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iana\Desktop\PREFEITURA SÃO LOURENÇO\ORÇAMENTOS\Creche\"/>
    </mc:Choice>
  </mc:AlternateContent>
  <bookViews>
    <workbookView xWindow="0" yWindow="0" windowWidth="20490" windowHeight="7650" tabRatio="878" firstSheet="2" activeTab="2"/>
  </bookViews>
  <sheets>
    <sheet name="TABELA" sheetId="10" r:id="rId1"/>
    <sheet name="RESUMO" sheetId="7" r:id="rId2"/>
    <sheet name="MEMÓRIA" sheetId="17" r:id="rId3"/>
    <sheet name="PLANILHA COMPARATIVA" sheetId="1" r:id="rId4"/>
    <sheet name="PLANILHA MAIS VANTAJOSA" sheetId="20" r:id="rId5"/>
    <sheet name="COMPOSIÇÕES" sheetId="13" r:id="rId6"/>
    <sheet name="SERVIÇOS DE MAIOR RELEVÂNCIA" sheetId="21" r:id="rId7"/>
    <sheet name="CURVA ABC" sheetId="22" r:id="rId8"/>
    <sheet name="MAPA DE COTAÇÃO" sheetId="15" r:id="rId9"/>
    <sheet name="CRONOGRAMA" sheetId="5" r:id="rId10"/>
    <sheet name="Projeto Básico" sheetId="8" r:id="rId11"/>
    <sheet name="Composição de BDI" sheetId="18" r:id="rId12"/>
    <sheet name="Encargos Sociais" sheetId="4" r:id="rId13"/>
    <sheet name="RELATÓRIO FOTOGRÁFICO" sheetId="9" r:id="rId14"/>
  </sheets>
  <externalReferences>
    <externalReference r:id="rId15"/>
    <externalReference r:id="rId16"/>
    <externalReference r:id="rId17"/>
    <externalReference r:id="rId18"/>
    <externalReference r:id="rId19"/>
    <externalReference r:id="rId20"/>
    <externalReference r:id="rId21"/>
  </externalReferences>
  <definedNames>
    <definedName name="a" localSheetId="11">#REF!</definedName>
    <definedName name="a" localSheetId="7">#REF!</definedName>
    <definedName name="a" localSheetId="8">#REF!</definedName>
    <definedName name="a" localSheetId="4">#REF!</definedName>
    <definedName name="a" localSheetId="6">#REF!</definedName>
    <definedName name="a">#REF!</definedName>
    <definedName name="_xlnm.Print_Area" localSheetId="11">'Composição de BDI'!$A$1:$I$56</definedName>
    <definedName name="_xlnm.Print_Area" localSheetId="9">CRONOGRAMA!$A$1:$T$26</definedName>
    <definedName name="_xlnm.Print_Area" localSheetId="7">'CURVA ABC'!$A$1:$J$162</definedName>
    <definedName name="_xlnm.Print_Area" localSheetId="12">'Encargos Sociais'!$A$1:$H$45</definedName>
    <definedName name="_xlnm.Print_Area" localSheetId="8">'MAPA DE COTAÇÃO'!$A$1:$J$20</definedName>
    <definedName name="_xlnm.Print_Area" localSheetId="2">MEMÓRIA!$A$1:$N$2042</definedName>
    <definedName name="_xlnm.Print_Area" localSheetId="3">'PLANILHA COMPARATIVA'!$A$1:$L$201</definedName>
    <definedName name="_xlnm.Print_Area" localSheetId="4">'PLANILHA MAIS VANTAJOSA'!$A$1:$L$201</definedName>
    <definedName name="_xlnm.Print_Area" localSheetId="10">'Projeto Básico'!$A$1:$E$48</definedName>
    <definedName name="_xlnm.Print_Area" localSheetId="13">'RELATÓRIO FOTOGRÁFICO'!$A$1:$I$248</definedName>
    <definedName name="_xlnm.Print_Area" localSheetId="1">RESUMO!$A$1:$C$26</definedName>
    <definedName name="_xlnm.Print_Area" localSheetId="6">'SERVIÇOS DE MAIOR RELEVÂNCIA'!$A$1:$J$13</definedName>
    <definedName name="_xlnm.Database">TEXT([1]Dados!$G$29,"mm-aaaa")</definedName>
    <definedName name="BDI" localSheetId="11">#REF!</definedName>
    <definedName name="BDI" localSheetId="7">#REF!</definedName>
    <definedName name="BDI" localSheetId="8">#REF!</definedName>
    <definedName name="BDI" localSheetId="4">#REF!</definedName>
    <definedName name="BDI" localSheetId="6">#REF!</definedName>
    <definedName name="BDI">#REF!</definedName>
    <definedName name="dados" localSheetId="11">#REF!</definedName>
    <definedName name="dados" localSheetId="7">#REF!</definedName>
    <definedName name="dados" localSheetId="8">#REF!</definedName>
    <definedName name="dados" localSheetId="4">#REF!</definedName>
    <definedName name="dados" localSheetId="6">#REF!</definedName>
    <definedName name="dados">#REF!</definedName>
    <definedName name="e" localSheetId="11">#REF!</definedName>
    <definedName name="e" localSheetId="7">#REF!</definedName>
    <definedName name="e" localSheetId="8">#REF!</definedName>
    <definedName name="e" localSheetId="4">#REF!</definedName>
    <definedName name="e" localSheetId="6">#REF!</definedName>
    <definedName name="e">#REF!</definedName>
    <definedName name="empr" localSheetId="11">[2]Planilha1!$A$3:$A$6</definedName>
    <definedName name="empr">[3]Planilha1!$A$3:$A$6</definedName>
    <definedName name="empre" localSheetId="11">[4]BM!$BR$8:$BR$11</definedName>
    <definedName name="empre" localSheetId="10">[5]BM!$BR$8:$BR$11</definedName>
    <definedName name="empre">[6]BM!$BR$8:$BR$11</definedName>
    <definedName name="empreendimento" localSheetId="11">[4]MEMÓRIA!$T$7:$T$10</definedName>
    <definedName name="empreendimento" localSheetId="10">[5]MEMÓRIA!$R$7:$R$10</definedName>
    <definedName name="empreendimento">[6]MEMÓRIA!$R$6:$R$9</definedName>
    <definedName name="EU" localSheetId="7">#REF!</definedName>
    <definedName name="EU" localSheetId="8">#REF!</definedName>
    <definedName name="EU" localSheetId="4">#REF!</definedName>
    <definedName name="EU" localSheetId="6">#REF!</definedName>
    <definedName name="EU">#REF!</definedName>
    <definedName name="Fábio" localSheetId="11">#REF!</definedName>
    <definedName name="Fábio" localSheetId="7">#REF!</definedName>
    <definedName name="Fábio" localSheetId="8">#REF!</definedName>
    <definedName name="Fábio" localSheetId="4">#REF!</definedName>
    <definedName name="Fábio" localSheetId="6">#REF!</definedName>
    <definedName name="Fábio">#REF!</definedName>
    <definedName name="mme" localSheetId="11">#N/A</definedName>
    <definedName name="mme">'[7]SIIG 03-08-2010'!$A$3:$F$6454</definedName>
    <definedName name="plan" localSheetId="11">#REF!</definedName>
    <definedName name="plan" localSheetId="7">#REF!</definedName>
    <definedName name="plan" localSheetId="8">#REF!</definedName>
    <definedName name="plan" localSheetId="4">#REF!</definedName>
    <definedName name="plan" localSheetId="6">#REF!</definedName>
    <definedName name="plan">#REF!</definedName>
    <definedName name="plan1" localSheetId="11">#REF!</definedName>
    <definedName name="plan1" localSheetId="7">#REF!</definedName>
    <definedName name="plan1" localSheetId="8">#REF!</definedName>
    <definedName name="plan1" localSheetId="4">#REF!</definedName>
    <definedName name="plan1" localSheetId="6">#REF!</definedName>
    <definedName name="plan1">#REF!</definedName>
    <definedName name="_xlnm.Print_Titles" localSheetId="5">COMPOSIÇÕES!$1:$10</definedName>
    <definedName name="_xlnm.Print_Titles" localSheetId="7">'CURVA ABC'!$1:$9</definedName>
    <definedName name="_xlnm.Print_Titles" localSheetId="2">MEMÓRIA!$1:$10</definedName>
    <definedName name="_xlnm.Print_Titles" localSheetId="3">'PLANILHA COMPARATIVA'!$1:$10</definedName>
    <definedName name="_xlnm.Print_Titles" localSheetId="4">'PLANILHA MAIS VANTAJOSA'!$1:$10</definedName>
    <definedName name="_xlnm.Print_Titles" localSheetId="13">'RELATÓRIO FOTOGRÁFICO'!$1:$8</definedName>
  </definedNames>
  <calcPr calcId="162913"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4" i="21" l="1"/>
  <c r="J3" i="21"/>
  <c r="E7" i="21"/>
  <c r="E6" i="21"/>
  <c r="E4" i="21"/>
  <c r="E3" i="21"/>
  <c r="D7" i="21"/>
  <c r="D6" i="21"/>
  <c r="D4" i="21"/>
  <c r="D3" i="21"/>
  <c r="A7" i="21"/>
  <c r="A6" i="21"/>
  <c r="A4" i="21"/>
  <c r="A3" i="21"/>
  <c r="J12" i="21"/>
  <c r="J11" i="21"/>
  <c r="J10" i="21"/>
  <c r="H12" i="21"/>
  <c r="H169" i="22" l="1"/>
  <c r="B70" i="22"/>
  <c r="C70" i="22"/>
  <c r="D70" i="22"/>
  <c r="E70" i="22"/>
  <c r="F70" i="22"/>
  <c r="G70" i="22"/>
  <c r="B126" i="22"/>
  <c r="C126" i="22"/>
  <c r="D126" i="22"/>
  <c r="E126" i="22"/>
  <c r="F126" i="22"/>
  <c r="G126" i="22"/>
  <c r="H126" i="22" s="1"/>
  <c r="B93" i="22"/>
  <c r="C93" i="22"/>
  <c r="D93" i="22"/>
  <c r="E93" i="22"/>
  <c r="F93" i="22"/>
  <c r="G93" i="22"/>
  <c r="H93" i="22" s="1"/>
  <c r="B95" i="22"/>
  <c r="C95" i="22"/>
  <c r="D95" i="22"/>
  <c r="E95" i="22"/>
  <c r="F95" i="22"/>
  <c r="G95" i="22"/>
  <c r="H95" i="22" s="1"/>
  <c r="B33" i="22"/>
  <c r="C33" i="22"/>
  <c r="D33" i="22"/>
  <c r="E33" i="22"/>
  <c r="F33" i="22"/>
  <c r="G33" i="22"/>
  <c r="H33" i="22" s="1"/>
  <c r="B94" i="22"/>
  <c r="C94" i="22"/>
  <c r="D94" i="22"/>
  <c r="E94" i="22"/>
  <c r="F94" i="22"/>
  <c r="G94" i="22"/>
  <c r="H94" i="22" s="1"/>
  <c r="B41" i="22"/>
  <c r="C41" i="22"/>
  <c r="D41" i="22"/>
  <c r="E41" i="22"/>
  <c r="F41" i="22"/>
  <c r="G41" i="22"/>
  <c r="H41" i="22" s="1"/>
  <c r="B50" i="22"/>
  <c r="C50" i="22"/>
  <c r="D50" i="22"/>
  <c r="E50" i="22"/>
  <c r="F50" i="22"/>
  <c r="G50" i="22"/>
  <c r="H50" i="22" s="1"/>
  <c r="B78" i="22"/>
  <c r="C78" i="22"/>
  <c r="D78" i="22"/>
  <c r="E78" i="22"/>
  <c r="F78" i="22"/>
  <c r="G78" i="22"/>
  <c r="H78" i="22" s="1"/>
  <c r="B155" i="22"/>
  <c r="C155" i="22"/>
  <c r="D155" i="22"/>
  <c r="E155" i="22"/>
  <c r="F155" i="22"/>
  <c r="G155" i="22"/>
  <c r="H155" i="22" s="1"/>
  <c r="B79" i="22"/>
  <c r="C79" i="22"/>
  <c r="D79" i="22"/>
  <c r="E79" i="22"/>
  <c r="F79" i="22"/>
  <c r="G79" i="22"/>
  <c r="H79" i="22" s="1"/>
  <c r="B127" i="22"/>
  <c r="C127" i="22"/>
  <c r="D127" i="22"/>
  <c r="E127" i="22"/>
  <c r="F127" i="22"/>
  <c r="G127" i="22"/>
  <c r="H127" i="22" s="1"/>
  <c r="B139" i="22"/>
  <c r="C139" i="22"/>
  <c r="D139" i="22"/>
  <c r="E139" i="22"/>
  <c r="F139" i="22"/>
  <c r="G139" i="22"/>
  <c r="H139" i="22" s="1"/>
  <c r="B134" i="22"/>
  <c r="C134" i="22"/>
  <c r="D134" i="22"/>
  <c r="E134" i="22"/>
  <c r="F134" i="22"/>
  <c r="G134" i="22"/>
  <c r="H134" i="22" s="1"/>
  <c r="B107" i="22"/>
  <c r="C107" i="22"/>
  <c r="D107" i="22"/>
  <c r="E107" i="22"/>
  <c r="F107" i="22"/>
  <c r="G107" i="22"/>
  <c r="H107" i="22" s="1"/>
  <c r="B75" i="22"/>
  <c r="C75" i="22"/>
  <c r="D75" i="22"/>
  <c r="E75" i="22"/>
  <c r="F75" i="22"/>
  <c r="G75" i="22"/>
  <c r="H75" i="22" s="1"/>
  <c r="B56" i="22"/>
  <c r="C56" i="22"/>
  <c r="D56" i="22"/>
  <c r="E56" i="22"/>
  <c r="F56" i="22"/>
  <c r="G56" i="22"/>
  <c r="H56" i="22" s="1"/>
  <c r="B145" i="22"/>
  <c r="C145" i="22"/>
  <c r="D145" i="22"/>
  <c r="E145" i="22"/>
  <c r="F145" i="22"/>
  <c r="G145" i="22"/>
  <c r="H145" i="22" s="1"/>
  <c r="B146" i="22"/>
  <c r="C146" i="22"/>
  <c r="D146" i="22"/>
  <c r="E146" i="22"/>
  <c r="F146" i="22"/>
  <c r="G146" i="22"/>
  <c r="H146" i="22" s="1"/>
  <c r="B135" i="22"/>
  <c r="C135" i="22"/>
  <c r="D135" i="22"/>
  <c r="E135" i="22"/>
  <c r="F135" i="22"/>
  <c r="G135" i="22"/>
  <c r="H135" i="22" s="1"/>
  <c r="B147" i="22"/>
  <c r="C147" i="22"/>
  <c r="D147" i="22"/>
  <c r="E147" i="22"/>
  <c r="F147" i="22"/>
  <c r="G147" i="22"/>
  <c r="H147" i="22" s="1"/>
  <c r="B148" i="22"/>
  <c r="C148" i="22"/>
  <c r="D148" i="22"/>
  <c r="E148" i="22"/>
  <c r="F148" i="22"/>
  <c r="G148" i="22"/>
  <c r="H148" i="22" s="1"/>
  <c r="B156" i="22"/>
  <c r="C156" i="22"/>
  <c r="D156" i="22"/>
  <c r="E156" i="22"/>
  <c r="F156" i="22"/>
  <c r="G156" i="22"/>
  <c r="H156" i="22" s="1"/>
  <c r="B40" i="22"/>
  <c r="C40" i="22"/>
  <c r="D40" i="22"/>
  <c r="E40" i="22"/>
  <c r="F40" i="22"/>
  <c r="G40" i="22"/>
  <c r="H40" i="22" s="1"/>
  <c r="B112" i="22"/>
  <c r="C112" i="22"/>
  <c r="D112" i="22"/>
  <c r="E112" i="22"/>
  <c r="F112" i="22"/>
  <c r="G112" i="22"/>
  <c r="H112" i="22" s="1"/>
  <c r="B76" i="22"/>
  <c r="C76" i="22"/>
  <c r="D76" i="22"/>
  <c r="E76" i="22"/>
  <c r="F76" i="22"/>
  <c r="G76" i="22"/>
  <c r="H76" i="22" s="1"/>
  <c r="B37" i="22"/>
  <c r="C37" i="22"/>
  <c r="D37" i="22"/>
  <c r="E37" i="22"/>
  <c r="F37" i="22"/>
  <c r="G37" i="22"/>
  <c r="H37" i="22" s="1"/>
  <c r="B19" i="22"/>
  <c r="C19" i="22"/>
  <c r="D19" i="22"/>
  <c r="E19" i="22"/>
  <c r="F19" i="22"/>
  <c r="G19" i="22"/>
  <c r="H19" i="22" s="1"/>
  <c r="B17" i="22"/>
  <c r="C17" i="22"/>
  <c r="D17" i="22"/>
  <c r="E17" i="22"/>
  <c r="F17" i="22"/>
  <c r="G17" i="22"/>
  <c r="H17" i="22" s="1"/>
  <c r="B73" i="22"/>
  <c r="C73" i="22"/>
  <c r="D73" i="22"/>
  <c r="E73" i="22"/>
  <c r="F73" i="22"/>
  <c r="G73" i="22"/>
  <c r="H73" i="22" s="1"/>
  <c r="B128" i="22"/>
  <c r="C128" i="22"/>
  <c r="D128" i="22"/>
  <c r="E128" i="22"/>
  <c r="F128" i="22"/>
  <c r="G128" i="22"/>
  <c r="H128" i="22" s="1"/>
  <c r="B96" i="22"/>
  <c r="C96" i="22"/>
  <c r="D96" i="22"/>
  <c r="E96" i="22"/>
  <c r="F96" i="22"/>
  <c r="G96" i="22"/>
  <c r="H96" i="22" s="1"/>
  <c r="B18" i="22"/>
  <c r="C18" i="22"/>
  <c r="D18" i="22"/>
  <c r="E18" i="22"/>
  <c r="F18" i="22"/>
  <c r="G18" i="22"/>
  <c r="H18" i="22" s="1"/>
  <c r="B61" i="22"/>
  <c r="C61" i="22"/>
  <c r="D61" i="22"/>
  <c r="E61" i="22"/>
  <c r="F61" i="22"/>
  <c r="G61" i="22"/>
  <c r="H61" i="22" s="1"/>
  <c r="B54" i="22"/>
  <c r="C54" i="22"/>
  <c r="D54" i="22"/>
  <c r="E54" i="22"/>
  <c r="F54" i="22"/>
  <c r="G54" i="22"/>
  <c r="H54" i="22" s="1"/>
  <c r="B27" i="22"/>
  <c r="C27" i="22"/>
  <c r="D27" i="22"/>
  <c r="E27" i="22"/>
  <c r="F27" i="22"/>
  <c r="G27" i="22"/>
  <c r="H27" i="22" s="1"/>
  <c r="B20" i="22"/>
  <c r="C20" i="22"/>
  <c r="D20" i="22"/>
  <c r="E20" i="22"/>
  <c r="F20" i="22"/>
  <c r="G20" i="22"/>
  <c r="H20" i="22" s="1"/>
  <c r="B59" i="22"/>
  <c r="C59" i="22"/>
  <c r="D59" i="22"/>
  <c r="E59" i="22"/>
  <c r="F59" i="22"/>
  <c r="G59" i="22"/>
  <c r="H59" i="22" s="1"/>
  <c r="B120" i="22"/>
  <c r="C120" i="22"/>
  <c r="D120" i="22"/>
  <c r="E120" i="22"/>
  <c r="F120" i="22"/>
  <c r="G120" i="22"/>
  <c r="H120" i="22" s="1"/>
  <c r="B121" i="22"/>
  <c r="C121" i="22"/>
  <c r="D121" i="22"/>
  <c r="E121" i="22"/>
  <c r="F121" i="22"/>
  <c r="G121" i="22"/>
  <c r="H121" i="22" s="1"/>
  <c r="B77" i="22"/>
  <c r="C77" i="22"/>
  <c r="D77" i="22"/>
  <c r="E77" i="22"/>
  <c r="F77" i="22"/>
  <c r="G77" i="22"/>
  <c r="H77" i="22" s="1"/>
  <c r="B80" i="22"/>
  <c r="C80" i="22"/>
  <c r="D80" i="22"/>
  <c r="E80" i="22"/>
  <c r="F80" i="22"/>
  <c r="G80" i="22"/>
  <c r="H80" i="22" s="1"/>
  <c r="B88" i="22"/>
  <c r="C88" i="22"/>
  <c r="D88" i="22"/>
  <c r="E88" i="22"/>
  <c r="F88" i="22"/>
  <c r="G88" i="22"/>
  <c r="H88" i="22" s="1"/>
  <c r="B136" i="22"/>
  <c r="C136" i="22"/>
  <c r="D136" i="22"/>
  <c r="E136" i="22"/>
  <c r="F136" i="22"/>
  <c r="G136" i="22"/>
  <c r="H136" i="22" s="1"/>
  <c r="B53" i="22"/>
  <c r="C53" i="22"/>
  <c r="D53" i="22"/>
  <c r="E53" i="22"/>
  <c r="F53" i="22"/>
  <c r="G53" i="22"/>
  <c r="H53" i="22" s="1"/>
  <c r="B31" i="22"/>
  <c r="C31" i="22"/>
  <c r="D31" i="22"/>
  <c r="E31" i="22"/>
  <c r="F31" i="22"/>
  <c r="G31" i="22"/>
  <c r="H31" i="22" s="1"/>
  <c r="B35" i="22"/>
  <c r="C35" i="22"/>
  <c r="D35" i="22"/>
  <c r="E35" i="22"/>
  <c r="F35" i="22"/>
  <c r="G35" i="22"/>
  <c r="H35" i="22" s="1"/>
  <c r="B16" i="22"/>
  <c r="C16" i="22"/>
  <c r="D16" i="22"/>
  <c r="E16" i="22"/>
  <c r="F16" i="22"/>
  <c r="G16" i="22"/>
  <c r="H16" i="22" s="1"/>
  <c r="B22" i="22"/>
  <c r="C22" i="22"/>
  <c r="D22" i="22"/>
  <c r="E22" i="22"/>
  <c r="F22" i="22"/>
  <c r="G22" i="22"/>
  <c r="H22" i="22" s="1"/>
  <c r="B12" i="22"/>
  <c r="C12" i="22"/>
  <c r="D12" i="22"/>
  <c r="E12" i="22"/>
  <c r="F12" i="22"/>
  <c r="G12" i="22"/>
  <c r="H12" i="22" s="1"/>
  <c r="B34" i="22"/>
  <c r="C34" i="22"/>
  <c r="D34" i="22"/>
  <c r="E34" i="22"/>
  <c r="F34" i="22"/>
  <c r="G34" i="22"/>
  <c r="H34" i="22" s="1"/>
  <c r="B14" i="22"/>
  <c r="C14" i="22"/>
  <c r="D14" i="22"/>
  <c r="E14" i="22"/>
  <c r="F14" i="22"/>
  <c r="G14" i="22"/>
  <c r="H14" i="22" s="1"/>
  <c r="B63" i="22"/>
  <c r="C63" i="22"/>
  <c r="D63" i="22"/>
  <c r="E63" i="22"/>
  <c r="F63" i="22"/>
  <c r="G63" i="22"/>
  <c r="H63" i="22" s="1"/>
  <c r="B21" i="22"/>
  <c r="C21" i="22"/>
  <c r="D21" i="22"/>
  <c r="E21" i="22"/>
  <c r="F21" i="22"/>
  <c r="G21" i="22"/>
  <c r="H21" i="22" s="1"/>
  <c r="B26" i="22"/>
  <c r="C26" i="22"/>
  <c r="D26" i="22"/>
  <c r="E26" i="22"/>
  <c r="F26" i="22"/>
  <c r="G26" i="22"/>
  <c r="H26" i="22" s="1"/>
  <c r="B10" i="22"/>
  <c r="C10" i="22"/>
  <c r="D10" i="22"/>
  <c r="E10" i="22"/>
  <c r="F10" i="22"/>
  <c r="G10" i="22"/>
  <c r="H10" i="22" s="1"/>
  <c r="B57" i="22"/>
  <c r="C57" i="22"/>
  <c r="D57" i="22"/>
  <c r="E57" i="22"/>
  <c r="F57" i="22"/>
  <c r="G57" i="22"/>
  <c r="H57" i="22" s="1"/>
  <c r="B36" i="22"/>
  <c r="C36" i="22"/>
  <c r="D36" i="22"/>
  <c r="E36" i="22"/>
  <c r="F36" i="22"/>
  <c r="G36" i="22"/>
  <c r="H36" i="22" s="1"/>
  <c r="B58" i="22"/>
  <c r="C58" i="22"/>
  <c r="D58" i="22"/>
  <c r="E58" i="22"/>
  <c r="F58" i="22"/>
  <c r="G58" i="22"/>
  <c r="B48" i="22"/>
  <c r="C48" i="22"/>
  <c r="D48" i="22"/>
  <c r="E48" i="22"/>
  <c r="F48" i="22"/>
  <c r="G48" i="22"/>
  <c r="H48" i="22" s="1"/>
  <c r="B65" i="22"/>
  <c r="C65" i="22"/>
  <c r="D65" i="22"/>
  <c r="E65" i="22"/>
  <c r="F65" i="22"/>
  <c r="G65" i="22"/>
  <c r="H65" i="22" s="1"/>
  <c r="B28" i="22"/>
  <c r="C28" i="22"/>
  <c r="D28" i="22"/>
  <c r="E28" i="22"/>
  <c r="F28" i="22"/>
  <c r="G28" i="22"/>
  <c r="H28" i="22" s="1"/>
  <c r="B84" i="22"/>
  <c r="C84" i="22"/>
  <c r="D84" i="22"/>
  <c r="E84" i="22"/>
  <c r="F84" i="22"/>
  <c r="G84" i="22"/>
  <c r="H84" i="22" s="1"/>
  <c r="B85" i="22"/>
  <c r="C85" i="22"/>
  <c r="D85" i="22"/>
  <c r="E85" i="22"/>
  <c r="F85" i="22"/>
  <c r="G85" i="22"/>
  <c r="H85" i="22" s="1"/>
  <c r="B86" i="22"/>
  <c r="C86" i="22"/>
  <c r="D86" i="22"/>
  <c r="E86" i="22"/>
  <c r="F86" i="22"/>
  <c r="G86" i="22"/>
  <c r="H86" i="22" s="1"/>
  <c r="B24" i="22"/>
  <c r="C24" i="22"/>
  <c r="D24" i="22"/>
  <c r="E24" i="22"/>
  <c r="F24" i="22"/>
  <c r="G24" i="22"/>
  <c r="H24" i="22" s="1"/>
  <c r="B38" i="22"/>
  <c r="C38" i="22"/>
  <c r="D38" i="22"/>
  <c r="E38" i="22"/>
  <c r="F38" i="22"/>
  <c r="G38" i="22"/>
  <c r="H38" i="22" s="1"/>
  <c r="B103" i="22"/>
  <c r="C103" i="22"/>
  <c r="D103" i="22"/>
  <c r="E103" i="22"/>
  <c r="F103" i="22"/>
  <c r="G103" i="22"/>
  <c r="H103" i="22" s="1"/>
  <c r="B46" i="22"/>
  <c r="C46" i="22"/>
  <c r="D46" i="22"/>
  <c r="E46" i="22"/>
  <c r="F46" i="22"/>
  <c r="G46" i="22"/>
  <c r="H46" i="22" s="1"/>
  <c r="B29" i="22"/>
  <c r="C29" i="22"/>
  <c r="D29" i="22"/>
  <c r="E29" i="22"/>
  <c r="F29" i="22"/>
  <c r="G29" i="22"/>
  <c r="H29" i="22" s="1"/>
  <c r="B44" i="22"/>
  <c r="C44" i="22"/>
  <c r="D44" i="22"/>
  <c r="E44" i="22"/>
  <c r="F44" i="22"/>
  <c r="G44" i="22"/>
  <c r="H44" i="22" s="1"/>
  <c r="B137" i="22"/>
  <c r="C137" i="22"/>
  <c r="D137" i="22"/>
  <c r="E137" i="22"/>
  <c r="F137" i="22"/>
  <c r="G137" i="22"/>
  <c r="H137" i="22" s="1"/>
  <c r="B116" i="22"/>
  <c r="C116" i="22"/>
  <c r="D116" i="22"/>
  <c r="E116" i="22"/>
  <c r="F116" i="22"/>
  <c r="G116" i="22"/>
  <c r="H116" i="22" s="1"/>
  <c r="B117" i="22"/>
  <c r="C117" i="22"/>
  <c r="D117" i="22"/>
  <c r="E117" i="22"/>
  <c r="F117" i="22"/>
  <c r="G117" i="22"/>
  <c r="H117" i="22" s="1"/>
  <c r="B49" i="22"/>
  <c r="C49" i="22"/>
  <c r="D49" i="22"/>
  <c r="E49" i="22"/>
  <c r="F49" i="22"/>
  <c r="G49" i="22"/>
  <c r="H49" i="22" s="1"/>
  <c r="B89" i="22"/>
  <c r="C89" i="22"/>
  <c r="D89" i="22"/>
  <c r="E89" i="22"/>
  <c r="F89" i="22"/>
  <c r="G89" i="22"/>
  <c r="H89" i="22" s="1"/>
  <c r="B66" i="22"/>
  <c r="C66" i="22"/>
  <c r="D66" i="22"/>
  <c r="E66" i="22"/>
  <c r="F66" i="22"/>
  <c r="G66" i="22"/>
  <c r="H66" i="22" s="1"/>
  <c r="B47" i="22"/>
  <c r="C47" i="22"/>
  <c r="D47" i="22"/>
  <c r="E47" i="22"/>
  <c r="F47" i="22"/>
  <c r="G47" i="22"/>
  <c r="H47" i="22" s="1"/>
  <c r="B11" i="22"/>
  <c r="C11" i="22"/>
  <c r="D11" i="22"/>
  <c r="E11" i="22"/>
  <c r="F11" i="22"/>
  <c r="G11" i="22"/>
  <c r="H11" i="22" s="1"/>
  <c r="B30" i="22"/>
  <c r="C30" i="22"/>
  <c r="D30" i="22"/>
  <c r="E30" i="22"/>
  <c r="F30" i="22"/>
  <c r="G30" i="22"/>
  <c r="H30" i="22" s="1"/>
  <c r="B13" i="22"/>
  <c r="C13" i="22"/>
  <c r="D13" i="22"/>
  <c r="E13" i="22"/>
  <c r="F13" i="22"/>
  <c r="G13" i="22"/>
  <c r="H13" i="22" s="1"/>
  <c r="B60" i="22"/>
  <c r="C60" i="22"/>
  <c r="D60" i="22"/>
  <c r="E60" i="22"/>
  <c r="F60" i="22"/>
  <c r="G60" i="22"/>
  <c r="H60" i="22" s="1"/>
  <c r="B101" i="22"/>
  <c r="C101" i="22"/>
  <c r="D101" i="22"/>
  <c r="E101" i="22"/>
  <c r="F101" i="22"/>
  <c r="G101" i="22"/>
  <c r="H101" i="22" s="1"/>
  <c r="B81" i="22"/>
  <c r="C81" i="22"/>
  <c r="D81" i="22"/>
  <c r="E81" i="22"/>
  <c r="F81" i="22"/>
  <c r="G81" i="22"/>
  <c r="H81" i="22" s="1"/>
  <c r="B32" i="22"/>
  <c r="C32" i="22"/>
  <c r="D32" i="22"/>
  <c r="E32" i="22"/>
  <c r="F32" i="22"/>
  <c r="G32" i="22"/>
  <c r="H32" i="22" s="1"/>
  <c r="B51" i="22"/>
  <c r="C51" i="22"/>
  <c r="D51" i="22"/>
  <c r="E51" i="22"/>
  <c r="F51" i="22"/>
  <c r="G51" i="22"/>
  <c r="H51" i="22" s="1"/>
  <c r="B42" i="22"/>
  <c r="C42" i="22"/>
  <c r="D42" i="22"/>
  <c r="E42" i="22"/>
  <c r="F42" i="22"/>
  <c r="G42" i="22"/>
  <c r="H42" i="22" s="1"/>
  <c r="B62" i="22"/>
  <c r="C62" i="22"/>
  <c r="D62" i="22"/>
  <c r="E62" i="22"/>
  <c r="F62" i="22"/>
  <c r="G62" i="22"/>
  <c r="H62" i="22" s="1"/>
  <c r="B122" i="22"/>
  <c r="C122" i="22"/>
  <c r="D122" i="22"/>
  <c r="E122" i="22"/>
  <c r="F122" i="22"/>
  <c r="G122" i="22"/>
  <c r="H122" i="22" s="1"/>
  <c r="B104" i="22"/>
  <c r="C104" i="22"/>
  <c r="D104" i="22"/>
  <c r="E104" i="22"/>
  <c r="F104" i="22"/>
  <c r="G104" i="22"/>
  <c r="H104" i="22" s="1"/>
  <c r="B149" i="22"/>
  <c r="C149" i="22"/>
  <c r="D149" i="22"/>
  <c r="E149" i="22"/>
  <c r="F149" i="22"/>
  <c r="G149" i="22"/>
  <c r="H149" i="22" s="1"/>
  <c r="B123" i="22"/>
  <c r="C123" i="22"/>
  <c r="D123" i="22"/>
  <c r="E123" i="22"/>
  <c r="F123" i="22"/>
  <c r="G123" i="22"/>
  <c r="H123" i="22" s="1"/>
  <c r="B129" i="22"/>
  <c r="C129" i="22"/>
  <c r="D129" i="22"/>
  <c r="E129" i="22"/>
  <c r="F129" i="22"/>
  <c r="G129" i="22"/>
  <c r="H129" i="22" s="1"/>
  <c r="B15" i="22"/>
  <c r="C15" i="22"/>
  <c r="D15" i="22"/>
  <c r="E15" i="22"/>
  <c r="F15" i="22"/>
  <c r="G15" i="22"/>
  <c r="H15" i="22" s="1"/>
  <c r="B23" i="22"/>
  <c r="C23" i="22"/>
  <c r="D23" i="22"/>
  <c r="E23" i="22"/>
  <c r="F23" i="22"/>
  <c r="G23" i="22"/>
  <c r="H23" i="22" s="1"/>
  <c r="B124" i="22"/>
  <c r="C124" i="22"/>
  <c r="D124" i="22"/>
  <c r="E124" i="22"/>
  <c r="F124" i="22"/>
  <c r="G124" i="22"/>
  <c r="H124" i="22" s="1"/>
  <c r="B55" i="22"/>
  <c r="C55" i="22"/>
  <c r="D55" i="22"/>
  <c r="E55" i="22"/>
  <c r="F55" i="22"/>
  <c r="G55" i="22"/>
  <c r="H55" i="22" s="1"/>
  <c r="B113" i="22"/>
  <c r="C113" i="22"/>
  <c r="D113" i="22"/>
  <c r="E113" i="22"/>
  <c r="F113" i="22"/>
  <c r="G113" i="22"/>
  <c r="H113" i="22" s="1"/>
  <c r="B39" i="22"/>
  <c r="C39" i="22"/>
  <c r="D39" i="22"/>
  <c r="E39" i="22"/>
  <c r="F39" i="22"/>
  <c r="G39" i="22"/>
  <c r="H39" i="22" s="1"/>
  <c r="B64" i="22"/>
  <c r="C64" i="22"/>
  <c r="D64" i="22"/>
  <c r="E64" i="22"/>
  <c r="F64" i="22"/>
  <c r="G64" i="22"/>
  <c r="H64" i="22" s="1"/>
  <c r="B68" i="22"/>
  <c r="C68" i="22"/>
  <c r="D68" i="22"/>
  <c r="E68" i="22"/>
  <c r="F68" i="22"/>
  <c r="G68" i="22"/>
  <c r="H68" i="22" s="1"/>
  <c r="B130" i="22"/>
  <c r="C130" i="22"/>
  <c r="D130" i="22"/>
  <c r="E130" i="22"/>
  <c r="F130" i="22"/>
  <c r="G130" i="22"/>
  <c r="H130" i="22" s="1"/>
  <c r="B118" i="22"/>
  <c r="C118" i="22"/>
  <c r="D118" i="22"/>
  <c r="E118" i="22"/>
  <c r="F118" i="22"/>
  <c r="G118" i="22"/>
  <c r="H118" i="22" s="1"/>
  <c r="B150" i="22"/>
  <c r="C150" i="22"/>
  <c r="D150" i="22"/>
  <c r="E150" i="22"/>
  <c r="F150" i="22"/>
  <c r="G150" i="22"/>
  <c r="H150" i="22" s="1"/>
  <c r="B90" i="22"/>
  <c r="C90" i="22"/>
  <c r="D90" i="22"/>
  <c r="E90" i="22"/>
  <c r="F90" i="22"/>
  <c r="G90" i="22"/>
  <c r="H90" i="22" s="1"/>
  <c r="B140" i="22"/>
  <c r="C140" i="22"/>
  <c r="D140" i="22"/>
  <c r="E140" i="22"/>
  <c r="F140" i="22"/>
  <c r="G140" i="22"/>
  <c r="H140" i="22" s="1"/>
  <c r="B131" i="22"/>
  <c r="C131" i="22"/>
  <c r="D131" i="22"/>
  <c r="E131" i="22"/>
  <c r="F131" i="22"/>
  <c r="G131" i="22"/>
  <c r="H131" i="22" s="1"/>
  <c r="B157" i="22"/>
  <c r="C157" i="22"/>
  <c r="D157" i="22"/>
  <c r="E157" i="22"/>
  <c r="F157" i="22"/>
  <c r="G157" i="22"/>
  <c r="H157" i="22" s="1"/>
  <c r="B141" i="22"/>
  <c r="C141" i="22"/>
  <c r="D141" i="22"/>
  <c r="E141" i="22"/>
  <c r="F141" i="22"/>
  <c r="G141" i="22"/>
  <c r="H141" i="22" s="1"/>
  <c r="B119" i="22"/>
  <c r="C119" i="22"/>
  <c r="D119" i="22"/>
  <c r="E119" i="22"/>
  <c r="F119" i="22"/>
  <c r="G119" i="22"/>
  <c r="H119" i="22" s="1"/>
  <c r="B132" i="22"/>
  <c r="C132" i="22"/>
  <c r="D132" i="22"/>
  <c r="E132" i="22"/>
  <c r="F132" i="22"/>
  <c r="G132" i="22"/>
  <c r="H132" i="22" s="1"/>
  <c r="B100" i="22"/>
  <c r="C100" i="22"/>
  <c r="D100" i="22"/>
  <c r="E100" i="22"/>
  <c r="F100" i="22"/>
  <c r="G100" i="22"/>
  <c r="H100" i="22" s="1"/>
  <c r="B45" i="22"/>
  <c r="C45" i="22"/>
  <c r="D45" i="22"/>
  <c r="E45" i="22"/>
  <c r="F45" i="22"/>
  <c r="G45" i="22"/>
  <c r="H45" i="22" s="1"/>
  <c r="B71" i="22"/>
  <c r="C71" i="22"/>
  <c r="D71" i="22"/>
  <c r="E71" i="22"/>
  <c r="F71" i="22"/>
  <c r="G71" i="22"/>
  <c r="H71" i="22" s="1"/>
  <c r="B105" i="22"/>
  <c r="C105" i="22"/>
  <c r="D105" i="22"/>
  <c r="E105" i="22"/>
  <c r="F105" i="22"/>
  <c r="G105" i="22"/>
  <c r="H105" i="22" s="1"/>
  <c r="B97" i="22"/>
  <c r="C97" i="22"/>
  <c r="D97" i="22"/>
  <c r="E97" i="22"/>
  <c r="F97" i="22"/>
  <c r="G97" i="22"/>
  <c r="H97" i="22" s="1"/>
  <c r="B72" i="22"/>
  <c r="C72" i="22"/>
  <c r="D72" i="22"/>
  <c r="E72" i="22"/>
  <c r="F72" i="22"/>
  <c r="G72" i="22"/>
  <c r="H72" i="22" s="1"/>
  <c r="B138" i="22"/>
  <c r="C138" i="22"/>
  <c r="D138" i="22"/>
  <c r="E138" i="22"/>
  <c r="F138" i="22"/>
  <c r="G138" i="22"/>
  <c r="H138" i="22" s="1"/>
  <c r="B69" i="22"/>
  <c r="C69" i="22"/>
  <c r="D69" i="22"/>
  <c r="E69" i="22"/>
  <c r="F69" i="22"/>
  <c r="G69" i="22"/>
  <c r="H69" i="22" s="1"/>
  <c r="B102" i="22"/>
  <c r="C102" i="22"/>
  <c r="D102" i="22"/>
  <c r="E102" i="22"/>
  <c r="F102" i="22"/>
  <c r="G102" i="22"/>
  <c r="H102" i="22" s="1"/>
  <c r="B91" i="22"/>
  <c r="C91" i="22"/>
  <c r="D91" i="22"/>
  <c r="E91" i="22"/>
  <c r="F91" i="22"/>
  <c r="G91" i="22"/>
  <c r="H91" i="22" s="1"/>
  <c r="B92" i="22"/>
  <c r="C92" i="22"/>
  <c r="D92" i="22"/>
  <c r="E92" i="22"/>
  <c r="F92" i="22"/>
  <c r="G92" i="22"/>
  <c r="H92" i="22" s="1"/>
  <c r="B25" i="22"/>
  <c r="C25" i="22"/>
  <c r="D25" i="22"/>
  <c r="E25" i="22"/>
  <c r="F25" i="22"/>
  <c r="G25" i="22"/>
  <c r="H25" i="22" s="1"/>
  <c r="B125" i="22"/>
  <c r="C125" i="22"/>
  <c r="D125" i="22"/>
  <c r="E125" i="22"/>
  <c r="F125" i="22"/>
  <c r="G125" i="22"/>
  <c r="H125" i="22" s="1"/>
  <c r="B114" i="22"/>
  <c r="C114" i="22"/>
  <c r="D114" i="22"/>
  <c r="E114" i="22"/>
  <c r="F114" i="22"/>
  <c r="G114" i="22"/>
  <c r="H114" i="22" s="1"/>
  <c r="B82" i="22"/>
  <c r="C82" i="22"/>
  <c r="D82" i="22"/>
  <c r="E82" i="22"/>
  <c r="F82" i="22"/>
  <c r="G82" i="22"/>
  <c r="H82" i="22" s="1"/>
  <c r="B106" i="22"/>
  <c r="C106" i="22"/>
  <c r="D106" i="22"/>
  <c r="E106" i="22"/>
  <c r="F106" i="22"/>
  <c r="G106" i="22"/>
  <c r="H106" i="22" s="1"/>
  <c r="B108" i="22"/>
  <c r="C108" i="22"/>
  <c r="D108" i="22"/>
  <c r="E108" i="22"/>
  <c r="F108" i="22"/>
  <c r="G108" i="22"/>
  <c r="H108" i="22" s="1"/>
  <c r="B133" i="22"/>
  <c r="C133" i="22"/>
  <c r="D133" i="22"/>
  <c r="E133" i="22"/>
  <c r="F133" i="22"/>
  <c r="G133" i="22"/>
  <c r="H133" i="22" s="1"/>
  <c r="B109" i="22"/>
  <c r="C109" i="22"/>
  <c r="D109" i="22"/>
  <c r="E109" i="22"/>
  <c r="F109" i="22"/>
  <c r="G109" i="22"/>
  <c r="H109" i="22" s="1"/>
  <c r="B110" i="22"/>
  <c r="C110" i="22"/>
  <c r="D110" i="22"/>
  <c r="E110" i="22"/>
  <c r="F110" i="22"/>
  <c r="G110" i="22"/>
  <c r="H110" i="22" s="1"/>
  <c r="B151" i="22"/>
  <c r="C151" i="22"/>
  <c r="D151" i="22"/>
  <c r="E151" i="22"/>
  <c r="F151" i="22"/>
  <c r="G151" i="22"/>
  <c r="H151" i="22" s="1"/>
  <c r="B142" i="22"/>
  <c r="C142" i="22"/>
  <c r="D142" i="22"/>
  <c r="E142" i="22"/>
  <c r="F142" i="22"/>
  <c r="G142" i="22"/>
  <c r="H142" i="22" s="1"/>
  <c r="B143" i="22"/>
  <c r="C143" i="22"/>
  <c r="D143" i="22"/>
  <c r="E143" i="22"/>
  <c r="F143" i="22"/>
  <c r="G143" i="22"/>
  <c r="H143" i="22" s="1"/>
  <c r="B152" i="22"/>
  <c r="C152" i="22"/>
  <c r="D152" i="22"/>
  <c r="E152" i="22"/>
  <c r="F152" i="22"/>
  <c r="G152" i="22"/>
  <c r="H152" i="22" s="1"/>
  <c r="B111" i="22"/>
  <c r="C111" i="22"/>
  <c r="D111" i="22"/>
  <c r="E111" i="22"/>
  <c r="F111" i="22"/>
  <c r="G111" i="22"/>
  <c r="H111" i="22" s="1"/>
  <c r="B74" i="22"/>
  <c r="C74" i="22"/>
  <c r="D74" i="22"/>
  <c r="E74" i="22"/>
  <c r="F74" i="22"/>
  <c r="G74" i="22"/>
  <c r="H74" i="22" s="1"/>
  <c r="B87" i="22"/>
  <c r="C87" i="22"/>
  <c r="D87" i="22"/>
  <c r="E87" i="22"/>
  <c r="F87" i="22"/>
  <c r="G87" i="22"/>
  <c r="H87" i="22" s="1"/>
  <c r="B98" i="22"/>
  <c r="C98" i="22"/>
  <c r="D98" i="22"/>
  <c r="E98" i="22"/>
  <c r="F98" i="22"/>
  <c r="G98" i="22"/>
  <c r="H98" i="22" s="1"/>
  <c r="B52" i="22"/>
  <c r="C52" i="22"/>
  <c r="D52" i="22"/>
  <c r="E52" i="22"/>
  <c r="F52" i="22"/>
  <c r="G52" i="22"/>
  <c r="H52" i="22" s="1"/>
  <c r="B99" i="22"/>
  <c r="C99" i="22"/>
  <c r="D99" i="22"/>
  <c r="E99" i="22"/>
  <c r="F99" i="22"/>
  <c r="G99" i="22"/>
  <c r="H99" i="22" s="1"/>
  <c r="B144" i="22"/>
  <c r="C144" i="22"/>
  <c r="D144" i="22"/>
  <c r="E144" i="22"/>
  <c r="F144" i="22"/>
  <c r="G144" i="22"/>
  <c r="H144" i="22" s="1"/>
  <c r="B158" i="22"/>
  <c r="C158" i="22"/>
  <c r="D158" i="22"/>
  <c r="E158" i="22"/>
  <c r="F158" i="22"/>
  <c r="G158" i="22"/>
  <c r="H158" i="22" s="1"/>
  <c r="B159" i="22"/>
  <c r="C159" i="22"/>
  <c r="D159" i="22"/>
  <c r="E159" i="22"/>
  <c r="F159" i="22"/>
  <c r="G159" i="22"/>
  <c r="H159" i="22" s="1"/>
  <c r="B160" i="22"/>
  <c r="C160" i="22"/>
  <c r="D160" i="22"/>
  <c r="E160" i="22"/>
  <c r="F160" i="22"/>
  <c r="G160" i="22"/>
  <c r="H160" i="22" s="1"/>
  <c r="B161" i="22"/>
  <c r="C161" i="22"/>
  <c r="D161" i="22"/>
  <c r="E161" i="22"/>
  <c r="F161" i="22"/>
  <c r="G161" i="22"/>
  <c r="H161" i="22" s="1"/>
  <c r="B162" i="22"/>
  <c r="C162" i="22"/>
  <c r="D162" i="22"/>
  <c r="E162" i="22"/>
  <c r="F162" i="22"/>
  <c r="G162" i="22"/>
  <c r="H162" i="22" s="1"/>
  <c r="B83" i="22"/>
  <c r="C83" i="22"/>
  <c r="D83" i="22"/>
  <c r="E83" i="22"/>
  <c r="F83" i="22"/>
  <c r="G83" i="22"/>
  <c r="H83" i="22" s="1"/>
  <c r="B43" i="22"/>
  <c r="C43" i="22"/>
  <c r="D43" i="22"/>
  <c r="E43" i="22"/>
  <c r="F43" i="22"/>
  <c r="G43" i="22"/>
  <c r="H43" i="22" s="1"/>
  <c r="B115" i="22"/>
  <c r="C115" i="22"/>
  <c r="D115" i="22"/>
  <c r="E115" i="22"/>
  <c r="F115" i="22"/>
  <c r="G115" i="22"/>
  <c r="H115" i="22" s="1"/>
  <c r="B153" i="22"/>
  <c r="C153" i="22"/>
  <c r="D153" i="22"/>
  <c r="E153" i="22"/>
  <c r="F153" i="22"/>
  <c r="G153" i="22"/>
  <c r="H153" i="22" s="1"/>
  <c r="B154" i="22"/>
  <c r="C154" i="22"/>
  <c r="D154" i="22"/>
  <c r="E154" i="22"/>
  <c r="F154" i="22"/>
  <c r="G154" i="22"/>
  <c r="H154" i="22" s="1"/>
  <c r="G67" i="22"/>
  <c r="F67" i="22"/>
  <c r="E67" i="22"/>
  <c r="D67" i="22"/>
  <c r="C67" i="22"/>
  <c r="B67" i="22"/>
  <c r="E7" i="22"/>
  <c r="E6" i="22"/>
  <c r="D7" i="22"/>
  <c r="D6" i="22"/>
  <c r="A7" i="22"/>
  <c r="A6" i="22"/>
  <c r="J4" i="22"/>
  <c r="J3" i="22"/>
  <c r="E4" i="22"/>
  <c r="E3" i="22"/>
  <c r="D4" i="22"/>
  <c r="D3" i="22"/>
  <c r="A4" i="22"/>
  <c r="A3" i="22"/>
  <c r="E8" i="22"/>
  <c r="H58" i="22" l="1"/>
  <c r="H167" i="22" s="1"/>
  <c r="H70" i="22"/>
  <c r="H67" i="22"/>
  <c r="H11" i="21"/>
  <c r="H10" i="21"/>
  <c r="E8" i="21"/>
  <c r="I10" i="22" l="1"/>
  <c r="I128" i="22"/>
  <c r="I79" i="22"/>
  <c r="I38" i="22"/>
  <c r="I140" i="22"/>
  <c r="I142" i="22"/>
  <c r="I31" i="22"/>
  <c r="I109" i="22"/>
  <c r="I35" i="22"/>
  <c r="I101" i="22"/>
  <c r="I78" i="22"/>
  <c r="I60" i="22"/>
  <c r="I92" i="22"/>
  <c r="I54" i="22"/>
  <c r="I25" i="22"/>
  <c r="I120" i="22"/>
  <c r="I93" i="22"/>
  <c r="I117" i="22"/>
  <c r="I126" i="22"/>
  <c r="I116" i="22"/>
  <c r="I67" i="22"/>
  <c r="I74" i="22"/>
  <c r="I84" i="22"/>
  <c r="I105" i="22"/>
  <c r="I37" i="22"/>
  <c r="I131" i="22"/>
  <c r="I43" i="22"/>
  <c r="I58" i="22"/>
  <c r="I115" i="22"/>
  <c r="I36" i="22"/>
  <c r="I39" i="22"/>
  <c r="I148" i="22"/>
  <c r="I113" i="22"/>
  <c r="I146" i="22"/>
  <c r="I87" i="22"/>
  <c r="I34" i="22"/>
  <c r="I143" i="22"/>
  <c r="I12" i="22"/>
  <c r="I104" i="22"/>
  <c r="I122" i="22"/>
  <c r="I110" i="22"/>
  <c r="I88" i="22"/>
  <c r="I114" i="22"/>
  <c r="I80" i="22"/>
  <c r="I13" i="22"/>
  <c r="I94" i="22"/>
  <c r="I49" i="22"/>
  <c r="I70" i="22"/>
  <c r="I72" i="22"/>
  <c r="I73" i="22"/>
  <c r="I71" i="22"/>
  <c r="I61" i="22"/>
  <c r="H168" i="22"/>
  <c r="I33" i="22"/>
  <c r="I147" i="22"/>
  <c r="I154" i="22"/>
  <c r="I69" i="22"/>
  <c r="I62" i="22"/>
  <c r="I89" i="22"/>
  <c r="I121" i="22"/>
  <c r="I155" i="22"/>
  <c r="I82" i="22"/>
  <c r="I118" i="22"/>
  <c r="I81" i="22"/>
  <c r="I63" i="22"/>
  <c r="I107" i="22"/>
  <c r="I160" i="22"/>
  <c r="I119" i="22"/>
  <c r="I11" i="22"/>
  <c r="J10" i="22"/>
  <c r="J11" i="22" s="1"/>
  <c r="J12" i="22" s="1"/>
  <c r="J13" i="22" s="1"/>
  <c r="I27" i="22"/>
  <c r="I161" i="22"/>
  <c r="I152" i="22"/>
  <c r="I130" i="22"/>
  <c r="I44" i="22"/>
  <c r="I48" i="22"/>
  <c r="I19" i="22"/>
  <c r="I144" i="22"/>
  <c r="I132" i="22"/>
  <c r="I51" i="22"/>
  <c r="I65" i="22"/>
  <c r="I17" i="22"/>
  <c r="I111" i="22"/>
  <c r="I125" i="22"/>
  <c r="I68" i="22"/>
  <c r="I137" i="22"/>
  <c r="I22" i="22"/>
  <c r="I139" i="22"/>
  <c r="I102" i="22"/>
  <c r="I157" i="22"/>
  <c r="I66" i="22"/>
  <c r="I53" i="22"/>
  <c r="I40" i="22"/>
  <c r="I159" i="22"/>
  <c r="I106" i="22"/>
  <c r="I124" i="22"/>
  <c r="I46" i="22"/>
  <c r="I16" i="22"/>
  <c r="I75" i="22"/>
  <c r="I52" i="22"/>
  <c r="I141" i="22"/>
  <c r="I30" i="22"/>
  <c r="I57" i="22"/>
  <c r="I156" i="22"/>
  <c r="I151" i="22"/>
  <c r="I91" i="22"/>
  <c r="I23" i="22"/>
  <c r="I29" i="22"/>
  <c r="I136" i="22"/>
  <c r="I41" i="22"/>
  <c r="I138" i="22"/>
  <c r="I42" i="22"/>
  <c r="I103" i="22"/>
  <c r="I77" i="22"/>
  <c r="I135" i="22"/>
  <c r="I99" i="22"/>
  <c r="I97" i="22"/>
  <c r="I15" i="22"/>
  <c r="I86" i="22"/>
  <c r="I20" i="22"/>
  <c r="I50" i="22"/>
  <c r="I133" i="22"/>
  <c r="I64" i="22"/>
  <c r="I47" i="22"/>
  <c r="I14" i="22"/>
  <c r="I127" i="22"/>
  <c r="I108" i="22"/>
  <c r="I45" i="22"/>
  <c r="I129" i="22"/>
  <c r="I85" i="22"/>
  <c r="I96" i="22"/>
  <c r="I153" i="22"/>
  <c r="I100" i="22"/>
  <c r="I32" i="22"/>
  <c r="I24" i="22"/>
  <c r="I59" i="22"/>
  <c r="I83" i="22"/>
  <c r="I98" i="22"/>
  <c r="I150" i="22"/>
  <c r="I123" i="22"/>
  <c r="I28" i="22"/>
  <c r="I18" i="22"/>
  <c r="I95" i="22"/>
  <c r="I112" i="22"/>
  <c r="I90" i="22"/>
  <c r="I162" i="22"/>
  <c r="I21" i="22"/>
  <c r="I158" i="22"/>
  <c r="I26" i="22"/>
  <c r="I134" i="22"/>
  <c r="I55" i="22"/>
  <c r="I145" i="22"/>
  <c r="I149" i="22"/>
  <c r="I56" i="22"/>
  <c r="I76" i="22"/>
  <c r="B42" i="8"/>
  <c r="J14" i="22" l="1"/>
  <c r="J15" i="22"/>
  <c r="J16" i="22" s="1"/>
  <c r="J17" i="22" s="1"/>
  <c r="J18" i="22" s="1"/>
  <c r="J19" i="22" s="1"/>
  <c r="J20" i="22" s="1"/>
  <c r="J21" i="22" s="1"/>
  <c r="J22" i="22" s="1"/>
  <c r="J23" i="22" s="1"/>
  <c r="J24" i="22" s="1"/>
  <c r="J25" i="22" s="1"/>
  <c r="J26" i="22" s="1"/>
  <c r="J27" i="22" s="1"/>
  <c r="J28" i="22" s="1"/>
  <c r="J29" i="22" s="1"/>
  <c r="J30" i="22" s="1"/>
  <c r="J31" i="22" s="1"/>
  <c r="J32" i="22" s="1"/>
  <c r="J33" i="22" s="1"/>
  <c r="J34" i="22" s="1"/>
  <c r="J35" i="22" s="1"/>
  <c r="J36" i="22" s="1"/>
  <c r="J37" i="22" s="1"/>
  <c r="J38" i="22" s="1"/>
  <c r="J39" i="22" s="1"/>
  <c r="J40" i="22" s="1"/>
  <c r="J41" i="22" s="1"/>
  <c r="J42" i="22" s="1"/>
  <c r="J43" i="22" s="1"/>
  <c r="J44" i="22" s="1"/>
  <c r="J45" i="22" s="1"/>
  <c r="J46" i="22" s="1"/>
  <c r="J47" i="22" s="1"/>
  <c r="J48" i="22" s="1"/>
  <c r="J49" i="22" s="1"/>
  <c r="J50" i="22" s="1"/>
  <c r="J51" i="22" s="1"/>
  <c r="J52" i="22" s="1"/>
  <c r="J53" i="22" s="1"/>
  <c r="J54" i="22" s="1"/>
  <c r="J55" i="22" s="1"/>
  <c r="J56" i="22" s="1"/>
  <c r="J57" i="22" s="1"/>
  <c r="J58" i="22" s="1"/>
  <c r="J59" i="22" s="1"/>
  <c r="J60" i="22" s="1"/>
  <c r="J61" i="22" s="1"/>
  <c r="J62" i="22" s="1"/>
  <c r="J63" i="22" s="1"/>
  <c r="J64" i="22" s="1"/>
  <c r="J65" i="22" s="1"/>
  <c r="J66" i="22" s="1"/>
  <c r="J67" i="22" s="1"/>
  <c r="J68" i="22" s="1"/>
  <c r="J69" i="22" s="1"/>
  <c r="J70" i="22" s="1"/>
  <c r="J71" i="22" s="1"/>
  <c r="J72" i="22" s="1"/>
  <c r="J73" i="22" s="1"/>
  <c r="J74" i="22" s="1"/>
  <c r="J75" i="22" s="1"/>
  <c r="J76" i="22" s="1"/>
  <c r="J77" i="22" s="1"/>
  <c r="J78" i="22" s="1"/>
  <c r="J79" i="22" s="1"/>
  <c r="J80" i="22" s="1"/>
  <c r="J81" i="22" s="1"/>
  <c r="J82" i="22" s="1"/>
  <c r="J83" i="22" s="1"/>
  <c r="J84" i="22" s="1"/>
  <c r="J85" i="22" s="1"/>
  <c r="J86" i="22" s="1"/>
  <c r="J87" i="22" s="1"/>
  <c r="J88" i="22" s="1"/>
  <c r="J89" i="22" s="1"/>
  <c r="J90" i="22" s="1"/>
  <c r="J91" i="22" s="1"/>
  <c r="J92" i="22" s="1"/>
  <c r="J93" i="22" s="1"/>
  <c r="J94" i="22" s="1"/>
  <c r="J95" i="22" s="1"/>
  <c r="J96" i="22" s="1"/>
  <c r="J97" i="22" s="1"/>
  <c r="J98" i="22" s="1"/>
  <c r="J99" i="22" s="1"/>
  <c r="J100" i="22" s="1"/>
  <c r="J101" i="22" s="1"/>
  <c r="J102" i="22" s="1"/>
  <c r="J103" i="22" s="1"/>
  <c r="J104" i="22" s="1"/>
  <c r="J105" i="22" s="1"/>
  <c r="J106" i="22" s="1"/>
  <c r="J107" i="22" s="1"/>
  <c r="J108" i="22" s="1"/>
  <c r="J109" i="22" s="1"/>
  <c r="J110" i="22" s="1"/>
  <c r="J111" i="22" s="1"/>
  <c r="J112" i="22" s="1"/>
  <c r="J113" i="22" s="1"/>
  <c r="J114" i="22" s="1"/>
  <c r="J115" i="22" s="1"/>
  <c r="J116" i="22" s="1"/>
  <c r="J117" i="22" s="1"/>
  <c r="J118" i="22" s="1"/>
  <c r="J119" i="22" s="1"/>
  <c r="J120" i="22" s="1"/>
  <c r="J121" i="22" s="1"/>
  <c r="J122" i="22" s="1"/>
  <c r="J123" i="22" s="1"/>
  <c r="J124" i="22" s="1"/>
  <c r="J125" i="22" s="1"/>
  <c r="J126" i="22" s="1"/>
  <c r="J127" i="22" s="1"/>
  <c r="J128" i="22" s="1"/>
  <c r="J129" i="22" s="1"/>
  <c r="J130" i="22" s="1"/>
  <c r="J131" i="22" s="1"/>
  <c r="J132" i="22" s="1"/>
  <c r="J133" i="22" s="1"/>
  <c r="J134" i="22" s="1"/>
  <c r="J135" i="22" s="1"/>
  <c r="J136" i="22" s="1"/>
  <c r="J137" i="22" s="1"/>
  <c r="J138" i="22" s="1"/>
  <c r="J139" i="22" s="1"/>
  <c r="J140" i="22" s="1"/>
  <c r="J141" i="22" s="1"/>
  <c r="J142" i="22" s="1"/>
  <c r="J143" i="22" s="1"/>
  <c r="J144" i="22" s="1"/>
  <c r="J145" i="22" s="1"/>
  <c r="J146" i="22" s="1"/>
  <c r="J147" i="22" s="1"/>
  <c r="J148" i="22" s="1"/>
  <c r="J149" i="22" s="1"/>
  <c r="J150" i="22" s="1"/>
  <c r="J151" i="22" s="1"/>
  <c r="J152" i="22" s="1"/>
  <c r="J153" i="22" s="1"/>
  <c r="J154" i="22" s="1"/>
  <c r="J155" i="22" s="1"/>
  <c r="J156" i="22" s="1"/>
  <c r="J157" i="22" s="1"/>
  <c r="J158" i="22" s="1"/>
  <c r="J159" i="22" s="1"/>
  <c r="J160" i="22" s="1"/>
  <c r="J161" i="22" s="1"/>
  <c r="H5" i="9"/>
  <c r="H4" i="9"/>
  <c r="E8" i="9"/>
  <c r="E7" i="9"/>
  <c r="E5" i="9"/>
  <c r="E4" i="9"/>
  <c r="D8" i="9"/>
  <c r="D7" i="9"/>
  <c r="D5" i="9"/>
  <c r="D4" i="9"/>
  <c r="A8" i="9"/>
  <c r="A7" i="9"/>
  <c r="A5" i="9"/>
  <c r="A4" i="9"/>
  <c r="X26" i="5"/>
  <c r="W26" i="5"/>
  <c r="V26" i="5"/>
  <c r="H26" i="5"/>
  <c r="F26" i="5"/>
  <c r="Q26" i="5"/>
  <c r="S26" i="5"/>
  <c r="O26" i="5"/>
  <c r="M26" i="5"/>
  <c r="K26" i="5"/>
  <c r="I26" i="5"/>
  <c r="G26" i="5"/>
  <c r="T26" i="5"/>
  <c r="R26" i="5"/>
  <c r="P26" i="5"/>
  <c r="N26" i="5"/>
  <c r="L26" i="5"/>
  <c r="J26" i="5"/>
  <c r="D26" i="5"/>
  <c r="E26" i="5"/>
  <c r="S25" i="5"/>
  <c r="Q25" i="5"/>
  <c r="O25" i="5"/>
  <c r="M25" i="5"/>
  <c r="K25" i="5"/>
  <c r="I25" i="5"/>
  <c r="G25" i="5"/>
  <c r="E25" i="5"/>
  <c r="F25" i="5" l="1"/>
  <c r="T25" i="5"/>
  <c r="R25" i="5"/>
  <c r="P25" i="5"/>
  <c r="N25" i="5"/>
  <c r="L25" i="5"/>
  <c r="J25" i="5"/>
  <c r="H25" i="5"/>
  <c r="U14" i="5"/>
  <c r="U15" i="5"/>
  <c r="U16" i="5"/>
  <c r="U17" i="5"/>
  <c r="U18" i="5"/>
  <c r="U19" i="5"/>
  <c r="U20" i="5"/>
  <c r="U21" i="5"/>
  <c r="U22" i="5"/>
  <c r="U23" i="5"/>
  <c r="U24" i="5"/>
  <c r="U13" i="5" l="1"/>
  <c r="T14" i="5"/>
  <c r="T15" i="5"/>
  <c r="T16" i="5"/>
  <c r="T17" i="5"/>
  <c r="T18" i="5"/>
  <c r="T19" i="5"/>
  <c r="T20" i="5"/>
  <c r="T21" i="5"/>
  <c r="T22" i="5"/>
  <c r="T23" i="5"/>
  <c r="T24" i="5"/>
  <c r="T13" i="5"/>
  <c r="R14" i="5"/>
  <c r="R15" i="5"/>
  <c r="R16" i="5"/>
  <c r="R17" i="5"/>
  <c r="R18" i="5"/>
  <c r="R19" i="5"/>
  <c r="R20" i="5"/>
  <c r="R21" i="5"/>
  <c r="R22" i="5"/>
  <c r="R23" i="5"/>
  <c r="R24" i="5"/>
  <c r="R13" i="5"/>
  <c r="P14" i="5"/>
  <c r="P15" i="5"/>
  <c r="P16" i="5"/>
  <c r="P17" i="5"/>
  <c r="P18" i="5"/>
  <c r="P19" i="5"/>
  <c r="P20" i="5"/>
  <c r="P21" i="5"/>
  <c r="P22" i="5"/>
  <c r="P23" i="5"/>
  <c r="P24" i="5"/>
  <c r="P13" i="5"/>
  <c r="N14" i="5"/>
  <c r="N15" i="5"/>
  <c r="N16" i="5"/>
  <c r="N17" i="5"/>
  <c r="N18" i="5"/>
  <c r="N19" i="5"/>
  <c r="N20" i="5"/>
  <c r="N21" i="5"/>
  <c r="N22" i="5"/>
  <c r="N23" i="5"/>
  <c r="N24" i="5"/>
  <c r="N13" i="5"/>
  <c r="L14" i="5"/>
  <c r="L15" i="5"/>
  <c r="L16" i="5"/>
  <c r="L17" i="5"/>
  <c r="L18" i="5"/>
  <c r="L19" i="5"/>
  <c r="L20" i="5"/>
  <c r="L21" i="5"/>
  <c r="L22" i="5"/>
  <c r="L23" i="5"/>
  <c r="L24" i="5"/>
  <c r="L13" i="5"/>
  <c r="J14" i="5"/>
  <c r="J15" i="5"/>
  <c r="J16" i="5"/>
  <c r="J17" i="5"/>
  <c r="J18" i="5"/>
  <c r="J19" i="5"/>
  <c r="J20" i="5"/>
  <c r="J21" i="5"/>
  <c r="J22" i="5"/>
  <c r="J23" i="5"/>
  <c r="J24" i="5"/>
  <c r="J13" i="5"/>
  <c r="H14" i="5"/>
  <c r="H15" i="5"/>
  <c r="H16" i="5"/>
  <c r="H17" i="5"/>
  <c r="H18" i="5"/>
  <c r="H19" i="5"/>
  <c r="H20" i="5"/>
  <c r="H21" i="5"/>
  <c r="H22" i="5"/>
  <c r="H23" i="5"/>
  <c r="H24" i="5"/>
  <c r="H13" i="5"/>
  <c r="V13" i="5" s="1"/>
  <c r="F14" i="5"/>
  <c r="V14" i="5" s="1"/>
  <c r="W14" i="5" s="1"/>
  <c r="F15" i="5"/>
  <c r="F16" i="5"/>
  <c r="F17" i="5"/>
  <c r="F18" i="5"/>
  <c r="F19" i="5"/>
  <c r="F20" i="5"/>
  <c r="F21" i="5"/>
  <c r="F22" i="5"/>
  <c r="F23" i="5"/>
  <c r="F24" i="5"/>
  <c r="F13" i="5"/>
  <c r="K6" i="5"/>
  <c r="K5" i="5"/>
  <c r="C9" i="5"/>
  <c r="C8" i="5"/>
  <c r="C6" i="5"/>
  <c r="C5" i="5"/>
  <c r="S6" i="5"/>
  <c r="S5" i="5"/>
  <c r="K9" i="5"/>
  <c r="K8" i="5"/>
  <c r="A9" i="5"/>
  <c r="A8" i="5"/>
  <c r="A6" i="5"/>
  <c r="A5" i="5"/>
  <c r="D28" i="5"/>
  <c r="D24" i="5"/>
  <c r="D14" i="5"/>
  <c r="D15" i="5"/>
  <c r="D16" i="5"/>
  <c r="D17" i="5"/>
  <c r="D18" i="5"/>
  <c r="D19" i="5"/>
  <c r="D20" i="5"/>
  <c r="D21" i="5"/>
  <c r="D22" i="5"/>
  <c r="D23" i="5"/>
  <c r="B14" i="5"/>
  <c r="B15" i="5"/>
  <c r="B16" i="5"/>
  <c r="B17" i="5"/>
  <c r="B18" i="5"/>
  <c r="B19" i="5"/>
  <c r="B20" i="5"/>
  <c r="B21" i="5"/>
  <c r="B22" i="5"/>
  <c r="B23" i="5"/>
  <c r="B24" i="5"/>
  <c r="D13" i="5"/>
  <c r="B13" i="5"/>
  <c r="C25" i="7"/>
  <c r="C24" i="7"/>
  <c r="C23" i="7"/>
  <c r="C22" i="7"/>
  <c r="C21" i="7"/>
  <c r="C20" i="7"/>
  <c r="C19" i="7"/>
  <c r="C18" i="7"/>
  <c r="C17" i="7"/>
  <c r="C16" i="7"/>
  <c r="C15" i="7"/>
  <c r="C14" i="7"/>
  <c r="B25" i="7"/>
  <c r="B24" i="7"/>
  <c r="B23" i="7"/>
  <c r="B22" i="7"/>
  <c r="B21" i="7"/>
  <c r="B20" i="7"/>
  <c r="B19" i="7"/>
  <c r="B18" i="7"/>
  <c r="B17" i="7"/>
  <c r="B16" i="7"/>
  <c r="B15" i="7"/>
  <c r="B14" i="7"/>
  <c r="B6" i="8"/>
  <c r="B5" i="8"/>
  <c r="E27" i="8"/>
  <c r="N1569" i="17"/>
  <c r="N1568" i="17"/>
  <c r="D74" i="1"/>
  <c r="X13" i="5" l="1"/>
  <c r="W13" i="5"/>
  <c r="V23" i="5"/>
  <c r="W23" i="5" s="1"/>
  <c r="V22" i="5"/>
  <c r="W22" i="5" s="1"/>
  <c r="V24" i="5"/>
  <c r="W24" i="5" s="1"/>
  <c r="V21" i="5"/>
  <c r="W21" i="5" s="1"/>
  <c r="V20" i="5"/>
  <c r="W20" i="5" s="1"/>
  <c r="V19" i="5"/>
  <c r="W19" i="5" s="1"/>
  <c r="V18" i="5"/>
  <c r="W18" i="5" s="1"/>
  <c r="V17" i="5"/>
  <c r="W17" i="5" s="1"/>
  <c r="V16" i="5"/>
  <c r="W16" i="5" s="1"/>
  <c r="V15" i="5"/>
  <c r="W15" i="5" s="1"/>
  <c r="X14" i="5"/>
  <c r="C20" i="5"/>
  <c r="C16" i="5"/>
  <c r="C23" i="5"/>
  <c r="C15" i="5"/>
  <c r="D25" i="5"/>
  <c r="C17" i="5" s="1"/>
  <c r="J6" i="15"/>
  <c r="J5" i="15"/>
  <c r="F9" i="15"/>
  <c r="F8" i="15"/>
  <c r="F6" i="15"/>
  <c r="F5" i="15"/>
  <c r="C9" i="15"/>
  <c r="C8" i="15"/>
  <c r="C6" i="15"/>
  <c r="C5" i="15"/>
  <c r="A9" i="15"/>
  <c r="A8" i="15"/>
  <c r="A6" i="15"/>
  <c r="A5" i="15"/>
  <c r="E9" i="13"/>
  <c r="E8" i="13"/>
  <c r="D9" i="13"/>
  <c r="D8" i="13"/>
  <c r="A9" i="13"/>
  <c r="A8" i="13"/>
  <c r="J6" i="13"/>
  <c r="J5" i="13"/>
  <c r="E6" i="13"/>
  <c r="E5" i="13"/>
  <c r="D6" i="13"/>
  <c r="D5" i="13"/>
  <c r="A6" i="13"/>
  <c r="A5" i="13"/>
  <c r="X23" i="5" l="1"/>
  <c r="X22" i="5"/>
  <c r="X24" i="5"/>
  <c r="X21" i="5"/>
  <c r="X20" i="5"/>
  <c r="X19" i="5"/>
  <c r="X18" i="5"/>
  <c r="X17" i="5"/>
  <c r="X16" i="5"/>
  <c r="X15" i="5"/>
  <c r="C24" i="5"/>
  <c r="C19" i="5"/>
  <c r="C14" i="5"/>
  <c r="C18" i="5"/>
  <c r="C22" i="5"/>
  <c r="D29" i="5"/>
  <c r="C13" i="5"/>
  <c r="C21" i="5"/>
  <c r="W2006" i="17"/>
  <c r="V2006" i="17"/>
  <c r="W1972" i="17"/>
  <c r="V1972" i="17"/>
  <c r="W1891" i="17"/>
  <c r="V1891" i="17"/>
  <c r="W1888" i="17"/>
  <c r="V1888" i="17"/>
  <c r="W1882" i="17"/>
  <c r="V1882" i="17"/>
  <c r="W1878" i="17"/>
  <c r="V1878" i="17"/>
  <c r="W1875" i="17"/>
  <c r="V1875" i="17"/>
  <c r="W1860" i="17"/>
  <c r="V1860" i="17"/>
  <c r="W1850" i="17"/>
  <c r="V1850" i="17"/>
  <c r="W1846" i="17"/>
  <c r="V1846" i="17"/>
  <c r="W1834" i="17"/>
  <c r="V1834" i="17"/>
  <c r="W1816" i="17"/>
  <c r="V1816" i="17"/>
  <c r="W1710" i="17"/>
  <c r="V1710" i="17"/>
  <c r="W1663" i="17"/>
  <c r="V1663" i="17"/>
  <c r="W1632" i="17"/>
  <c r="V1632" i="17"/>
  <c r="W1595" i="17"/>
  <c r="V1595" i="17"/>
  <c r="W1589" i="17"/>
  <c r="V1589" i="17"/>
  <c r="W1584" i="17"/>
  <c r="V1584" i="17"/>
  <c r="W1581" i="17"/>
  <c r="V1581" i="17"/>
  <c r="W1558" i="17"/>
  <c r="V1558" i="17"/>
  <c r="W1519" i="17"/>
  <c r="V1519" i="17"/>
  <c r="W1498" i="17"/>
  <c r="V1498" i="17"/>
  <c r="W1488" i="17"/>
  <c r="V1488" i="17"/>
  <c r="W1472" i="17"/>
  <c r="V1472" i="17"/>
  <c r="W976" i="17"/>
  <c r="V976" i="17"/>
  <c r="W970" i="17"/>
  <c r="V970" i="17"/>
  <c r="W857" i="17"/>
  <c r="V857" i="17"/>
  <c r="W525" i="17"/>
  <c r="V525" i="17"/>
  <c r="W500" i="17"/>
  <c r="V500" i="17"/>
  <c r="W349" i="17"/>
  <c r="V349" i="17"/>
  <c r="W336" i="17"/>
  <c r="V336" i="17"/>
  <c r="W328" i="17"/>
  <c r="V328" i="17"/>
  <c r="W215" i="17"/>
  <c r="V215" i="17"/>
  <c r="W212" i="17"/>
  <c r="V212" i="17"/>
  <c r="W166" i="17"/>
  <c r="V166" i="17"/>
  <c r="W161" i="17"/>
  <c r="V161" i="17"/>
  <c r="W136" i="17"/>
  <c r="V136" i="17"/>
  <c r="W17" i="17"/>
  <c r="V17" i="17"/>
  <c r="T2006" i="17"/>
  <c r="T1972" i="17"/>
  <c r="T1891" i="17"/>
  <c r="T1888" i="17"/>
  <c r="T1882" i="17"/>
  <c r="T1878" i="17"/>
  <c r="T1875" i="17"/>
  <c r="T1860" i="17"/>
  <c r="T1850" i="17"/>
  <c r="T1846" i="17"/>
  <c r="T1834" i="17"/>
  <c r="T1816" i="17"/>
  <c r="T1710" i="17"/>
  <c r="T1663" i="17"/>
  <c r="T1632" i="17"/>
  <c r="T1595" i="17"/>
  <c r="T1589" i="17"/>
  <c r="T1584" i="17"/>
  <c r="T1581" i="17"/>
  <c r="T1558" i="17"/>
  <c r="T1519" i="17"/>
  <c r="T1498" i="17"/>
  <c r="T1488" i="17"/>
  <c r="T1472" i="17"/>
  <c r="T976" i="17"/>
  <c r="T970" i="17"/>
  <c r="T857" i="17"/>
  <c r="T525" i="17"/>
  <c r="T500" i="17"/>
  <c r="T349" i="17"/>
  <c r="T336" i="17"/>
  <c r="T328" i="17"/>
  <c r="T215" i="17"/>
  <c r="T212" i="17"/>
  <c r="T166" i="17"/>
  <c r="T161" i="17"/>
  <c r="T136" i="17"/>
  <c r="T17" i="17"/>
  <c r="S2006" i="17"/>
  <c r="S1972" i="17"/>
  <c r="S1891" i="17"/>
  <c r="S1888" i="17"/>
  <c r="S1882" i="17"/>
  <c r="S1878" i="17"/>
  <c r="S1875" i="17"/>
  <c r="S1860" i="17"/>
  <c r="S1850" i="17"/>
  <c r="S1846" i="17"/>
  <c r="S1834" i="17"/>
  <c r="S1816" i="17"/>
  <c r="S1710" i="17"/>
  <c r="S1663" i="17"/>
  <c r="S1632" i="17"/>
  <c r="S1595" i="17"/>
  <c r="S1589" i="17"/>
  <c r="S1584" i="17"/>
  <c r="S1581" i="17"/>
  <c r="S1558" i="17"/>
  <c r="S1519" i="17"/>
  <c r="S1498" i="17"/>
  <c r="S1488" i="17"/>
  <c r="S1472" i="17"/>
  <c r="S976" i="17"/>
  <c r="S970" i="17"/>
  <c r="S857" i="17"/>
  <c r="S525" i="17"/>
  <c r="S500" i="17"/>
  <c r="S349" i="17"/>
  <c r="S336" i="17"/>
  <c r="S328" i="17"/>
  <c r="S215" i="17"/>
  <c r="S212" i="17"/>
  <c r="S166" i="17"/>
  <c r="S161" i="17"/>
  <c r="S136" i="17"/>
  <c r="S17" i="17"/>
  <c r="F200" i="20"/>
  <c r="D200" i="20"/>
  <c r="C200" i="20"/>
  <c r="B200" i="20"/>
  <c r="F199" i="20"/>
  <c r="D199" i="20"/>
  <c r="C199" i="20"/>
  <c r="B199" i="20"/>
  <c r="F198" i="20"/>
  <c r="D198" i="20"/>
  <c r="C198" i="20"/>
  <c r="B198" i="20"/>
  <c r="J197" i="20"/>
  <c r="K197" i="20" s="1"/>
  <c r="G197" i="20"/>
  <c r="H197" i="20" s="1"/>
  <c r="F197" i="20"/>
  <c r="E197" i="20"/>
  <c r="D197" i="20"/>
  <c r="C197" i="20"/>
  <c r="B197" i="20"/>
  <c r="F196" i="20"/>
  <c r="D196" i="20"/>
  <c r="C196" i="20"/>
  <c r="B196" i="20"/>
  <c r="D195" i="20"/>
  <c r="F194" i="20"/>
  <c r="D194" i="20"/>
  <c r="C194" i="20"/>
  <c r="B194" i="20"/>
  <c r="F193" i="20"/>
  <c r="D193" i="20"/>
  <c r="C193" i="20"/>
  <c r="B193" i="20"/>
  <c r="F192" i="20"/>
  <c r="D192" i="20"/>
  <c r="C192" i="20"/>
  <c r="B192" i="20"/>
  <c r="F191" i="20"/>
  <c r="D191" i="20"/>
  <c r="C191" i="20"/>
  <c r="B191" i="20"/>
  <c r="F190" i="20"/>
  <c r="D190" i="20"/>
  <c r="C190" i="20"/>
  <c r="B190" i="20"/>
  <c r="F189" i="20"/>
  <c r="D189" i="20"/>
  <c r="C189" i="20"/>
  <c r="B189" i="20"/>
  <c r="F188" i="20"/>
  <c r="D188" i="20"/>
  <c r="C188" i="20"/>
  <c r="B188" i="20"/>
  <c r="J187" i="20"/>
  <c r="K187" i="20" s="1"/>
  <c r="G187" i="20"/>
  <c r="H187" i="20" s="1"/>
  <c r="F187" i="20"/>
  <c r="E187" i="20"/>
  <c r="D187" i="20"/>
  <c r="C187" i="20"/>
  <c r="B187" i="20"/>
  <c r="F186" i="20"/>
  <c r="D186" i="20"/>
  <c r="C186" i="20"/>
  <c r="B186" i="20"/>
  <c r="D185" i="20"/>
  <c r="F184" i="20"/>
  <c r="D184" i="20"/>
  <c r="C184" i="20"/>
  <c r="B184" i="20"/>
  <c r="F183" i="20"/>
  <c r="D183" i="20"/>
  <c r="C183" i="20"/>
  <c r="B183" i="20"/>
  <c r="F182" i="20"/>
  <c r="D182" i="20"/>
  <c r="C182" i="20"/>
  <c r="B182" i="20"/>
  <c r="F181" i="20"/>
  <c r="D181" i="20"/>
  <c r="C181" i="20"/>
  <c r="B181" i="20"/>
  <c r="F180" i="20"/>
  <c r="D180" i="20"/>
  <c r="C180" i="20"/>
  <c r="B180" i="20"/>
  <c r="F179" i="20"/>
  <c r="D179" i="20"/>
  <c r="C179" i="20"/>
  <c r="B179" i="20"/>
  <c r="F178" i="20"/>
  <c r="D178" i="20"/>
  <c r="C178" i="20"/>
  <c r="B178" i="20"/>
  <c r="F177" i="20"/>
  <c r="D177" i="20"/>
  <c r="C177" i="20"/>
  <c r="B177" i="20"/>
  <c r="F176" i="20"/>
  <c r="D176" i="20"/>
  <c r="C176" i="20"/>
  <c r="B176" i="20"/>
  <c r="F175" i="20"/>
  <c r="B175" i="20"/>
  <c r="F174" i="20"/>
  <c r="D174" i="20"/>
  <c r="C174" i="20"/>
  <c r="B174" i="20"/>
  <c r="F173" i="20"/>
  <c r="D173" i="20"/>
  <c r="C173" i="20"/>
  <c r="B173" i="20"/>
  <c r="D172" i="20"/>
  <c r="F171" i="20"/>
  <c r="B171" i="20"/>
  <c r="J170" i="20"/>
  <c r="K170" i="20" s="1"/>
  <c r="G170" i="20"/>
  <c r="H170" i="20" s="1"/>
  <c r="F170" i="20"/>
  <c r="E170" i="20"/>
  <c r="D170" i="20"/>
  <c r="C170" i="20"/>
  <c r="B170" i="20"/>
  <c r="J169" i="20"/>
  <c r="K169" i="20" s="1"/>
  <c r="G169" i="20"/>
  <c r="H169" i="20" s="1"/>
  <c r="F169" i="20"/>
  <c r="E169" i="20"/>
  <c r="D169" i="20"/>
  <c r="C169" i="20"/>
  <c r="B169" i="20"/>
  <c r="J168" i="20"/>
  <c r="K168" i="20" s="1"/>
  <c r="G168" i="20"/>
  <c r="H168" i="20" s="1"/>
  <c r="F168" i="20"/>
  <c r="E168" i="20"/>
  <c r="D168" i="20"/>
  <c r="C168" i="20"/>
  <c r="B168" i="20"/>
  <c r="J167" i="20"/>
  <c r="K167" i="20" s="1"/>
  <c r="G167" i="20"/>
  <c r="H167" i="20" s="1"/>
  <c r="F167" i="20"/>
  <c r="E167" i="20"/>
  <c r="D167" i="20"/>
  <c r="C167" i="20"/>
  <c r="B167" i="20"/>
  <c r="J166" i="20"/>
  <c r="K166" i="20" s="1"/>
  <c r="G166" i="20"/>
  <c r="H166" i="20" s="1"/>
  <c r="F166" i="20"/>
  <c r="E166" i="20"/>
  <c r="D166" i="20"/>
  <c r="C166" i="20"/>
  <c r="B166" i="20"/>
  <c r="F165" i="20"/>
  <c r="D165" i="20"/>
  <c r="C165" i="20"/>
  <c r="B165" i="20"/>
  <c r="F164" i="20"/>
  <c r="D164" i="20"/>
  <c r="C164" i="20"/>
  <c r="B164" i="20"/>
  <c r="J163" i="20"/>
  <c r="K163" i="20" s="1"/>
  <c r="G163" i="20"/>
  <c r="H163" i="20" s="1"/>
  <c r="F163" i="20"/>
  <c r="E163" i="20"/>
  <c r="D163" i="20"/>
  <c r="C163" i="20"/>
  <c r="B163" i="20"/>
  <c r="F162" i="20"/>
  <c r="D162" i="20"/>
  <c r="C162" i="20"/>
  <c r="B162" i="20"/>
  <c r="D161" i="20"/>
  <c r="J160" i="20"/>
  <c r="K160" i="20" s="1"/>
  <c r="G160" i="20"/>
  <c r="H160" i="20" s="1"/>
  <c r="F160" i="20"/>
  <c r="E160" i="20"/>
  <c r="D160" i="20"/>
  <c r="C160" i="20"/>
  <c r="B160" i="20"/>
  <c r="J159" i="20"/>
  <c r="K159" i="20" s="1"/>
  <c r="G159" i="20"/>
  <c r="H159" i="20" s="1"/>
  <c r="F159" i="20"/>
  <c r="E159" i="20"/>
  <c r="D159" i="20"/>
  <c r="C159" i="20"/>
  <c r="B159" i="20"/>
  <c r="J158" i="20"/>
  <c r="K158" i="20" s="1"/>
  <c r="G158" i="20"/>
  <c r="H158" i="20" s="1"/>
  <c r="F158" i="20"/>
  <c r="E158" i="20"/>
  <c r="D158" i="20"/>
  <c r="C158" i="20"/>
  <c r="B158" i="20"/>
  <c r="F157" i="20"/>
  <c r="D157" i="20"/>
  <c r="C157" i="20"/>
  <c r="B157" i="20"/>
  <c r="D156" i="20"/>
  <c r="D155" i="20"/>
  <c r="J154" i="20"/>
  <c r="K154" i="20" s="1"/>
  <c r="L154" i="20" s="1"/>
  <c r="G154" i="20"/>
  <c r="H154" i="20" s="1"/>
  <c r="F154" i="20"/>
  <c r="E154" i="20"/>
  <c r="D154" i="20"/>
  <c r="C154" i="20"/>
  <c r="B154" i="20"/>
  <c r="F153" i="20"/>
  <c r="B153" i="20"/>
  <c r="F152" i="20"/>
  <c r="B152" i="20"/>
  <c r="F151" i="20"/>
  <c r="B151" i="20"/>
  <c r="F150" i="20"/>
  <c r="D150" i="20"/>
  <c r="C150" i="20"/>
  <c r="B150" i="20"/>
  <c r="F149" i="20"/>
  <c r="D149" i="20"/>
  <c r="C149" i="20"/>
  <c r="B149" i="20"/>
  <c r="F148" i="20"/>
  <c r="D148" i="20"/>
  <c r="C148" i="20"/>
  <c r="B148" i="20"/>
  <c r="F147" i="20"/>
  <c r="B147" i="20"/>
  <c r="F145" i="20"/>
  <c r="D145" i="20"/>
  <c r="C145" i="20"/>
  <c r="B145" i="20"/>
  <c r="F144" i="20"/>
  <c r="D144" i="20"/>
  <c r="C144" i="20"/>
  <c r="B144" i="20"/>
  <c r="F143" i="20"/>
  <c r="D143" i="20"/>
  <c r="C143" i="20"/>
  <c r="B143" i="20"/>
  <c r="F142" i="20"/>
  <c r="D142" i="20"/>
  <c r="C142" i="20"/>
  <c r="B142" i="20"/>
  <c r="F141" i="20"/>
  <c r="B141" i="20"/>
  <c r="F140" i="20"/>
  <c r="D140" i="20"/>
  <c r="C140" i="20"/>
  <c r="B140" i="20"/>
  <c r="D139" i="20"/>
  <c r="J138" i="20"/>
  <c r="K138" i="20" s="1"/>
  <c r="G138" i="20"/>
  <c r="H138" i="20" s="1"/>
  <c r="F138" i="20"/>
  <c r="E138" i="20"/>
  <c r="D138" i="20"/>
  <c r="C138" i="20"/>
  <c r="B138" i="20"/>
  <c r="F137" i="20"/>
  <c r="B137" i="20"/>
  <c r="F136" i="20"/>
  <c r="B136" i="20"/>
  <c r="J135" i="20"/>
  <c r="K135" i="20" s="1"/>
  <c r="G135" i="20"/>
  <c r="H135" i="20" s="1"/>
  <c r="F135" i="20"/>
  <c r="E135" i="20"/>
  <c r="D135" i="20"/>
  <c r="C135" i="20"/>
  <c r="B135" i="20"/>
  <c r="D134" i="20"/>
  <c r="D133" i="20"/>
  <c r="F132" i="20"/>
  <c r="D132" i="20"/>
  <c r="C132" i="20"/>
  <c r="B132" i="20"/>
  <c r="D131" i="20"/>
  <c r="J130" i="20"/>
  <c r="K130" i="20" s="1"/>
  <c r="G130" i="20"/>
  <c r="H130" i="20" s="1"/>
  <c r="F130" i="20"/>
  <c r="E130" i="20"/>
  <c r="D130" i="20"/>
  <c r="C130" i="20"/>
  <c r="B130" i="20"/>
  <c r="F129" i="20"/>
  <c r="B129" i="20"/>
  <c r="F128" i="20"/>
  <c r="D128" i="20"/>
  <c r="C128" i="20"/>
  <c r="B128" i="20"/>
  <c r="F127" i="20"/>
  <c r="D127" i="20"/>
  <c r="C127" i="20"/>
  <c r="B127" i="20"/>
  <c r="F126" i="20"/>
  <c r="D126" i="20"/>
  <c r="C126" i="20"/>
  <c r="B126" i="20"/>
  <c r="F125" i="20"/>
  <c r="D125" i="20"/>
  <c r="C125" i="20"/>
  <c r="B125" i="20"/>
  <c r="F124" i="20"/>
  <c r="B124" i="20"/>
  <c r="J123" i="20"/>
  <c r="K123" i="20" s="1"/>
  <c r="G123" i="20"/>
  <c r="H123" i="20" s="1"/>
  <c r="F123" i="20"/>
  <c r="E123" i="20"/>
  <c r="D123" i="20"/>
  <c r="C123" i="20"/>
  <c r="B123" i="20"/>
  <c r="J122" i="20"/>
  <c r="K122" i="20" s="1"/>
  <c r="G122" i="20"/>
  <c r="H122" i="20" s="1"/>
  <c r="F122" i="20"/>
  <c r="E122" i="20"/>
  <c r="D122" i="20"/>
  <c r="C122" i="20"/>
  <c r="B122" i="20"/>
  <c r="D121" i="20"/>
  <c r="J120" i="20"/>
  <c r="K120" i="20" s="1"/>
  <c r="G120" i="20"/>
  <c r="H120" i="20" s="1"/>
  <c r="F120" i="20"/>
  <c r="E120" i="20"/>
  <c r="D120" i="20"/>
  <c r="C120" i="20"/>
  <c r="B120" i="20"/>
  <c r="J119" i="20"/>
  <c r="K119" i="20" s="1"/>
  <c r="G119" i="20"/>
  <c r="H119" i="20" s="1"/>
  <c r="F119" i="20"/>
  <c r="E119" i="20"/>
  <c r="D119" i="20"/>
  <c r="C119" i="20"/>
  <c r="B119" i="20"/>
  <c r="F118" i="20"/>
  <c r="D118" i="20"/>
  <c r="C118" i="20"/>
  <c r="B118" i="20"/>
  <c r="F117" i="20"/>
  <c r="D117" i="20"/>
  <c r="C117" i="20"/>
  <c r="B117" i="20"/>
  <c r="D116" i="20"/>
  <c r="C116" i="20"/>
  <c r="B116" i="20"/>
  <c r="J115" i="20"/>
  <c r="K115" i="20" s="1"/>
  <c r="G115" i="20"/>
  <c r="H115" i="20" s="1"/>
  <c r="F115" i="20"/>
  <c r="E115" i="20"/>
  <c r="D115" i="20"/>
  <c r="C115" i="20"/>
  <c r="B115" i="20"/>
  <c r="D114" i="20"/>
  <c r="D113" i="20"/>
  <c r="F112" i="20"/>
  <c r="D112" i="20"/>
  <c r="C112" i="20"/>
  <c r="B112" i="20"/>
  <c r="F111" i="20"/>
  <c r="D111" i="20"/>
  <c r="C111" i="20"/>
  <c r="B111" i="20"/>
  <c r="D110" i="20"/>
  <c r="J109" i="20"/>
  <c r="K109" i="20" s="1"/>
  <c r="G109" i="20"/>
  <c r="H109" i="20" s="1"/>
  <c r="F109" i="20"/>
  <c r="E109" i="20"/>
  <c r="D109" i="20"/>
  <c r="C109" i="20"/>
  <c r="B109" i="20"/>
  <c r="F108" i="20"/>
  <c r="D108" i="20"/>
  <c r="C108" i="20"/>
  <c r="B108" i="20"/>
  <c r="F107" i="20"/>
  <c r="D107" i="20"/>
  <c r="C107" i="20"/>
  <c r="B107" i="20"/>
  <c r="J106" i="20"/>
  <c r="K106" i="20" s="1"/>
  <c r="H106" i="20"/>
  <c r="G106" i="20"/>
  <c r="F106" i="20"/>
  <c r="E106" i="20"/>
  <c r="D106" i="20"/>
  <c r="C106" i="20"/>
  <c r="B106" i="20"/>
  <c r="F105" i="20"/>
  <c r="B105" i="20"/>
  <c r="J104" i="20"/>
  <c r="K104" i="20" s="1"/>
  <c r="G104" i="20"/>
  <c r="H104" i="20" s="1"/>
  <c r="F104" i="20"/>
  <c r="E104" i="20"/>
  <c r="D104" i="20"/>
  <c r="C104" i="20"/>
  <c r="B104" i="20"/>
  <c r="F103" i="20"/>
  <c r="D103" i="20"/>
  <c r="C103" i="20"/>
  <c r="B103" i="20"/>
  <c r="J102" i="20"/>
  <c r="K102" i="20" s="1"/>
  <c r="G102" i="20"/>
  <c r="H102" i="20" s="1"/>
  <c r="F102" i="20"/>
  <c r="E102" i="20"/>
  <c r="D102" i="20"/>
  <c r="C102" i="20"/>
  <c r="B102" i="20"/>
  <c r="F101" i="20"/>
  <c r="D101" i="20"/>
  <c r="C101" i="20"/>
  <c r="B101" i="20"/>
  <c r="F100" i="20"/>
  <c r="D100" i="20"/>
  <c r="C100" i="20"/>
  <c r="B100" i="20"/>
  <c r="F99" i="20"/>
  <c r="D99" i="20"/>
  <c r="C99" i="20"/>
  <c r="B99" i="20"/>
  <c r="D98" i="20"/>
  <c r="F97" i="20"/>
  <c r="D97" i="20"/>
  <c r="C97" i="20"/>
  <c r="B97" i="20"/>
  <c r="F96" i="20"/>
  <c r="D96" i="20"/>
  <c r="C96" i="20"/>
  <c r="B96" i="20"/>
  <c r="D95" i="20"/>
  <c r="F94" i="20"/>
  <c r="D94" i="20"/>
  <c r="C94" i="20"/>
  <c r="B94" i="20"/>
  <c r="F93" i="20"/>
  <c r="D93" i="20"/>
  <c r="C93" i="20"/>
  <c r="B93" i="20"/>
  <c r="D92" i="20"/>
  <c r="D91" i="20"/>
  <c r="F90" i="20"/>
  <c r="D90" i="20"/>
  <c r="C90" i="20"/>
  <c r="B90" i="20"/>
  <c r="F89" i="20"/>
  <c r="D89" i="20"/>
  <c r="C89" i="20"/>
  <c r="B89" i="20"/>
  <c r="F88" i="20"/>
  <c r="D88" i="20"/>
  <c r="C88" i="20"/>
  <c r="B88" i="20"/>
  <c r="F87" i="20"/>
  <c r="D87" i="20"/>
  <c r="C87" i="20"/>
  <c r="B87" i="20"/>
  <c r="F86" i="20"/>
  <c r="D86" i="20"/>
  <c r="C86" i="20"/>
  <c r="B86" i="20"/>
  <c r="D85" i="20"/>
  <c r="F84" i="20"/>
  <c r="D84" i="20"/>
  <c r="C84" i="20"/>
  <c r="B84" i="20"/>
  <c r="J83" i="20"/>
  <c r="K83" i="20" s="1"/>
  <c r="G83" i="20"/>
  <c r="H83" i="20" s="1"/>
  <c r="F83" i="20"/>
  <c r="E83" i="20"/>
  <c r="D83" i="20"/>
  <c r="C83" i="20"/>
  <c r="B83" i="20"/>
  <c r="D82" i="20"/>
  <c r="D81" i="20"/>
  <c r="J80" i="20"/>
  <c r="K80" i="20" s="1"/>
  <c r="G80" i="20"/>
  <c r="H80" i="20" s="1"/>
  <c r="F80" i="20"/>
  <c r="E80" i="20"/>
  <c r="D80" i="20"/>
  <c r="C80" i="20"/>
  <c r="B80" i="20"/>
  <c r="F79" i="20"/>
  <c r="B79" i="20"/>
  <c r="F78" i="20"/>
  <c r="B78" i="20"/>
  <c r="F77" i="20"/>
  <c r="B77" i="20"/>
  <c r="F76" i="20"/>
  <c r="D76" i="20"/>
  <c r="C76" i="20"/>
  <c r="B76" i="20"/>
  <c r="J75" i="20"/>
  <c r="K75" i="20" s="1"/>
  <c r="G75" i="20"/>
  <c r="H75" i="20" s="1"/>
  <c r="F75" i="20"/>
  <c r="E75" i="20"/>
  <c r="D75" i="20"/>
  <c r="C75" i="20"/>
  <c r="B75" i="20"/>
  <c r="F74" i="20"/>
  <c r="D74" i="20"/>
  <c r="C74" i="20"/>
  <c r="B74" i="20"/>
  <c r="D73" i="20"/>
  <c r="F72" i="20"/>
  <c r="D72" i="20"/>
  <c r="C72" i="20"/>
  <c r="B72" i="20"/>
  <c r="F71" i="20"/>
  <c r="D71" i="20"/>
  <c r="C71" i="20"/>
  <c r="B71" i="20"/>
  <c r="F70" i="20"/>
  <c r="D70" i="20"/>
  <c r="C70" i="20"/>
  <c r="B70" i="20"/>
  <c r="D69" i="20"/>
  <c r="F68" i="20"/>
  <c r="D68" i="20"/>
  <c r="C68" i="20"/>
  <c r="B68" i="20"/>
  <c r="F67" i="20"/>
  <c r="D67" i="20"/>
  <c r="C67" i="20"/>
  <c r="B67" i="20"/>
  <c r="F66" i="20"/>
  <c r="D66" i="20"/>
  <c r="C66" i="20"/>
  <c r="B66" i="20"/>
  <c r="F65" i="20"/>
  <c r="D65" i="20"/>
  <c r="C65" i="20"/>
  <c r="B65" i="20"/>
  <c r="F64" i="20"/>
  <c r="D64" i="20"/>
  <c r="C64" i="20"/>
  <c r="B64" i="20"/>
  <c r="F63" i="20"/>
  <c r="D63" i="20"/>
  <c r="C63" i="20"/>
  <c r="B63" i="20"/>
  <c r="F62" i="20"/>
  <c r="D62" i="20"/>
  <c r="C62" i="20"/>
  <c r="B62" i="20"/>
  <c r="F61" i="20"/>
  <c r="D61" i="20"/>
  <c r="C61" i="20"/>
  <c r="B61" i="20"/>
  <c r="F60" i="20"/>
  <c r="D60" i="20"/>
  <c r="C60" i="20"/>
  <c r="B60" i="20"/>
  <c r="J59" i="20"/>
  <c r="K59" i="20" s="1"/>
  <c r="G59" i="20"/>
  <c r="H59" i="20" s="1"/>
  <c r="F59" i="20"/>
  <c r="E59" i="20"/>
  <c r="D59" i="20"/>
  <c r="C59" i="20"/>
  <c r="B59" i="20"/>
  <c r="D58" i="20"/>
  <c r="D57" i="20"/>
  <c r="J56" i="20"/>
  <c r="K56" i="20" s="1"/>
  <c r="G56" i="20"/>
  <c r="H56" i="20" s="1"/>
  <c r="F56" i="20"/>
  <c r="E56" i="20"/>
  <c r="D56" i="20"/>
  <c r="C56" i="20"/>
  <c r="B56" i="20"/>
  <c r="F55" i="20"/>
  <c r="D55" i="20"/>
  <c r="C55" i="20"/>
  <c r="B55" i="20"/>
  <c r="F54" i="20"/>
  <c r="D54" i="20"/>
  <c r="C54" i="20"/>
  <c r="B54" i="20"/>
  <c r="D53" i="20"/>
  <c r="F52" i="20"/>
  <c r="D52" i="20"/>
  <c r="C52" i="20"/>
  <c r="B52" i="20"/>
  <c r="F51" i="20"/>
  <c r="D51" i="20"/>
  <c r="C51" i="20"/>
  <c r="B51" i="20"/>
  <c r="D50" i="20"/>
  <c r="D49" i="20"/>
  <c r="J48" i="20"/>
  <c r="K48" i="20" s="1"/>
  <c r="G48" i="20"/>
  <c r="H48" i="20" s="1"/>
  <c r="F48" i="20"/>
  <c r="E48" i="20"/>
  <c r="D48" i="20"/>
  <c r="C48" i="20"/>
  <c r="B48" i="20"/>
  <c r="D47" i="20"/>
  <c r="F46" i="20"/>
  <c r="D46" i="20"/>
  <c r="C46" i="20"/>
  <c r="B46" i="20"/>
  <c r="F45" i="20"/>
  <c r="D45" i="20"/>
  <c r="C45" i="20"/>
  <c r="B45" i="20"/>
  <c r="D44" i="20"/>
  <c r="J43" i="20"/>
  <c r="K43" i="20" s="1"/>
  <c r="G43" i="20"/>
  <c r="H43" i="20" s="1"/>
  <c r="F43" i="20"/>
  <c r="E43" i="20"/>
  <c r="D43" i="20"/>
  <c r="C43" i="20"/>
  <c r="B43" i="20"/>
  <c r="F42" i="20"/>
  <c r="D42" i="20"/>
  <c r="C42" i="20"/>
  <c r="B42" i="20"/>
  <c r="D41" i="20"/>
  <c r="J40" i="20"/>
  <c r="K40" i="20" s="1"/>
  <c r="G40" i="20"/>
  <c r="H40" i="20" s="1"/>
  <c r="F40" i="20"/>
  <c r="E40" i="20"/>
  <c r="D40" i="20"/>
  <c r="C40" i="20"/>
  <c r="B40" i="20"/>
  <c r="F39" i="20"/>
  <c r="D39" i="20"/>
  <c r="C39" i="20"/>
  <c r="B39" i="20"/>
  <c r="F38" i="20"/>
  <c r="D38" i="20"/>
  <c r="C38" i="20"/>
  <c r="B38" i="20"/>
  <c r="F37" i="20"/>
  <c r="D37" i="20"/>
  <c r="C37" i="20"/>
  <c r="B37" i="20"/>
  <c r="F36" i="20"/>
  <c r="D36" i="20"/>
  <c r="C36" i="20"/>
  <c r="B36" i="20"/>
  <c r="F35" i="20"/>
  <c r="D35" i="20"/>
  <c r="C35" i="20"/>
  <c r="B35" i="20"/>
  <c r="F34" i="20"/>
  <c r="D34" i="20"/>
  <c r="C34" i="20"/>
  <c r="B34" i="20"/>
  <c r="F33" i="20"/>
  <c r="D33" i="20"/>
  <c r="C33" i="20"/>
  <c r="B33" i="20"/>
  <c r="F32" i="20"/>
  <c r="D32" i="20"/>
  <c r="C32" i="20"/>
  <c r="B32" i="20"/>
  <c r="F31" i="20"/>
  <c r="D31" i="20"/>
  <c r="C31" i="20"/>
  <c r="B31" i="20"/>
  <c r="J30" i="20"/>
  <c r="K30" i="20" s="1"/>
  <c r="G30" i="20"/>
  <c r="H30" i="20" s="1"/>
  <c r="F30" i="20"/>
  <c r="E30" i="20"/>
  <c r="D30" i="20"/>
  <c r="C30" i="20"/>
  <c r="B30" i="20"/>
  <c r="J29" i="20"/>
  <c r="K29" i="20" s="1"/>
  <c r="G29" i="20"/>
  <c r="H29" i="20" s="1"/>
  <c r="F29" i="20"/>
  <c r="E29" i="20"/>
  <c r="D29" i="20"/>
  <c r="C29" i="20"/>
  <c r="B29" i="20"/>
  <c r="F28" i="20"/>
  <c r="D28" i="20"/>
  <c r="C28" i="20"/>
  <c r="B28" i="20"/>
  <c r="F27" i="20"/>
  <c r="D27" i="20"/>
  <c r="C27" i="20"/>
  <c r="B27" i="20"/>
  <c r="D26" i="20"/>
  <c r="J25" i="20"/>
  <c r="K25" i="20" s="1"/>
  <c r="G25" i="20"/>
  <c r="H25" i="20" s="1"/>
  <c r="F25" i="20"/>
  <c r="E25" i="20"/>
  <c r="D25" i="20"/>
  <c r="C25" i="20"/>
  <c r="B25" i="20"/>
  <c r="J24" i="20"/>
  <c r="K24" i="20" s="1"/>
  <c r="G24" i="20"/>
  <c r="H24" i="20" s="1"/>
  <c r="F24" i="20"/>
  <c r="E24" i="20"/>
  <c r="D24" i="20"/>
  <c r="C24" i="20"/>
  <c r="B24" i="20"/>
  <c r="F23" i="20"/>
  <c r="B23" i="20"/>
  <c r="J22" i="20"/>
  <c r="K22" i="20" s="1"/>
  <c r="G22" i="20"/>
  <c r="H22" i="20" s="1"/>
  <c r="F22" i="20"/>
  <c r="E22" i="20"/>
  <c r="D22" i="20"/>
  <c r="C22" i="20"/>
  <c r="B22" i="20"/>
  <c r="F21" i="20"/>
  <c r="D21" i="20"/>
  <c r="C21" i="20"/>
  <c r="B21" i="20"/>
  <c r="F20" i="20"/>
  <c r="D20" i="20"/>
  <c r="C20" i="20"/>
  <c r="B20" i="20"/>
  <c r="F19" i="20"/>
  <c r="D19" i="20"/>
  <c r="C19" i="20"/>
  <c r="B19" i="20"/>
  <c r="F18" i="20"/>
  <c r="D18" i="20"/>
  <c r="C18" i="20"/>
  <c r="B18" i="20"/>
  <c r="D17" i="20"/>
  <c r="F16" i="20"/>
  <c r="D16" i="20"/>
  <c r="C16" i="20"/>
  <c r="B16" i="20"/>
  <c r="J15" i="20"/>
  <c r="K15" i="20" s="1"/>
  <c r="G15" i="20"/>
  <c r="H15" i="20" s="1"/>
  <c r="F15" i="20"/>
  <c r="E15" i="20"/>
  <c r="D15" i="20"/>
  <c r="C15" i="20"/>
  <c r="B15" i="20"/>
  <c r="D14" i="20"/>
  <c r="F13" i="20"/>
  <c r="D13" i="20"/>
  <c r="C13" i="20"/>
  <c r="B13" i="20"/>
  <c r="D12" i="20"/>
  <c r="D11" i="20"/>
  <c r="E7" i="20"/>
  <c r="D7" i="20"/>
  <c r="A7" i="20"/>
  <c r="E6" i="20"/>
  <c r="D6" i="20"/>
  <c r="A6" i="20"/>
  <c r="L4" i="20"/>
  <c r="E4" i="20"/>
  <c r="D4" i="20"/>
  <c r="A4" i="20"/>
  <c r="L3" i="20"/>
  <c r="E3" i="20"/>
  <c r="D3" i="20"/>
  <c r="A3" i="20"/>
  <c r="Q1908" i="17"/>
  <c r="T1908" i="17" s="1"/>
  <c r="W1908" i="17" s="1"/>
  <c r="P1908" i="17"/>
  <c r="E1908" i="17"/>
  <c r="E175" i="20" s="1"/>
  <c r="D1908" i="17"/>
  <c r="D175" i="20" s="1"/>
  <c r="C1908" i="17"/>
  <c r="C175" i="20" s="1"/>
  <c r="J148" i="13"/>
  <c r="H148" i="13"/>
  <c r="J151" i="13"/>
  <c r="H151" i="13"/>
  <c r="J152" i="13"/>
  <c r="H152" i="13"/>
  <c r="J150" i="13"/>
  <c r="H150" i="13"/>
  <c r="B184" i="1"/>
  <c r="C184" i="1"/>
  <c r="D184" i="1"/>
  <c r="D1911" i="17"/>
  <c r="N1910" i="17"/>
  <c r="N1909" i="17"/>
  <c r="N1911" i="17" s="1"/>
  <c r="O1908" i="17" s="1"/>
  <c r="N1826" i="17"/>
  <c r="C25" i="5" l="1"/>
  <c r="I59" i="20"/>
  <c r="L59" i="20"/>
  <c r="L170" i="20"/>
  <c r="I75" i="20"/>
  <c r="I170" i="20"/>
  <c r="I80" i="20"/>
  <c r="L120" i="20"/>
  <c r="I154" i="20"/>
  <c r="L166" i="20"/>
  <c r="I15" i="20"/>
  <c r="I22" i="20"/>
  <c r="L15" i="20"/>
  <c r="L22" i="20"/>
  <c r="L25" i="20"/>
  <c r="I102" i="20"/>
  <c r="I168" i="20"/>
  <c r="S1908" i="17"/>
  <c r="V1908" i="17" s="1"/>
  <c r="G175" i="20"/>
  <c r="H175" i="20" s="1"/>
  <c r="I175" i="20" s="1"/>
  <c r="I104" i="20"/>
  <c r="L106" i="20"/>
  <c r="I109" i="20"/>
  <c r="J175" i="20"/>
  <c r="K175" i="20" s="1"/>
  <c r="L175" i="20" s="1"/>
  <c r="L135" i="20"/>
  <c r="L163" i="20"/>
  <c r="L158" i="20"/>
  <c r="L167" i="20"/>
  <c r="I160" i="20"/>
  <c r="I163" i="20"/>
  <c r="L159" i="20"/>
  <c r="L29" i="20"/>
  <c r="I119" i="20"/>
  <c r="I120" i="20"/>
  <c r="I25" i="20"/>
  <c r="I43" i="20"/>
  <c r="L80" i="20"/>
  <c r="I56" i="20"/>
  <c r="I115" i="20"/>
  <c r="I135" i="20"/>
  <c r="I106" i="20"/>
  <c r="L115" i="20"/>
  <c r="L119" i="20"/>
  <c r="L123" i="20"/>
  <c r="I138" i="20"/>
  <c r="L169" i="20"/>
  <c r="I158" i="20"/>
  <c r="I159" i="20"/>
  <c r="I166" i="20"/>
  <c r="I167" i="20"/>
  <c r="I29" i="20"/>
  <c r="L48" i="20"/>
  <c r="L47" i="20" s="1"/>
  <c r="L75" i="20"/>
  <c r="I130" i="20"/>
  <c r="I83" i="20"/>
  <c r="L102" i="20"/>
  <c r="I122" i="20"/>
  <c r="L30" i="20"/>
  <c r="L24" i="20"/>
  <c r="I30" i="20"/>
  <c r="L83" i="20"/>
  <c r="L40" i="20"/>
  <c r="L43" i="20"/>
  <c r="L56" i="20"/>
  <c r="L104" i="20"/>
  <c r="L109" i="20"/>
  <c r="L122" i="20"/>
  <c r="L138" i="20"/>
  <c r="L160" i="20"/>
  <c r="I169" i="20"/>
  <c r="I187" i="20"/>
  <c r="I197" i="20"/>
  <c r="I123" i="20"/>
  <c r="L130" i="20"/>
  <c r="L168" i="20"/>
  <c r="L187" i="20"/>
  <c r="L197" i="20"/>
  <c r="I24" i="20"/>
  <c r="I40" i="20"/>
  <c r="I48" i="20"/>
  <c r="I47" i="20" s="1"/>
  <c r="A10" i="7"/>
  <c r="A9" i="7"/>
  <c r="C7" i="7"/>
  <c r="C6" i="7"/>
  <c r="A7" i="7"/>
  <c r="A6" i="7"/>
  <c r="E7" i="1"/>
  <c r="E6" i="1"/>
  <c r="L4" i="1"/>
  <c r="L3" i="1"/>
  <c r="E4" i="1"/>
  <c r="E3" i="1"/>
  <c r="D6" i="1"/>
  <c r="D7" i="1"/>
  <c r="D4" i="1"/>
  <c r="D3" i="1"/>
  <c r="A7" i="1"/>
  <c r="A6" i="1"/>
  <c r="A4" i="1"/>
  <c r="A3" i="1"/>
  <c r="B39" i="18" l="1"/>
  <c r="B29" i="18"/>
  <c r="D27" i="18" s="1"/>
  <c r="D25" i="18"/>
  <c r="N1759" i="17"/>
  <c r="N1760" i="17"/>
  <c r="N1761" i="17"/>
  <c r="N1762" i="17"/>
  <c r="N1763" i="17"/>
  <c r="N1758" i="17"/>
  <c r="N1750" i="17"/>
  <c r="N1751" i="17"/>
  <c r="N1752" i="17"/>
  <c r="D1754" i="17"/>
  <c r="N1745" i="17"/>
  <c r="N1746" i="17"/>
  <c r="N1747" i="17"/>
  <c r="N1748" i="17"/>
  <c r="N1749" i="17"/>
  <c r="N1753" i="17"/>
  <c r="N1742" i="17"/>
  <c r="N1731" i="17"/>
  <c r="N1732" i="17"/>
  <c r="N1733" i="17"/>
  <c r="N1734" i="17"/>
  <c r="N1735" i="17"/>
  <c r="N1736" i="17"/>
  <c r="N1737" i="17"/>
  <c r="N1738" i="17"/>
  <c r="E1728" i="17"/>
  <c r="E141" i="20" s="1"/>
  <c r="D1728" i="17"/>
  <c r="D141" i="20" s="1"/>
  <c r="C1728" i="17"/>
  <c r="C141" i="20" s="1"/>
  <c r="J91" i="13"/>
  <c r="H91" i="13"/>
  <c r="H90" i="13"/>
  <c r="J90" i="13"/>
  <c r="H89" i="13"/>
  <c r="J89" i="13"/>
  <c r="J80" i="13"/>
  <c r="J81" i="13"/>
  <c r="J82" i="13"/>
  <c r="J83" i="13"/>
  <c r="J84" i="13"/>
  <c r="J85" i="13"/>
  <c r="J86" i="13"/>
  <c r="J87" i="13"/>
  <c r="J88" i="13"/>
  <c r="J92" i="13"/>
  <c r="H80" i="13"/>
  <c r="H81" i="13"/>
  <c r="H82" i="13"/>
  <c r="H83" i="13"/>
  <c r="H84" i="13"/>
  <c r="H85" i="13"/>
  <c r="H86" i="13"/>
  <c r="H87" i="13"/>
  <c r="H88" i="13"/>
  <c r="B145" i="1"/>
  <c r="C145" i="1"/>
  <c r="D145" i="1"/>
  <c r="D1739" i="17"/>
  <c r="N1730" i="17"/>
  <c r="N1729" i="17"/>
  <c r="J93" i="13"/>
  <c r="H93" i="13"/>
  <c r="H92" i="13"/>
  <c r="J79" i="13"/>
  <c r="H79" i="13"/>
  <c r="H77" i="13" s="1"/>
  <c r="P1728" i="17" s="1"/>
  <c r="S1728" i="17" l="1"/>
  <c r="V1728" i="17" s="1"/>
  <c r="G141" i="20"/>
  <c r="H141" i="20" s="1"/>
  <c r="I141" i="20" s="1"/>
  <c r="N1754" i="17"/>
  <c r="N1739" i="17"/>
  <c r="O1728" i="17" s="1"/>
  <c r="J77" i="13"/>
  <c r="Q1728" i="17" s="1"/>
  <c r="N1721" i="17"/>
  <c r="N1722" i="17"/>
  <c r="N1723" i="17"/>
  <c r="N1724" i="17"/>
  <c r="N1725" i="17"/>
  <c r="N1726" i="17"/>
  <c r="N1719" i="17"/>
  <c r="N1720" i="17"/>
  <c r="N1708" i="17"/>
  <c r="N1707" i="17"/>
  <c r="N1706" i="17"/>
  <c r="N1705" i="17"/>
  <c r="N1704" i="17"/>
  <c r="N1703" i="17"/>
  <c r="N1702" i="17"/>
  <c r="N1701" i="17"/>
  <c r="N1700" i="17"/>
  <c r="N1699" i="17"/>
  <c r="N1698" i="17"/>
  <c r="N1697" i="17"/>
  <c r="N1696" i="17"/>
  <c r="N1695" i="17"/>
  <c r="N1694" i="17"/>
  <c r="N1691" i="17"/>
  <c r="N1690" i="17"/>
  <c r="N1689" i="17"/>
  <c r="N1688" i="17"/>
  <c r="N1684" i="17"/>
  <c r="N1685" i="17"/>
  <c r="N1677" i="17"/>
  <c r="N1678" i="17"/>
  <c r="N1679" i="17"/>
  <c r="N1680" i="17"/>
  <c r="N1681" i="17"/>
  <c r="N1682" i="17"/>
  <c r="N1683" i="17"/>
  <c r="N1666" i="17"/>
  <c r="N1667" i="17"/>
  <c r="N1668" i="17"/>
  <c r="N1669" i="17"/>
  <c r="N1670" i="17"/>
  <c r="N1671" i="17"/>
  <c r="N1672" i="17"/>
  <c r="N1673" i="17"/>
  <c r="N1674" i="17"/>
  <c r="N1675" i="17"/>
  <c r="N1676" i="17"/>
  <c r="N1713" i="17"/>
  <c r="T1728" i="17" l="1"/>
  <c r="W1728" i="17" s="1"/>
  <c r="J141" i="20"/>
  <c r="K141" i="20" s="1"/>
  <c r="L141" i="20" s="1"/>
  <c r="N1709" i="17"/>
  <c r="N1692" i="17"/>
  <c r="B148" i="1"/>
  <c r="C148" i="1"/>
  <c r="D148" i="1"/>
  <c r="B149" i="1"/>
  <c r="C149" i="1"/>
  <c r="D149" i="1"/>
  <c r="B150" i="1"/>
  <c r="C150" i="1"/>
  <c r="D150" i="1"/>
  <c r="B151" i="1"/>
  <c r="B152" i="1"/>
  <c r="B153" i="1"/>
  <c r="B154" i="1"/>
  <c r="C154" i="1"/>
  <c r="D154" i="1"/>
  <c r="E154" i="1"/>
  <c r="G154" i="1"/>
  <c r="H154" i="1" s="1"/>
  <c r="J154" i="1"/>
  <c r="K154" i="1" s="1"/>
  <c r="B147" i="1"/>
  <c r="E1813" i="17"/>
  <c r="E153" i="20" s="1"/>
  <c r="D1813" i="17"/>
  <c r="D153" i="20" s="1"/>
  <c r="C1813" i="17"/>
  <c r="C153" i="20" s="1"/>
  <c r="E1810" i="17"/>
  <c r="E152" i="20" s="1"/>
  <c r="D1810" i="17"/>
  <c r="D152" i="20" s="1"/>
  <c r="C1810" i="17"/>
  <c r="C152" i="20" s="1"/>
  <c r="C1807" i="17"/>
  <c r="C151" i="20" s="1"/>
  <c r="E1807" i="17"/>
  <c r="E151" i="20" s="1"/>
  <c r="D1807" i="17"/>
  <c r="D151" i="20" s="1"/>
  <c r="D1806" i="17"/>
  <c r="N1805" i="17"/>
  <c r="N1806" i="17" s="1"/>
  <c r="O1804" i="17" s="1"/>
  <c r="Q1804" i="17"/>
  <c r="P1804" i="17"/>
  <c r="E1804" i="17"/>
  <c r="E150" i="20" s="1"/>
  <c r="N1801" i="17"/>
  <c r="N1802" i="17"/>
  <c r="N1799" i="17"/>
  <c r="N1800" i="17"/>
  <c r="N1796" i="17"/>
  <c r="N1797" i="17"/>
  <c r="N1798" i="17"/>
  <c r="N1789" i="17"/>
  <c r="N1790" i="17"/>
  <c r="N1791" i="17"/>
  <c r="N1792" i="17"/>
  <c r="N1793" i="17"/>
  <c r="N1794" i="17"/>
  <c r="N1781" i="17"/>
  <c r="N1782" i="17"/>
  <c r="N1783" i="17"/>
  <c r="N1784" i="17"/>
  <c r="N1775" i="17"/>
  <c r="N1776" i="17"/>
  <c r="N1777" i="17"/>
  <c r="N1778" i="17"/>
  <c r="N1779" i="17"/>
  <c r="N1780" i="17"/>
  <c r="E1786" i="17"/>
  <c r="E149" i="20" s="1"/>
  <c r="D1785" i="17"/>
  <c r="N1774" i="17"/>
  <c r="Q1772" i="17"/>
  <c r="P1772" i="17"/>
  <c r="E1772" i="17"/>
  <c r="E148" i="20" s="1"/>
  <c r="E1769" i="17"/>
  <c r="E147" i="20" s="1"/>
  <c r="D1769" i="17"/>
  <c r="D147" i="20" s="1"/>
  <c r="C1769" i="17"/>
  <c r="C147" i="20" s="1"/>
  <c r="T1772" i="17" l="1"/>
  <c r="W1772" i="17" s="1"/>
  <c r="J148" i="20"/>
  <c r="K148" i="20" s="1"/>
  <c r="L148" i="20" s="1"/>
  <c r="S1804" i="17"/>
  <c r="V1804" i="17" s="1"/>
  <c r="G150" i="20"/>
  <c r="H150" i="20" s="1"/>
  <c r="I150" i="20" s="1"/>
  <c r="T1804" i="17"/>
  <c r="W1804" i="17" s="1"/>
  <c r="J150" i="20"/>
  <c r="K150" i="20" s="1"/>
  <c r="L150" i="20" s="1"/>
  <c r="S1772" i="17"/>
  <c r="V1772" i="17" s="1"/>
  <c r="G148" i="20"/>
  <c r="H148" i="20" s="1"/>
  <c r="I148" i="20" s="1"/>
  <c r="F150" i="1"/>
  <c r="C147" i="1"/>
  <c r="E150" i="1"/>
  <c r="C152" i="1"/>
  <c r="D153" i="1"/>
  <c r="J148" i="1"/>
  <c r="K148" i="1" s="1"/>
  <c r="G150" i="1"/>
  <c r="H150" i="1" s="1"/>
  <c r="I150" i="1" s="1"/>
  <c r="D151" i="1"/>
  <c r="D152" i="1"/>
  <c r="E153" i="1"/>
  <c r="G148" i="1"/>
  <c r="H148" i="1" s="1"/>
  <c r="D147" i="1"/>
  <c r="J150" i="1"/>
  <c r="K150" i="1" s="1"/>
  <c r="L150" i="1" s="1"/>
  <c r="E151" i="1"/>
  <c r="E152" i="1"/>
  <c r="E149" i="1"/>
  <c r="E147" i="1"/>
  <c r="E148" i="1"/>
  <c r="C151" i="1"/>
  <c r="C153" i="1"/>
  <c r="N1785" i="17"/>
  <c r="O1772" i="17" s="1"/>
  <c r="F2013" i="17"/>
  <c r="N2013" i="17" s="1"/>
  <c r="F2008" i="17"/>
  <c r="B199" i="1"/>
  <c r="C199" i="1"/>
  <c r="D199" i="1"/>
  <c r="B200" i="1"/>
  <c r="C200" i="1"/>
  <c r="D200" i="1"/>
  <c r="N2026" i="17"/>
  <c r="N2027" i="17"/>
  <c r="N2028" i="17"/>
  <c r="N2029" i="17"/>
  <c r="N2030" i="17"/>
  <c r="N2031" i="17"/>
  <c r="N2036" i="17"/>
  <c r="N2037" i="17"/>
  <c r="N2038" i="17"/>
  <c r="N2039" i="17"/>
  <c r="N2040" i="17"/>
  <c r="F2022" i="17"/>
  <c r="N2022" i="17" s="1"/>
  <c r="F2017" i="17"/>
  <c r="N2017" i="17" s="1"/>
  <c r="N2018" i="17"/>
  <c r="N2019" i="17"/>
  <c r="N2020" i="17"/>
  <c r="N2021" i="17"/>
  <c r="N2008" i="17"/>
  <c r="N2009" i="17"/>
  <c r="N2010" i="17"/>
  <c r="N2011" i="17"/>
  <c r="N2012" i="17"/>
  <c r="N2000" i="17"/>
  <c r="N2001" i="17"/>
  <c r="N2002" i="17"/>
  <c r="N2003" i="17"/>
  <c r="N2004" i="17"/>
  <c r="D198" i="1"/>
  <c r="C198" i="1"/>
  <c r="B198" i="1"/>
  <c r="J197" i="1"/>
  <c r="K197" i="1" s="1"/>
  <c r="G197" i="1"/>
  <c r="H197" i="1" s="1"/>
  <c r="E197" i="1"/>
  <c r="D197" i="1"/>
  <c r="C197" i="1"/>
  <c r="B197" i="1"/>
  <c r="D196" i="1"/>
  <c r="C196" i="1"/>
  <c r="B196" i="1"/>
  <c r="D195" i="1"/>
  <c r="D2041" i="17"/>
  <c r="N2035" i="17"/>
  <c r="N2034" i="17"/>
  <c r="Q2033" i="17"/>
  <c r="P2033" i="17"/>
  <c r="E2033" i="17"/>
  <c r="E200" i="20" s="1"/>
  <c r="D2032" i="17"/>
  <c r="N2025" i="17"/>
  <c r="Q2024" i="17"/>
  <c r="P2024" i="17"/>
  <c r="E2024" i="17"/>
  <c r="E199" i="20" s="1"/>
  <c r="D2023" i="17"/>
  <c r="N2016" i="17"/>
  <c r="Q2015" i="17"/>
  <c r="P2015" i="17"/>
  <c r="E2015" i="17"/>
  <c r="E198" i="20" s="1"/>
  <c r="D2014" i="17"/>
  <c r="N2007" i="17"/>
  <c r="D2005" i="17"/>
  <c r="N1999" i="17"/>
  <c r="N1998" i="17"/>
  <c r="Q1997" i="17"/>
  <c r="P1997" i="17"/>
  <c r="E1997" i="17"/>
  <c r="E196" i="20" s="1"/>
  <c r="B141" i="1"/>
  <c r="C141" i="1"/>
  <c r="D141" i="1"/>
  <c r="B142" i="1"/>
  <c r="C142" i="1"/>
  <c r="D142" i="1"/>
  <c r="B143" i="1"/>
  <c r="C143" i="1"/>
  <c r="D143" i="1"/>
  <c r="B144" i="1"/>
  <c r="C144" i="1"/>
  <c r="D144" i="1"/>
  <c r="D140" i="1"/>
  <c r="C140" i="1"/>
  <c r="B140" i="1"/>
  <c r="D1767" i="17"/>
  <c r="N1766" i="17"/>
  <c r="Q1765" i="17"/>
  <c r="P1765" i="17"/>
  <c r="E1765" i="17"/>
  <c r="E145" i="20" s="1"/>
  <c r="D1764" i="17"/>
  <c r="N1757" i="17"/>
  <c r="N1756" i="17"/>
  <c r="Q1755" i="17"/>
  <c r="P1755" i="17"/>
  <c r="E1755" i="17"/>
  <c r="E144" i="20" s="1"/>
  <c r="Q1744" i="17"/>
  <c r="P1744" i="17"/>
  <c r="E1744" i="17"/>
  <c r="E143" i="20" s="1"/>
  <c r="D1743" i="17"/>
  <c r="N1741" i="17"/>
  <c r="N1743" i="17" s="1"/>
  <c r="Q1740" i="17"/>
  <c r="P1740" i="17"/>
  <c r="E1740" i="17"/>
  <c r="E142" i="20" s="1"/>
  <c r="Q1716" i="17"/>
  <c r="P1716" i="17"/>
  <c r="E1716" i="17"/>
  <c r="E140" i="20" s="1"/>
  <c r="D139" i="1"/>
  <c r="B136" i="1"/>
  <c r="B137" i="1"/>
  <c r="B138" i="1"/>
  <c r="C138" i="1"/>
  <c r="D138" i="1"/>
  <c r="E138" i="1"/>
  <c r="G138" i="1"/>
  <c r="H138" i="1" s="1"/>
  <c r="J138" i="1"/>
  <c r="K138" i="1" s="1"/>
  <c r="J135" i="1"/>
  <c r="K135" i="1" s="1"/>
  <c r="G135" i="1"/>
  <c r="H135" i="1" s="1"/>
  <c r="E135" i="1"/>
  <c r="D135" i="1"/>
  <c r="C135" i="1"/>
  <c r="B135" i="1"/>
  <c r="D134" i="1"/>
  <c r="D133" i="1"/>
  <c r="E1693" i="17"/>
  <c r="E137" i="20" s="1"/>
  <c r="D1693" i="17"/>
  <c r="D137" i="20" s="1"/>
  <c r="C1693" i="17"/>
  <c r="C137" i="20" s="1"/>
  <c r="E1687" i="17"/>
  <c r="E136" i="20" s="1"/>
  <c r="D1687" i="17"/>
  <c r="D136" i="20" s="1"/>
  <c r="C1687" i="17"/>
  <c r="C136" i="20" s="1"/>
  <c r="J65" i="13"/>
  <c r="H65" i="13"/>
  <c r="D156" i="1"/>
  <c r="S1716" i="17" l="1"/>
  <c r="V1716" i="17" s="1"/>
  <c r="G140" i="20"/>
  <c r="H140" i="20" s="1"/>
  <c r="I140" i="20" s="1"/>
  <c r="T1755" i="17"/>
  <c r="W1755" i="17" s="1"/>
  <c r="J144" i="20"/>
  <c r="K144" i="20" s="1"/>
  <c r="L144" i="20" s="1"/>
  <c r="T1716" i="17"/>
  <c r="W1716" i="17" s="1"/>
  <c r="J140" i="20"/>
  <c r="K140" i="20" s="1"/>
  <c r="L140" i="20" s="1"/>
  <c r="T1744" i="17"/>
  <c r="W1744" i="17" s="1"/>
  <c r="J143" i="20"/>
  <c r="K143" i="20" s="1"/>
  <c r="L143" i="20" s="1"/>
  <c r="S1765" i="17"/>
  <c r="V1765" i="17" s="1"/>
  <c r="G145" i="20"/>
  <c r="H145" i="20" s="1"/>
  <c r="I145" i="20" s="1"/>
  <c r="G196" i="20"/>
  <c r="H196" i="20" s="1"/>
  <c r="I196" i="20" s="1"/>
  <c r="S1997" i="17"/>
  <c r="V1997" i="17" s="1"/>
  <c r="S2015" i="17"/>
  <c r="V2015" i="17" s="1"/>
  <c r="G198" i="20"/>
  <c r="H198" i="20" s="1"/>
  <c r="I198" i="20" s="1"/>
  <c r="T1740" i="17"/>
  <c r="W1740" i="17" s="1"/>
  <c r="J142" i="20"/>
  <c r="K142" i="20" s="1"/>
  <c r="L142" i="20" s="1"/>
  <c r="T1765" i="17"/>
  <c r="W1765" i="17" s="1"/>
  <c r="J145" i="20"/>
  <c r="K145" i="20" s="1"/>
  <c r="L145" i="20" s="1"/>
  <c r="T1997" i="17"/>
  <c r="W1997" i="17" s="1"/>
  <c r="J196" i="20"/>
  <c r="K196" i="20" s="1"/>
  <c r="L196" i="20" s="1"/>
  <c r="J198" i="20"/>
  <c r="K198" i="20" s="1"/>
  <c r="L198" i="20" s="1"/>
  <c r="T2015" i="17"/>
  <c r="W2015" i="17" s="1"/>
  <c r="S2024" i="17"/>
  <c r="V2024" i="17" s="1"/>
  <c r="G199" i="20"/>
  <c r="H199" i="20" s="1"/>
  <c r="I199" i="20" s="1"/>
  <c r="S1744" i="17"/>
  <c r="V1744" i="17" s="1"/>
  <c r="G143" i="20"/>
  <c r="H143" i="20" s="1"/>
  <c r="I143" i="20" s="1"/>
  <c r="S1740" i="17"/>
  <c r="V1740" i="17" s="1"/>
  <c r="G142" i="20"/>
  <c r="H142" i="20" s="1"/>
  <c r="I142" i="20" s="1"/>
  <c r="S1755" i="17"/>
  <c r="V1755" i="17" s="1"/>
  <c r="G144" i="20"/>
  <c r="H144" i="20" s="1"/>
  <c r="I144" i="20" s="1"/>
  <c r="T2024" i="17"/>
  <c r="W2024" i="17" s="1"/>
  <c r="J199" i="20"/>
  <c r="K199" i="20" s="1"/>
  <c r="L199" i="20" s="1"/>
  <c r="S2033" i="17"/>
  <c r="V2033" i="17" s="1"/>
  <c r="G200" i="20"/>
  <c r="H200" i="20" s="1"/>
  <c r="I200" i="20" s="1"/>
  <c r="T2033" i="17"/>
  <c r="W2033" i="17" s="1"/>
  <c r="J200" i="20"/>
  <c r="K200" i="20" s="1"/>
  <c r="L200" i="20" s="1"/>
  <c r="N1764" i="17"/>
  <c r="F148" i="1"/>
  <c r="L148" i="1" s="1"/>
  <c r="C136" i="1"/>
  <c r="G140" i="1"/>
  <c r="H140" i="1" s="1"/>
  <c r="D136" i="1"/>
  <c r="E137" i="1"/>
  <c r="J140" i="1"/>
  <c r="K140" i="1" s="1"/>
  <c r="G145" i="1"/>
  <c r="H145" i="1" s="1"/>
  <c r="G196" i="1"/>
  <c r="H196" i="1" s="1"/>
  <c r="G198" i="1"/>
  <c r="H198" i="1" s="1"/>
  <c r="E199" i="1"/>
  <c r="E136" i="1"/>
  <c r="J145" i="1"/>
  <c r="K145" i="1" s="1"/>
  <c r="J196" i="1"/>
  <c r="K196" i="1" s="1"/>
  <c r="J198" i="1"/>
  <c r="K198" i="1" s="1"/>
  <c r="G199" i="1"/>
  <c r="H199" i="1" s="1"/>
  <c r="E200" i="1"/>
  <c r="D137" i="1"/>
  <c r="C137" i="1"/>
  <c r="E140" i="1"/>
  <c r="J199" i="1"/>
  <c r="K199" i="1" s="1"/>
  <c r="G200" i="1"/>
  <c r="H200" i="1" s="1"/>
  <c r="E145" i="1"/>
  <c r="E196" i="1"/>
  <c r="E198" i="1"/>
  <c r="J200" i="1"/>
  <c r="K200" i="1" s="1"/>
  <c r="G143" i="1"/>
  <c r="H143" i="1" s="1"/>
  <c r="E144" i="1"/>
  <c r="N2023" i="17"/>
  <c r="O2015" i="17" s="1"/>
  <c r="N2032" i="17"/>
  <c r="O2024" i="17" s="1"/>
  <c r="N2041" i="17"/>
  <c r="O2033" i="17" s="1"/>
  <c r="N2014" i="17"/>
  <c r="O2006" i="17" s="1"/>
  <c r="N2005" i="17"/>
  <c r="O1997" i="17" s="1"/>
  <c r="E142" i="1"/>
  <c r="G142" i="1"/>
  <c r="H142" i="1" s="1"/>
  <c r="J142" i="1"/>
  <c r="K142" i="1" s="1"/>
  <c r="E143" i="1"/>
  <c r="J143" i="1"/>
  <c r="K143" i="1" s="1"/>
  <c r="E141" i="1"/>
  <c r="G141" i="1"/>
  <c r="H141" i="1" s="1"/>
  <c r="G144" i="1"/>
  <c r="H144" i="1" s="1"/>
  <c r="J144" i="1"/>
  <c r="K144" i="1" s="1"/>
  <c r="J141" i="1"/>
  <c r="K141" i="1" s="1"/>
  <c r="O1744" i="17"/>
  <c r="N1767" i="17"/>
  <c r="O1765" i="17" s="1"/>
  <c r="O1755" i="17"/>
  <c r="O1740" i="17"/>
  <c r="B187" i="1"/>
  <c r="C187" i="1"/>
  <c r="D187" i="1"/>
  <c r="E187" i="1"/>
  <c r="G187" i="1"/>
  <c r="H187" i="1" s="1"/>
  <c r="J187" i="1"/>
  <c r="K187" i="1" s="1"/>
  <c r="B188" i="1"/>
  <c r="C188" i="1"/>
  <c r="D188" i="1"/>
  <c r="B189" i="1"/>
  <c r="C189" i="1"/>
  <c r="D189" i="1"/>
  <c r="B190" i="1"/>
  <c r="C190" i="1"/>
  <c r="D190" i="1"/>
  <c r="B191" i="1"/>
  <c r="C191" i="1"/>
  <c r="D191" i="1"/>
  <c r="B192" i="1"/>
  <c r="C192" i="1"/>
  <c r="D192" i="1"/>
  <c r="B193" i="1"/>
  <c r="C193" i="1"/>
  <c r="D193" i="1"/>
  <c r="B194" i="1"/>
  <c r="C194" i="1"/>
  <c r="D194" i="1"/>
  <c r="D186" i="1"/>
  <c r="C186" i="1"/>
  <c r="B186" i="1"/>
  <c r="D1995" i="17"/>
  <c r="N1994" i="17"/>
  <c r="N1995" i="17" s="1"/>
  <c r="O1993" i="17" s="1"/>
  <c r="Q1993" i="17"/>
  <c r="P1993" i="17"/>
  <c r="E1993" i="17"/>
  <c r="E194" i="20" s="1"/>
  <c r="D1992" i="17"/>
  <c r="N1991" i="17"/>
  <c r="N1992" i="17" s="1"/>
  <c r="O1990" i="17" s="1"/>
  <c r="Q1990" i="17"/>
  <c r="P1990" i="17"/>
  <c r="E1990" i="17"/>
  <c r="E193" i="20" s="1"/>
  <c r="D1989" i="17"/>
  <c r="N1988" i="17"/>
  <c r="N1989" i="17" s="1"/>
  <c r="O1987" i="17" s="1"/>
  <c r="Q1987" i="17"/>
  <c r="P1987" i="17"/>
  <c r="E1987" i="17"/>
  <c r="E192" i="20" s="1"/>
  <c r="D1986" i="17"/>
  <c r="N1985" i="17"/>
  <c r="N1986" i="17" s="1"/>
  <c r="O1984" i="17" s="1"/>
  <c r="Q1984" i="17"/>
  <c r="P1984" i="17"/>
  <c r="E1984" i="17"/>
  <c r="E191" i="20" s="1"/>
  <c r="D1983" i="17"/>
  <c r="N1982" i="17"/>
  <c r="N1983" i="17" s="1"/>
  <c r="O1981" i="17" s="1"/>
  <c r="Q1981" i="17"/>
  <c r="P1981" i="17"/>
  <c r="E1981" i="17"/>
  <c r="E190" i="20" s="1"/>
  <c r="T1984" i="17" l="1"/>
  <c r="W1984" i="17" s="1"/>
  <c r="J191" i="20"/>
  <c r="K191" i="20" s="1"/>
  <c r="L191" i="20" s="1"/>
  <c r="S1987" i="17"/>
  <c r="V1987" i="17" s="1"/>
  <c r="G192" i="20"/>
  <c r="H192" i="20" s="1"/>
  <c r="I192" i="20" s="1"/>
  <c r="L195" i="20"/>
  <c r="T1987" i="17"/>
  <c r="W1987" i="17" s="1"/>
  <c r="J192" i="20"/>
  <c r="K192" i="20" s="1"/>
  <c r="L192" i="20" s="1"/>
  <c r="S1990" i="17"/>
  <c r="V1990" i="17" s="1"/>
  <c r="G193" i="20"/>
  <c r="H193" i="20" s="1"/>
  <c r="I193" i="20" s="1"/>
  <c r="I195" i="20"/>
  <c r="G190" i="20"/>
  <c r="H190" i="20" s="1"/>
  <c r="I190" i="20" s="1"/>
  <c r="S1981" i="17"/>
  <c r="V1981" i="17" s="1"/>
  <c r="T1990" i="17"/>
  <c r="W1990" i="17" s="1"/>
  <c r="J193" i="20"/>
  <c r="K193" i="20" s="1"/>
  <c r="L193" i="20" s="1"/>
  <c r="S1993" i="17"/>
  <c r="V1993" i="17" s="1"/>
  <c r="G194" i="20"/>
  <c r="H194" i="20" s="1"/>
  <c r="I194" i="20" s="1"/>
  <c r="I139" i="20"/>
  <c r="L139" i="20"/>
  <c r="T1981" i="17"/>
  <c r="W1981" i="17" s="1"/>
  <c r="J190" i="20"/>
  <c r="K190" i="20" s="1"/>
  <c r="L190" i="20" s="1"/>
  <c r="S1984" i="17"/>
  <c r="V1984" i="17" s="1"/>
  <c r="G191" i="20"/>
  <c r="H191" i="20" s="1"/>
  <c r="I191" i="20" s="1"/>
  <c r="T1993" i="17"/>
  <c r="W1993" i="17" s="1"/>
  <c r="J194" i="20"/>
  <c r="K194" i="20" s="1"/>
  <c r="L194" i="20" s="1"/>
  <c r="I148" i="1"/>
  <c r="F199" i="1"/>
  <c r="L199" i="1" s="1"/>
  <c r="F192" i="1"/>
  <c r="F145" i="1"/>
  <c r="I145" i="1" s="1"/>
  <c r="F196" i="1"/>
  <c r="F198" i="1"/>
  <c r="L198" i="1" s="1"/>
  <c r="F191" i="1"/>
  <c r="F193" i="1"/>
  <c r="I193" i="1" s="1"/>
  <c r="F197" i="1"/>
  <c r="L197" i="1" s="1"/>
  <c r="F190" i="1"/>
  <c r="F194" i="1"/>
  <c r="F200" i="1"/>
  <c r="I200" i="1" s="1"/>
  <c r="G190" i="1"/>
  <c r="H190" i="1" s="1"/>
  <c r="E191" i="1"/>
  <c r="J193" i="1"/>
  <c r="K193" i="1" s="1"/>
  <c r="G194" i="1"/>
  <c r="H194" i="1" s="1"/>
  <c r="I194" i="1" s="1"/>
  <c r="G193" i="1"/>
  <c r="H193" i="1" s="1"/>
  <c r="G191" i="1"/>
  <c r="H191" i="1" s="1"/>
  <c r="E192" i="1"/>
  <c r="J194" i="1"/>
  <c r="K194" i="1" s="1"/>
  <c r="L194" i="1" s="1"/>
  <c r="E190" i="1"/>
  <c r="J190" i="1"/>
  <c r="K190" i="1" s="1"/>
  <c r="J191" i="1"/>
  <c r="K191" i="1" s="1"/>
  <c r="G192" i="1"/>
  <c r="H192" i="1" s="1"/>
  <c r="I192" i="1" s="1"/>
  <c r="E193" i="1"/>
  <c r="J192" i="1"/>
  <c r="K192" i="1" s="1"/>
  <c r="E194" i="1"/>
  <c r="L145" i="1"/>
  <c r="F142" i="1"/>
  <c r="I142" i="1" s="1"/>
  <c r="I199" i="1"/>
  <c r="F143" i="1"/>
  <c r="I143" i="1" s="1"/>
  <c r="F144" i="1"/>
  <c r="L144" i="1" s="1"/>
  <c r="I198" i="1"/>
  <c r="F141" i="1"/>
  <c r="L141" i="1" s="1"/>
  <c r="I196" i="1"/>
  <c r="L196" i="1"/>
  <c r="B171" i="1"/>
  <c r="E1894" i="17"/>
  <c r="E171" i="20" s="1"/>
  <c r="D1894" i="17"/>
  <c r="D171" i="20" s="1"/>
  <c r="C1894" i="17"/>
  <c r="C171" i="20" s="1"/>
  <c r="H143" i="13"/>
  <c r="J143" i="13"/>
  <c r="H144" i="13"/>
  <c r="J144" i="13"/>
  <c r="H145" i="13"/>
  <c r="J145" i="13"/>
  <c r="J136" i="13"/>
  <c r="H136" i="13"/>
  <c r="J139" i="13"/>
  <c r="J138" i="13"/>
  <c r="J137" i="13"/>
  <c r="J135" i="13"/>
  <c r="J134" i="13"/>
  <c r="H139" i="13"/>
  <c r="H138" i="13"/>
  <c r="H137" i="13"/>
  <c r="H135" i="13"/>
  <c r="H134" i="13"/>
  <c r="J140" i="13"/>
  <c r="J141" i="13"/>
  <c r="J142" i="13"/>
  <c r="H140" i="13"/>
  <c r="H141" i="13"/>
  <c r="H142" i="13"/>
  <c r="D1896" i="17"/>
  <c r="N1895" i="17"/>
  <c r="N1896" i="17" s="1"/>
  <c r="O1894" i="17" s="1"/>
  <c r="D185" i="1"/>
  <c r="B174" i="1"/>
  <c r="C174" i="1"/>
  <c r="D174" i="1"/>
  <c r="B175" i="1"/>
  <c r="C175" i="1"/>
  <c r="D175" i="1"/>
  <c r="B176" i="1"/>
  <c r="C176" i="1"/>
  <c r="D176" i="1"/>
  <c r="B177" i="1"/>
  <c r="C177" i="1"/>
  <c r="D177" i="1"/>
  <c r="B178" i="1"/>
  <c r="C178" i="1"/>
  <c r="D178" i="1"/>
  <c r="B179" i="1"/>
  <c r="C179" i="1"/>
  <c r="D179" i="1"/>
  <c r="B180" i="1"/>
  <c r="C180" i="1"/>
  <c r="D180" i="1"/>
  <c r="B181" i="1"/>
  <c r="C181" i="1"/>
  <c r="D181" i="1"/>
  <c r="B182" i="1"/>
  <c r="C182" i="1"/>
  <c r="D182" i="1"/>
  <c r="B183" i="1"/>
  <c r="C183" i="1"/>
  <c r="D183" i="1"/>
  <c r="D173" i="1"/>
  <c r="C173" i="1"/>
  <c r="B173" i="1"/>
  <c r="D172" i="1"/>
  <c r="D161" i="1"/>
  <c r="B163" i="1"/>
  <c r="C163" i="1"/>
  <c r="D163" i="1"/>
  <c r="E163" i="1"/>
  <c r="G163" i="1"/>
  <c r="H163" i="1" s="1"/>
  <c r="J163" i="1"/>
  <c r="K163" i="1" s="1"/>
  <c r="B164" i="1"/>
  <c r="C164" i="1"/>
  <c r="D164" i="1"/>
  <c r="B165" i="1"/>
  <c r="C165" i="1"/>
  <c r="D165" i="1"/>
  <c r="B166" i="1"/>
  <c r="C166" i="1"/>
  <c r="D166" i="1"/>
  <c r="E166" i="1"/>
  <c r="G166" i="1"/>
  <c r="H166" i="1" s="1"/>
  <c r="J166" i="1"/>
  <c r="K166" i="1" s="1"/>
  <c r="B167" i="1"/>
  <c r="C167" i="1"/>
  <c r="D167" i="1"/>
  <c r="E167" i="1"/>
  <c r="G167" i="1"/>
  <c r="H167" i="1" s="1"/>
  <c r="J167" i="1"/>
  <c r="K167" i="1" s="1"/>
  <c r="B168" i="1"/>
  <c r="C168" i="1"/>
  <c r="D168" i="1"/>
  <c r="E168" i="1"/>
  <c r="G168" i="1"/>
  <c r="H168" i="1" s="1"/>
  <c r="J168" i="1"/>
  <c r="K168" i="1" s="1"/>
  <c r="B169" i="1"/>
  <c r="C169" i="1"/>
  <c r="D169" i="1"/>
  <c r="E169" i="1"/>
  <c r="G169" i="1"/>
  <c r="H169" i="1" s="1"/>
  <c r="J169" i="1"/>
  <c r="K169" i="1" s="1"/>
  <c r="B170" i="1"/>
  <c r="C170" i="1"/>
  <c r="D170" i="1"/>
  <c r="E170" i="1"/>
  <c r="G170" i="1"/>
  <c r="H170" i="1" s="1"/>
  <c r="J170" i="1"/>
  <c r="K170" i="1" s="1"/>
  <c r="D162" i="1"/>
  <c r="C162" i="1"/>
  <c r="B162" i="1"/>
  <c r="D1893" i="17"/>
  <c r="N1892" i="17"/>
  <c r="N1893" i="17" s="1"/>
  <c r="O1891" i="17" s="1"/>
  <c r="N1957" i="17"/>
  <c r="N1958" i="17"/>
  <c r="N1959" i="17"/>
  <c r="N1960" i="17"/>
  <c r="N1949" i="17"/>
  <c r="N1941" i="17"/>
  <c r="N1933" i="17"/>
  <c r="N1926" i="17"/>
  <c r="N1873" i="17"/>
  <c r="N1844" i="17"/>
  <c r="N1832" i="17"/>
  <c r="N1831" i="17"/>
  <c r="N1947" i="17"/>
  <c r="N1946" i="17"/>
  <c r="N1945" i="17"/>
  <c r="N1944" i="17"/>
  <c r="N1948" i="17"/>
  <c r="N1937" i="17"/>
  <c r="N1938" i="17"/>
  <c r="N1939" i="17"/>
  <c r="N1940" i="17"/>
  <c r="N1932" i="17"/>
  <c r="N1931" i="17"/>
  <c r="N1930" i="17"/>
  <c r="N1929" i="17"/>
  <c r="N1924" i="17"/>
  <c r="N1925" i="17"/>
  <c r="N1836" i="17"/>
  <c r="N1915" i="17"/>
  <c r="N1916" i="17"/>
  <c r="N1917" i="17"/>
  <c r="N1918" i="17"/>
  <c r="N1919" i="17"/>
  <c r="N1906" i="17"/>
  <c r="N1905" i="17"/>
  <c r="N1904" i="17"/>
  <c r="Q1898" i="17"/>
  <c r="P1898" i="17"/>
  <c r="E1898" i="17"/>
  <c r="E173" i="20" s="1"/>
  <c r="N1901" i="17"/>
  <c r="F1047" i="17"/>
  <c r="N1047" i="17" s="1"/>
  <c r="F1117" i="17"/>
  <c r="N1042" i="17"/>
  <c r="F986" i="17"/>
  <c r="N986" i="17" s="1"/>
  <c r="N798" i="17"/>
  <c r="N701" i="17"/>
  <c r="N588" i="17"/>
  <c r="D1890" i="17"/>
  <c r="N1889" i="17"/>
  <c r="N1890" i="17" s="1"/>
  <c r="O1888" i="17" s="1"/>
  <c r="N797" i="17"/>
  <c r="N700" i="17"/>
  <c r="N587" i="17"/>
  <c r="B109" i="1"/>
  <c r="C109" i="1"/>
  <c r="D109" i="1"/>
  <c r="E109" i="1"/>
  <c r="G109" i="1"/>
  <c r="H109" i="1" s="1"/>
  <c r="J109" i="1"/>
  <c r="K109" i="1" s="1"/>
  <c r="D1471" i="17"/>
  <c r="N1470" i="17"/>
  <c r="N1471" i="17" s="1"/>
  <c r="O1469" i="17" s="1"/>
  <c r="Q1469" i="17"/>
  <c r="P1469" i="17"/>
  <c r="E1469" i="17"/>
  <c r="E101" i="20" s="1"/>
  <c r="L192" i="1" l="1"/>
  <c r="T1469" i="17"/>
  <c r="W1469" i="17" s="1"/>
  <c r="J101" i="20"/>
  <c r="K101" i="20" s="1"/>
  <c r="L101" i="20" s="1"/>
  <c r="T1898" i="17"/>
  <c r="W1898" i="17" s="1"/>
  <c r="J173" i="20"/>
  <c r="K173" i="20" s="1"/>
  <c r="L173" i="20" s="1"/>
  <c r="L193" i="1"/>
  <c r="S1469" i="17"/>
  <c r="V1469" i="17" s="1"/>
  <c r="G101" i="20"/>
  <c r="H101" i="20" s="1"/>
  <c r="I101" i="20" s="1"/>
  <c r="S1898" i="17"/>
  <c r="V1898" i="17" s="1"/>
  <c r="G173" i="20"/>
  <c r="H173" i="20" s="1"/>
  <c r="I173" i="20" s="1"/>
  <c r="I197" i="1"/>
  <c r="I195" i="1" s="1"/>
  <c r="L190" i="1"/>
  <c r="I191" i="1"/>
  <c r="L191" i="1"/>
  <c r="I190" i="1"/>
  <c r="F169" i="1"/>
  <c r="L169" i="1" s="1"/>
  <c r="F171" i="1"/>
  <c r="F170" i="1"/>
  <c r="I170" i="1" s="1"/>
  <c r="L200" i="1"/>
  <c r="L195" i="1" s="1"/>
  <c r="E173" i="1"/>
  <c r="C171" i="1"/>
  <c r="G173" i="1"/>
  <c r="H173" i="1" s="1"/>
  <c r="D171" i="1"/>
  <c r="J173" i="1"/>
  <c r="K173" i="1" s="1"/>
  <c r="E171" i="1"/>
  <c r="I144" i="1"/>
  <c r="L142" i="1"/>
  <c r="L143" i="1"/>
  <c r="I141" i="1"/>
  <c r="H132" i="13"/>
  <c r="P1894" i="17" s="1"/>
  <c r="J132" i="13"/>
  <c r="Q1894" i="17" s="1"/>
  <c r="N1934" i="17"/>
  <c r="N1950" i="17"/>
  <c r="N1907" i="17"/>
  <c r="N1885" i="17"/>
  <c r="N1886" i="17"/>
  <c r="N1880" i="17"/>
  <c r="N1872" i="17"/>
  <c r="N1871" i="17"/>
  <c r="N1870" i="17"/>
  <c r="N1867" i="17"/>
  <c r="D1862" i="17"/>
  <c r="N1861" i="17"/>
  <c r="N1862" i="17" s="1"/>
  <c r="O1860" i="17" s="1"/>
  <c r="N1865" i="17"/>
  <c r="N1866" i="17"/>
  <c r="B158" i="1"/>
  <c r="C158" i="1"/>
  <c r="D158" i="1"/>
  <c r="E158" i="1"/>
  <c r="G158" i="1"/>
  <c r="H158" i="1" s="1"/>
  <c r="J158" i="1"/>
  <c r="K158" i="1" s="1"/>
  <c r="B159" i="1"/>
  <c r="C159" i="1"/>
  <c r="D159" i="1"/>
  <c r="E159" i="1"/>
  <c r="G159" i="1"/>
  <c r="H159" i="1" s="1"/>
  <c r="J159" i="1"/>
  <c r="K159" i="1" s="1"/>
  <c r="B160" i="1"/>
  <c r="C160" i="1"/>
  <c r="D160" i="1"/>
  <c r="E160" i="1"/>
  <c r="G160" i="1"/>
  <c r="H160" i="1" s="1"/>
  <c r="J160" i="1"/>
  <c r="K160" i="1" s="1"/>
  <c r="D157" i="1"/>
  <c r="C157" i="1"/>
  <c r="B157" i="1"/>
  <c r="N1853" i="17"/>
  <c r="N1854" i="17"/>
  <c r="N1842" i="17"/>
  <c r="N1843" i="17"/>
  <c r="N1828" i="17"/>
  <c r="N1829" i="17"/>
  <c r="N1830" i="17"/>
  <c r="N1838" i="17"/>
  <c r="N1839" i="17"/>
  <c r="N1840" i="17"/>
  <c r="N1841" i="17"/>
  <c r="N1824" i="17"/>
  <c r="N1825" i="17"/>
  <c r="N1827" i="17"/>
  <c r="D1967" i="17"/>
  <c r="N1966" i="17"/>
  <c r="Q1965" i="17"/>
  <c r="P1965" i="17"/>
  <c r="E1965" i="17"/>
  <c r="E184" i="20" s="1"/>
  <c r="D1964" i="17"/>
  <c r="N1963" i="17"/>
  <c r="Q1962" i="17"/>
  <c r="P1962" i="17"/>
  <c r="E1962" i="17"/>
  <c r="E183" i="20" s="1"/>
  <c r="B108" i="1"/>
  <c r="C108" i="1"/>
  <c r="D108" i="1"/>
  <c r="D1521" i="17"/>
  <c r="N1520" i="17"/>
  <c r="N1521" i="17" s="1"/>
  <c r="I169" i="1" l="1"/>
  <c r="L170" i="1"/>
  <c r="T1894" i="17"/>
  <c r="W1894" i="17" s="1"/>
  <c r="J171" i="20"/>
  <c r="K171" i="20" s="1"/>
  <c r="L171" i="20" s="1"/>
  <c r="T1962" i="17"/>
  <c r="W1962" i="17" s="1"/>
  <c r="J183" i="20"/>
  <c r="K183" i="20" s="1"/>
  <c r="L183" i="20" s="1"/>
  <c r="S1965" i="17"/>
  <c r="V1965" i="17" s="1"/>
  <c r="G184" i="20"/>
  <c r="H184" i="20" s="1"/>
  <c r="I184" i="20" s="1"/>
  <c r="S1894" i="17"/>
  <c r="V1894" i="17" s="1"/>
  <c r="G171" i="20"/>
  <c r="H171" i="20" s="1"/>
  <c r="I171" i="20" s="1"/>
  <c r="S1962" i="17"/>
  <c r="V1962" i="17" s="1"/>
  <c r="G183" i="20"/>
  <c r="H183" i="20" s="1"/>
  <c r="I183" i="20" s="1"/>
  <c r="T1965" i="17"/>
  <c r="W1965" i="17" s="1"/>
  <c r="J184" i="20"/>
  <c r="K184" i="20" s="1"/>
  <c r="L184" i="20" s="1"/>
  <c r="J184" i="1"/>
  <c r="K184" i="1" s="1"/>
  <c r="F163" i="1"/>
  <c r="I163" i="1" s="1"/>
  <c r="E184" i="1"/>
  <c r="G184" i="1"/>
  <c r="H184" i="1" s="1"/>
  <c r="J171" i="1"/>
  <c r="K171" i="1" s="1"/>
  <c r="L171" i="1" s="1"/>
  <c r="G171" i="1"/>
  <c r="H171" i="1" s="1"/>
  <c r="I171" i="1" s="1"/>
  <c r="N1874" i="17"/>
  <c r="N1967" i="17"/>
  <c r="O1965" i="17" s="1"/>
  <c r="F184" i="1" s="1"/>
  <c r="N1964" i="17"/>
  <c r="O1962" i="17" s="1"/>
  <c r="O1519" i="17"/>
  <c r="D1887" i="17"/>
  <c r="N1884" i="17"/>
  <c r="N1883" i="17"/>
  <c r="D1881" i="17"/>
  <c r="N1879" i="17"/>
  <c r="N1881" i="17" s="1"/>
  <c r="E1903" i="17"/>
  <c r="E174" i="20" s="1"/>
  <c r="D1907" i="17"/>
  <c r="Q1903" i="17"/>
  <c r="P1903" i="17"/>
  <c r="T1903" i="17" l="1"/>
  <c r="W1903" i="17" s="1"/>
  <c r="J174" i="20"/>
  <c r="K174" i="20" s="1"/>
  <c r="L174" i="20" s="1"/>
  <c r="S1903" i="17"/>
  <c r="V1903" i="17" s="1"/>
  <c r="G174" i="20"/>
  <c r="H174" i="20" s="1"/>
  <c r="I174" i="20" s="1"/>
  <c r="L163" i="1"/>
  <c r="F109" i="1"/>
  <c r="L109" i="1" s="1"/>
  <c r="L184" i="1"/>
  <c r="I184" i="1"/>
  <c r="E174" i="1"/>
  <c r="G174" i="1"/>
  <c r="H174" i="1" s="1"/>
  <c r="J174" i="1"/>
  <c r="K174" i="1" s="1"/>
  <c r="N1887" i="17"/>
  <c r="O1882" i="17" s="1"/>
  <c r="O1878" i="17"/>
  <c r="O1903" i="17"/>
  <c r="D1874" i="17"/>
  <c r="Q1869" i="17"/>
  <c r="P1869" i="17"/>
  <c r="E1869" i="17"/>
  <c r="E165" i="20" s="1"/>
  <c r="E1978" i="17"/>
  <c r="E189" i="20" s="1"/>
  <c r="E1975" i="17"/>
  <c r="E188" i="20" s="1"/>
  <c r="E1969" i="17"/>
  <c r="E186" i="20" s="1"/>
  <c r="E1954" i="17"/>
  <c r="E182" i="20" s="1"/>
  <c r="E1951" i="17"/>
  <c r="E181" i="20" s="1"/>
  <c r="E1943" i="17"/>
  <c r="E180" i="20" s="1"/>
  <c r="E1935" i="17"/>
  <c r="E179" i="20" s="1"/>
  <c r="E1928" i="17"/>
  <c r="E178" i="20" s="1"/>
  <c r="E1921" i="17"/>
  <c r="E177" i="20" s="1"/>
  <c r="E1912" i="17"/>
  <c r="E176" i="20" s="1"/>
  <c r="E1863" i="17"/>
  <c r="E164" i="20" s="1"/>
  <c r="E1857" i="17"/>
  <c r="E162" i="20" s="1"/>
  <c r="E1821" i="17"/>
  <c r="E157" i="20" s="1"/>
  <c r="N1659" i="17"/>
  <c r="N1658" i="17"/>
  <c r="N1657" i="17"/>
  <c r="N1656" i="17"/>
  <c r="N1655" i="17"/>
  <c r="N1654" i="17"/>
  <c r="N1653" i="17"/>
  <c r="N1652" i="17"/>
  <c r="N1651" i="17"/>
  <c r="N1650" i="17"/>
  <c r="N1649" i="17"/>
  <c r="N1648" i="17"/>
  <c r="N1647" i="17"/>
  <c r="N1646" i="17"/>
  <c r="N1645" i="17"/>
  <c r="N1644" i="17"/>
  <c r="N1643" i="17"/>
  <c r="N1642" i="17"/>
  <c r="N1641" i="17"/>
  <c r="N1640" i="17"/>
  <c r="N1639" i="17"/>
  <c r="N1638" i="17"/>
  <c r="N1637" i="17"/>
  <c r="N859" i="17"/>
  <c r="N860" i="17"/>
  <c r="N861" i="17"/>
  <c r="N862" i="17"/>
  <c r="N863" i="17"/>
  <c r="N864" i="17"/>
  <c r="N865" i="17"/>
  <c r="N866" i="17"/>
  <c r="N867" i="17"/>
  <c r="N868" i="17"/>
  <c r="N869" i="17"/>
  <c r="N870" i="17"/>
  <c r="N871" i="17"/>
  <c r="N872" i="17"/>
  <c r="N873" i="17"/>
  <c r="N874" i="17"/>
  <c r="N875" i="17"/>
  <c r="N876" i="17"/>
  <c r="N877" i="17"/>
  <c r="N878" i="17"/>
  <c r="N879" i="17"/>
  <c r="N880" i="17"/>
  <c r="N881" i="17"/>
  <c r="N882" i="17"/>
  <c r="N883" i="17"/>
  <c r="N884" i="17"/>
  <c r="D132" i="1"/>
  <c r="C132" i="1"/>
  <c r="B132" i="1"/>
  <c r="N1630" i="17"/>
  <c r="N1629" i="17"/>
  <c r="N1628" i="17"/>
  <c r="B123" i="1"/>
  <c r="C123" i="1"/>
  <c r="D123" i="1"/>
  <c r="E123" i="1"/>
  <c r="G123" i="1"/>
  <c r="H123" i="1" s="1"/>
  <c r="J123" i="1"/>
  <c r="K123" i="1" s="1"/>
  <c r="B124" i="1"/>
  <c r="B125" i="1"/>
  <c r="C125" i="1"/>
  <c r="D125" i="1"/>
  <c r="B126" i="1"/>
  <c r="C126" i="1"/>
  <c r="D126" i="1"/>
  <c r="B127" i="1"/>
  <c r="C127" i="1"/>
  <c r="D127" i="1"/>
  <c r="B128" i="1"/>
  <c r="C128" i="1"/>
  <c r="D128" i="1"/>
  <c r="B129" i="1"/>
  <c r="B130" i="1"/>
  <c r="C130" i="1"/>
  <c r="D130" i="1"/>
  <c r="E130" i="1"/>
  <c r="G130" i="1"/>
  <c r="H130" i="1" s="1"/>
  <c r="J130" i="1"/>
  <c r="K130" i="1" s="1"/>
  <c r="J122" i="1"/>
  <c r="K122" i="1" s="1"/>
  <c r="G122" i="1"/>
  <c r="H122" i="1" s="1"/>
  <c r="E122" i="1"/>
  <c r="D122" i="1"/>
  <c r="C122" i="1"/>
  <c r="B122" i="1"/>
  <c r="B116" i="1"/>
  <c r="C116" i="1"/>
  <c r="D116" i="1"/>
  <c r="B117" i="1"/>
  <c r="C117" i="1"/>
  <c r="D117" i="1"/>
  <c r="B118" i="1"/>
  <c r="C118" i="1"/>
  <c r="D118" i="1"/>
  <c r="B119" i="1"/>
  <c r="C119" i="1"/>
  <c r="D119" i="1"/>
  <c r="E119" i="1"/>
  <c r="G119" i="1"/>
  <c r="H119" i="1" s="1"/>
  <c r="J119" i="1"/>
  <c r="K119" i="1" s="1"/>
  <c r="B120" i="1"/>
  <c r="C120" i="1"/>
  <c r="D120" i="1"/>
  <c r="E120" i="1"/>
  <c r="G120" i="1"/>
  <c r="H120" i="1" s="1"/>
  <c r="J120" i="1"/>
  <c r="K120" i="1" s="1"/>
  <c r="J115" i="1"/>
  <c r="K115" i="1" s="1"/>
  <c r="G115" i="1"/>
  <c r="H115" i="1" s="1"/>
  <c r="E115" i="1"/>
  <c r="D115" i="1"/>
  <c r="C115" i="1"/>
  <c r="B115" i="1"/>
  <c r="D1583" i="17"/>
  <c r="N1582" i="17"/>
  <c r="N1583" i="17" s="1"/>
  <c r="N1586" i="17"/>
  <c r="D1587" i="17"/>
  <c r="N1585" i="17"/>
  <c r="E1636" i="17"/>
  <c r="E132" i="20" s="1"/>
  <c r="E1627" i="17"/>
  <c r="E129" i="20" s="1"/>
  <c r="E1624" i="17"/>
  <c r="E128" i="20" s="1"/>
  <c r="E1619" i="17"/>
  <c r="E127" i="20" s="1"/>
  <c r="E1614" i="17"/>
  <c r="E126" i="20" s="1"/>
  <c r="E1603" i="17"/>
  <c r="E125" i="20" s="1"/>
  <c r="E1578" i="17"/>
  <c r="E118" i="20" s="1"/>
  <c r="E1570" i="17"/>
  <c r="E117" i="20" s="1"/>
  <c r="E1566" i="17"/>
  <c r="E116" i="20" s="1"/>
  <c r="D114" i="1"/>
  <c r="D113" i="1"/>
  <c r="D131" i="1"/>
  <c r="D121" i="1"/>
  <c r="B112" i="1"/>
  <c r="C112" i="1"/>
  <c r="D112" i="1"/>
  <c r="D111" i="1"/>
  <c r="C111" i="1"/>
  <c r="B111" i="1"/>
  <c r="B100" i="1"/>
  <c r="C100" i="1"/>
  <c r="D100" i="1"/>
  <c r="B101" i="1"/>
  <c r="C101" i="1"/>
  <c r="D101" i="1"/>
  <c r="E101" i="1"/>
  <c r="G101" i="1"/>
  <c r="H101" i="1" s="1"/>
  <c r="J101" i="1"/>
  <c r="K101" i="1" s="1"/>
  <c r="B102" i="1"/>
  <c r="C102" i="1"/>
  <c r="D102" i="1"/>
  <c r="B103" i="1"/>
  <c r="C103" i="1"/>
  <c r="D103" i="1"/>
  <c r="B104" i="1"/>
  <c r="B105" i="1"/>
  <c r="B106" i="1"/>
  <c r="C106" i="1"/>
  <c r="D106" i="1"/>
  <c r="B107" i="1"/>
  <c r="C107" i="1"/>
  <c r="D107" i="1"/>
  <c r="D99" i="1"/>
  <c r="C99" i="1"/>
  <c r="B99" i="1"/>
  <c r="N1517" i="17"/>
  <c r="E1515" i="17"/>
  <c r="E108" i="20" s="1"/>
  <c r="D1518" i="17"/>
  <c r="N1516" i="17"/>
  <c r="Q1515" i="17"/>
  <c r="P1515" i="17"/>
  <c r="E1553" i="17"/>
  <c r="E112" i="20" s="1"/>
  <c r="E1523" i="17"/>
  <c r="E111" i="20" s="1"/>
  <c r="E1512" i="17"/>
  <c r="E107" i="20" s="1"/>
  <c r="E1480" i="17"/>
  <c r="E103" i="20" s="1"/>
  <c r="E1459" i="17"/>
  <c r="E100" i="20" s="1"/>
  <c r="E1449" i="17"/>
  <c r="E99" i="20" s="1"/>
  <c r="E1445" i="17"/>
  <c r="E97" i="20" s="1"/>
  <c r="E1430" i="17"/>
  <c r="E96" i="20" s="1"/>
  <c r="E1426" i="17"/>
  <c r="E94" i="20" s="1"/>
  <c r="E1412" i="17"/>
  <c r="E93" i="20" s="1"/>
  <c r="B97" i="1"/>
  <c r="C97" i="1"/>
  <c r="D97" i="1"/>
  <c r="D96" i="1"/>
  <c r="C96" i="1"/>
  <c r="B96" i="1"/>
  <c r="B94" i="1"/>
  <c r="C94" i="1"/>
  <c r="D94" i="1"/>
  <c r="D93" i="1"/>
  <c r="C93" i="1"/>
  <c r="B93" i="1"/>
  <c r="D110" i="1"/>
  <c r="D98" i="1"/>
  <c r="D95" i="1"/>
  <c r="D92" i="1"/>
  <c r="D91" i="1"/>
  <c r="B87" i="1"/>
  <c r="C87" i="1"/>
  <c r="D87" i="1"/>
  <c r="B88" i="1"/>
  <c r="C88" i="1"/>
  <c r="D88" i="1"/>
  <c r="B89" i="1"/>
  <c r="C89" i="1"/>
  <c r="D89" i="1"/>
  <c r="B90" i="1"/>
  <c r="C90" i="1"/>
  <c r="D90" i="1"/>
  <c r="D86" i="1"/>
  <c r="C86" i="1"/>
  <c r="B86" i="1"/>
  <c r="D84" i="1"/>
  <c r="C84" i="1"/>
  <c r="B84" i="1"/>
  <c r="J83" i="1"/>
  <c r="K83" i="1" s="1"/>
  <c r="G83" i="1"/>
  <c r="H83" i="1" s="1"/>
  <c r="E83" i="1"/>
  <c r="D83" i="1"/>
  <c r="C83" i="1"/>
  <c r="B83" i="1"/>
  <c r="E1405" i="17"/>
  <c r="E90" i="20" s="1"/>
  <c r="E1368" i="17"/>
  <c r="E89" i="20" s="1"/>
  <c r="E1312" i="17"/>
  <c r="E88" i="20" s="1"/>
  <c r="E1216" i="17"/>
  <c r="E87" i="20" s="1"/>
  <c r="E1120" i="17"/>
  <c r="E86" i="20" s="1"/>
  <c r="E1007" i="17"/>
  <c r="E84" i="20" s="1"/>
  <c r="D85" i="1"/>
  <c r="D82" i="1"/>
  <c r="B75" i="1"/>
  <c r="C75" i="1"/>
  <c r="D75" i="1"/>
  <c r="E75" i="1"/>
  <c r="G75" i="1"/>
  <c r="H75" i="1" s="1"/>
  <c r="J75" i="1"/>
  <c r="K75" i="1" s="1"/>
  <c r="B76" i="1"/>
  <c r="C76" i="1"/>
  <c r="D76" i="1"/>
  <c r="B77" i="1"/>
  <c r="B78" i="1"/>
  <c r="B79" i="1"/>
  <c r="B80" i="1"/>
  <c r="C80" i="1"/>
  <c r="D80" i="1"/>
  <c r="E80" i="1"/>
  <c r="G80" i="1"/>
  <c r="H80" i="1" s="1"/>
  <c r="J80" i="1"/>
  <c r="K80" i="1" s="1"/>
  <c r="C74" i="1"/>
  <c r="B74" i="1"/>
  <c r="E900" i="17"/>
  <c r="E76" i="20" s="1"/>
  <c r="D81" i="1"/>
  <c r="D73" i="1"/>
  <c r="B71" i="1"/>
  <c r="C71" i="1"/>
  <c r="D71" i="1"/>
  <c r="B72" i="1"/>
  <c r="C72" i="1"/>
  <c r="D72" i="1"/>
  <c r="D70" i="1"/>
  <c r="C70" i="1"/>
  <c r="B70" i="1"/>
  <c r="E815" i="17"/>
  <c r="E74" i="20" s="1"/>
  <c r="E778" i="17"/>
  <c r="E72" i="20" s="1"/>
  <c r="E716" i="17"/>
  <c r="E71" i="20" s="1"/>
  <c r="E664" i="17"/>
  <c r="E70" i="20" s="1"/>
  <c r="D69" i="1"/>
  <c r="B60" i="1"/>
  <c r="C60" i="1"/>
  <c r="D60" i="1"/>
  <c r="B61" i="1"/>
  <c r="C61" i="1"/>
  <c r="D61" i="1"/>
  <c r="B62" i="1"/>
  <c r="C62" i="1"/>
  <c r="D62" i="1"/>
  <c r="B63" i="1"/>
  <c r="C63" i="1"/>
  <c r="D63" i="1"/>
  <c r="B64" i="1"/>
  <c r="C64" i="1"/>
  <c r="D64" i="1"/>
  <c r="B65" i="1"/>
  <c r="C65" i="1"/>
  <c r="D65" i="1"/>
  <c r="B66" i="1"/>
  <c r="C66" i="1"/>
  <c r="D66" i="1"/>
  <c r="B67" i="1"/>
  <c r="C67" i="1"/>
  <c r="D67" i="1"/>
  <c r="B68" i="1"/>
  <c r="C68" i="1"/>
  <c r="D68" i="1"/>
  <c r="J59" i="1"/>
  <c r="K59" i="1" s="1"/>
  <c r="G59" i="1"/>
  <c r="H59" i="1" s="1"/>
  <c r="E59" i="1"/>
  <c r="D59" i="1"/>
  <c r="C59" i="1"/>
  <c r="B59" i="1"/>
  <c r="D58" i="1"/>
  <c r="D57" i="1"/>
  <c r="E660" i="17"/>
  <c r="E68" i="20" s="1"/>
  <c r="E641" i="17"/>
  <c r="E67" i="20" s="1"/>
  <c r="E634" i="17"/>
  <c r="E66" i="20" s="1"/>
  <c r="E627" i="17"/>
  <c r="E65" i="20" s="1"/>
  <c r="E621" i="17"/>
  <c r="E64" i="20" s="1"/>
  <c r="E615" i="17"/>
  <c r="E63" i="20" s="1"/>
  <c r="E603" i="17"/>
  <c r="E62" i="20" s="1"/>
  <c r="E567" i="17"/>
  <c r="E61" i="20" s="1"/>
  <c r="E530" i="17"/>
  <c r="E60" i="20" s="1"/>
  <c r="J56" i="1"/>
  <c r="K56" i="1" s="1"/>
  <c r="G56" i="1"/>
  <c r="H56" i="1" s="1"/>
  <c r="E56" i="1"/>
  <c r="D56" i="1"/>
  <c r="C56" i="1"/>
  <c r="B56" i="1"/>
  <c r="D55" i="1"/>
  <c r="C55" i="1"/>
  <c r="B55" i="1"/>
  <c r="D54" i="1"/>
  <c r="C54" i="1"/>
  <c r="B54" i="1"/>
  <c r="D52" i="1"/>
  <c r="C52" i="1"/>
  <c r="B52" i="1"/>
  <c r="D51" i="1"/>
  <c r="C51" i="1"/>
  <c r="B51" i="1"/>
  <c r="E453" i="17"/>
  <c r="E55" i="20" s="1"/>
  <c r="E416" i="17"/>
  <c r="E54" i="20" s="1"/>
  <c r="E405" i="17"/>
  <c r="E52" i="20" s="1"/>
  <c r="E364" i="17"/>
  <c r="E51" i="20" s="1"/>
  <c r="D53" i="1"/>
  <c r="D50" i="1"/>
  <c r="D49" i="1"/>
  <c r="J48" i="1"/>
  <c r="K48" i="1" s="1"/>
  <c r="G48" i="1"/>
  <c r="H48" i="1" s="1"/>
  <c r="E48" i="1"/>
  <c r="D48" i="1"/>
  <c r="C48" i="1"/>
  <c r="B48" i="1"/>
  <c r="D47" i="1"/>
  <c r="D46" i="1"/>
  <c r="C46" i="1"/>
  <c r="B46" i="1"/>
  <c r="D45" i="1"/>
  <c r="C45" i="1"/>
  <c r="B45" i="1"/>
  <c r="D44" i="1"/>
  <c r="E344" i="17"/>
  <c r="E46" i="20" s="1"/>
  <c r="E340" i="17"/>
  <c r="E45" i="20" s="1"/>
  <c r="B43" i="1"/>
  <c r="C43" i="1"/>
  <c r="D43" i="1"/>
  <c r="E43" i="1"/>
  <c r="G43" i="1"/>
  <c r="H43" i="1" s="1"/>
  <c r="J43" i="1"/>
  <c r="K43" i="1" s="1"/>
  <c r="D42" i="1"/>
  <c r="C42" i="1"/>
  <c r="B42" i="1"/>
  <c r="D41" i="1"/>
  <c r="B28" i="1"/>
  <c r="C28" i="1"/>
  <c r="D28" i="1"/>
  <c r="B29" i="1"/>
  <c r="C29" i="1"/>
  <c r="D29" i="1"/>
  <c r="E29" i="1"/>
  <c r="G29" i="1"/>
  <c r="H29" i="1" s="1"/>
  <c r="J29" i="1"/>
  <c r="K29" i="1" s="1"/>
  <c r="B30" i="1"/>
  <c r="C30" i="1"/>
  <c r="D30" i="1"/>
  <c r="E30" i="1"/>
  <c r="G30" i="1"/>
  <c r="H30" i="1" s="1"/>
  <c r="J30" i="1"/>
  <c r="K30" i="1" s="1"/>
  <c r="B31" i="1"/>
  <c r="C31" i="1"/>
  <c r="D31" i="1"/>
  <c r="B32" i="1"/>
  <c r="C32" i="1"/>
  <c r="D32" i="1"/>
  <c r="B33" i="1"/>
  <c r="C33" i="1"/>
  <c r="D33" i="1"/>
  <c r="B34" i="1"/>
  <c r="C34" i="1"/>
  <c r="D34" i="1"/>
  <c r="B35" i="1"/>
  <c r="C35" i="1"/>
  <c r="D35" i="1"/>
  <c r="B36" i="1"/>
  <c r="C36" i="1"/>
  <c r="D36" i="1"/>
  <c r="B37" i="1"/>
  <c r="C37" i="1"/>
  <c r="D37" i="1"/>
  <c r="B38" i="1"/>
  <c r="C38" i="1"/>
  <c r="D38" i="1"/>
  <c r="B39" i="1"/>
  <c r="C39" i="1"/>
  <c r="D39" i="1"/>
  <c r="B40" i="1"/>
  <c r="C40" i="1"/>
  <c r="D40" i="1"/>
  <c r="E40" i="1"/>
  <c r="G40" i="1"/>
  <c r="H40" i="1" s="1"/>
  <c r="J40" i="1"/>
  <c r="K40" i="1" s="1"/>
  <c r="D27" i="1"/>
  <c r="C27" i="1"/>
  <c r="B27" i="1"/>
  <c r="E332" i="17"/>
  <c r="E42" i="20" s="1"/>
  <c r="E323" i="17"/>
  <c r="E39" i="20" s="1"/>
  <c r="E318" i="17"/>
  <c r="E38" i="20" s="1"/>
  <c r="E313" i="17"/>
  <c r="E37" i="20" s="1"/>
  <c r="E291" i="17"/>
  <c r="E36" i="20" s="1"/>
  <c r="E272" i="17"/>
  <c r="E35" i="20" s="1"/>
  <c r="E250" i="17"/>
  <c r="E34" i="20" s="1"/>
  <c r="E244" i="17"/>
  <c r="E33" i="20" s="1"/>
  <c r="E233" i="17"/>
  <c r="E32" i="20" s="1"/>
  <c r="E227" i="17"/>
  <c r="E31" i="20" s="1"/>
  <c r="E194" i="17"/>
  <c r="E28" i="20" s="1"/>
  <c r="E175" i="17"/>
  <c r="E27" i="20" s="1"/>
  <c r="D26" i="1"/>
  <c r="B19" i="1"/>
  <c r="C19" i="1"/>
  <c r="D19" i="1"/>
  <c r="B20" i="1"/>
  <c r="C20" i="1"/>
  <c r="D20" i="1"/>
  <c r="B21" i="1"/>
  <c r="C21" i="1"/>
  <c r="D21" i="1"/>
  <c r="B22" i="1"/>
  <c r="C22" i="1"/>
  <c r="D22" i="1"/>
  <c r="E22" i="1"/>
  <c r="G22" i="1"/>
  <c r="H22" i="1" s="1"/>
  <c r="J22" i="1"/>
  <c r="K22" i="1" s="1"/>
  <c r="B23" i="1"/>
  <c r="B24" i="1"/>
  <c r="C24" i="1"/>
  <c r="D24" i="1"/>
  <c r="E24" i="1"/>
  <c r="G24" i="1"/>
  <c r="H24" i="1" s="1"/>
  <c r="J24" i="1"/>
  <c r="K24" i="1" s="1"/>
  <c r="B25" i="1"/>
  <c r="C25" i="1"/>
  <c r="D25" i="1"/>
  <c r="E25" i="1"/>
  <c r="G25" i="1"/>
  <c r="H25" i="1" s="1"/>
  <c r="J25" i="1"/>
  <c r="K25" i="1" s="1"/>
  <c r="D18" i="1"/>
  <c r="C18" i="1"/>
  <c r="B18" i="1"/>
  <c r="E128" i="17"/>
  <c r="E21" i="20" s="1"/>
  <c r="E60" i="17"/>
  <c r="E20" i="20" s="1"/>
  <c r="E55" i="17"/>
  <c r="E19" i="20" s="1"/>
  <c r="E25" i="17"/>
  <c r="E18" i="20" s="1"/>
  <c r="E21" i="17"/>
  <c r="E16" i="20" s="1"/>
  <c r="E15" i="1"/>
  <c r="E13" i="17"/>
  <c r="E13" i="20" s="1"/>
  <c r="Q25" i="17"/>
  <c r="P25" i="17"/>
  <c r="Q21" i="17"/>
  <c r="P21" i="17"/>
  <c r="D17" i="1"/>
  <c r="J15" i="1"/>
  <c r="K15" i="1" s="1"/>
  <c r="G15" i="1"/>
  <c r="H15" i="1" s="1"/>
  <c r="B16" i="1"/>
  <c r="C16" i="1"/>
  <c r="D16" i="1"/>
  <c r="D15" i="1"/>
  <c r="C15" i="1"/>
  <c r="B15" i="1"/>
  <c r="D14" i="1"/>
  <c r="Q13" i="17"/>
  <c r="P13" i="17"/>
  <c r="C13" i="1"/>
  <c r="D13" i="1"/>
  <c r="B13" i="1"/>
  <c r="D12" i="1"/>
  <c r="D11" i="1"/>
  <c r="D1634" i="17"/>
  <c r="N1633" i="17"/>
  <c r="N1634" i="17" s="1"/>
  <c r="L521" i="17"/>
  <c r="N521" i="17" s="1"/>
  <c r="N451" i="17"/>
  <c r="F413" i="17"/>
  <c r="N413" i="17" s="1"/>
  <c r="N403" i="17"/>
  <c r="N400" i="17"/>
  <c r="N401" i="17"/>
  <c r="N402" i="17"/>
  <c r="N399" i="17"/>
  <c r="F412" i="17" s="1"/>
  <c r="N412" i="17" s="1"/>
  <c r="N1610" i="17"/>
  <c r="N1612" i="17"/>
  <c r="N1611" i="17"/>
  <c r="N1609" i="17"/>
  <c r="D1627" i="17"/>
  <c r="D129" i="20" s="1"/>
  <c r="C1627" i="17"/>
  <c r="C129" i="20" s="1"/>
  <c r="D1626" i="17"/>
  <c r="N1625" i="17"/>
  <c r="N1626" i="17" s="1"/>
  <c r="O1624" i="17" s="1"/>
  <c r="Q1624" i="17"/>
  <c r="P1624" i="17"/>
  <c r="N1622" i="17"/>
  <c r="N1621" i="17"/>
  <c r="N1620" i="17"/>
  <c r="N1617" i="17"/>
  <c r="N1616" i="17"/>
  <c r="N1615" i="17"/>
  <c r="N1607" i="17"/>
  <c r="N1606" i="17"/>
  <c r="N1605" i="17"/>
  <c r="E1599" i="17"/>
  <c r="E124" i="20" s="1"/>
  <c r="D1599" i="17"/>
  <c r="D124" i="20" s="1"/>
  <c r="C1599" i="17"/>
  <c r="C124" i="20" s="1"/>
  <c r="N1592" i="17"/>
  <c r="N1593" i="17"/>
  <c r="N1576" i="17"/>
  <c r="N1575" i="17"/>
  <c r="N1574" i="17"/>
  <c r="N1573" i="17"/>
  <c r="N1572" i="17"/>
  <c r="N1571" i="17"/>
  <c r="N1551" i="17"/>
  <c r="N1550" i="17"/>
  <c r="N1549" i="17"/>
  <c r="N1548" i="17"/>
  <c r="N1546" i="17"/>
  <c r="N1545" i="17"/>
  <c r="N1544" i="17"/>
  <c r="N1543" i="17"/>
  <c r="N1542" i="17"/>
  <c r="N1541" i="17"/>
  <c r="N1547" i="17"/>
  <c r="N1539" i="17"/>
  <c r="N1538" i="17"/>
  <c r="N1537" i="17"/>
  <c r="N1536" i="17"/>
  <c r="N1535" i="17"/>
  <c r="N1534" i="17"/>
  <c r="N1532" i="17"/>
  <c r="N1531" i="17"/>
  <c r="N1530" i="17"/>
  <c r="N1529" i="17"/>
  <c r="N1528" i="17"/>
  <c r="N1527" i="17"/>
  <c r="N1526" i="17"/>
  <c r="N1525" i="17"/>
  <c r="N1491" i="17"/>
  <c r="N1492" i="17"/>
  <c r="N1482" i="17"/>
  <c r="N1489" i="17"/>
  <c r="D1493" i="17"/>
  <c r="N1490" i="17"/>
  <c r="N842" i="17"/>
  <c r="N841" i="17"/>
  <c r="N1508" i="17"/>
  <c r="N1509" i="17"/>
  <c r="N1510" i="17"/>
  <c r="N1484" i="17"/>
  <c r="N1483" i="17"/>
  <c r="N1485" i="17"/>
  <c r="N1486" i="17"/>
  <c r="D1487" i="17"/>
  <c r="N1481" i="17"/>
  <c r="Q1480" i="17"/>
  <c r="P1480" i="17"/>
  <c r="N1478" i="17"/>
  <c r="N1477" i="17"/>
  <c r="N1476" i="17"/>
  <c r="N1475" i="17"/>
  <c r="N1474" i="17"/>
  <c r="N1473" i="17"/>
  <c r="D1479" i="17"/>
  <c r="N1500" i="17"/>
  <c r="N1501" i="17"/>
  <c r="N1502" i="17"/>
  <c r="N1503" i="17"/>
  <c r="N1504" i="17"/>
  <c r="N1505" i="17"/>
  <c r="N1506" i="17"/>
  <c r="N1507" i="17"/>
  <c r="E1494" i="17"/>
  <c r="E105" i="20" s="1"/>
  <c r="D1494" i="17"/>
  <c r="D105" i="20" s="1"/>
  <c r="C1494" i="17"/>
  <c r="C105" i="20" s="1"/>
  <c r="N1496" i="17"/>
  <c r="N1467" i="17"/>
  <c r="N1466" i="17"/>
  <c r="N1465" i="17"/>
  <c r="N1464" i="17"/>
  <c r="N1463" i="17"/>
  <c r="N1462" i="17"/>
  <c r="N1461" i="17"/>
  <c r="N1460" i="17"/>
  <c r="Q1449" i="17"/>
  <c r="P1449" i="17"/>
  <c r="N1451" i="17"/>
  <c r="N1452" i="17"/>
  <c r="N1453" i="17"/>
  <c r="N1454" i="17"/>
  <c r="N1455" i="17"/>
  <c r="N1456" i="17"/>
  <c r="N1457" i="17"/>
  <c r="N1443" i="17"/>
  <c r="N1442" i="17"/>
  <c r="N1441" i="17"/>
  <c r="N1440" i="17"/>
  <c r="N1439" i="17"/>
  <c r="N1438" i="17"/>
  <c r="N1437" i="17"/>
  <c r="N1436" i="17"/>
  <c r="N1435" i="17"/>
  <c r="N1434" i="17"/>
  <c r="N1433" i="17"/>
  <c r="N1432" i="17"/>
  <c r="N1431" i="17"/>
  <c r="N1416" i="17"/>
  <c r="N1414" i="17"/>
  <c r="N1415" i="17"/>
  <c r="N1417" i="17"/>
  <c r="N1418" i="17"/>
  <c r="N1419" i="17"/>
  <c r="N1420" i="17"/>
  <c r="N1421" i="17"/>
  <c r="N1422" i="17"/>
  <c r="N1423" i="17"/>
  <c r="N1424" i="17"/>
  <c r="E967" i="17"/>
  <c r="E79" i="20" s="1"/>
  <c r="D967" i="17"/>
  <c r="D79" i="20" s="1"/>
  <c r="C967" i="17"/>
  <c r="C79" i="20" s="1"/>
  <c r="E956" i="17"/>
  <c r="E78" i="20" s="1"/>
  <c r="D956" i="17"/>
  <c r="D78" i="20" s="1"/>
  <c r="C956" i="17"/>
  <c r="C78" i="20" s="1"/>
  <c r="J30" i="13"/>
  <c r="H30" i="13"/>
  <c r="J29" i="13"/>
  <c r="H29" i="13"/>
  <c r="J28" i="13"/>
  <c r="H28" i="13"/>
  <c r="J27" i="13"/>
  <c r="H27" i="13"/>
  <c r="J26" i="13"/>
  <c r="H26" i="13"/>
  <c r="I109" i="1" l="1"/>
  <c r="T1449" i="17"/>
  <c r="W1449" i="17" s="1"/>
  <c r="J99" i="20"/>
  <c r="K99" i="20" s="1"/>
  <c r="L99" i="20" s="1"/>
  <c r="S1480" i="17"/>
  <c r="V1480" i="17" s="1"/>
  <c r="G103" i="20"/>
  <c r="H103" i="20" s="1"/>
  <c r="I103" i="20" s="1"/>
  <c r="T1480" i="17"/>
  <c r="W1480" i="17" s="1"/>
  <c r="J103" i="20"/>
  <c r="K103" i="20" s="1"/>
  <c r="L103" i="20" s="1"/>
  <c r="T1624" i="17"/>
  <c r="W1624" i="17" s="1"/>
  <c r="J128" i="20"/>
  <c r="K128" i="20" s="1"/>
  <c r="L128" i="20" s="1"/>
  <c r="S13" i="17"/>
  <c r="V13" i="17" s="1"/>
  <c r="G13" i="20"/>
  <c r="H13" i="20" s="1"/>
  <c r="I13" i="20" s="1"/>
  <c r="I12" i="20" s="1"/>
  <c r="S21" i="17"/>
  <c r="V21" i="17" s="1"/>
  <c r="G16" i="20"/>
  <c r="H16" i="20" s="1"/>
  <c r="I16" i="20" s="1"/>
  <c r="I14" i="20" s="1"/>
  <c r="T21" i="17"/>
  <c r="W21" i="17" s="1"/>
  <c r="J16" i="20"/>
  <c r="K16" i="20" s="1"/>
  <c r="L16" i="20" s="1"/>
  <c r="L14" i="20" s="1"/>
  <c r="S1515" i="17"/>
  <c r="V1515" i="17" s="1"/>
  <c r="G108" i="20"/>
  <c r="H108" i="20" s="1"/>
  <c r="I108" i="20" s="1"/>
  <c r="S1869" i="17"/>
  <c r="V1869" i="17" s="1"/>
  <c r="G165" i="20"/>
  <c r="H165" i="20" s="1"/>
  <c r="I165" i="20" s="1"/>
  <c r="S1624" i="17"/>
  <c r="V1624" i="17" s="1"/>
  <c r="G128" i="20"/>
  <c r="H128" i="20" s="1"/>
  <c r="I128" i="20" s="1"/>
  <c r="T13" i="17"/>
  <c r="W13" i="17" s="1"/>
  <c r="J13" i="20"/>
  <c r="K13" i="20" s="1"/>
  <c r="L13" i="20" s="1"/>
  <c r="L12" i="20" s="1"/>
  <c r="S1449" i="17"/>
  <c r="V1449" i="17" s="1"/>
  <c r="G99" i="20"/>
  <c r="H99" i="20" s="1"/>
  <c r="I99" i="20" s="1"/>
  <c r="S25" i="17"/>
  <c r="V25" i="17" s="1"/>
  <c r="G18" i="20"/>
  <c r="H18" i="20" s="1"/>
  <c r="I18" i="20" s="1"/>
  <c r="T1515" i="17"/>
  <c r="W1515" i="17" s="1"/>
  <c r="J108" i="20"/>
  <c r="K108" i="20" s="1"/>
  <c r="L108" i="20" s="1"/>
  <c r="T1869" i="17"/>
  <c r="W1869" i="17" s="1"/>
  <c r="J165" i="20"/>
  <c r="K165" i="20" s="1"/>
  <c r="L165" i="20" s="1"/>
  <c r="T25" i="17"/>
  <c r="W25" i="17" s="1"/>
  <c r="J18" i="20"/>
  <c r="K18" i="20" s="1"/>
  <c r="L18" i="20" s="1"/>
  <c r="F128" i="1"/>
  <c r="F174" i="1"/>
  <c r="I174" i="1" s="1"/>
  <c r="F168" i="1"/>
  <c r="F167" i="1"/>
  <c r="L167" i="1" s="1"/>
  <c r="J102" i="1"/>
  <c r="K102" i="1" s="1"/>
  <c r="D124" i="1"/>
  <c r="E19" i="1"/>
  <c r="E28" i="1"/>
  <c r="E34" i="1"/>
  <c r="E38" i="1"/>
  <c r="E45" i="1"/>
  <c r="E52" i="1"/>
  <c r="E63" i="1"/>
  <c r="E67" i="1"/>
  <c r="E72" i="1"/>
  <c r="E88" i="1"/>
  <c r="E93" i="1"/>
  <c r="E99" i="1"/>
  <c r="E111" i="1"/>
  <c r="E116" i="1"/>
  <c r="E126" i="1"/>
  <c r="E132" i="1"/>
  <c r="E157" i="1"/>
  <c r="E176" i="1"/>
  <c r="E182" i="1"/>
  <c r="E189" i="1"/>
  <c r="C79" i="1"/>
  <c r="E20" i="1"/>
  <c r="E31" i="1"/>
  <c r="E35" i="1"/>
  <c r="E39" i="1"/>
  <c r="E46" i="1"/>
  <c r="E54" i="1"/>
  <c r="E60" i="1"/>
  <c r="E64" i="1"/>
  <c r="E68" i="1"/>
  <c r="E74" i="1"/>
  <c r="E76" i="1"/>
  <c r="E84" i="1"/>
  <c r="E89" i="1"/>
  <c r="E94" i="1"/>
  <c r="E100" i="1"/>
  <c r="E112" i="1"/>
  <c r="E117" i="1"/>
  <c r="E127" i="1"/>
  <c r="E162" i="1"/>
  <c r="E183" i="1"/>
  <c r="E165" i="1"/>
  <c r="J128" i="1"/>
  <c r="K128" i="1" s="1"/>
  <c r="L128" i="1" s="1"/>
  <c r="D129" i="1"/>
  <c r="E13" i="1"/>
  <c r="C78" i="1"/>
  <c r="D79" i="1"/>
  <c r="C104" i="1"/>
  <c r="E124" i="1"/>
  <c r="G18" i="1"/>
  <c r="H18" i="1" s="1"/>
  <c r="E16" i="1"/>
  <c r="E21" i="1"/>
  <c r="E32" i="1"/>
  <c r="E36" i="1"/>
  <c r="E42" i="1"/>
  <c r="E55" i="1"/>
  <c r="E61" i="1"/>
  <c r="E65" i="1"/>
  <c r="E70" i="1"/>
  <c r="E86" i="1"/>
  <c r="E90" i="1"/>
  <c r="E96" i="1"/>
  <c r="E102" i="1"/>
  <c r="E118" i="1"/>
  <c r="E128" i="1"/>
  <c r="E164" i="1"/>
  <c r="E186" i="1"/>
  <c r="G165" i="1"/>
  <c r="H165" i="1" s="1"/>
  <c r="G13" i="1"/>
  <c r="H13" i="1" s="1"/>
  <c r="J13" i="1"/>
  <c r="K13" i="1" s="1"/>
  <c r="D78" i="1"/>
  <c r="E79" i="1"/>
  <c r="G99" i="1"/>
  <c r="H99" i="1" s="1"/>
  <c r="D104" i="1"/>
  <c r="E78" i="1"/>
  <c r="J99" i="1"/>
  <c r="K99" i="1" s="1"/>
  <c r="E104" i="1"/>
  <c r="G102" i="1"/>
  <c r="H102" i="1" s="1"/>
  <c r="C124" i="1"/>
  <c r="G128" i="1"/>
  <c r="H128" i="1" s="1"/>
  <c r="I128" i="1" s="1"/>
  <c r="C129" i="1"/>
  <c r="J18" i="1"/>
  <c r="K18" i="1" s="1"/>
  <c r="E18" i="1"/>
  <c r="E27" i="1"/>
  <c r="E33" i="1"/>
  <c r="E37" i="1"/>
  <c r="E51" i="1"/>
  <c r="E62" i="1"/>
  <c r="E66" i="1"/>
  <c r="E71" i="1"/>
  <c r="E87" i="1"/>
  <c r="E97" i="1"/>
  <c r="E106" i="1"/>
  <c r="E125" i="1"/>
  <c r="E129" i="1"/>
  <c r="E175" i="1"/>
  <c r="E188" i="1"/>
  <c r="J165" i="1"/>
  <c r="K165" i="1" s="1"/>
  <c r="J24" i="13"/>
  <c r="Q956" i="17" s="1"/>
  <c r="E179" i="1"/>
  <c r="E180" i="1"/>
  <c r="E178" i="1"/>
  <c r="E177" i="1"/>
  <c r="E181" i="1"/>
  <c r="I167" i="1"/>
  <c r="L168" i="1"/>
  <c r="I168" i="1"/>
  <c r="H24" i="13"/>
  <c r="P956" i="17" s="1"/>
  <c r="D105" i="1"/>
  <c r="J103" i="1"/>
  <c r="K103" i="1" s="1"/>
  <c r="C105" i="1"/>
  <c r="G103" i="1"/>
  <c r="H103" i="1" s="1"/>
  <c r="G108" i="1"/>
  <c r="H108" i="1" s="1"/>
  <c r="E107" i="1"/>
  <c r="E108" i="1"/>
  <c r="E103" i="1"/>
  <c r="J108" i="1"/>
  <c r="K108" i="1" s="1"/>
  <c r="E105" i="1"/>
  <c r="O1869" i="17"/>
  <c r="N1623" i="17"/>
  <c r="N1518" i="17"/>
  <c r="O1515" i="17" s="1"/>
  <c r="N1618" i="17"/>
  <c r="N1660" i="17"/>
  <c r="N1613" i="17"/>
  <c r="N1631" i="17"/>
  <c r="N1587" i="17"/>
  <c r="O1584" i="17" s="1"/>
  <c r="O1632" i="17"/>
  <c r="O1581" i="17"/>
  <c r="N1577" i="17"/>
  <c r="N1552" i="17"/>
  <c r="F1554" i="17" s="1"/>
  <c r="N1493" i="17"/>
  <c r="O1488" i="17" s="1"/>
  <c r="N1487" i="17"/>
  <c r="O1480" i="17" s="1"/>
  <c r="N1479" i="17"/>
  <c r="O1472" i="17" s="1"/>
  <c r="N1468" i="17"/>
  <c r="N1444" i="17"/>
  <c r="F1446" i="17" s="1"/>
  <c r="E928" i="17"/>
  <c r="E77" i="20" s="1"/>
  <c r="D928" i="17"/>
  <c r="D77" i="20" s="1"/>
  <c r="C928" i="17"/>
  <c r="C77" i="20" s="1"/>
  <c r="P603" i="17"/>
  <c r="Q603" i="17"/>
  <c r="D330" i="17"/>
  <c r="E154" i="17"/>
  <c r="E23" i="20" s="1"/>
  <c r="D154" i="17"/>
  <c r="D23" i="20" s="1"/>
  <c r="C154" i="17"/>
  <c r="C23" i="20" s="1"/>
  <c r="L174" i="1" l="1"/>
  <c r="T956" i="17"/>
  <c r="W956" i="17" s="1"/>
  <c r="J78" i="20"/>
  <c r="K78" i="20" s="1"/>
  <c r="L78" i="20" s="1"/>
  <c r="T603" i="17"/>
  <c r="W603" i="17" s="1"/>
  <c r="J62" i="20"/>
  <c r="K62" i="20" s="1"/>
  <c r="L62" i="20" s="1"/>
  <c r="S956" i="17"/>
  <c r="V956" i="17" s="1"/>
  <c r="G78" i="20"/>
  <c r="H78" i="20" s="1"/>
  <c r="I78" i="20" s="1"/>
  <c r="S603" i="17"/>
  <c r="V603" i="17" s="1"/>
  <c r="G62" i="20"/>
  <c r="H62" i="20" s="1"/>
  <c r="I62" i="20" s="1"/>
  <c r="F130" i="1"/>
  <c r="I130" i="1" s="1"/>
  <c r="F165" i="1"/>
  <c r="I165" i="1" s="1"/>
  <c r="F120" i="1"/>
  <c r="L120" i="1" s="1"/>
  <c r="F101" i="1"/>
  <c r="I101" i="1" s="1"/>
  <c r="F119" i="1"/>
  <c r="L119" i="1" s="1"/>
  <c r="J62" i="1"/>
  <c r="K62" i="1" s="1"/>
  <c r="E77" i="1"/>
  <c r="D77" i="1"/>
  <c r="C23" i="1"/>
  <c r="D23" i="1"/>
  <c r="J78" i="1"/>
  <c r="K78" i="1" s="1"/>
  <c r="G62" i="1"/>
  <c r="H62" i="1" s="1"/>
  <c r="E23" i="1"/>
  <c r="C77" i="1"/>
  <c r="G78" i="1"/>
  <c r="H78" i="1" s="1"/>
  <c r="F102" i="1"/>
  <c r="I102" i="1" s="1"/>
  <c r="F103" i="1"/>
  <c r="L103" i="1" s="1"/>
  <c r="F108" i="1"/>
  <c r="L108" i="1" s="1"/>
  <c r="L101" i="1"/>
  <c r="N1560" i="17"/>
  <c r="N1562" i="17"/>
  <c r="N1563" i="17"/>
  <c r="N1564" i="17"/>
  <c r="D1409" i="17"/>
  <c r="N1407" i="17"/>
  <c r="Q1405" i="17"/>
  <c r="P1405" i="17"/>
  <c r="D1404" i="17"/>
  <c r="Q1368" i="17"/>
  <c r="P1368" i="17"/>
  <c r="N1408" i="17"/>
  <c r="N1403" i="17"/>
  <c r="N1402" i="17"/>
  <c r="N1401" i="17"/>
  <c r="N1400" i="17"/>
  <c r="N1399" i="17"/>
  <c r="N1398" i="17"/>
  <c r="N1397" i="17"/>
  <c r="N1396" i="17"/>
  <c r="N1395" i="17"/>
  <c r="N1394" i="17"/>
  <c r="J1393" i="17"/>
  <c r="N1393" i="17" s="1"/>
  <c r="J1392" i="17"/>
  <c r="N1392" i="17" s="1"/>
  <c r="J1391" i="17"/>
  <c r="N1391" i="17" s="1"/>
  <c r="J1390" i="17"/>
  <c r="N1390" i="17" s="1"/>
  <c r="J1389" i="17"/>
  <c r="N1389" i="17" s="1"/>
  <c r="J1388" i="17"/>
  <c r="N1388" i="17" s="1"/>
  <c r="J1387" i="17"/>
  <c r="N1387" i="17" s="1"/>
  <c r="J1386" i="17"/>
  <c r="N1386" i="17" s="1"/>
  <c r="N1385" i="17"/>
  <c r="N1384" i="17"/>
  <c r="N1383" i="17"/>
  <c r="N1382" i="17"/>
  <c r="N1381" i="17"/>
  <c r="N1380" i="17"/>
  <c r="J1379" i="17"/>
  <c r="N1379" i="17" s="1"/>
  <c r="N1378" i="17"/>
  <c r="N1377" i="17"/>
  <c r="J1366" i="17"/>
  <c r="N1366" i="17" s="1"/>
  <c r="J1365" i="17"/>
  <c r="N1365" i="17" s="1"/>
  <c r="J1364" i="17"/>
  <c r="N1364" i="17" s="1"/>
  <c r="J1363" i="17"/>
  <c r="N1363" i="17" s="1"/>
  <c r="J1362" i="17"/>
  <c r="N1362" i="17" s="1"/>
  <c r="J1361" i="17"/>
  <c r="N1361" i="17" s="1"/>
  <c r="J1360" i="17"/>
  <c r="N1360" i="17" s="1"/>
  <c r="J1359" i="17"/>
  <c r="N1359" i="17" s="1"/>
  <c r="J1358" i="17"/>
  <c r="N1358" i="17" s="1"/>
  <c r="J1357" i="17"/>
  <c r="N1357" i="17" s="1"/>
  <c r="J1356" i="17"/>
  <c r="N1356" i="17" s="1"/>
  <c r="J1355" i="17"/>
  <c r="N1355" i="17" s="1"/>
  <c r="J1354" i="17"/>
  <c r="N1354" i="17" s="1"/>
  <c r="J1353" i="17"/>
  <c r="N1353" i="17" s="1"/>
  <c r="J1352" i="17"/>
  <c r="N1352" i="17" s="1"/>
  <c r="J1351" i="17"/>
  <c r="N1351" i="17" s="1"/>
  <c r="J1350" i="17"/>
  <c r="N1350" i="17" s="1"/>
  <c r="J1349" i="17"/>
  <c r="N1349" i="17" s="1"/>
  <c r="J1348" i="17"/>
  <c r="N1348" i="17" s="1"/>
  <c r="J1375" i="17"/>
  <c r="N1375" i="17" s="1"/>
  <c r="J1374" i="17"/>
  <c r="N1374" i="17" s="1"/>
  <c r="J1373" i="17"/>
  <c r="N1373" i="17" s="1"/>
  <c r="J1372" i="17"/>
  <c r="N1372" i="17" s="1"/>
  <c r="J1371" i="17"/>
  <c r="N1371" i="17" s="1"/>
  <c r="J1370" i="17"/>
  <c r="N1370" i="17" s="1"/>
  <c r="J1347" i="17"/>
  <c r="N1347" i="17" s="1"/>
  <c r="J1346" i="17"/>
  <c r="N1346" i="17" s="1"/>
  <c r="J1345" i="17"/>
  <c r="N1345" i="17" s="1"/>
  <c r="J1344" i="17"/>
  <c r="N1344" i="17" s="1"/>
  <c r="J1343" i="17"/>
  <c r="N1343" i="17" s="1"/>
  <c r="J1342" i="17"/>
  <c r="N1342" i="17" s="1"/>
  <c r="J1341" i="17"/>
  <c r="N1341" i="17" s="1"/>
  <c r="J1340" i="17"/>
  <c r="N1340" i="17" s="1"/>
  <c r="J1339" i="17"/>
  <c r="N1339" i="17" s="1"/>
  <c r="J1338" i="17"/>
  <c r="N1338" i="17" s="1"/>
  <c r="J1337" i="17"/>
  <c r="N1337" i="17" s="1"/>
  <c r="J1336" i="17"/>
  <c r="N1336" i="17" s="1"/>
  <c r="J1335" i="17"/>
  <c r="N1335" i="17" s="1"/>
  <c r="J1334" i="17"/>
  <c r="N1334" i="17" s="1"/>
  <c r="J1333" i="17"/>
  <c r="N1333" i="17" s="1"/>
  <c r="J1332" i="17"/>
  <c r="N1332" i="17" s="1"/>
  <c r="J1331" i="17"/>
  <c r="N1331" i="17" s="1"/>
  <c r="J1330" i="17"/>
  <c r="N1330" i="17" s="1"/>
  <c r="J1329" i="17"/>
  <c r="N1329" i="17" s="1"/>
  <c r="J1328" i="17"/>
  <c r="N1328" i="17" s="1"/>
  <c r="J1327" i="17"/>
  <c r="N1327" i="17" s="1"/>
  <c r="J1326" i="17"/>
  <c r="N1326" i="17" s="1"/>
  <c r="J1325" i="17"/>
  <c r="N1325" i="17" s="1"/>
  <c r="J1324" i="17"/>
  <c r="N1324" i="17" s="1"/>
  <c r="J1323" i="17"/>
  <c r="N1323" i="17" s="1"/>
  <c r="J1322" i="17"/>
  <c r="N1322" i="17" s="1"/>
  <c r="J1321" i="17"/>
  <c r="N1321" i="17" s="1"/>
  <c r="J1320" i="17"/>
  <c r="N1320" i="17" s="1"/>
  <c r="J1319" i="17"/>
  <c r="N1319" i="17" s="1"/>
  <c r="J1318" i="17"/>
  <c r="N1318" i="17" s="1"/>
  <c r="J1317" i="17"/>
  <c r="N1317" i="17" s="1"/>
  <c r="J1316" i="17"/>
  <c r="N1316" i="17" s="1"/>
  <c r="J1315" i="17"/>
  <c r="N1315" i="17" s="1"/>
  <c r="J1314" i="17"/>
  <c r="N1314" i="17" s="1"/>
  <c r="N1310" i="17"/>
  <c r="N1309" i="17"/>
  <c r="N1308" i="17"/>
  <c r="N1307" i="17"/>
  <c r="N1306" i="17"/>
  <c r="N1305" i="17"/>
  <c r="N1304" i="17"/>
  <c r="N1303" i="17"/>
  <c r="N1302" i="17"/>
  <c r="N1301" i="17"/>
  <c r="N1300" i="17"/>
  <c r="N1299" i="17"/>
  <c r="N1298" i="17"/>
  <c r="N1297" i="17"/>
  <c r="N1296" i="17"/>
  <c r="N1295" i="17"/>
  <c r="J1294" i="17"/>
  <c r="N1294" i="17" s="1"/>
  <c r="J1293" i="17"/>
  <c r="N1293" i="17" s="1"/>
  <c r="J1292" i="17"/>
  <c r="N1292" i="17" s="1"/>
  <c r="J1291" i="17"/>
  <c r="N1291" i="17" s="1"/>
  <c r="J1290" i="17"/>
  <c r="N1290" i="17" s="1"/>
  <c r="J1289" i="17"/>
  <c r="N1289" i="17" s="1"/>
  <c r="J1288" i="17"/>
  <c r="N1288" i="17" s="1"/>
  <c r="J1287" i="17"/>
  <c r="N1287" i="17" s="1"/>
  <c r="N1286" i="17"/>
  <c r="N1285" i="17"/>
  <c r="N1284" i="17"/>
  <c r="N1283" i="17"/>
  <c r="N1282" i="17"/>
  <c r="N1281" i="17"/>
  <c r="J1280" i="17"/>
  <c r="N1280" i="17" s="1"/>
  <c r="N1279" i="17"/>
  <c r="N1278" i="17"/>
  <c r="J1276" i="17"/>
  <c r="N1276" i="17" s="1"/>
  <c r="J1275" i="17"/>
  <c r="N1275" i="17" s="1"/>
  <c r="J1274" i="17"/>
  <c r="N1274" i="17" s="1"/>
  <c r="J1273" i="17"/>
  <c r="N1273" i="17" s="1"/>
  <c r="J1272" i="17"/>
  <c r="N1272" i="17" s="1"/>
  <c r="J1271" i="17"/>
  <c r="N1271" i="17" s="1"/>
  <c r="J1270" i="17"/>
  <c r="N1270" i="17" s="1"/>
  <c r="J1269" i="17"/>
  <c r="N1269" i="17" s="1"/>
  <c r="J1268" i="17"/>
  <c r="N1268" i="17" s="1"/>
  <c r="J1267" i="17"/>
  <c r="N1267" i="17" s="1"/>
  <c r="J1266" i="17"/>
  <c r="N1266" i="17" s="1"/>
  <c r="J1265" i="17"/>
  <c r="N1265" i="17" s="1"/>
  <c r="J1264" i="17"/>
  <c r="N1264" i="17" s="1"/>
  <c r="J1263" i="17"/>
  <c r="N1263" i="17" s="1"/>
  <c r="J1262" i="17"/>
  <c r="N1262" i="17" s="1"/>
  <c r="J1261" i="17"/>
  <c r="N1261" i="17" s="1"/>
  <c r="J1260" i="17"/>
  <c r="N1260" i="17" s="1"/>
  <c r="J1259" i="17"/>
  <c r="N1259" i="17" s="1"/>
  <c r="J1258" i="17"/>
  <c r="N1258" i="17" s="1"/>
  <c r="J1257" i="17"/>
  <c r="N1257" i="17" s="1"/>
  <c r="J1256" i="17"/>
  <c r="N1256" i="17" s="1"/>
  <c r="J1255" i="17"/>
  <c r="N1255" i="17" s="1"/>
  <c r="J1254" i="17"/>
  <c r="N1254" i="17" s="1"/>
  <c r="J1253" i="17"/>
  <c r="N1253" i="17" s="1"/>
  <c r="J1252" i="17"/>
  <c r="N1252" i="17" s="1"/>
  <c r="J1251" i="17"/>
  <c r="N1251" i="17" s="1"/>
  <c r="J1250" i="17"/>
  <c r="N1250" i="17" s="1"/>
  <c r="J1249" i="17"/>
  <c r="N1249" i="17" s="1"/>
  <c r="J1248" i="17"/>
  <c r="N1248" i="17" s="1"/>
  <c r="J1247" i="17"/>
  <c r="N1247" i="17" s="1"/>
  <c r="J1246" i="17"/>
  <c r="N1246" i="17" s="1"/>
  <c r="J1245" i="17"/>
  <c r="N1245" i="17" s="1"/>
  <c r="J1244" i="17"/>
  <c r="N1244" i="17" s="1"/>
  <c r="J1243" i="17"/>
  <c r="N1243" i="17" s="1"/>
  <c r="J1242" i="17"/>
  <c r="N1242" i="17" s="1"/>
  <c r="J1241" i="17"/>
  <c r="N1241" i="17" s="1"/>
  <c r="J1240" i="17"/>
  <c r="N1240" i="17" s="1"/>
  <c r="J1239" i="17"/>
  <c r="N1239" i="17" s="1"/>
  <c r="J1238" i="17"/>
  <c r="N1238" i="17" s="1"/>
  <c r="J1237" i="17"/>
  <c r="N1237" i="17" s="1"/>
  <c r="J1236" i="17"/>
  <c r="N1236" i="17" s="1"/>
  <c r="J1235" i="17"/>
  <c r="N1235" i="17" s="1"/>
  <c r="J1234" i="17"/>
  <c r="N1234" i="17" s="1"/>
  <c r="J1233" i="17"/>
  <c r="N1233" i="17" s="1"/>
  <c r="J1232" i="17"/>
  <c r="N1232" i="17" s="1"/>
  <c r="J1231" i="17"/>
  <c r="N1231" i="17" s="1"/>
  <c r="J1230" i="17"/>
  <c r="N1230" i="17" s="1"/>
  <c r="J1229" i="17"/>
  <c r="N1229" i="17" s="1"/>
  <c r="J1228" i="17"/>
  <c r="N1228" i="17" s="1"/>
  <c r="J1227" i="17"/>
  <c r="N1227" i="17" s="1"/>
  <c r="J1226" i="17"/>
  <c r="N1226" i="17" s="1"/>
  <c r="J1225" i="17"/>
  <c r="N1225" i="17" s="1"/>
  <c r="J1224" i="17"/>
  <c r="N1224" i="17" s="1"/>
  <c r="J1223" i="17"/>
  <c r="N1223" i="17" s="1"/>
  <c r="J1222" i="17"/>
  <c r="N1222" i="17" s="1"/>
  <c r="J1221" i="17"/>
  <c r="N1221" i="17" s="1"/>
  <c r="J1220" i="17"/>
  <c r="N1220" i="17" s="1"/>
  <c r="J1219" i="17"/>
  <c r="N1219" i="17" s="1"/>
  <c r="J1218" i="17"/>
  <c r="N1218" i="17" s="1"/>
  <c r="N1214" i="17"/>
  <c r="N1213" i="17"/>
  <c r="N1212" i="17"/>
  <c r="N1208" i="17"/>
  <c r="N1207" i="17"/>
  <c r="N1202" i="17"/>
  <c r="N1201" i="17"/>
  <c r="L165" i="1" l="1"/>
  <c r="S1368" i="17"/>
  <c r="V1368" i="17" s="1"/>
  <c r="G89" i="20"/>
  <c r="H89" i="20" s="1"/>
  <c r="I89" i="20" s="1"/>
  <c r="S1405" i="17"/>
  <c r="V1405" i="17" s="1"/>
  <c r="G90" i="20"/>
  <c r="H90" i="20" s="1"/>
  <c r="I90" i="20" s="1"/>
  <c r="T1405" i="17"/>
  <c r="W1405" i="17" s="1"/>
  <c r="J90" i="20"/>
  <c r="K90" i="20" s="1"/>
  <c r="L90" i="20" s="1"/>
  <c r="T1368" i="17"/>
  <c r="W1368" i="17" s="1"/>
  <c r="J89" i="20"/>
  <c r="K89" i="20" s="1"/>
  <c r="L89" i="20" s="1"/>
  <c r="I119" i="1"/>
  <c r="I120" i="1"/>
  <c r="L130" i="1"/>
  <c r="G90" i="1"/>
  <c r="H90" i="1" s="1"/>
  <c r="J90" i="1"/>
  <c r="K90" i="1" s="1"/>
  <c r="G89" i="1"/>
  <c r="H89" i="1" s="1"/>
  <c r="J89" i="1"/>
  <c r="K89" i="1" s="1"/>
  <c r="L102" i="1"/>
  <c r="I108" i="1"/>
  <c r="I103" i="1"/>
  <c r="N1367" i="17"/>
  <c r="N1409" i="17"/>
  <c r="O1405" i="17" s="1"/>
  <c r="N1404" i="17"/>
  <c r="O1368" i="17" s="1"/>
  <c r="N1311" i="17"/>
  <c r="F329" i="17" s="1"/>
  <c r="J1139" i="17"/>
  <c r="N1139" i="17" s="1"/>
  <c r="N1188" i="17"/>
  <c r="N1189" i="17"/>
  <c r="N1190" i="17"/>
  <c r="N1187" i="17"/>
  <c r="N1183" i="17"/>
  <c r="J1184" i="17"/>
  <c r="N1184" i="17" s="1"/>
  <c r="J1161" i="17"/>
  <c r="N1161" i="17" s="1"/>
  <c r="J1159" i="17"/>
  <c r="N1159" i="17" s="1"/>
  <c r="J1158" i="17"/>
  <c r="N1158" i="17" s="1"/>
  <c r="J1160" i="17"/>
  <c r="N1160" i="17" s="1"/>
  <c r="J1157" i="17"/>
  <c r="N1157" i="17" s="1"/>
  <c r="J1156" i="17"/>
  <c r="J1180" i="17"/>
  <c r="N1180" i="17" s="1"/>
  <c r="J1179" i="17"/>
  <c r="N1179" i="17" s="1"/>
  <c r="J1178" i="17"/>
  <c r="N1178" i="17" s="1"/>
  <c r="J1177" i="17"/>
  <c r="N1177" i="17" s="1"/>
  <c r="J1176" i="17"/>
  <c r="N1176" i="17" s="1"/>
  <c r="J1175" i="17"/>
  <c r="N1175" i="17" s="1"/>
  <c r="J1174" i="17"/>
  <c r="N1174" i="17" s="1"/>
  <c r="J1173" i="17"/>
  <c r="N1173" i="17" s="1"/>
  <c r="J1172" i="17"/>
  <c r="N1172" i="17" s="1"/>
  <c r="J1171" i="17"/>
  <c r="N1171" i="17" s="1"/>
  <c r="J1170" i="17"/>
  <c r="N1170" i="17" s="1"/>
  <c r="J1169" i="17"/>
  <c r="N1169" i="17" s="1"/>
  <c r="J1168" i="17"/>
  <c r="N1168" i="17" s="1"/>
  <c r="J1167" i="17"/>
  <c r="N1167" i="17" s="1"/>
  <c r="J1166" i="17"/>
  <c r="N1166" i="17" s="1"/>
  <c r="J1165" i="17"/>
  <c r="N1165" i="17" s="1"/>
  <c r="J1164" i="17"/>
  <c r="N1164" i="17" s="1"/>
  <c r="J1163" i="17"/>
  <c r="N1163" i="17" s="1"/>
  <c r="J1162" i="17"/>
  <c r="N1162" i="17" s="1"/>
  <c r="J1198" i="17"/>
  <c r="N1198" i="17" s="1"/>
  <c r="J1197" i="17"/>
  <c r="N1197" i="17" s="1"/>
  <c r="J1196" i="17"/>
  <c r="N1196" i="17" s="1"/>
  <c r="J1195" i="17"/>
  <c r="N1195" i="17" s="1"/>
  <c r="J1194" i="17"/>
  <c r="N1194" i="17" s="1"/>
  <c r="J1193" i="17"/>
  <c r="N1193" i="17" s="1"/>
  <c r="J1192" i="17"/>
  <c r="N1192" i="17" s="1"/>
  <c r="J1191" i="17"/>
  <c r="N1191" i="17" s="1"/>
  <c r="J1109" i="17"/>
  <c r="N1109" i="17" s="1"/>
  <c r="F998" i="17"/>
  <c r="J1126" i="17"/>
  <c r="N1126" i="17" s="1"/>
  <c r="J1012" i="17"/>
  <c r="N1012" i="17" s="1"/>
  <c r="F979" i="17"/>
  <c r="J791" i="17"/>
  <c r="N791" i="17" s="1"/>
  <c r="N757" i="17"/>
  <c r="J756" i="17"/>
  <c r="N756" i="17" s="1"/>
  <c r="N695" i="17"/>
  <c r="N625" i="17"/>
  <c r="N619" i="17"/>
  <c r="N582" i="17"/>
  <c r="J1155" i="17"/>
  <c r="N1155" i="17" s="1"/>
  <c r="J1154" i="17"/>
  <c r="N1154" i="17" s="1"/>
  <c r="J1153" i="17"/>
  <c r="N1153" i="17" s="1"/>
  <c r="J1152" i="17"/>
  <c r="N1152" i="17" s="1"/>
  <c r="J1151" i="17"/>
  <c r="N1151" i="17" s="1"/>
  <c r="J1150" i="17"/>
  <c r="N1150" i="17" s="1"/>
  <c r="J1149" i="17"/>
  <c r="N1149" i="17" s="1"/>
  <c r="J1148" i="17"/>
  <c r="N1148" i="17" s="1"/>
  <c r="J1147" i="17"/>
  <c r="N1147" i="17" s="1"/>
  <c r="J1146" i="17"/>
  <c r="N1146" i="17" s="1"/>
  <c r="J1145" i="17"/>
  <c r="N1145" i="17" s="1"/>
  <c r="J1144" i="17"/>
  <c r="N1144" i="17" s="1"/>
  <c r="J1143" i="17"/>
  <c r="N1143" i="17" s="1"/>
  <c r="J1142" i="17"/>
  <c r="N1142" i="17" s="1"/>
  <c r="J1141" i="17"/>
  <c r="N1141" i="17" s="1"/>
  <c r="J1140" i="17"/>
  <c r="N1140" i="17" s="1"/>
  <c r="J1138" i="17"/>
  <c r="N1138" i="17" s="1"/>
  <c r="J1137" i="17"/>
  <c r="N1137" i="17" s="1"/>
  <c r="J1136" i="17"/>
  <c r="N1136" i="17" s="1"/>
  <c r="J1135" i="17"/>
  <c r="N1135" i="17" s="1"/>
  <c r="J1134" i="17"/>
  <c r="N1134" i="17" s="1"/>
  <c r="J1133" i="17"/>
  <c r="N1133" i="17" s="1"/>
  <c r="J1132" i="17"/>
  <c r="N1132" i="17" s="1"/>
  <c r="J1131" i="17"/>
  <c r="N1131" i="17" s="1"/>
  <c r="J1130" i="17"/>
  <c r="N1130" i="17" s="1"/>
  <c r="J1129" i="17"/>
  <c r="N1129" i="17" s="1"/>
  <c r="J1128" i="17"/>
  <c r="N1128" i="17" s="1"/>
  <c r="J1127" i="17"/>
  <c r="N1127" i="17" s="1"/>
  <c r="J1125" i="17"/>
  <c r="N1125" i="17" s="1"/>
  <c r="J1124" i="17"/>
  <c r="N1124" i="17" s="1"/>
  <c r="J1123" i="17"/>
  <c r="N1123" i="17" s="1"/>
  <c r="J1122" i="17"/>
  <c r="N1122" i="17" s="1"/>
  <c r="N1156" i="17"/>
  <c r="N1182" i="17"/>
  <c r="N1185" i="17"/>
  <c r="N1186" i="17"/>
  <c r="N1199" i="17"/>
  <c r="N1200" i="17"/>
  <c r="N1203" i="17"/>
  <c r="N1204" i="17"/>
  <c r="N1205" i="17"/>
  <c r="N1206" i="17"/>
  <c r="N1209" i="17"/>
  <c r="N1210" i="17"/>
  <c r="N1211" i="17"/>
  <c r="N1117" i="17"/>
  <c r="N1116" i="17"/>
  <c r="N1115" i="17"/>
  <c r="N1114" i="17"/>
  <c r="D1118" i="17"/>
  <c r="F1113" i="17"/>
  <c r="N1113" i="17" s="1"/>
  <c r="F997" i="17"/>
  <c r="N1112" i="17"/>
  <c r="N1111" i="17"/>
  <c r="N1110" i="17"/>
  <c r="J1108" i="17"/>
  <c r="N1108" i="17" s="1"/>
  <c r="J1107" i="17"/>
  <c r="N1107" i="17" s="1"/>
  <c r="N1105" i="17"/>
  <c r="N1106" i="17"/>
  <c r="N1104" i="17"/>
  <c r="F1091" i="17"/>
  <c r="N1091" i="17" s="1"/>
  <c r="N1090" i="17"/>
  <c r="N1088" i="17"/>
  <c r="N1089" i="17"/>
  <c r="N1098" i="17"/>
  <c r="N1099" i="17"/>
  <c r="N1100" i="17"/>
  <c r="N1101" i="17"/>
  <c r="N1102" i="17"/>
  <c r="N1103" i="17"/>
  <c r="J1087" i="17"/>
  <c r="N1087" i="17" s="1"/>
  <c r="F1086" i="17"/>
  <c r="N1086" i="17" s="1"/>
  <c r="N1092" i="17"/>
  <c r="N1093" i="17"/>
  <c r="N1094" i="17"/>
  <c r="N1095" i="17"/>
  <c r="N1096" i="17"/>
  <c r="N1097" i="17"/>
  <c r="J1085" i="17"/>
  <c r="N1085" i="17" s="1"/>
  <c r="J1084" i="17"/>
  <c r="N1084" i="17" s="1"/>
  <c r="N1083" i="17"/>
  <c r="N1080" i="17"/>
  <c r="J1077" i="17"/>
  <c r="N1077" i="17" s="1"/>
  <c r="N1076" i="17"/>
  <c r="N1075" i="17"/>
  <c r="N1074" i="17"/>
  <c r="N1081" i="17"/>
  <c r="N1082" i="17"/>
  <c r="J1073" i="17"/>
  <c r="N1073" i="17" s="1"/>
  <c r="N1072" i="17"/>
  <c r="N1071" i="17"/>
  <c r="N1070" i="17"/>
  <c r="J1069" i="17"/>
  <c r="N1069" i="17" s="1"/>
  <c r="N1068" i="17"/>
  <c r="N1067" i="17"/>
  <c r="N1066" i="17"/>
  <c r="N1078" i="17"/>
  <c r="N1079" i="17"/>
  <c r="J1065" i="17"/>
  <c r="N1065" i="17" s="1"/>
  <c r="N1064" i="17"/>
  <c r="F1061" i="17"/>
  <c r="N1061" i="17" s="1"/>
  <c r="F1057" i="17"/>
  <c r="N1057" i="17" s="1"/>
  <c r="J1056" i="17"/>
  <c r="N1056" i="17" s="1"/>
  <c r="N1055" i="17"/>
  <c r="N1060" i="17"/>
  <c r="N1054" i="17"/>
  <c r="N1062" i="17"/>
  <c r="N1063" i="17"/>
  <c r="F1046" i="17"/>
  <c r="N1046" i="17" s="1"/>
  <c r="N1045" i="17"/>
  <c r="N1044" i="17"/>
  <c r="N1043" i="17"/>
  <c r="F1035" i="17"/>
  <c r="N1035" i="17" s="1"/>
  <c r="N1034" i="17"/>
  <c r="N1033" i="17"/>
  <c r="N1032" i="17"/>
  <c r="N1031" i="17"/>
  <c r="F1030" i="17"/>
  <c r="N1030" i="17" s="1"/>
  <c r="N1029" i="17"/>
  <c r="N1028" i="17"/>
  <c r="N1024" i="17"/>
  <c r="F1025" i="17"/>
  <c r="N1023" i="17"/>
  <c r="J1020" i="17"/>
  <c r="N1020" i="17" s="1"/>
  <c r="N1019" i="17"/>
  <c r="J1016" i="17"/>
  <c r="N1016" i="17" s="1"/>
  <c r="N1015" i="17"/>
  <c r="N1008" i="17"/>
  <c r="N1009" i="17"/>
  <c r="N1010" i="17"/>
  <c r="J1011" i="17"/>
  <c r="N1011" i="17" s="1"/>
  <c r="N1013" i="17"/>
  <c r="N1014" i="17"/>
  <c r="N1017" i="17"/>
  <c r="N1018" i="17"/>
  <c r="N1021" i="17"/>
  <c r="N1022" i="17"/>
  <c r="N1025" i="17"/>
  <c r="N1026" i="17"/>
  <c r="N1027" i="17"/>
  <c r="N1036" i="17"/>
  <c r="N1037" i="17"/>
  <c r="N1038" i="17"/>
  <c r="N1039" i="17"/>
  <c r="N787" i="17"/>
  <c r="N789" i="17"/>
  <c r="N812" i="17"/>
  <c r="N811" i="17"/>
  <c r="L810" i="17"/>
  <c r="N810" i="17" s="1"/>
  <c r="L712" i="17"/>
  <c r="N712" i="17" s="1"/>
  <c r="N714" i="17"/>
  <c r="N713" i="17"/>
  <c r="N601" i="17"/>
  <c r="N600" i="17"/>
  <c r="N599" i="17"/>
  <c r="N1040" i="17"/>
  <c r="N1041" i="17"/>
  <c r="N1048" i="17"/>
  <c r="N1049" i="17"/>
  <c r="N1050" i="17"/>
  <c r="N1051" i="17"/>
  <c r="N1052" i="17"/>
  <c r="N1053" i="17"/>
  <c r="N1058" i="17"/>
  <c r="N1059" i="17"/>
  <c r="Q1007" i="17"/>
  <c r="P1007" i="17"/>
  <c r="N528" i="17"/>
  <c r="L1005" i="17"/>
  <c r="F1000" i="17"/>
  <c r="F999" i="17"/>
  <c r="F996" i="17"/>
  <c r="F994" i="17"/>
  <c r="F995" i="17"/>
  <c r="F993" i="17"/>
  <c r="F992" i="17"/>
  <c r="F991" i="17"/>
  <c r="F990" i="17"/>
  <c r="F989" i="17"/>
  <c r="F988" i="17"/>
  <c r="F987" i="17"/>
  <c r="F985" i="17"/>
  <c r="F984" i="17"/>
  <c r="F983" i="17"/>
  <c r="F982" i="17"/>
  <c r="T1007" i="17" l="1"/>
  <c r="W1007" i="17" s="1"/>
  <c r="J84" i="20"/>
  <c r="K84" i="20" s="1"/>
  <c r="L84" i="20" s="1"/>
  <c r="L82" i="20" s="1"/>
  <c r="S1007" i="17"/>
  <c r="V1007" i="17" s="1"/>
  <c r="G84" i="20"/>
  <c r="H84" i="20" s="1"/>
  <c r="I84" i="20" s="1"/>
  <c r="I82" i="20" s="1"/>
  <c r="F89" i="1"/>
  <c r="I89" i="1" s="1"/>
  <c r="F90" i="1"/>
  <c r="I90" i="1" s="1"/>
  <c r="J84" i="1"/>
  <c r="K84" i="1" s="1"/>
  <c r="G84" i="1"/>
  <c r="H84" i="1" s="1"/>
  <c r="N1215" i="17"/>
  <c r="N1118" i="17"/>
  <c r="F334" i="17" s="1"/>
  <c r="F981" i="17"/>
  <c r="N981" i="17" s="1"/>
  <c r="F980" i="17"/>
  <c r="N980" i="17" s="1"/>
  <c r="N982" i="17"/>
  <c r="N983" i="17"/>
  <c r="N984" i="17"/>
  <c r="N985" i="17"/>
  <c r="N987" i="17"/>
  <c r="N988" i="17"/>
  <c r="N989" i="17"/>
  <c r="N990" i="17"/>
  <c r="N991" i="17"/>
  <c r="N992" i="17"/>
  <c r="N993" i="17"/>
  <c r="N994" i="17"/>
  <c r="N995" i="17"/>
  <c r="N996" i="17"/>
  <c r="N997" i="17"/>
  <c r="N998" i="17"/>
  <c r="N999" i="17"/>
  <c r="N1000" i="17"/>
  <c r="N1002" i="17"/>
  <c r="N1003" i="17"/>
  <c r="N1004" i="17"/>
  <c r="N1005" i="17"/>
  <c r="N972" i="17"/>
  <c r="N971" i="17"/>
  <c r="N954" i="17"/>
  <c r="N953" i="17"/>
  <c r="N952" i="17"/>
  <c r="N951" i="17"/>
  <c r="N950" i="17"/>
  <c r="N949" i="17"/>
  <c r="N948" i="17"/>
  <c r="N947" i="17"/>
  <c r="N946" i="17"/>
  <c r="N945" i="17"/>
  <c r="N944" i="17"/>
  <c r="N943" i="17"/>
  <c r="N942" i="17"/>
  <c r="N941" i="17"/>
  <c r="N940" i="17"/>
  <c r="N939" i="17"/>
  <c r="N938" i="17"/>
  <c r="N937" i="17"/>
  <c r="N936" i="17"/>
  <c r="N935" i="17"/>
  <c r="N934" i="17"/>
  <c r="N933" i="17"/>
  <c r="N932" i="17"/>
  <c r="N931" i="17"/>
  <c r="N930" i="17"/>
  <c r="N929" i="17"/>
  <c r="N968" i="17"/>
  <c r="N890" i="17"/>
  <c r="N965" i="17"/>
  <c r="N964" i="17"/>
  <c r="N963" i="17"/>
  <c r="N962" i="17"/>
  <c r="N961" i="17"/>
  <c r="N960" i="17"/>
  <c r="N959" i="17"/>
  <c r="N958" i="17"/>
  <c r="N957" i="17"/>
  <c r="N926" i="17"/>
  <c r="N925" i="17"/>
  <c r="N924" i="17"/>
  <c r="N923" i="17"/>
  <c r="N922" i="17"/>
  <c r="N921" i="17"/>
  <c r="N920" i="17"/>
  <c r="N919" i="17"/>
  <c r="N918" i="17"/>
  <c r="N917" i="17"/>
  <c r="N916" i="17"/>
  <c r="N915" i="17"/>
  <c r="N914" i="17"/>
  <c r="N913" i="17"/>
  <c r="N912" i="17"/>
  <c r="N911" i="17"/>
  <c r="N910" i="17"/>
  <c r="N909" i="17"/>
  <c r="N908" i="17"/>
  <c r="N907" i="17"/>
  <c r="N906" i="17"/>
  <c r="N905" i="17"/>
  <c r="N904" i="17"/>
  <c r="N903" i="17"/>
  <c r="N902" i="17"/>
  <c r="N901" i="17"/>
  <c r="N898" i="17"/>
  <c r="N897" i="17"/>
  <c r="N896" i="17"/>
  <c r="N895" i="17"/>
  <c r="N894" i="17"/>
  <c r="N893" i="17"/>
  <c r="N892" i="17"/>
  <c r="N891" i="17"/>
  <c r="N848" i="17"/>
  <c r="N849" i="17"/>
  <c r="N850" i="17"/>
  <c r="N851" i="17"/>
  <c r="N852" i="17"/>
  <c r="N853" i="17"/>
  <c r="N854" i="17"/>
  <c r="N855" i="17"/>
  <c r="N847" i="17"/>
  <c r="N887" i="17"/>
  <c r="N886" i="17"/>
  <c r="N845" i="17"/>
  <c r="N844" i="17"/>
  <c r="N818" i="17"/>
  <c r="N819" i="17"/>
  <c r="N820" i="17"/>
  <c r="N821" i="17"/>
  <c r="N822" i="17"/>
  <c r="N823" i="17"/>
  <c r="N824" i="17"/>
  <c r="N825" i="17"/>
  <c r="N826" i="17"/>
  <c r="N827" i="17"/>
  <c r="N828" i="17"/>
  <c r="N829" i="17"/>
  <c r="N830" i="17"/>
  <c r="N831" i="17"/>
  <c r="N832" i="17"/>
  <c r="N833" i="17"/>
  <c r="N834" i="17"/>
  <c r="N835" i="17"/>
  <c r="N836" i="17"/>
  <c r="N837" i="17"/>
  <c r="N838" i="17"/>
  <c r="N839" i="17"/>
  <c r="N840" i="17"/>
  <c r="J783" i="17"/>
  <c r="N800" i="17"/>
  <c r="J784" i="17"/>
  <c r="J763" i="17"/>
  <c r="N763" i="17" s="1"/>
  <c r="J764" i="17"/>
  <c r="J762" i="17"/>
  <c r="N796" i="17"/>
  <c r="J790" i="17"/>
  <c r="J761" i="17"/>
  <c r="L89" i="1" l="1"/>
  <c r="L90" i="1"/>
  <c r="N973" i="17"/>
  <c r="N955" i="17"/>
  <c r="N966" i="17"/>
  <c r="N927" i="17"/>
  <c r="N899" i="17"/>
  <c r="N761" i="17"/>
  <c r="N783" i="17"/>
  <c r="N809" i="17"/>
  <c r="N808" i="17"/>
  <c r="N807" i="17"/>
  <c r="N806" i="17"/>
  <c r="N805" i="17"/>
  <c r="N804" i="17"/>
  <c r="N803" i="17"/>
  <c r="N802" i="17"/>
  <c r="N801" i="17"/>
  <c r="N799" i="17"/>
  <c r="N795" i="17"/>
  <c r="L794" i="17"/>
  <c r="N794" i="17" s="1"/>
  <c r="N793" i="17"/>
  <c r="N792" i="17"/>
  <c r="N790" i="17"/>
  <c r="N788" i="17"/>
  <c r="N786" i="17"/>
  <c r="N785" i="17"/>
  <c r="N784" i="17"/>
  <c r="N782" i="17"/>
  <c r="N781" i="17"/>
  <c r="N780" i="17"/>
  <c r="J776" i="17"/>
  <c r="N776" i="17" s="1"/>
  <c r="J773" i="17"/>
  <c r="J774" i="17"/>
  <c r="N774" i="17" s="1"/>
  <c r="J771" i="17"/>
  <c r="J772" i="17"/>
  <c r="N772" i="17" s="1"/>
  <c r="J770" i="17"/>
  <c r="N770" i="17" s="1"/>
  <c r="J768" i="17"/>
  <c r="N768" i="17" s="1"/>
  <c r="J769" i="17"/>
  <c r="J767" i="17"/>
  <c r="J766" i="17"/>
  <c r="J765" i="17"/>
  <c r="F101" i="17"/>
  <c r="N101" i="17" s="1"/>
  <c r="N79" i="17"/>
  <c r="N76" i="17"/>
  <c r="N77" i="17"/>
  <c r="J760" i="17"/>
  <c r="J759" i="17"/>
  <c r="J758" i="17"/>
  <c r="L760" i="17"/>
  <c r="L709" i="17"/>
  <c r="L702" i="17"/>
  <c r="L699" i="17"/>
  <c r="L698" i="17"/>
  <c r="L689" i="17"/>
  <c r="J755" i="17"/>
  <c r="J745" i="17"/>
  <c r="J743" i="17"/>
  <c r="J751" i="17"/>
  <c r="N813" i="17" l="1"/>
  <c r="N755" i="17"/>
  <c r="J753" i="17"/>
  <c r="N753" i="17" s="1"/>
  <c r="J749" i="17"/>
  <c r="N749" i="17" s="1"/>
  <c r="J750" i="17"/>
  <c r="N750" i="17" s="1"/>
  <c r="J746" i="17"/>
  <c r="N746" i="17" s="1"/>
  <c r="J747" i="17"/>
  <c r="N747" i="17" s="1"/>
  <c r="N745" i="17"/>
  <c r="N743" i="17"/>
  <c r="J741" i="17"/>
  <c r="N741" i="17" s="1"/>
  <c r="J739" i="17"/>
  <c r="N739" i="17" s="1"/>
  <c r="J737" i="17"/>
  <c r="N737" i="17" s="1"/>
  <c r="J731" i="17"/>
  <c r="N731" i="17" s="1"/>
  <c r="J730" i="17"/>
  <c r="N730" i="17" s="1"/>
  <c r="J729" i="17"/>
  <c r="N729" i="17" s="1"/>
  <c r="N728" i="17"/>
  <c r="N727" i="17"/>
  <c r="F726" i="17"/>
  <c r="N726" i="17" s="1"/>
  <c r="J725" i="17"/>
  <c r="N725" i="17" s="1"/>
  <c r="F724" i="17"/>
  <c r="N724" i="17" s="1"/>
  <c r="N723" i="17"/>
  <c r="F722" i="17"/>
  <c r="N722" i="17" s="1"/>
  <c r="J679" i="17"/>
  <c r="N679" i="17" s="1"/>
  <c r="J678" i="17"/>
  <c r="N678" i="17" s="1"/>
  <c r="J677" i="17"/>
  <c r="N677" i="17" s="1"/>
  <c r="N676" i="17"/>
  <c r="N675" i="17"/>
  <c r="F674" i="17"/>
  <c r="N674" i="17" s="1"/>
  <c r="J673" i="17"/>
  <c r="N673" i="17" s="1"/>
  <c r="F672" i="17"/>
  <c r="N672" i="17" s="1"/>
  <c r="N671" i="17"/>
  <c r="F670" i="17"/>
  <c r="N670" i="17" s="1"/>
  <c r="N681" i="17"/>
  <c r="N682" i="17"/>
  <c r="J748" i="17"/>
  <c r="N748" i="17" s="1"/>
  <c r="N775" i="17"/>
  <c r="N773" i="17"/>
  <c r="N771" i="17"/>
  <c r="N769" i="17"/>
  <c r="N767" i="17"/>
  <c r="N766" i="17"/>
  <c r="N765" i="17"/>
  <c r="N764" i="17"/>
  <c r="N762" i="17"/>
  <c r="N760" i="17"/>
  <c r="N759" i="17"/>
  <c r="N758" i="17"/>
  <c r="N754" i="17"/>
  <c r="N752" i="17"/>
  <c r="N751" i="17"/>
  <c r="N744" i="17"/>
  <c r="N742" i="17"/>
  <c r="N740" i="17"/>
  <c r="N738" i="17"/>
  <c r="N736" i="17"/>
  <c r="N735" i="17"/>
  <c r="N734" i="17"/>
  <c r="N733" i="17"/>
  <c r="N711" i="17"/>
  <c r="N710" i="17"/>
  <c r="N709" i="17"/>
  <c r="N708" i="17"/>
  <c r="N707" i="17"/>
  <c r="N706" i="17"/>
  <c r="N705" i="17"/>
  <c r="N704" i="17"/>
  <c r="N703" i="17"/>
  <c r="N702" i="17"/>
  <c r="N699" i="17"/>
  <c r="N698" i="17"/>
  <c r="N697" i="17"/>
  <c r="N696" i="17"/>
  <c r="N694" i="17"/>
  <c r="N693" i="17"/>
  <c r="N692" i="17"/>
  <c r="N691" i="17"/>
  <c r="N690" i="17"/>
  <c r="N689" i="17"/>
  <c r="N688" i="17"/>
  <c r="N687" i="17"/>
  <c r="N686" i="17"/>
  <c r="N685" i="17"/>
  <c r="N684" i="17"/>
  <c r="N683" i="17"/>
  <c r="N720" i="17"/>
  <c r="N719" i="17"/>
  <c r="N718" i="17"/>
  <c r="P664" i="17"/>
  <c r="N668" i="17"/>
  <c r="N667" i="17"/>
  <c r="N666" i="17"/>
  <c r="S664" i="17" l="1"/>
  <c r="V664" i="17" s="1"/>
  <c r="G70" i="20"/>
  <c r="H70" i="20" s="1"/>
  <c r="I70" i="20" s="1"/>
  <c r="G70" i="1"/>
  <c r="H70" i="1" s="1"/>
  <c r="N715" i="17"/>
  <c r="N777" i="17"/>
  <c r="N58" i="17"/>
  <c r="Q815" i="17"/>
  <c r="P815" i="17"/>
  <c r="N658" i="17"/>
  <c r="N657" i="17"/>
  <c r="N656" i="17"/>
  <c r="N643" i="17"/>
  <c r="N644" i="17"/>
  <c r="N645" i="17"/>
  <c r="N646" i="17"/>
  <c r="N647" i="17"/>
  <c r="N648" i="17"/>
  <c r="N649" i="17"/>
  <c r="N650" i="17"/>
  <c r="N651" i="17"/>
  <c r="N652" i="17"/>
  <c r="N653" i="17"/>
  <c r="N654" i="17"/>
  <c r="N655" i="17"/>
  <c r="N639" i="17"/>
  <c r="N638" i="17"/>
  <c r="N637" i="17"/>
  <c r="N636" i="17"/>
  <c r="N635" i="17"/>
  <c r="N629" i="17"/>
  <c r="N630" i="17"/>
  <c r="N631" i="17"/>
  <c r="N632" i="17"/>
  <c r="N624" i="17"/>
  <c r="N623" i="17"/>
  <c r="N622" i="17"/>
  <c r="N618" i="17"/>
  <c r="N613" i="17"/>
  <c r="N171" i="17"/>
  <c r="N606" i="17"/>
  <c r="N607" i="17"/>
  <c r="N608" i="17"/>
  <c r="N609" i="17"/>
  <c r="N610" i="17"/>
  <c r="N611" i="17"/>
  <c r="N612" i="17"/>
  <c r="N572" i="17"/>
  <c r="N505" i="17"/>
  <c r="N483" i="17"/>
  <c r="N434" i="17"/>
  <c r="N382" i="17"/>
  <c r="N580" i="17"/>
  <c r="N578" i="17"/>
  <c r="N555" i="17"/>
  <c r="N508" i="17"/>
  <c r="N486" i="17"/>
  <c r="N437" i="17"/>
  <c r="N385" i="17"/>
  <c r="N598" i="17"/>
  <c r="N591" i="17"/>
  <c r="N581" i="17"/>
  <c r="N579" i="17"/>
  <c r="N575" i="17"/>
  <c r="N574" i="17"/>
  <c r="N573" i="17"/>
  <c r="D360" i="17"/>
  <c r="N537" i="17"/>
  <c r="N470" i="17"/>
  <c r="N458" i="17"/>
  <c r="N421" i="17"/>
  <c r="N369" i="17"/>
  <c r="N570" i="17"/>
  <c r="N571" i="17"/>
  <c r="N576" i="17"/>
  <c r="N577" i="17"/>
  <c r="N583" i="17"/>
  <c r="N584" i="17"/>
  <c r="N585" i="17"/>
  <c r="N586" i="17"/>
  <c r="N589" i="17"/>
  <c r="N590" i="17"/>
  <c r="N592" i="17"/>
  <c r="N593" i="17"/>
  <c r="N594" i="17"/>
  <c r="N595" i="17"/>
  <c r="N596" i="17"/>
  <c r="N597" i="17"/>
  <c r="N552" i="17"/>
  <c r="N536" i="17"/>
  <c r="N535" i="17"/>
  <c r="N550" i="17"/>
  <c r="N548" i="17"/>
  <c r="N565" i="17"/>
  <c r="N564" i="17"/>
  <c r="N563" i="17"/>
  <c r="N562" i="17"/>
  <c r="N561" i="17"/>
  <c r="N560" i="17"/>
  <c r="N559" i="17"/>
  <c r="N558" i="17"/>
  <c r="N557" i="17"/>
  <c r="N556" i="17"/>
  <c r="N554" i="17"/>
  <c r="N553" i="17"/>
  <c r="N551" i="17"/>
  <c r="N549" i="17"/>
  <c r="N547" i="17"/>
  <c r="N545" i="17"/>
  <c r="N544" i="17"/>
  <c r="N543" i="17"/>
  <c r="N542" i="17"/>
  <c r="N541" i="17"/>
  <c r="N540" i="17"/>
  <c r="N539" i="17"/>
  <c r="N538" i="17"/>
  <c r="N534" i="17"/>
  <c r="N533" i="17"/>
  <c r="N532" i="17"/>
  <c r="N132" i="17"/>
  <c r="N133" i="17"/>
  <c r="N134" i="17"/>
  <c r="N520" i="17"/>
  <c r="N519" i="17"/>
  <c r="N518" i="17"/>
  <c r="N517" i="17"/>
  <c r="N516" i="17"/>
  <c r="N515" i="17"/>
  <c r="N514" i="17"/>
  <c r="N513" i="17"/>
  <c r="N512" i="17"/>
  <c r="N511" i="17"/>
  <c r="N510" i="17"/>
  <c r="N509" i="17"/>
  <c r="N507" i="17"/>
  <c r="N506" i="17"/>
  <c r="N504" i="17"/>
  <c r="N503" i="17"/>
  <c r="N502" i="17"/>
  <c r="N469" i="17"/>
  <c r="J457" i="17"/>
  <c r="N457" i="17" s="1"/>
  <c r="N478" i="17"/>
  <c r="N477" i="17"/>
  <c r="N476" i="17"/>
  <c r="N475" i="17"/>
  <c r="N474" i="17"/>
  <c r="N473" i="17"/>
  <c r="N472" i="17"/>
  <c r="N471" i="17"/>
  <c r="N468" i="17"/>
  <c r="N498" i="17"/>
  <c r="N497" i="17"/>
  <c r="N496" i="17"/>
  <c r="N495" i="17"/>
  <c r="N494" i="17"/>
  <c r="N493" i="17"/>
  <c r="N492" i="17"/>
  <c r="N491" i="17"/>
  <c r="N490" i="17"/>
  <c r="N489" i="17"/>
  <c r="N488" i="17"/>
  <c r="N487" i="17"/>
  <c r="N485" i="17"/>
  <c r="N484" i="17"/>
  <c r="N482" i="17"/>
  <c r="N481" i="17"/>
  <c r="N480" i="17"/>
  <c r="N466" i="17"/>
  <c r="N465" i="17"/>
  <c r="N464" i="17"/>
  <c r="N463" i="17"/>
  <c r="N462" i="17"/>
  <c r="N461" i="17"/>
  <c r="N460" i="17"/>
  <c r="N459" i="17"/>
  <c r="N456" i="17"/>
  <c r="N455" i="17"/>
  <c r="N449" i="17"/>
  <c r="N448" i="17"/>
  <c r="N447" i="17"/>
  <c r="N446" i="17"/>
  <c r="N445" i="17"/>
  <c r="N444" i="17"/>
  <c r="N443" i="17"/>
  <c r="N442" i="17"/>
  <c r="N441" i="17"/>
  <c r="N440" i="17"/>
  <c r="N439" i="17"/>
  <c r="N438" i="17"/>
  <c r="N436" i="17"/>
  <c r="N435" i="17"/>
  <c r="N433" i="17"/>
  <c r="N432" i="17"/>
  <c r="N431" i="17"/>
  <c r="N429" i="17"/>
  <c r="N428" i="17"/>
  <c r="N427" i="17"/>
  <c r="N426" i="17"/>
  <c r="N425" i="17"/>
  <c r="N424" i="17"/>
  <c r="N423" i="17"/>
  <c r="N422" i="17"/>
  <c r="N420" i="17"/>
  <c r="N419" i="17"/>
  <c r="N418" i="17"/>
  <c r="D452" i="17"/>
  <c r="D499" i="17"/>
  <c r="N397" i="17"/>
  <c r="N396" i="17"/>
  <c r="N380" i="17"/>
  <c r="N381" i="17"/>
  <c r="N383" i="17"/>
  <c r="N384" i="17"/>
  <c r="N386" i="17"/>
  <c r="N387" i="17"/>
  <c r="N388" i="17"/>
  <c r="N389" i="17"/>
  <c r="N390" i="17"/>
  <c r="N391" i="17"/>
  <c r="N392" i="17"/>
  <c r="N393" i="17"/>
  <c r="N394" i="17"/>
  <c r="N395" i="17"/>
  <c r="N379" i="17"/>
  <c r="N366" i="17"/>
  <c r="N367" i="17"/>
  <c r="N368" i="17"/>
  <c r="N370" i="17"/>
  <c r="N371" i="17"/>
  <c r="N372" i="17"/>
  <c r="N373" i="17"/>
  <c r="N374" i="17"/>
  <c r="N375" i="17"/>
  <c r="N376" i="17"/>
  <c r="N377" i="17"/>
  <c r="N326" i="17"/>
  <c r="N321" i="17"/>
  <c r="N315" i="17"/>
  <c r="N316" i="17"/>
  <c r="F308" i="17"/>
  <c r="N308" i="17" s="1"/>
  <c r="F307" i="17"/>
  <c r="N307" i="17" s="1"/>
  <c r="F306" i="17"/>
  <c r="N306" i="17" s="1"/>
  <c r="F305" i="17"/>
  <c r="N305" i="17" s="1"/>
  <c r="F303" i="17"/>
  <c r="N303" i="17" s="1"/>
  <c r="F302" i="17"/>
  <c r="N302" i="17" s="1"/>
  <c r="F301" i="17"/>
  <c r="N301" i="17" s="1"/>
  <c r="F300" i="17"/>
  <c r="N300" i="17" s="1"/>
  <c r="F299" i="17"/>
  <c r="N299" i="17" s="1"/>
  <c r="F298" i="17"/>
  <c r="N298" i="17" s="1"/>
  <c r="F292" i="17"/>
  <c r="N292" i="17" s="1"/>
  <c r="F294" i="17"/>
  <c r="N294" i="17" s="1"/>
  <c r="F293" i="17"/>
  <c r="N293" i="17" s="1"/>
  <c r="F310" i="17"/>
  <c r="N310" i="17" s="1"/>
  <c r="F311" i="17"/>
  <c r="N311" i="17" s="1"/>
  <c r="F309" i="17"/>
  <c r="N309" i="17" s="1"/>
  <c r="F304" i="17"/>
  <c r="N304" i="17" s="1"/>
  <c r="F297" i="17"/>
  <c r="N297" i="17" s="1"/>
  <c r="F296" i="17"/>
  <c r="N296" i="17" s="1"/>
  <c r="F295" i="17"/>
  <c r="N295" i="17" s="1"/>
  <c r="N289" i="17"/>
  <c r="N288" i="17"/>
  <c r="N287" i="17"/>
  <c r="N286" i="17"/>
  <c r="N285" i="17"/>
  <c r="N284" i="17"/>
  <c r="N283" i="17"/>
  <c r="N282" i="17"/>
  <c r="N281" i="17"/>
  <c r="N280" i="17"/>
  <c r="N279" i="17"/>
  <c r="N278" i="17"/>
  <c r="N277" i="17"/>
  <c r="N276" i="17"/>
  <c r="N275" i="17"/>
  <c r="N274" i="17"/>
  <c r="N273" i="17"/>
  <c r="N268" i="17"/>
  <c r="N269" i="17"/>
  <c r="N270" i="17"/>
  <c r="N252" i="17"/>
  <c r="N253" i="17"/>
  <c r="N254" i="17"/>
  <c r="N255" i="17"/>
  <c r="N256" i="17"/>
  <c r="N257" i="17"/>
  <c r="N258" i="17"/>
  <c r="N259" i="17"/>
  <c r="N260" i="17"/>
  <c r="N261" i="17"/>
  <c r="N262" i="17"/>
  <c r="N263" i="17"/>
  <c r="N264" i="17"/>
  <c r="N265" i="17"/>
  <c r="N266" i="17"/>
  <c r="N267" i="17"/>
  <c r="N248" i="17"/>
  <c r="N246" i="17"/>
  <c r="N240" i="17"/>
  <c r="N239" i="17"/>
  <c r="H242" i="17"/>
  <c r="N242" i="17" s="1"/>
  <c r="H241" i="17"/>
  <c r="N241" i="17" s="1"/>
  <c r="N237" i="17"/>
  <c r="N229" i="17"/>
  <c r="N230" i="17"/>
  <c r="N231" i="17"/>
  <c r="N223" i="17"/>
  <c r="N224" i="17"/>
  <c r="N225" i="17"/>
  <c r="N222" i="17"/>
  <c r="N219" i="17"/>
  <c r="N218" i="17"/>
  <c r="N217" i="17"/>
  <c r="N213" i="17"/>
  <c r="F155" i="17"/>
  <c r="S815" i="17" l="1"/>
  <c r="V815" i="17" s="1"/>
  <c r="G74" i="20"/>
  <c r="H74" i="20" s="1"/>
  <c r="I74" i="20" s="1"/>
  <c r="T815" i="17"/>
  <c r="W815" i="17" s="1"/>
  <c r="J74" i="20"/>
  <c r="K74" i="20" s="1"/>
  <c r="L74" i="20" s="1"/>
  <c r="J74" i="1"/>
  <c r="K74" i="1" s="1"/>
  <c r="G74" i="1"/>
  <c r="H74" i="1" s="1"/>
  <c r="F407" i="17"/>
  <c r="F410" i="17"/>
  <c r="N410" i="17" s="1"/>
  <c r="N522" i="17"/>
  <c r="F408" i="17"/>
  <c r="N408" i="17" s="1"/>
  <c r="N452" i="17"/>
  <c r="N404" i="17"/>
  <c r="N626" i="17"/>
  <c r="N640" i="17"/>
  <c r="F411" i="17"/>
  <c r="N411" i="17" s="1"/>
  <c r="N566" i="17"/>
  <c r="F409" i="17"/>
  <c r="N409" i="17" s="1"/>
  <c r="N499" i="17"/>
  <c r="N312" i="17"/>
  <c r="N249" i="17"/>
  <c r="N290" i="17"/>
  <c r="N226" i="17"/>
  <c r="N123" i="17"/>
  <c r="N122" i="17"/>
  <c r="N206" i="17"/>
  <c r="N207" i="17"/>
  <c r="N202" i="17"/>
  <c r="N200" i="17"/>
  <c r="N196" i="17"/>
  <c r="N197" i="17"/>
  <c r="N198" i="17"/>
  <c r="N199" i="17"/>
  <c r="N201" i="17"/>
  <c r="N203" i="17"/>
  <c r="N204" i="17"/>
  <c r="N205" i="17"/>
  <c r="N208" i="17"/>
  <c r="N209" i="17"/>
  <c r="N210" i="17"/>
  <c r="F187" i="17"/>
  <c r="N187" i="17" s="1"/>
  <c r="N177" i="17"/>
  <c r="N178" i="17"/>
  <c r="N179" i="17"/>
  <c r="N180" i="17"/>
  <c r="N181" i="17"/>
  <c r="N182" i="17"/>
  <c r="N183" i="17"/>
  <c r="N184" i="17"/>
  <c r="N185" i="17"/>
  <c r="N186" i="17"/>
  <c r="N188" i="17"/>
  <c r="N189" i="17"/>
  <c r="N190" i="17"/>
  <c r="N191" i="17"/>
  <c r="N192" i="17"/>
  <c r="N169" i="17"/>
  <c r="N170" i="17"/>
  <c r="N172" i="17"/>
  <c r="N149" i="17"/>
  <c r="N150" i="17"/>
  <c r="N151" i="17"/>
  <c r="N152" i="17"/>
  <c r="H147" i="17"/>
  <c r="N147" i="17" s="1"/>
  <c r="N146" i="17"/>
  <c r="N141" i="17"/>
  <c r="N142" i="17"/>
  <c r="N143" i="17"/>
  <c r="N144" i="17"/>
  <c r="N145" i="17"/>
  <c r="N148" i="17"/>
  <c r="D173" i="17"/>
  <c r="N164" i="17"/>
  <c r="N163" i="17"/>
  <c r="N162" i="17"/>
  <c r="F406" i="17" l="1"/>
  <c r="N406" i="17" s="1"/>
  <c r="N165" i="17"/>
  <c r="F356" i="17" s="1"/>
  <c r="N356" i="17" s="1"/>
  <c r="N53" i="17"/>
  <c r="N52" i="17"/>
  <c r="N51" i="17"/>
  <c r="N49" i="17"/>
  <c r="N50" i="17"/>
  <c r="J45" i="17"/>
  <c r="N40" i="17"/>
  <c r="N43" i="17"/>
  <c r="N131" i="17" l="1"/>
  <c r="J41" i="17"/>
  <c r="N41" i="17" s="1"/>
  <c r="N42" i="17"/>
  <c r="N44" i="17"/>
  <c r="N45" i="17"/>
  <c r="N46" i="17"/>
  <c r="N47" i="17"/>
  <c r="N48" i="17"/>
  <c r="N30" i="17"/>
  <c r="N39" i="17"/>
  <c r="N32" i="17"/>
  <c r="N31" i="17"/>
  <c r="N27" i="17"/>
  <c r="N28" i="17"/>
  <c r="N29" i="17"/>
  <c r="N33" i="17"/>
  <c r="N34" i="17"/>
  <c r="N35" i="17"/>
  <c r="N36" i="17"/>
  <c r="N37" i="17"/>
  <c r="N38" i="17"/>
  <c r="J125" i="17"/>
  <c r="N125" i="17" s="1"/>
  <c r="J126" i="17"/>
  <c r="N126" i="17" s="1"/>
  <c r="J124" i="17"/>
  <c r="N124" i="17" s="1"/>
  <c r="F121" i="17"/>
  <c r="N121" i="17" s="1"/>
  <c r="J120" i="17"/>
  <c r="N120" i="17" s="1"/>
  <c r="F119" i="17"/>
  <c r="N119" i="17" s="1"/>
  <c r="N118" i="17"/>
  <c r="F117" i="17"/>
  <c r="N117" i="17" s="1"/>
  <c r="N116" i="17"/>
  <c r="N115" i="17"/>
  <c r="N114" i="17"/>
  <c r="N113" i="17"/>
  <c r="N112" i="17"/>
  <c r="N111" i="17"/>
  <c r="N110" i="17"/>
  <c r="N109" i="17"/>
  <c r="N108" i="17"/>
  <c r="N107" i="17"/>
  <c r="N106" i="17"/>
  <c r="N105" i="17"/>
  <c r="N104" i="17"/>
  <c r="N103" i="17"/>
  <c r="J102" i="17"/>
  <c r="N102" i="17" s="1"/>
  <c r="N100" i="17"/>
  <c r="N99" i="17"/>
  <c r="J98" i="17"/>
  <c r="N98" i="17" s="1"/>
  <c r="N97" i="17"/>
  <c r="N96" i="17"/>
  <c r="N95" i="17"/>
  <c r="J94" i="17"/>
  <c r="N94" i="17" s="1"/>
  <c r="N93" i="17"/>
  <c r="N92" i="17"/>
  <c r="N91" i="17"/>
  <c r="J90" i="17"/>
  <c r="N90" i="17" s="1"/>
  <c r="N89" i="17"/>
  <c r="N88" i="17"/>
  <c r="N86" i="17"/>
  <c r="N83" i="17"/>
  <c r="N82" i="17"/>
  <c r="N81" i="17"/>
  <c r="N80" i="17"/>
  <c r="N84" i="17"/>
  <c r="N85" i="17"/>
  <c r="N87" i="17"/>
  <c r="N78" i="17"/>
  <c r="N75" i="17"/>
  <c r="J72" i="17"/>
  <c r="N72" i="17" s="1"/>
  <c r="N71" i="17"/>
  <c r="J68" i="17"/>
  <c r="N68" i="17" s="1"/>
  <c r="N66" i="17"/>
  <c r="N67" i="17"/>
  <c r="N69" i="17"/>
  <c r="N70" i="17"/>
  <c r="N73" i="17"/>
  <c r="N74" i="17"/>
  <c r="N65" i="17"/>
  <c r="N138" i="17"/>
  <c r="N139" i="17"/>
  <c r="N140" i="17"/>
  <c r="N159" i="17"/>
  <c r="F158" i="17"/>
  <c r="N158" i="17" s="1"/>
  <c r="F157" i="17"/>
  <c r="N157" i="17" s="1"/>
  <c r="N156" i="17"/>
  <c r="N155" i="17"/>
  <c r="N160" i="17" l="1"/>
  <c r="F355" i="17" s="1"/>
  <c r="N355" i="17" s="1"/>
  <c r="N153" i="17"/>
  <c r="F354" i="17" s="1"/>
  <c r="N354" i="17" s="1"/>
  <c r="G16" i="1"/>
  <c r="H16" i="1" s="1"/>
  <c r="N329" i="17"/>
  <c r="Q1978" i="17"/>
  <c r="P1978" i="17"/>
  <c r="Q1975" i="17"/>
  <c r="P1975" i="17"/>
  <c r="Q1969" i="17"/>
  <c r="P1969" i="17"/>
  <c r="Q1954" i="17"/>
  <c r="P1954" i="17"/>
  <c r="Q1951" i="17"/>
  <c r="P1951" i="17"/>
  <c r="Q1943" i="17"/>
  <c r="P1943" i="17"/>
  <c r="Q1935" i="17"/>
  <c r="P1935" i="17"/>
  <c r="Q1928" i="17"/>
  <c r="P1928" i="17"/>
  <c r="Q1921" i="17"/>
  <c r="P1921" i="17"/>
  <c r="Q1912" i="17"/>
  <c r="P1912" i="17"/>
  <c r="Q1863" i="17"/>
  <c r="P1863" i="17"/>
  <c r="Q1857" i="17"/>
  <c r="P1857" i="17"/>
  <c r="Q1821" i="17"/>
  <c r="P1821" i="17"/>
  <c r="Q1786" i="17"/>
  <c r="P1786" i="17"/>
  <c r="Q1636" i="17"/>
  <c r="P1636" i="17"/>
  <c r="Q1619" i="17"/>
  <c r="P1619" i="17"/>
  <c r="Q1614" i="17"/>
  <c r="P1614" i="17"/>
  <c r="Q1603" i="17"/>
  <c r="P1603" i="17"/>
  <c r="Q1578" i="17"/>
  <c r="P1578" i="17"/>
  <c r="Q1570" i="17"/>
  <c r="P1570" i="17"/>
  <c r="Q1566" i="17"/>
  <c r="P1566" i="17"/>
  <c r="Q1553" i="17"/>
  <c r="P1553" i="17"/>
  <c r="Q1523" i="17"/>
  <c r="P1523" i="17"/>
  <c r="Q1512" i="17"/>
  <c r="P1512" i="17"/>
  <c r="Q1459" i="17"/>
  <c r="P1459" i="17"/>
  <c r="Q1445" i="17"/>
  <c r="P1445" i="17"/>
  <c r="Q1430" i="17"/>
  <c r="P1430" i="17"/>
  <c r="Q1426" i="17"/>
  <c r="P1426" i="17"/>
  <c r="Q1412" i="17"/>
  <c r="P1412" i="17"/>
  <c r="Q1312" i="17"/>
  <c r="P1312" i="17"/>
  <c r="Q1216" i="17"/>
  <c r="P1216" i="17"/>
  <c r="Q1120" i="17"/>
  <c r="P1120" i="17"/>
  <c r="Q900" i="17"/>
  <c r="P900" i="17"/>
  <c r="Q778" i="17"/>
  <c r="P778" i="17"/>
  <c r="Q716" i="17"/>
  <c r="P716" i="17"/>
  <c r="Q664" i="17"/>
  <c r="Q660" i="17"/>
  <c r="P660" i="17"/>
  <c r="Q641" i="17"/>
  <c r="P641" i="17"/>
  <c r="Q634" i="17"/>
  <c r="P634" i="17"/>
  <c r="Q627" i="17"/>
  <c r="P627" i="17"/>
  <c r="Q621" i="17"/>
  <c r="P621" i="17"/>
  <c r="Q615" i="17"/>
  <c r="P615" i="17"/>
  <c r="Q567" i="17"/>
  <c r="P567" i="17"/>
  <c r="Q530" i="17"/>
  <c r="P530" i="17"/>
  <c r="Q453" i="17"/>
  <c r="P453" i="17"/>
  <c r="Q416" i="17"/>
  <c r="P416" i="17"/>
  <c r="Q405" i="17"/>
  <c r="P405" i="17"/>
  <c r="Q364" i="17"/>
  <c r="P364" i="17"/>
  <c r="Q344" i="17"/>
  <c r="P344" i="17"/>
  <c r="Q340" i="17"/>
  <c r="P340" i="17"/>
  <c r="Q332" i="17"/>
  <c r="P332" i="17"/>
  <c r="Q323" i="17"/>
  <c r="P323" i="17"/>
  <c r="Q318" i="17"/>
  <c r="P318" i="17"/>
  <c r="Q313" i="17"/>
  <c r="P313" i="17"/>
  <c r="Q291" i="17"/>
  <c r="P291" i="17"/>
  <c r="Q272" i="17"/>
  <c r="P272" i="17"/>
  <c r="Q250" i="17"/>
  <c r="P250" i="17"/>
  <c r="Q244" i="17"/>
  <c r="P244" i="17"/>
  <c r="Q233" i="17"/>
  <c r="P233" i="17"/>
  <c r="Q227" i="17"/>
  <c r="P227" i="17"/>
  <c r="Q194" i="17"/>
  <c r="P194" i="17"/>
  <c r="Q175" i="17"/>
  <c r="P175" i="17"/>
  <c r="D1980" i="17"/>
  <c r="N1979" i="17"/>
  <c r="D1977" i="17"/>
  <c r="N1976" i="17"/>
  <c r="D1974" i="17"/>
  <c r="N1973" i="17"/>
  <c r="D1971" i="17"/>
  <c r="N1970" i="17"/>
  <c r="D1961" i="17"/>
  <c r="N1956" i="17"/>
  <c r="N1955" i="17"/>
  <c r="D1953" i="17"/>
  <c r="N1952" i="17"/>
  <c r="D1950" i="17"/>
  <c r="D1942" i="17"/>
  <c r="N1936" i="17"/>
  <c r="N1942" i="17" s="1"/>
  <c r="D1934" i="17"/>
  <c r="D1927" i="17"/>
  <c r="N1923" i="17"/>
  <c r="N1922" i="17"/>
  <c r="D1920" i="17"/>
  <c r="N1914" i="17"/>
  <c r="N1913" i="17"/>
  <c r="D1902" i="17"/>
  <c r="N1900" i="17"/>
  <c r="N1899" i="17"/>
  <c r="D1877" i="17"/>
  <c r="N1876" i="17"/>
  <c r="D1868" i="17"/>
  <c r="N1864" i="17"/>
  <c r="N1868" i="17" s="1"/>
  <c r="D1859" i="17"/>
  <c r="N1858" i="17"/>
  <c r="D1855" i="17"/>
  <c r="N1852" i="17"/>
  <c r="N1851" i="17"/>
  <c r="D1849" i="17"/>
  <c r="N1848" i="17"/>
  <c r="N1847" i="17"/>
  <c r="D1845" i="17"/>
  <c r="N1837" i="17"/>
  <c r="N1835" i="17"/>
  <c r="D1833" i="17"/>
  <c r="N1823" i="17"/>
  <c r="N1822" i="17"/>
  <c r="D1818" i="17"/>
  <c r="N1817" i="17"/>
  <c r="D1815" i="17"/>
  <c r="N1814" i="17"/>
  <c r="D1812" i="17"/>
  <c r="N1811" i="17"/>
  <c r="D1809" i="17"/>
  <c r="N1808" i="17"/>
  <c r="D1803" i="17"/>
  <c r="N1788" i="17"/>
  <c r="N1803" i="17" s="1"/>
  <c r="D1771" i="17"/>
  <c r="N1770" i="17"/>
  <c r="D1727" i="17"/>
  <c r="N1718" i="17"/>
  <c r="N1717" i="17"/>
  <c r="D1714" i="17"/>
  <c r="N1712" i="17"/>
  <c r="N1711" i="17"/>
  <c r="D1709" i="17"/>
  <c r="D1692" i="17"/>
  <c r="D1686" i="17"/>
  <c r="N1665" i="17"/>
  <c r="N1664" i="17"/>
  <c r="D1660" i="17"/>
  <c r="D1631" i="17"/>
  <c r="D1623" i="17"/>
  <c r="D1618" i="17"/>
  <c r="D1613" i="17"/>
  <c r="D1602" i="17"/>
  <c r="N1601" i="17"/>
  <c r="N1600" i="17"/>
  <c r="D1598" i="17"/>
  <c r="N1597" i="17"/>
  <c r="N1596" i="17"/>
  <c r="D1594" i="17"/>
  <c r="N1591" i="17"/>
  <c r="N1590" i="17"/>
  <c r="D1580" i="17"/>
  <c r="N1579" i="17"/>
  <c r="D1577" i="17"/>
  <c r="D1569" i="17"/>
  <c r="D1565" i="17"/>
  <c r="N1561" i="17"/>
  <c r="N1559" i="17"/>
  <c r="D1555" i="17"/>
  <c r="N1554" i="17"/>
  <c r="N1555" i="17" s="1"/>
  <c r="D1552" i="17"/>
  <c r="D1514" i="17"/>
  <c r="N1513" i="17"/>
  <c r="N1514" i="17" s="1"/>
  <c r="D1468" i="17"/>
  <c r="D1511" i="17"/>
  <c r="N1499" i="17"/>
  <c r="N1511" i="17" s="1"/>
  <c r="D1497" i="17"/>
  <c r="N1495" i="17"/>
  <c r="N1497" i="17" s="1"/>
  <c r="D1458" i="17"/>
  <c r="N1450" i="17"/>
  <c r="N1458" i="17" s="1"/>
  <c r="O1449" i="17" s="1"/>
  <c r="D1447" i="17"/>
  <c r="N1446" i="17"/>
  <c r="N1447" i="17" s="1"/>
  <c r="D1444" i="17"/>
  <c r="D1428" i="17"/>
  <c r="N1427" i="17"/>
  <c r="D1425" i="17"/>
  <c r="N1413" i="17"/>
  <c r="N1425" i="17" s="1"/>
  <c r="D1311" i="17"/>
  <c r="N979" i="17"/>
  <c r="N1006" i="17" s="1"/>
  <c r="F333" i="17" s="1"/>
  <c r="N333" i="17" s="1"/>
  <c r="N817" i="17"/>
  <c r="N856" i="17" s="1"/>
  <c r="N661" i="17"/>
  <c r="N662" i="17" s="1"/>
  <c r="N642" i="17"/>
  <c r="N659" i="17" s="1"/>
  <c r="N628" i="17"/>
  <c r="N633" i="17" s="1"/>
  <c r="N617" i="17"/>
  <c r="N616" i="17"/>
  <c r="N605" i="17"/>
  <c r="N604" i="17"/>
  <c r="N569" i="17"/>
  <c r="N568" i="17"/>
  <c r="N527" i="17"/>
  <c r="N526" i="17"/>
  <c r="N407" i="17"/>
  <c r="N414" i="17" s="1"/>
  <c r="N346" i="17"/>
  <c r="N347" i="17" s="1"/>
  <c r="N342" i="17"/>
  <c r="N343" i="17" s="1"/>
  <c r="N337" i="17"/>
  <c r="N338" i="17" s="1"/>
  <c r="N334" i="17"/>
  <c r="D1367" i="17"/>
  <c r="D1215" i="17"/>
  <c r="D1006" i="17"/>
  <c r="D973" i="17"/>
  <c r="D955" i="17"/>
  <c r="D969" i="17"/>
  <c r="D966" i="17"/>
  <c r="D927" i="17"/>
  <c r="D899" i="17"/>
  <c r="D856" i="17"/>
  <c r="D813" i="17"/>
  <c r="D777" i="17"/>
  <c r="D715" i="17"/>
  <c r="D662" i="17"/>
  <c r="D659" i="17"/>
  <c r="D640" i="17"/>
  <c r="D633" i="17"/>
  <c r="D626" i="17"/>
  <c r="D620" i="17"/>
  <c r="D614" i="17"/>
  <c r="D602" i="17"/>
  <c r="D566" i="17"/>
  <c r="D529" i="17"/>
  <c r="D522" i="17"/>
  <c r="D414" i="17"/>
  <c r="D404" i="17"/>
  <c r="D361" i="17"/>
  <c r="D347" i="17"/>
  <c r="D343" i="17"/>
  <c r="D338" i="17"/>
  <c r="D335" i="17"/>
  <c r="D327" i="17"/>
  <c r="N325" i="17"/>
  <c r="N324" i="17"/>
  <c r="D322" i="17"/>
  <c r="N320" i="17"/>
  <c r="N319" i="17"/>
  <c r="D317" i="17"/>
  <c r="N314" i="17"/>
  <c r="N317" i="17" s="1"/>
  <c r="D312" i="17"/>
  <c r="D290" i="17"/>
  <c r="D271" i="17"/>
  <c r="N251" i="17"/>
  <c r="N271" i="17" s="1"/>
  <c r="D249" i="17"/>
  <c r="D243" i="17"/>
  <c r="N235" i="17"/>
  <c r="N243" i="17" s="1"/>
  <c r="F359" i="17" s="1"/>
  <c r="N359" i="17" s="1"/>
  <c r="D232" i="17"/>
  <c r="N228" i="17"/>
  <c r="N232" i="17" s="1"/>
  <c r="D226" i="17"/>
  <c r="D214" i="17"/>
  <c r="N214" i="17"/>
  <c r="D211" i="17"/>
  <c r="N195" i="17"/>
  <c r="N211" i="17" s="1"/>
  <c r="D193" i="17"/>
  <c r="N176" i="17"/>
  <c r="N193" i="17" s="1"/>
  <c r="F358" i="17" s="1"/>
  <c r="N358" i="17" s="1"/>
  <c r="N168" i="17"/>
  <c r="N167" i="17"/>
  <c r="Q128" i="17"/>
  <c r="P128" i="17"/>
  <c r="Q60" i="17"/>
  <c r="P60" i="17"/>
  <c r="Q55" i="17"/>
  <c r="P55" i="17"/>
  <c r="D165" i="17"/>
  <c r="D160" i="17"/>
  <c r="D153" i="17"/>
  <c r="D135" i="17"/>
  <c r="N130" i="17"/>
  <c r="N129" i="17"/>
  <c r="D127" i="17"/>
  <c r="N63" i="17"/>
  <c r="N62" i="17"/>
  <c r="D59" i="17"/>
  <c r="N57" i="17"/>
  <c r="N56" i="17"/>
  <c r="D54" i="17"/>
  <c r="N26" i="17"/>
  <c r="N54" i="17" s="1"/>
  <c r="F350" i="17" s="1"/>
  <c r="N350" i="17" s="1"/>
  <c r="J16" i="1"/>
  <c r="K16" i="1" s="1"/>
  <c r="D23" i="17"/>
  <c r="N22" i="17"/>
  <c r="D20" i="17"/>
  <c r="N19" i="17"/>
  <c r="N14" i="17"/>
  <c r="D15" i="17"/>
  <c r="D155" i="1"/>
  <c r="J113" i="13"/>
  <c r="H113" i="13"/>
  <c r="S194" i="17" l="1"/>
  <c r="V194" i="17" s="1"/>
  <c r="G28" i="20"/>
  <c r="H28" i="20" s="1"/>
  <c r="I28" i="20" s="1"/>
  <c r="S291" i="17"/>
  <c r="V291" i="17" s="1"/>
  <c r="G36" i="20"/>
  <c r="H36" i="20" s="1"/>
  <c r="I36" i="20" s="1"/>
  <c r="S55" i="17"/>
  <c r="V55" i="17" s="1"/>
  <c r="G19" i="20"/>
  <c r="H19" i="20" s="1"/>
  <c r="I19" i="20" s="1"/>
  <c r="S128" i="17"/>
  <c r="V128" i="17" s="1"/>
  <c r="G21" i="20"/>
  <c r="H21" i="20" s="1"/>
  <c r="I21" i="20" s="1"/>
  <c r="T194" i="17"/>
  <c r="W194" i="17" s="1"/>
  <c r="J28" i="20"/>
  <c r="K28" i="20" s="1"/>
  <c r="L28" i="20" s="1"/>
  <c r="T233" i="17"/>
  <c r="W233" i="17" s="1"/>
  <c r="J32" i="20"/>
  <c r="K32" i="20" s="1"/>
  <c r="L32" i="20" s="1"/>
  <c r="T250" i="17"/>
  <c r="W250" i="17" s="1"/>
  <c r="J34" i="20"/>
  <c r="K34" i="20" s="1"/>
  <c r="L34" i="20" s="1"/>
  <c r="T291" i="17"/>
  <c r="W291" i="17" s="1"/>
  <c r="J36" i="20"/>
  <c r="K36" i="20" s="1"/>
  <c r="L36" i="20" s="1"/>
  <c r="T318" i="17"/>
  <c r="W318" i="17" s="1"/>
  <c r="J38" i="20"/>
  <c r="K38" i="20" s="1"/>
  <c r="L38" i="20" s="1"/>
  <c r="T332" i="17"/>
  <c r="W332" i="17" s="1"/>
  <c r="J42" i="20"/>
  <c r="K42" i="20" s="1"/>
  <c r="L42" i="20" s="1"/>
  <c r="L41" i="20" s="1"/>
  <c r="T344" i="17"/>
  <c r="W344" i="17" s="1"/>
  <c r="J46" i="20"/>
  <c r="K46" i="20" s="1"/>
  <c r="L46" i="20" s="1"/>
  <c r="T405" i="17"/>
  <c r="W405" i="17" s="1"/>
  <c r="J52" i="20"/>
  <c r="K52" i="20" s="1"/>
  <c r="L52" i="20" s="1"/>
  <c r="T453" i="17"/>
  <c r="W453" i="17" s="1"/>
  <c r="J55" i="20"/>
  <c r="K55" i="20" s="1"/>
  <c r="L55" i="20" s="1"/>
  <c r="T567" i="17"/>
  <c r="W567" i="17" s="1"/>
  <c r="J61" i="20"/>
  <c r="K61" i="20" s="1"/>
  <c r="L61" i="20" s="1"/>
  <c r="T621" i="17"/>
  <c r="W621" i="17" s="1"/>
  <c r="J64" i="20"/>
  <c r="K64" i="20" s="1"/>
  <c r="L64" i="20" s="1"/>
  <c r="T634" i="17"/>
  <c r="W634" i="17" s="1"/>
  <c r="J66" i="20"/>
  <c r="K66" i="20" s="1"/>
  <c r="L66" i="20" s="1"/>
  <c r="T660" i="17"/>
  <c r="W660" i="17" s="1"/>
  <c r="J68" i="20"/>
  <c r="K68" i="20" s="1"/>
  <c r="L68" i="20" s="1"/>
  <c r="S778" i="17"/>
  <c r="V778" i="17" s="1"/>
  <c r="G72" i="20"/>
  <c r="H72" i="20" s="1"/>
  <c r="I72" i="20" s="1"/>
  <c r="S1120" i="17"/>
  <c r="V1120" i="17" s="1"/>
  <c r="G86" i="20"/>
  <c r="H86" i="20" s="1"/>
  <c r="I86" i="20" s="1"/>
  <c r="S1312" i="17"/>
  <c r="V1312" i="17" s="1"/>
  <c r="G88" i="20"/>
  <c r="H88" i="20" s="1"/>
  <c r="I88" i="20" s="1"/>
  <c r="S1426" i="17"/>
  <c r="V1426" i="17" s="1"/>
  <c r="G94" i="20"/>
  <c r="H94" i="20" s="1"/>
  <c r="I94" i="20" s="1"/>
  <c r="S1445" i="17"/>
  <c r="V1445" i="17" s="1"/>
  <c r="G97" i="20"/>
  <c r="H97" i="20" s="1"/>
  <c r="I97" i="20" s="1"/>
  <c r="S1512" i="17"/>
  <c r="V1512" i="17" s="1"/>
  <c r="G107" i="20"/>
  <c r="H107" i="20" s="1"/>
  <c r="I107" i="20" s="1"/>
  <c r="S1553" i="17"/>
  <c r="V1553" i="17" s="1"/>
  <c r="G112" i="20"/>
  <c r="H112" i="20" s="1"/>
  <c r="I112" i="20" s="1"/>
  <c r="S1570" i="17"/>
  <c r="V1570" i="17" s="1"/>
  <c r="G117" i="20"/>
  <c r="H117" i="20" s="1"/>
  <c r="I117" i="20" s="1"/>
  <c r="S1603" i="17"/>
  <c r="V1603" i="17" s="1"/>
  <c r="G125" i="20"/>
  <c r="H125" i="20" s="1"/>
  <c r="I125" i="20" s="1"/>
  <c r="S1619" i="17"/>
  <c r="V1619" i="17" s="1"/>
  <c r="G127" i="20"/>
  <c r="H127" i="20" s="1"/>
  <c r="I127" i="20" s="1"/>
  <c r="G149" i="20"/>
  <c r="H149" i="20" s="1"/>
  <c r="I149" i="20" s="1"/>
  <c r="S1786" i="17"/>
  <c r="V1786" i="17" s="1"/>
  <c r="S1857" i="17"/>
  <c r="V1857" i="17" s="1"/>
  <c r="G162" i="20"/>
  <c r="H162" i="20" s="1"/>
  <c r="I162" i="20" s="1"/>
  <c r="S1912" i="17"/>
  <c r="V1912" i="17" s="1"/>
  <c r="G176" i="20"/>
  <c r="H176" i="20" s="1"/>
  <c r="I176" i="20" s="1"/>
  <c r="S1928" i="17"/>
  <c r="V1928" i="17" s="1"/>
  <c r="G178" i="20"/>
  <c r="H178" i="20" s="1"/>
  <c r="I178" i="20" s="1"/>
  <c r="S1943" i="17"/>
  <c r="V1943" i="17" s="1"/>
  <c r="G180" i="20"/>
  <c r="H180" i="20" s="1"/>
  <c r="I180" i="20" s="1"/>
  <c r="G182" i="20"/>
  <c r="H182" i="20" s="1"/>
  <c r="I182" i="20" s="1"/>
  <c r="S1954" i="17"/>
  <c r="V1954" i="17" s="1"/>
  <c r="S1975" i="17"/>
  <c r="V1975" i="17" s="1"/>
  <c r="G188" i="20"/>
  <c r="H188" i="20" s="1"/>
  <c r="I188" i="20" s="1"/>
  <c r="S233" i="17"/>
  <c r="V233" i="17" s="1"/>
  <c r="G32" i="20"/>
  <c r="H32" i="20" s="1"/>
  <c r="I32" i="20" s="1"/>
  <c r="T55" i="17"/>
  <c r="W55" i="17" s="1"/>
  <c r="J19" i="20"/>
  <c r="K19" i="20" s="1"/>
  <c r="L19" i="20" s="1"/>
  <c r="T128" i="17"/>
  <c r="W128" i="17" s="1"/>
  <c r="J21" i="20"/>
  <c r="K21" i="20" s="1"/>
  <c r="L21" i="20" s="1"/>
  <c r="S175" i="17"/>
  <c r="V175" i="17" s="1"/>
  <c r="G27" i="20"/>
  <c r="H27" i="20" s="1"/>
  <c r="I27" i="20" s="1"/>
  <c r="S227" i="17"/>
  <c r="V227" i="17" s="1"/>
  <c r="G31" i="20"/>
  <c r="H31" i="20" s="1"/>
  <c r="I31" i="20" s="1"/>
  <c r="S244" i="17"/>
  <c r="V244" i="17" s="1"/>
  <c r="G33" i="20"/>
  <c r="H33" i="20" s="1"/>
  <c r="I33" i="20" s="1"/>
  <c r="S272" i="17"/>
  <c r="V272" i="17" s="1"/>
  <c r="G35" i="20"/>
  <c r="H35" i="20" s="1"/>
  <c r="I35" i="20" s="1"/>
  <c r="S313" i="17"/>
  <c r="V313" i="17" s="1"/>
  <c r="G37" i="20"/>
  <c r="H37" i="20" s="1"/>
  <c r="I37" i="20" s="1"/>
  <c r="S323" i="17"/>
  <c r="V323" i="17" s="1"/>
  <c r="G39" i="20"/>
  <c r="H39" i="20" s="1"/>
  <c r="I39" i="20" s="1"/>
  <c r="S340" i="17"/>
  <c r="V340" i="17" s="1"/>
  <c r="G45" i="20"/>
  <c r="H45" i="20" s="1"/>
  <c r="I45" i="20" s="1"/>
  <c r="S364" i="17"/>
  <c r="V364" i="17" s="1"/>
  <c r="G51" i="20"/>
  <c r="H51" i="20" s="1"/>
  <c r="I51" i="20" s="1"/>
  <c r="S416" i="17"/>
  <c r="V416" i="17" s="1"/>
  <c r="G54" i="20"/>
  <c r="H54" i="20" s="1"/>
  <c r="I54" i="20" s="1"/>
  <c r="S530" i="17"/>
  <c r="V530" i="17" s="1"/>
  <c r="G60" i="20"/>
  <c r="H60" i="20" s="1"/>
  <c r="I60" i="20" s="1"/>
  <c r="S615" i="17"/>
  <c r="V615" i="17" s="1"/>
  <c r="G63" i="20"/>
  <c r="H63" i="20" s="1"/>
  <c r="I63" i="20" s="1"/>
  <c r="S627" i="17"/>
  <c r="V627" i="17" s="1"/>
  <c r="G65" i="20"/>
  <c r="H65" i="20" s="1"/>
  <c r="I65" i="20" s="1"/>
  <c r="S641" i="17"/>
  <c r="V641" i="17" s="1"/>
  <c r="G67" i="20"/>
  <c r="H67" i="20" s="1"/>
  <c r="I67" i="20" s="1"/>
  <c r="T664" i="17"/>
  <c r="W664" i="17" s="1"/>
  <c r="J70" i="20"/>
  <c r="K70" i="20" s="1"/>
  <c r="L70" i="20" s="1"/>
  <c r="T778" i="17"/>
  <c r="W778" i="17" s="1"/>
  <c r="J72" i="20"/>
  <c r="K72" i="20" s="1"/>
  <c r="L72" i="20" s="1"/>
  <c r="T1120" i="17"/>
  <c r="W1120" i="17" s="1"/>
  <c r="J86" i="20"/>
  <c r="K86" i="20" s="1"/>
  <c r="L86" i="20" s="1"/>
  <c r="T1312" i="17"/>
  <c r="W1312" i="17" s="1"/>
  <c r="J88" i="20"/>
  <c r="K88" i="20" s="1"/>
  <c r="L88" i="20" s="1"/>
  <c r="T1426" i="17"/>
  <c r="W1426" i="17" s="1"/>
  <c r="J94" i="20"/>
  <c r="K94" i="20" s="1"/>
  <c r="L94" i="20" s="1"/>
  <c r="T1445" i="17"/>
  <c r="W1445" i="17" s="1"/>
  <c r="J97" i="20"/>
  <c r="K97" i="20" s="1"/>
  <c r="L97" i="20" s="1"/>
  <c r="T1512" i="17"/>
  <c r="W1512" i="17" s="1"/>
  <c r="J107" i="20"/>
  <c r="K107" i="20" s="1"/>
  <c r="L107" i="20" s="1"/>
  <c r="T1553" i="17"/>
  <c r="W1553" i="17" s="1"/>
  <c r="J112" i="20"/>
  <c r="K112" i="20" s="1"/>
  <c r="L112" i="20" s="1"/>
  <c r="T1570" i="17"/>
  <c r="W1570" i="17" s="1"/>
  <c r="J117" i="20"/>
  <c r="K117" i="20" s="1"/>
  <c r="L117" i="20" s="1"/>
  <c r="T1603" i="17"/>
  <c r="W1603" i="17" s="1"/>
  <c r="J125" i="20"/>
  <c r="K125" i="20" s="1"/>
  <c r="L125" i="20" s="1"/>
  <c r="T1619" i="17"/>
  <c r="W1619" i="17" s="1"/>
  <c r="J127" i="20"/>
  <c r="K127" i="20" s="1"/>
  <c r="L127" i="20" s="1"/>
  <c r="T1786" i="17"/>
  <c r="W1786" i="17" s="1"/>
  <c r="J149" i="20"/>
  <c r="K149" i="20" s="1"/>
  <c r="L149" i="20" s="1"/>
  <c r="T1857" i="17"/>
  <c r="W1857" i="17" s="1"/>
  <c r="J162" i="20"/>
  <c r="K162" i="20" s="1"/>
  <c r="L162" i="20" s="1"/>
  <c r="J176" i="20"/>
  <c r="K176" i="20" s="1"/>
  <c r="L176" i="20" s="1"/>
  <c r="T1912" i="17"/>
  <c r="W1912" i="17" s="1"/>
  <c r="T1928" i="17"/>
  <c r="W1928" i="17" s="1"/>
  <c r="J178" i="20"/>
  <c r="K178" i="20" s="1"/>
  <c r="L178" i="20" s="1"/>
  <c r="T1943" i="17"/>
  <c r="W1943" i="17" s="1"/>
  <c r="J180" i="20"/>
  <c r="K180" i="20" s="1"/>
  <c r="L180" i="20" s="1"/>
  <c r="T1954" i="17"/>
  <c r="W1954" i="17" s="1"/>
  <c r="J182" i="20"/>
  <c r="K182" i="20" s="1"/>
  <c r="L182" i="20" s="1"/>
  <c r="T1975" i="17"/>
  <c r="W1975" i="17" s="1"/>
  <c r="J188" i="20"/>
  <c r="K188" i="20" s="1"/>
  <c r="L188" i="20" s="1"/>
  <c r="S250" i="17"/>
  <c r="V250" i="17" s="1"/>
  <c r="G34" i="20"/>
  <c r="H34" i="20" s="1"/>
  <c r="I34" i="20" s="1"/>
  <c r="S60" i="17"/>
  <c r="V60" i="17" s="1"/>
  <c r="G20" i="20"/>
  <c r="H20" i="20" s="1"/>
  <c r="I20" i="20" s="1"/>
  <c r="T175" i="17"/>
  <c r="W175" i="17" s="1"/>
  <c r="J27" i="20"/>
  <c r="K27" i="20" s="1"/>
  <c r="L27" i="20" s="1"/>
  <c r="T227" i="17"/>
  <c r="W227" i="17" s="1"/>
  <c r="J31" i="20"/>
  <c r="K31" i="20" s="1"/>
  <c r="L31" i="20" s="1"/>
  <c r="T244" i="17"/>
  <c r="W244" i="17" s="1"/>
  <c r="J33" i="20"/>
  <c r="K33" i="20" s="1"/>
  <c r="L33" i="20" s="1"/>
  <c r="T272" i="17"/>
  <c r="W272" i="17" s="1"/>
  <c r="J35" i="20"/>
  <c r="K35" i="20" s="1"/>
  <c r="L35" i="20" s="1"/>
  <c r="T313" i="17"/>
  <c r="W313" i="17" s="1"/>
  <c r="J37" i="20"/>
  <c r="K37" i="20" s="1"/>
  <c r="L37" i="20" s="1"/>
  <c r="T323" i="17"/>
  <c r="W323" i="17" s="1"/>
  <c r="J39" i="20"/>
  <c r="K39" i="20" s="1"/>
  <c r="L39" i="20" s="1"/>
  <c r="T340" i="17"/>
  <c r="W340" i="17" s="1"/>
  <c r="J45" i="20"/>
  <c r="K45" i="20" s="1"/>
  <c r="L45" i="20" s="1"/>
  <c r="T364" i="17"/>
  <c r="W364" i="17" s="1"/>
  <c r="J51" i="20"/>
  <c r="K51" i="20" s="1"/>
  <c r="L51" i="20" s="1"/>
  <c r="L50" i="20" s="1"/>
  <c r="T416" i="17"/>
  <c r="W416" i="17" s="1"/>
  <c r="J54" i="20"/>
  <c r="K54" i="20" s="1"/>
  <c r="L54" i="20" s="1"/>
  <c r="L53" i="20" s="1"/>
  <c r="T530" i="17"/>
  <c r="W530" i="17" s="1"/>
  <c r="J60" i="20"/>
  <c r="K60" i="20" s="1"/>
  <c r="L60" i="20" s="1"/>
  <c r="T615" i="17"/>
  <c r="W615" i="17" s="1"/>
  <c r="J63" i="20"/>
  <c r="K63" i="20" s="1"/>
  <c r="L63" i="20" s="1"/>
  <c r="T627" i="17"/>
  <c r="W627" i="17" s="1"/>
  <c r="J65" i="20"/>
  <c r="K65" i="20" s="1"/>
  <c r="L65" i="20" s="1"/>
  <c r="T641" i="17"/>
  <c r="W641" i="17" s="1"/>
  <c r="J67" i="20"/>
  <c r="K67" i="20" s="1"/>
  <c r="L67" i="20" s="1"/>
  <c r="S716" i="17"/>
  <c r="V716" i="17" s="1"/>
  <c r="G71" i="20"/>
  <c r="H71" i="20" s="1"/>
  <c r="I71" i="20" s="1"/>
  <c r="S900" i="17"/>
  <c r="V900" i="17" s="1"/>
  <c r="G76" i="20"/>
  <c r="H76" i="20" s="1"/>
  <c r="I76" i="20" s="1"/>
  <c r="S1216" i="17"/>
  <c r="V1216" i="17" s="1"/>
  <c r="G87" i="20"/>
  <c r="H87" i="20" s="1"/>
  <c r="I87" i="20" s="1"/>
  <c r="S1412" i="17"/>
  <c r="V1412" i="17" s="1"/>
  <c r="G93" i="20"/>
  <c r="H93" i="20" s="1"/>
  <c r="I93" i="20" s="1"/>
  <c r="I92" i="20" s="1"/>
  <c r="S1430" i="17"/>
  <c r="V1430" i="17" s="1"/>
  <c r="G96" i="20"/>
  <c r="H96" i="20" s="1"/>
  <c r="I96" i="20" s="1"/>
  <c r="I95" i="20" s="1"/>
  <c r="S1459" i="17"/>
  <c r="V1459" i="17" s="1"/>
  <c r="G100" i="20"/>
  <c r="H100" i="20" s="1"/>
  <c r="I100" i="20" s="1"/>
  <c r="S1523" i="17"/>
  <c r="V1523" i="17" s="1"/>
  <c r="G111" i="20"/>
  <c r="H111" i="20" s="1"/>
  <c r="I111" i="20" s="1"/>
  <c r="I110" i="20" s="1"/>
  <c r="S1566" i="17"/>
  <c r="G116" i="20"/>
  <c r="H116" i="20" s="1"/>
  <c r="S1578" i="17"/>
  <c r="V1578" i="17" s="1"/>
  <c r="G118" i="20"/>
  <c r="H118" i="20" s="1"/>
  <c r="I118" i="20" s="1"/>
  <c r="S1614" i="17"/>
  <c r="V1614" i="17" s="1"/>
  <c r="G126" i="20"/>
  <c r="H126" i="20" s="1"/>
  <c r="I126" i="20" s="1"/>
  <c r="S1636" i="17"/>
  <c r="V1636" i="17" s="1"/>
  <c r="G132" i="20"/>
  <c r="H132" i="20" s="1"/>
  <c r="I132" i="20" s="1"/>
  <c r="I131" i="20" s="1"/>
  <c r="S1821" i="17"/>
  <c r="V1821" i="17" s="1"/>
  <c r="G157" i="20"/>
  <c r="H157" i="20" s="1"/>
  <c r="I157" i="20" s="1"/>
  <c r="I156" i="20" s="1"/>
  <c r="S1863" i="17"/>
  <c r="V1863" i="17" s="1"/>
  <c r="G164" i="20"/>
  <c r="H164" i="20" s="1"/>
  <c r="I164" i="20" s="1"/>
  <c r="S1921" i="17"/>
  <c r="V1921" i="17" s="1"/>
  <c r="G177" i="20"/>
  <c r="H177" i="20" s="1"/>
  <c r="I177" i="20" s="1"/>
  <c r="S1935" i="17"/>
  <c r="V1935" i="17" s="1"/>
  <c r="G179" i="20"/>
  <c r="H179" i="20" s="1"/>
  <c r="I179" i="20" s="1"/>
  <c r="G181" i="20"/>
  <c r="H181" i="20" s="1"/>
  <c r="I181" i="20" s="1"/>
  <c r="S1951" i="17"/>
  <c r="V1951" i="17" s="1"/>
  <c r="S1969" i="17"/>
  <c r="V1969" i="17" s="1"/>
  <c r="G186" i="20"/>
  <c r="H186" i="20" s="1"/>
  <c r="I186" i="20" s="1"/>
  <c r="S1978" i="17"/>
  <c r="V1978" i="17" s="1"/>
  <c r="G189" i="20"/>
  <c r="H189" i="20" s="1"/>
  <c r="I189" i="20" s="1"/>
  <c r="T60" i="17"/>
  <c r="W60" i="17" s="1"/>
  <c r="J20" i="20"/>
  <c r="K20" i="20" s="1"/>
  <c r="L20" i="20" s="1"/>
  <c r="S318" i="17"/>
  <c r="V318" i="17" s="1"/>
  <c r="G38" i="20"/>
  <c r="H38" i="20" s="1"/>
  <c r="I38" i="20" s="1"/>
  <c r="S332" i="17"/>
  <c r="V332" i="17" s="1"/>
  <c r="G42" i="20"/>
  <c r="H42" i="20" s="1"/>
  <c r="I42" i="20" s="1"/>
  <c r="I41" i="20" s="1"/>
  <c r="S344" i="17"/>
  <c r="V344" i="17" s="1"/>
  <c r="G46" i="20"/>
  <c r="H46" i="20" s="1"/>
  <c r="I46" i="20" s="1"/>
  <c r="S405" i="17"/>
  <c r="V405" i="17" s="1"/>
  <c r="G52" i="20"/>
  <c r="H52" i="20" s="1"/>
  <c r="I52" i="20" s="1"/>
  <c r="I50" i="20" s="1"/>
  <c r="S453" i="17"/>
  <c r="V453" i="17" s="1"/>
  <c r="G55" i="20"/>
  <c r="H55" i="20" s="1"/>
  <c r="I55" i="20" s="1"/>
  <c r="S567" i="17"/>
  <c r="V567" i="17" s="1"/>
  <c r="G61" i="20"/>
  <c r="H61" i="20" s="1"/>
  <c r="I61" i="20" s="1"/>
  <c r="S621" i="17"/>
  <c r="V621" i="17" s="1"/>
  <c r="G64" i="20"/>
  <c r="H64" i="20" s="1"/>
  <c r="I64" i="20" s="1"/>
  <c r="S634" i="17"/>
  <c r="V634" i="17" s="1"/>
  <c r="G66" i="20"/>
  <c r="H66" i="20" s="1"/>
  <c r="I66" i="20" s="1"/>
  <c r="S660" i="17"/>
  <c r="V660" i="17" s="1"/>
  <c r="G68" i="20"/>
  <c r="H68" i="20" s="1"/>
  <c r="I68" i="20" s="1"/>
  <c r="T716" i="17"/>
  <c r="W716" i="17" s="1"/>
  <c r="J71" i="20"/>
  <c r="K71" i="20" s="1"/>
  <c r="L71" i="20" s="1"/>
  <c r="T900" i="17"/>
  <c r="W900" i="17" s="1"/>
  <c r="J76" i="20"/>
  <c r="K76" i="20" s="1"/>
  <c r="L76" i="20" s="1"/>
  <c r="T1216" i="17"/>
  <c r="W1216" i="17" s="1"/>
  <c r="J87" i="20"/>
  <c r="K87" i="20" s="1"/>
  <c r="L87" i="20" s="1"/>
  <c r="T1412" i="17"/>
  <c r="W1412" i="17" s="1"/>
  <c r="J93" i="20"/>
  <c r="K93" i="20" s="1"/>
  <c r="L93" i="20" s="1"/>
  <c r="L92" i="20" s="1"/>
  <c r="T1430" i="17"/>
  <c r="W1430" i="17" s="1"/>
  <c r="J96" i="20"/>
  <c r="K96" i="20" s="1"/>
  <c r="L96" i="20" s="1"/>
  <c r="L95" i="20" s="1"/>
  <c r="T1459" i="17"/>
  <c r="W1459" i="17" s="1"/>
  <c r="J100" i="20"/>
  <c r="K100" i="20" s="1"/>
  <c r="L100" i="20" s="1"/>
  <c r="T1523" i="17"/>
  <c r="W1523" i="17" s="1"/>
  <c r="J111" i="20"/>
  <c r="K111" i="20" s="1"/>
  <c r="L111" i="20" s="1"/>
  <c r="L110" i="20" s="1"/>
  <c r="T1566" i="17"/>
  <c r="J116" i="20"/>
  <c r="K116" i="20" s="1"/>
  <c r="L116" i="20" s="1"/>
  <c r="T1578" i="17"/>
  <c r="W1578" i="17" s="1"/>
  <c r="J118" i="20"/>
  <c r="K118" i="20" s="1"/>
  <c r="L118" i="20" s="1"/>
  <c r="T1614" i="17"/>
  <c r="W1614" i="17" s="1"/>
  <c r="J126" i="20"/>
  <c r="K126" i="20" s="1"/>
  <c r="L126" i="20" s="1"/>
  <c r="T1636" i="17"/>
  <c r="W1636" i="17" s="1"/>
  <c r="J132" i="20"/>
  <c r="K132" i="20" s="1"/>
  <c r="L132" i="20" s="1"/>
  <c r="L131" i="20" s="1"/>
  <c r="T1821" i="17"/>
  <c r="W1821" i="17" s="1"/>
  <c r="J157" i="20"/>
  <c r="K157" i="20" s="1"/>
  <c r="L157" i="20" s="1"/>
  <c r="L156" i="20" s="1"/>
  <c r="T1863" i="17"/>
  <c r="W1863" i="17" s="1"/>
  <c r="J164" i="20"/>
  <c r="K164" i="20" s="1"/>
  <c r="L164" i="20" s="1"/>
  <c r="T1921" i="17"/>
  <c r="W1921" i="17" s="1"/>
  <c r="J177" i="20"/>
  <c r="K177" i="20" s="1"/>
  <c r="L177" i="20" s="1"/>
  <c r="T1935" i="17"/>
  <c r="W1935" i="17" s="1"/>
  <c r="J179" i="20"/>
  <c r="K179" i="20" s="1"/>
  <c r="L179" i="20" s="1"/>
  <c r="T1951" i="17"/>
  <c r="W1951" i="17" s="1"/>
  <c r="J181" i="20"/>
  <c r="K181" i="20" s="1"/>
  <c r="L181" i="20" s="1"/>
  <c r="T1969" i="17"/>
  <c r="W1969" i="17" s="1"/>
  <c r="J186" i="20"/>
  <c r="K186" i="20" s="1"/>
  <c r="L186" i="20" s="1"/>
  <c r="T1978" i="17"/>
  <c r="W1978" i="17" s="1"/>
  <c r="J189" i="20"/>
  <c r="K189" i="20" s="1"/>
  <c r="L189" i="20" s="1"/>
  <c r="F99" i="1"/>
  <c r="J38" i="1"/>
  <c r="K38" i="1" s="1"/>
  <c r="J42" i="1"/>
  <c r="K42" i="1" s="1"/>
  <c r="J46" i="1"/>
  <c r="K46" i="1" s="1"/>
  <c r="J52" i="1"/>
  <c r="K52" i="1" s="1"/>
  <c r="J55" i="1"/>
  <c r="K55" i="1" s="1"/>
  <c r="J61" i="1"/>
  <c r="K61" i="1" s="1"/>
  <c r="J64" i="1"/>
  <c r="K64" i="1" s="1"/>
  <c r="J66" i="1"/>
  <c r="K66" i="1" s="1"/>
  <c r="J68" i="1"/>
  <c r="K68" i="1" s="1"/>
  <c r="G72" i="1"/>
  <c r="H72" i="1" s="1"/>
  <c r="G86" i="1"/>
  <c r="H86" i="1" s="1"/>
  <c r="G88" i="1"/>
  <c r="H88" i="1" s="1"/>
  <c r="G94" i="1"/>
  <c r="H94" i="1" s="1"/>
  <c r="G97" i="1"/>
  <c r="H97" i="1" s="1"/>
  <c r="G112" i="1"/>
  <c r="H112" i="1" s="1"/>
  <c r="G117" i="1"/>
  <c r="H117" i="1" s="1"/>
  <c r="G125" i="1"/>
  <c r="H125" i="1" s="1"/>
  <c r="G127" i="1"/>
  <c r="H127" i="1" s="1"/>
  <c r="G149" i="1"/>
  <c r="H149" i="1" s="1"/>
  <c r="G162" i="1"/>
  <c r="H162" i="1" s="1"/>
  <c r="G175" i="1"/>
  <c r="H175" i="1" s="1"/>
  <c r="G183" i="1"/>
  <c r="H183" i="1" s="1"/>
  <c r="G188" i="1"/>
  <c r="H188" i="1" s="1"/>
  <c r="G21" i="1"/>
  <c r="H21" i="1" s="1"/>
  <c r="J34" i="1"/>
  <c r="K34" i="1" s="1"/>
  <c r="J19" i="1"/>
  <c r="K19" i="1" s="1"/>
  <c r="J21" i="1"/>
  <c r="K21" i="1" s="1"/>
  <c r="G27" i="1"/>
  <c r="H27" i="1" s="1"/>
  <c r="G31" i="1"/>
  <c r="H31" i="1" s="1"/>
  <c r="G33" i="1"/>
  <c r="H33" i="1" s="1"/>
  <c r="G35" i="1"/>
  <c r="H35" i="1" s="1"/>
  <c r="G37" i="1"/>
  <c r="H37" i="1" s="1"/>
  <c r="G39" i="1"/>
  <c r="H39" i="1" s="1"/>
  <c r="G45" i="1"/>
  <c r="H45" i="1" s="1"/>
  <c r="G51" i="1"/>
  <c r="H51" i="1" s="1"/>
  <c r="G54" i="1"/>
  <c r="H54" i="1" s="1"/>
  <c r="G60" i="1"/>
  <c r="H60" i="1" s="1"/>
  <c r="G63" i="1"/>
  <c r="H63" i="1" s="1"/>
  <c r="G65" i="1"/>
  <c r="H65" i="1" s="1"/>
  <c r="G67" i="1"/>
  <c r="H67" i="1" s="1"/>
  <c r="J70" i="1"/>
  <c r="K70" i="1" s="1"/>
  <c r="J72" i="1"/>
  <c r="K72" i="1" s="1"/>
  <c r="J86" i="1"/>
  <c r="K86" i="1" s="1"/>
  <c r="J88" i="1"/>
  <c r="K88" i="1" s="1"/>
  <c r="J94" i="1"/>
  <c r="K94" i="1" s="1"/>
  <c r="J97" i="1"/>
  <c r="K97" i="1" s="1"/>
  <c r="J112" i="1"/>
  <c r="K112" i="1" s="1"/>
  <c r="J117" i="1"/>
  <c r="K117" i="1" s="1"/>
  <c r="J125" i="1"/>
  <c r="K125" i="1" s="1"/>
  <c r="J127" i="1"/>
  <c r="K127" i="1" s="1"/>
  <c r="J149" i="1"/>
  <c r="K149" i="1" s="1"/>
  <c r="J162" i="1"/>
  <c r="K162" i="1" s="1"/>
  <c r="J175" i="1"/>
  <c r="K175" i="1" s="1"/>
  <c r="J177" i="1"/>
  <c r="K177" i="1" s="1"/>
  <c r="J183" i="1"/>
  <c r="K183" i="1" s="1"/>
  <c r="J188" i="1"/>
  <c r="K188" i="1" s="1"/>
  <c r="G19" i="1"/>
  <c r="H19" i="1" s="1"/>
  <c r="J32" i="1"/>
  <c r="K32" i="1" s="1"/>
  <c r="J36" i="1"/>
  <c r="K36" i="1" s="1"/>
  <c r="G20" i="1"/>
  <c r="H20" i="1" s="1"/>
  <c r="J27" i="1"/>
  <c r="K27" i="1" s="1"/>
  <c r="J31" i="1"/>
  <c r="K31" i="1" s="1"/>
  <c r="J33" i="1"/>
  <c r="K33" i="1" s="1"/>
  <c r="J35" i="1"/>
  <c r="K35" i="1" s="1"/>
  <c r="J37" i="1"/>
  <c r="K37" i="1" s="1"/>
  <c r="J39" i="1"/>
  <c r="K39" i="1" s="1"/>
  <c r="J45" i="1"/>
  <c r="K45" i="1" s="1"/>
  <c r="J51" i="1"/>
  <c r="K51" i="1" s="1"/>
  <c r="J54" i="1"/>
  <c r="K54" i="1" s="1"/>
  <c r="J60" i="1"/>
  <c r="K60" i="1" s="1"/>
  <c r="J63" i="1"/>
  <c r="K63" i="1" s="1"/>
  <c r="J65" i="1"/>
  <c r="K65" i="1" s="1"/>
  <c r="J67" i="1"/>
  <c r="K67" i="1" s="1"/>
  <c r="G71" i="1"/>
  <c r="H71" i="1" s="1"/>
  <c r="G76" i="1"/>
  <c r="H76" i="1" s="1"/>
  <c r="G87" i="1"/>
  <c r="H87" i="1" s="1"/>
  <c r="G93" i="1"/>
  <c r="H93" i="1" s="1"/>
  <c r="G96" i="1"/>
  <c r="H96" i="1" s="1"/>
  <c r="G100" i="1"/>
  <c r="H100" i="1" s="1"/>
  <c r="G111" i="1"/>
  <c r="H111" i="1" s="1"/>
  <c r="G116" i="1"/>
  <c r="H116" i="1" s="1"/>
  <c r="G118" i="1"/>
  <c r="H118" i="1" s="1"/>
  <c r="G126" i="1"/>
  <c r="H126" i="1" s="1"/>
  <c r="G132" i="1"/>
  <c r="H132" i="1" s="1"/>
  <c r="G157" i="1"/>
  <c r="H157" i="1" s="1"/>
  <c r="G164" i="1"/>
  <c r="H164" i="1" s="1"/>
  <c r="G176" i="1"/>
  <c r="H176" i="1" s="1"/>
  <c r="G182" i="1"/>
  <c r="H182" i="1" s="1"/>
  <c r="G186" i="1"/>
  <c r="H186" i="1" s="1"/>
  <c r="G189" i="1"/>
  <c r="H189" i="1" s="1"/>
  <c r="J28" i="1"/>
  <c r="K28" i="1" s="1"/>
  <c r="J20" i="1"/>
  <c r="K20" i="1" s="1"/>
  <c r="G28" i="1"/>
  <c r="H28" i="1" s="1"/>
  <c r="G32" i="1"/>
  <c r="H32" i="1" s="1"/>
  <c r="G34" i="1"/>
  <c r="H34" i="1" s="1"/>
  <c r="G36" i="1"/>
  <c r="H36" i="1" s="1"/>
  <c r="G38" i="1"/>
  <c r="H38" i="1" s="1"/>
  <c r="G42" i="1"/>
  <c r="H42" i="1" s="1"/>
  <c r="G46" i="1"/>
  <c r="H46" i="1" s="1"/>
  <c r="G52" i="1"/>
  <c r="H52" i="1" s="1"/>
  <c r="G55" i="1"/>
  <c r="H55" i="1" s="1"/>
  <c r="G61" i="1"/>
  <c r="H61" i="1" s="1"/>
  <c r="G64" i="1"/>
  <c r="H64" i="1" s="1"/>
  <c r="G66" i="1"/>
  <c r="H66" i="1" s="1"/>
  <c r="G68" i="1"/>
  <c r="H68" i="1" s="1"/>
  <c r="J71" i="1"/>
  <c r="K71" i="1" s="1"/>
  <c r="J76" i="1"/>
  <c r="K76" i="1" s="1"/>
  <c r="J87" i="1"/>
  <c r="K87" i="1" s="1"/>
  <c r="J93" i="1"/>
  <c r="K93" i="1" s="1"/>
  <c r="J96" i="1"/>
  <c r="K96" i="1" s="1"/>
  <c r="J100" i="1"/>
  <c r="K100" i="1" s="1"/>
  <c r="J111" i="1"/>
  <c r="K111" i="1" s="1"/>
  <c r="J116" i="1"/>
  <c r="K116" i="1" s="1"/>
  <c r="J118" i="1"/>
  <c r="K118" i="1" s="1"/>
  <c r="J126" i="1"/>
  <c r="K126" i="1" s="1"/>
  <c r="J132" i="1"/>
  <c r="K132" i="1" s="1"/>
  <c r="J157" i="1"/>
  <c r="K157" i="1" s="1"/>
  <c r="J164" i="1"/>
  <c r="K164" i="1" s="1"/>
  <c r="J176" i="1"/>
  <c r="K176" i="1" s="1"/>
  <c r="J182" i="1"/>
  <c r="K182" i="1" s="1"/>
  <c r="J186" i="1"/>
  <c r="K186" i="1" s="1"/>
  <c r="J189" i="1"/>
  <c r="K189" i="1" s="1"/>
  <c r="N1727" i="17"/>
  <c r="O1716" i="17" s="1"/>
  <c r="N1686" i="17"/>
  <c r="O1663" i="17" s="1"/>
  <c r="N1714" i="17"/>
  <c r="J179" i="1"/>
  <c r="K179" i="1" s="1"/>
  <c r="J180" i="1"/>
  <c r="K180" i="1" s="1"/>
  <c r="G180" i="1"/>
  <c r="H180" i="1" s="1"/>
  <c r="N1849" i="17"/>
  <c r="G178" i="1"/>
  <c r="H178" i="1" s="1"/>
  <c r="J181" i="1"/>
  <c r="K181" i="1" s="1"/>
  <c r="J178" i="1"/>
  <c r="K178" i="1" s="1"/>
  <c r="G177" i="1"/>
  <c r="H177" i="1" s="1"/>
  <c r="G179" i="1"/>
  <c r="H179" i="1" s="1"/>
  <c r="G181" i="1"/>
  <c r="H181" i="1" s="1"/>
  <c r="N1833" i="17"/>
  <c r="O1821" i="17" s="1"/>
  <c r="N1927" i="17"/>
  <c r="O1921" i="17" s="1"/>
  <c r="N1961" i="17"/>
  <c r="O1954" i="17" s="1"/>
  <c r="N1845" i="17"/>
  <c r="O1834" i="17" s="1"/>
  <c r="N1920" i="17"/>
  <c r="O1912" i="17" s="1"/>
  <c r="N1902" i="17"/>
  <c r="O1898" i="17" s="1"/>
  <c r="G106" i="1"/>
  <c r="H106" i="1" s="1"/>
  <c r="G107" i="1"/>
  <c r="H107" i="1" s="1"/>
  <c r="J106" i="1"/>
  <c r="K106" i="1" s="1"/>
  <c r="J107" i="1"/>
  <c r="K107" i="1" s="1"/>
  <c r="N1855" i="17"/>
  <c r="O1850" i="17" s="1"/>
  <c r="O1846" i="17"/>
  <c r="N1602" i="17"/>
  <c r="O1599" i="17" s="1"/>
  <c r="N1594" i="17"/>
  <c r="O1589" i="17" s="1"/>
  <c r="N1598" i="17"/>
  <c r="O1595" i="17" s="1"/>
  <c r="I99" i="1"/>
  <c r="L99" i="1"/>
  <c r="F360" i="17"/>
  <c r="N360" i="17" s="1"/>
  <c r="N1565" i="17"/>
  <c r="F1567" i="17" s="1"/>
  <c r="N1567" i="17" s="1"/>
  <c r="O1566" i="17" s="1"/>
  <c r="F116" i="20" s="1"/>
  <c r="O1494" i="17"/>
  <c r="N620" i="17"/>
  <c r="O615" i="17" s="1"/>
  <c r="N335" i="17"/>
  <c r="O332" i="17" s="1"/>
  <c r="N602" i="17"/>
  <c r="O567" i="17" s="1"/>
  <c r="N529" i="17"/>
  <c r="O525" i="17" s="1"/>
  <c r="N59" i="17"/>
  <c r="N173" i="17"/>
  <c r="N614" i="17"/>
  <c r="O603" i="17" s="1"/>
  <c r="N135" i="17"/>
  <c r="N322" i="17"/>
  <c r="O318" i="17" s="1"/>
  <c r="N327" i="17"/>
  <c r="O323" i="17" s="1"/>
  <c r="N127" i="17"/>
  <c r="O1007" i="17"/>
  <c r="N330" i="17"/>
  <c r="O328" i="17" s="1"/>
  <c r="N1974" i="17"/>
  <c r="O1972" i="17" s="1"/>
  <c r="N1980" i="17"/>
  <c r="O1978" i="17" s="1"/>
  <c r="N1977" i="17"/>
  <c r="O1975" i="17" s="1"/>
  <c r="N1971" i="17"/>
  <c r="O1969" i="17" s="1"/>
  <c r="O1863" i="17"/>
  <c r="N1809" i="17"/>
  <c r="O1807" i="17" s="1"/>
  <c r="N1859" i="17"/>
  <c r="O1857" i="17" s="1"/>
  <c r="O1935" i="17"/>
  <c r="N1953" i="17"/>
  <c r="O1951" i="17" s="1"/>
  <c r="O364" i="17"/>
  <c r="O416" i="17"/>
  <c r="O500" i="17"/>
  <c r="O530" i="17"/>
  <c r="O621" i="17"/>
  <c r="O634" i="17"/>
  <c r="O660" i="17"/>
  <c r="O664" i="17"/>
  <c r="O778" i="17"/>
  <c r="O1120" i="17"/>
  <c r="O1430" i="17"/>
  <c r="O1498" i="17"/>
  <c r="O1523" i="17"/>
  <c r="O1570" i="17"/>
  <c r="O1619" i="17"/>
  <c r="O1710" i="17"/>
  <c r="O1943" i="17"/>
  <c r="N1877" i="17"/>
  <c r="O1875" i="17" s="1"/>
  <c r="O1928" i="17"/>
  <c r="O1614" i="17"/>
  <c r="O1693" i="17"/>
  <c r="N1818" i="17"/>
  <c r="O1816" i="17" s="1"/>
  <c r="O1786" i="17"/>
  <c r="O405" i="17"/>
  <c r="O1512" i="17"/>
  <c r="O1603" i="17"/>
  <c r="O1636" i="17"/>
  <c r="O1687" i="17"/>
  <c r="N1815" i="17"/>
  <c r="O1813" i="17" s="1"/>
  <c r="N1771" i="17"/>
  <c r="O1769" i="17" s="1"/>
  <c r="O1445" i="17"/>
  <c r="O1459" i="17"/>
  <c r="N1580" i="17"/>
  <c r="O1578" i="17" s="1"/>
  <c r="O1627" i="17"/>
  <c r="N1812" i="17"/>
  <c r="O1810" i="17" s="1"/>
  <c r="O344" i="17"/>
  <c r="O453" i="17"/>
  <c r="N1428" i="17"/>
  <c r="O1426" i="17" s="1"/>
  <c r="O627" i="17"/>
  <c r="O1412" i="17"/>
  <c r="O175" i="17"/>
  <c r="O215" i="17"/>
  <c r="O250" i="17"/>
  <c r="O857" i="17"/>
  <c r="N969" i="17"/>
  <c r="O967" i="17" s="1"/>
  <c r="O970" i="17"/>
  <c r="O336" i="17"/>
  <c r="O641" i="17"/>
  <c r="O716" i="17"/>
  <c r="O815" i="17"/>
  <c r="O900" i="17"/>
  <c r="O956" i="17"/>
  <c r="O928" i="17"/>
  <c r="O976" i="17"/>
  <c r="O1216" i="17"/>
  <c r="O340" i="17"/>
  <c r="O233" i="17"/>
  <c r="O291" i="17"/>
  <c r="O194" i="17"/>
  <c r="O227" i="17"/>
  <c r="O272" i="17"/>
  <c r="O212" i="17"/>
  <c r="O244" i="17"/>
  <c r="O313" i="17"/>
  <c r="O25" i="17"/>
  <c r="O136" i="17"/>
  <c r="N20" i="17"/>
  <c r="O17" i="17" s="1"/>
  <c r="O161" i="17"/>
  <c r="N23" i="17"/>
  <c r="O21" i="17" s="1"/>
  <c r="O154" i="17"/>
  <c r="N15" i="17"/>
  <c r="O13" i="17" s="1"/>
  <c r="J115" i="13"/>
  <c r="H115" i="13"/>
  <c r="J114" i="13"/>
  <c r="H114" i="13"/>
  <c r="J112" i="13"/>
  <c r="H112" i="13"/>
  <c r="I116" i="20" l="1"/>
  <c r="W1566" i="17"/>
  <c r="V1566" i="17"/>
  <c r="L85" i="20"/>
  <c r="L81" i="20" s="1"/>
  <c r="I53" i="20"/>
  <c r="I49" i="20" s="1"/>
  <c r="L185" i="20"/>
  <c r="I185" i="20"/>
  <c r="I44" i="20"/>
  <c r="I205" i="20"/>
  <c r="I172" i="20"/>
  <c r="I69" i="20"/>
  <c r="I58" i="20"/>
  <c r="L58" i="20"/>
  <c r="L172" i="20"/>
  <c r="I114" i="20"/>
  <c r="L49" i="20"/>
  <c r="L205" i="20"/>
  <c r="L44" i="20"/>
  <c r="L26" i="20"/>
  <c r="L161" i="20"/>
  <c r="L69" i="20"/>
  <c r="I26" i="20"/>
  <c r="I161" i="20"/>
  <c r="I155" i="20" s="1"/>
  <c r="I85" i="20"/>
  <c r="I81" i="20" s="1"/>
  <c r="L114" i="20"/>
  <c r="F13" i="1"/>
  <c r="F33" i="1"/>
  <c r="L33" i="1" s="1"/>
  <c r="F87" i="1"/>
  <c r="I87" i="1" s="1"/>
  <c r="F43" i="1"/>
  <c r="F127" i="1"/>
  <c r="I127" i="1" s="1"/>
  <c r="F96" i="1"/>
  <c r="L96" i="1" s="1"/>
  <c r="F68" i="1"/>
  <c r="I68" i="1" s="1"/>
  <c r="F56" i="1"/>
  <c r="F24" i="1"/>
  <c r="I24" i="1" s="1"/>
  <c r="F37" i="1"/>
  <c r="L37" i="1" s="1"/>
  <c r="F31" i="1"/>
  <c r="L31" i="1" s="1"/>
  <c r="F45" i="1"/>
  <c r="L45" i="1" s="1"/>
  <c r="F78" i="1"/>
  <c r="F67" i="1"/>
  <c r="L67" i="1" s="1"/>
  <c r="F75" i="1"/>
  <c r="I75" i="1" s="1"/>
  <c r="F93" i="1"/>
  <c r="I93" i="1" s="1"/>
  <c r="F46" i="1"/>
  <c r="I46" i="1" s="1"/>
  <c r="F118" i="1"/>
  <c r="L118" i="1" s="1"/>
  <c r="F153" i="1"/>
  <c r="F107" i="1"/>
  <c r="F137" i="1"/>
  <c r="F166" i="1"/>
  <c r="I166" i="1" s="1"/>
  <c r="F117" i="1"/>
  <c r="L117" i="1" s="1"/>
  <c r="F86" i="1"/>
  <c r="I86" i="1" s="1"/>
  <c r="F66" i="1"/>
  <c r="F54" i="1"/>
  <c r="L54" i="1" s="1"/>
  <c r="F162" i="1"/>
  <c r="I162" i="1" s="1"/>
  <c r="F188" i="1"/>
  <c r="I188" i="1" s="1"/>
  <c r="F84" i="1"/>
  <c r="L84" i="1" s="1"/>
  <c r="F59" i="1"/>
  <c r="L59" i="1" s="1"/>
  <c r="F104" i="1"/>
  <c r="F159" i="1"/>
  <c r="L159" i="1" s="1"/>
  <c r="F158" i="1"/>
  <c r="I158" i="1" s="1"/>
  <c r="F111" i="1"/>
  <c r="I111" i="1" s="1"/>
  <c r="F72" i="1"/>
  <c r="I72" i="1" s="1"/>
  <c r="F64" i="1"/>
  <c r="L64" i="1" s="1"/>
  <c r="F51" i="1"/>
  <c r="I51" i="1" s="1"/>
  <c r="F151" i="1"/>
  <c r="F189" i="1"/>
  <c r="I189" i="1" s="1"/>
  <c r="F62" i="1"/>
  <c r="I62" i="1" s="1"/>
  <c r="F61" i="1"/>
  <c r="I61" i="1" s="1"/>
  <c r="F116" i="1"/>
  <c r="I116" i="1" s="1"/>
  <c r="F123" i="1"/>
  <c r="L123" i="1" s="1"/>
  <c r="F160" i="1"/>
  <c r="I160" i="1" s="1"/>
  <c r="F183" i="1"/>
  <c r="I183" i="1" s="1"/>
  <c r="F15" i="1"/>
  <c r="L15" i="1" s="1"/>
  <c r="F28" i="1"/>
  <c r="I28" i="1" s="1"/>
  <c r="F76" i="1"/>
  <c r="L76" i="1" s="1"/>
  <c r="F34" i="1"/>
  <c r="I34" i="1" s="1"/>
  <c r="F65" i="1"/>
  <c r="L65" i="1" s="1"/>
  <c r="F152" i="1"/>
  <c r="F100" i="1"/>
  <c r="I100" i="1" s="1"/>
  <c r="F136" i="1"/>
  <c r="F52" i="1"/>
  <c r="L52" i="1" s="1"/>
  <c r="F135" i="1"/>
  <c r="L135" i="1" s="1"/>
  <c r="F23" i="1"/>
  <c r="F22" i="1"/>
  <c r="L22" i="1" s="1"/>
  <c r="F29" i="1"/>
  <c r="L29" i="1" s="1"/>
  <c r="F36" i="1"/>
  <c r="I36" i="1" s="1"/>
  <c r="F83" i="1"/>
  <c r="I83" i="1" s="1"/>
  <c r="F74" i="1"/>
  <c r="I74" i="1" s="1"/>
  <c r="F80" i="1"/>
  <c r="L80" i="1" s="1"/>
  <c r="F30" i="1"/>
  <c r="L30" i="1" s="1"/>
  <c r="F94" i="1"/>
  <c r="I94" i="1" s="1"/>
  <c r="F140" i="1"/>
  <c r="L140" i="1" s="1"/>
  <c r="L139" i="1" s="1"/>
  <c r="F97" i="1"/>
  <c r="I97" i="1" s="1"/>
  <c r="F132" i="1"/>
  <c r="L132" i="1" s="1"/>
  <c r="L131" i="1" s="1"/>
  <c r="F149" i="1"/>
  <c r="I149" i="1" s="1"/>
  <c r="F126" i="1"/>
  <c r="I126" i="1" s="1"/>
  <c r="F138" i="1"/>
  <c r="L138" i="1" s="1"/>
  <c r="F164" i="1"/>
  <c r="I164" i="1" s="1"/>
  <c r="F187" i="1"/>
  <c r="L187" i="1" s="1"/>
  <c r="F39" i="1"/>
  <c r="L39" i="1" s="1"/>
  <c r="F42" i="1"/>
  <c r="I42" i="1" s="1"/>
  <c r="F122" i="1"/>
  <c r="I122" i="1" s="1"/>
  <c r="F173" i="1"/>
  <c r="L173" i="1" s="1"/>
  <c r="F176" i="1"/>
  <c r="I176" i="1" s="1"/>
  <c r="F70" i="1"/>
  <c r="I70" i="1" s="1"/>
  <c r="F60" i="1"/>
  <c r="L60" i="1" s="1"/>
  <c r="F16" i="1"/>
  <c r="L16" i="1" s="1"/>
  <c r="F18" i="1"/>
  <c r="I18" i="1" s="1"/>
  <c r="F35" i="1"/>
  <c r="L35" i="1" s="1"/>
  <c r="F32" i="1"/>
  <c r="I32" i="1" s="1"/>
  <c r="F77" i="1"/>
  <c r="F71" i="1"/>
  <c r="I71" i="1" s="1"/>
  <c r="F79" i="1"/>
  <c r="F27" i="1"/>
  <c r="I27" i="1" s="1"/>
  <c r="F55" i="1"/>
  <c r="I55" i="1" s="1"/>
  <c r="F129" i="1"/>
  <c r="F147" i="1"/>
  <c r="F125" i="1"/>
  <c r="I125" i="1" s="1"/>
  <c r="F154" i="1"/>
  <c r="L154" i="1" s="1"/>
  <c r="F186" i="1"/>
  <c r="I186" i="1" s="1"/>
  <c r="F40" i="1"/>
  <c r="I40" i="1" s="1"/>
  <c r="F38" i="1"/>
  <c r="L38" i="1" s="1"/>
  <c r="F63" i="1"/>
  <c r="L63" i="1" s="1"/>
  <c r="F124" i="1"/>
  <c r="F175" i="1"/>
  <c r="L175" i="1" s="1"/>
  <c r="L51" i="1"/>
  <c r="L126" i="1"/>
  <c r="I66" i="1"/>
  <c r="F157" i="1"/>
  <c r="I157" i="1" s="1"/>
  <c r="H110" i="13"/>
  <c r="P1807" i="17" s="1"/>
  <c r="J110" i="13"/>
  <c r="Q1807" i="17" s="1"/>
  <c r="O1558" i="17"/>
  <c r="I187" i="1"/>
  <c r="F181" i="1"/>
  <c r="I181" i="1" s="1"/>
  <c r="F182" i="1"/>
  <c r="I182" i="1" s="1"/>
  <c r="F178" i="1"/>
  <c r="I178" i="1" s="1"/>
  <c r="F177" i="1"/>
  <c r="L177" i="1" s="1"/>
  <c r="F180" i="1"/>
  <c r="L180" i="1" s="1"/>
  <c r="F179" i="1"/>
  <c r="I179" i="1" s="1"/>
  <c r="L183" i="1"/>
  <c r="I173" i="1"/>
  <c r="L166" i="1"/>
  <c r="F105" i="1"/>
  <c r="L107" i="1"/>
  <c r="I107" i="1"/>
  <c r="F106" i="1"/>
  <c r="I106" i="1" s="1"/>
  <c r="L158" i="1"/>
  <c r="I159" i="1"/>
  <c r="L127" i="1"/>
  <c r="I123" i="1"/>
  <c r="I92" i="1"/>
  <c r="L43" i="1"/>
  <c r="I43" i="1"/>
  <c r="I80" i="1"/>
  <c r="L55" i="1"/>
  <c r="L93" i="1"/>
  <c r="L24" i="1"/>
  <c r="I30" i="1"/>
  <c r="I13" i="1"/>
  <c r="I12" i="1" s="1"/>
  <c r="L13" i="1"/>
  <c r="L12" i="1" s="1"/>
  <c r="I78" i="1"/>
  <c r="L78" i="1"/>
  <c r="I56" i="1"/>
  <c r="L56" i="1"/>
  <c r="I67" i="1"/>
  <c r="L66" i="1"/>
  <c r="L86" i="1"/>
  <c r="I16" i="1"/>
  <c r="I84" i="1"/>
  <c r="L97" i="1"/>
  <c r="I45" i="1"/>
  <c r="L61" i="1"/>
  <c r="O1553" i="17"/>
  <c r="O60" i="17"/>
  <c r="F352" i="17"/>
  <c r="N352" i="17" s="1"/>
  <c r="O55" i="17"/>
  <c r="F351" i="17"/>
  <c r="N351" i="17" s="1"/>
  <c r="O128" i="17"/>
  <c r="F353" i="17"/>
  <c r="N353" i="17" s="1"/>
  <c r="O166" i="17"/>
  <c r="F357" i="17"/>
  <c r="N357" i="17" s="1"/>
  <c r="L74" i="1" l="1"/>
  <c r="L18" i="1"/>
  <c r="L176" i="1"/>
  <c r="I31" i="1"/>
  <c r="L189" i="1"/>
  <c r="L72" i="1"/>
  <c r="I135" i="1"/>
  <c r="I117" i="1"/>
  <c r="I132" i="1"/>
  <c r="I131" i="1" s="1"/>
  <c r="I138" i="1"/>
  <c r="I33" i="1"/>
  <c r="I59" i="1"/>
  <c r="I35" i="1"/>
  <c r="L111" i="1"/>
  <c r="I37" i="1"/>
  <c r="I96" i="1"/>
  <c r="I60" i="1"/>
  <c r="I118" i="1"/>
  <c r="L116" i="1"/>
  <c r="I65" i="1"/>
  <c r="I54" i="1"/>
  <c r="L70" i="1"/>
  <c r="I57" i="20"/>
  <c r="L155" i="20"/>
  <c r="T1807" i="17"/>
  <c r="W1807" i="17" s="1"/>
  <c r="J151" i="20"/>
  <c r="K151" i="20" s="1"/>
  <c r="L151" i="20" s="1"/>
  <c r="L57" i="20"/>
  <c r="S1807" i="17"/>
  <c r="V1807" i="17" s="1"/>
  <c r="G151" i="20"/>
  <c r="H151" i="20" s="1"/>
  <c r="I151" i="20" s="1"/>
  <c r="L125" i="1"/>
  <c r="I69" i="1"/>
  <c r="L149" i="1"/>
  <c r="L71" i="1"/>
  <c r="I52" i="1"/>
  <c r="I76" i="1"/>
  <c r="L27" i="1"/>
  <c r="L83" i="1"/>
  <c r="L82" i="1" s="1"/>
  <c r="L46" i="1"/>
  <c r="L44" i="1" s="1"/>
  <c r="I15" i="1"/>
  <c r="I29" i="1"/>
  <c r="I41" i="1"/>
  <c r="L75" i="1"/>
  <c r="L100" i="1"/>
  <c r="L32" i="1"/>
  <c r="L87" i="1"/>
  <c r="L68" i="1"/>
  <c r="L58" i="1" s="1"/>
  <c r="L94" i="1"/>
  <c r="L92" i="1" s="1"/>
  <c r="L162" i="1"/>
  <c r="L186" i="1"/>
  <c r="I38" i="1"/>
  <c r="L42" i="1"/>
  <c r="L41" i="1" s="1"/>
  <c r="I95" i="1"/>
  <c r="L122" i="1"/>
  <c r="L188" i="1"/>
  <c r="I140" i="1"/>
  <c r="I139" i="1" s="1"/>
  <c r="L40" i="1"/>
  <c r="L34" i="1"/>
  <c r="I50" i="1"/>
  <c r="L36" i="1"/>
  <c r="L14" i="1"/>
  <c r="I39" i="1"/>
  <c r="L160" i="1"/>
  <c r="L164" i="1"/>
  <c r="I175" i="1"/>
  <c r="I154" i="1"/>
  <c r="I64" i="1"/>
  <c r="I63" i="1"/>
  <c r="L62" i="1"/>
  <c r="I22" i="1"/>
  <c r="L28" i="1"/>
  <c r="F115" i="1"/>
  <c r="L115" i="1" s="1"/>
  <c r="L114" i="1" s="1"/>
  <c r="F25" i="1"/>
  <c r="F19" i="1"/>
  <c r="I19" i="1" s="1"/>
  <c r="L50" i="1"/>
  <c r="F112" i="1"/>
  <c r="L112" i="1" s="1"/>
  <c r="L110" i="1" s="1"/>
  <c r="F21" i="1"/>
  <c r="I21" i="1" s="1"/>
  <c r="F20" i="1"/>
  <c r="L20" i="1" s="1"/>
  <c r="L157" i="1"/>
  <c r="I185" i="1"/>
  <c r="L95" i="1"/>
  <c r="I161" i="1"/>
  <c r="J151" i="1"/>
  <c r="K151" i="1" s="1"/>
  <c r="L151" i="1" s="1"/>
  <c r="G151" i="1"/>
  <c r="H151" i="1" s="1"/>
  <c r="I151" i="1" s="1"/>
  <c r="I44" i="1"/>
  <c r="I205" i="1"/>
  <c r="L205" i="1"/>
  <c r="L181" i="1"/>
  <c r="L182" i="1"/>
  <c r="L179" i="1"/>
  <c r="I177" i="1"/>
  <c r="I172" i="1" s="1"/>
  <c r="L178" i="1"/>
  <c r="I180" i="1"/>
  <c r="L106" i="1"/>
  <c r="I156" i="1"/>
  <c r="I14" i="1"/>
  <c r="L53" i="1"/>
  <c r="L25" i="1"/>
  <c r="I25" i="1"/>
  <c r="I82" i="1"/>
  <c r="I53" i="1"/>
  <c r="N361" i="17"/>
  <c r="O349" i="17" s="1"/>
  <c r="J129" i="13"/>
  <c r="H129" i="13"/>
  <c r="J128" i="13"/>
  <c r="H128" i="13"/>
  <c r="J127" i="13"/>
  <c r="H127" i="13"/>
  <c r="L69" i="1" l="1"/>
  <c r="I26" i="1"/>
  <c r="I58" i="1"/>
  <c r="I57" i="1" s="1"/>
  <c r="L185" i="1"/>
  <c r="L161" i="1"/>
  <c r="L26" i="1"/>
  <c r="L49" i="1"/>
  <c r="I49" i="1"/>
  <c r="I115" i="1"/>
  <c r="I114" i="1" s="1"/>
  <c r="L156" i="1"/>
  <c r="I20" i="1"/>
  <c r="L19" i="1"/>
  <c r="I112" i="1"/>
  <c r="I110" i="1" s="1"/>
  <c r="L172" i="1"/>
  <c r="F48" i="1"/>
  <c r="I48" i="1" s="1"/>
  <c r="I47" i="1" s="1"/>
  <c r="L21" i="1"/>
  <c r="H125" i="13"/>
  <c r="P1813" i="17" s="1"/>
  <c r="J125" i="13"/>
  <c r="Q1813" i="17" s="1"/>
  <c r="I155" i="1"/>
  <c r="L57" i="1"/>
  <c r="J122" i="13"/>
  <c r="J121" i="13"/>
  <c r="H121" i="13"/>
  <c r="J120" i="13"/>
  <c r="H120" i="13"/>
  <c r="G153" i="20" l="1"/>
  <c r="H153" i="20" s="1"/>
  <c r="I153" i="20" s="1"/>
  <c r="S1813" i="17"/>
  <c r="V1813" i="17" s="1"/>
  <c r="T1813" i="17"/>
  <c r="W1813" i="17" s="1"/>
  <c r="J153" i="20"/>
  <c r="K153" i="20" s="1"/>
  <c r="L153" i="20" s="1"/>
  <c r="L155" i="1"/>
  <c r="L48" i="1"/>
  <c r="L47" i="1" s="1"/>
  <c r="J153" i="1"/>
  <c r="K153" i="1" s="1"/>
  <c r="L153" i="1" s="1"/>
  <c r="G153" i="1"/>
  <c r="H153" i="1" s="1"/>
  <c r="I153" i="1" s="1"/>
  <c r="J118" i="13"/>
  <c r="Q1810" i="17" s="1"/>
  <c r="H122" i="13"/>
  <c r="H118" i="13" s="1"/>
  <c r="P1810" i="17" s="1"/>
  <c r="F107" i="13"/>
  <c r="H107" i="13" s="1"/>
  <c r="J98" i="13"/>
  <c r="J104" i="13"/>
  <c r="J103" i="13"/>
  <c r="J102" i="13"/>
  <c r="J101" i="13"/>
  <c r="J100" i="13"/>
  <c r="H103" i="13"/>
  <c r="H102" i="13"/>
  <c r="J106" i="13"/>
  <c r="H106" i="13"/>
  <c r="J105" i="13"/>
  <c r="H105" i="13"/>
  <c r="H104" i="13"/>
  <c r="H101" i="13"/>
  <c r="H100" i="13"/>
  <c r="J99" i="13"/>
  <c r="H99" i="13"/>
  <c r="H98" i="13"/>
  <c r="S1810" i="17" l="1"/>
  <c r="V1810" i="17" s="1"/>
  <c r="G152" i="20"/>
  <c r="H152" i="20" s="1"/>
  <c r="I152" i="20" s="1"/>
  <c r="T1810" i="17"/>
  <c r="W1810" i="17" s="1"/>
  <c r="J152" i="20"/>
  <c r="K152" i="20" s="1"/>
  <c r="L152" i="20" s="1"/>
  <c r="J152" i="1"/>
  <c r="K152" i="1" s="1"/>
  <c r="L152" i="1" s="1"/>
  <c r="G152" i="1"/>
  <c r="H152" i="1" s="1"/>
  <c r="I152" i="1" s="1"/>
  <c r="H96" i="13"/>
  <c r="P1769" i="17" s="1"/>
  <c r="J107" i="13"/>
  <c r="J96" i="13" s="1"/>
  <c r="Q1769" i="17" s="1"/>
  <c r="T1769" i="17" l="1"/>
  <c r="W1769" i="17" s="1"/>
  <c r="J147" i="20"/>
  <c r="K147" i="20" s="1"/>
  <c r="L147" i="20" s="1"/>
  <c r="L146" i="20" s="1"/>
  <c r="S1769" i="17"/>
  <c r="V1769" i="17" s="1"/>
  <c r="G147" i="20"/>
  <c r="H147" i="20" s="1"/>
  <c r="I147" i="20" s="1"/>
  <c r="I146" i="20" s="1"/>
  <c r="G147" i="1"/>
  <c r="H147" i="1" s="1"/>
  <c r="I147" i="1" s="1"/>
  <c r="I146" i="1" s="1"/>
  <c r="J147" i="1"/>
  <c r="K147" i="1" s="1"/>
  <c r="L147" i="1" s="1"/>
  <c r="L146" i="1" s="1"/>
  <c r="J17" i="15"/>
  <c r="J12" i="15"/>
  <c r="J74" i="13" l="1"/>
  <c r="H74" i="13"/>
  <c r="J73" i="13"/>
  <c r="H73" i="13"/>
  <c r="J72" i="13"/>
  <c r="H72" i="13"/>
  <c r="J67" i="13"/>
  <c r="H67" i="13"/>
  <c r="J66" i="13"/>
  <c r="H66" i="13"/>
  <c r="J63" i="13" l="1"/>
  <c r="Q1687" i="17" s="1"/>
  <c r="H63" i="13"/>
  <c r="P1687" i="17" s="1"/>
  <c r="H70" i="13"/>
  <c r="P1693" i="17" s="1"/>
  <c r="J70" i="13"/>
  <c r="Q1693" i="17" s="1"/>
  <c r="T1693" i="17" l="1"/>
  <c r="W1693" i="17" s="1"/>
  <c r="J137" i="20"/>
  <c r="K137" i="20" s="1"/>
  <c r="L137" i="20" s="1"/>
  <c r="S1693" i="17"/>
  <c r="V1693" i="17" s="1"/>
  <c r="G137" i="20"/>
  <c r="H137" i="20" s="1"/>
  <c r="I137" i="20" s="1"/>
  <c r="S1687" i="17"/>
  <c r="V1687" i="17" s="1"/>
  <c r="G136" i="20"/>
  <c r="H136" i="20" s="1"/>
  <c r="I136" i="20" s="1"/>
  <c r="T1687" i="17"/>
  <c r="W1687" i="17" s="1"/>
  <c r="J136" i="20"/>
  <c r="K136" i="20" s="1"/>
  <c r="L136" i="20" s="1"/>
  <c r="L134" i="20" s="1"/>
  <c r="L133" i="20" s="1"/>
  <c r="J137" i="1"/>
  <c r="K137" i="1" s="1"/>
  <c r="L137" i="1" s="1"/>
  <c r="G137" i="1"/>
  <c r="H137" i="1" s="1"/>
  <c r="I137" i="1" s="1"/>
  <c r="G136" i="1"/>
  <c r="H136" i="1" s="1"/>
  <c r="I136" i="1" s="1"/>
  <c r="J136" i="1"/>
  <c r="K136" i="1" s="1"/>
  <c r="L136" i="1" s="1"/>
  <c r="J58" i="13"/>
  <c r="H58" i="13"/>
  <c r="J60" i="13"/>
  <c r="H60" i="13"/>
  <c r="J59" i="13"/>
  <c r="H59" i="13"/>
  <c r="J57" i="13"/>
  <c r="H57" i="13"/>
  <c r="J56" i="13"/>
  <c r="H56" i="13"/>
  <c r="J49" i="13"/>
  <c r="H49" i="13"/>
  <c r="J51" i="13"/>
  <c r="H51" i="13"/>
  <c r="J50" i="13"/>
  <c r="H50" i="13"/>
  <c r="J48" i="13"/>
  <c r="H48" i="13"/>
  <c r="I134" i="20" l="1"/>
  <c r="I133" i="20" s="1"/>
  <c r="H46" i="13"/>
  <c r="P1599" i="17" s="1"/>
  <c r="H54" i="13"/>
  <c r="P1627" i="17" s="1"/>
  <c r="I134" i="1"/>
  <c r="I133" i="1" s="1"/>
  <c r="L134" i="1"/>
  <c r="L133" i="1" s="1"/>
  <c r="G124" i="1"/>
  <c r="H124" i="1" s="1"/>
  <c r="I124" i="1" s="1"/>
  <c r="G129" i="1"/>
  <c r="H129" i="1" s="1"/>
  <c r="I129" i="1" s="1"/>
  <c r="J46" i="13"/>
  <c r="Q1599" i="17" s="1"/>
  <c r="J54" i="13"/>
  <c r="Q1627" i="17" s="1"/>
  <c r="T1599" i="17" l="1"/>
  <c r="W1599" i="17" s="1"/>
  <c r="J124" i="20"/>
  <c r="K124" i="20" s="1"/>
  <c r="L124" i="20" s="1"/>
  <c r="T1627" i="17"/>
  <c r="W1627" i="17" s="1"/>
  <c r="J129" i="20"/>
  <c r="K129" i="20" s="1"/>
  <c r="L129" i="20" s="1"/>
  <c r="S1627" i="17"/>
  <c r="V1627" i="17" s="1"/>
  <c r="G129" i="20"/>
  <c r="H129" i="20" s="1"/>
  <c r="I129" i="20" s="1"/>
  <c r="S1599" i="17"/>
  <c r="V1599" i="17" s="1"/>
  <c r="G124" i="20"/>
  <c r="H124" i="20" s="1"/>
  <c r="I124" i="20" s="1"/>
  <c r="I121" i="20" s="1"/>
  <c r="I113" i="20" s="1"/>
  <c r="I121" i="1"/>
  <c r="I113" i="1" s="1"/>
  <c r="J124" i="1"/>
  <c r="K124" i="1" s="1"/>
  <c r="L124" i="1" s="1"/>
  <c r="J129" i="1"/>
  <c r="K129" i="1" s="1"/>
  <c r="L129" i="1" s="1"/>
  <c r="J19" i="13"/>
  <c r="H19" i="13"/>
  <c r="J21" i="13"/>
  <c r="H21" i="13"/>
  <c r="J20" i="13"/>
  <c r="H20" i="13"/>
  <c r="J18" i="13"/>
  <c r="H18" i="13"/>
  <c r="J42" i="13"/>
  <c r="L121" i="20" l="1"/>
  <c r="L113" i="20" s="1"/>
  <c r="L121" i="1"/>
  <c r="L113" i="1" s="1"/>
  <c r="H16" i="13"/>
  <c r="P928" i="17" s="1"/>
  <c r="J16" i="13"/>
  <c r="Q928" i="17" s="1"/>
  <c r="S928" i="17" l="1"/>
  <c r="V928" i="17" s="1"/>
  <c r="G77" i="20"/>
  <c r="H77" i="20" s="1"/>
  <c r="I77" i="20" s="1"/>
  <c r="T928" i="17"/>
  <c r="W928" i="17" s="1"/>
  <c r="J77" i="20"/>
  <c r="K77" i="20" s="1"/>
  <c r="L77" i="20" s="1"/>
  <c r="J77" i="1"/>
  <c r="K77" i="1" s="1"/>
  <c r="L77" i="1" s="1"/>
  <c r="G77" i="1"/>
  <c r="H77" i="1" s="1"/>
  <c r="I77" i="1" s="1"/>
  <c r="H42" i="13"/>
  <c r="J43" i="13"/>
  <c r="H43" i="13"/>
  <c r="J41" i="13"/>
  <c r="H41" i="13"/>
  <c r="H39" i="13" l="1"/>
  <c r="P1494" i="17" s="1"/>
  <c r="J39" i="13"/>
  <c r="Q1494" i="17" s="1"/>
  <c r="J36" i="13"/>
  <c r="H36" i="13"/>
  <c r="J35" i="13"/>
  <c r="H35" i="13"/>
  <c r="T1494" i="17" l="1"/>
  <c r="W1494" i="17" s="1"/>
  <c r="J105" i="20"/>
  <c r="K105" i="20" s="1"/>
  <c r="L105" i="20" s="1"/>
  <c r="L98" i="20" s="1"/>
  <c r="L91" i="20" s="1"/>
  <c r="S1494" i="17"/>
  <c r="V1494" i="17" s="1"/>
  <c r="G105" i="20"/>
  <c r="H105" i="20" s="1"/>
  <c r="I105" i="20" s="1"/>
  <c r="I98" i="20" s="1"/>
  <c r="I91" i="20" s="1"/>
  <c r="J104" i="1"/>
  <c r="K104" i="1" s="1"/>
  <c r="L104" i="1" s="1"/>
  <c r="J105" i="1"/>
  <c r="K105" i="1" s="1"/>
  <c r="L105" i="1" s="1"/>
  <c r="H33" i="13"/>
  <c r="P967" i="17" s="1"/>
  <c r="J33" i="13"/>
  <c r="Q967" i="17" s="1"/>
  <c r="G104" i="1"/>
  <c r="H104" i="1" s="1"/>
  <c r="I104" i="1" s="1"/>
  <c r="G105" i="1"/>
  <c r="H105" i="1" s="1"/>
  <c r="I105" i="1" s="1"/>
  <c r="J13" i="13"/>
  <c r="J11" i="13" s="1"/>
  <c r="Q154" i="17" s="1"/>
  <c r="H13" i="13"/>
  <c r="H11" i="13" s="1"/>
  <c r="P154" i="17" s="1"/>
  <c r="S154" i="17" l="1"/>
  <c r="V154" i="17" s="1"/>
  <c r="V10" i="17" s="1"/>
  <c r="G23" i="20"/>
  <c r="H23" i="20" s="1"/>
  <c r="I23" i="20" s="1"/>
  <c r="I17" i="20" s="1"/>
  <c r="I11" i="20" s="1"/>
  <c r="T967" i="17"/>
  <c r="W967" i="17" s="1"/>
  <c r="J79" i="20"/>
  <c r="K79" i="20" s="1"/>
  <c r="L79" i="20" s="1"/>
  <c r="L73" i="20" s="1"/>
  <c r="T154" i="17"/>
  <c r="W154" i="17" s="1"/>
  <c r="W10" i="17" s="1"/>
  <c r="J23" i="20"/>
  <c r="K23" i="20" s="1"/>
  <c r="L23" i="20" s="1"/>
  <c r="L17" i="20" s="1"/>
  <c r="L11" i="20" s="1"/>
  <c r="S967" i="17"/>
  <c r="V967" i="17" s="1"/>
  <c r="G79" i="20"/>
  <c r="H79" i="20" s="1"/>
  <c r="I79" i="20" s="1"/>
  <c r="I73" i="20" s="1"/>
  <c r="G23" i="1"/>
  <c r="H23" i="1" s="1"/>
  <c r="I23" i="1" s="1"/>
  <c r="I17" i="1" s="1"/>
  <c r="I11" i="1" s="1"/>
  <c r="J79" i="1"/>
  <c r="K79" i="1" s="1"/>
  <c r="L79" i="1" s="1"/>
  <c r="L73" i="1" s="1"/>
  <c r="J23" i="1"/>
  <c r="K23" i="1" s="1"/>
  <c r="L23" i="1" s="1"/>
  <c r="L17" i="1" s="1"/>
  <c r="L11" i="1" s="1"/>
  <c r="G79" i="1"/>
  <c r="H79" i="1" s="1"/>
  <c r="I79" i="1" s="1"/>
  <c r="I73" i="1" s="1"/>
  <c r="I98" i="1"/>
  <c r="I91" i="1" s="1"/>
  <c r="L98" i="1"/>
  <c r="L91" i="1" s="1"/>
  <c r="C26" i="7" l="1"/>
  <c r="L204" i="20"/>
  <c r="L206" i="20" s="1"/>
  <c r="L201" i="20"/>
  <c r="C28" i="7" s="1"/>
  <c r="I204" i="20"/>
  <c r="I206" i="20" s="1"/>
  <c r="I201" i="20"/>
  <c r="C27" i="7" l="1"/>
  <c r="O1312" i="17" l="1"/>
  <c r="F88" i="1" l="1"/>
  <c r="I88" i="1" s="1"/>
  <c r="I85" i="1" s="1"/>
  <c r="I81" i="1" s="1"/>
  <c r="I204" i="1" s="1"/>
  <c r="I206" i="1" s="1"/>
  <c r="L88" i="1" l="1"/>
  <c r="L85" i="1" s="1"/>
  <c r="L81" i="1" s="1"/>
  <c r="L204" i="1" s="1"/>
  <c r="L206" i="1" s="1"/>
  <c r="I201" i="1"/>
  <c r="V9" i="17" s="1"/>
  <c r="V8" i="17" s="1"/>
  <c r="L201" i="1" l="1"/>
  <c r="W9" i="17" s="1"/>
  <c r="W8" i="17" s="1"/>
</calcChain>
</file>

<file path=xl/sharedStrings.xml><?xml version="1.0" encoding="utf-8"?>
<sst xmlns="http://schemas.openxmlformats.org/spreadsheetml/2006/main" count="55166" uniqueCount="26231">
  <si>
    <t>MUNICÍPIO/UF:</t>
  </si>
  <si>
    <t>SÃO LOUREÇO DA MATA / PE</t>
  </si>
  <si>
    <t>GESTOR / AÇÃO:</t>
  </si>
  <si>
    <t>SECRETARIA DE INFRAESTRUTURA - DIRETORIA DE OBRAS</t>
  </si>
  <si>
    <t>ENDEREÇO:</t>
  </si>
  <si>
    <t>PREFEITURA DE SÃO LOURENÇO DA MATA</t>
  </si>
  <si>
    <t xml:space="preserve">OBJETO: </t>
  </si>
  <si>
    <t xml:space="preserve">EMPREENDIMENTO: </t>
  </si>
  <si>
    <t xml:space="preserve"> DATA BASE:</t>
  </si>
  <si>
    <t>BDI:</t>
  </si>
  <si>
    <t>ITEM</t>
  </si>
  <si>
    <t>FONTE</t>
  </si>
  <si>
    <t>CÓDIGO</t>
  </si>
  <si>
    <t>DESCRIÇÃO</t>
  </si>
  <si>
    <t>UNID.</t>
  </si>
  <si>
    <t>QUANT.</t>
  </si>
  <si>
    <t>CUSTO UNITÁRIO DESONERADO</t>
  </si>
  <si>
    <t>CUSTO UNITÁRIO DESONERADO COM BDI</t>
  </si>
  <si>
    <t>VALOR TOTAL DESONERADO COM BDI</t>
  </si>
  <si>
    <t>CUSTO UNITÁRIO NÃO DESONERADO</t>
  </si>
  <si>
    <t>CUSTO UNITÁRIO NÃO DESONERADO COM BDI</t>
  </si>
  <si>
    <t>VALOR TOTAL NÃO DESONERADO COM BDI</t>
  </si>
  <si>
    <t>1.0</t>
  </si>
  <si>
    <t>TOTAL</t>
  </si>
  <si>
    <t>SERVIÇOS PRELIMINARES</t>
  </si>
  <si>
    <t>1.1</t>
  </si>
  <si>
    <t>M3</t>
  </si>
  <si>
    <t>PLANILHA ORÇAMENTÁRIA COMPARATIVA</t>
  </si>
  <si>
    <t>1.2</t>
  </si>
  <si>
    <t>LASTRO DE CONCRETO MAGRO, APLICADO EM BLOCOS DE COROAMENTO OU SAPATAS. AF_08/2017</t>
  </si>
  <si>
    <t>LASTRO DE CONCRETO MAGRO, APLICADO EM BLOCOS DE COROAMENTO OU SAPATAS, ESPESSURA DE 5 CM. AF_08/2017</t>
  </si>
  <si>
    <t>M2</t>
  </si>
  <si>
    <t>COMPOSIÇÃO PARAMÉTRICA PARA EXECUÇÃO DE ESTRUTURAS DE CONCRETO ARMADO, PARA EDIFICAÇÃO INSTITUCIONAL TÉRREA, FCK = 25 MPA. AF_11/2022</t>
  </si>
  <si>
    <t>REATERRO MANUAL DE VALAS COM COMPACTAÇÃO MECANIZADA. AF_04/2016</t>
  </si>
  <si>
    <t>2.0</t>
  </si>
  <si>
    <t>INFRAESTRUTURA</t>
  </si>
  <si>
    <t>2.1</t>
  </si>
  <si>
    <t>3.0</t>
  </si>
  <si>
    <t>3.1</t>
  </si>
  <si>
    <t>ALVENARIA DE VEDAÇÃO DE BLOCOS CERÂMICOS FURADOS NA HORIZONTAL DE 9X19X19 CM (ESPESSURA 9 CM) E ARGAMASSA DE ASSENTAMENTO COM PREPARO EM BETONEIRA. AF_12/2021</t>
  </si>
  <si>
    <t>TOTAL GERAL R$</t>
  </si>
  <si>
    <t>COMPR.</t>
  </si>
  <si>
    <t>LARG.</t>
  </si>
  <si>
    <t>ALTURA</t>
  </si>
  <si>
    <t>=</t>
  </si>
  <si>
    <t>PREFEITURA MUNICIPAL DE SÃO LOURENÇO DA MATA/PE</t>
  </si>
  <si>
    <t>SECRETARIA DE INFRAESTRUTURA</t>
  </si>
  <si>
    <r>
      <rPr>
        <b/>
        <sz val="14"/>
        <color indexed="8"/>
        <rFont val="Arial"/>
        <family val="2"/>
      </rPr>
      <t>Cálculo do BDI - Com desoneração sobre a folha de pagamento</t>
    </r>
    <r>
      <rPr>
        <b/>
        <sz val="13"/>
        <color indexed="8"/>
        <rFont val="Arial"/>
        <family val="2"/>
      </rPr>
      <t xml:space="preserve">
</t>
    </r>
    <r>
      <rPr>
        <sz val="12"/>
        <color indexed="8"/>
        <rFont val="Arial"/>
        <family val="2"/>
      </rPr>
      <t>Fórmula e parâmetros estabelecidos pelo Acórdão 2622/2013-TCU-Plenário</t>
    </r>
  </si>
  <si>
    <t>TIPOS DE OBRAS CONTEMPLADOS</t>
  </si>
  <si>
    <t>DEMONSTRATIVO BDI</t>
  </si>
  <si>
    <t>Item</t>
  </si>
  <si>
    <t>Mínimo</t>
  </si>
  <si>
    <t>Máximo</t>
  </si>
  <si>
    <t>BDI</t>
  </si>
  <si>
    <t>Identificação</t>
  </si>
  <si>
    <t>AC</t>
  </si>
  <si>
    <t>Administração Central</t>
  </si>
  <si>
    <t>S e G</t>
  </si>
  <si>
    <t>Seguro e Garantia</t>
  </si>
  <si>
    <t>R</t>
  </si>
  <si>
    <t>Risco</t>
  </si>
  <si>
    <t>DF</t>
  </si>
  <si>
    <t>Despesas Financeiras</t>
  </si>
  <si>
    <t>L</t>
  </si>
  <si>
    <t>Lucro</t>
  </si>
  <si>
    <t>I *</t>
  </si>
  <si>
    <t>Tributos *</t>
  </si>
  <si>
    <r>
      <rPr>
        <b/>
        <sz val="16"/>
        <color indexed="10"/>
        <rFont val="Arial"/>
        <family val="2"/>
      </rPr>
      <t>←</t>
    </r>
    <r>
      <rPr>
        <b/>
        <sz val="13"/>
        <color indexed="10"/>
        <rFont val="Arial"/>
        <family val="2"/>
      </rPr>
      <t xml:space="preserve"> BDI A SER ADOTADO (com desoneração)</t>
    </r>
  </si>
  <si>
    <t>Verificação:</t>
  </si>
  <si>
    <t>* Em geral, os tributos ( I ) aplicáveis são PIS (0,65%), COFINS (3%) e ISS (variável, conforme</t>
  </si>
  <si>
    <t>Município, de 2 a 5% e, em alguns casos, isento).</t>
  </si>
  <si>
    <t>TRIBUTOS</t>
  </si>
  <si>
    <t>%</t>
  </si>
  <si>
    <t>PIS</t>
  </si>
  <si>
    <t>COFINS</t>
  </si>
  <si>
    <t>Cont. Previd.</t>
  </si>
  <si>
    <t>(Contribuição Previdenciária sobre a receita bruta, no caso de desoneração na folha)</t>
  </si>
  <si>
    <t>ISS</t>
  </si>
  <si>
    <t>Total</t>
  </si>
  <si>
    <t>Conforme lesgislação tributária Municipal, a base de cálculo do ISS correspondente a 40% do valor deste tipo de obra, e sobre esta base, incide ISS com alícota de 5%.</t>
  </si>
  <si>
    <r>
      <rPr>
        <sz val="9"/>
        <color indexed="8"/>
        <rFont val="Arial"/>
        <family val="2"/>
      </rPr>
      <t>Declaramos que, conforme</t>
    </r>
    <r>
      <rPr>
        <b/>
        <sz val="9"/>
        <color indexed="8"/>
        <rFont val="Arial"/>
        <family val="2"/>
      </rPr>
      <t xml:space="preserve"> legislação tributária municipal</t>
    </r>
    <r>
      <rPr>
        <sz val="9"/>
        <color indexed="8"/>
        <rFont val="Arial"/>
        <family val="2"/>
      </rPr>
      <t>, a base de cálculo estimada do ISS é de</t>
    </r>
  </si>
  <si>
    <t xml:space="preserve">sobre o valor da obra e a aliquota do ISS aplicável no Município é de </t>
  </si>
  <si>
    <t>← (limitado a 5,00%)</t>
  </si>
  <si>
    <t>FÓRMULA</t>
  </si>
  <si>
    <r>
      <rPr>
        <sz val="11"/>
        <color indexed="8"/>
        <rFont val="Calibri"/>
        <family val="2"/>
      </rPr>
      <t xml:space="preserve">BDI calculado pela expressão:
</t>
    </r>
    <r>
      <rPr>
        <b/>
        <sz val="10"/>
        <color indexed="8"/>
        <rFont val="Arial"/>
        <family val="2"/>
      </rPr>
      <t>BDI = { [ (1+AC/100+S/100+R/100+G/100) x (1+DF/100) x (1+L/100) / (1-I/100)] -1} x 100</t>
    </r>
  </si>
  <si>
    <t>____________________________________                                     ____________________________________</t>
  </si>
  <si>
    <t>PREFEITURA MUNICIPAL DE SÃO LOURENÇO DA MATA</t>
  </si>
  <si>
    <t>DIRETORIA DE OBRAS</t>
  </si>
  <si>
    <t>COMPOSIÇÃO DE ENCARGOS SOCIAIS</t>
  </si>
  <si>
    <r>
      <rPr>
        <b/>
        <sz val="10"/>
        <color indexed="9"/>
        <rFont val="Calibri"/>
        <family val="2"/>
      </rPr>
      <t>ENCARGOS</t>
    </r>
  </si>
  <si>
    <r>
      <rPr>
        <b/>
        <sz val="10"/>
        <color indexed="9"/>
        <rFont val="Calibri"/>
        <family val="2"/>
      </rPr>
      <t>SOCIAIS</t>
    </r>
  </si>
  <si>
    <r>
      <rPr>
        <b/>
        <sz val="10"/>
        <color indexed="9"/>
        <rFont val="Calibri"/>
        <family val="2"/>
      </rPr>
      <t>SOBRE   A   MÃO</t>
    </r>
  </si>
  <si>
    <r>
      <rPr>
        <b/>
        <sz val="10"/>
        <color indexed="9"/>
        <rFont val="Calibri"/>
        <family val="2"/>
      </rPr>
      <t>DE   OBRA</t>
    </r>
  </si>
  <si>
    <r>
      <rPr>
        <b/>
        <sz val="10"/>
        <rFont val="Calibri"/>
        <family val="2"/>
      </rPr>
      <t>CÓDIGO</t>
    </r>
  </si>
  <si>
    <r>
      <rPr>
        <b/>
        <sz val="10"/>
        <rFont val="Calibri"/>
        <family val="2"/>
      </rPr>
      <t>DESCRIÇÃO</t>
    </r>
  </si>
  <si>
    <r>
      <rPr>
        <b/>
        <sz val="10"/>
        <color indexed="9"/>
        <rFont val="Calibri"/>
        <family val="2"/>
      </rPr>
      <t>COM DESONERAÇÃO</t>
    </r>
  </si>
  <si>
    <r>
      <rPr>
        <b/>
        <sz val="10"/>
        <color indexed="9"/>
        <rFont val="Calibri"/>
        <family val="2"/>
      </rPr>
      <t>SEM DESONERAÇÃO</t>
    </r>
  </si>
  <si>
    <r>
      <rPr>
        <b/>
        <sz val="10"/>
        <rFont val="Calibri"/>
        <family val="2"/>
      </rPr>
      <t xml:space="preserve">HORISTA
</t>
    </r>
    <r>
      <rPr>
        <b/>
        <sz val="10"/>
        <rFont val="Calibri"/>
        <family val="2"/>
      </rPr>
      <t>%</t>
    </r>
  </si>
  <si>
    <r>
      <rPr>
        <b/>
        <sz val="10"/>
        <rFont val="Calibri"/>
        <family val="2"/>
      </rPr>
      <t xml:space="preserve">MENSALISTA
</t>
    </r>
    <r>
      <rPr>
        <b/>
        <sz val="10"/>
        <rFont val="Calibri"/>
        <family val="2"/>
      </rPr>
      <t>%</t>
    </r>
  </si>
  <si>
    <r>
      <rPr>
        <b/>
        <sz val="10"/>
        <color indexed="9"/>
        <rFont val="Calibri"/>
        <family val="2"/>
      </rPr>
      <t>GRUPO A</t>
    </r>
  </si>
  <si>
    <r>
      <rPr>
        <sz val="10"/>
        <rFont val="Calibri"/>
        <family val="2"/>
      </rPr>
      <t>A1</t>
    </r>
  </si>
  <si>
    <r>
      <rPr>
        <sz val="10"/>
        <rFont val="Calibri"/>
        <family val="2"/>
      </rPr>
      <t>INSS</t>
    </r>
  </si>
  <si>
    <r>
      <rPr>
        <sz val="10"/>
        <rFont val="Calibri"/>
        <family val="2"/>
      </rPr>
      <t>A2</t>
    </r>
  </si>
  <si>
    <r>
      <rPr>
        <sz val="10"/>
        <rFont val="Calibri"/>
        <family val="2"/>
      </rPr>
      <t>SESI</t>
    </r>
  </si>
  <si>
    <r>
      <rPr>
        <sz val="10"/>
        <rFont val="Calibri"/>
        <family val="2"/>
      </rPr>
      <t>A3</t>
    </r>
  </si>
  <si>
    <r>
      <rPr>
        <sz val="10"/>
        <rFont val="Calibri"/>
        <family val="2"/>
      </rPr>
      <t>SENAI</t>
    </r>
  </si>
  <si>
    <r>
      <rPr>
        <sz val="10"/>
        <rFont val="Calibri"/>
        <family val="2"/>
      </rPr>
      <t>A4</t>
    </r>
  </si>
  <si>
    <r>
      <rPr>
        <sz val="10"/>
        <rFont val="Calibri"/>
        <family val="2"/>
      </rPr>
      <t>INCRA</t>
    </r>
  </si>
  <si>
    <r>
      <rPr>
        <sz val="10"/>
        <rFont val="Calibri"/>
        <family val="2"/>
      </rPr>
      <t>A5</t>
    </r>
  </si>
  <si>
    <r>
      <rPr>
        <sz val="10"/>
        <rFont val="Calibri"/>
        <family val="2"/>
      </rPr>
      <t>SEBRAE</t>
    </r>
  </si>
  <si>
    <r>
      <rPr>
        <sz val="10"/>
        <rFont val="Calibri"/>
        <family val="2"/>
      </rPr>
      <t>A6</t>
    </r>
  </si>
  <si>
    <r>
      <rPr>
        <sz val="10"/>
        <rFont val="Calibri"/>
        <family val="2"/>
      </rPr>
      <t>Salário Educação</t>
    </r>
  </si>
  <si>
    <r>
      <rPr>
        <sz val="10"/>
        <rFont val="Calibri"/>
        <family val="2"/>
      </rPr>
      <t>A7</t>
    </r>
  </si>
  <si>
    <r>
      <rPr>
        <sz val="10"/>
        <rFont val="Calibri"/>
        <family val="2"/>
      </rPr>
      <t>Seguro Contra Acidentes de Trabalho</t>
    </r>
  </si>
  <si>
    <r>
      <rPr>
        <sz val="10"/>
        <rFont val="Calibri"/>
        <family val="2"/>
      </rPr>
      <t>A8</t>
    </r>
  </si>
  <si>
    <r>
      <rPr>
        <sz val="10"/>
        <rFont val="Calibri"/>
        <family val="2"/>
      </rPr>
      <t>FGTS</t>
    </r>
  </si>
  <si>
    <r>
      <rPr>
        <sz val="10"/>
        <rFont val="Calibri"/>
        <family val="2"/>
      </rPr>
      <t>A9</t>
    </r>
  </si>
  <si>
    <r>
      <rPr>
        <sz val="10"/>
        <rFont val="Calibri"/>
        <family val="2"/>
      </rPr>
      <t>SECONCI</t>
    </r>
  </si>
  <si>
    <r>
      <rPr>
        <b/>
        <sz val="10"/>
        <rFont val="Calibri"/>
        <family val="2"/>
      </rPr>
      <t>A</t>
    </r>
  </si>
  <si>
    <r>
      <rPr>
        <b/>
        <sz val="10"/>
        <rFont val="Calibri"/>
        <family val="2"/>
      </rPr>
      <t>Total</t>
    </r>
  </si>
  <si>
    <r>
      <rPr>
        <b/>
        <sz val="10"/>
        <color indexed="9"/>
        <rFont val="Calibri"/>
        <family val="2"/>
      </rPr>
      <t>GRUPO B</t>
    </r>
  </si>
  <si>
    <r>
      <rPr>
        <sz val="10"/>
        <rFont val="Calibri"/>
        <family val="2"/>
      </rPr>
      <t>B1</t>
    </r>
  </si>
  <si>
    <r>
      <rPr>
        <sz val="10"/>
        <rFont val="Calibri"/>
        <family val="2"/>
      </rPr>
      <t>Repouso Semanal Remunerado</t>
    </r>
  </si>
  <si>
    <r>
      <rPr>
        <sz val="10"/>
        <rFont val="Calibri"/>
        <family val="2"/>
      </rPr>
      <t>Não incide</t>
    </r>
  </si>
  <si>
    <r>
      <rPr>
        <sz val="10"/>
        <rFont val="Calibri"/>
        <family val="2"/>
      </rPr>
      <t>B2</t>
    </r>
  </si>
  <si>
    <r>
      <rPr>
        <sz val="10"/>
        <rFont val="Calibri"/>
        <family val="2"/>
      </rPr>
      <t>Feriados</t>
    </r>
  </si>
  <si>
    <r>
      <rPr>
        <sz val="10"/>
        <rFont val="Calibri"/>
        <family val="2"/>
      </rPr>
      <t>B3</t>
    </r>
  </si>
  <si>
    <r>
      <rPr>
        <sz val="10"/>
        <rFont val="Calibri"/>
        <family val="2"/>
      </rPr>
      <t>Auxílio - Enfermidade</t>
    </r>
  </si>
  <si>
    <r>
      <rPr>
        <sz val="10"/>
        <rFont val="Calibri"/>
        <family val="2"/>
      </rPr>
      <t>B4</t>
    </r>
  </si>
  <si>
    <r>
      <rPr>
        <sz val="10"/>
        <rFont val="Calibri"/>
        <family val="2"/>
      </rPr>
      <t>13º Salário</t>
    </r>
  </si>
  <si>
    <r>
      <rPr>
        <sz val="10"/>
        <rFont val="Calibri"/>
        <family val="2"/>
      </rPr>
      <t>B5</t>
    </r>
  </si>
  <si>
    <r>
      <rPr>
        <sz val="10"/>
        <rFont val="Calibri"/>
        <family val="2"/>
      </rPr>
      <t>Licença Paternidade</t>
    </r>
  </si>
  <si>
    <r>
      <rPr>
        <sz val="10"/>
        <rFont val="Calibri"/>
        <family val="2"/>
      </rPr>
      <t>B6</t>
    </r>
  </si>
  <si>
    <r>
      <rPr>
        <sz val="10"/>
        <rFont val="Calibri"/>
        <family val="2"/>
      </rPr>
      <t>Faltas Justificadas</t>
    </r>
  </si>
  <si>
    <r>
      <rPr>
        <sz val="10"/>
        <rFont val="Calibri"/>
        <family val="2"/>
      </rPr>
      <t>B7</t>
    </r>
  </si>
  <si>
    <r>
      <rPr>
        <sz val="10"/>
        <rFont val="Calibri"/>
        <family val="2"/>
      </rPr>
      <t>Dias de Chuvas</t>
    </r>
  </si>
  <si>
    <r>
      <rPr>
        <sz val="10"/>
        <rFont val="Calibri"/>
        <family val="2"/>
      </rPr>
      <t>B8</t>
    </r>
  </si>
  <si>
    <r>
      <rPr>
        <sz val="10"/>
        <rFont val="Calibri"/>
        <family val="2"/>
      </rPr>
      <t>Auxílio Acidente de Trabalho</t>
    </r>
  </si>
  <si>
    <r>
      <rPr>
        <sz val="10"/>
        <rFont val="Calibri"/>
        <family val="2"/>
      </rPr>
      <t>B9</t>
    </r>
  </si>
  <si>
    <r>
      <rPr>
        <sz val="10"/>
        <rFont val="Calibri"/>
        <family val="2"/>
      </rPr>
      <t>Férias Gozadas</t>
    </r>
  </si>
  <si>
    <r>
      <rPr>
        <sz val="10"/>
        <rFont val="Calibri"/>
        <family val="2"/>
      </rPr>
      <t>B10</t>
    </r>
  </si>
  <si>
    <r>
      <rPr>
        <sz val="10"/>
        <rFont val="Calibri"/>
        <family val="2"/>
      </rPr>
      <t>Salário Maternidade</t>
    </r>
  </si>
  <si>
    <r>
      <rPr>
        <b/>
        <sz val="10"/>
        <rFont val="Calibri"/>
        <family val="2"/>
      </rPr>
      <t>B</t>
    </r>
  </si>
  <si>
    <r>
      <rPr>
        <b/>
        <sz val="10"/>
        <color indexed="9"/>
        <rFont val="Calibri"/>
        <family val="2"/>
      </rPr>
      <t>GRUPO C</t>
    </r>
  </si>
  <si>
    <r>
      <rPr>
        <sz val="10"/>
        <rFont val="Calibri"/>
        <family val="2"/>
      </rPr>
      <t>C1</t>
    </r>
  </si>
  <si>
    <r>
      <rPr>
        <sz val="10"/>
        <rFont val="Calibri"/>
        <family val="2"/>
      </rPr>
      <t>Aviso Prévio Indenizado</t>
    </r>
  </si>
  <si>
    <r>
      <rPr>
        <sz val="10"/>
        <rFont val="Calibri"/>
        <family val="2"/>
      </rPr>
      <t>C2</t>
    </r>
  </si>
  <si>
    <r>
      <rPr>
        <sz val="10"/>
        <rFont val="Calibri"/>
        <family val="2"/>
      </rPr>
      <t>Aviso Prévio Trabalhado</t>
    </r>
  </si>
  <si>
    <r>
      <rPr>
        <sz val="10"/>
        <rFont val="Calibri"/>
        <family val="2"/>
      </rPr>
      <t>C3</t>
    </r>
  </si>
  <si>
    <r>
      <rPr>
        <sz val="10"/>
        <rFont val="Calibri"/>
        <family val="2"/>
      </rPr>
      <t>Férias Indenizadas</t>
    </r>
  </si>
  <si>
    <r>
      <rPr>
        <sz val="10"/>
        <rFont val="Calibri"/>
        <family val="2"/>
      </rPr>
      <t>C4</t>
    </r>
  </si>
  <si>
    <r>
      <rPr>
        <sz val="10"/>
        <rFont val="Calibri"/>
        <family val="2"/>
      </rPr>
      <t>Depósito Rescisão Sem Justa Causa</t>
    </r>
  </si>
  <si>
    <r>
      <rPr>
        <sz val="10"/>
        <rFont val="Calibri"/>
        <family val="2"/>
      </rPr>
      <t>C5</t>
    </r>
  </si>
  <si>
    <r>
      <rPr>
        <sz val="10"/>
        <rFont val="Calibri"/>
        <family val="2"/>
      </rPr>
      <t>Indenização Adicional</t>
    </r>
  </si>
  <si>
    <r>
      <rPr>
        <b/>
        <sz val="10"/>
        <rFont val="Calibri"/>
        <family val="2"/>
      </rPr>
      <t>C</t>
    </r>
  </si>
  <si>
    <r>
      <rPr>
        <b/>
        <sz val="10"/>
        <color indexed="9"/>
        <rFont val="Calibri"/>
        <family val="2"/>
      </rPr>
      <t>GRUPO D</t>
    </r>
  </si>
  <si>
    <r>
      <rPr>
        <sz val="10"/>
        <rFont val="Calibri"/>
        <family val="2"/>
      </rPr>
      <t>D1</t>
    </r>
  </si>
  <si>
    <r>
      <rPr>
        <sz val="10"/>
        <rFont val="Calibri"/>
        <family val="2"/>
      </rPr>
      <t>Reincidência de Grupo A sobre Grupo B</t>
    </r>
  </si>
  <si>
    <r>
      <rPr>
        <sz val="10"/>
        <rFont val="Calibri"/>
        <family val="2"/>
      </rPr>
      <t>D2</t>
    </r>
  </si>
  <si>
    <r>
      <rPr>
        <sz val="10"/>
        <rFont val="Calibri"/>
        <family val="2"/>
      </rPr>
      <t xml:space="preserve">Reincidência de Grupo A sobre Aviso Prévio
</t>
    </r>
    <r>
      <rPr>
        <sz val="10"/>
        <rFont val="Calibri"/>
        <family val="2"/>
      </rPr>
      <t>Trabalhado e Reincidência do FGTS sobre Aviso Prévio Indenizado</t>
    </r>
  </si>
  <si>
    <r>
      <rPr>
        <b/>
        <sz val="10"/>
        <rFont val="Calibri"/>
        <family val="2"/>
      </rPr>
      <t>D</t>
    </r>
  </si>
  <si>
    <r>
      <rPr>
        <b/>
        <sz val="10"/>
        <color indexed="9"/>
        <rFont val="Calibri"/>
        <family val="2"/>
      </rPr>
      <t>TOTAL(A+B+C+D)</t>
    </r>
  </si>
  <si>
    <t>CRONOGRAMA FÍSICO - FINANCEIRO</t>
  </si>
  <si>
    <t>DISCRIMINAÇÃO</t>
  </si>
  <si>
    <t>PREÇO</t>
  </si>
  <si>
    <t>R$</t>
  </si>
  <si>
    <t>30 DIAS</t>
  </si>
  <si>
    <t>TOTAL ACUMULADO R$</t>
  </si>
  <si>
    <t>PLANILHA RESUMO</t>
  </si>
  <si>
    <t>TOTAL (R$)</t>
  </si>
  <si>
    <t>LOCAL :</t>
  </si>
  <si>
    <t>PERÍODO DE EXECUÇÃO :</t>
  </si>
  <si>
    <t>PROJETO BÁSICO</t>
  </si>
  <si>
    <t>A</t>
  </si>
  <si>
    <t>OBJETIVO</t>
  </si>
  <si>
    <t>B</t>
  </si>
  <si>
    <t>JUSTIFICATIVA</t>
  </si>
  <si>
    <t xml:space="preserve">Há necessidade de LICITAR a contratação deste objeto por se tratar de serviço especializado, de grande proporção construtiva, a qual não existe na administração municipal mão de obra disponível para atendimento desta demanda.
</t>
  </si>
  <si>
    <t>C</t>
  </si>
  <si>
    <t>META FÍSICA</t>
  </si>
  <si>
    <t>Execução das quantidades previstas na planilha anexa.</t>
  </si>
  <si>
    <t>D</t>
  </si>
  <si>
    <t>PERÍODO DE VIGENCIA DO CONTRATO</t>
  </si>
  <si>
    <t>E</t>
  </si>
  <si>
    <t>TABELA BASE</t>
  </si>
  <si>
    <t>F</t>
  </si>
  <si>
    <t>VALOR TOTAL ESTIMADO</t>
  </si>
  <si>
    <t>O valor total estimado dos serviços a serem executados será de</t>
  </si>
  <si>
    <t>G</t>
  </si>
  <si>
    <t>CLASSIFICAÇÃO ORÇAMENTÁRIA</t>
  </si>
  <si>
    <t>Os recursos necessários à realização da despesa com os serviços ora licitados estão alocados na Secretaria de Infraestrutura, conforme código abaixo:</t>
  </si>
  <si>
    <t>-</t>
  </si>
  <si>
    <t>Secretaria de Infraestrutura</t>
  </si>
  <si>
    <t>construção de muro e drenagem</t>
  </si>
  <si>
    <t>Obras e Instalações</t>
  </si>
  <si>
    <t>Fonte</t>
  </si>
  <si>
    <t>Cód. Reduzido da Dot. Orçamentária</t>
  </si>
  <si>
    <t>Ação</t>
  </si>
  <si>
    <t>Subelemento</t>
  </si>
  <si>
    <t>H</t>
  </si>
  <si>
    <t>DESCRIÇÃO DO LOCAL DE EXECUÇÃO DA OBRA</t>
  </si>
  <si>
    <t>I</t>
  </si>
  <si>
    <t>FORMA DE EXECUÇÃO</t>
  </si>
  <si>
    <t>INDIRETA</t>
  </si>
  <si>
    <t>J</t>
  </si>
  <si>
    <t>RESPONSÁVEL PELO TERMO DE REFERÊNCIA</t>
  </si>
  <si>
    <t>RELATÓRIO FOTOGRÁFICO</t>
  </si>
  <si>
    <t>FOTO 01</t>
  </si>
  <si>
    <t>FOTO 02</t>
  </si>
  <si>
    <t>FOTO 03</t>
  </si>
  <si>
    <t>FOTO 04</t>
  </si>
  <si>
    <t>FOTO 05</t>
  </si>
  <si>
    <t>FOTO 06</t>
  </si>
  <si>
    <t>UNIDADE</t>
  </si>
  <si>
    <t>CUSTO TOTAL</t>
  </si>
  <si>
    <t>97141</t>
  </si>
  <si>
    <t>ASSENTAMENTO DE TUBO DE FERRO FUNDIDO PARA REDE DE ÁGUA, DN 80 MM, JUNTA ELÁSTICA, INSTALADO EM LOCAL COM NÍVEL ALTO DE INTERFERÊNCIAS (NÃO INCLUI FORNECIMENTO). AF_11/2017</t>
  </si>
  <si>
    <t>M</t>
  </si>
  <si>
    <t>8,53</t>
  </si>
  <si>
    <t>97142</t>
  </si>
  <si>
    <t>ASSENTAMENTO DE TUBO DE FERRO FUNDIDO PARA REDE DE ÁGUA, DN 100 MM, JUNTA ELÁSTICA, INSTALADO EM LOCAL COM NÍVEL ALTO DE INTERFERÊNCIAS (NÃO INCLUI FORNECIMENTO). AF_11/2017</t>
  </si>
  <si>
    <t>9,49</t>
  </si>
  <si>
    <t>97143</t>
  </si>
  <si>
    <t>ASSENTAMENTO DE TUBO DE FERRO FUNDIDO PARA REDE DE ÁGUA, DN 150 MM, JUNTA ELÁSTICA, INSTALADO EM LOCAL COM NÍVEL ALTO DE INTERFERÊNCIAS (NÃO INCLUI FORNECIMENTO). AF_11/2017</t>
  </si>
  <si>
    <t>11,89</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</si>
  <si>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</si>
  <si>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</si>
  <si>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</si>
  <si>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</si>
  <si>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16,67</t>
  </si>
  <si>
    <t>97146</t>
  </si>
  <si>
    <t>ASSENTAMENTO DE TUBO DE FERRO FUNDIDO PARA REDE DE ÁGUA, DN 300 MM, JUNTA ELÁSTICA, INSTALADO EM LOCAL COM NÍVEL ALTO DE INTERFERÊNCIAS (NÃO INCLUI FORNECIMENTO). AF_11/2017</t>
  </si>
  <si>
    <t>19,07</t>
  </si>
  <si>
    <t>97147</t>
  </si>
  <si>
    <t>ASSENTAMENTO DE TUBO DE FERRO FUNDIDO PARA REDE DE ÁGUA, DN 350 MM, JUNTA ELÁSTICA, INSTALADO EM LOCAL COM NÍVEL ALTO DE INTERFERÊNCIAS (NÃO INCLUI FORNECIMENTO). AF_11/2017</t>
  </si>
  <si>
    <t>97148</t>
  </si>
  <si>
    <t>ASSENTAMENTO DE TUBO DE FERRO FUNDIDO PARA REDE DE ÁGUA, DN 400 MM, JUNTA ELÁSTICA, INSTALADO EM LOCAL COM NÍVEL ALTO DE INTERFERÊNCIAS (NÃO INCLUI FORNECIMENTO). AF_11/2017</t>
  </si>
  <si>
    <t>23,89</t>
  </si>
  <si>
    <t>97149</t>
  </si>
  <si>
    <t>ASSENTAMENTO DE TUBO DE FERRO FUNDIDO PARA REDE DE ÁGUA, DN 450 MM, JUNTA ELÁSTICA, INSTALADO EM LOCAL COM NÍVEL ALTO DE INTERFERÊNCIAS (NÃO INCLUI FORNECIMENTO). AF_11/2017</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</si>
  <si>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</si>
  <si>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</si>
  <si>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</si>
  <si>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</si>
  <si>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97152</t>
  </si>
  <si>
    <t>ASSENTAMENTO DE TUBO DE FERRO FUNDIDO PARA REDE DE ÁGUA, DN 700 MM, JUNTA ELÁSTICA, INSTALADO EM LOCAL COM NÍVEL ALTO DE INTERFERÊNCIAS (NÃO INCLUI FORNECIMENTO). AF_11/2017</t>
  </si>
  <si>
    <t>43,73</t>
  </si>
  <si>
    <t>97153</t>
  </si>
  <si>
    <t>ASSENTAMENTO DE TUBO DE FERRO FUNDIDO PARA REDE DE ÁGUA, DN 800 MM, JUNTA ELÁSTICA, INSTALADO EM LOCAL COM NÍVEL ALTO DE INTERFERÊNCIAS (NÃO INCLUI FORNECIMENTO). AF_11/2017</t>
  </si>
  <si>
    <t>49,12</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</si>
  <si>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</si>
  <si>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</si>
  <si>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</si>
  <si>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</si>
  <si>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</si>
  <si>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</si>
  <si>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97157</t>
  </si>
  <si>
    <t>ASSENTAMENTO DE TUBO DE FERRO FUNDIDO PARA REDE DE ÁGUA, DN 80 MM, JUNTA ELÁSTICA, INSTALADO EM LOCAL COM NÍVEL BAIXO DE INTERFERÊNCIAS (NÃO INCLUI FORNECIMENTO). AF_11/2017</t>
  </si>
  <si>
    <t>5,14</t>
  </si>
  <si>
    <t>97158</t>
  </si>
  <si>
    <t>ASSENTAMENTO DE TUBO DE FERRO FUNDIDO PARA REDE DE ÁGUA, DN 100 MM, JUNTA ELÁSTICA, INSTALADO EM LOCAL COM NÍVEL BAIXO DE INTERFERÊNCIAS (NÃO INCLUI FORNECIMENTO). AF_11/2017</t>
  </si>
  <si>
    <t>5,73</t>
  </si>
  <si>
    <t>97159</t>
  </si>
  <si>
    <t>ASSENTAMENTO DE TUBO DE FERRO FUNDIDO PARA REDE DE ÁGUA, DN 150 MM, JUNTA ELÁSTICA, INSTALADO EM LOCAL COM NÍVEL BAIXO DE INTERFERÊNCIAS (NÃO INCLUI FORNECIMENTO). AF_11/2017</t>
  </si>
  <si>
    <t>7,18</t>
  </si>
  <si>
    <t>97160</t>
  </si>
  <si>
    <t>ASSENTAMENTO DE TUBO DE FERRO FUNDIDO PARA REDE DE ÁGUA, DN 200 MM, JUNTA ELÁSTICA, INSTALADO EM LOCAL COM NÍVEL BAIXO DE INTERFERÊNCIAS (NÃO INCLUI FORNECIMENTO). AF_11/2017</t>
  </si>
  <si>
    <t>8,62</t>
  </si>
  <si>
    <t>97161</t>
  </si>
  <si>
    <t>ASSENTAMENTO DE TUBO DE FERRO FUNDIDO PARA REDE DE ÁGUA, DN 250 MM, JUNTA ELÁSTICA, INSTALADO EM LOCAL COM NÍVEL BAIXO DE INTERFERÊNCIAS (NÃO INCLUI FORNECIMENTO). AF_11/2017</t>
  </si>
  <si>
    <t>10,10</t>
  </si>
  <si>
    <t>97162</t>
  </si>
  <si>
    <t>ASSENTAMENTO DE TUBO DE FERRO FUNDIDO PARA REDE DE ÁGUA, DN 300 MM, JUNTA ELÁSTICA, INSTALADO EM LOCAL COM NÍVEL BAIXO DE INTERFERÊNCIAS (NÃO INCLUI FORNECIMENTO). AF_11/2017</t>
  </si>
  <si>
    <t>11,57</t>
  </si>
  <si>
    <t>97163</t>
  </si>
  <si>
    <t>ASSENTAMENTO DE TUBO DE FERRO FUNDIDO PARA REDE DE ÁGUA, DN 350 MM, JUNTA ELÁSTICA, INSTALADO EM LOCAL COM NÍVEL BAIXO DE INTERFERÊNCIAS (NÃO INCLUI FORNECIMENTO). AF_11/2017</t>
  </si>
  <si>
    <t>13,04</t>
  </si>
  <si>
    <t>97164</t>
  </si>
  <si>
    <t>ASSENTAMENTO DE TUBO DE FERRO FUNDIDO PARA REDE DE ÁGUA, DN 400 MM, JUNTA ELÁSTICA, INSTALADO EM LOCAL COM NÍVEL BAIXO DE INTERFERÊNCIAS (NÃO INCLUI FORNECIMENTO). AF_11/2017</t>
  </si>
  <si>
    <t>14,51</t>
  </si>
  <si>
    <t>97165</t>
  </si>
  <si>
    <t>ASSENTAMENTO DE TUBO DE FERRO FUNDIDO PARA REDE DE ÁGUA, DN 450 MM, JUNTA ELÁSTICA, INSTALADO EM LOCAL COM NÍVEL BAIXO DE INTERFERÊNCIAS (NÃO INCLUI FORNECIMENTO). AF_11/2017</t>
  </si>
  <si>
    <t>16,01</t>
  </si>
  <si>
    <t>97166</t>
  </si>
  <si>
    <t>ASSENTAMENTO DE TUBO DE FERRO FUNDIDO PARA REDE DE ÁGUA, DN 500 MM, JUNTA ELÁSTICA, INSTALADO EM LOCAL COM NÍVEL BAIXO DE INTERFERÊNCIAS (NÃO INCLUI FORNECIMENTO). AF_11/2017</t>
  </si>
  <si>
    <t>97167</t>
  </si>
  <si>
    <t>ASSENTAMENTO DE TUBO DE FERRO FUNDIDO PARA REDE DE ÁGUA, DN 600 MM, JUNTA ELÁSTICA, INSTALADO EM LOCAL COM NÍVEL BAIXO DE INTERFERÊNCIAS (NÃO INCLUI FORNECIMENTO). AF_11/2017</t>
  </si>
  <si>
    <t>97168</t>
  </si>
  <si>
    <t>ASSENTAMENTO DE TUBO DE FERRO FUNDIDO PARA REDE DE ÁGUA, DN 700 MM, JUNTA ELÁSTICA, INSTALADO EM LOCAL COM NÍVEL BAIXO DE INTERFERÊNCIAS (NÃO INCLUI FORNECIMENTO). AF_11/2017</t>
  </si>
  <si>
    <t>97169</t>
  </si>
  <si>
    <t>ASSENTAMENTO DE TUBO DE FERRO FUNDIDO PARA REDE DE ÁGUA, DN 800 MM, JUNTA ELÁSTICA, INSTALADO EM LOCAL COM NÍVEL BAIXO DE INTERFERÊNCIAS (NÃO INCLUI FORNECIMENTO). AF_11/2017</t>
  </si>
  <si>
    <t>29,86</t>
  </si>
  <si>
    <t>97170</t>
  </si>
  <si>
    <t>ASSENTAMENTO DE TUBO DE FERRO FUNDIDO PARA REDE DE ÁGUA, DN 900 MM, JUNTA ELÁSTICA, INSTALADO EM LOCAL COM NÍVEL BAIXO DE INTERFERÊNCIAS (NÃO INCLUI FORNECIMENTO). AF_11/2017</t>
  </si>
  <si>
    <t>33,16</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</si>
  <si>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</si>
  <si>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</si>
  <si>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</si>
  <si>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</si>
  <si>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</si>
  <si>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</si>
  <si>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</si>
  <si>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</si>
  <si>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39,56</t>
  </si>
  <si>
    <t>97175</t>
  </si>
  <si>
    <t>ASSENTAMENTO DE TUBO DE AÇO CARBONO PARA REDE DE ÁGUA, DN 800 MM (32), JUNTA SOLDADA, INSTALADO EM LOCAL COM NÍVEL ALTO DE INTERFERÊNCIAS (NÃO INCLUI FORNECIMENTO). AF_11/2017</t>
  </si>
  <si>
    <t>44,92</t>
  </si>
  <si>
    <t>97176</t>
  </si>
  <si>
    <t>ASSENTAMENTO DE TUBO DE AÇO CARBONO PARA REDE DE ÁGUA, DN 900 MM (36), JUNTA SOLDADA, INSTALADO EM LOCAL COM NÍVEL ALTO DE INTERFERÊNCIAS (NÃO INCLUI FORNECIMENTO). AF_11/2017</t>
  </si>
  <si>
    <t>50,27</t>
  </si>
  <si>
    <t>97177</t>
  </si>
  <si>
    <t>ASSENTAMENTO DE TUBO DE AÇO CARBONO PARA REDE DE ÁGUA, DN 1000 MM (40) OU DN 1100 MM (44), JUNTA SOLDADA, INSTALADO EM LOCAL COM NÍVEL ALTO DE INTERFERÊNCIAS (NÃO INCLUI FORNECIMENTO). AF_11/2017</t>
  </si>
  <si>
    <t>60,99</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</si>
  <si>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</si>
  <si>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</si>
  <si>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</si>
  <si>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</si>
  <si>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</si>
  <si>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</si>
  <si>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93,18</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</si>
  <si>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</si>
  <si>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</si>
  <si>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</si>
  <si>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</si>
  <si>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</si>
  <si>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</si>
  <si>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97184</t>
  </si>
  <si>
    <t>ASSENTAMENTO DE TUBO DE AÇO CARBONO PARA REDE DE ÁGUA, DN 700 MM (28), JUNTA SOLDADA, INSTALADO EM LOCAL COM NÍVEL BAIXO DE INTERFERÊNCIAS (NÃO INCLUI FORNECIMENTO). AF_11/2017</t>
  </si>
  <si>
    <t>97185</t>
  </si>
  <si>
    <t>ASSENTAMENTO DE TUBO DE AÇO CARBONO PARA REDE DE ÁGUA, DN 800 MM (32), JUNTA SOLDADA, INSTALADO EM LOCAL COM NÍVEL BAIXO DE INTERFERÊNCIAS (NÃO INCLUI FORNECIMENTO). AF_11/2017</t>
  </si>
  <si>
    <t>97186</t>
  </si>
  <si>
    <t>ASSENTAMENTO DE TUBO DE AÇO CARBONO PARA REDE DE ÁGUA, DN 900 MM (36), JUNTA SOLDADA, INSTALADO EM LOCAL COM NÍVEL BAIXO DE INTERFERÊNCIAS (NÃO INCLUI FORNECIMENTO). AF_11/2017</t>
  </si>
  <si>
    <t>39,96</t>
  </si>
  <si>
    <t>97187</t>
  </si>
  <si>
    <t>ASSENTAMENTO DE TUBO DE AÇO CARBONO PARA REDE DE ÁGUA, DN 1000 MM (40  ) OU DN 1100 MM (44  ), JUNTA SOLDADA, INSTALADO EM LOCAL COM NÍVEL BAIXO DE INTERFERÊNCIAS (NÃO INCLUI FORNECIMENTO). AF_11/2017</t>
  </si>
  <si>
    <t>48,55</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</si>
  <si>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</si>
  <si>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</si>
  <si>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</si>
  <si>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</si>
  <si>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65,76</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</si>
  <si>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</si>
  <si>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</si>
  <si>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</si>
  <si>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</si>
  <si>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86,21</t>
  </si>
  <si>
    <t>97192</t>
  </si>
  <si>
    <t>ASSENTAMENTO DE TUBO DE AÇO CARBONO PARA REDE DE ÁGUA, DN 2000 MM (80) OU DN 2100 MM (84), JUNTA SOLDADA, INSTALADO EM LOCAL COM NÍVEL BAIXO DE INTERFERÊNCIAS (NÃO INCLUI FORNECIMENTO). AF_11/2017</t>
  </si>
  <si>
    <t>90694</t>
  </si>
  <si>
    <t>TUBO DE PVC PARA REDE COLETORA DE ESGOTO DE PAREDE MACIÇA, DN 100 MM, JUNTA ELÁSTICA - FORNECIMENTO E ASSENTAMENTO. AF_01/2021</t>
  </si>
  <si>
    <t>50,25</t>
  </si>
  <si>
    <t>90695</t>
  </si>
  <si>
    <t>TUBO DE PVC PARA REDE COLETORA DE ESGOTO DE PAREDE MACIÇA, DN 150 MM, JUNTA ELÁSTICA  - FORNECIMENTO E ASSENTAMENTO. AF_01/2021</t>
  </si>
  <si>
    <t>90696</t>
  </si>
  <si>
    <t>TUBO DE PVC PARA REDE COLETORA DE ESGOTO DE PAREDE MACIÇA, DN 200 MM, JUNTA ELÁSTICA - FORNECIMENTO E ASSENTAMENTO. AF_01/2021</t>
  </si>
  <si>
    <t>90697</t>
  </si>
  <si>
    <t>TUBO DE PVC PARA REDE COLETORA DE ESGOTO DE PAREDE MACIÇA, DN 250 MM, JUNTA ELÁSTICA  - FORNECIMENTO E ASSENTAMENTO. AF_01/2021</t>
  </si>
  <si>
    <t>90698</t>
  </si>
  <si>
    <t>TUBO DE PVC PARA REDE COLETORA DE ESGOTO DE PAREDE MACIÇA, DN 300 MM, JUNTA ELÁSTICA,  FORNECIMENTO E ASSENTAMENTO. AF_01/2021</t>
  </si>
  <si>
    <t>90699</t>
  </si>
  <si>
    <t>TUBO DE PVC PARA REDE COLETORA DE ESGOTO DE PAREDE MACIÇA, DN 350 MM, JUNTA ELÁSTICA  - FORNECIMENTO E ASSENTAMENTO. AF_01/2021</t>
  </si>
  <si>
    <t>90700</t>
  </si>
  <si>
    <t>TUBO DE PVC PARA REDE COLETORA DE ESGOTO DE PAREDE MACIÇA, DN 400 MM, JUNTA ELÁSTICA  FORNECIMENTO E ASSENTAMENTO. AF_01/2021</t>
  </si>
  <si>
    <t>90701</t>
  </si>
  <si>
    <t>TUBO DE PVC CORRUGADO DE DUPLA PAREDE PARA REDE COLETORA DE ESGOTO, DN 150 MM, JUNTA ELÁSTICA - FORNECIMENTO E ASSENTAMENTO. AF_01/2021</t>
  </si>
  <si>
    <t>75,54</t>
  </si>
  <si>
    <t>90702</t>
  </si>
  <si>
    <t>TUBO DE PVC CORRUGADO DE DUPLA PAREDE PARA REDE COLETORA DE ESGOTO, DN 200 MM, JUNTA ELÁSTICA - FORNECIMENTO E ASSENTAMENTO. AF_01/2021</t>
  </si>
  <si>
    <t>90703</t>
  </si>
  <si>
    <t>TUBO DE PVC CORRUGADO DE DUPLA PAREDE PARA REDE COLETORA DE ESGOTO, DN 250 MM, JUNTA ELÁSTICA - FORNECIMENTO E ASSENTAMENTO. AF_01/2021</t>
  </si>
  <si>
    <t>197,30</t>
  </si>
  <si>
    <t>90704</t>
  </si>
  <si>
    <t>TUBO DE PVC CORRUGADO DE DUPLA PAREDE PARA REDE COLETORA DE ESGOTO, DN 300 MM, JUNTA ELÁSTICA - FORNECIMENTO E ASSENTAMENTO. AF_01/2021</t>
  </si>
  <si>
    <t>90705</t>
  </si>
  <si>
    <t>TUBO DE PVC CORRUGADO DE DUPLA PAREDE PARA REDE COLETORA DE ESGOTO, DN 350 MM, JUNTA ELÁSTICA - FORNECIMENTO E ASSENTAMENTO. AF_01/2021</t>
  </si>
  <si>
    <t>90706</t>
  </si>
  <si>
    <t>TUBO DE PVC CORRUGADO DE DUPLA PAREDE PARA REDE COLETORA DE ESGOTO, DN 400 MM, JUNTA ELÁSTICA - FORNECIMENTO E ASSENTAMENTO. AF_01/2021</t>
  </si>
  <si>
    <t>90708</t>
  </si>
  <si>
    <t>TUBO DE PEAD CORRUGADO DE DUPLA PAREDE PARA REDE COLETORA DE ESGOTO, DN 600 MM, JUNTA ELÁSTICA INTEGRADA - FORNECIMENTO E ASSENTAMENTO. AF_01/2021</t>
  </si>
  <si>
    <t>90724</t>
  </si>
  <si>
    <t>JUNTA ARGAMASSADA ENTRE TUBO DN 100 MM E O POÇO DE VISITA/ CAIXA DE CONCRETO OU ALVENARIA EM REDES DE ESGOTO. AF_01/2021</t>
  </si>
  <si>
    <t>UN</t>
  </si>
  <si>
    <t>90725</t>
  </si>
  <si>
    <t>JUNTA ARGAMASSADA ENTRE TUBO DN 150 MM E O POÇO DE VISITA/ CAIXA DE CONCRETO OU ALVENARIA EM REDES DE ESGOTO. AF_01/2021</t>
  </si>
  <si>
    <t>29,35</t>
  </si>
  <si>
    <t>90726</t>
  </si>
  <si>
    <t>JUNTA ARGAMASSADA ENTRE TUBO DN 200 MM E O POÇO/ CAIXA DE CONCRETO OU ALVENARIA EM REDES DE ESGOTO. AF_01/2021</t>
  </si>
  <si>
    <t>34,91</t>
  </si>
  <si>
    <t>90727</t>
  </si>
  <si>
    <t>JUNTA ARGAMASSADA ENTRE TUBO DN 250 MM E O POÇO DE VISITA/ CAIXA DE CONCRETO OU ALVENARIA EM REDES DE ESGOTO. AF_01/2021</t>
  </si>
  <si>
    <t>40,41</t>
  </si>
  <si>
    <t>90728</t>
  </si>
  <si>
    <t>JUNTA ARGAMASSADA ENTRE TUBO DN 300 MM E O POÇO DE VISITA/ CAIXA DE CONCRETO OU ALVENARIA EM REDES DE ESGOTO. AF_01/2021</t>
  </si>
  <si>
    <t>90729</t>
  </si>
  <si>
    <t>JUNTA ARGAMASSADA ENTRE TUBO DN 350 MM E O POÇO DE VISITA/ CAIXA DE CONCRETO OU ALVENARIA EM REDES DE ESGOTO. AF_01/2021</t>
  </si>
  <si>
    <t>90730</t>
  </si>
  <si>
    <t>JUNTA ARGAMASSADA ENTRE TUBO DN 400 MM E O POÇO DE VISITA/ CAIXA DE CONCRETO OU ALVENARIA EM REDES DE ESGOTO. AF_01/2021</t>
  </si>
  <si>
    <t>90731</t>
  </si>
  <si>
    <t>JUNTA ARGAMASSADA ENTRE TUBO DN 450 MM E O POÇO DE VISITA/ CAIXA DE CONCRETO OU ALVENARIA EM REDES DE ESGOTO. AF_01/2021</t>
  </si>
  <si>
    <t>90732</t>
  </si>
  <si>
    <t>JUNTA ARGAMASSADA ENTRE TUBO DN 600 MM E O POÇO DE VISITA/ CAIXA DE CONCRETO OU ALVENARIA EM REDES DE ESGOTO. AF_01/2021</t>
  </si>
  <si>
    <t>90733</t>
  </si>
  <si>
    <t>ASSENTAMENTO DE TUBO DE PVC PARA REDE COLETORA DE ESGOTO DE PAREDE MACIÇA, DN 100 MM, JUNTA ELÁSTICA (NÃO INCLUI FORNECIMENTO). AF_01/2021</t>
  </si>
  <si>
    <t>3,35</t>
  </si>
  <si>
    <t>90734</t>
  </si>
  <si>
    <t>ASSENTAMENTO DE TUBO DE PVC PARA REDE COLETORA DE ESGOTO DE PAREDE MACIÇA, DN 150 MM, JUNTA ELÁSTICA,  (NÃO INCLUI FORNECIMENTO). AF_01/2021</t>
  </si>
  <si>
    <t>3,98</t>
  </si>
  <si>
    <t>90735</t>
  </si>
  <si>
    <t>ASSENTAMENTO DE TUBO DE PVC PARA REDE COLETORA DE ESGOTO DE PAREDE MACIÇA, DN 200 MM, JUNTA ELÁSTICA (NÃO INCLUI FORNECIMENTO). AF_01/2021</t>
  </si>
  <si>
    <t>4,59</t>
  </si>
  <si>
    <t>90736</t>
  </si>
  <si>
    <t>ASSENTAMENTO DE TUBO DE PVC PARA REDE COLETORA DE ESGOTO DE PAREDE MACIÇA, DN 250 MM, JUNTA ELÁSTICA (NÃO INCLUI FORNECIMENTO). AF_01/2021</t>
  </si>
  <si>
    <t>5,21</t>
  </si>
  <si>
    <t>90737</t>
  </si>
  <si>
    <t>ASSENTAMENTO DE TUBO DE PVC PARA REDE COLETORA DE ESGOTO DE PAREDE MACIÇA, DN 300 MM, JUNTA ELÁSTICA  (NÃO INCLUI FORNECIMENTO). AF_01/2021</t>
  </si>
  <si>
    <t>5,83</t>
  </si>
  <si>
    <t>90738</t>
  </si>
  <si>
    <t>ASSENTAMENTO DE TUBO DE PVC PARA REDE COLETORA DE ESGOTO DE PAREDE MACIÇA, DN 350 MM, JUNTA ELÁSTICA (NÃO INCLUI FORNECIMENTO). AF_01/2021</t>
  </si>
  <si>
    <t>90739</t>
  </si>
  <si>
    <t>ASSENTAMENTO DE TUBO DE PVC PARA REDE COLETORA DE ESGOTO DE PAREDE MACIÇA, DN 400 MM, JUNTA ELÁSTICA (NÃO INCLUI FORNECIMENTO). AF_01/2021</t>
  </si>
  <si>
    <t>9,05</t>
  </si>
  <si>
    <t>90740</t>
  </si>
  <si>
    <t>ASSENTAMENTO DE TUBO DE PVC CORRUGADO DE DUPLA PAREDE PARA REDE COLETORA DE ESGOTO, DN 150 MM, JUNTA ELÁSTICA (NÃO INCLUI FORNECIMENTO). AF_01/2021</t>
  </si>
  <si>
    <t>4,42</t>
  </si>
  <si>
    <t>90741</t>
  </si>
  <si>
    <t>ASSENTAMENTO DE TUBO DE PVC CORRUGADO DE DUPLA PAREDE PARA REDE COLETORA DE ESGOTO, DN 200 MM, JUNTA ELÁSTICA (NÃO INCLUI FORNECIMENTO). AF_01/2021</t>
  </si>
  <si>
    <t>5,05</t>
  </si>
  <si>
    <t>90742</t>
  </si>
  <si>
    <t>ASSENTAMENTO DE TUBO DE PVC CORRUGADO DE DUPLA PAREDE PARA REDE COLETORA DE ESGOTO, DN 250 MM, JUNTA ELÁSTICA (NÃO INCLUI FORNECIMENTO). AF_01/2021</t>
  </si>
  <si>
    <t>5,67</t>
  </si>
  <si>
    <t>90743</t>
  </si>
  <si>
    <t>ASSENTAMENTO DE TUBO DE PVC CORRUGADO DE DUPLA PAREDE PARA REDE COLETORA DE ESGOTO, DN 300 MM, JUNTA ELÁSTICA (NÃO INCLUI FORNECIMENTO). AF_01/2021</t>
  </si>
  <si>
    <t>6,29</t>
  </si>
  <si>
    <t>90744</t>
  </si>
  <si>
    <t>ASSENTAMENTO DE TUBO DE PVC CORRUGADO DE DUPLA PAREDE PARA REDE COLETORA DE ESGOTO, DN 350 MM, JUNTA ELÁSTICA (NÃO INCLUI FORNECIMENTO). AF_01/2021</t>
  </si>
  <si>
    <t>6,91</t>
  </si>
  <si>
    <t>90745</t>
  </si>
  <si>
    <t>ASSENTAMENTO DE TUBO DE PVC CORRUGADO DE DUPLA PAREDE PARA REDE COLETORA DE ESGOTO, DN 400 MM, JUNTA ELÁSTICA  (NÃO INCLUI FORNECIMENTO). AF_01/2021</t>
  </si>
  <si>
    <t>90746</t>
  </si>
  <si>
    <t>ASSENTAMENTO DE TUBO DE PEAD CORRUGADO DE DUPLA PAREDE PARA REDE COLETORA DE ESGOTO, DN 450 MM, JUNTA ELÁSTICA INTEGRADA (NÃO INCLUI FORNECIMENTO). AF_01/2021</t>
  </si>
  <si>
    <t>90747</t>
  </si>
  <si>
    <t>ASSENTAMENTO DE TUBO DE PEAD CORRUGADO DE DUPLA PAREDE PARA REDE COLETORA DE ESGOTO, DN 600 MM, JUNTA ELÁSTICA INTEGRADA (NÃO INCLUI FORNECIMENTO). AF_01/2021</t>
  </si>
  <si>
    <t>94869</t>
  </si>
  <si>
    <t>TUBO DE PEAD CORRUGADO DE DUPLA PAREDE PARA REDE COLETORA DE ESGOTO, DN 250 MM, JUNTA ELÁSTICA INTEGRADA - FORNECIMENTO E ASSENTAMENTO. AF_01/2021</t>
  </si>
  <si>
    <t>94870</t>
  </si>
  <si>
    <t>ASSENTAMENTO DE TUBO DE PEAD CORRUGADO DE DUPLA PAREDE PARA REDE COLETORA DE ESGOTO, DN 250 MM, JUNTA ELÁSTICA INTEGRADA (NÃO INCLUI FORNECIMENTO). AF_01/2021</t>
  </si>
  <si>
    <t>1,78</t>
  </si>
  <si>
    <t>94871</t>
  </si>
  <si>
    <t>TUBO DE PEAD CORRUGADO DE DUPLA PAREDE PARA REDE COLETORA DE ESGOTO, DN 300 MM, JUNTA ELÁSTICA INTEGRADA - FORNECIMENTO E ASSENTAMENTO. AF_01/2021</t>
  </si>
  <si>
    <t>94872</t>
  </si>
  <si>
    <t>ASSENTAMENTO DE TUBO DE PEAD CORRUGADO DE DUPLA PAREDE PARA REDE COLETORA DE ESGOTO, DN 300 MM, JUNTA ELÁSTICA INTEGRADA  (NÃO INCLUI FORNECIMENTO). AF_01/2021</t>
  </si>
  <si>
    <t>2,54</t>
  </si>
  <si>
    <t>94875</t>
  </si>
  <si>
    <t>TUBO DE PEAD CORRUGADO DE DUPLA PAREDE PARA REDE COLETORA DE ESGOTO, DN 800 MM, JUNTA ELÁSTICA INTEGRADA - FORNECIMENTO E ASSENTAMENTO. AF_01/2021</t>
  </si>
  <si>
    <t>94876</t>
  </si>
  <si>
    <t>ASSENTAMENTO DE TUBO DE PEAD CORRUGADO DE DUPLA PAREDE PARA REDE COLETORA DE ESGOTO, DN 800 MM, JUNTA ELÁSTICA INTEGRADA  (NÃO INCLUI FORNECIMENTO). AF_01/2021</t>
  </si>
  <si>
    <t>94878</t>
  </si>
  <si>
    <t>ASSENTAMENTO DE TUBO DE PEAD CORRUGADO DE DUPLA PAREDE PARA REDE COLETORA DE ESGOTO, DN 900 MM, JUNTA ELÁSTICA INTEGRADA (NÃO INCLUI FORNECIMENTO). AF_01/2021</t>
  </si>
  <si>
    <t>32,23</t>
  </si>
  <si>
    <t>94879</t>
  </si>
  <si>
    <t>TUBO DE PEAD CORRUGADO DE DUPLA PAREDE PARA REDE COLETORA DE ESGOTO, DN 1000 MM, JUNTA ELÁSTICA INTEGRADA - FORNECIMENTO E ASSENTAMENTO. AF_01/2021</t>
  </si>
  <si>
    <t>94880</t>
  </si>
  <si>
    <t>ASSENTAMENTO DE TUBO DE PEAD CORRUGADO DE DUPLA PAREDE PARA REDE COLETORA DE ESGOTO, DN 1000 MM, JUNTA ELÁSTICA INTEGRADA (NÃO INCLUI FORNECIMENTO). AF_01/2021</t>
  </si>
  <si>
    <t>94881</t>
  </si>
  <si>
    <t>TUBO DE PEAD CORRUGADO DE DUPLA PAREDE PARA REDE COLETORA DE ESGOTO, DN 1200 MM, JUNTA ELÁSTICA INTEGRADA - FORNECIMENTO E ASSENTAMENTO. AF_01/2021</t>
  </si>
  <si>
    <t>94882</t>
  </si>
  <si>
    <t>ASSENTAMENTO DE TUBO DE PEAD CORRUGADO DE DUPLA PAREDE PARA REDE COLETORA DE ESGOTO, DN 1200 MM, JUNTA ELÁSTICA INTEGRADA (NÃO INCLUI FORNECIMENTO). AF_01/2021</t>
  </si>
  <si>
    <t>94884</t>
  </si>
  <si>
    <t>ASSENTAMENTO DE TUBO DE PEAD CORRUGADO DE DUPLA PAREDE PARA REDE COLETORA DE ESGOTO, DN 1500 MM, JUNTA ELÁSTICA INTEGRADA (NÃO INCLUI FORNECIMENTO). AF_01/2021</t>
  </si>
  <si>
    <t>61,92</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</si>
  <si>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</si>
  <si>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</si>
  <si>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</si>
  <si>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</si>
  <si>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2,76</t>
  </si>
  <si>
    <t>97123</t>
  </si>
  <si>
    <t>ASSENTAMENTO DE TUBO DE PVC PBA PARA REDE DE ÁGUA, DN 100 MM, JUNTA ELÁSTICA INTEGRADA, INSTALADO EM LOCAL COM NÍVEL ALTO DE INTERFERÊNCIAS (NÃO INCLUI FORNECIMENTO). AF_11/2017</t>
  </si>
  <si>
    <t>97124</t>
  </si>
  <si>
    <t>ASSENTAMENTO DE TUBO DE PVC PBA PARA REDE DE ÁGUA, DN 50 MM, JUNTA ELÁSTICA INTEGRADA, INSTALADO EM LOCAL COM NÍVEL BAIXO DE INTERFERÊNCIAS (NÃO INCLUI FORNECIMENTO). AF_11/2017</t>
  </si>
  <si>
    <t>97125</t>
  </si>
  <si>
    <t>ASSENTAMENTO DE TUBO DE PVC PBA PARA REDE DE ÁGUA, DN 75 MM, JUNTA ELÁSTICA INTEGRADA, INSTALADO EM LOCAL COM NÍVEL BAIXO DE INTERFERÊNCIAS (NÃO INCLUI FORNECIMENTO). AF_11/2017</t>
  </si>
  <si>
    <t>1,24</t>
  </si>
  <si>
    <t>97126</t>
  </si>
  <si>
    <t>ASSENTAMENTO DE TUBO DE PVC PBA PARA REDE DE ÁGUA, DN 100 MM, JUNTA ELÁSTICA INTEGRADA, INSTALADO EM LOCAL COM NÍVEL BAIXO DE INTERFERÊNCIAS (NÃO INCLUI FORNECIMENTO). AF_11/2017</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</si>
  <si>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</si>
  <si>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</si>
  <si>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</si>
  <si>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</si>
  <si>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</si>
  <si>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</si>
  <si>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</si>
  <si>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</si>
  <si>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128,44</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</si>
  <si>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</si>
  <si>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</si>
  <si>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</si>
  <si>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</si>
  <si>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92833</t>
  </si>
  <si>
    <t>TUBO DE CONCRETO PARA REDES COLETORAS DE ESGOTO SANITÁRIO, DIÂMETRO DE 300 MM, JUNTA ELÁSTICA, INSTALADO EM LOCAL COM BAIXO NÍVEL DE INTERFERÊNCIAS - FORNECIMENTO E ASSENTAMENTO. AF_12/2015</t>
  </si>
  <si>
    <t>92834</t>
  </si>
  <si>
    <t>ASSENTAMENTO DE TUBO DE CONCRETO PARA REDES COLETORAS DE ESGOTO SANITÁRIO, DIÂMETRO DE 300 MM, JUNTA ELÁSTICA, INSTALADO EM LOCAL COM BAIXO NÍVEL DE INTERFERÊNCIAS (NÃO INCLUI FORNECIMENTO). AF_12/2015</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</si>
  <si>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</si>
  <si>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</si>
  <si>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</si>
  <si>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</si>
  <si>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11,42</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</si>
  <si>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</si>
  <si>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</si>
  <si>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</si>
  <si>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</si>
  <si>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13,71</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</si>
  <si>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</si>
  <si>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</si>
  <si>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</si>
  <si>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</si>
  <si>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16,24</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</si>
  <si>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</si>
  <si>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</si>
  <si>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</si>
  <si>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</si>
  <si>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18,54</t>
  </si>
  <si>
    <t>92843</t>
  </si>
  <si>
    <t>TUBO DE CONCRETO PARA REDES COLETORAS DE ESGOTO SANITÁRIO, DIÂMETRO DE 800 MM, JUNTA ELÁSTICA, INSTALADO EM LOCAL COM BAIXO NÍVEL DE INTERFERÊNCIAS - FORNECIMENTO E ASSENTAMENTO. AF_12/2015</t>
  </si>
  <si>
    <t>92844</t>
  </si>
  <si>
    <t>ASSENTAMENTO DE TUBO DE CONCRETO PARA REDES COLETORAS DE ESGOTO SANITÁRIO, DIÂMETRO DE 800 MM, JUNTA ELÁSTICA, INSTALADO EM LOCAL COM BAIXO NÍVEL DE INTERFERÊNCIAS (NÃO INCLUI FORNECIMENTO). AF_12/2015</t>
  </si>
  <si>
    <t>21,08</t>
  </si>
  <si>
    <t>92845</t>
  </si>
  <si>
    <t>TUBO DE CONCRETO PARA REDES COLETORAS DE ESGOTO SANITÁRIO, DIÂMETRO DE 900 MM, JUNTA ELÁSTICA, INSTALADO EM LOCAL COM BAIXO NÍVEL DE INTERFERÊNCIAS - FORNECIMENTO E ASSENTAMENTO. AF_12/2015</t>
  </si>
  <si>
    <t>92846</t>
  </si>
  <si>
    <t>ASSENTAMENTO DE TUBO DE CONCRETO PARA REDES COLETORAS DE ESGOTO SANITÁRIO, DIÂMETRO DE 900 MM, JUNTA ELÁSTICA, INSTALADO EM LOCAL COM BAIXO NÍVEL DE INTERFERÊNCIAS (NÃO INCLUI FORNECIMENTO). AF_12/2015</t>
  </si>
  <si>
    <t>23,36</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</si>
  <si>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</si>
  <si>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</si>
  <si>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</si>
  <si>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</si>
  <si>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25,92</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</si>
  <si>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</si>
  <si>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</si>
  <si>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</si>
  <si>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</si>
  <si>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16,92</t>
  </si>
  <si>
    <t>92851</t>
  </si>
  <si>
    <t>TUBO DE CONCRETO PARA REDES COLETORAS DE ESGOTO SANITÁRIO, DIÂMETRO DE 400 MM, JUNTA ELÁSTICA, INSTALADO EM LOCAL COM ALTO NÍVEL DE INTERFERÊNCIAS - FORNECIMENTO E ASSENTAMENTO. AF_12/2015</t>
  </si>
  <si>
    <t>220,68</t>
  </si>
  <si>
    <t>92852</t>
  </si>
  <si>
    <t>ASSENTAMENTO DE TUBO DE CONCRETO PARA REDES COLETORAS DE ESGOTO SANITÁRIO, DIÂMETRO DE 400 MM, JUNTA ELÁSTICA, INSTALADO EM LOCAL COM ALTO NÍVEL DE INTERFERÊNCIAS (NÃO INCLUI FORNECIMENTO). AF_12/2015</t>
  </si>
  <si>
    <t>21,36</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</si>
  <si>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</si>
  <si>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</si>
  <si>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</si>
  <si>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</si>
  <si>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26,01</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</si>
  <si>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</si>
  <si>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</si>
  <si>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</si>
  <si>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</si>
  <si>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30,66</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</si>
  <si>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</si>
  <si>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</si>
  <si>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</si>
  <si>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</si>
  <si>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35,07</t>
  </si>
  <si>
    <t>92859</t>
  </si>
  <si>
    <t>TUBO DE CONCRETO PARA REDES COLETORAS DE ESGOTO SANITÁRIO, DIÂMETRO DE 800 MM, JUNTA ELÁSTICA, INSTALADO EM LOCAL COM ALTO NÍVEL DE INTERFERÊNCIAS - FORNECIMENTO E ASSENTAMENTO. AF_12/2015</t>
  </si>
  <si>
    <t>92860</t>
  </si>
  <si>
    <t>ASSENTAMENTO DE TUBO DE CONCRETO PARA REDES COLETORAS DE ESGOTO SANITÁRIO, DIÂMETRO DE 800 MM, JUNTA ELÁSTICA, INSTALADO EM LOCAL COM ALTO NÍVEL DE INTERFERÊNCIAS (NÃO INCLUI FORNECIMENTO). AF_12/2015</t>
  </si>
  <si>
    <t>92861</t>
  </si>
  <si>
    <t>TUBO DE CONCRETO PARA REDES COLETORAS DE ESGOTO SANITÁRIO, DIÂMETRO DE 900 MM, JUNTA ELÁSTICA, INSTALADO EM LOCAL COM ALTO NÍVEL DE INTERFERÊNCIAS - FORNECIMENTO E ASSENTAMENTO. AF_12/2015</t>
  </si>
  <si>
    <t>92862</t>
  </si>
  <si>
    <t>ASSENTAMENTO DE TUBO DE CONCRETO PARA REDES COLETORAS DE ESGOTO SANITÁRIO, DIÂMETRO DE 900 MM, JUNTA ELÁSTICA, INSTALADO EM LOCAL COM ALTO NÍVEL DE INTERFERÊNCIAS (NÃO INCLUI FORNECIMENTO). AF_12/2015</t>
  </si>
  <si>
    <t>44,45</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</si>
  <si>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</si>
  <si>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</si>
  <si>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</si>
  <si>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</si>
  <si>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49,10</t>
  </si>
  <si>
    <t>92210</t>
  </si>
  <si>
    <t>TUBO DE CONCRETO PARA REDES COLETORAS DE ÁGUAS PLUVIAIS, DIÂMETRO DE 400 MM, JUNTA RÍGIDA, INSTALADO EM LOCAL COM BAIXO NÍVEL DE INTERFERÊNCIAS - FORNECIMENTO E ASSENTAMENTO. AF_12/2015</t>
  </si>
  <si>
    <t>92211</t>
  </si>
  <si>
    <t>TUBO DE CONCRETO PARA REDES COLETORAS DE ÁGUAS PLUVIAIS, DIÂMETRO DE 500 MM, JUNTA RÍGIDA, INSTALADO EM LOCAL COM BAIXO NÍVEL DE INTERFERÊNCIAS - FORNECIMENTO E ASSENTAMENTO. AF_12/2015</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</si>
  <si>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</si>
  <si>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</si>
  <si>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</si>
  <si>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</si>
  <si>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</si>
  <si>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</si>
  <si>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</si>
  <si>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</si>
  <si>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</si>
  <si>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</si>
  <si>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</si>
  <si>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</si>
  <si>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92220</t>
  </si>
  <si>
    <t>TUBO DE CONCRETO PARA REDES COLETORAS DE ÁGUAS PLUVIAIS, DIÂMETRO DE 500 MM, JUNTA RÍGIDA, INSTALADO EM LOCAL COM ALTO NÍVEL DE INTERFERÊNCIAS - FORNECIMENTO E ASSENTAMENTO. AF_12/2015</t>
  </si>
  <si>
    <t>208,81</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</si>
  <si>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</si>
  <si>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</si>
  <si>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</si>
  <si>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</si>
  <si>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</si>
  <si>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</si>
  <si>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</si>
  <si>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</si>
  <si>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</si>
  <si>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</si>
  <si>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</si>
  <si>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</si>
  <si>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</si>
  <si>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</si>
  <si>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</si>
  <si>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</si>
  <si>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62,91</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</si>
  <si>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</si>
  <si>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</si>
  <si>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</si>
  <si>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</si>
  <si>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</si>
  <si>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</si>
  <si>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</si>
  <si>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</si>
  <si>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115,36</t>
  </si>
  <si>
    <t>92815</t>
  </si>
  <si>
    <t>ASSENTAMENTO DE TUBO DE CONCRETO PARA REDES COLETORAS DE ÁGUAS PLUVIAIS, DIÂMETRO DE 1000 MM, JUNTA RÍGIDA, INSTALADO EM LOCAL COM BAIXO NÍVEL DE INTERFERÊNCIAS (NÃO INCLUI FORNECIMENTO). AF_12/2015</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</si>
  <si>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</si>
  <si>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</si>
  <si>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</si>
  <si>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</si>
  <si>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165,41</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</si>
  <si>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</si>
  <si>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</si>
  <si>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</si>
  <si>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</si>
  <si>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</si>
  <si>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</si>
  <si>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48,05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</si>
  <si>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</si>
  <si>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</si>
  <si>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</si>
  <si>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</si>
  <si>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</si>
  <si>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</si>
  <si>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</si>
  <si>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</si>
  <si>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</si>
  <si>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</si>
  <si>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</si>
  <si>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</si>
  <si>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</si>
  <si>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</si>
  <si>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</si>
  <si>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</si>
  <si>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</si>
  <si>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</si>
  <si>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</si>
  <si>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</si>
  <si>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</si>
  <si>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</si>
  <si>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</si>
  <si>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</si>
  <si>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</si>
  <si>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</si>
  <si>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95567</t>
  </si>
  <si>
    <t>TUBO DE CONCRETO (SIMPLES) PARA REDES COLETORAS DE ÁGUAS PLUVIAIS, DIÂMETRO DE 300 MM, JUNTA RÍGIDA, INSTALADO EM LOCAL COM BAIXO NÍVEL DE INTERFERÊNCIAS - FORNECIMENTO E ASSENTAMENTO. AF_12/2015</t>
  </si>
  <si>
    <t>95568</t>
  </si>
  <si>
    <t>TUBO DE CONCRETO (SIMPLES) PARA REDES COLETORAS DE ÁGUAS PLUVIAIS, DIÂMETRO DE 400 MM, JUNTA RÍGIDA, INSTALADO EM LOCAL COM BAIXO NÍVEL DE INTERFERÊNCIAS - FORNECIMENTO E ASSENTAMENTO. AF_12/2015</t>
  </si>
  <si>
    <t>95569</t>
  </si>
  <si>
    <t>TUBO DE CONCRETO (SIMPLES) PARA REDES COLETORAS DE ÁGUAS PLUVIAIS, DIÂMETRO DE 500 MM, JUNTA RÍGIDA, INSTALADO EM LOCAL COM BAIXO NÍVEL DE INTERFERÊNCIAS - FORNECIMENTO E ASSENTAMENTO. AF_12/2015</t>
  </si>
  <si>
    <t>171,59</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</si>
  <si>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</si>
  <si>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</si>
  <si>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</si>
  <si>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</si>
  <si>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134,65</t>
  </si>
  <si>
    <t>95572</t>
  </si>
  <si>
    <t>TUBO DE CONCRETO (SIMPLES) PARA REDES COLETORAS DE ÁGUAS PLUVIAIS, DIÂMETRO DE 500 MM, JUNTA RÍGIDA, INSTALADO EM LOCAL COM ALTO NÍVEL DE INTERFERÊNCIAS - FORNECIMENTO E ASSENTAMENTO. AF_12/2015</t>
  </si>
  <si>
    <t>97127</t>
  </si>
  <si>
    <t>ASSENTAMENTO DE TUBO DE PVC DEFOFO OU PRFV OU RPVC PARA REDE DE ÁGUA, DN 150 MM, JUNTA ELÁSTICA INTEGRADA, INSTALADO EM LOCAL COM NÍVEL ALTO DE INTERFERÊNCIAS (NÃO INCLUI FORNECIMENTO). AF_11/2017</t>
  </si>
  <si>
    <t>5,03</t>
  </si>
  <si>
    <t>97128</t>
  </si>
  <si>
    <t>ASSENTAMENTO DE TUBO DE PVC DEFOFO OU PRFV OU RPVC PARA REDE DE ÁGUA, DN 200 MM, JUNTA ELÁSTICA INTEGRADA, INSTALADO EM LOCAL COM NÍVEL ALTO DE INTERFERÊNCIAS (NÃO INCLUI FORNECIMENTO). AF_11/2017</t>
  </si>
  <si>
    <t>10,34</t>
  </si>
  <si>
    <t>97129</t>
  </si>
  <si>
    <t>ASSENTAMENTO DE TUBO DE PVC DEFOFO OU PRFV OU RPVC PARA REDE DE ÁGUA, DN 250 MM, JUNTA ELÁSTICA INTEGRADA, INSTALADO EM LOCAL COM NÍVEL ALTO DE INTERFERÊNCIAS (NÃO INCLUI FORNECIMENTO). AF_11/2017</t>
  </si>
  <si>
    <t>12,72</t>
  </si>
  <si>
    <t>97130</t>
  </si>
  <si>
    <t>ASSENTAMENTO DE TUBO DE PVC DEFOFO OU PRFV OU RPVC PARA REDE DE ÁGUA, DN 300 MM, JUNTA ELÁSTICA INTEGRADA, INSTALADO EM LOCAL COM NÍVEL ALTO DE INTERFERÊNCIAS (NÃO INCLUI FORNECIMENTO). AF_11/2017</t>
  </si>
  <si>
    <t>15,10</t>
  </si>
  <si>
    <t>97131</t>
  </si>
  <si>
    <t>ASSENTAMENTO DE TUBO DE PVC DEFOFO OU PRFV OU RPVC PARA REDE DE ÁGUA, DN 350 MM, JUNTA ELÁSTICA INTEGRADA, INSTALADO EM LOCAL COM NÍVEL ALTO DE INTERFERÊNCIAS (NÃO INCLUI FORNECIMENTO). AF_11/2017</t>
  </si>
  <si>
    <t>17,47</t>
  </si>
  <si>
    <t>97132</t>
  </si>
  <si>
    <t>ASSENTAMENTO DE TUBO DE PVC DEFOFO OU PRFV OU RPVC PARA REDE DE ÁGUA, DN 400 MM, JUNTA ELÁSTICA INTEGRADA, INSTALADO EM LOCAL COM NÍVEL ALTO DE INTERFERÊNCIAS (NÃO INCLUI FORNECIMENTO). AF_11/2017</t>
  </si>
  <si>
    <t>19,83</t>
  </si>
  <si>
    <t>97133</t>
  </si>
  <si>
    <t>ASSENTAMENTO DE TUBO DE PVC DEFOFO OU PRFV OU RPVC PARA REDE DE ÁGUA, DN 500 MM, JUNTA ELÁSTICA INTEGRADA, INSTALADO EM LOCAL COM NÍVEL ALTO DE INTERFERÊNCIAS (NÃO INCLUI FORNECIMENTO). AF_11/2017</t>
  </si>
  <si>
    <t>24,58</t>
  </si>
  <si>
    <t>97134</t>
  </si>
  <si>
    <t>ASSENTAMENTO DE TUBO DE PVC DEFOFO OU PRFV OU RPVC PARA REDE DE ÁGUA, DN 150 MM, JUNTA ELÁSTICA INTEGRADA, INSTALADO EM LOCAL COM NÍVEL BAIXO DE INTERFERÊNCIAS (NÃO INCLUI FORNECIMENTO). AF_11/2017</t>
  </si>
  <si>
    <t>2,27</t>
  </si>
  <si>
    <t>97135</t>
  </si>
  <si>
    <t>ASSENTAMENTO DE TUBO DE PVC DEFOFO OU PRFV OU RPVC PARA REDE DE ÁGUA, DN 200 MM, JUNTA ELÁSTICA INTEGRADA, INSTALADO EM LOCAL COM NÍVEL BAIXO DE INTERFERÊNCIAS (NÃO INCLUI FORNECIMENTO). AF_11/2017</t>
  </si>
  <si>
    <t>97136</t>
  </si>
  <si>
    <t>ASSENTAMENTO DE TUBO DE PVC DEFOFO OU PRFV OU RPVC PARA REDE DE ÁGUA, DN 250 MM, JUNTA ELÁSTICA INTEGRADA, INSTALADO EM LOCAL COM NÍVEL BAIXO DE INTERFERÊNCIAS (NÃO INCLUI FORNECIMENTO). AF_11/2017</t>
  </si>
  <si>
    <t>6,44</t>
  </si>
  <si>
    <t>97137</t>
  </si>
  <si>
    <t>ASSENTAMENTO DE TUBO DE PVC DEFOFO OU PRFV OU RPVC PARA REDE DE ÁGUA, DN 300 MM, JUNTA ELÁSTICA INTEGRADA, INSTALADO EM LOCAL COM NÍVEL BAIXO DE INTERFERÊNCIAS (NÃO INCLUI FORNECIMENTO). AF_11/2017</t>
  </si>
  <si>
    <t>97138</t>
  </si>
  <si>
    <t>ASSENTAMENTO DE TUBO DE PVC DEFOFO OU PRFV OU RPVC PARA REDE DE ÁGUA, DN 350 MM, JUNTA ELÁSTICA INTEGRADA, INSTALADO EM LOCAL COM NÍVEL BAIXO DE INTERFERÊNCIAS (NÃO INCLUI FORNECIMENTO). AF_11/2017</t>
  </si>
  <si>
    <t>8,83</t>
  </si>
  <si>
    <t>97139</t>
  </si>
  <si>
    <t>ASSENTAMENTO DE TUBO DE PVC DEFOFO OU PRFV OU RPVC PARA REDE DE ÁGUA, DN 400 MM, JUNTA ELÁSTICA INTEGRADA, INSTALADO EM LOCAL COM NÍVEL BAIXO DE INTERFERÊNCIAS (NÃO INCLUI FORNECIMENTO). AF_11/2017</t>
  </si>
  <si>
    <t>97140</t>
  </si>
  <si>
    <t>ASSENTAMENTO DE TUBO DE PVC DEFOFO OU PRFV OU RPVC PARA REDE DE ÁGUA, DN 500 MM, JUNTA ELÁSTICA INTEGRADA, INSTALADO EM LOCAL COM NÍVEL BAIXO DE INTERFERÊNCIAS (NÃO INCLUI FORNECIMENTO). AF_11/2017</t>
  </si>
  <si>
    <t>12,44</t>
  </si>
  <si>
    <t>103089</t>
  </si>
  <si>
    <t>ASSENTAMENTO DE TUBO DE FERRO FUNDIDO PARA REDE DE ÁGUA, DN 80 MM, JUNTA FLANGEADA (NÃO INCLUI O FORNECIMENTO). AF_09/2021</t>
  </si>
  <si>
    <t>10,44</t>
  </si>
  <si>
    <t>103090</t>
  </si>
  <si>
    <t>ASSENTAMENTO DE TUBO DE FERRO FUNDIDO PARA REDE DE ÁGUA, DN 100 MM, JUNTA FLANGEADA (NÃO INCLUI O FORNECIMENTO). AF_09/2021</t>
  </si>
  <si>
    <t>12,46</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</si>
  <si>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</si>
  <si>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</si>
  <si>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</si>
  <si>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</si>
  <si>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22,48</t>
  </si>
  <si>
    <t>103093</t>
  </si>
  <si>
    <t>ASSENTAMENTO DE TUBO DE FERRO FUNDIDO PARA REDE DE ÁGUA, DN 250 MM, JUNTA FLANGEADA (NÃO INCLUI O FORNECIMENTO). AF_09/2021</t>
  </si>
  <si>
    <t>34,37</t>
  </si>
  <si>
    <t>103094</t>
  </si>
  <si>
    <t>ASSENTAMENTO DE TUBO DE FERRO FUNDIDO PARA REDE DE ÁGUA, DN 300 MM, JUNTA FLANGEADA (NÃO INCLUI O FORNECIMENTO). AF_09/2021</t>
  </si>
  <si>
    <t>39,41</t>
  </si>
  <si>
    <t>103095</t>
  </si>
  <si>
    <t>ASSENTAMENTO DE TUBO DE FERRO FUNDIDO PARA REDE DE ÁGUA, DN 350 MM, JUNTA FLANGEADA (NÃO INCLUI O FORNECIMENTO). AF_09/2021</t>
  </si>
  <si>
    <t>51,28</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</si>
  <si>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</si>
  <si>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</si>
  <si>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</si>
  <si>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</si>
  <si>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68,19</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</si>
  <si>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</si>
  <si>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</si>
  <si>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</si>
  <si>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</si>
  <si>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</si>
  <si>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</si>
  <si>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</si>
  <si>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</si>
  <si>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</si>
  <si>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</si>
  <si>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</si>
  <si>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</si>
  <si>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</si>
  <si>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</si>
  <si>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</si>
  <si>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</si>
  <si>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44,77</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</si>
  <si>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</si>
  <si>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</si>
  <si>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</si>
  <si>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</si>
  <si>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74,41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</si>
  <si>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</si>
  <si>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</si>
  <si>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</si>
  <si>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</si>
  <si>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156,52</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</si>
  <si>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</si>
  <si>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</si>
  <si>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</si>
  <si>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</si>
  <si>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</si>
  <si>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</si>
  <si>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</si>
  <si>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</si>
  <si>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</si>
  <si>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</si>
  <si>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</si>
  <si>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</si>
  <si>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</si>
  <si>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</si>
  <si>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466,32</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</si>
  <si>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</si>
  <si>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</si>
  <si>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</si>
  <si>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</si>
  <si>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</si>
  <si>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</si>
  <si>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</si>
  <si>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</si>
  <si>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</si>
  <si>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</si>
  <si>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</si>
  <si>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</si>
  <si>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</si>
  <si>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</si>
  <si>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</si>
  <si>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</si>
  <si>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</si>
  <si>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</si>
  <si>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</si>
  <si>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</si>
  <si>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</si>
  <si>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</si>
  <si>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</si>
  <si>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</si>
  <si>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</si>
  <si>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</si>
  <si>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</si>
  <si>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</si>
  <si>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</si>
  <si>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</si>
  <si>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</si>
  <si>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</si>
  <si>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</si>
  <si>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</si>
  <si>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</si>
  <si>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</si>
  <si>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</si>
  <si>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</si>
  <si>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</si>
  <si>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</si>
  <si>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</si>
  <si>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</si>
  <si>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31,09</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</si>
  <si>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</si>
  <si>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</si>
  <si>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</si>
  <si>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</si>
  <si>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</si>
  <si>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</si>
  <si>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</si>
  <si>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</si>
  <si>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</si>
  <si>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</si>
  <si>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</si>
  <si>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</si>
  <si>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</si>
  <si>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</si>
  <si>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103145</t>
  </si>
  <si>
    <t>ASSENTAMENTO DE CONEXÃO COM 1 ACESSO, FERRO FUNDIDO PARA REDE DE ÁGUA, DN  450 MM, JUNTA FLANGEADA (NÃO INCLUI O FORNECIMENTO). AF_09/2021</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</si>
  <si>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</si>
  <si>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</si>
  <si>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</si>
  <si>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</si>
  <si>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200,80</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</si>
  <si>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</si>
  <si>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</si>
  <si>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</si>
  <si>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</si>
  <si>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</si>
  <si>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</si>
  <si>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103151</t>
  </si>
  <si>
    <t>ASSENTAMENTO DE CONEXÃO COM 1 ACESSO, FERRO FUNDIDO PARA REDE DE ÁGUA, DN  1000 MM, JUNTA FLANGEADA (NÃO INCLUI O FORNECIMENTO). AF_09/2021</t>
  </si>
  <si>
    <t>103152</t>
  </si>
  <si>
    <t>ASSENTAMENTO DE CONEXÃO COM 1 ACESSO, FERRO FUNDIDO PARA REDE DE ÁGUA, DN  1200 MM, JUNTA FLANGEADA (NÃO INCLUI O FORNECIMENTO). AF_09/2021</t>
  </si>
  <si>
    <t>103372</t>
  </si>
  <si>
    <t>TUBO PEAD LISO PARA REDE DE ÁGUA OU ESGOTO, DIÂMETRO DE 20 MM, JUNTA SOLDADA (NÃO INCLUI A EXECUÇÃO DE SOLDA) - FORNECIMENTO E ASSENTAMENTO. AF_12/2021</t>
  </si>
  <si>
    <t>5,76</t>
  </si>
  <si>
    <t>103373</t>
  </si>
  <si>
    <t>TUBO PEAD LISO PARA REDE DE ÁGUA OU ESGOTO, DIÂMETRO DE 32 MM, JUNTA SOLDADA (NÃO INCLUI A EXECUÇÃO DE SOLDA) - FORNECIMENTO E ASSENTAMENTO. AF_12/2021</t>
  </si>
  <si>
    <t>11,31</t>
  </si>
  <si>
    <t>103376</t>
  </si>
  <si>
    <t>TUBO PEAD LISO PARA REDE DE ÁGUA OU ESGOTO, DIÂMETRO DE 110 MM, JUNTA SOLDADA (NÃO INCLUI A EXECUÇÃO DE SOLDA) - FORNECIMENTO E ASSENTAMENTO. AF_12/2021</t>
  </si>
  <si>
    <t>103377</t>
  </si>
  <si>
    <t>TUBO PEAD LISO PARA REDE DE ÁGUA OU ESGOTO, DIÂMETRO DE 160 MM, JUNTA SOLDADA (NÃO INCLUI A EXECUÇÃO DE SOLDA) - FORNECIMENTO E ASSENTAMENTO. AF_12/2021</t>
  </si>
  <si>
    <t>103379</t>
  </si>
  <si>
    <t>TUBO PEAD LISO PARA REDE DE ÁGUA OU ESGOTO, DIÂMETRO DE 200 MM, JUNTA SOLDADA (NÃO INCLUI A EXECUÇÃO DE SOLDA) - FORNECIMENTO E ASSENTAMENTO. AF_12/2021</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</si>
  <si>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</si>
  <si>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</si>
  <si>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</si>
  <si>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</si>
  <si>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</si>
  <si>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</si>
  <si>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</si>
  <si>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</si>
  <si>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</si>
  <si>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</si>
  <si>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</si>
  <si>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</si>
  <si>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</si>
  <si>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</si>
  <si>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103394</t>
  </si>
  <si>
    <t>TUBO PEAD LISO PARA REDE DE ÁGUA OU ESGOTO, DIÂMETRO DE 1200 MM, JUNTA SOLDADA (NÃO INCLUI A EXECUÇÃO DE SOLDA) - FORNECIMENTO E ASSENTAMENTO. AF_12/2021</t>
  </si>
  <si>
    <t>103395</t>
  </si>
  <si>
    <t>TUBO PEAD LISO PARA REDE DE ÁGUA OU ESGOTO, DIÂMETRO DE 1400 MM, JUNTA SOLDADA (NÃO INCLUI A EXECUÇÃO DE SOLDA) - FORNECIMENTO E ASSENTAMENTO. AF_12/2021</t>
  </si>
  <si>
    <t>103396</t>
  </si>
  <si>
    <t>TUBO PEAD LISO PARA REDE DE ÁGUA OU ESGOTO, DIÂMETRO DE 1600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</si>
  <si>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</si>
  <si>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</si>
  <si>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</si>
  <si>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</si>
  <si>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5,82</t>
  </si>
  <si>
    <t>103399</t>
  </si>
  <si>
    <t>ASSENTAMENTO DE CONEXÃO COM 2 ACESSOS, EM PEAD LISO PARA REDE DE ÁGUA OU ESGOTO, DIÂMETRO DE 63 MM, JUNTA SOLDADA (NÃO INCLUI O FORNECIMENTO E EXECUÇÃO DE SOLDA). AF_12/2021</t>
  </si>
  <si>
    <t>11,46</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</si>
  <si>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</si>
  <si>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</si>
  <si>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</si>
  <si>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</si>
  <si>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</si>
  <si>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</si>
  <si>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29,13</t>
  </si>
  <si>
    <t>103403</t>
  </si>
  <si>
    <t>ASSENTAMENTO DE CONEXÃO COM 2 ACESSOS, EM PEAD LISO PARA REDE DE ÁGUA OU ESGOTO, DIÂMETRO DE 180 MM, JUNTA SOLDADA (NÃO INCLUI O FORNECIMENTO E EXECUÇÃO DE SOLDA). AF_12/2021</t>
  </si>
  <si>
    <t>32,78</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</si>
  <si>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</si>
  <si>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</si>
  <si>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</si>
  <si>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</si>
  <si>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</si>
  <si>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</si>
  <si>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</si>
  <si>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</si>
  <si>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103408</t>
  </si>
  <si>
    <t>ASSENTAMENTO DE CONEXÃO COM 2 ACESSOS, EM PEAD LISO PARA REDE DE ÁGUA OU ESGOTO, DIÂMETRO DE 315 MM, JUNTA SOLDADA (NÃO INCLUI O FORNECIMENTO E EXECUÇÃO DE SOLDA). AF_12/2021</t>
  </si>
  <si>
    <t>57,38</t>
  </si>
  <si>
    <t>103409</t>
  </si>
  <si>
    <t>ASSENTAMENTO DE CONEXÃO COM 2 ACESSOS, EM PEAD LISO PARA REDE DE ÁGUA OU ESGOTO, DIÂMETRO DE 355 MM, JUNTA SOLDADA (NÃO INCLUI O FORNECIMENTO E EXECUÇÃO DE SOLDA). AF_12/2021</t>
  </si>
  <si>
    <t>103410</t>
  </si>
  <si>
    <t>ASSENTAMENTO DE CONEXÃO COM 2 ACESSOS, EM PEAD LISO PARA REDE DE ÁGUA OU ESGOTO, DIÂMETRO DE 400 MM, JUNTA SOLDADA (NÃO INCLUI O FORNECIMENTO E EXECUÇÃO DE SOLDA). AF_12/2021</t>
  </si>
  <si>
    <t>103411</t>
  </si>
  <si>
    <t>ASSENTAMENTO DE CONEXÃO COM 3 ACESSOS, EM PEAD LISO PARA REDE DE ÁGUA OU ESGOTO, DIÂMETRO DE 20 MM, JUNTA SOLDADA (NÃO INCLUI O FORNECIMENTO E EXECUÇÃO DE SOLDA). AF_12/2021</t>
  </si>
  <si>
    <t>7,28</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</si>
  <si>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</si>
  <si>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</si>
  <si>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</si>
  <si>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</si>
  <si>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22,95</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</si>
  <si>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</si>
  <si>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</si>
  <si>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</si>
  <si>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</si>
  <si>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103416</t>
  </si>
  <si>
    <t>ASSENTAMENTO DE CONEXÃO COM 3 ACESSOS, EM PEAD LISO PARA REDE DE ÁGUA OU ESGOTO, DIÂMETRO DE 160 MM, JUNTA SOLDADA (NÃO INCLUI O FORNECIMENTO E EXECUÇÃO DE SOLDA). AF_12/2021</t>
  </si>
  <si>
    <t>58,28</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</si>
  <si>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</si>
  <si>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</si>
  <si>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</si>
  <si>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</si>
  <si>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</si>
  <si>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</si>
  <si>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81,96</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</si>
  <si>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</si>
  <si>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</si>
  <si>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</si>
  <si>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</si>
  <si>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103422</t>
  </si>
  <si>
    <t>ASSENTAMENTO DE CONEXÃO COM 3 ACESSOS, EM PEAD LISO PARA REDE DE ÁGUA OU ESGOTO, DIÂMETRO DE 315 MM, JUNTA SOLDADA (NÃO INCLUI O FORNECIMENTO E EXECUÇÃO DE SOLDA). AF_12/2021</t>
  </si>
  <si>
    <t>103423</t>
  </si>
  <si>
    <t>ASSENTAMENTO DE CONEXÃO COM 3 ACESSOS, EM PEAD LISO PARA REDE DE ÁGUA OU ESGOTO, DIÂMETRO DE 355 MM, JUNTA SOLDADA (NÃO INCLUI O FORNECIMENTO E EXECUÇÃO DE SOLDA). AF_12/2021</t>
  </si>
  <si>
    <t>129,32</t>
  </si>
  <si>
    <t>103424</t>
  </si>
  <si>
    <t>ASSENTAMENTO DE CONEXÃO COM 3 ACESSOS, EM PEAD LISO PARA REDE DE ÁGUA OU ESGOTO, DIÂMETRO DE 400 MM, JUNTA SOLDADA (NÃO INCLUI O FORNECIMENTO E EXECUÇÃO DE SOLDA). AF_12/2021</t>
  </si>
  <si>
    <t>103425</t>
  </si>
  <si>
    <t>LUVA, EM PEAD LISO PARA REDE DE ÁGUA OU ESGOTO, DIÂMETRO DE 20 MM, JUNTA SOLDADA POR ELETROFUSÃO (NÃO INCLUI A EXECUÇÃO DE SOLDA). AF_12/2021</t>
  </si>
  <si>
    <t>16,23</t>
  </si>
  <si>
    <t>103426</t>
  </si>
  <si>
    <t>LUVA, EM PEAD LISO PARA REDE DE ÁGUA OU ESGOTO, DIÂMETRO DE 32 MM, JUNTA SOLDADA POR ELETROFUSÃO (NÃO INCLUI A EXECUÇÃO DE SOLDA). AF_12/2021</t>
  </si>
  <si>
    <t>19,40</t>
  </si>
  <si>
    <t>103427</t>
  </si>
  <si>
    <t>LUVA, EM PEAD LISO PARA REDE DE ÁGUA OU ESGOTO, DIÂMETRO DE 63 MM, JUNTA SOLDADA POR ELETROFUSÃO (NÃO INCLUI A EXECUÇÃO DE SOLDA). AF_12/2021</t>
  </si>
  <si>
    <t>38,88</t>
  </si>
  <si>
    <t>103428</t>
  </si>
  <si>
    <t>LUVA, EM PEAD LISO PARA REDE DE ÁGUA OU ESGOTO, DIÂMETRO DE 200 MM, JUNTA SOLDADA POR ELETROFUSÃO (NÃO INCLUI A EXECUÇÃO DE SOLDA). AF_12/2021</t>
  </si>
  <si>
    <t>103429</t>
  </si>
  <si>
    <t>LUVA, EM PEAD LISO PARA REDE DE ÁGUA OU ESGOTO, DIÂMETRO DE 400 MM, JUNTA SOLDADA POR ELETROFUSÃO (NÃO INCLUI A EXECUÇÃO DE SOLDA). AF_12/2021</t>
  </si>
  <si>
    <t>103430</t>
  </si>
  <si>
    <t>COTOVELO 45 GRAUS, EM PEAD LISO PARA REDE DE ÁGUA OU ESGOTO, DIÂMETRO DE 32 MM, JUNTA SOLDADA POR ELETROFUSÃO (NÃO INCLUI A EXECUÇÃO DE SOLDA). AF_12/2021</t>
  </si>
  <si>
    <t>35,00</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</si>
  <si>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</si>
  <si>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</si>
  <si>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</si>
  <si>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</si>
  <si>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103433</t>
  </si>
  <si>
    <t>COTOVELO 90 GRAUS, EM PEAD LISO PARA REDE DE ÁGUA OU ESGOTO, DIÂMETRO DE 20 MM, JUNTA SOLDADA POR ELETROFUSÃO (NÃO INCLUI A EXECUÇÃO DE SOLDA). AF_12/2021</t>
  </si>
  <si>
    <t>34,75</t>
  </si>
  <si>
    <t>103434</t>
  </si>
  <si>
    <t>COTOVELO 90 GRAUS, EM PEAD LISO PARA REDE DE ÁGUA OU ESGOTO, DIÂMETRO DE 32 MM, JUNTA SOLDADA POR ELETROFUSÃO (NÃO INCLUI A EXECUÇÃO DE SOLDA). AF_12/2021</t>
  </si>
  <si>
    <t>48,03</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</si>
  <si>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</si>
  <si>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</si>
  <si>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</si>
  <si>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</si>
  <si>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103437</t>
  </si>
  <si>
    <t>TÊ DE SERVIÇO, EM PEAD LISO PARA REDE DE ÁGUA OU ESGOTO, DIÂMETRO DE 63 X 20 MM, JUNTA SOLDADA POR ELETROFUSÃO (NÃO INCLUI A EXECUÇÃO DE SOLDA). AF_12/2021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</si>
  <si>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</si>
  <si>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</si>
  <si>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</si>
  <si>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</si>
  <si>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</si>
  <si>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</si>
  <si>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</si>
  <si>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</si>
  <si>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103442</t>
  </si>
  <si>
    <t>TÊ DE SERVIÇO, EM PEAD LISO PARA REDE DE ÁGUA OU ESGOTO, DIÂMETRO DE 200 X 63 MM, JUNTA SOLDADA POR ELETROFUSÃO (NÃO INCLUI A EXECUÇÃO DE SOLDA). AF_12/2021</t>
  </si>
  <si>
    <t>93206</t>
  </si>
  <si>
    <t>EXECUÇÃO DE ESCRITÓRIO EM CANTEIRO DE OBRA EM ALVENARIA, NÃO INCLUSO MOBILIÁRIO E EQUIPAMENTOS. AF_02/2016</t>
  </si>
  <si>
    <t>93207</t>
  </si>
  <si>
    <t>EXECUÇÃO DE ESCRITÓRIO EM CANTEIRO DE OBRA EM CHAPA DE MADEIRA COMPENSADA, NÃO INCLUSO MOBILIÁRIO E EQUIPAMENTOS. AF_02/2016</t>
  </si>
  <si>
    <t>93208</t>
  </si>
  <si>
    <t>EXECUÇÃO DE ALMOXARIFADO EM CANTEIRO DE OBRA EM CHAPA DE MADEIRA COMPENSADA, INCLUSO PRATELEIRAS. AF_02/2016</t>
  </si>
  <si>
    <t>93209</t>
  </si>
  <si>
    <t>EXECUÇÃO DE ALMOXARIFADO EM CANTEIRO DE OBRA EM ALVENARIA, INCLUSO PRATELEIRAS. AF_02/2016</t>
  </si>
  <si>
    <t>93210</t>
  </si>
  <si>
    <t>EXECUÇÃO DE REFEITÓRIO EM CANTEIRO DE OBRA EM CHAPA DE MADEIRA COMPENSADA, NÃO INCLUSO MOBILIÁRIO E EQUIPAMENTOS. AF_02/2016</t>
  </si>
  <si>
    <t>93211</t>
  </si>
  <si>
    <t>EXECUÇÃO DE REFEITÓRIO EM CANTEIRO DE OBRA EM ALVENARIA, NÃO INCLUSO MOBILIÁRIO E EQUIPAMENTOS. AF_02/2016</t>
  </si>
  <si>
    <t>93212</t>
  </si>
  <si>
    <t>EXECUÇÃO DE SANITÁRIO E VESTIÁRIO EM CANTEIRO DE OBRA EM CHAPA DE MADEIRA COMPENSADA, NÃO INCLUSO MOBILIÁRIO. AF_02/2016</t>
  </si>
  <si>
    <t>93213</t>
  </si>
  <si>
    <t>EXECUÇÃO DE SANITÁRIO E VESTIÁRIO EM CANTEIRO DE OBRA EM ALVENARIA, NÃO INCLUSO MOBILIÁRIO. AF_02/2016</t>
  </si>
  <si>
    <t>93214</t>
  </si>
  <si>
    <t>EXECUÇÃO DE RESERVATÓRIO ELEVADO DE ÁGUA (1000 LITROS) EM CANTEIRO DE OBRA, APOIADO EM ESTRUTURA DE MADEIRA. AF_02/2016_PA</t>
  </si>
  <si>
    <t>93243</t>
  </si>
  <si>
    <t>EXECUÇÃO DE RESERVATÓRIO ELEVADO DE ÁGUA (2000 LITROS) EM CANTEIRO DE OBRA, APOIADO EM ESTRUTURA DE MADEIRA. AF_02/2016_PA</t>
  </si>
  <si>
    <t>93582</t>
  </si>
  <si>
    <t>EXECUÇÃO DE CENTRAL DE ARMADURA EM CANTEIRO DE OBRA, NÃO INCLUSO MOBILIÁRIO E EQUIPAMENTOS. AF_04/2016</t>
  </si>
  <si>
    <t>305,77</t>
  </si>
  <si>
    <t>93583</t>
  </si>
  <si>
    <t>EXECUÇÃO DE CENTRAL DE FÔRMAS, PRODUÇÃO DE ARGAMASSA OU CONCRETO EM CANTEIRO DE OBRA, NÃO INCLUSO MOBILIÁRIO E EQUIPAMENTOS. AF_04/2016</t>
  </si>
  <si>
    <t>93584</t>
  </si>
  <si>
    <t>EXECUÇÃO DE DEPÓSITO EM CANTEIRO DE OBRA EM CHAPA DE MADEIRA COMPENSADA, NÃO INCLUSO MOBILIÁRIO. AF_04/2016</t>
  </si>
  <si>
    <t>93585</t>
  </si>
  <si>
    <t>EXECUÇÃO DE GUARITA EM CANTEIRO DE OBRA EM CHAPA DE MADEIRA COMPENSADA, NÃO INCLUSO MOBILIÁRIO. AF_04/2016</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</si>
  <si>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</si>
  <si>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</si>
  <si>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</si>
  <si>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</si>
  <si>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162,06</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</si>
  <si>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</si>
  <si>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</si>
  <si>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</si>
  <si>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</si>
  <si>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</si>
  <si>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</si>
  <si>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</si>
  <si>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</si>
  <si>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</si>
  <si>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</si>
  <si>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</si>
  <si>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</si>
  <si>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</si>
  <si>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</si>
  <si>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198,11</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</si>
  <si>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</si>
  <si>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</si>
  <si>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</si>
  <si>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</si>
  <si>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</si>
  <si>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</si>
  <si>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</si>
  <si>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</si>
  <si>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</si>
  <si>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</si>
  <si>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</si>
  <si>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</si>
  <si>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</si>
  <si>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</si>
  <si>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</si>
  <si>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</si>
  <si>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</si>
  <si>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</si>
  <si>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</si>
  <si>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</si>
  <si>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</si>
  <si>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ESTRUTURA DE MADEIRA PROVISÓRIA PARA SUPORTE DE CAIXA D ÁGUA ELEVADA DE 1000 LITROS. AF_05/2018_PS</t>
  </si>
  <si>
    <t>98462</t>
  </si>
  <si>
    <t>ESTRUTURA DE MADEIRA PROVISÓRIA PARA SUPORTE DE CAIXA D ÁGUA ELEVADA DE 3000 LITROS. AF_05/2018_PS</t>
  </si>
  <si>
    <t>5631</t>
  </si>
  <si>
    <t>ESCAVADEIRA HIDRÁULICA SOBRE ESTEIRAS, CAÇAMBA 0,80 M3, PESO OPERACIONAL 17 T, POTENCIA BRUTA 111 HP - CHP DIURNO. AF_06/2014</t>
  </si>
  <si>
    <t>CHP</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</si>
  <si>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</si>
  <si>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</si>
  <si>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</si>
  <si>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</si>
  <si>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</si>
  <si>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</si>
  <si>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</si>
  <si>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</si>
  <si>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6,84</t>
  </si>
  <si>
    <t>5795</t>
  </si>
  <si>
    <t>MARTELETE OU ROMPEDOR PNEUMÁTICO MANUAL, 28 KG, COM SILENCIADOR - CHP DIURNO. AF_07/2016</t>
  </si>
  <si>
    <t>29,39</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</si>
  <si>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</si>
  <si>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</si>
  <si>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</si>
  <si>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</si>
  <si>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</si>
  <si>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</si>
  <si>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</si>
  <si>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</si>
  <si>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</si>
  <si>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</si>
  <si>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</si>
  <si>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</si>
  <si>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</si>
  <si>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</si>
  <si>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</si>
  <si>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</si>
  <si>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</si>
  <si>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</si>
  <si>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</si>
  <si>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</si>
  <si>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24,53</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</si>
  <si>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</si>
  <si>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</si>
  <si>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</si>
  <si>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</si>
  <si>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</si>
  <si>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</si>
  <si>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</si>
  <si>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</si>
  <si>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</si>
  <si>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</si>
  <si>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</si>
  <si>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</si>
  <si>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</si>
  <si>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</si>
  <si>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</si>
  <si>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</si>
  <si>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29,46</t>
  </si>
  <si>
    <t>5921</t>
  </si>
  <si>
    <t>GRADE DE DISCO REBOCÁVEL COM 20 DISCOS 24" X 6 MM COM PNEUS PARA TRANSPORTE - CHP DIURNO. AF_06/2014</t>
  </si>
  <si>
    <t>5,36</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</si>
  <si>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</si>
  <si>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</si>
  <si>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</si>
  <si>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</si>
  <si>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</si>
  <si>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</si>
  <si>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</si>
  <si>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</si>
  <si>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</si>
  <si>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</si>
  <si>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57,53</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</si>
  <si>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</si>
  <si>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</si>
  <si>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</si>
  <si>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</si>
  <si>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</si>
  <si>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7042</t>
  </si>
  <si>
    <t>MOTOBOMBA TRASH (PARA ÁGUA SUJA) AUTO ESCORVANTE, MOTOR GASOLINA DE 6,41 HP, DIÂMETROS DE SUCÇÃO X RECALQUE: 3" X 3", HM/Q = 10 MCA / 60 M3/H A 23 MCA / 0 M3/H - CHP DIURNO. AF_10/2014</t>
  </si>
  <si>
    <t>22,22</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</si>
  <si>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</si>
  <si>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</si>
  <si>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</si>
  <si>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</si>
  <si>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</si>
  <si>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</si>
  <si>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</si>
  <si>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</si>
  <si>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</si>
  <si>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</si>
  <si>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</si>
  <si>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</si>
  <si>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18,81</t>
  </si>
  <si>
    <t>83362</t>
  </si>
  <si>
    <t>254,12</t>
  </si>
  <si>
    <t>83765</t>
  </si>
  <si>
    <t>GRUPO DE SOLDAGEM COM GERADOR A DIESEL 60 CV PARA SOLDA ELÉTRICA, SOBRE 04 RODAS, COM MOTOR 4 CILINDROS 600 A - CHP DIURNO. AF_02/2016</t>
  </si>
  <si>
    <t>87445</t>
  </si>
  <si>
    <t>5,12</t>
  </si>
  <si>
    <t>88386</t>
  </si>
  <si>
    <t>4,85</t>
  </si>
  <si>
    <t>88393</t>
  </si>
  <si>
    <t>6,62</t>
  </si>
  <si>
    <t>88399</t>
  </si>
  <si>
    <t>88418</t>
  </si>
  <si>
    <t>PROJETOR DE ARGAMASSA, CAPACIDADE DE PROJEÇÃO 1,5 M3/H, ALCANCE DE 30 ATÉ 60 M, MOTOR ELÉTRICO POTÊNCIA 7,5 HP - CHP DIURNO. AF_06/2014</t>
  </si>
  <si>
    <t>14,83</t>
  </si>
  <si>
    <t>88433</t>
  </si>
  <si>
    <t>PROJETOR DE ARGAMASSA, CAPACIDADE DE PROJEÇÃO 2 M3/H, ALCANCE ATÉ 50 M, MOTOR ELÉTRICO POTÊNCIA 7,5 HP - CHP DIURNO. AF_06/2014</t>
  </si>
  <si>
    <t>88830</t>
  </si>
  <si>
    <t>1,89</t>
  </si>
  <si>
    <t>88843</t>
  </si>
  <si>
    <t>TRATOR DE ESTEIRAS, POTÊNCIA 125 HP, PESO OPERACIONAL 12,9 T, COM LÂMINA 2,7 M3 - CHP DIURNO. AF_10/2014</t>
  </si>
  <si>
    <t>198,85</t>
  </si>
  <si>
    <t>88907</t>
  </si>
  <si>
    <t>ESCAVADEIRA HIDRÁULICA SOBRE ESTEIRAS, CAÇAMBA 1,20 M3, PESO OPERACIONAL 21 T, POTÊNCIA BRUTA 155 HP - CHP DIURNO. AF_06/2014</t>
  </si>
  <si>
    <t>89021</t>
  </si>
  <si>
    <t>BOMBA SUBMERSÍVEL ELÉTRICA TRIFÁSICA, POTÊNCIA 2,96 HP, Ø ROTOR 144 MM SEMI-ABERTO, BOCAL DE SAÍDA Ø 2, HM/Q = 2 MCA / 38,8 M3/H A 28 MCA / 5 M3/H - CHP DIURNO. AF_06/2014</t>
  </si>
  <si>
    <t>2,35</t>
  </si>
  <si>
    <t>89028</t>
  </si>
  <si>
    <t>89032</t>
  </si>
  <si>
    <t>TRATOR DE ESTEIRAS, POTÊNCIA 100 HP, PESO OPERACIONAL 9,4 T, COM LÂMINA 2,19 M3 - CHP DIURNO. AF_06/2014</t>
  </si>
  <si>
    <t>89035</t>
  </si>
  <si>
    <t>TRATOR DE PNEUS, POTÊNCIA 85 CV, TRAÇÃO 4X4, PESO COM LASTRO DE 4.675 KG - CHP DIURNO. AF_06/2014</t>
  </si>
  <si>
    <t>126,78</t>
  </si>
  <si>
    <t>89225</t>
  </si>
  <si>
    <t>BETONEIRA CAPACIDADE NOMINAL DE 600 L, CAPACIDADE DE MISTURA 360 L, MOTOR ELÉTRICO TRIFÁSICO POTÊNCIA DE 4 CV, SEM CARREGADOR - CHP DIURNO. AF_11/2014</t>
  </si>
  <si>
    <t>5,43</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</si>
  <si>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</si>
  <si>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</si>
  <si>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</si>
  <si>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</si>
  <si>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</si>
  <si>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</si>
  <si>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</si>
  <si>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</si>
  <si>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</si>
  <si>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</si>
  <si>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</si>
  <si>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12,16</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</si>
  <si>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</si>
  <si>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</si>
  <si>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</si>
  <si>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</si>
  <si>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</si>
  <si>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</si>
  <si>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</si>
  <si>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</si>
  <si>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1,23</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</si>
  <si>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</si>
  <si>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</si>
  <si>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</si>
  <si>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</si>
  <si>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</si>
  <si>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</si>
  <si>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15,48</t>
  </si>
  <si>
    <t>90643</t>
  </si>
  <si>
    <t>BOMBA TRIPLEX, PARA INJEÇÃO DE NATA DE CIMENTO, VAZÃO MÁXIMA DE 100 LITROS/MINUTO, PRESSÃO MÁXIMA DE 70 BAR - CHP DIURNO. AF_06/2015</t>
  </si>
  <si>
    <t>26,83</t>
  </si>
  <si>
    <t>90650</t>
  </si>
  <si>
    <t>BOMBA CENTRÍFUGA MONOESTÁGIO COM MOTOR ELÉTRICO MONOFÁSICO, POTÊNCIA 15 HP, DIÂMETRO DO ROTOR 173 MM, HM/Q = 30 MCA / 90 M3/H A 45 MCA / 55 M3/H - CHP DIURNO. AF_06/2015</t>
  </si>
  <si>
    <t>9,88</t>
  </si>
  <si>
    <t>90656</t>
  </si>
  <si>
    <t>BOMBA DE PROJEÇÃO DE CONCRETO SECO, POTÊNCIA 10 CV, VAZÃO 3 M3/H - CHP DIURNO. AF_06/2015</t>
  </si>
  <si>
    <t>15,34</t>
  </si>
  <si>
    <t>90662</t>
  </si>
  <si>
    <t>BOMBA DE PROJEÇÃO DE CONCRETO SECO, POTÊNCIA 10 CV, VAZÃO 6 M3/H - CHP DIURNO. AF_06/2015</t>
  </si>
  <si>
    <t>16,02</t>
  </si>
  <si>
    <t>90668</t>
  </si>
  <si>
    <t>31,35</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</si>
  <si>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</si>
  <si>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</si>
  <si>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</si>
  <si>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</si>
  <si>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</si>
  <si>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157,54</t>
  </si>
  <si>
    <t>90692</t>
  </si>
  <si>
    <t>MINICARREGADEIRA SOBRE RODAS, POTÊNCIA LÍQUIDA DE 47 HP, CAPACIDADE NOMINAL DE OPERAÇÃO DE 646 KG - CHP DIURNO. AF_06/2015</t>
  </si>
  <si>
    <t>129,79</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</si>
  <si>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</si>
  <si>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</si>
  <si>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</si>
  <si>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</si>
  <si>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74,65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</si>
  <si>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</si>
  <si>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</si>
  <si>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</si>
  <si>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</si>
  <si>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</si>
  <si>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</si>
  <si>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98,46</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</si>
  <si>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</si>
  <si>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</si>
  <si>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</si>
  <si>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</si>
  <si>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9,02</t>
  </si>
  <si>
    <t>91283</t>
  </si>
  <si>
    <t>CORTADORA DE PISO COM MOTOR 4 TEMPOS A GASOLINA, POTÊNCIA DE 13 HP, COM DISCO DE CORTE DIAMANTADO SEGMENTADO PARA CONCRETO, DIÂMETRO DE 350 MM, FURO DE 1" (14 X 1") - CHP DIURNO. AF_08/2015</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</si>
  <si>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</si>
  <si>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</si>
  <si>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</si>
  <si>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</si>
  <si>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</si>
  <si>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</si>
  <si>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</si>
  <si>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</si>
  <si>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</si>
  <si>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</si>
  <si>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30,43</t>
  </si>
  <si>
    <t>92043</t>
  </si>
  <si>
    <t>DISTRIBUIDOR DE AGREGADOS REBOCAVEL, CAPACIDADE 1,9 M³, LARGURA DE TRABALHO 3,66 M - CHP DIURNO. AF_11/2015</t>
  </si>
  <si>
    <t>11,48</t>
  </si>
  <si>
    <t>92106</t>
  </si>
  <si>
    <t>92112</t>
  </si>
  <si>
    <t>3,59</t>
  </si>
  <si>
    <t>92118</t>
  </si>
  <si>
    <t>0,46</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</si>
  <si>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</si>
  <si>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</si>
  <si>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</si>
  <si>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</si>
  <si>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</si>
  <si>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</si>
  <si>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</si>
  <si>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92960</t>
  </si>
  <si>
    <t>MÁQUINA EXTRUSORA DE CONCRETO PARA GUIAS E SARJETAS, MOTOR A DIESEL, POTÊNCIA 14 CV - CHP DIURNO. AF_12/2015</t>
  </si>
  <si>
    <t>18,45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</si>
  <si>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</si>
  <si>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</si>
  <si>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</si>
  <si>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</si>
  <si>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</si>
  <si>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</si>
  <si>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5,18</t>
  </si>
  <si>
    <t>93272</t>
  </si>
  <si>
    <t>90,56</t>
  </si>
  <si>
    <t>93281</t>
  </si>
  <si>
    <t>GUINCHO ELÉTRICO DE COLUNA, CAPACIDADE 400 KG, COM MOTO FREIO, MOTOR TRIFÁSICO DE 1,25 CV - CHP DIURNO. AF_03/2016</t>
  </si>
  <si>
    <t>27,79</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</si>
  <si>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</si>
  <si>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</si>
  <si>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</si>
  <si>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</si>
  <si>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</si>
  <si>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93,16</t>
  </si>
  <si>
    <t>93415</t>
  </si>
  <si>
    <t>GERADOR PORTÁTIL MONOFÁSICO, POTÊNCIA 5500 VA, MOTOR A GASOLINA, POTÊNCIA DO MOTOR 13 CV - CHP DIURNO. AF_03/2016</t>
  </si>
  <si>
    <t>13,98</t>
  </si>
  <si>
    <t>93421</t>
  </si>
  <si>
    <t>GRUPO GERADOR REBOCÁVEL, POTÊNCIA 66 KVA, MOTOR A DIESEL - CHP DIURNO. AF_03/2016</t>
  </si>
  <si>
    <t>72,19</t>
  </si>
  <si>
    <t>93427</t>
  </si>
  <si>
    <t>GRUPO GERADOR ESTACIONÁRIO, POTÊNCIA 150 KVA, MOTOR A DIESEL- CHP DIURNO. AF_03/2016</t>
  </si>
  <si>
    <t>93433</t>
  </si>
  <si>
    <t>93439</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</si>
  <si>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</si>
  <si>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</si>
  <si>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</si>
  <si>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</si>
  <si>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</si>
  <si>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</si>
  <si>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</si>
  <si>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</si>
  <si>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0,08</t>
  </si>
  <si>
    <t>95212</t>
  </si>
  <si>
    <t>149,94</t>
  </si>
  <si>
    <t>95258</t>
  </si>
  <si>
    <t>MARTELO DEMOLIDOR PNEUMÁTICO MANUAL, 32 KG - CHP DIURNO. AF_09/2016</t>
  </si>
  <si>
    <t>29,02</t>
  </si>
  <si>
    <t>95264</t>
  </si>
  <si>
    <t>COMPACTADOR DE SOLOS DE PERCUSÃO (SOQUETE) COM MOTOR A GASOLINA, POTÊNCIA 3 CV - CHP DIURNO. AF_09/2016</t>
  </si>
  <si>
    <t>6,25</t>
  </si>
  <si>
    <t>95270</t>
  </si>
  <si>
    <t>RÉGUA VIBRATÓRIA DUPLA PARA CONCRETO, PESO DE 60KG, COMPRIMENTO 4 M, COM MOTOR A GASOLINA, POTÊNCIA 5,5 HP - CHP DIURNO. AF_09/2016</t>
  </si>
  <si>
    <t>8,75</t>
  </si>
  <si>
    <t>95276</t>
  </si>
  <si>
    <t>3,15</t>
  </si>
  <si>
    <t>95282</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</si>
  <si>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</si>
  <si>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</si>
  <si>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</si>
  <si>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</si>
  <si>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</si>
  <si>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</si>
  <si>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</si>
  <si>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PERFURATRIZ SOBRE ESTEIRA, TORQUE MÁXIMO 600 KGF, POTÊNCIA ENTRE 50 E 60 HP, DIÂMETRO MÁXIMO 10 - CHP DIURNO. AF_11/2016</t>
  </si>
  <si>
    <t>141,94</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</si>
  <si>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</si>
  <si>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</si>
  <si>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</si>
  <si>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</si>
  <si>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</si>
  <si>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</si>
  <si>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</si>
  <si>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</si>
  <si>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</si>
  <si>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</si>
  <si>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</si>
  <si>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</si>
  <si>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</si>
  <si>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</si>
  <si>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266,20</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</si>
  <si>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</si>
  <si>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</si>
  <si>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</si>
  <si>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</si>
  <si>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</si>
  <si>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</si>
  <si>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</si>
  <si>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</si>
  <si>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</si>
  <si>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</si>
  <si>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4,19</t>
  </si>
  <si>
    <t>99833</t>
  </si>
  <si>
    <t>100641</t>
  </si>
  <si>
    <t>USINA DE MISTURA ASFÁLTICA À QUENTE, TIPO CONTRA FLUXO, PROD 100 A 140 TON/HORA - CHP DIURNO. AF_12/2019</t>
  </si>
  <si>
    <t>100647</t>
  </si>
  <si>
    <t>USINA DE ASFALTO, TIPO GRAVIMÉTRICA, PROD 150 TON/HORA - CHP DIURNO. AF_12/2019</t>
  </si>
  <si>
    <t>102275</t>
  </si>
  <si>
    <t>MARTELO DEMOLIDOR ELÉTRICO, COM POTÊNCIA DE 2.000 W, 1.000 IMPACTOS POR MINUTO, PESO DE 30 KG - CHP DIURNO. AF_01/2021</t>
  </si>
  <si>
    <t>29,03</t>
  </si>
  <si>
    <t>104091</t>
  </si>
  <si>
    <t>TERMOFUSORA PARA TUBOS E CONEXÕES EM PPR COM DIÂMETROS DE 20 A 63 MM, POTÊNCIA DE 800 W, TENSAO 220 V - CHP DIURNO. AF_05/2022</t>
  </si>
  <si>
    <t>0,80</t>
  </si>
  <si>
    <t>104097</t>
  </si>
  <si>
    <t>TERMOFUSORA PARA TUBOS E CONEXÕES EM PPR COM DIÂMETROS DE 75 A 110 MM, POTÊNCIA DE *1100* W, TENSÃO 220 V - CHP DIURNO. AF_05/2022</t>
  </si>
  <si>
    <t>1,12</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</si>
  <si>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</si>
  <si>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</si>
  <si>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</si>
  <si>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</si>
  <si>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</si>
  <si>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</si>
  <si>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</si>
  <si>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59,38</t>
  </si>
  <si>
    <t>5685</t>
  </si>
  <si>
    <t>ROLO COMPACTADOR VIBRATÓRIO DE UM CILINDRO AÇO LISO, POTÊNCIA 80 HP, PESO OPERACIONAL MÁXIMO 8,1 T, IMPACTO DINÂMICO 16,15 / 9,5 T, LARGURA DE TRABALHO 1,68 M - CHI DIURNO. AF_06/2014</t>
  </si>
  <si>
    <t>71,51</t>
  </si>
  <si>
    <t>5690</t>
  </si>
  <si>
    <t>GRADE DE DISCO CONTROLE REMOTO REBOCÁVEL, COM 24 DISCOS 24 X 6 MM COM PNEUS PARA TRANSPORTE - CHI DIURNO. AF_06/2014</t>
  </si>
  <si>
    <t>4,25</t>
  </si>
  <si>
    <t>5806</t>
  </si>
  <si>
    <t>MOTOBOMBA CENTRÍFUGA, MOTOR A GASOLINA, POTÊNCIA 5,42 HP, BOCAIS 1 1/2" X 1", DIÂMETRO ROTOR 143 MM HM/Q = 6 MCA / 16,8 M3/H A 38 MCA / 6,6 M3/H - CHI DIURNO. AF_06/2014</t>
  </si>
  <si>
    <t>0,19</t>
  </si>
  <si>
    <t>5826</t>
  </si>
  <si>
    <t>CAMINHÃO TOCO, PBT 16.000 KG, CARGA ÚTIL MÁX. 10.685 KG, DIST. ENTRE EIXOS 4,8 M, POTÊNCIA 189 CV, INCLUSIVE CARROCERIA FIXA ABERTA DE MADEIRA P/ TRANSPORTE GERAL DE CARGA SECA, DIMEN. APROX. 2,5 X 7,00 X 0,50 M - CHI DIURNO. AF_06/2014</t>
  </si>
  <si>
    <t>58,19</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</si>
  <si>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</si>
  <si>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</si>
  <si>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</si>
  <si>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</si>
  <si>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</si>
  <si>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</si>
  <si>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4,89</t>
  </si>
  <si>
    <t>5845</t>
  </si>
  <si>
    <t>TRATOR DE PNEUS, POTÊNCIA 122 CV, TRAÇÃO 4X4, PESO COM LASTRO DE 4.510 KG - CHI DIURNO. AF_06/2014</t>
  </si>
  <si>
    <t>52,88</t>
  </si>
  <si>
    <t>5849</t>
  </si>
  <si>
    <t>TRATOR DE ESTEIRAS, POTÊNCIA 170 HP, PESO OPERACIONAL 19 T, CAÇAMBA 5,2 M3 - CHI DIURNO. AF_06/2014</t>
  </si>
  <si>
    <t>5853</t>
  </si>
  <si>
    <t>TRATOR DE ESTEIRAS, POTÊNCIA 150 HP, PESO OPERACIONAL 16,7 T, COM RODA MOTRIZ ELEVADA E LÂMINA 3,18 M3 - CHI DIURNO. AF_06/2014</t>
  </si>
  <si>
    <t>77,74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</si>
  <si>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</si>
  <si>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</si>
  <si>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</si>
  <si>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</si>
  <si>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11,68</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</si>
  <si>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</si>
  <si>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</si>
  <si>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</si>
  <si>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</si>
  <si>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</si>
  <si>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</si>
  <si>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</si>
  <si>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</si>
  <si>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43,68</t>
  </si>
  <si>
    <t>5892</t>
  </si>
  <si>
    <t>CAMINHÃO TOCO, PESO BRUTO TOTAL 14.300 KG, CARGA ÚTIL MÁXIMA 9590 KG, DISTÂNCIA ENTRE EIXOS 4,76 M, POTÊNCIA 185 CV (NÃO INCLUI CARROCERIA) - CHI DIURNO. AF_06/2014</t>
  </si>
  <si>
    <t>53,64</t>
  </si>
  <si>
    <t>5896</t>
  </si>
  <si>
    <t>CAMINHÃO TOCO, PESO BRUTO TOTAL 16.000 KG, CARGA ÚTIL MÁXIMA DE 10.685 KG, DISTÂNCIA ENTRE EIXOS 4,80 M, POTÊNCIA 189 CV EXCLUSIVE CARROCERIA - CHI DIURNO. AF_06/2014</t>
  </si>
  <si>
    <t>56,18</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</si>
  <si>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</si>
  <si>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</si>
  <si>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</si>
  <si>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</si>
  <si>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22,65</t>
  </si>
  <si>
    <t>5923</t>
  </si>
  <si>
    <t>GRADE DE DISCO REBOCÁVEL COM 20 DISCOS 24" X 6 MM COM PNEUS PARA TRANSPORTE - CHI DIURNO. AF_06/2014</t>
  </si>
  <si>
    <t>3,33</t>
  </si>
  <si>
    <t>5930</t>
  </si>
  <si>
    <t>GUINDAUTO HIDRÁULICO, CAPACIDADE MÁXIMA DE CARGA 6200 KG, MOMENTO MÁXIMO DE CARGA 11,7 TM, ALCANCE MÁXIMO HORIZONTAL 9,70 M, INCLUSIVE CAMINHÃO TOCO PBT 16.000 KG, POTÊNCIA DE 189 CV - CHI DIURNO. AF_06/2014</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</si>
  <si>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</si>
  <si>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</si>
  <si>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</si>
  <si>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</si>
  <si>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</si>
  <si>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</si>
  <si>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</si>
  <si>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</si>
  <si>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</si>
  <si>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</si>
  <si>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6,09</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</si>
  <si>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</si>
  <si>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</si>
  <si>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</si>
  <si>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</si>
  <si>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</si>
  <si>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</si>
  <si>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</si>
  <si>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5,96</t>
  </si>
  <si>
    <t>7043</t>
  </si>
  <si>
    <t>MOTOBOMBA TRASH (PARA ÁGUA SUJA) AUTO ESCORVANTE, MOTOR GASOLINA DE 6,41 HP, DIÂMETROS DE SUCÇÃO X RECALQUE: 3" X 3", HM/Q = 10 MCA / 60 M3/H A 23 MCA / 0 M3/H - CHI DIURNO. AF_10/2014</t>
  </si>
  <si>
    <t>0,23</t>
  </si>
  <si>
    <t>7050</t>
  </si>
  <si>
    <t>ROLO COMPACTADOR PE DE CARNEIRO VIBRATORIO, POTENCIA 125 HP, PESO OPERACIONAL SEM/COM LASTRO 11,95 / 13,30 T, IMPACTO DINAMICO 38,5 / 22,5 T, LARGURA DE TRABALHO 2,15 M - CHI DIURNO. AF_06/2014</t>
  </si>
  <si>
    <t>86,47</t>
  </si>
  <si>
    <t>67827</t>
  </si>
  <si>
    <t>CAMINHÃO BASCULANTE 6 M3 TOCO, PESO BRUTO TOTAL 16.000 KG, CARGA ÚTIL MÁXIMA 11.130 KG, DISTÂNCIA ENTRE EIXOS 5,36 M, POTÊNCIA 185 CV, INCLUSIVE CAÇAMBA METÁLICA - CHI DIURNO. AF_06/2014</t>
  </si>
  <si>
    <t>58,97</t>
  </si>
  <si>
    <t>73395</t>
  </si>
  <si>
    <t>GRUPO GERADOR ESTACIONÁRIO, MOTOR DIESEL POTÊNCIA 170 KVA - CHI DIURNO. AF_02/2016</t>
  </si>
  <si>
    <t>7,70</t>
  </si>
  <si>
    <t>83766</t>
  </si>
  <si>
    <t>GRUPO DE SOLDAGEM COM GERADOR A DIESEL 60 CV PARA SOLDA ELÉTRICA, SOBRE 04 RODAS, COM MOTOR 4 CILINDROS 600 A - CHI DIURNO. AF_02/2016</t>
  </si>
  <si>
    <t>33,65</t>
  </si>
  <si>
    <t>84013</t>
  </si>
  <si>
    <t>ESCAVADEIRA HIDRÁULICA SOBRE ESTEIRAS, CAÇAMBA 0,80 M3, PESO OPERACIONAL 17,8 T, POTÊNCIA LÍQUIDA 110 HP - CHI DIURNO. AF_10/2014</t>
  </si>
  <si>
    <t>87446</t>
  </si>
  <si>
    <t>0,54</t>
  </si>
  <si>
    <t>88392</t>
  </si>
  <si>
    <t>1,06</t>
  </si>
  <si>
    <t>88398</t>
  </si>
  <si>
    <t>1,26</t>
  </si>
  <si>
    <t>88404</t>
  </si>
  <si>
    <t>1,00</t>
  </si>
  <si>
    <t>88430</t>
  </si>
  <si>
    <t>PROJETOR DE ARGAMASSA, CAPACIDADE DE PROJEÇÃO 1,5 M3/H, ALCANCE DE 30 ATÉ 60 M, MOTOR ELÉTRICO POTÊNCIA 7,5 HP - CHI DIURNO. AF_06/2014</t>
  </si>
  <si>
    <t>6,56</t>
  </si>
  <si>
    <t>88438</t>
  </si>
  <si>
    <t>PROJETOR DE ARGAMASSA, CAPACIDADE DE PROJEÇÃO 2 M3/H, ALCANCE ATÉ 50 M, MOTOR ELÉTRICO POTÊNCIA 7,5 HP - CHI DIURNO. AF_06/2014</t>
  </si>
  <si>
    <t>8,70</t>
  </si>
  <si>
    <t>88831</t>
  </si>
  <si>
    <t>0,40</t>
  </si>
  <si>
    <t>88844</t>
  </si>
  <si>
    <t>TRATOR DE ESTEIRAS, POTÊNCIA 125 HP, PESO OPERACIONAL 12,9 T, COM LÂMINA 2,7 M3 - CHI DIURNO. AF_10/2014</t>
  </si>
  <si>
    <t>68,56</t>
  </si>
  <si>
    <t>88908</t>
  </si>
  <si>
    <t>ESCAVADEIRA HIDRÁULICA SOBRE ESTEIRAS, CAÇAMBA 1,20 M3, PESO OPERACIONAL 21 T, POTÊNCIA BRUTA 155 HP - CHI DIURNO. AF_06/2014</t>
  </si>
  <si>
    <t>89022</t>
  </si>
  <si>
    <t>BOMBA SUBMERSÍVEL ELÉTRICA TRIFÁSICA, POTÊNCIA 2,96 HP, Ø ROTOR 144 MM SEMI-ABERTO, BOCAL DE SAÍDA Ø 2, HM/Q = 2 MCA / 38,8 M3/H A 28 MCA / 5 M3/H - CHI DIURNO. AF_06/2014</t>
  </si>
  <si>
    <t>0,33</t>
  </si>
  <si>
    <t>89027</t>
  </si>
  <si>
    <t>4,84</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</si>
  <si>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</si>
  <si>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</si>
  <si>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</si>
  <si>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</si>
  <si>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</si>
  <si>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</si>
  <si>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95,50</t>
  </si>
  <si>
    <t>89226</t>
  </si>
  <si>
    <t>BETONEIRA CAPACIDADE NOMINAL DE 600 L, CAPACIDADE DE MISTURA 360 L, MOTOR ELÉTRICO TRIFÁSICO POTÊNCIA DE 4 CV, SEM CARREGADOR - CHI DIURNO. AF_11/2014</t>
  </si>
  <si>
    <t>1,63</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</si>
  <si>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</si>
  <si>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</si>
  <si>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</si>
  <si>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</si>
  <si>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</si>
  <si>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</si>
  <si>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</si>
  <si>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</si>
  <si>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</si>
  <si>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</si>
  <si>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</si>
  <si>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</si>
  <si>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</si>
  <si>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</si>
  <si>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</si>
  <si>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74,49</t>
  </si>
  <si>
    <t>90587</t>
  </si>
  <si>
    <t>VIBRADOR DE IMERSÃO, DIÂMETRO DE PONTEIRA 45MM, MOTOR ELÉTRICO TRIFÁSICO POTÊNCIA DE 2 CV - CHI DIURNO. AF_06/2015</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</si>
  <si>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</si>
  <si>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</si>
  <si>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</si>
  <si>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</si>
  <si>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</si>
  <si>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</si>
  <si>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</si>
  <si>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</si>
  <si>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</si>
  <si>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</si>
  <si>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0,67</t>
  </si>
  <si>
    <t>90657</t>
  </si>
  <si>
    <t>BOMBA DE PROJEÇÃO DE CONCRETO SECO, POTÊNCIA 10 CV, VAZÃO 3 M3/H - CHI DIURNO. AF_06/2015</t>
  </si>
  <si>
    <t>90663</t>
  </si>
  <si>
    <t>BOMBA DE PROJEÇÃO DE CONCRETO SECO, POTÊNCIA 10 CV, VAZÃO 6 M3/H - CHI DIURNO. AF_06/2015</t>
  </si>
  <si>
    <t>5,25</t>
  </si>
  <si>
    <t>90669</t>
  </si>
  <si>
    <t>8,17</t>
  </si>
  <si>
    <t>90675</t>
  </si>
  <si>
    <t>PERFURATRIZ COM TORRE METÁLICA PARA EXECUÇÃO DE ESTACA HÉLICE CONTÍNUA, PROFUNDIDADE MÁXIMA DE 30 M, DIÂMETRO MÁXIMO DE 800 MM, POTÊNCIA INSTALADA DE 268 HP, MESA ROTATIVA COM TORQUE MÁXIMO DE 170 KNM - CHI DIURNO. AF_06/2015</t>
  </si>
  <si>
    <t>278,57</t>
  </si>
  <si>
    <t>90681</t>
  </si>
  <si>
    <t>PERFURATRIZ HIDRÁULICA SOBRE CAMINHÃO COM TRADO CURTO ACOPLADO, PROFUNDIDADE MÁXIMA DE 20 M, DIÂMETRO MÁXIMO DE 1500 MM, POTÊNCIA INSTALADA DE 137 HP, MESA ROTATIVA COM TORQUE MÁXIMO DE 30 KNM - CHI DIURNO. AF_06/2015</t>
  </si>
  <si>
    <t>166,91</t>
  </si>
  <si>
    <t>90687</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</si>
  <si>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</si>
  <si>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</si>
  <si>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</si>
  <si>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</si>
  <si>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8,13</t>
  </si>
  <si>
    <t>90973</t>
  </si>
  <si>
    <t>COMPRESSOR DE AR REBOCAVEL, VAZÃO 250 PCM, PRESSAO DE TRABALHO 102 PSI, MOTOR A DIESEL POTÊNCIA 81 CV - CHI DIURNO. AF_06/2015</t>
  </si>
  <si>
    <t>8,15</t>
  </si>
  <si>
    <t>90982</t>
  </si>
  <si>
    <t>COMPRESSOR DE AR REBOCÁVEL, VAZÃO 748 PCM, PRESSÃO EFETIVA DE TRABALHO 102 PSI, MOTOR DIESEL, POTÊNCIA 210 CV - CHI DIURNO. AF_06/2015</t>
  </si>
  <si>
    <t>20,71</t>
  </si>
  <si>
    <t>91001</t>
  </si>
  <si>
    <t>COMPRESSOR DE AR REBOCAVEL, VAZÃO 400 PCM, PRESSAO DE TRABALHO 102 PSI, MOTOR A DIESEL POTÊNCIA 110 CV - CHI DIURNO. AF_06/2015</t>
  </si>
  <si>
    <t>9,68</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</si>
  <si>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</si>
  <si>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</si>
  <si>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</si>
  <si>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</si>
  <si>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0,62</t>
  </si>
  <si>
    <t>91285</t>
  </si>
  <si>
    <t>CORTADORA DE PISO COM MOTOR 4 TEMPOS A GASOLINA, POTÊNCIA DE 13 HP, COM DISCO DE CORTE DIAMANTADO SEGMENTADO PARA CONCRETO, DIÂMETRO DE 350 MM, FURO DE 1" (14 X 1") - CHI DIURNO. AF_08/2015</t>
  </si>
  <si>
    <t>0,92</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</si>
  <si>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</si>
  <si>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</si>
  <si>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</si>
  <si>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</si>
  <si>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</si>
  <si>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91534</t>
  </si>
  <si>
    <t>COMPACTADOR DE SOLOS DE PERCUSSÃO (SOQUETE) COM MOTOR A GASOLINA 4 TEMPOS, POTÊNCIA 4 CV - CHI DIURNO. AF_08/2015</t>
  </si>
  <si>
    <t>30,00</t>
  </si>
  <si>
    <t>91635</t>
  </si>
  <si>
    <t>GUINDAUTO HIDRÁULICO, CAPACIDADE MÁXIMA DE CARGA 6500 KG, MOMENTO MÁXIMO DE CARGA 5,8 TM, ALCANCE MÁXIMO HORIZONTAL 7,60 M, INCLUSIVE CAMINHÃO TOCO PBT 9.700 KG, POTÊNCIA DE 160 CV - CHI DIURNO. AF_08/2015</t>
  </si>
  <si>
    <t>60,10</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</si>
  <si>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</si>
  <si>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</si>
  <si>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</si>
  <si>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</si>
  <si>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29,18</t>
  </si>
  <si>
    <t>92044</t>
  </si>
  <si>
    <t>DISTRIBUIDOR DE AGREGADOS REBOCAVEL, CAPACIDADE 1,9 M³, LARGURA DE TRABALHO 3,66 M - CHI DIURNO. AF_11/2015</t>
  </si>
  <si>
    <t>6,54</t>
  </si>
  <si>
    <t>92107</t>
  </si>
  <si>
    <t>83,59</t>
  </si>
  <si>
    <t>92113</t>
  </si>
  <si>
    <t>1,17</t>
  </si>
  <si>
    <t>92119</t>
  </si>
  <si>
    <t>0,28</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</si>
  <si>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</si>
  <si>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</si>
  <si>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</si>
  <si>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</si>
  <si>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</si>
  <si>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</si>
  <si>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</si>
  <si>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0,20</t>
  </si>
  <si>
    <t>92961</t>
  </si>
  <si>
    <t>MÁQUINA EXTRUSORA DE CONCRETO PARA GUIAS E SARJETAS, MOTOR A DIESEL, POTÊNCIA 14 CV - CHI DIURNO. AF_12/2015</t>
  </si>
  <si>
    <t>92967</t>
  </si>
  <si>
    <t>MARTELO PERFURADOR PNEUMÁTICO MANUAL, HASTE 25 X 75 MM, 21 KG - CHI DIURNO. AF_12/2015</t>
  </si>
  <si>
    <t>27,70</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</si>
  <si>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</si>
  <si>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</si>
  <si>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</si>
  <si>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</si>
  <si>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0,50</t>
  </si>
  <si>
    <t>93244</t>
  </si>
  <si>
    <t>ROLO COMPACTADOR VIBRATÓRIO PÉ DE CARNEIRO PARA SOLOS, POTÊNCIA 80 HP, PESO OPERACIONAL SEM/COM LASTRO 7,4 / 8,8 T, LARGURA DE TRABALHO 1,68 M - CHI DIURNO. AF_02/2016</t>
  </si>
  <si>
    <t>73,05</t>
  </si>
  <si>
    <t>93274</t>
  </si>
  <si>
    <t>57,16</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</si>
  <si>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</si>
  <si>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</si>
  <si>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</si>
  <si>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</si>
  <si>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</si>
  <si>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</si>
  <si>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65,06</t>
  </si>
  <si>
    <t>93409</t>
  </si>
  <si>
    <t>93416</t>
  </si>
  <si>
    <t>GERADOR PORTÁTIL MONOFÁSICO, POTÊNCIA 5500 VA, MOTOR A GASOLINA, POTÊNCIA DO MOTOR 13 CV - CHI DIURNO. AF_03/2016</t>
  </si>
  <si>
    <t>0,36</t>
  </si>
  <si>
    <t>93422</t>
  </si>
  <si>
    <t>GRUPO GERADOR REBOCÁVEL, POTÊNCIA 66 KVA, MOTOR A DIESEL - CHI DIURNO. AF_03/2016</t>
  </si>
  <si>
    <t>93428</t>
  </si>
  <si>
    <t>GRUPO GERADOR ESTACIONÁRIO, POTÊNCIA 150 KVA, MOTOR A DIESEL- CHI DIURNO. AF_03/2016</t>
  </si>
  <si>
    <t>6,86</t>
  </si>
  <si>
    <t>93434</t>
  </si>
  <si>
    <t>93440</t>
  </si>
  <si>
    <t>95122</t>
  </si>
  <si>
    <t>USINA MISTURADORA DE SOLOS, CAPACIDADE DE 200 A 500 TON/H, POTENCIA 75KW - CHI DIURNO. AF_07/2016</t>
  </si>
  <si>
    <t>95128</t>
  </si>
  <si>
    <t>DISTRIBUIDOR DE AGREGADOS AUTOPROPELIDO, CAP 3 M3, A DIESEL, POTÊNCIA 176CV - CHI DIURNO. AF_07/2016</t>
  </si>
  <si>
    <t>48,01</t>
  </si>
  <si>
    <t>95140</t>
  </si>
  <si>
    <t>TALHA MANUAL DE CORRENTE, CAPACIDADE DE 2 TON. COM ELEVAÇÃO DE 3 M - CHI DIURNO. AF_07/2016</t>
  </si>
  <si>
    <t>0,05</t>
  </si>
  <si>
    <t>95213</t>
  </si>
  <si>
    <t>95259</t>
  </si>
  <si>
    <t>MARTELO DEMOLIDOR PNEUMÁTICO MANUAL, 32 KG - CHI DIURNO. AF_09/2016</t>
  </si>
  <si>
    <t>95265</t>
  </si>
  <si>
    <t>COMPACTADOR DE SOLOS DE PERCUSÃO (SOQUETE) COM MOTOR A GASOLINA, POTÊNCIA 3 CV - CHI DIURNO. AF_09/2016</t>
  </si>
  <si>
    <t>0,79</t>
  </si>
  <si>
    <t>95271</t>
  </si>
  <si>
    <t>RÉGUA VIBRATÓRIA DUPLA PARA CONCRETO, PESO DE 60KG, COMPRIMENTO 4 M, COM MOTOR A GASOLINA, POTÊNCIA 5,5 HP - CHI DIURNO. AF_09/2016</t>
  </si>
  <si>
    <t>0,55</t>
  </si>
  <si>
    <t>95277</t>
  </si>
  <si>
    <t>95283</t>
  </si>
  <si>
    <t>0,66</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</si>
  <si>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</si>
  <si>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</si>
  <si>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</si>
  <si>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</si>
  <si>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</si>
  <si>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</si>
  <si>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</si>
  <si>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PERFURATRIZ SOBRE ESTEIRA, TORQUE MÁXIMO 600 KGF, POTÊNCIA ENTRE 50 E 60 HP, DIÂMETRO MÁXIMO 10 - CHI DIURNO. AF_11/2016</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</si>
  <si>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</si>
  <si>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</si>
  <si>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</si>
  <si>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</si>
  <si>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</si>
  <si>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</si>
  <si>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10,97</t>
  </si>
  <si>
    <t>96014</t>
  </si>
  <si>
    <t>TRATOR DE PNEUS COM POTÊNCIA DE 122 CV, TRAÇÃO 4X4, COM VASSOURA MECÂNICA ACOPLADA - CHI DIURNO. AF_02/2017</t>
  </si>
  <si>
    <t>57,55</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</si>
  <si>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</si>
  <si>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</si>
  <si>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</si>
  <si>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</si>
  <si>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</si>
  <si>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</si>
  <si>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</si>
  <si>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</si>
  <si>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51,47</t>
  </si>
  <si>
    <t>96156</t>
  </si>
  <si>
    <t>MINICARREGADEIRA SOBRE RODAS POTENCIA 47HP CAPACIDADE OPERACAO 646 KG, COM VASSOURA MECÂNICA ACOPLADA - CHI DIURNO. AF_03/2017</t>
  </si>
  <si>
    <t>65,75</t>
  </si>
  <si>
    <t>96159</t>
  </si>
  <si>
    <t>MÁQUINA DEMARCADORA DE FAIXA DE TRÁFEGO À FRIO, AUTOPROPELIDA, POTÊNCIA 38 HP - CHI DIURNO. AF_07/2016</t>
  </si>
  <si>
    <t>82,40</t>
  </si>
  <si>
    <t>96246</t>
  </si>
  <si>
    <t>MINIESCAVADEIRA SOBRE ESTEIRAS, POTENCIA LIQUIDA DE *30* HP, PESO OPERACIONAL DE *3.500* KG - CHI DIURNO. AF_04/2017</t>
  </si>
  <si>
    <t>96464</t>
  </si>
  <si>
    <t>ROLO COMPACTADOR DE PNEUS, ESTATICO, PRESSAO VARIAVEL, POTENCIA 110 HP, PESO SEM/COM LASTRO 10,8/27 T, LARGURA DE ROLAGEM 2,30 M - CHI DIURNO. AF_06/2017</t>
  </si>
  <si>
    <t>97,04</t>
  </si>
  <si>
    <t>98765</t>
  </si>
  <si>
    <t>INVERSOR DE SOLDA MONOFÁSICO DE 160 A, POTÊNCIA DE 5400 W, TENSÃO DE 220 V, PARA SOLDA COM ELETRODOS DE 2,0 A 4,0 MM E PROCESSO TIG - CHI DIURNO. AF_06/2018</t>
  </si>
  <si>
    <t>0,07</t>
  </si>
  <si>
    <t>99834</t>
  </si>
  <si>
    <t>0,12</t>
  </si>
  <si>
    <t>100642</t>
  </si>
  <si>
    <t>USINA DE MISTURA ASFÁLTICA À QUENTE, TIPO CONTRA FLUXO, PROD 100 A 140 TON/HORA - CHI DIURNO. AF_12/2019</t>
  </si>
  <si>
    <t>100648</t>
  </si>
  <si>
    <t>USINA DE ASFALTO, TIPO GRAVIMÉTRICA, PROD 150 TON/HORA - CHI DIURNO. AF_12/2019</t>
  </si>
  <si>
    <t>102274</t>
  </si>
  <si>
    <t>MARTELO DEMOLIDOR ELÉTRICO, COM POTÊNCIA DE 2.000 W, 1.000 IMPACTOS POR MINUTO, PESO DE 30 KG -  CHI DIURNO. AF_01/2021</t>
  </si>
  <si>
    <t>26,79</t>
  </si>
  <si>
    <t>104092</t>
  </si>
  <si>
    <t>TERMOFUSORA PARA TUBOS E CONEXÕES EM PPR COM DIÂMETROS DE 20 A 63 MM, POTÊNCIA DE 800 W, TENSAO 220 V - CHI DIURNO. AF_05/2022</t>
  </si>
  <si>
    <t>0,13</t>
  </si>
  <si>
    <t>104098</t>
  </si>
  <si>
    <t>TERMOFUSORA PARA TUBOS E CONEXÕES EM PPR COM DIÂMETROS DE 75 A 110 MM, POTÊNCIA DE *1100* W, TENSÃO 220 V - CHI DIURNO. AF_05/2022</t>
  </si>
  <si>
    <t>5089</t>
  </si>
  <si>
    <t>ROLO COMPACTADOR VIBRATÓRIO PÉ DE CARNEIRO PARA SOLOS, POTÊNCIA 80 HP, PESO OPERACIONAL SEM/COM LASTRO 7,4 / 8,8 T, LARGURA DE TRABALHO 1,68 M - MANUTENÇÃO. AF_02/2016</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</si>
  <si>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</si>
  <si>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</si>
  <si>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</si>
  <si>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</si>
  <si>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</si>
  <si>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</si>
  <si>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</si>
  <si>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</si>
  <si>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61,17</t>
  </si>
  <si>
    <t>5658</t>
  </si>
  <si>
    <t>GRADE DE DISCO CONTROLE REMOTO REBOCÁVEL, COM 24 DISCOS 24 X 6 MM COM PNEUS PARA TRANSPORTE - MANUTENÇÃO. AF_06/2014</t>
  </si>
  <si>
    <t>2,59</t>
  </si>
  <si>
    <t>5664</t>
  </si>
  <si>
    <t>RETROESCAVADEIRA SOBRE RODAS COM CARREGADEIRA, TRAÇÃO 4X4, POTÊNCIA LÍQ. 88 HP, CAÇAMBA CARREG. CAP. MÍN. 1 M3, CAÇAMBA RETRO CAP. 0,26 M3, PESO OPERACIONAL MÍN. 6.674 KG, PROFUNDIDADE ESCAVAÇÃO MÁX. 4,37 M - MANUTENÇÃO. AF_06/2014</t>
  </si>
  <si>
    <t>32,65</t>
  </si>
  <si>
    <t>5667</t>
  </si>
  <si>
    <t>RETROESCAVADEIRA SOBRE RODAS COM CARREGADEIRA, TRAÇÃO 4X2, POTÊNCIA LÍQ. 79 HP, CAÇAMBA CARREG. CAP. MÍN. 1 M3, CAÇAMBA RETRO CAP. 0,20 M3, PESO OPERACIONAL MÍN. 6.570 KG, PROFUNDIDADE ESCAVAÇÃO MÁX. 4,37 M - MANUTENÇÃO. AF_06/2014</t>
  </si>
  <si>
    <t>29,04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</si>
  <si>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</si>
  <si>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</si>
  <si>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</si>
  <si>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</si>
  <si>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42,57</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</si>
  <si>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</si>
  <si>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</si>
  <si>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</si>
  <si>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</si>
  <si>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</si>
  <si>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</si>
  <si>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41,87</t>
  </si>
  <si>
    <t>5703</t>
  </si>
  <si>
    <t>USINA DE CONCRETO FIXA, CAPACIDADE NOMINAL DE 90 A 120 M3/H, SEM SILO - MATERIAIS NA OPERAÇÃO. AF_07/2016</t>
  </si>
  <si>
    <t>20,94</t>
  </si>
  <si>
    <t>5705</t>
  </si>
  <si>
    <t>CAMINHÃO TOCO, PBT 16.000 KG, CARGA ÚTIL MÁX. 10.685 KG, DIST. ENTRE EIXOS 4,8 M, POTÊNCIA 189 CV, INCLUSIVE CARROCERIA FIXA ABERTA DE MADEIRA P/ TRANSPORTE GERAL DE CARGA SECA, DIMEN. APROX. 2,5 X 7,00 X 0,50 M - MANUTENÇÃO. AF_06/2014</t>
  </si>
  <si>
    <t>40,65</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</si>
  <si>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</si>
  <si>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</si>
  <si>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</si>
  <si>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</si>
  <si>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</si>
  <si>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</si>
  <si>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</si>
  <si>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</si>
  <si>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16,03</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</si>
  <si>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</si>
  <si>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</si>
  <si>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</si>
  <si>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</si>
  <si>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</si>
  <si>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</si>
  <si>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89,00</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</si>
  <si>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</si>
  <si>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</si>
  <si>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</si>
  <si>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</si>
  <si>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</si>
  <si>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</si>
  <si>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12,85</t>
  </si>
  <si>
    <t>5729</t>
  </si>
  <si>
    <t>ROLO COMPACTADOR VIBRATÓRIO TANDEM AÇO LISO, POTÊNCIA 58 HP, PESO SEM/COM LASTRO 6,5 / 9,4 T, LARGURA DE TRABALHO 1,2 M - MANUTENÇÃO. AF_06/2014</t>
  </si>
  <si>
    <t>52,27</t>
  </si>
  <si>
    <t>5730</t>
  </si>
  <si>
    <t>ROLO COMPACTADOR VIBRATÓRIO TANDEM AÇO LISO, POTÊNCIA 58 HP, PESO SEM/COM LASTRO 6,5 / 9,4 T, LARGURA DE TRABALHO 1,2 M - MATERIAIS NA OPERAÇÃO. AF_06/2014</t>
  </si>
  <si>
    <t>38,79</t>
  </si>
  <si>
    <t>5735</t>
  </si>
  <si>
    <t>RETROESCAVADEIRA SOBRE RODAS COM CARREGADEIRA, TRAÇÃO 4X4, POTÊNCIA LÍQ. 72 HP, CAÇAMBA CARREG. CAP. MÍN. 0,79 M3, CAÇAMBA RETRO CAP. 0,18 M3, PESO OPERACIONAL MÍN. 7.140 KG, PROFUNDIDADE ESCAVAÇÃO MÁX. 4,50 M - MANUTENÇÃO. AF_06/2014</t>
  </si>
  <si>
    <t>31,50</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</si>
  <si>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</si>
  <si>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</si>
  <si>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</si>
  <si>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</si>
  <si>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</si>
  <si>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</si>
  <si>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</si>
  <si>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</si>
  <si>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</si>
  <si>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</si>
  <si>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26,18</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</si>
  <si>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</si>
  <si>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</si>
  <si>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</si>
  <si>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</si>
  <si>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35,15</t>
  </si>
  <si>
    <t>5754</t>
  </si>
  <si>
    <t>CAMINHÃO TOCO, PESO BRUTO TOTAL 16.000 KG, CARGA ÚTIL MÁXIMA DE 10.685 KG, DISTÂNCIA ENTRE EIXOS 4,80 M, POTÊNCIA 189 CV EXCLUSIVE CARROCERIA - MANUTENÇÃO. AF_06/2014</t>
  </si>
  <si>
    <t>38,60</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</si>
  <si>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</si>
  <si>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</si>
  <si>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</si>
  <si>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</si>
  <si>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</si>
  <si>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</si>
  <si>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</si>
  <si>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</si>
  <si>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</si>
  <si>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</si>
  <si>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66,79</t>
  </si>
  <si>
    <t>5797</t>
  </si>
  <si>
    <t>COMPRESSOR DE AR REBOCÁVEL, VAZÃO 189 PCM, PRESSÃO EFETIVA DE TRABALHO 102 PSI, MOTOR DIESEL, POTÊNCIA 63 CV - MANUTENÇÃO. AF_06/2015</t>
  </si>
  <si>
    <t>6,69</t>
  </si>
  <si>
    <t>5800</t>
  </si>
  <si>
    <t>BOMBA SUBMERSÍVEL ELÉTRICA TRIFÁSICA, POTÊNCIA 2,96 HP, Ø ROTOR 144 MM SEMI-ABERTO, BOCAL DE SAÍDA Ø 2, HM/Q = 2 MCA / 38,8 M3/H A 28 MCA / 5 M3/H - MANUTENÇÃO. AF_06/2014</t>
  </si>
  <si>
    <t>7032</t>
  </si>
  <si>
    <t>5,06</t>
  </si>
  <si>
    <t>7033</t>
  </si>
  <si>
    <t>0,90</t>
  </si>
  <si>
    <t>7034</t>
  </si>
  <si>
    <t>6,32</t>
  </si>
  <si>
    <t>7035</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</si>
  <si>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</si>
  <si>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</si>
  <si>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</si>
  <si>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</si>
  <si>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7,38</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</si>
  <si>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</si>
  <si>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</si>
  <si>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</si>
  <si>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</si>
  <si>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0,21</t>
  </si>
  <si>
    <t>7045</t>
  </si>
  <si>
    <t>MOTOBOMBA TRASH (PARA ÁGUA SUJA) AUTO ESCORVANTE, MOTOR GASOLINA DE 6,41 HP, DIÂMETROS DE SUCÇÃO X RECALQUE: 3" X 3", HM/Q = 10 MCA / 60 M3/H A 23 MCA / 0 M3/H - JUROS. AF_10/2014</t>
  </si>
  <si>
    <t>0,02</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</si>
  <si>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</si>
  <si>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</si>
  <si>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</si>
  <si>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</si>
  <si>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21,76</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</si>
  <si>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</si>
  <si>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</si>
  <si>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</si>
  <si>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</si>
  <si>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</si>
  <si>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</si>
  <si>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</si>
  <si>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</si>
  <si>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</si>
  <si>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</si>
  <si>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23,94</t>
  </si>
  <si>
    <t>7059</t>
  </si>
  <si>
    <t>CAMINHÃO BASCULANTE 6 M3 TOCO, PESO BRUTO TOTAL 16.000 KG, CARGA ÚTIL MÁXIMA 11.130 KG, DISTÂNCIA ENTRE EIXOS 5,36 M, POTÊNCIA 185 CV, INCLUSIVE CAÇAMBA METÁLICA - JUROS. AF_06/2014</t>
  </si>
  <si>
    <t>4,73</t>
  </si>
  <si>
    <t>7060</t>
  </si>
  <si>
    <t>CAMINHÃO BASCULANTE 6 M3 TOCO, PESO BRUTO TOTAL 16.000 KG, CARGA ÚTIL MÁXIMA 11.130 KG, DISTÂNCIA ENTRE EIXOS 5,36 M, POTÊNCIA 185 CV, INCLUSIVE CAÇAMBA METÁLICA - MANUTENÇÃO. AF_06/2014</t>
  </si>
  <si>
    <t>43,34</t>
  </si>
  <si>
    <t>7061</t>
  </si>
  <si>
    <t>CAMINHÃO BASCULANTE 6 M3 TOCO, PESO BRUTO TOTAL 16.000 KG, CARGA ÚTIL MÁXIMA 11.130 KG, DISTÂNCIA ENTRE EIXOS 5,36 M, POTÊNCIA 185 CV, INCLUSIVE CAÇAMBA METÁLICA - MATERIAIS NA OPERAÇÃO. AF_06/2014</t>
  </si>
  <si>
    <t>77,36</t>
  </si>
  <si>
    <t>7063</t>
  </si>
  <si>
    <t>TRATOR DE PNEUS, POTÊNCIA 122 CV, TRAÇÃO 4X4, PESO COM LASTRO DE 4.510 KG - DEPRECIAÇÃO. AF_06/2014</t>
  </si>
  <si>
    <t>7064</t>
  </si>
  <si>
    <t>TRATOR DE PNEUS, POTÊNCIA 122 CV, TRAÇÃO 4X4, PESO COM LASTRO DE 4.510 KG - JUROS. AF_06/2014</t>
  </si>
  <si>
    <t>2,77</t>
  </si>
  <si>
    <t>7065</t>
  </si>
  <si>
    <t>TRATOR DE PNEUS, POTÊNCIA 122 CV, TRAÇÃO 4X4, PESO COM LASTRO DE 4.510 KG - MANUTENÇÃO. AF_06/2014</t>
  </si>
  <si>
    <t>21,87</t>
  </si>
  <si>
    <t>7066</t>
  </si>
  <si>
    <t>TRATOR DE PNEUS, POTÊNCIA 122 CV, TRAÇÃO 4X4, PESO COM LASTRO DE 4.510 KG - MATERIAIS NA OPERAÇÃO. AF_06/2014</t>
  </si>
  <si>
    <t>91,78</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</si>
  <si>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</si>
  <si>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</si>
  <si>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</si>
  <si>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</si>
  <si>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</si>
  <si>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</si>
  <si>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</si>
  <si>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</si>
  <si>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</si>
  <si>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</si>
  <si>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</si>
  <si>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</si>
  <si>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5,39</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</si>
  <si>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</si>
  <si>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</si>
  <si>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</si>
  <si>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</si>
  <si>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</si>
  <si>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</si>
  <si>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</si>
  <si>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</si>
  <si>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59,29</t>
  </si>
  <si>
    <t>53818</t>
  </si>
  <si>
    <t>ROLO COMPACTADOR VIBRATÓRIO REBOCÁVEL, CILINDRO DE AÇO LISO, POTÊNCIA DE TRAÇÃO DE 65 CV, PESO 4,7 T, IMPACTO DINÂMICO 18,3 T, LARGURA DE TRABALHO 1,67 M - DEPRECIAÇÃO. AF_02/2016</t>
  </si>
  <si>
    <t>10,26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</si>
  <si>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</si>
  <si>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</si>
  <si>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</si>
  <si>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</si>
  <si>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</si>
  <si>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</si>
  <si>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</si>
  <si>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</si>
  <si>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53841</t>
  </si>
  <si>
    <t>GRADE DE DISCO REBOCÁVEL COM 20 DISCOS 24" X 6 MM COM PNEUS PARA TRANSPORTE - MANUTENÇÃO. AF_06/2014</t>
  </si>
  <si>
    <t>2,03</t>
  </si>
  <si>
    <t>53849</t>
  </si>
  <si>
    <t>MOTONIVELADORA POTÊNCIA BÁSICA LÍQUIDA (PRIMEIRA MARCHA) 125 HP, PESO BRUTO 13032 KG, LARGURA DA LÂMINA DE 3,7 M - MATERIAIS NA OPERAÇÃO. AF_06/2014</t>
  </si>
  <si>
    <t>79,46</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</si>
  <si>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</si>
  <si>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</si>
  <si>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</si>
  <si>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</si>
  <si>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43,39</t>
  </si>
  <si>
    <t>53861</t>
  </si>
  <si>
    <t>PÁ CARREGADEIRA SOBRE RODAS, POTÊNCIA 197 HP, CAPACIDADE DA CAÇAMBA 2,5 A 3,5 M3, PESO OPERACIONAL 18338 KG - MANUTENÇÃO. AF_06/2014</t>
  </si>
  <si>
    <t>58,23</t>
  </si>
  <si>
    <t>53863</t>
  </si>
  <si>
    <t>MARTELETE OU ROMPEDOR PNEUMÁTICO MANUAL, 28 KG, COM SILENCIADOR - MANUTENÇÃO. AF_07/2016</t>
  </si>
  <si>
    <t>1,73</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</si>
  <si>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</si>
  <si>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</si>
  <si>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</si>
  <si>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</si>
  <si>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1,69</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</si>
  <si>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</si>
  <si>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</si>
  <si>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</si>
  <si>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</si>
  <si>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</si>
  <si>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</si>
  <si>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6,53</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</si>
  <si>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</si>
  <si>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</si>
  <si>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</si>
  <si>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</si>
  <si>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</si>
  <si>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</si>
  <si>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</si>
  <si>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</si>
  <si>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</si>
  <si>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</si>
  <si>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</si>
  <si>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</si>
  <si>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37,06</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</si>
  <si>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</si>
  <si>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</si>
  <si>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</si>
  <si>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</si>
  <si>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</si>
  <si>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</si>
  <si>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8,71</t>
  </si>
  <si>
    <t>83762</t>
  </si>
  <si>
    <t>GRUPO DE SOLDAGEM COM GERADOR A DIESEL 60 CV PARA SOLDA ELÉTRICA, SOBRE 04 RODAS, COM MOTOR 4 CILINDROS 600 A - MANUTENÇÃO. AF_02/2016</t>
  </si>
  <si>
    <t>7,77</t>
  </si>
  <si>
    <t>83763</t>
  </si>
  <si>
    <t>GRUPO DE SOLDAGEM COM GERADOR A DIESEL 60 CV PARA SOLDA ELÉTRICA, SOBRE 04 RODAS, COM MOTOR 4 CILINDROS 600 A - MATERIAIS NA OPERAÇÃO. AF_02/2016</t>
  </si>
  <si>
    <t>47,65</t>
  </si>
  <si>
    <t>83764</t>
  </si>
  <si>
    <t>GRUPO DE SOLDAGEM COM GERADOR A DIESEL 60 CV PARA SOLDA ELÉTRICA, SOBRE 04 RODAS, COM MOTOR 4 CILINDROS 600 A - JUROS. AF_02/2016</t>
  </si>
  <si>
    <t>1,56</t>
  </si>
  <si>
    <t>87026</t>
  </si>
  <si>
    <t>GRADE DE DISCO REBOCÁVEL COM 20 DISCOS 24" X 6 MM COM PNEUS PARA TRANSPORTE - JUROS. AF_06/2014</t>
  </si>
  <si>
    <t>0,41</t>
  </si>
  <si>
    <t>87441</t>
  </si>
  <si>
    <t>0,49</t>
  </si>
  <si>
    <t>87442</t>
  </si>
  <si>
    <t>87443</t>
  </si>
  <si>
    <t>0,61</t>
  </si>
  <si>
    <t>87444</t>
  </si>
  <si>
    <t>3,97</t>
  </si>
  <si>
    <t>88387</t>
  </si>
  <si>
    <t>0,95</t>
  </si>
  <si>
    <t>88389</t>
  </si>
  <si>
    <t>0,11</t>
  </si>
  <si>
    <t>88390</t>
  </si>
  <si>
    <t>1,04</t>
  </si>
  <si>
    <t>88391</t>
  </si>
  <si>
    <t>2,75</t>
  </si>
  <si>
    <t>88394</t>
  </si>
  <si>
    <t>1,13</t>
  </si>
  <si>
    <t>88395</t>
  </si>
  <si>
    <t>88396</t>
  </si>
  <si>
    <t>88397</t>
  </si>
  <si>
    <t>88400</t>
  </si>
  <si>
    <t>88401</t>
  </si>
  <si>
    <t>0,10</t>
  </si>
  <si>
    <t>88402</t>
  </si>
  <si>
    <t>0,98</t>
  </si>
  <si>
    <t>88403</t>
  </si>
  <si>
    <t>1,65</t>
  </si>
  <si>
    <t>88419</t>
  </si>
  <si>
    <t>PROJETOR DE ARGAMASSA, CAPACIDADE DE PROJEÇÃO 1,5 M3/H, ALCANCE DE 30 ATÉ 60 M, MOTOR ELÉTRICO POTÊNCIA 7,5 HP - DEPRECIAÇÃO. AF_06/2014</t>
  </si>
  <si>
    <t>5,87</t>
  </si>
  <si>
    <t>88422</t>
  </si>
  <si>
    <t>PROJETOR DE ARGAMASSA, CAPACIDADE DE PROJEÇÃO 1,5 M3/H, ALCANCE DE 30 ATÉ 60 M, MOTOR ELÉTRICO POTÊNCIA 7,5 HP - JUROS. AF_06/2014</t>
  </si>
  <si>
    <t>0,69</t>
  </si>
  <si>
    <t>88425</t>
  </si>
  <si>
    <t>PROJETOR DE ARGAMASSA, CAPACIDADE DE PROJEÇÃO 1,5 M3/H, ALCANCE DE 30 ATÉ 60 M, MOTOR ELÉTRICO POTÊNCIA 7,5 HP - MANUTENÇÃO. AF_06/2014</t>
  </si>
  <si>
    <t>7,34</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</si>
  <si>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</si>
  <si>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</si>
  <si>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</si>
  <si>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</si>
  <si>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7,78</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</si>
  <si>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</si>
  <si>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</si>
  <si>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</si>
  <si>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</si>
  <si>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</si>
  <si>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</si>
  <si>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</si>
  <si>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</si>
  <si>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</si>
  <si>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</si>
  <si>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0,60</t>
  </si>
  <si>
    <t>88826</t>
  </si>
  <si>
    <t>88827</t>
  </si>
  <si>
    <t>0,04</t>
  </si>
  <si>
    <t>88828</t>
  </si>
  <si>
    <t>0,39</t>
  </si>
  <si>
    <t>88829</t>
  </si>
  <si>
    <t>1,10</t>
  </si>
  <si>
    <t>88832</t>
  </si>
  <si>
    <t>ESCAVADEIRA HIDRÁULICA SOBRE ESTEIRAS, CAÇAMBA 0,80 M3, PESO OPERACIONAL 17,8 T, POTÊNCIA LÍQUIDA 110 HP - DEPRECIAÇÃO. AF_10/2014</t>
  </si>
  <si>
    <t>44,74</t>
  </si>
  <si>
    <t>88834</t>
  </si>
  <si>
    <t>ESCAVADEIRA HIDRÁULICA SOBRE ESTEIRAS, CAÇAMBA 0,80 M3, PESO OPERACIONAL 17,8 T, POTÊNCIA LÍQUIDA 110 HP - JUROS. AF_10/2014</t>
  </si>
  <si>
    <t>6,07</t>
  </si>
  <si>
    <t>88835</t>
  </si>
  <si>
    <t>ESCAVADEIRA HIDRÁULICA SOBRE ESTEIRAS, CAÇAMBA 0,80 M3, PESO OPERACIONAL 17,8 T, POTÊNCIA LÍQUIDA 110 HP - MANUTENÇÃO. AF_10/2014</t>
  </si>
  <si>
    <t>55,93</t>
  </si>
  <si>
    <t>88836</t>
  </si>
  <si>
    <t>ESCAVADEIRA HIDRÁULICA SOBRE ESTEIRAS, CAÇAMBA 0,80 M3, PESO OPERACIONAL 17,8 T, POTÊNCIA LÍQUIDA 110 HP - MATERIAIS NA OPERAÇÃO. AF_10/2014</t>
  </si>
  <si>
    <t>60,60</t>
  </si>
  <si>
    <t>88839</t>
  </si>
  <si>
    <t>TRATOR DE ESTEIRAS, POTÊNCIA 125 HP, PESO OPERACIONAL 12,9 T, COM LÂMINA 2,7 M3 - DEPRECIAÇÃO. AF_10/2014</t>
  </si>
  <si>
    <t>88840</t>
  </si>
  <si>
    <t>TRATOR DE ESTEIRAS, POTÊNCIA 125 HP, PESO OPERACIONAL 12,9 T, COM LÂMINA 2,7 M3 - JUROS. AF_10/2014</t>
  </si>
  <si>
    <t>7,06</t>
  </si>
  <si>
    <t>88841</t>
  </si>
  <si>
    <t>TRATOR DE ESTEIRAS, POTÊNCIA 125 HP, PESO OPERACIONAL 12,9 T, COM LÂMINA 2,7 M3 - MANUTENÇÃO. AF_10/2014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</si>
  <si>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</si>
  <si>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</si>
  <si>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</si>
  <si>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</si>
  <si>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</si>
  <si>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</si>
  <si>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</si>
  <si>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</si>
  <si>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0,17</t>
  </si>
  <si>
    <t>88854</t>
  </si>
  <si>
    <t>MOTOBOMBA CENTRÍFUGA, MOTOR A GASOLINA, POTÊNCIA 5,42 HP, BOCAIS 1 1/2" X 1", DIÂMETRO ROTOR 143 MM HM/Q = 6 MCA / 16,8 M3/H A 38 MCA / 6,6 M3/H - JUROS. AF_06/2014</t>
  </si>
  <si>
    <t>88855</t>
  </si>
  <si>
    <t>GRADE DE DISCO CONTROLE REMOTO REBOCÁVEL, COM 24 DISCOS 24 X 6 MM COM PNEUS PARA TRANSPORTE - DEPRECIAÇÃO. AF_06/2014</t>
  </si>
  <si>
    <t>88856</t>
  </si>
  <si>
    <t>GRADE DE DISCO CONTROLE REMOTO REBOCÁVEL, COM 24 DISCOS 24 X 6 MM COM PNEUS PARA TRANSPORTE - JUROS. AF_06/2014</t>
  </si>
  <si>
    <t>0,52</t>
  </si>
  <si>
    <t>88857</t>
  </si>
  <si>
    <t>RETROESCAVADEIRA SOBRE RODAS COM CARREGADEIRA, TRAÇÃO 4X4, POTÊNCIA LÍQ. 88 HP, CAÇAMBA CARREG. CAP. MÍN. 1 M3, CAÇAMBA RETRO CAP. 0,26 M3, PESO OPERACIONAL MÍN. 6.674 KG, PROFUNDIDADE ESCAVAÇÃO MÁX. 4,37 M - DEPRECIAÇÃO. AF_06/2014</t>
  </si>
  <si>
    <t>26,12</t>
  </si>
  <si>
    <t>88858</t>
  </si>
  <si>
    <t>RETROESCAVADEIRA SOBRE RODAS COM CARREGADEIRA, TRAÇÃO 4X4, POTÊNCIA LÍQ. 88 HP, CAÇAMBA CARREG. CAP. MÍN. 1 M3, CAÇAMBA RETRO CAP. 0,26 M3, PESO OPERACIONAL MÍN. 6.674 KG, PROFUNDIDADE ESCAVAÇÃO MÁX. 4,37 M - JUROS. AF_06/2014</t>
  </si>
  <si>
    <t>3,54</t>
  </si>
  <si>
    <t>88859</t>
  </si>
  <si>
    <t>RETROESCAVADEIRA SOBRE RODAS COM CARREGADEIRA, TRAÇÃO 4X2, POTÊNCIA LÍQ. 79 HP, CAÇAMBA CARREG. CAP. MÍN. 1 M3, CAÇAMBA RETRO CAP. 0,20 M3, PESO OPERACIONAL MÍN. 6.570 KG, PROFUNDIDADE ESCAVAÇÃO MÁX. 4,37 M - DEPRECIAÇÃO. AF_06/2014</t>
  </si>
  <si>
    <t>23,23</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</si>
  <si>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</si>
  <si>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</si>
  <si>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</si>
  <si>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</si>
  <si>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52,17</t>
  </si>
  <si>
    <t>88902</t>
  </si>
  <si>
    <t>ESCAVADEIRA HIDRÁULICA SOBRE ESTEIRAS, CAÇAMBA 1,20 M3, PESO OPERACIONAL 21 T, POTÊNCIA BRUTA 155 HP - JUROS. AF_06/2014</t>
  </si>
  <si>
    <t>7,08</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</si>
  <si>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</si>
  <si>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</si>
  <si>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</si>
  <si>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</si>
  <si>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</si>
  <si>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</si>
  <si>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38,87</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</si>
  <si>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</si>
  <si>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</si>
  <si>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</si>
  <si>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</si>
  <si>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</si>
  <si>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</si>
  <si>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3,42</t>
  </si>
  <si>
    <t>89013</t>
  </si>
  <si>
    <t>TRATOR DE ESTEIRAS, POTÊNCIA 347 HP, PESO OPERACIONAL 38,5 T, COM LÂMINA 8,70 M3 - DEPRECIAÇÃO. AF_06/2014</t>
  </si>
  <si>
    <t>89014</t>
  </si>
  <si>
    <t>TRATOR DE ESTEIRAS, POTÊNCIA 347 HP, PESO OPERACIONAL 38,5 T, COM LÂMINA 8,70 M3 - JUROS. AF_06/2014</t>
  </si>
  <si>
    <t>28,66</t>
  </si>
  <si>
    <t>89015</t>
  </si>
  <si>
    <t>VASSOURA MECÂNICA REBOCÁVEL COM ESCOVA CILÍNDRICA, LARGURA ÚTIL DE VARRIMENTO DE 2,44 M - DEPRECIAÇÃO. AF_06/2014</t>
  </si>
  <si>
    <t>4,31</t>
  </si>
  <si>
    <t>89016</t>
  </si>
  <si>
    <t>VASSOURA MECÂNICA REBOCÁVEL COM ESCOVA CILÍNDRICA, LARGURA ÚTIL DE VARRIMENTO DE 2,44 M - JUROS. AF_06/2014</t>
  </si>
  <si>
    <t>0,58</t>
  </si>
  <si>
    <t>89017</t>
  </si>
  <si>
    <t>TRATOR DE ESTEIRAS, POTÊNCIA 170 HP, PESO OPERACIONAL 19 T, CAÇAMBA 5,2 M3 - DEPRECIAÇÃO. AF_06/2014</t>
  </si>
  <si>
    <t>89018</t>
  </si>
  <si>
    <t>TRATOR DE ESTEIRAS, POTÊNCIA 170 HP, PESO OPERACIONAL 19 T, CAÇAMBA 5,2 M3 - JUROS. AF_06/2014</t>
  </si>
  <si>
    <t>8,69</t>
  </si>
  <si>
    <t>89019</t>
  </si>
  <si>
    <t>BOMBA SUBMERSÍVEL ELÉTRICA TRIFÁSICA, POTÊNCIA 2,96 HP, Ø ROTOR 144 MM SEMI-ABERTO, BOCAL DE SAÍDA Ø 2, HM/Q = 2 MCA / 38,8 M3/H A 28 MCA / 5 M3/H - DEPRECIAÇÃO. AF_06/2014</t>
  </si>
  <si>
    <t>0,30</t>
  </si>
  <si>
    <t>89020</t>
  </si>
  <si>
    <t>BOMBA SUBMERSÍVEL ELÉTRICA TRIFÁSICA, POTÊNCIA 2,96 HP, Ø ROTOR 144 MM SEMI-ABERTO, BOCAL DE SAÍDA Ø 2, HM/Q = 2 MCA / 38,8 M3/H A 28 MCA / 5 M3/H - JUROS. AF_06/2014</t>
  </si>
  <si>
    <t>0,03</t>
  </si>
  <si>
    <t>89023</t>
  </si>
  <si>
    <t>4,11</t>
  </si>
  <si>
    <t>89024</t>
  </si>
  <si>
    <t>0,73</t>
  </si>
  <si>
    <t>89025</t>
  </si>
  <si>
    <t>89026</t>
  </si>
  <si>
    <t>89029</t>
  </si>
  <si>
    <t>TRATOR DE ESTEIRAS, POTÊNCIA 100 HP, PESO OPERACIONAL 9,4 T, COM LÂMINA 2,19 M3 - DEPRECIAÇÃO. AF_06/2014</t>
  </si>
  <si>
    <t>29,98</t>
  </si>
  <si>
    <t>89030</t>
  </si>
  <si>
    <t>TRATOR DE ESTEIRAS, POTÊNCIA 100 HP, PESO OPERACIONAL 9,4 T, COM LÂMINA 2,19 M3 - JUROS. AF_06/2014</t>
  </si>
  <si>
    <t>89033</t>
  </si>
  <si>
    <t>TRATOR DE PNEUS, POTÊNCIA 85 CV, TRAÇÃO 4X4, PESO COM LASTRO DE 4.675 KG - DEPRECIAÇÃO. AF_06/2014</t>
  </si>
  <si>
    <t>14,65</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</si>
  <si>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</si>
  <si>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</si>
  <si>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</si>
  <si>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</si>
  <si>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33,60</t>
  </si>
  <si>
    <t>89129</t>
  </si>
  <si>
    <t>PÁ CARREGADEIRA SOBRE RODAS, POTÊNCIA LÍQUIDA 128 HP, CAPACIDADE DA CAÇAMBA 1,7 A 2,8 M3, PESO OPERACIONAL 11632 KG - JUROS. AF_06/2014</t>
  </si>
  <si>
    <t>4,56</t>
  </si>
  <si>
    <t>89130</t>
  </si>
  <si>
    <t>PÁ CARREGADEIRA SOBRE RODAS, POTÊNCIA 197 HP, CAPACIDADE DA CAÇAMBA 2,5 A 3,5 M3, PESO OPERACIONAL 18338 KG - DEPRECIAÇÃO. AF_06/2014</t>
  </si>
  <si>
    <t>46,59</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</si>
  <si>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</si>
  <si>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</si>
  <si>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</si>
  <si>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</si>
  <si>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34,01</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</si>
  <si>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</si>
  <si>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</si>
  <si>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</si>
  <si>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</si>
  <si>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89213</t>
  </si>
  <si>
    <t>BATE-ESTACAS POR GRAVIDADE, POTÊNCIA DE 160 HP, PESO DO MARTELO ATÉ 3 TONELADAS - JUROS. AF_11/2014</t>
  </si>
  <si>
    <t>4,55</t>
  </si>
  <si>
    <t>89214</t>
  </si>
  <si>
    <t>BATE-ESTACAS POR GRAVIDADE, POTÊNCIA DE 160 HP, PESO DO MARTELO ATÉ 3 TONELADAS - MANUTENÇÃO. AF_11/2014</t>
  </si>
  <si>
    <t>27,14</t>
  </si>
  <si>
    <t>89215</t>
  </si>
  <si>
    <t>BATE-ESTACAS POR GRAVIDADE, POTÊNCIA DE 160 HP, PESO DO MARTELO ATÉ 3 TONELADAS - MATERIAIS NA OPERAÇÃO. AF_11/2014</t>
  </si>
  <si>
    <t>88,15</t>
  </si>
  <si>
    <t>89221</t>
  </si>
  <si>
    <t>1,46</t>
  </si>
  <si>
    <t>89222</t>
  </si>
  <si>
    <t>89223</t>
  </si>
  <si>
    <t>1,60</t>
  </si>
  <si>
    <t>89224</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</si>
  <si>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</si>
  <si>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</si>
  <si>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</si>
  <si>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</si>
  <si>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</si>
  <si>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</si>
  <si>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</si>
  <si>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</si>
  <si>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</si>
  <si>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</si>
  <si>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</si>
  <si>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</si>
  <si>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</si>
  <si>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</si>
  <si>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</si>
  <si>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</si>
  <si>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</si>
  <si>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</si>
  <si>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</si>
  <si>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</si>
  <si>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</si>
  <si>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</si>
  <si>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</si>
  <si>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</si>
  <si>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17,50</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</si>
  <si>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</si>
  <si>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</si>
  <si>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</si>
  <si>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</si>
  <si>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</si>
  <si>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</si>
  <si>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</si>
  <si>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</si>
  <si>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</si>
  <si>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</si>
  <si>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</si>
  <si>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</si>
  <si>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14,34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</si>
  <si>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</si>
  <si>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</si>
  <si>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</si>
  <si>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</si>
  <si>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80,48</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</si>
  <si>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</si>
  <si>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</si>
  <si>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</si>
  <si>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</si>
  <si>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5,33</t>
  </si>
  <si>
    <t>89262</t>
  </si>
  <si>
    <t>GUINDAUTO HIDRÁULICO, CAPACIDADE MÁXIMA DE CARGA 6200 KG, MOMENTO MÁXIMO DE CARGA 11,7 TM, ALCANCE MÁXIMO HORIZONTAL 9,70 M, INCLUSIVE CAMINHÃO TOCO PBT 16.000 KG, POTÊNCIA DE 189 CV - MANUTENÇÃO. AF_06/2014</t>
  </si>
  <si>
    <t>48,22</t>
  </si>
  <si>
    <t>89264</t>
  </si>
  <si>
    <t>CAMINHÃO TOCO, PBT 16.000 KG, CARGA ÚTIL MÁX. 10.685 KG, DIST. ENTRE EIXOS 4,8 M, POTÊNCIA 189 CV, INCLUSIVE CARROCERIA FIXA ABERTA DE MADEIRA P/ TRANSPORTE GERAL DE CARGA SECA, DIMEN. APROX. 2,5 X 7,00 X 0,50 M - DEPRECIAÇÃO. AF_06/2014</t>
  </si>
  <si>
    <t>89265</t>
  </si>
  <si>
    <t>CAMINHÃO TOCO, PBT 16.000 KG, CARGA ÚTIL MÁX. 10.685 KG, DIST. ENTRE EIXOS 4,8 M, POTÊNCIA 189 CV, INCLUSIVE CARROCERIA FIXA ABERTA DE MADEIRA P/ TRANSPORTE GERAL DE CARGA SECA, DIMEN. APROX. 2,5 X 7,00 X 0,50 M - JUROS. AF_06/2014</t>
  </si>
  <si>
    <t>4,53</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</si>
  <si>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</si>
  <si>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</si>
  <si>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</si>
  <si>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</si>
  <si>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</si>
  <si>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</si>
  <si>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</si>
  <si>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</si>
  <si>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</si>
  <si>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</si>
  <si>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</si>
  <si>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</si>
  <si>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27,54</t>
  </si>
  <si>
    <t>89274</t>
  </si>
  <si>
    <t>89275</t>
  </si>
  <si>
    <t>89276</t>
  </si>
  <si>
    <t>2,22</t>
  </si>
  <si>
    <t>89277</t>
  </si>
  <si>
    <t>7,95</t>
  </si>
  <si>
    <t>89280</t>
  </si>
  <si>
    <t>ROLO COMPACTADOR VIBRATÓRIO TANDEM AÇO LISO, POTÊNCIA 58 HP, PESO SEM/COM LASTRO 6,5 / 9,4 T, LARGURA DE TRABALHO 1,2 M - DEPRECIAÇÃO. AF_06/2014</t>
  </si>
  <si>
    <t>41,77</t>
  </si>
  <si>
    <t>89281</t>
  </si>
  <si>
    <t>ROLO COMPACTADOR VIBRATÓRIO TANDEM AÇO LISO, POTÊNCIA 58 HP, PESO SEM/COM LASTRO 6,5 / 9,4 T, LARGURA DE TRABALHO 1,2 M - JUROS. AF_06/2014</t>
  </si>
  <si>
    <t>5,79</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</si>
  <si>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</si>
  <si>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</si>
  <si>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</si>
  <si>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</si>
  <si>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5,99</t>
  </si>
  <si>
    <t>89872</t>
  </si>
  <si>
    <t>CAMINHÃO BASCULANTE 14 M3, COM CAVALO MECÂNICO DE CAPACIDADE MÁXIMA DE TRAÇÃO COMBINADO DE 36000 KG, POTÊNCIA 286 CV, INCLUSIVE SEMIREBOQUE COM CAÇAMBA METÁLICA - IMPOSTOS E SEGUROS. AF_12/2014</t>
  </si>
  <si>
    <t>4,75</t>
  </si>
  <si>
    <t>89873</t>
  </si>
  <si>
    <t>CAMINHÃO BASCULANTE 14 M3, COM CAVALO MECÂNICO DE CAPACIDADE MÁXIMA DE TRAÇÃO COMBINADO DE 36000 KG, POTÊNCIA 286 CV, INCLUSIVE SEMIREBOQUE COM CAÇAMBA METÁLICA - MANUTENÇÃO. AF_12/2014</t>
  </si>
  <si>
    <t>57,64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</si>
  <si>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</si>
  <si>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</si>
  <si>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</si>
  <si>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</si>
  <si>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36,59</t>
  </si>
  <si>
    <t>89879</t>
  </si>
  <si>
    <t>CAMINHÃO BASCULANTE 18 M3, COM CAVALO MECÂNICO DE CAPACIDADE MÁXIMA DE TRAÇÃO COMBINADO DE 45000 KG, POTÊNCIA 330 CV, INCLUSIVE SEMIREBOQUE COM CAÇAMBA METÁLICA - JUROS. AF_12/2014</t>
  </si>
  <si>
    <t>6,33</t>
  </si>
  <si>
    <t>89880</t>
  </si>
  <si>
    <t>CAMINHÃO BASCULANTE 18 M3, COM CAVALO MECÂNICO DE CAPACIDADE MÁXIMA DE TRAÇÃO COMBINADO DE 45000 KG, POTÊNCIA 330 CV, INCLUSIVE SEMIREBOQUE COM CAÇAMBA METÁLICA - IMPOSTOS E SEGUROS. AF_12/2014</t>
  </si>
  <si>
    <t>5,02</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</si>
  <si>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</si>
  <si>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</si>
  <si>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</si>
  <si>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</si>
  <si>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</si>
  <si>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</si>
  <si>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0,42</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</si>
  <si>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</si>
  <si>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</si>
  <si>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</si>
  <si>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</si>
  <si>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0,32</t>
  </si>
  <si>
    <t>90585</t>
  </si>
  <si>
    <t>VIBRADOR DE IMERSÃO, DIÂMETRO DE PONTEIRA 45MM, MOTOR ELÉTRICO TRIFÁSICO POTÊNCIA DE 2 CV - MATERIAIS NA OPERAÇÃO. AF_06/2015</t>
  </si>
  <si>
    <t>0,45</t>
  </si>
  <si>
    <t>90621</t>
  </si>
  <si>
    <t>PERFURATRIZ MANUAL, TORQUE MÁXIMO 83 N.M, POTÊNCIA 5 CV, COM DIÂMETRO MÁXIMO 4" - DEPRECIAÇÃO. AF_06/2015</t>
  </si>
  <si>
    <t>1,84</t>
  </si>
  <si>
    <t>90622</t>
  </si>
  <si>
    <t>PERFURATRIZ MANUAL, TORQUE MÁXIMO 83 N.M, POTÊNCIA 5 CV, COM DIÂMETRO MÁXIMO 4" - JUROS. AF_06/2015</t>
  </si>
  <si>
    <t>90623</t>
  </si>
  <si>
    <t>PERFURATRIZ MANUAL, TORQUE MÁXIMO 83 N.M, POTÊNCIA 5 CV, COM DIÂMETRO MÁXIMO 4" - MANUTENÇÃO. AF_06/2015</t>
  </si>
  <si>
    <t>2,30</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</si>
  <si>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</si>
  <si>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</si>
  <si>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</si>
  <si>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</si>
  <si>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</si>
  <si>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</si>
  <si>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</si>
  <si>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</si>
  <si>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59,74</t>
  </si>
  <si>
    <t>90630</t>
  </si>
  <si>
    <t>PERFURATRIZ SOBRE ESTEIRA, TORQUE MÁXIMO 600 KGF, PESO MÉDIO 1000 KG, POTÊNCIA 20 HP, DIÂMETRO MÁXIMO 10" - MATERIAIS NA OPERAÇÃO. AF_06/2015</t>
  </si>
  <si>
    <t>1,31</t>
  </si>
  <si>
    <t>90633</t>
  </si>
  <si>
    <t>MISTURADOR DUPLO HORIZONTAL DE ALTA TURBULÊNCIA, CAPACIDADE / VOLUME 2 X 500 LITROS, MOTORES ELÉTRICOS MÍNIMO 5 CV CADA, PARA NATA CIMENTO, ARGAMASSA E OUTROS - DEPRECIAÇÃO. AF_06/2015</t>
  </si>
  <si>
    <t>4,51</t>
  </si>
  <si>
    <t>90634</t>
  </si>
  <si>
    <t>MISTURADOR DUPLO HORIZONTAL DE ALTA TURBULÊNCIA, CAPACIDADE / VOLUME 2 X 500 LITROS, MOTORES ELÉTRICOS MÍNIMO 5 CV CADA, PARA NATA CIMENTO, ARGAMASSA E OUTROS - JUROS. AF_06/2015</t>
  </si>
  <si>
    <t>0,53</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</si>
  <si>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</si>
  <si>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</si>
  <si>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</si>
  <si>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</si>
  <si>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5,50</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</si>
  <si>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</si>
  <si>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</si>
  <si>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</si>
  <si>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</si>
  <si>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</si>
  <si>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</si>
  <si>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7,37</t>
  </si>
  <si>
    <t>90642</t>
  </si>
  <si>
    <t>BOMBA TRIPLEX, PARA INJEÇÃO DE NATA DE CIMENTO, VAZÃO MÁXIMA DE 100 LITROS/MINUTO, PRESSÃO MÁXIMA DE 70 BAR - MATERIAIS NA OPERAÇÃO. AF_06/2015</t>
  </si>
  <si>
    <t>11,92</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</si>
  <si>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</si>
  <si>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</si>
  <si>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</si>
  <si>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</si>
  <si>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</si>
  <si>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</si>
  <si>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</si>
  <si>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</si>
  <si>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8,55</t>
  </si>
  <si>
    <t>90652</t>
  </si>
  <si>
    <t>BOMBA DE PROJEÇÃO DE CONCRETO SECO, POTÊNCIA 10 CV, VAZÃO 3 M3/H - DEPRECIAÇÃO. AF_06/2015</t>
  </si>
  <si>
    <t>90653</t>
  </si>
  <si>
    <t>BOMBA DE PROJEÇÃO DE CONCRETO SECO, POTÊNCIA 10 CV, VAZÃO 3 M3/H - JUROS. AF_06/2015</t>
  </si>
  <si>
    <t>90654</t>
  </si>
  <si>
    <t>BOMBA DE PROJEÇÃO DE CONCRETO SECO, POTÊNCIA 10 CV, VAZÃO 3 M3/H - MANUTENÇÃO. AF_06/2015</t>
  </si>
  <si>
    <t>4,80</t>
  </si>
  <si>
    <t>90655</t>
  </si>
  <si>
    <t>BOMBA DE PROJEÇÃO DE CONCRETO SECO, POTÊNCIA 10 CV, VAZÃO 3 M3/H - MATERIAIS NA OPERAÇÃO. AF_06/2015</t>
  </si>
  <si>
    <t>90658</t>
  </si>
  <si>
    <t>BOMBA DE PROJEÇÃO DE CONCRETO SECO, POTÊNCIA 10 CV, VAZÃO 6 M3/H - DEPRECIAÇÃO. AF_06/2015</t>
  </si>
  <si>
    <t>4,70</t>
  </si>
  <si>
    <t>90659</t>
  </si>
  <si>
    <t>BOMBA DE PROJEÇÃO DE CONCRETO SECO, POTÊNCIA 10 CV, VAZÃO 6 M3/H - JUROS. AF_06/2015</t>
  </si>
  <si>
    <t>90660</t>
  </si>
  <si>
    <t>BOMBA DE PROJEÇÃO DE CONCRETO SECO, POTÊNCIA 10 CV, VAZÃO 6 M3/H - MANUTENÇÃO. AF_06/2015</t>
  </si>
  <si>
    <t>90661</t>
  </si>
  <si>
    <t>BOMBA DE PROJEÇÃO DE CONCRETO SECO, POTÊNCIA 10 CV, VAZÃO 6 M3/H - MATERIAIS NA OPERAÇÃO. AF_06/2015</t>
  </si>
  <si>
    <t>90664</t>
  </si>
  <si>
    <t>90665</t>
  </si>
  <si>
    <t>0,99</t>
  </si>
  <si>
    <t>90666</t>
  </si>
  <si>
    <t>8,98</t>
  </si>
  <si>
    <t>90667</t>
  </si>
  <si>
    <t>14,20</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</si>
  <si>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</si>
  <si>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</si>
  <si>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</si>
  <si>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</si>
  <si>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30,41</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</si>
  <si>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</si>
  <si>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</si>
  <si>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</si>
  <si>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</si>
  <si>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</si>
  <si>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</si>
  <si>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</si>
  <si>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</si>
  <si>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16,73</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</si>
  <si>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</si>
  <si>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</si>
  <si>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</si>
  <si>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</si>
  <si>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</si>
  <si>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33,28</t>
  </si>
  <si>
    <t>90683</t>
  </si>
  <si>
    <t>90684</t>
  </si>
  <si>
    <t>36,40</t>
  </si>
  <si>
    <t>90685</t>
  </si>
  <si>
    <t>90688</t>
  </si>
  <si>
    <t>MINICARREGADEIRA SOBRE RODAS, POTÊNCIA LÍQUIDA DE 47 HP, CAPACIDADE NOMINAL DE OPERAÇÃO DE 646 KG - DEPRECIAÇÃO. AF_06/2015</t>
  </si>
  <si>
    <t>26,40</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</si>
  <si>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</si>
  <si>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</si>
  <si>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</si>
  <si>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</si>
  <si>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33,00</t>
  </si>
  <si>
    <t>90691</t>
  </si>
  <si>
    <t>MINICARREGADEIRA SOBRE RODAS, POTÊNCIA LÍQUIDA DE 47 HP, CAPACIDADE NOMINAL DE OPERAÇÃO DE 646 KG - MATERIAIS NA OPERAÇÃO. AF_06/2015</t>
  </si>
  <si>
    <t>37,82</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</si>
  <si>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</si>
  <si>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</si>
  <si>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</si>
  <si>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</si>
  <si>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0,74</t>
  </si>
  <si>
    <t>90960</t>
  </si>
  <si>
    <t>COMPRESSOR DE AR REBOCÁVEL, VAZÃO 89 PCM, PRESSÃO EFETIVA DE TRABALHO 102 PSI, MOTOR DIESEL, POTÊNCIA 20 CV - DEPRECIAÇÃO. AF_06/2015</t>
  </si>
  <si>
    <t>7,14</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</si>
  <si>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</si>
  <si>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</si>
  <si>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</si>
  <si>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</si>
  <si>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</si>
  <si>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</si>
  <si>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</si>
  <si>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</si>
  <si>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7,16</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</si>
  <si>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</si>
  <si>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</si>
  <si>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</si>
  <si>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</si>
  <si>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8,97</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</si>
  <si>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</si>
  <si>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</si>
  <si>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</si>
  <si>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</si>
  <si>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18,19</t>
  </si>
  <si>
    <t>90976</t>
  </si>
  <si>
    <t>COMPRESSOR DE AR REBOCÁVEL, VAZÃO 748 PCM, PRESSÃO EFETIVA DE TRABALHO 102 PSI, MOTOR DIESEL, POTÊNCIA 210 CV - JUROS. AF_06/2015</t>
  </si>
  <si>
    <t>2,52</t>
  </si>
  <si>
    <t>90977</t>
  </si>
  <si>
    <t>COMPRESSOR DE AR REBOCÁVEL, VAZÃO 748 PCM, PRESSÃO EFETIVA DE TRABALHO 102 PSI, MOTOR DIESEL, POTÊNCIA 210 CV - MANUTENÇÃO. AF_06/2015</t>
  </si>
  <si>
    <t>22,77</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</si>
  <si>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</si>
  <si>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</si>
  <si>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</si>
  <si>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</si>
  <si>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8,50</t>
  </si>
  <si>
    <t>90993</t>
  </si>
  <si>
    <t>COMPRESSOR DE AR REBOCAVEL, VAZÃO 400 PCM, PRESSAO DE TRABALHO 102 PSI, MOTOR A DIESEL POTÊNCIA 110 CV - JUROS. AF_06/2015</t>
  </si>
  <si>
    <t>1,18</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</si>
  <si>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</si>
  <si>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</si>
  <si>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</si>
  <si>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</si>
  <si>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</si>
  <si>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</si>
  <si>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13,16</t>
  </si>
  <si>
    <t>91026</t>
  </si>
  <si>
    <t>CAMINHÃO TRUCADO (C/ TERCEIRO EIXO) ELETRÔNICO - POTÊNCIA 231CV - PBT = 22000KG - DIST. ENTRE EIXOS 5170 MM - INCLUI CARROCERIA FIXA ABERTA DE MADEIRA - DEPRECIAÇÃO. AF_06/2015</t>
  </si>
  <si>
    <t>26,14</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</si>
  <si>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</si>
  <si>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</si>
  <si>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</si>
  <si>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</si>
  <si>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</si>
  <si>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</si>
  <si>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48,04</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</si>
  <si>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</si>
  <si>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</si>
  <si>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</si>
  <si>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</si>
  <si>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</si>
  <si>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</si>
  <si>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</si>
  <si>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</si>
  <si>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</si>
  <si>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</si>
  <si>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</si>
  <si>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</si>
  <si>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0,83</t>
  </si>
  <si>
    <t>91280</t>
  </si>
  <si>
    <t>CORTADORA DE PISO COM MOTOR 4 TEMPOS A GASOLINA, POTÊNCIA DE 13 HP, COM DISCO DE CORTE DIAMANTADO SEGMENTADO PARA CONCRETO, DIÂMETRO DE 350 MM, FURO DE 1" (14 X 1") - JUROS. AF_08/2015</t>
  </si>
  <si>
    <t>0,09</t>
  </si>
  <si>
    <t>91281</t>
  </si>
  <si>
    <t>CORTADORA DE PISO COM MOTOR 4 TEMPOS A GASOLINA, POTÊNCIA DE 13 HP, COM DISCO DE CORTE DIAMANTADO SEGMENTADO PARA CONCRETO, DIÂMETRO DE 350 MM, FURO DE 1" (14 X 1") - MANUTENÇÃO. AF_08/2015</t>
  </si>
  <si>
    <t>1,05</t>
  </si>
  <si>
    <t>91282</t>
  </si>
  <si>
    <t>CORTADORA DE PISO COM MOTOR 4 TEMPOS A GASOLINA, POTÊNCIA DE 13 HP, COM DISCO DE CORTE DIAMANTADO SEGMENTADO PARA CONCRETO, DIÂMETRO DE 350 MM, FURO DE 1" (14 X 1") - MATERIAIS NA OPERAÇÃO. AF_08/2015</t>
  </si>
  <si>
    <t>91354</t>
  </si>
  <si>
    <t>CAMINHÃO TOCO, PESO BRUTO TOTAL 14.300 KG, CARGA ÚTIL MÁXIMA 9590 KG, DISTÂNCIA ENTRE EIXOS 4,76 M, POTÊNCIA 185 CV (NÃO INCLUI CARROCERIA) - DEPRECIAÇÃO. AF_06/2014</t>
  </si>
  <si>
    <t>18,75</t>
  </si>
  <si>
    <t>91355</t>
  </si>
  <si>
    <t>CAMINHÃO TOCO, PESO BRUTO TOTAL 14.300 KG, CARGA ÚTIL MÁXIMA 9590 KG, DISTÂNCIA ENTRE EIXOS 4,76 M, POTÊNCIA 185 CV (NÃO INCLUI CARROCERIA) - JUROS. AF_06/2014</t>
  </si>
  <si>
    <t>3,93</t>
  </si>
  <si>
    <t>91356</t>
  </si>
  <si>
    <t>CAMINHÃO TOCO, PESO BRUTO TOTAL 14.300 KG, CARGA ÚTIL MÁXIMA 9590 KG, DISTÂNCIA ENTRE EIXOS 4,76 M, POTÊNCIA 185 CV (NÃO INCLUI CARROCERIA) - IMPOSTOS E SEGUROS. AF_06/2014</t>
  </si>
  <si>
    <t>3,11</t>
  </si>
  <si>
    <t>91359</t>
  </si>
  <si>
    <t>CAMINHÃO PIPA 6.000 L, PESO BRUTO TOTAL 13.000 KG, DISTÂNCIA ENTRE EIXOS 4,80 M, POTÊNCIA 189 CV INCLUSIVE TANQUE DE AÇO PARA TRANSPORTE DE ÁGUA, CAPACIDADE 6 M3 - DEPRECIAÇÃO. AF_06/2014</t>
  </si>
  <si>
    <t>22,39</t>
  </si>
  <si>
    <t>91360</t>
  </si>
  <si>
    <t>CAMINHÃO PIPA 6.000 L, PESO BRUTO TOTAL 13.000 KG, DISTÂNCIA ENTRE EIXOS 4,80 M, POTÊNCIA 189 CV INCLUSIVE TANQUE DE AÇO PARA TRANSPORTE DE ÁGUA, CAPACIDADE 6 M3 - JUROS. AF_06/2014</t>
  </si>
  <si>
    <t>4,36</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</si>
  <si>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</si>
  <si>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</si>
  <si>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</si>
  <si>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</si>
  <si>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23,12</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</si>
  <si>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</si>
  <si>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</si>
  <si>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</si>
  <si>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</si>
  <si>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3,61</t>
  </si>
  <si>
    <t>91375</t>
  </si>
  <si>
    <t>CAMINHÃO TOCO, PESO BRUTO TOTAL 16.000 KG, CARGA ÚTIL MÁXIMA DE 10.685 KG, DISTÂNCIA ENTRE EIXOS 4,80 M, POTÊNCIA 189 CV EXCLUSIVE CARROCERIA - DEPRECIAÇÃO. AF_06/2014</t>
  </si>
  <si>
    <t>20,59</t>
  </si>
  <si>
    <t>91376</t>
  </si>
  <si>
    <t>CAMINHÃO TOCO, PESO BRUTO TOTAL 16.000 KG, CARGA ÚTIL MÁXIMA DE 10.685 KG, DISTÂNCIA ENTRE EIXOS 4,80 M, POTÊNCIA 189 CV EXCLUSIVE CARROCERIA - JUROS. AF_06/2014</t>
  </si>
  <si>
    <t>4,32</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</si>
  <si>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</si>
  <si>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</si>
  <si>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</si>
  <si>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</si>
  <si>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</si>
  <si>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</si>
  <si>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</si>
  <si>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</si>
  <si>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</si>
  <si>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</si>
  <si>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54,97</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</si>
  <si>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</si>
  <si>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</si>
  <si>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</si>
  <si>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</si>
  <si>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20,28</t>
  </si>
  <si>
    <t>91391</t>
  </si>
  <si>
    <t>CAMINHÃO TOCO, PBT 14.300 KG, CARGA ÚTIL MÁX. 9.710 KG, DIST. ENTRE EIXOS 3,56 M, POTÊNCIA 185 CV, INCLUSIVE CARROCERIA FIXA ABERTA DE MADEIRA P/ TRANSPORTE GERAL DE CARGA SECA, DIMEN. APROX. 2,50 X 6,50 X 0,50 M - JUROS. AF_06/2014</t>
  </si>
  <si>
    <t>4,13</t>
  </si>
  <si>
    <t>91392</t>
  </si>
  <si>
    <t>CAMINHÃO TOCO, PBT 14.300 KG, CARGA ÚTIL MÁX. 9.710 KG, DIST. ENTRE EIXOS 3,56 M, POTÊNCIA 185 CV, INCLUSIVE CARROCERIA FIXA ABERTA DE MADEIRA P/ TRANSPORTE GERAL DE CARGA SECA, DIMEN. APROX. 2,50 X 6,50 X 0,50 M - IMPOSTOS E SEGUROS. AF_06/2014</t>
  </si>
  <si>
    <t>3,27</t>
  </si>
  <si>
    <t>91396</t>
  </si>
  <si>
    <t>CAMINHÃO PIPA 10.000 L TRUCADO, PESO BRUTO TOTAL 23.000 KG, CARGA ÚTIL MÁXIMA 15.935 KG, DISTÂNCIA ENTRE EIXOS 4,8 M, POTÊNCIA 230 CV, INCLUSIVE TANQUE DE AÇO PARA TRANSPORTE DE ÁGUA - DEPRECIAÇÃO. AF_06/2014</t>
  </si>
  <si>
    <t>31,04</t>
  </si>
  <si>
    <t>91397</t>
  </si>
  <si>
    <t>CAMINHÃO PIPA 10.000 L TRUCADO, PESO BRUTO TOTAL 23.000 KG, CARGA ÚTIL MÁXIMA 15.935 KG, DISTÂNCIA ENTRE EIXOS 4,8 M, POTÊNCIA 230 CV, INCLUSIVE TANQUE DE AÇO PARA TRANSPORTE DE ÁGUA - JUROS. AF_06/2014</t>
  </si>
  <si>
    <t>6,11</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</si>
  <si>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</si>
  <si>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</si>
  <si>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</si>
  <si>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</si>
  <si>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3,75</t>
  </si>
  <si>
    <t>91466</t>
  </si>
  <si>
    <t>GUINDAUTO HIDRÁULICO, CAPACIDADE MÁXIMA DE CARGA 6200 KG, MOMENTO MÁXIMO DE CARGA 11,7 TM, ALCANCE MÁXIMO HORIZONTAL 9,70 M, INCLUSIVE CAMINHÃO TOCO PBT 16.000 KG, POTÊNCIA DE 189 CV - IMPOSTOS E SEGUROS. AF_08/2015</t>
  </si>
  <si>
    <t>4,22</t>
  </si>
  <si>
    <t>91467</t>
  </si>
  <si>
    <t>GUINDAUTO HIDRÁULICO, CAPACIDADE MÁXIMA DE CARGA 6200 KG, MOMENTO MÁXIMO DE CARGA 11,7 TM, ALCANCE MÁXIMO HORIZONTAL 9,70 M, INCLUSIVE CAMINHÃO TOCO PBT 16.000 KG, POTÊNCIA DE 189 CV - MATERIAIS NA OPERAÇÃO. AF_08/2015</t>
  </si>
  <si>
    <t>91468</t>
  </si>
  <si>
    <t>91469</t>
  </si>
  <si>
    <t>5,19</t>
  </si>
  <si>
    <t>91484</t>
  </si>
  <si>
    <t>91485</t>
  </si>
  <si>
    <t>91529</t>
  </si>
  <si>
    <t>COMPACTADOR DE SOLOS DE PERCUSSÃO (SOQUETE) COM MOTOR A GASOLINA 4 TEMPOS, POTÊNCIA 4 CV - DEPRECIAÇÃO. AF_08/2015</t>
  </si>
  <si>
    <t>0,81</t>
  </si>
  <si>
    <t>91530</t>
  </si>
  <si>
    <t>COMPACTADOR DE SOLOS DE PERCUSSÃO (SOQUETE) COM MOTOR A GASOLINA 4 TEMPOS, POTÊNCIA 4 CV - JUROS. AF_08/2015</t>
  </si>
  <si>
    <t>91531</t>
  </si>
  <si>
    <t>COMPACTADOR DE SOLOS DE PERCUSSÃO (SOQUETE) COM MOTOR A GASOLINA 4 TEMPOS, POTÊNCIA 4 CV - MANUTENÇÃO. AF_08/2015</t>
  </si>
  <si>
    <t>1,02</t>
  </si>
  <si>
    <t>91532</t>
  </si>
  <si>
    <t>COMPACTADOR DE SOLOS DE PERCUSSÃO (SOQUETE) COM MOTOR A GASOLINA 4 TEMPOS, POTÊNCIA 4 CV - MATERIAIS NA OPERAÇÃO. AF_08/2015</t>
  </si>
  <si>
    <t>5,52</t>
  </si>
  <si>
    <t>91629</t>
  </si>
  <si>
    <t>GUINDAUTO HIDRÁULICO, CAPACIDADE MÁXIMA DE CARGA 6500 KG, MOMENTO MÁXIMO DE CARGA 5,8 TM, ALCANCE MÁXIMO HORIZONTAL 7,60 M, INCLUSIVE CAMINHÃO TOCO PBT 9.700 KG, POTÊNCIA DE 160 CV - DEPRECIAÇÃO. AF_08/2015</t>
  </si>
  <si>
    <t>22,45</t>
  </si>
  <si>
    <t>91630</t>
  </si>
  <si>
    <t>GUINDAUTO HIDRÁULICO, CAPACIDADE MÁXIMA DE CARGA 6500 KG, MOMENTO MÁXIMO DE CARGA 5,8 TM, ALCANCE MÁXIMO HORIZONTAL 7,60 M, INCLUSIVE CAMINHÃO TOCO PBT 9.700 KG, POTÊNCIA DE 160 CV - JUROS. AF_08/2015</t>
  </si>
  <si>
    <t>4,28</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</si>
  <si>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</si>
  <si>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</si>
  <si>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</si>
  <si>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</si>
  <si>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</si>
  <si>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</si>
  <si>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</si>
  <si>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</si>
  <si>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34,46</t>
  </si>
  <si>
    <t>91641</t>
  </si>
  <si>
    <t>CAMINHÃO DE TRANSPORTE DE MATERIAL ASFÁLTICO 30.000 L, COM CAVALO MECÂNICO DE CAPACIDADE MÁXIMA DE TRAÇÃO COMBINADO DE 66.000 KG, POTÊNCIA 360 CV, INCLUSIVE TANQUE DE ASFALTO COM SERPENTINA - JUROS. AF_08/2015</t>
  </si>
  <si>
    <t>7,05</t>
  </si>
  <si>
    <t>91642</t>
  </si>
  <si>
    <t>CAMINHÃO DE TRANSPORTE DE MATERIAL ASFÁLTICO 30.000 L, COM CAVALO MECÂNICO DE CAPACIDADE MÁXIMA DE TRAÇÃO COMBINADO DE 66.000 KG, POTÊNCIA 360 CV, INCLUSIVE TANQUE DE ASFALTO COM SERPENTINA - IMPOSTOS E SEGUROS. AF_08/2015</t>
  </si>
  <si>
    <t>5,59</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</si>
  <si>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</si>
  <si>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</si>
  <si>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</si>
  <si>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</si>
  <si>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</si>
  <si>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</si>
  <si>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</si>
  <si>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</si>
  <si>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</si>
  <si>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</si>
  <si>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</si>
  <si>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0,06</t>
  </si>
  <si>
    <t>91691</t>
  </si>
  <si>
    <t>SERRA CIRCULAR DE BANCADA COM MOTOR ELÉTRICO POTÊNCIA DE 5HP, COM COIFA PARA DISCO 10" - MATERIAIS NA OPERAÇÃO. AF_08/2015</t>
  </si>
  <si>
    <t>1,19</t>
  </si>
  <si>
    <t>92040</t>
  </si>
  <si>
    <t>DISTRIBUIDOR DE AGREGADOS REBOCAVEL, CAPACIDADE 1,9 M³, LARGURA DE TRABALHO 3,66 M - DEPRECIAÇÃO. AF_11/2015</t>
  </si>
  <si>
    <t>5,92</t>
  </si>
  <si>
    <t>92041</t>
  </si>
  <si>
    <t>DISTRIBUIDOR DE AGREGADOS REBOCAVEL, CAPACIDADE 1,9 M³, LARGURA DE TRABALHO 3,66 M - JUROS. AF_11/2015</t>
  </si>
  <si>
    <t>92042</t>
  </si>
  <si>
    <t>DISTRIBUIDOR DE AGREGADOS REBOCAVEL, CAPACIDADE 1,9 M³, LARGURA DE TRABALHO 3,66 M - MANUTENÇÃO. AF_11/2015</t>
  </si>
  <si>
    <t>92101</t>
  </si>
  <si>
    <t>42,87</t>
  </si>
  <si>
    <t>92102</t>
  </si>
  <si>
    <t>7,15</t>
  </si>
  <si>
    <t>92103</t>
  </si>
  <si>
    <t>5,72</t>
  </si>
  <si>
    <t>92104</t>
  </si>
  <si>
    <t>69,80</t>
  </si>
  <si>
    <t>92105</t>
  </si>
  <si>
    <t>92108</t>
  </si>
  <si>
    <t>92109</t>
  </si>
  <si>
    <t>92110</t>
  </si>
  <si>
    <t>1,32</t>
  </si>
  <si>
    <t>92111</t>
  </si>
  <si>
    <t>92114</t>
  </si>
  <si>
    <t>0,26</t>
  </si>
  <si>
    <t>92115</t>
  </si>
  <si>
    <t>92116</t>
  </si>
  <si>
    <t>0,18</t>
  </si>
  <si>
    <t>92133</t>
  </si>
  <si>
    <t>CAMINHONETE COM MOTOR A DIESEL, POTÊNCIA 180 CV, CABINE DUPLA, 4X4 - DEPRECIAÇÃO. AF_11/2015</t>
  </si>
  <si>
    <t>13,03</t>
  </si>
  <si>
    <t>92134</t>
  </si>
  <si>
    <t>CAMINHONETE COM MOTOR A DIESEL, POTÊNCIA 180 CV, CABINE DUPLA, 4X4 - JUROS. AF_11/2015</t>
  </si>
  <si>
    <t>2,06</t>
  </si>
  <si>
    <t>92135</t>
  </si>
  <si>
    <t>CAMINHONETE COM MOTOR A DIESEL, POTÊNCIA 180 CV, CABINE DUPLA, 4X4 - IMPOSTOS E SEGUROS. AF_11/2015</t>
  </si>
  <si>
    <t>1,62</t>
  </si>
  <si>
    <t>92136</t>
  </si>
  <si>
    <t>CAMINHONETE COM MOTOR A DIESEL, POTÊNCIA 180 CV, CABINE DUPLA, 4X4 - MANUTENÇÃO. AF_11/2015</t>
  </si>
  <si>
    <t>16,29</t>
  </si>
  <si>
    <t>92137</t>
  </si>
  <si>
    <t>CAMINHONETE COM MOTOR A DIESEL, POTÊNCIA 180 CV, CABINE DUPLA, 4X4 - MATERIAIS NA OPERAÇÃO. AF_11/2015</t>
  </si>
  <si>
    <t>33,45</t>
  </si>
  <si>
    <t>92140</t>
  </si>
  <si>
    <t>CAMINHONETE CABINE SIMPLES COM MOTOR 1.6 FLEX, CÂMBIO MANUAL, POTÊNCIA 101/104 CV, 2 PORTAS - DEPRECIAÇÃO. AF_11/2015</t>
  </si>
  <si>
    <t>4,77</t>
  </si>
  <si>
    <t>92141</t>
  </si>
  <si>
    <t>CAMINHONETE CABINE SIMPLES COM MOTOR 1.6 FLEX, CÂMBIO MANUAL, POTÊNCIA 101/104 CV, 2 PORTAS - JUROS. AF_11/2015</t>
  </si>
  <si>
    <t>92142</t>
  </si>
  <si>
    <t>CAMINHONETE CABINE SIMPLES COM MOTOR 1.6 FLEX, CÂMBIO MANUAL, POTÊNCIA 101/104 CV, 2 PORTAS - IMPOSTOS E SEGUROS. AF_11/2015</t>
  </si>
  <si>
    <t>0,59</t>
  </si>
  <si>
    <t>92143</t>
  </si>
  <si>
    <t>CAMINHONETE CABINE SIMPLES COM MOTOR 1.6 FLEX, CÂMBIO MANUAL, POTÊNCIA 101/104 CV, 2 PORTAS - MANUTENÇÃO. AF_11/2015</t>
  </si>
  <si>
    <t>5,97</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</si>
  <si>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</si>
  <si>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</si>
  <si>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</si>
  <si>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</si>
  <si>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</si>
  <si>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</si>
  <si>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5,13</t>
  </si>
  <si>
    <t>92239</t>
  </si>
  <si>
    <t>CAMINHÃO DE TRANSPORTE DE MATERIAL ASFÁLTICO 20.000 L, COM CAVALO MECÂNICO DE CAPACIDADE MÁXIMA DE TRAÇÃO COMBINADO DE 45.000 KG, POTÊNCIA 330 CV, INCLUSIVE TANQUE DE ASFALTO COM MAÇARICO - IMPOSTOS E SEGUROS. AF_12/2015</t>
  </si>
  <si>
    <t>4,07</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</si>
  <si>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</si>
  <si>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</si>
  <si>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</si>
  <si>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</si>
  <si>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</si>
  <si>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92713</t>
  </si>
  <si>
    <t>92714</t>
  </si>
  <si>
    <t>92715</t>
  </si>
  <si>
    <t>92956</t>
  </si>
  <si>
    <t>MÁQUINA EXTRUSORA DE CONCRETO PARA GUIAS E SARJETAS, MOTOR A DIESEL, POTÊNCIA 14 CV - DEPRECIAÇÃO. AF_12/2015</t>
  </si>
  <si>
    <t>4,37</t>
  </si>
  <si>
    <t>92957</t>
  </si>
  <si>
    <t>MÁQUINA EXTRUSORA DE CONCRETO PARA GUIAS E SARJETAS, MOTOR A DIESEL, POTÊNCIA 14 CV - JUROS. AF_12/2015</t>
  </si>
  <si>
    <t>0,51</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</si>
  <si>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</si>
  <si>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</si>
  <si>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</si>
  <si>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</si>
  <si>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8,80</t>
  </si>
  <si>
    <t>92963</t>
  </si>
  <si>
    <t>MARTELO PERFURADOR PNEUMÁTICO MANUAL, HASTE 25 X 75 MM, 21 KG - DEPRECIAÇÃO. AF_12/2015</t>
  </si>
  <si>
    <t>1,42</t>
  </si>
  <si>
    <t>92964</t>
  </si>
  <si>
    <t>MARTELO PERFURADOR PNEUMÁTICO MANUAL, HASTE 25 X 75 MM, 21 KG - JUROS. AF_12/2015</t>
  </si>
  <si>
    <t>0,16</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</si>
  <si>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</si>
  <si>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</si>
  <si>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</si>
  <si>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</si>
  <si>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</si>
  <si>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</si>
  <si>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</si>
  <si>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</si>
  <si>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</si>
  <si>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</si>
  <si>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</si>
  <si>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BETONEIRA CAPACIDADE NOMINAL 400 L, CAPACIDADE DE MISTURA 310 L, MOTOR A GASOLINA POTÊNCIA 5,5 CV, SEM CARREGADOR - DEPRECIAÇÃO. AF_02/2016</t>
  </si>
  <si>
    <t>93230</t>
  </si>
  <si>
    <t>BETONEIRA CAPACIDADE NOMINAL 400 L, CAPACIDADE DE MISTURA 310 L, MOTOR A GASOLINA POTÊNCIA 5,5 CV, SEM CARREGADOR - JUROS. AF_02/2016</t>
  </si>
  <si>
    <t>93231</t>
  </si>
  <si>
    <t>BETONEIRA CAPACIDADE NOMINAL 400 L, CAPACIDADE DE MISTURA 310 L, MOTOR A GASOLINA POTÊNCIA 5,5 CV, SEM CARREGADOR - MANUTENÇÃO. AF_02/2016</t>
  </si>
  <si>
    <t>0,56</t>
  </si>
  <si>
    <t>93232</t>
  </si>
  <si>
    <t>BETONEIRA CAPACIDADE NOMINAL 400 L, CAPACIDADE DE MISTURA 310 L, MOTOR A GASOLINA POTÊNCIA 5,5 CV, SEM CARREGADOR - MATERIAIS NA OPERAÇÃO. AF_02/2016</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</si>
  <si>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</si>
  <si>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</si>
  <si>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</si>
  <si>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</si>
  <si>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</si>
  <si>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</si>
  <si>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</si>
  <si>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</si>
  <si>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93267</t>
  </si>
  <si>
    <t>25,90</t>
  </si>
  <si>
    <t>93269</t>
  </si>
  <si>
    <t>4,96</t>
  </si>
  <si>
    <t>93270</t>
  </si>
  <si>
    <t>93271</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</si>
  <si>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</si>
  <si>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</si>
  <si>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</si>
  <si>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</si>
  <si>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</si>
  <si>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</si>
  <si>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0,37</t>
  </si>
  <si>
    <t>93280</t>
  </si>
  <si>
    <t>GUINCHO ELÉTRICO DE COLUNA, CAPACIDADE 400 KG, COM MOTO FREIO, MOTOR TRIFÁSICO DE 1,25 CV - MATERIAIS NA OPERAÇÃO. AF_03/2016</t>
  </si>
  <si>
    <t>0,68</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</si>
  <si>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</si>
  <si>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</si>
  <si>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</si>
  <si>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</si>
  <si>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17,42</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</si>
  <si>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</si>
  <si>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</si>
  <si>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</si>
  <si>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</si>
  <si>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</si>
  <si>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</si>
  <si>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13,79</t>
  </si>
  <si>
    <t>93397</t>
  </si>
  <si>
    <t>GUINDAUTO HIDRÁULICO, CAPACIDADE MÁXIMA DE CARGA 3300 KG, MOMENTO MÁXIMO DE CARGA 5,8 TM, ALCANCE MÁXIMO HORIZONTAL 7,60 M, INCLUSIVE CAMINHÃO TOCO PBT 16.000 KG, POTÊNCIA DE 189 CV - DEPRECIAÇÃO. AF_03/2016</t>
  </si>
  <si>
    <t>26,05</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</si>
  <si>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</si>
  <si>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</si>
  <si>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</si>
  <si>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</si>
  <si>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3,99</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</si>
  <si>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</si>
  <si>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</si>
  <si>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</si>
  <si>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</si>
  <si>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</si>
  <si>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7,88</t>
  </si>
  <si>
    <t>93405</t>
  </si>
  <si>
    <t>1,03</t>
  </si>
  <si>
    <t>93406</t>
  </si>
  <si>
    <t>9,45</t>
  </si>
  <si>
    <t>93407</t>
  </si>
  <si>
    <t>93411</t>
  </si>
  <si>
    <t>GERADOR PORTÁTIL MONOFÁSICO, POTÊNCIA 5500 VA, MOTOR A GASOLINA, POTÊNCIA DO MOTOR 13 CV - DEPRECIAÇÃO. AF_03/2016</t>
  </si>
  <si>
    <t>0,31</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</si>
  <si>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</si>
  <si>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</si>
  <si>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</si>
  <si>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</si>
  <si>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</si>
  <si>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</si>
  <si>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13,34</t>
  </si>
  <si>
    <t>93417</t>
  </si>
  <si>
    <t>GRUPO GERADOR REBOCÁVEL, POTÊNCIA 66 KVA, MOTOR A DIESEL - DEPRECIAÇÃO. AF_03/2016</t>
  </si>
  <si>
    <t>93418</t>
  </si>
  <si>
    <t>GRUPO GERADOR REBOCÁVEL, POTÊNCIA 66 KVA, MOTOR A DIESEL - JUROS. AF_03/2016</t>
  </si>
  <si>
    <t>93419</t>
  </si>
  <si>
    <t>GRUPO GERADOR REBOCÁVEL, POTÊNCIA 66 KVA, MOTOR A DIESEL - MANUTENÇÃO. AF_03/2016</t>
  </si>
  <si>
    <t>3,67</t>
  </si>
  <si>
    <t>93420</t>
  </si>
  <si>
    <t>GRUPO GERADOR REBOCÁVEL, POTÊNCIA 66 KVA, MOTOR A DIESEL - MATERIAIS NA OPERAÇÃO. AF_03/2016</t>
  </si>
  <si>
    <t>63,67</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</si>
  <si>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</si>
  <si>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</si>
  <si>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</si>
  <si>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</si>
  <si>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</si>
  <si>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</si>
  <si>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</si>
  <si>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</si>
  <si>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93429</t>
  </si>
  <si>
    <t>93430</t>
  </si>
  <si>
    <t>22,43</t>
  </si>
  <si>
    <t>93431</t>
  </si>
  <si>
    <t>178,11</t>
  </si>
  <si>
    <t>93432</t>
  </si>
  <si>
    <t>93435</t>
  </si>
  <si>
    <t>7,99</t>
  </si>
  <si>
    <t>93436</t>
  </si>
  <si>
    <t>1,25</t>
  </si>
  <si>
    <t>93437</t>
  </si>
  <si>
    <t>8,74</t>
  </si>
  <si>
    <t>93438</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</si>
  <si>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</si>
  <si>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</si>
  <si>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</si>
  <si>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</si>
  <si>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</si>
  <si>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</si>
  <si>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95117</t>
  </si>
  <si>
    <t>USINA DE CONCRETO FIXA, CAPACIDADE NOMINAL DE 90 A 120 M3/H, SEM SILO - JUROS. AF_07/2016</t>
  </si>
  <si>
    <t>95118</t>
  </si>
  <si>
    <t>USINA MISTURADORA DE SOLOS, CAPACIDADE DE 200 A 500 TON/H, POTENCIA 75KW - DEPRECIAÇÃO. AF_07/2016</t>
  </si>
  <si>
    <t>65,30</t>
  </si>
  <si>
    <t>95119</t>
  </si>
  <si>
    <t>USINA MISTURADORA DE SOLOS, CAPACIDADE DE 200 A 500 TON/H, POTENCIA 75KW - JUROS. AF_07/2016</t>
  </si>
  <si>
    <t>95120</t>
  </si>
  <si>
    <t>USINA MISTURADORA DE SOLOS, CAPACIDADE DE 200 A 500 TON/H, POTENCIA 75KW - MATERIAIS NA OPERAÇÃO. AF_07/2016</t>
  </si>
  <si>
    <t>56,10</t>
  </si>
  <si>
    <t>95123</t>
  </si>
  <si>
    <t>DISTRIBUIDOR DE AGREGADOS AUTOPROPELIDO, CAP 3 M3, A DIESEL, POTÊNCIA 176CV - DEPRECIAÇÃO. AF_07/2016</t>
  </si>
  <si>
    <t>16,36</t>
  </si>
  <si>
    <t>95124</t>
  </si>
  <si>
    <t>DISTRIBUIDOR DE AGREGADOS AUTOPROPELIDO, C/AP 3 M3, A DIESEL, POTÊNCIA 176CV - JUROS. AF_07/2016</t>
  </si>
  <si>
    <t>95125</t>
  </si>
  <si>
    <t>DISTRIBUIDOR DE AGREGADOS AUTOPROPELIDO, CAP 3 M3, A DIESEL, POTÊNCIA 176CV - MANUTENÇÃO. AF_07/2016</t>
  </si>
  <si>
    <t>17,90</t>
  </si>
  <si>
    <t>95126</t>
  </si>
  <si>
    <t>DISTRIBUIDOR DE AGREGADOS AUTOPROPELIDO, CAP 3 M3, A DIESEL, POTÊNCIA 176CV  MATERIAIS NA OPERAÇÃO. AF_07/2016</t>
  </si>
  <si>
    <t>95129</t>
  </si>
  <si>
    <t>MÁQUINA DEMARCADORA DE FAIXA DE TRÁFEGO À FRIO, AUTOPROPELIDA, POTÊNCIA 38 HP - DEPRECIAÇÃO. AF_07/2016</t>
  </si>
  <si>
    <t>95130</t>
  </si>
  <si>
    <t>MÁQUINA DEMARCADORA DE FAIXA DE TRÁFEGO À FRIO, AUTOPROPELIDA, POTÊNCIA 38 HP - JUROS. AF_07/2016</t>
  </si>
  <si>
    <t>8,12</t>
  </si>
  <si>
    <t>95131</t>
  </si>
  <si>
    <t>MÁQUINA DEMARCADORA DE FAIXA DE TRÁFEGO À FRIO, AUTOPROPELIDA, POTÊNCIA 38 HP - MANUTENÇÃO. AF_07/2016</t>
  </si>
  <si>
    <t>51,59</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</si>
  <si>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</si>
  <si>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</si>
  <si>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</si>
  <si>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</si>
  <si>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</si>
  <si>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</si>
  <si>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</si>
  <si>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</si>
  <si>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</si>
  <si>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95209</t>
  </si>
  <si>
    <t>95210</t>
  </si>
  <si>
    <t>95211</t>
  </si>
  <si>
    <t>95217</t>
  </si>
  <si>
    <t>95255</t>
  </si>
  <si>
    <t>MARTELO DEMOLIDOR PNEUMÁTICO MANUAL, 32 KG - DEPRECIAÇÃO. AF_09/2016</t>
  </si>
  <si>
    <t>95256</t>
  </si>
  <si>
    <t>MARTELO DEMOLIDOR PNEUMÁTICO MANUAL, 32 KG - JUROS. AF_09/2016</t>
  </si>
  <si>
    <t>0,14</t>
  </si>
  <si>
    <t>95257</t>
  </si>
  <si>
    <t>MARTELO DEMOLIDOR PNEUMÁTICO MANUAL, 32 KG - MANUTENÇÃO. AF_09/2016</t>
  </si>
  <si>
    <t>1,53</t>
  </si>
  <si>
    <t>95260</t>
  </si>
  <si>
    <t>COMPACTADOR DE SOLOS DE PERCUSÃO (SOQUETE) COM MOTOR A GASOLINA, POTÊNCIA 3 CV - DEPRECIAÇÃO. AF_09/2016</t>
  </si>
  <si>
    <t>0,65</t>
  </si>
  <si>
    <t>95261</t>
  </si>
  <si>
    <t>COMPACTADOR DE SOLOS DE PERCUSÃO (SOQUETE) COM MOTOR A GASOLINA, POTÊNCIA 3 CV - JUROS. AF_09/2016</t>
  </si>
  <si>
    <t>95262</t>
  </si>
  <si>
    <t>COMPACTADOR DE SOLOS DE PERCUSÃO (SOQUETE) COM MOTOR A GASOLINA, POTÊNCIA 3 CV - MANUTENÇÃO. AF_09/2016</t>
  </si>
  <si>
    <t>1,28</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</si>
  <si>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</si>
  <si>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</si>
  <si>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</si>
  <si>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</si>
  <si>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</si>
  <si>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</si>
  <si>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</si>
  <si>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</si>
  <si>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</si>
  <si>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</si>
  <si>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</si>
  <si>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95273</t>
  </si>
  <si>
    <t>95274</t>
  </si>
  <si>
    <t>0,38</t>
  </si>
  <si>
    <t>95275</t>
  </si>
  <si>
    <t>95278</t>
  </si>
  <si>
    <t>95279</t>
  </si>
  <si>
    <t>95280</t>
  </si>
  <si>
    <t>95281</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</si>
  <si>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</si>
  <si>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</si>
  <si>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</si>
  <si>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</si>
  <si>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</si>
  <si>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</si>
  <si>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</si>
  <si>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</si>
  <si>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50,88</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</si>
  <si>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</si>
  <si>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</si>
  <si>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</si>
  <si>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</si>
  <si>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</si>
  <si>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</si>
  <si>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</si>
  <si>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</si>
  <si>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4,09</t>
  </si>
  <si>
    <t>95699</t>
  </si>
  <si>
    <t>PERFURATRIZ MANUAL, TORQUE MAXIMO 55 KGF.M, POTENCIA 5 CV, COM DIAMETRO MAXIMO 8 1/2" - JUROS. AF_11/2016</t>
  </si>
  <si>
    <t>0,48</t>
  </si>
  <si>
    <t>95700</t>
  </si>
  <si>
    <t>PERFURATRIZ MANUAL, TORQUE MAXIMO 55 KGF.M, POTENCIA 5 CV, COM DIAMETRO MAXIMO 8 1/2" - MANUTENÇÃO. AF_11/2016</t>
  </si>
  <si>
    <t>5,11</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</si>
  <si>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</si>
  <si>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</si>
  <si>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</si>
  <si>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</si>
  <si>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45,75</t>
  </si>
  <si>
    <t>95705</t>
  </si>
  <si>
    <t>PERFURATRIZ SOBRE ESTEIRA, TORQUE MÁXIMO 600 KGF, POTÊNCIA ENTRE 50 E 60 HP, DIÂMETRO MÁXIMO 10 - JUROS. AF_11/2016</t>
  </si>
  <si>
    <t>6,26</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</si>
  <si>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</si>
  <si>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</si>
  <si>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</si>
  <si>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</si>
  <si>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3,60</t>
  </si>
  <si>
    <t>95710</t>
  </si>
  <si>
    <t>ESCAVADEIRA HIDRAULICA SOBRE ESTEIRA, COM GARRA GIRATORIA DE MANDIBULAS, PESO OPERACIONAL ENTRE 22,00 E 25,50 TON, POTENCIA LIQUIDA ENTRE 150 E 160 HP - DEPRECIAÇÃO. AF_11/2016</t>
  </si>
  <si>
    <t>54,99</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</si>
  <si>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</si>
  <si>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</si>
  <si>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</si>
  <si>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</si>
  <si>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68,73</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</si>
  <si>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</si>
  <si>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</si>
  <si>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</si>
  <si>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</si>
  <si>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52,93</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</si>
  <si>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</si>
  <si>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</si>
  <si>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</si>
  <si>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</si>
  <si>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66,17</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</si>
  <si>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</si>
  <si>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</si>
  <si>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</si>
  <si>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</si>
  <si>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1,67</t>
  </si>
  <si>
    <t>95870</t>
  </si>
  <si>
    <t>GRUPO GERADOR COM CARENAGEM, MOTOR DIESEL POTÊNCIA STANDART ENTRE 250 E 260 KVA - MANUTENÇÃO. AF_12/2016</t>
  </si>
  <si>
    <t>8,30</t>
  </si>
  <si>
    <t>95871</t>
  </si>
  <si>
    <t>GRUPO GERADOR COM CARENAGEM, MOTOR DIESEL POTÊNCIA STANDART ENTRE 250 E 260 KVA - MATERIAIS NA OPERAÇÃO. AF_12/2016</t>
  </si>
  <si>
    <t>259,23</t>
  </si>
  <si>
    <t>95874</t>
  </si>
  <si>
    <t>GRUPO GERADOR COM CARENAGEM, MOTOR DIESEL POTÊNCIA STANDART ENTRE 250 E 260 KVA - DEPRECIAÇÃO. AF_12/2016</t>
  </si>
  <si>
    <t>9,30</t>
  </si>
  <si>
    <t>96008</t>
  </si>
  <si>
    <t>TRATOR DE PNEUS COM POTÊNCIA DE 122 CV, TRAÇÃO 4X4, COM VASSOURA MECÂNICA ACOPLADA - DEPRECIAÇÃO. AF_02/2017</t>
  </si>
  <si>
    <t>24,09</t>
  </si>
  <si>
    <t>96009</t>
  </si>
  <si>
    <t>TRATOR DE PNEUS COM POTÊNCIA DE 122 CV, TRAÇÃO 4X4, COM VASSOURA MECÂNICA ACOPLADA - JUROS. AF_02/2017</t>
  </si>
  <si>
    <t>3,34</t>
  </si>
  <si>
    <t>96011</t>
  </si>
  <si>
    <t>TRATOR DE PNEUS COM POTÊNCIA DE 122 CV, TRAÇÃO 4X4, COM VASSOURA MECÂNICA ACOPLADA - MANUTENÇÃO. AF_02/2017</t>
  </si>
  <si>
    <t>26,36</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</si>
  <si>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</si>
  <si>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</si>
  <si>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</si>
  <si>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</si>
  <si>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23,86</t>
  </si>
  <si>
    <t>96016</t>
  </si>
  <si>
    <t>TRATOR DE PNEUS COM POTÊNCIA DE 122 CV, TRAÇÃO 4X4, COM GRADE DE DISCOS ACOPLADA - JUROS. AF_02/2017</t>
  </si>
  <si>
    <t>3,30</t>
  </si>
  <si>
    <t>96018</t>
  </si>
  <si>
    <t>TRATOR DE PNEUS COM POTÊNCIA DE 122 CV, TRAÇÃO 4X4, COM GRADE DE DISCOS ACOPLADA - MANUTENÇÃO. AF_02/2017</t>
  </si>
  <si>
    <t>26,10</t>
  </si>
  <si>
    <t>96019</t>
  </si>
  <si>
    <t>TRATOR DE PNEUS COM POTÊNCIA DE 122 CV, TRAÇÃO 4X4, COM GRADE DE DISCOS ACOPLADA - MATERIAIS NA OPERAÇÃO. AF_02/2017</t>
  </si>
  <si>
    <t>96023</t>
  </si>
  <si>
    <t>TRATOR DE PNEUS COM POTÊNCIA DE 85 CV, TRAÇÃO 4X4, COM GRADE DE DISCOS ACOPLADA - DEPRECIAÇÃO. AF_02/2017</t>
  </si>
  <si>
    <t>18,52</t>
  </si>
  <si>
    <t>96024</t>
  </si>
  <si>
    <t>TRATOR DE PNEUS COM POTÊNCIA DE 85 CV, TRAÇÃO 4X4, COM GRADE DE DISCOS ACOPLADA - JUROS. AF_02/2017</t>
  </si>
  <si>
    <t>2,56</t>
  </si>
  <si>
    <t>96026</t>
  </si>
  <si>
    <t>TRATOR DE PNEUS COM POTÊNCIA DE 85 CV, TRAÇÃO 4X4, COM GRADE DE DISCOS ACOPLADA - MANUTENÇÃO. AF_02/2017</t>
  </si>
  <si>
    <t>20,26</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</si>
  <si>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</si>
  <si>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</si>
  <si>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</si>
  <si>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</si>
  <si>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34,17</t>
  </si>
  <si>
    <t>96031</t>
  </si>
  <si>
    <t>CAMINHÃO BASCULANTE 10 M3, TRUCADO, POTÊNCIA 230 CV, INCLUSIVE CAÇAMBA METÁLICA, COM DISTRIBUIDOR DE AGREGADOS ACOPLADO - JUROS. AF_02/2017</t>
  </si>
  <si>
    <t>6,58</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</si>
  <si>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</si>
  <si>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</si>
  <si>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</si>
  <si>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</si>
  <si>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</si>
  <si>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</si>
  <si>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</si>
  <si>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</si>
  <si>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</si>
  <si>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</si>
  <si>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32,56</t>
  </si>
  <si>
    <t>96055</t>
  </si>
  <si>
    <t>TRATOR DE PNEUS COM POTÊNCIA DE 85 CV, TRAÇÃO 4X4, COM VASSOURA MECÂNICA ACOPLADA - JUROS. AF_03/2017</t>
  </si>
  <si>
    <t>2,60</t>
  </si>
  <si>
    <t>96056</t>
  </si>
  <si>
    <t>TRATOR DE PNEUS COM POTÊNCIA DE 85 CV, TRAÇÃO 4X4, COM VASSOURA MECÂNICA ACOPLADA - MANUTENÇÃO. AF_03/2017</t>
  </si>
  <si>
    <t>20,52</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</si>
  <si>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</si>
  <si>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</si>
  <si>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</si>
  <si>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</si>
  <si>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</si>
  <si>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</si>
  <si>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40,70</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</si>
  <si>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</si>
  <si>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</si>
  <si>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</si>
  <si>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</si>
  <si>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28,05</t>
  </si>
  <si>
    <t>96242</t>
  </si>
  <si>
    <t>MINIESCAVADEIRA SOBRE ESTEIRAS, POTENCIA LIQUIDA DE *30* HP, PESO OPERACIONAL DE *3.500* KG - JUROS. AF_04/2017</t>
  </si>
  <si>
    <t>3,80</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</si>
  <si>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</si>
  <si>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</si>
  <si>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</si>
  <si>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</si>
  <si>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96301</t>
  </si>
  <si>
    <t>PERFURATRIZ ROTATIVA SOBRE ESTEIRA, TORQUE MAXIMO 2500 KGM, POTENCIA 110 HP, MOTOR DIESEL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</si>
  <si>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</si>
  <si>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</si>
  <si>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</si>
  <si>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</si>
  <si>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</si>
  <si>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</si>
  <si>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7,83</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</si>
  <si>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</si>
  <si>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</si>
  <si>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</si>
  <si>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</si>
  <si>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</si>
  <si>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</si>
  <si>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</si>
  <si>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</si>
  <si>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</si>
  <si>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</si>
  <si>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99829</t>
  </si>
  <si>
    <t>99830</t>
  </si>
  <si>
    <t>99831</t>
  </si>
  <si>
    <t>99832</t>
  </si>
  <si>
    <t>3,88</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</si>
  <si>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</si>
  <si>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</si>
  <si>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</si>
  <si>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</si>
  <si>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</si>
  <si>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</si>
  <si>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</si>
  <si>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</si>
  <si>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</si>
  <si>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</si>
  <si>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</si>
  <si>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</si>
  <si>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</si>
  <si>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</si>
  <si>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576,03</t>
  </si>
  <si>
    <t>100646</t>
  </si>
  <si>
    <t>USINA DE ASFALTO, TIPO GRAVIMÉTRICA, PROD 150 TON/HORA - MATERIAIS NA OPERAÇÃO. AF_12/2019</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</si>
  <si>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</si>
  <si>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</si>
  <si>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</si>
  <si>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</si>
  <si>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</si>
  <si>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</si>
  <si>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</si>
  <si>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</si>
  <si>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1,49</t>
  </si>
  <si>
    <t>102809</t>
  </si>
  <si>
    <t>15,87</t>
  </si>
  <si>
    <t>102815</t>
  </si>
  <si>
    <t>CENTRAL DE LAMA BENTONÍTICA (DEPÓSITO DE BENTONITA, MISTURADOR DE ALTA TURBULÊNCIA, SILOS DE ARMAZENAMENTO DE LAMA E ÁGUA, LABORATÓRIO DE CONTROLE DE QUALIDADE DA LAMA) - MATERIAIS NA OPERAÇÃO. AF_04/2019</t>
  </si>
  <si>
    <t>102826</t>
  </si>
  <si>
    <t>5,61</t>
  </si>
  <si>
    <t>102832</t>
  </si>
  <si>
    <t>7,48</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</si>
  <si>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</si>
  <si>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</si>
  <si>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</si>
  <si>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</si>
  <si>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</si>
  <si>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</si>
  <si>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</si>
  <si>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102867</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</si>
  <si>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</si>
  <si>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</si>
  <si>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</si>
  <si>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</si>
  <si>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</si>
  <si>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</si>
  <si>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</si>
  <si>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</si>
  <si>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</si>
  <si>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</si>
  <si>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</si>
  <si>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11,07</t>
  </si>
  <si>
    <t>102909</t>
  </si>
  <si>
    <t>102915</t>
  </si>
  <si>
    <t>102927</t>
  </si>
  <si>
    <t>0,82</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</si>
  <si>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</si>
  <si>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</si>
  <si>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</si>
  <si>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102945</t>
  </si>
  <si>
    <t>102951</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</si>
  <si>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</si>
  <si>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</si>
  <si>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</si>
  <si>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</si>
  <si>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</si>
  <si>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102985</t>
  </si>
  <si>
    <t>MÁQUINA DEMARCADORA DE FAIXA DE TRÁFEGO À FRIO, TRAÇÃO MANUAL, 4 CV, PRESSÃO MAX 3300 PSI, TANQUE 20 L - MATERIAIS NA OPERAÇÃO. AF_06/2021</t>
  </si>
  <si>
    <t>2,84</t>
  </si>
  <si>
    <t>103156</t>
  </si>
  <si>
    <t>2,09</t>
  </si>
  <si>
    <t>103162</t>
  </si>
  <si>
    <t>2,62</t>
  </si>
  <si>
    <t>103168</t>
  </si>
  <si>
    <t>103174</t>
  </si>
  <si>
    <t>103180</t>
  </si>
  <si>
    <t>3,84</t>
  </si>
  <si>
    <t>103223</t>
  </si>
  <si>
    <t>103229</t>
  </si>
  <si>
    <t>55,09</t>
  </si>
  <si>
    <t>103235</t>
  </si>
  <si>
    <t>103241</t>
  </si>
  <si>
    <t>7,97</t>
  </si>
  <si>
    <t>103660</t>
  </si>
  <si>
    <t>103666</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</si>
  <si>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</si>
  <si>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</si>
  <si>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0,24</t>
  </si>
  <si>
    <t>103937</t>
  </si>
  <si>
    <t>CONJUNTO MACACO HIDRÁULICO E CENTRAL DE BOMBEAMENTO MOTORIZADO 1,8 KW PARA PROTENSÃO DE MONOCABOS PARA CONCRETO PROTENDIDO, ESFORÇO MÁXIMO DE 20 TONELADAS  - MATERIAIS NA OPERAÇÃO. AF_05/2022</t>
  </si>
  <si>
    <t>1,34</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</si>
  <si>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</si>
  <si>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</si>
  <si>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</si>
  <si>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</si>
  <si>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</si>
  <si>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</si>
  <si>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</si>
  <si>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</si>
  <si>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</si>
  <si>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</si>
  <si>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</si>
  <si>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</si>
  <si>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</si>
  <si>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</si>
  <si>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</si>
  <si>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</si>
  <si>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</si>
  <si>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</si>
  <si>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104519</t>
  </si>
  <si>
    <t>LIXADEIRA DE PAREDE, COM LED, POTÊNCIA 750 W, FREQUÊNCIA 60 HZ, VELOCIDADE 1000 A 2100 RPM, DIÂMETRO DA LIXA 225 MM - MATERIAIS NA OPERAÇÃO. AF_12/2022</t>
  </si>
  <si>
    <t>92259</t>
  </si>
  <si>
    <t>INSTALAÇÃO DE TESOURA (INTEIRA OU MEIA), BIAPOIADA, EM MADEIRA NÃO APARELHADA, PARA VÃOS MAIORES OU IGUAIS A 3,0 M E MENORES QUE 6,0 M, INCLUSO IÇAMENTO. AF_07/2019</t>
  </si>
  <si>
    <t>92260</t>
  </si>
  <si>
    <t>INSTALAÇÃO DE TESOURA (INTEIRA OU MEIA), BIAPOIADA, EM MADEIRA NÃO APARELHADA, PARA VÃOS MAIORES OU IGUAIS A 6,0 M E MENORES QUE 8,0 M, INCLUSO IÇAMENTO. AF_07/2019</t>
  </si>
  <si>
    <t>92261</t>
  </si>
  <si>
    <t>INSTALAÇÃO DE TESOURA (INTEIRA OU MEIA), BIAPOIADA, EM MADEIRA NÃO APARELHADA, PARA VÃOS MAIORES OU IGUAIS A 8,0 M E MENORES QUE 10,0 M, INCLUSO IÇAMENTO. AF_07/2019</t>
  </si>
  <si>
    <t>92262</t>
  </si>
  <si>
    <t>INSTALAÇÃO DE TESOURA (INTEIRA OU MEIA), BIAPOIADA, EM MADEIRA NÃO APARELHADA, PARA VÃOS MAIORES OU IGUAIS A 10,0 M E MENORES QUE 12,0 M, INCLUSO IÇAMENTO. AF_07/2019</t>
  </si>
  <si>
    <t>92539</t>
  </si>
  <si>
    <t>TRAMA DE MADEIRA COMPOSTA POR RIPAS, CAIBROS E TERÇAS PARA TELHADOS DE ATÉ 2 ÁGUAS PARA TELHA DE ENCAIXE DE CERÂMICA OU DE CONCRETO, INCLUSO TRANSPORTE VERTICAL. AF_07/2019</t>
  </si>
  <si>
    <t>85,15</t>
  </si>
  <si>
    <t>92540</t>
  </si>
  <si>
    <t>TRAMA DE MADEIRA COMPOSTA POR RIPAS, CAIBROS E TERÇAS PARA TELHADOS DE MAIS QUE 2 ÁGUAS PARA TELHA DE ENCAIXE DE CERÂMICA OU DE CONCRETO, INCLUSO TRANSPORTE VERTICAL. AF_07/2019</t>
  </si>
  <si>
    <t>92541</t>
  </si>
  <si>
    <t>TRAMA DE MADEIRA COMPOSTA POR RIPAS, CAIBROS E TERÇAS PARA TELHADOS DE ATÉ 2 ÁGUAS PARA TELHA CERÂMICA CAPA-CANAL, INCLUSO TRANSPORTE VERTICAL. AF_07/2019</t>
  </si>
  <si>
    <t>92542</t>
  </si>
  <si>
    <t>TRAMA DE MADEIRA COMPOSTA POR RIPAS, CAIBROS E TERÇAS PARA TELHADOS DE MAIS QUE 2 ÁGUAS PARA TELHA CERÂMICA CAPA-CANAL, INCLUSO TRANSPORTE VERTICAL. AF_07/2019</t>
  </si>
  <si>
    <t>92543</t>
  </si>
  <si>
    <t>TRAMA DE MADEIRA COMPOSTA POR TERÇAS PARA TELHADOS DE ATÉ 2 ÁGUAS PARA TELHA ONDULADA DE FIBROCIMENTO, METÁLICA, PLÁSTICA OU TERMOACÚSTICA, INCLUSO TRANSPORTE VERTICAL. AF_07/2019</t>
  </si>
  <si>
    <t>92544</t>
  </si>
  <si>
    <t>TRAMA DE MADEIRA COMPOSTA POR TERÇAS PARA TELHADOS DE ATÉ 2 ÁGUAS PARA TELHA ESTRUTURAL DE FIBROCIMENTO, INCLUSO TRANSPORTE VERTICAL. AF_07/2019</t>
  </si>
  <si>
    <t>20,83</t>
  </si>
  <si>
    <t>92545</t>
  </si>
  <si>
    <t>FABRICAÇÃO E INSTALAÇÃO DE TESOURA INTEIRA EM MADEIRA NÃO APARELHADA, VÃO DE 3 M, PARA TELHA CERÂMICA OU DE CONCRETO, INCLUSO IÇAMENTO. AF_07/2019</t>
  </si>
  <si>
    <t>92546</t>
  </si>
  <si>
    <t>FABRICAÇÃO E INSTALAÇÃO DE TESOURA INTEIRA EM MADEIRA NÃO APARELHADA, VÃO DE 4 M, PARA TELHA CERÂMICA OU DE CONCRETO, INCLUSO IÇAMENTO. AF_07/2019</t>
  </si>
  <si>
    <t>92547</t>
  </si>
  <si>
    <t>FABRICAÇÃO E INSTALAÇÃO DE TESOURA INTEIRA EM MADEIRA NÃO APARELHADA, VÃO DE 5 M, PARA TELHA CERÂMICA OU DE CONCRETO, INCLUSO IÇAMENTO. AF_07/2019</t>
  </si>
  <si>
    <t>92548</t>
  </si>
  <si>
    <t>FABRICAÇÃO E INSTALAÇÃO DE TESOURA INTEIRA EM MADEIRA NÃO APARELHADA, VÃO DE 6 M, PARA TELHA CERÂMICA OU DE CONCRETO, INCLUSO IÇAMENTO. AF_07/2019</t>
  </si>
  <si>
    <t>92549</t>
  </si>
  <si>
    <t>FABRICAÇÃO E INSTALAÇÃO DE TESOURA INTEIRA EM MADEIRA NÃO APARELHADA, VÃO DE 7 M, PARA TELHA CERÂMICA OU DE CONCRETO, INCLUSO IÇAMENTO. AF_07/2019</t>
  </si>
  <si>
    <t>92550</t>
  </si>
  <si>
    <t>FABRICAÇÃO E INSTALAÇÃO DE TESOURA INTEIRA EM MADEIRA NÃO APARELHADA, VÃO DE 8 M, PARA TELHA CERÂMICA OU DE CONCRETO, INCLUSO IÇAMENTO. AF_07/2019</t>
  </si>
  <si>
    <t>92551</t>
  </si>
  <si>
    <t>FABRICAÇÃO E INSTALAÇÃO DE TESOURA INTEIRA EM MADEIRA NÃO APARELHADA, VÃO DE 9 M, PARA TELHA CERÂMICA OU DE CONCRETO, INCLUSO IÇAMENTO. AF_07/2019</t>
  </si>
  <si>
    <t>92552</t>
  </si>
  <si>
    <t>FABRICAÇÃO E INSTALAÇÃO DE TESOURA INTEIRA EM MADEIRA NÃO APARELHADA, VÃO DE 10 M, PARA TELHA CERÂMICA OU DE CONCRETO, INCLUSO IÇAMENTO. AF_07/2019</t>
  </si>
  <si>
    <t>92553</t>
  </si>
  <si>
    <t>FABRICAÇÃO E INSTALAÇÃO DE TESOURA INTEIRA EM MADEIRA NÃO APARELHADA, VÃO DE 11 M, PARA TELHA CERÂMICA OU DE CONCRETO, INCLUSO IÇAMENTO. AF_07/2019</t>
  </si>
  <si>
    <t>92554</t>
  </si>
  <si>
    <t>FABRICAÇÃO E INSTALAÇÃO DE TESOURA INTEIRA EM MADEIRA NÃO APARELHADA, VÃO DE 12 M, PARA TELHA CERÂMICA OU DE CONCRETO, INCLUSO IÇAMENTO. AF_07/2019</t>
  </si>
  <si>
    <t>92555</t>
  </si>
  <si>
    <t>FABRICAÇÃO E INSTALAÇÃO DE TESOURA INTEIRA EM MADEIRA NÃO APARELHADA, VÃO DE 3 M, PARA TELHA ONDULADA DE FIBROCIMENTO, METÁLICA, PLÁSTICA OU TERMOACÚSTICA, INCLUSO IÇAMENTO. AF_07/2019</t>
  </si>
  <si>
    <t>92556</t>
  </si>
  <si>
    <t>FABRICAÇÃO E INSTALAÇÃO DE TESOURA INTEIRA EM MADEIRA NÃO APARELHADA, VÃO DE 4 M, PARA TELHA ONDULADA DE FIBROCIMENTO, METÁLICA, PLÁSTICA OU TERMOACÚSTICA, INCLUSO IÇAMENTO. AF_07/2019</t>
  </si>
  <si>
    <t>92557</t>
  </si>
  <si>
    <t>FABRICAÇÃO E INSTALAÇÃO DE TESOURA INTEIRA EM MADEIRA NÃO APARELHADA, VÃO DE 5 M, PARA TELHA ONDULADA DE FIBROCIMENTO, METÁLICA, PLÁSTICA OU TERMOACÚSTICA, INCLUSO IÇAMENTO. AF_07/2019</t>
  </si>
  <si>
    <t>92558</t>
  </si>
  <si>
    <t>FABRICAÇÃO E INSTALAÇÃO DE TESOURA INTEIRA EM MADEIRA NÃO APARELHADA, VÃO DE 6 M, PARA TELHA ONDULADA DE FIBROCIMENTO, METÁLICA, PLÁSTICA OU TERMOACÚSTICA, INCLUSO IÇAMENTO. AF_07/2019</t>
  </si>
  <si>
    <t>92559</t>
  </si>
  <si>
    <t>FABRICAÇÃO E INSTALAÇÃO DE TESOURA INTEIRA EM MADEIRA NÃO APARELHADA, VÃO DE 7 M, PARA TELHA ONDULADA DE FIBROCIMENTO, METÁLICA, PLÁSTICA OU TERMOACÚSTICA, INCLUSO IÇAMENTO. AF_07/2019</t>
  </si>
  <si>
    <t>92560</t>
  </si>
  <si>
    <t>FABRICAÇÃO E INSTALAÇÃO DE TESOURA INTEIRA EM MADEIRA NÃO APARELHADA, VÃO DE 8 M, PARA TELHA ONDULADA DE FIBROCIMENTO, METÁLICA, PLÁSTICA OU TERMOACÚSTICA, INCLUSO IÇAMENTO. AF_07/2019</t>
  </si>
  <si>
    <t>92561</t>
  </si>
  <si>
    <t>FABRICAÇÃO E INSTALAÇÃO DE TESOURA INTEIRA EM MADEIRA NÃO APARELHADA, VÃO DE 9 M, PARA TELHA ONDULADA DE FIBROCIMENTO, METÁLICA, PLÁSTICA OU TERMOACÚSTICA, INCLUSO IÇAMENTO. AF_07/2019</t>
  </si>
  <si>
    <t>92562</t>
  </si>
  <si>
    <t>FABRICAÇÃO E INSTALAÇÃO DE TESOURA INTEIRA EM MADEIRA NÃO APARELHADA, VÃO DE 10 M, PARA TELHA ONDULADA DE FIBROCIMENTO, METÁLICA, PLÁSTICA OU TERMOACÚSTICA, INCLUSO IÇAMENTO. AF_07/2019</t>
  </si>
  <si>
    <t>92563</t>
  </si>
  <si>
    <t>FABRICAÇÃO E INSTALAÇÃO DE TESOURA INTEIRA EM MADEIRA NÃO APARELHADA, VÃO DE 11 M, PARA TELHA ONDULADA DE FIBROCIMENTO, METÁLICA, PLÁSTICA OU TERMOACÚSTICA, INCLUSO IÇAMENTO. AF_07/2019</t>
  </si>
  <si>
    <t>92564</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</si>
  <si>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</si>
  <si>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</si>
  <si>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</si>
  <si>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</si>
  <si>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</si>
  <si>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51,99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</si>
  <si>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</si>
  <si>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</si>
  <si>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</si>
  <si>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</si>
  <si>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28,17</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</si>
  <si>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</si>
  <si>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</si>
  <si>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</si>
  <si>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</si>
  <si>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</si>
  <si>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</si>
  <si>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46,43</t>
  </si>
  <si>
    <t>100387</t>
  </si>
  <si>
    <t>FABRICAÇÃO E INSTALAÇÃO DE PONTALETES DE MADEIRA NÃO APARELHADA PARA TELHADOS COM MAIS QUE 2 ÁGUAS E COM TELHA CERÂMICA OU DE CONCRETO EM EDIFÍCIO INSTITUCIONAL TÉRREO, INCLUSO TRANSPORTE VERTICAL. AF_07/2019</t>
  </si>
  <si>
    <t>56,95</t>
  </si>
  <si>
    <t>100388</t>
  </si>
  <si>
    <t>RETIRADA E RECOLOCAÇÃO DE RIPA EM TELHADOS DE ATÉ 2 ÁGUAS COM TELHA CERÂMICA OU DE CONCRETO DE ENCAIXE, INCLUSO TRANSPORTE VERTICAL. AF_07/2019</t>
  </si>
  <si>
    <t>19,68</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</si>
  <si>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</si>
  <si>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</si>
  <si>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</si>
  <si>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</si>
  <si>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22,85</t>
  </si>
  <si>
    <t>100391</t>
  </si>
  <si>
    <t>RETIRADA E RECOLOCAÇÃO DE CAIBRO EM TELHADOS DE MAIS DE 2 ÁGUAS COM TELHA CERÂMICA OU DE CONCRETO DE ENCAIXE, INCLUSO TRANSPORTE VERTICAL. AF_07/2019</t>
  </si>
  <si>
    <t>18,70</t>
  </si>
  <si>
    <t>100392</t>
  </si>
  <si>
    <t>RETIRADA E RECOLOCAÇÃO DE RIPA EM TELHADOS DE ATÉ 2 ÁGUAS COM TELHA CERÂMICA CAPA-CANAL, INCLUSO TRANSPORTE VERTICAL. AF_07/2019</t>
  </si>
  <si>
    <t>15,52</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</si>
  <si>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</si>
  <si>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</si>
  <si>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</si>
  <si>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</si>
  <si>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</si>
  <si>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</si>
  <si>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94189</t>
  </si>
  <si>
    <t>TELHAMENTO COM TELHA DE CONCRETO DE ENCAIXE, COM ATÉ 2 ÁGUAS, INCLUSO TRANSPORTE VERTICAL. AF_07/2019</t>
  </si>
  <si>
    <t>94192</t>
  </si>
  <si>
    <t>TELHAMENTO COM TELHA DE CONCRETO DE ENCAIXE, COM MAIS DE 2 ÁGUAS, INCLUSO TRANSPORTE VERTICAL. AF_07/2019</t>
  </si>
  <si>
    <t>36,67</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</si>
  <si>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</si>
  <si>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</si>
  <si>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</si>
  <si>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</si>
  <si>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94201</t>
  </si>
  <si>
    <t>TELHAMENTO COM TELHA CERÂMICA CAPA-CANAL, TIPO COLONIAL, COM ATÉ 2 ÁGUAS, INCLUSO TRANSPORTE VERTICAL. AF_07/2019</t>
  </si>
  <si>
    <t>94204</t>
  </si>
  <si>
    <t>TELHAMENTO COM TELHA CERÂMICA CAPA-CANAL, TIPO COLONIAL, COM MAIS DE 2 ÁGUAS, INCLUSO TRANSPORTE VERTICAL. AF_07/2019</t>
  </si>
  <si>
    <t>54,87</t>
  </si>
  <si>
    <t>94224</t>
  </si>
  <si>
    <t>EMBOÇAMENTO COM ARGAMASSA TRAÇO 1:2:9 (CIMENTO, CAL E AREIA). AF_07/2019</t>
  </si>
  <si>
    <t>23,59</t>
  </si>
  <si>
    <t>94226</t>
  </si>
  <si>
    <t>SUBCOBERTURA COM MANTA PLÁSTICA REVESTIDA POR PELÍCULA DE ALUMÍNO, INCLUSO TRANSPORTE VERTICAL. AF_07/2019</t>
  </si>
  <si>
    <t>19,04</t>
  </si>
  <si>
    <t>94232</t>
  </si>
  <si>
    <t>AMARRAÇÃO DE TELHAS CERÂMICAS OU DE CONCRETO. AF_07/2019</t>
  </si>
  <si>
    <t>2,43</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</si>
  <si>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</si>
  <si>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</si>
  <si>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</si>
  <si>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</si>
  <si>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</si>
  <si>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</si>
  <si>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</si>
  <si>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</si>
  <si>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</si>
  <si>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</si>
  <si>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</si>
  <si>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</si>
  <si>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</si>
  <si>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</si>
  <si>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</si>
  <si>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</si>
  <si>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</si>
  <si>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</si>
  <si>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</si>
  <si>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94218</t>
  </si>
  <si>
    <t>TELHAMENTO COM TELHA ESTRUTURAL DE FIBROCIMENTO E= 8 MM, COM ATÉ 2 ÁGUAS, INCLUSO IÇAMENTO. AF_07/2019_PS</t>
  </si>
  <si>
    <t>94213</t>
  </si>
  <si>
    <t>TELHAMENTO COM TELHA DE AÇO/ALUMÍNIO E = 0,5 MM, COM ATÉ 2 ÁGUAS, INCLUSO IÇAMENTO. AF_07/2019</t>
  </si>
  <si>
    <t>77,47</t>
  </si>
  <si>
    <t>94216</t>
  </si>
  <si>
    <t>TELHAMENTO COM TELHA METÁLICA TERMOACÚSTICA E = 30 MM, COM ATÉ 2 ÁGUAS, INCLUSO IÇAMENTO. AF_07/2019</t>
  </si>
  <si>
    <t>94219</t>
  </si>
  <si>
    <t>CUMEEIRA E ESPIGÃO PARA TELHA CERÂMICA EMBOÇADA COM ARGAMASSA TRAÇO 1:2:9 (CIMENTO, CAL E AREIA), PARA TELHADOS COM MAIS DE 2 ÁGUAS, INCLUSO TRANSPORTE VERTICAL. AF_07/2019</t>
  </si>
  <si>
    <t>31,55</t>
  </si>
  <si>
    <t>94220</t>
  </si>
  <si>
    <t>CUMEEIRA E ESPIGÃO PARA TELHA DE CONCRETO EMBOÇADA COM ARGAMASSA TRAÇO 1:2:9 (CIMENTO, CAL E AREIA), PARA TELHADOS COM MAIS DE 2 ÁGUAS, INCLUSO TRANSPORTE VERTICAL. AF_07/2019</t>
  </si>
  <si>
    <t>94221</t>
  </si>
  <si>
    <t>CUMEEIRA PARA TELHA CERÂMICA EMBOÇADA COM ARGAMASSA TRAÇO 1:2:9 (CIMENTO, CAL E AREIA) PARA TELHADOS COM ATÉ 2 ÁGUAS, INCLUSO TRANSPORTE VERTICAL. AF_07/2019</t>
  </si>
  <si>
    <t>94222</t>
  </si>
  <si>
    <t>CUMEEIRA PARA TELHA DE CONCRETO EMBOÇADA COM ARGAMASSA TRAÇO 1:2:9 (CIMENTO, CAL E AREIA) PARA TELHADOS COM ATÉ 2 ÁGUAS, INCLUSO TRANSPORTE VERTICAL. AF_07/2019</t>
  </si>
  <si>
    <t>43,35</t>
  </si>
  <si>
    <t>CUMEEIRA PARA TELHA DE FIBROCIMENTO ONDULADA E = 6 MM, INCLUSO ACESSÓRIOS DE FIXAÇÃO E IÇAMENTO. AF_07/2019</t>
  </si>
  <si>
    <t>107,63</t>
  </si>
  <si>
    <t>94451</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</si>
  <si>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</si>
  <si>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</si>
  <si>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</si>
  <si>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</si>
  <si>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</si>
  <si>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54,77</t>
  </si>
  <si>
    <t>100328</t>
  </si>
  <si>
    <t>RETIRADA E RECOLOCAÇÃO DE  TELHA CERÂMICA DE ENCAIXE, COM ATÉ DUAS ÁGUAS, INCLUSO IÇAMENTO. AF_07/2019</t>
  </si>
  <si>
    <t>12,68</t>
  </si>
  <si>
    <t>100329</t>
  </si>
  <si>
    <t>RETIRADA E RECOLOCAÇÃO DE  TELHA CERÂMICA DE ENCAIXE, COM MAIS DE DUAS ÁGUAS, INCLUSO IÇAMENTO. AF_07/2019</t>
  </si>
  <si>
    <t>15,59</t>
  </si>
  <si>
    <t>100330</t>
  </si>
  <si>
    <t>RETIRADA E RECOLOCAÇÃO DE  TELHA CERÂMICA CAPA-CANAL, COM ATÉ DUAS ÁGUAS, INCLUSO IÇAMENTO. AF_07/2019</t>
  </si>
  <si>
    <t>17,21</t>
  </si>
  <si>
    <t>100331</t>
  </si>
  <si>
    <t>RETIRADA E RECOLOCAÇÃO DE  TELHA CERÂMICA CAPA-CANAL, COM MAIS DE DUAS ÁGUAS, INCLUSO IÇAMENTO. AF_07/2019</t>
  </si>
  <si>
    <t>22,16</t>
  </si>
  <si>
    <t>100434</t>
  </si>
  <si>
    <t>CALHA DE BEIRAL, SEMICIRCULAR DE PVC, DIAMETRO 125 MM, INCLUINDO CABECEIRAS, EMENDAS, BOCAIS, SUPORTES E VEDAÇÕES, EXCLUINDO CONDUTORES, INCLUSO TRANSPORTE VERTICAL. AF_07/2019</t>
  </si>
  <si>
    <t>175,90</t>
  </si>
  <si>
    <t>100435</t>
  </si>
  <si>
    <t>RUFO EM FIBROCIMENTO PARA TELHA ONDULADA E = 6 MM, ABA DE 26 CM, INCLUSO TRANSPORTE VERTICAL, EXCETO CONTRARRUFO. AF_07/2019</t>
  </si>
  <si>
    <t>88,58</t>
  </si>
  <si>
    <t>94227</t>
  </si>
  <si>
    <t>CALHA EM CHAPA DE AÇO GALVANIZADO NÚMERO 24, DESENVOLVIMENTO DE 33 CM, INCLUSO TRANSPORTE VERTICAL. AF_07/2019</t>
  </si>
  <si>
    <t>59,37</t>
  </si>
  <si>
    <t>94228</t>
  </si>
  <si>
    <t>CALHA EM CHAPA DE AÇO GALVANIZADO NÚMERO 24, DESENVOLVIMENTO DE 50 CM, INCLUSO TRANSPORTE VERTICAL. AF_07/2019</t>
  </si>
  <si>
    <t>94229</t>
  </si>
  <si>
    <t>CALHA EM CHAPA DE AÇO GALVANIZADO NÚMERO 24, DESENVOLVIMENTO DE 100 CM, INCLUSO TRANSPORTE VERTICAL. AF_07/2019</t>
  </si>
  <si>
    <t>94231</t>
  </si>
  <si>
    <t>RUFO EM CHAPA DE AÇO GALVANIZADO NÚMERO 24, CORTE DE 25 CM, INCLUSO TRANSPORTE VERTICAL. AF_07/2019</t>
  </si>
  <si>
    <t>48,97</t>
  </si>
  <si>
    <t>94449</t>
  </si>
  <si>
    <t>TELHAMENTO COM TELHA ONDULADA DE FIBRA DE VIDRO E = 0,6 MM, PARA TELHADO COM INCLINAÇÃO MAIOR QUE 10°, COM ATÉ 2 ÁGUAS, INCLUSO IÇAMENTO. AF_07/2019</t>
  </si>
  <si>
    <t>92255</t>
  </si>
  <si>
    <t>INSTALAÇÃO DE TESOURA (INTEIRA OU MEIA), EM AÇO, PARA VÃOS MAIORES OU IGUAIS A 3,0 M E MENORES QUE 6,0 M, INCLUSO IÇAMENTO. AF_07/2019</t>
  </si>
  <si>
    <t>92256</t>
  </si>
  <si>
    <t>INSTALAÇÃO DE TESOURA (INTEIRA OU MEIA), EM AÇO, PARA VÃOS MAIORES OU IGUAIS A 6,0 M E MENORES QUE 8,0 M, INCLUSO IÇAMENTO. AF_07/2019</t>
  </si>
  <si>
    <t>92257</t>
  </si>
  <si>
    <t>INSTALAÇÃO DE TESOURA (INTEIRA OU MEIA), EM AÇO, PARA VÃOS MAIORES OU IGUAIS A 8,0 M E MENORES QUE 10,0 M, INCLUSO IÇAMENTO. AF_07/2019</t>
  </si>
  <si>
    <t>92258</t>
  </si>
  <si>
    <t>INSTALAÇÃO DE TESOURA (INTEIRA OU MEIA), EM AÇO, PARA VÃOS MAIORES OU IGUAIS A 10,0 M E MENORES QUE 12,0 M, INCLUSO IÇAMENTO. AF_07/2019</t>
  </si>
  <si>
    <t>92568</t>
  </si>
  <si>
    <t>TRAMA DE AÇO COMPOSTA POR RIPAS, CAIBROS E TERÇAS PARA TELHADOS DE ATÉ 2 ÁGUAS PARA TELHA DE ENCAIXE DE CERÂMICA OU DE CONCRETO, INCLUSO TRANSPORTE VERTICAL. AF_07/2019</t>
  </si>
  <si>
    <t>92569</t>
  </si>
  <si>
    <t>TRAMA DE AÇO COMPOSTA POR RIPAS E CAIBROS PARA TELHADOS DE ATÉ 2 ÁGUAS PARA TELHA DE ENCAIXE DE CERÂMICA OU DE CONCRETO, INCLUSO TRANSPORTE VERTICAL. AF_07/2019</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</si>
  <si>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</si>
  <si>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</si>
  <si>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</si>
  <si>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</si>
  <si>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92572</t>
  </si>
  <si>
    <t>TRAMA DE AÇO COMPOSTA POR RIPAS E CAIBROS PARA TELHADOS DE MAIS DE 2 ÁGUAS PARA TELHA DE ENCAIXE DE CERÂMICA OU DE CONCRETO, INCLUSO TRANSPORTE VERTICAL. AF_07/2019</t>
  </si>
  <si>
    <t>92573</t>
  </si>
  <si>
    <t>TRAMA DE AÇO COMPOSTA POR RIPAS PARA TELHADOS DE MAIS DE 2 ÁGUAS PARA TELHA DE ENCAIXE DE CERÂMICA OU DE CONCRETO, INCLUSO TRANSPORTE VERTICAL, INCLUSO TRANSPORTE VERTICAL. AF_07/2019</t>
  </si>
  <si>
    <t>92574</t>
  </si>
  <si>
    <t>TRAMA DE AÇO COMPOSTA POR RIPAS, CAIBROS E TERÇAS PARA TELHADOS DE ATÉ 2 ÁGUAS PARA TELHA CERÂMICA CAPA-CANAL, INCLUSO TRANSPORTE VERTICAL. AF_07/2019</t>
  </si>
  <si>
    <t>92575</t>
  </si>
  <si>
    <t>TRAMA DE AÇO COMPOSTA POR RIPAS E CAIBROS PARA TELHADOS DE ATÉ 2 ÁGUAS PARA TELHA CERÂMICA CAPA-CANAL, INCLUSO TRANSPORTE VERTICAL. AF_07/2019</t>
  </si>
  <si>
    <t>92576</t>
  </si>
  <si>
    <t>TRAMA DE AÇO COMPOSTA POR RIPAS PARA TELHADOS DE ATÉ 2 ÁGUAS PARA TELHA CERÂMICA CAPA-CANAL, INCLUSO TRANSPORTE VERTICAL. AF_07/2019</t>
  </si>
  <si>
    <t>45,99</t>
  </si>
  <si>
    <t>92577</t>
  </si>
  <si>
    <t>TRAMA DE AÇO COMPOSTA POR RIPAS, CAIBROS E TERÇAS PARA TELHADOS DE MAIS DE 2 ÁGUAS PARA TELHA CERÂMICA CAPA-CANAL, INCLUSO TRANSPORTE VERTICAL. AF_07/2019</t>
  </si>
  <si>
    <t>92578</t>
  </si>
  <si>
    <t>TRAMA DE AÇO COMPOSTA POR RIPAS E CAIBROS PARA TELHADOS DE MAIS DE 2 ÁGUAS PARA TELHA CERÂMICA CAPA-CANAL, INCLUSO TRANSPORTE VERTICAL. AF_07/2019</t>
  </si>
  <si>
    <t>92579</t>
  </si>
  <si>
    <t>TRAMA DE AÇO COMPOSTA POR RIPAS PARA TELHADOS DE MAIS DE 2 ÁGUAS PARA TELHA CERÂMICA CAPA-CANAL, INCLUSO TRANSPORTE VERTICAL. AF_07/2019</t>
  </si>
  <si>
    <t>49,03</t>
  </si>
  <si>
    <t>92580</t>
  </si>
  <si>
    <t>TRAMA DE AÇO COMPOSTA POR TERÇAS PARA TELHADOS DE ATÉ 2 ÁGUAS PARA TELHA ONDULADA DE FIBROCIMENTO, METÁLICA, PLÁSTICA OU TERMOACÚSTICA, INCLUSO TRANSPORTE VERTICAL. AF_07/2019</t>
  </si>
  <si>
    <t>60,82</t>
  </si>
  <si>
    <t>92581</t>
  </si>
  <si>
    <t>TRAMA DE AÇO COMPOSTA POR TERÇAS PARA TELHADOS DE ATÉ 2 ÁGUAS PARA TELHA ESTRUTURAL DE FIBROCIMENTO, INCLUSO TRANSPORTE VERTICAL. AF_07/2019</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</si>
  <si>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</si>
  <si>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</si>
  <si>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</si>
  <si>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</si>
  <si>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</si>
  <si>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</si>
  <si>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</si>
  <si>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</si>
  <si>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</si>
  <si>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</si>
  <si>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</si>
  <si>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</si>
  <si>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</si>
  <si>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</si>
  <si>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</si>
  <si>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</si>
  <si>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</si>
  <si>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</si>
  <si>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</si>
  <si>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</si>
  <si>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</si>
  <si>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</si>
  <si>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</si>
  <si>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</si>
  <si>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</si>
  <si>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</si>
  <si>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</si>
  <si>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</si>
  <si>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</si>
  <si>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</si>
  <si>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</si>
  <si>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</si>
  <si>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</si>
  <si>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</si>
  <si>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</si>
  <si>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</si>
  <si>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</si>
  <si>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</si>
  <si>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</si>
  <si>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</si>
  <si>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</si>
  <si>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</si>
  <si>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</si>
  <si>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</si>
  <si>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</si>
  <si>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</si>
  <si>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</si>
  <si>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</si>
  <si>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</si>
  <si>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</si>
  <si>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</si>
  <si>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</si>
  <si>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</si>
  <si>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</si>
  <si>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</si>
  <si>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</si>
  <si>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</si>
  <si>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</si>
  <si>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</si>
  <si>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</si>
  <si>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</si>
  <si>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</si>
  <si>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</si>
  <si>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</si>
  <si>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</si>
  <si>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</si>
  <si>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</si>
  <si>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</si>
  <si>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</si>
  <si>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</si>
  <si>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</si>
  <si>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</si>
  <si>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</si>
  <si>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</si>
  <si>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</si>
  <si>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</si>
  <si>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</si>
  <si>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</si>
  <si>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</si>
  <si>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</si>
  <si>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</si>
  <si>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</si>
  <si>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KG</t>
  </si>
  <si>
    <t>14,50</t>
  </si>
  <si>
    <t>100378</t>
  </si>
  <si>
    <t>FABRICAÇÃO E INSTALAÇÃO DE TESOURA (INTEIRA OU MEIA) EM AÇO, VÃOS MAIORES QUE 6,0 M E MENORES QUE 12,0 M, INCLUSO IÇAMENTO. AF_07/2019</t>
  </si>
  <si>
    <t>13,63</t>
  </si>
  <si>
    <t>100382</t>
  </si>
  <si>
    <t>FABRICAÇÃO E INSTALAÇÃO DE PONTALETES DE MADEIRA NÃO APARELHADA PARA TELHADOS COM ATÉ 2 ÁGUAS E COM TELHA ONDULADA DE FIBROCIMENTO, ALUMÍNIO OU PLÁSTICA EM EDIFÍCIO RESIDENCIAL TÉRREO, INCLUSO TRANSPORTE VERTICAL. AF_07/2019</t>
  </si>
  <si>
    <t>26,29</t>
  </si>
  <si>
    <t>104314</t>
  </si>
  <si>
    <t>TRAMA DE AÇO COMPOSTA POR TERÇAS PARA TELHADOS DE ATÉ 2 ÁGUAS PARA TELHA ONDULADA DE FIBROCIMENTO, METÁLICA, PLÁSTICA OU TERMOACÚSTICA, INCLUSO TRANSPORTE VERTICAL (EM KG). AF_07/2019</t>
  </si>
  <si>
    <t>14,01</t>
  </si>
  <si>
    <t>94444</t>
  </si>
  <si>
    <t>TELHAMENTO COM TELHA DE ENCAIXE, TIPO FRANCESA DE VIDRO, COM ATÉ 2 ÁGUAS, INCLUSO TRANSPORTE VERTICAL. AF_07/2019</t>
  </si>
  <si>
    <t>104482</t>
  </si>
  <si>
    <t>ESGOTAMENTO DE VALA COM BOMBA SUBMERSÍVEL. AF_12/2022</t>
  </si>
  <si>
    <t>23,79</t>
  </si>
  <si>
    <t>104184</t>
  </si>
  <si>
    <t>INSTALAÇÃO E DESINSTALAÇÃO DE REGISTRO DE PVC PARA SISTEMA DE REBAIXAMENTO DE LENÇOL FREÁTICO POR PONTEIRAS FILTRANTES. AF_12/2022</t>
  </si>
  <si>
    <t>104185</t>
  </si>
  <si>
    <t>INSTALAÇÃO E DESINSTALAÇÃO DE CONJUNTO DE BOMBAS, À VÁCUO E CENTRÍFUGA, PARA SISTEMA DE REBAIXAMENTO DE LENÇOL FREÁTICO POR PONTEIRAS FILTRANTES (EXCLUI O FORNECIMENTO DE BOMBAS). AF_12/2022</t>
  </si>
  <si>
    <t>19,94</t>
  </si>
  <si>
    <t>104189</t>
  </si>
  <si>
    <t>INSTALAÇÃO DE MATERIAL GRANULAR FILTRANTE PARA SISTEMA DE REBAIXAMENTO DE LENÇOL FREÁTICO POR POÇOS PROFUNDOSA, DIÂMETRO DO POÇO DE 400 MM. AF_12/2022</t>
  </si>
  <si>
    <t>176,69</t>
  </si>
  <si>
    <t>104190</t>
  </si>
  <si>
    <t>INSTALAÇÃO E DESINSTALAÇÃO DE SISTEMA DE BOMBA PARA SISTEMA DE REBAIXAMENTO DE LENÇOL FREÁTICO POR POÇOS PROFUNDOS (EXCLUI O FORNECIMENTO DE BOMBA). AF_12/2022</t>
  </si>
  <si>
    <t>102661</t>
  </si>
  <si>
    <t>DRENO SUBSUPERFICIAL (SEÇÃO 0,40 X 0,40 M), COM TUBO DE PEAD CORRUGADO PERFURADO, DN 100 MM, ENCHIMENTO COM AREIA. AF_07/2021</t>
  </si>
  <si>
    <t>38,84</t>
  </si>
  <si>
    <t>102662</t>
  </si>
  <si>
    <t>DRENO SUBSUPERFICIAL (SEÇÃO 0,40 X 0,40 M), COM TUBO DE PVC CORRUGADO RÍGIDO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</si>
  <si>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</si>
  <si>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</si>
  <si>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</si>
  <si>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</si>
  <si>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</si>
  <si>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</si>
  <si>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21,50</t>
  </si>
  <si>
    <t>102666</t>
  </si>
  <si>
    <t>DRENO SUBSUPERFICIAL (SEÇÃO 0,40 X 0,40 M), COM TUBO DE PEAD CORRUGADO PERFURADO, DN 100 MM, ENCHIMENTO COM BRITA, ENVOLVIDO COM MANTA GEOTÊXTIL. AF_07/2021</t>
  </si>
  <si>
    <t>102668</t>
  </si>
  <si>
    <t>DRENO SUBSUPERFICIAL (SEÇÃO 0,40 X 0,40 M), COM TUBO DE PVC CORRUGADO RÍGIDO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</si>
  <si>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</si>
  <si>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</si>
  <si>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</si>
  <si>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</si>
  <si>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102672</t>
  </si>
  <si>
    <t>DRENO PROFUNDO (SEÇÃO 0,50 X 1,50 M), COM TUBO DE PVC CORRUGADO RÍGIDO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</si>
  <si>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</si>
  <si>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</si>
  <si>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</si>
  <si>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</si>
  <si>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138,21</t>
  </si>
  <si>
    <t>102676</t>
  </si>
  <si>
    <t>DRENO PROFUNDO (SEÇÃO 0,50 X 1,50 M), COM TUBO DE PVC CORRUGADO RÍGIDO PERFURADO, DN 100 MM, ENCHIMENTO COM AREIA. AF_07/2021</t>
  </si>
  <si>
    <t>102677</t>
  </si>
  <si>
    <t>DRENO PROFUNDO (SEÇÃO 0,50 X 1,50 M), COM TUBO DE CONCRETO SIMPLES POROSO, DN 200 MM, ENCHIMENTO COM AREIA. AF_07/2021</t>
  </si>
  <si>
    <t>171,91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</si>
  <si>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</si>
  <si>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</si>
  <si>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</si>
  <si>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</si>
  <si>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</si>
  <si>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</si>
  <si>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102681</t>
  </si>
  <si>
    <t>DRENO PROFUNDO (SEÇÃO 0,50 X 1,50 M), COM TUBO DE PVC CORRUGADO RÍGIDO PERFURADO, DN 100 MM, ENCHIMENTO COM BRITA, ENVOLVIDO COM MANTA GEOTÊXTIL, COM SELO DE ARGILA. AF_07/2021</t>
  </si>
  <si>
    <t>214,44</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</si>
  <si>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</si>
  <si>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</si>
  <si>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</si>
  <si>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</si>
  <si>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102685</t>
  </si>
  <si>
    <t>DRENO PROFUNDO (SEÇÃO 0,50 X 1,50 M), COM TUBO DE PVC CORRUGADO RÍGIDO PERFURADO, DN 100 MM, ENCHIMENTO COM BRITA, ENVOLVIDO COM MANTA GEOTÊXTIL. AF_07/2021</t>
  </si>
  <si>
    <t>102687</t>
  </si>
  <si>
    <t>DRENO PROFUNDO (SEÇÃO 0,50 X 1,50 M), COM TUBO DE CONCRETO SIMPLES POROSO, DN 200 MM, ENCHIMENTO COM BRITA, ENVOLVIDO COM MANTA GEOTÊXTIL. AF_07/2021</t>
  </si>
  <si>
    <t>102688</t>
  </si>
  <si>
    <t>DRENO ESPINHA DE PEIXE (SEÇÃO (0,40 X 0,40 M), COM TUBO DE PEAD CORRUGADO PERFURADO, DN 100 MM, ENCHIMENTO COM AREIA, INCLUSIVE CONEXÕES. AF_07/2021</t>
  </si>
  <si>
    <t>102689</t>
  </si>
  <si>
    <t>DRENO ESPINHA DE PEIXE (SEÇÃO (0,40 X 0,40 M), COM TUBO DE PVC CORRUGADO RÍGIDO PERFURADO, DN 100 MM, ENCHIMENTO COM AREIA, INCLUSIVE CONEXÕES. AF_07/2021</t>
  </si>
  <si>
    <t>102690</t>
  </si>
  <si>
    <t>DRENO ESPINHA DE PEIXE (SEÇÃO (0,40 X 0,40 M), COM TUBO DE PEAD CORRUGADO PERFURADO, DN 100 MM, ENCHIMENTO COM BRITA, ENVOLVIDO COM MANTA GEOTÊXTIL, INCLUSIVE CONEXÕES. AF_07/2021</t>
  </si>
  <si>
    <t>102693</t>
  </si>
  <si>
    <t>DRENO ESPINHA DE PEIXE (SEÇÃO (0,40 X 0,40 M), COM TUBO DE PVC CORRUGADO RÍGIDO PERFURADO, DN 100 MM, ENCHIMENTO COM BRITA, ENVOLVIDO COM MANTA GEOTÊXTIL, INCLUSIVE CONEXÕES. AF_07/2021</t>
  </si>
  <si>
    <t>102694</t>
  </si>
  <si>
    <t>DRENO ESPINHA DE PEIXE (SEÇÃO (0,50 X 0,80 M), COM TUBO DE PEAD CORRUGADO PERFURADO, DN 100 MM, ENCHIMENTO COM AREIA, INCLUSIVE CONEXÕES. AF_07/2021</t>
  </si>
  <si>
    <t>89,28</t>
  </si>
  <si>
    <t>102696</t>
  </si>
  <si>
    <t>DRENO ESPINHA DE PEIXE (SEÇÃO (0,50 X 0,80 M), COM TUBO DE PVC CORRUGADO RÍGIDO PERFURADO, DN 100 MM, ENCHIMENTO COM AREIA, INCLUSIVE CONEXÕES. AF_07/2021</t>
  </si>
  <si>
    <t>102697</t>
  </si>
  <si>
    <t>DRENO ESPINHA DE PEIXE (SEÇÃO (0,50 X 0,80 M), COM TUBO DE PEAD CORRUGADO PERFURADO, DN 100 MM, ENCHIMENTO COM BRITA, ENVOLVIDO COM MANTA GEOTÊXTIL, INCLUSIVE CONEXÕES. AF_07/2021</t>
  </si>
  <si>
    <t>102703</t>
  </si>
  <si>
    <t>DRENO ESPINHA DE PEIXE (SEÇÃO (0,50 X 0,80 M), COM TUBO DE PVC CORRUGADO RÍGIDO PERFURADO, DN 100 MM, ENCHIMENTO COM BRITA, ENVOLVIDO COM MANTA GEOTÊXTIL, INCLUSIVE CONEXÕES. AF_07/2021</t>
  </si>
  <si>
    <t>102704</t>
  </si>
  <si>
    <t>TUBO DE PEAD CORRUGADO PERFURADO, DN 100 MM, PARA DRENO - FORNECIMENTO E ASSENTAMENTO. AF_07/2021</t>
  </si>
  <si>
    <t>10,96</t>
  </si>
  <si>
    <t>102705</t>
  </si>
  <si>
    <t>TUBO DE PVC CORRUGADO RÍGIDO PERFURADO, DN 100 MM, PARA DRENO - FORNECIMENTO E ASSENTAMENTO. AF_07/2021</t>
  </si>
  <si>
    <t>68,21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</si>
  <si>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</si>
  <si>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</si>
  <si>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</si>
  <si>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</si>
  <si>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</si>
  <si>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</si>
  <si>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56,38</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</si>
  <si>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</si>
  <si>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</si>
  <si>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</si>
  <si>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</si>
  <si>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10,68</t>
  </si>
  <si>
    <t>102713</t>
  </si>
  <si>
    <t>GEOTÊXTIL NÃO TECIDO 100% POLIÉSTER, RESISTÊNCIA A TRAÇÃO DE 14 KN/M (RT - 14), INSTALADO EM DRENO - FORNECIMENTO E INSTALAÇÃO. AF_07/2021</t>
  </si>
  <si>
    <t>14,72</t>
  </si>
  <si>
    <t>102715</t>
  </si>
  <si>
    <t>GEOTÊXTIL NÃO TECIDO 100% POLIÉSTER, RESISTÊNCIA A TRAÇÃO DE 26 KN/M (RT - 26), INSTALADO EM DRENO - FORNECIMENTO E INSTALAÇÃO. AF_07/2021</t>
  </si>
  <si>
    <t>29,28</t>
  </si>
  <si>
    <t>102716</t>
  </si>
  <si>
    <t>ENCHIMENTO DE AREIA PARA DRENO, LANÇAMENTO MECANIZADO. AF_07/2021</t>
  </si>
  <si>
    <t>168,39</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</si>
  <si>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</si>
  <si>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</si>
  <si>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</si>
  <si>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</si>
  <si>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</si>
  <si>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</si>
  <si>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</si>
  <si>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</si>
  <si>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</si>
  <si>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</si>
  <si>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102724</t>
  </si>
  <si>
    <t>DRENO BARBACÃ, DN 100 MM, COM MATERIAL DRENANTE. AF_07/2021</t>
  </si>
  <si>
    <t>102725</t>
  </si>
  <si>
    <t>DRENO BARBACÃ, DN 75 MM, COM MATERIAL DRENANTE. AF_07/2021</t>
  </si>
  <si>
    <t>29,19</t>
  </si>
  <si>
    <t>102726</t>
  </si>
  <si>
    <t>DRENO BARBACÃ, DN 50 MM, COM MATERIAL DRENANTE. AF_07/2021</t>
  </si>
  <si>
    <t>103653</t>
  </si>
  <si>
    <t>GEOTÊXTIL NÃO TECIDO 100% POLIÉSTER, RESISTÊNCIA A TRAÇÃO DE 31 KN/M (RT-31), INSTALADO EM DRENO - FORNECIMENTO E INSTALAÇÃO. AF_07/2021</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</si>
  <si>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</si>
  <si>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</si>
  <si>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</si>
  <si>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</si>
  <si>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</si>
  <si>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</si>
  <si>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</si>
  <si>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</si>
  <si>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</si>
  <si>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</si>
  <si>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</si>
  <si>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</si>
  <si>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</si>
  <si>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</si>
  <si>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</si>
  <si>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</si>
  <si>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</si>
  <si>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</si>
  <si>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</si>
  <si>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</si>
  <si>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</si>
  <si>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</si>
  <si>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</si>
  <si>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</si>
  <si>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</si>
  <si>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</si>
  <si>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</si>
  <si>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</si>
  <si>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273,00</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</si>
  <si>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</si>
  <si>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</si>
  <si>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</si>
  <si>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</si>
  <si>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</si>
  <si>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</si>
  <si>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</si>
  <si>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</si>
  <si>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</si>
  <si>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</si>
  <si>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</si>
  <si>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</si>
  <si>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</si>
  <si>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</si>
  <si>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</si>
  <si>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</si>
  <si>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</si>
  <si>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</si>
  <si>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</si>
  <si>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</si>
  <si>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</si>
  <si>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</si>
  <si>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</si>
  <si>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</si>
  <si>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</si>
  <si>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</si>
  <si>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</si>
  <si>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</si>
  <si>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</si>
  <si>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</si>
  <si>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</si>
  <si>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</si>
  <si>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</si>
  <si>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</si>
  <si>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</si>
  <si>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</si>
  <si>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</si>
  <si>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</si>
  <si>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</si>
  <si>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</si>
  <si>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</si>
  <si>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</si>
  <si>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</si>
  <si>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</si>
  <si>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</si>
  <si>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</si>
  <si>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</si>
  <si>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</si>
  <si>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160,81</t>
  </si>
  <si>
    <t>91092</t>
  </si>
  <si>
    <t>EXECUÇÃO DE REVESTIMENTO DE CONCRETO PROJETADO COM ESPESSURA DE 7 CM, ARMADO COM TELA, INCLINAÇÃO DE 90°, APLICAÇÃO DESCONTÍNUA, UTILIZANDO EQUIPAMENTO DE PROJEÇÃO COM 3 M³/H DE CAPACIDADE. AF_01/2016</t>
  </si>
  <si>
    <t>191,71</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</si>
  <si>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</si>
  <si>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</si>
  <si>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</si>
  <si>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</si>
  <si>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</si>
  <si>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</si>
  <si>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</si>
  <si>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</si>
  <si>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</si>
  <si>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</si>
  <si>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</si>
  <si>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</si>
  <si>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</si>
  <si>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</si>
  <si>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</si>
  <si>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</si>
  <si>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</si>
  <si>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</si>
  <si>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</si>
  <si>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</si>
  <si>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</si>
  <si>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</si>
  <si>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211,29</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</si>
  <si>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</si>
  <si>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</si>
  <si>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</si>
  <si>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</si>
  <si>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</si>
  <si>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</si>
  <si>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</si>
  <si>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</si>
  <si>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</si>
  <si>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</si>
  <si>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</si>
  <si>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</si>
  <si>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</si>
  <si>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</si>
  <si>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</si>
  <si>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</si>
  <si>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</si>
  <si>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</si>
  <si>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</si>
  <si>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</si>
  <si>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198,14</t>
  </si>
  <si>
    <t>93964</t>
  </si>
  <si>
    <t>EXECUÇÃO DE GRAMPO PARA SOLO GRAMPEADO COM COMPRIMENTO MAIOR QUE 6 M E MENOR OU IGUAL A 8 M, DIÂMETRO DE 7 CM, PERFURAÇÃO COM EQUIPAMENTO MANUAL E ARMADURA COM DIÂMETRO DE 16 MM. AF_05/2016</t>
  </si>
  <si>
    <t>188,58</t>
  </si>
  <si>
    <t>93965</t>
  </si>
  <si>
    <t>EXECUÇÃO DE GRAMPO PARA SOLO GRAMPEADO COM COMPRIMENTO MAIOR QUE 8 M E MENOR OU IGUAL A 10 M, DIÂMETRO DE 7 CM, PERFURAÇÃO COM EQUIPAMENTO MANUAL E ARMADURA COM DIÂMETRO DE 16 MM. AF_05/2016</t>
  </si>
  <si>
    <t>178,92</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</si>
  <si>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</si>
  <si>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</si>
  <si>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</si>
  <si>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</si>
  <si>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</si>
  <si>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</si>
  <si>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213,33</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</si>
  <si>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</si>
  <si>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</si>
  <si>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</si>
  <si>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</si>
  <si>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196,25</t>
  </si>
  <si>
    <t>93971</t>
  </si>
  <si>
    <t>EXECUÇÃO DE GRAMPO PARA SOLO GRAMPEADO COM COMPRIMENTO MAIOR QUE 10 M, DIÂMETRO DE 7 CM, PERFURAÇÃO COM EQUIPAMENTO MANUAL E ARMADURA COM DIÂMETRO DE 20 MM. AF_05/2016</t>
  </si>
  <si>
    <t>95108</t>
  </si>
  <si>
    <t>EXECUÇÃO DE PROTEÇÃO DA CABEÇA DO TIRANTE COM USO DE FÔRMAS EM CHAPA COMPENSADA PLASTIFICADA DE MADEIRA E CONCRETO FCK =15 MPA. AF_07/2016</t>
  </si>
  <si>
    <t>28,45</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</si>
  <si>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</si>
  <si>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</si>
  <si>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</si>
  <si>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</si>
  <si>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</si>
  <si>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</si>
  <si>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</si>
  <si>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</si>
  <si>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</si>
  <si>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</si>
  <si>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35,93</t>
  </si>
  <si>
    <t>100342</t>
  </si>
  <si>
    <t>ARMAÇÃO DE CORTINA DE CONTENÇÃO EM CONCRETO ARMADO, COM AÇO CA-50 DE 6,3 MM - MONTAGEM. AF_07/2019</t>
  </si>
  <si>
    <t>100343</t>
  </si>
  <si>
    <t>ARMAÇÃO DE CORTINA DE CONTENÇÃO EM CONCRETO ARMADO, COM AÇO CA-50 DE 8 MM - MONTAGEM. AF_07/2019</t>
  </si>
  <si>
    <t>15,77</t>
  </si>
  <si>
    <t>100344</t>
  </si>
  <si>
    <t>ARMAÇÃO DE CORTINA DE CONTENÇÃO EM CONCRETO ARMADO, COM AÇO CA-50 DE 10 MM - MONTAGEM. AF_07/2019</t>
  </si>
  <si>
    <t>14,31</t>
  </si>
  <si>
    <t>100345</t>
  </si>
  <si>
    <t>ARMAÇÃO DE CORTINA DE CONTENÇÃO EM CONCRETO ARMADO, COM AÇO CA-50 DE 12,5 MM - MONTAGEM. AF_07/2019</t>
  </si>
  <si>
    <t>12,19</t>
  </si>
  <si>
    <t>100346</t>
  </si>
  <si>
    <t>ARMAÇÃO DE CORTINA DE CONTENÇÃO EM CONCRETO ARMADO, COM AÇO CA-50 DE 16 MM - MONTAGEM. AF_07/2019</t>
  </si>
  <si>
    <t>11,73</t>
  </si>
  <si>
    <t>100347</t>
  </si>
  <si>
    <t>ARMAÇÃO DE CORTINA DE CONTENÇÃO EM CONCRETO ARMADO, COM AÇO CA-50 DE 20 MM - MONTAGEM. AF_07/2019</t>
  </si>
  <si>
    <t>100348</t>
  </si>
  <si>
    <t>ARMAÇÃO DE CORTINA DE CONTENÇÃO EM CONCRETO ARMADO, COM AÇO CA-50 DE 25 MM - MONTAGEM. AF_07/2019</t>
  </si>
  <si>
    <t>13,09</t>
  </si>
  <si>
    <t>100349</t>
  </si>
  <si>
    <t>CONCRETAGEM DE CORTINA DE CONTENÇÃO, ATRAVÉS DE BOMBA   LANÇAMENTO, ADENSAMENTO E ACABAMENTO. AF_07/2019</t>
  </si>
  <si>
    <t>102989</t>
  </si>
  <si>
    <t>CANALETA MEIA CANA PRÉ-MOLDADA DE CONCRETO (D = 20 CM) - FORNECIMENTO E INSTALAÇÃO. AF_08/2021</t>
  </si>
  <si>
    <t>35,69</t>
  </si>
  <si>
    <t>102990</t>
  </si>
  <si>
    <t>CANALETA MEIA CANA PRÉ-MOLDADA DE CONCRETO (D = 30 CM) - FORNECIMENTO E INSTALAÇÃO. AF_08/2021</t>
  </si>
  <si>
    <t>102991</t>
  </si>
  <si>
    <t>CANALETA MEIA CANA PRÉ-MOLDADA DE CONCRETO (D = 40 CM) - FORNECIMENTO E INSTALAÇÃO. AF_08/2021</t>
  </si>
  <si>
    <t>56,31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</si>
  <si>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</si>
  <si>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</si>
  <si>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</si>
  <si>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</si>
  <si>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</si>
  <si>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</si>
  <si>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</si>
  <si>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</si>
  <si>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</si>
  <si>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</si>
  <si>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70,51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</si>
  <si>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</si>
  <si>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</si>
  <si>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</si>
  <si>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</si>
  <si>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</si>
  <si>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</si>
  <si>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</si>
  <si>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</si>
  <si>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</si>
  <si>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</si>
  <si>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</si>
  <si>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</si>
  <si>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</si>
  <si>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</si>
  <si>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</si>
  <si>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</si>
  <si>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</si>
  <si>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</si>
  <si>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</si>
  <si>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</si>
  <si>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97933</t>
  </si>
  <si>
    <t>CAIXA COM GRELHA SIMPLES RETANGULAR, EM CONCRETO PRÉ-MOLDADO, DIMENSÕES INTERNAS: 0,6X1,0X1,0 M. AF_12/2020</t>
  </si>
  <si>
    <t>97934</t>
  </si>
  <si>
    <t>CAIXA COM GRELHA DUPLA RETANGULAR, EM CONCRETO PRÉ-MOLDADO, DIMENSÕES INTERNAS: 0,5X2,2X1,0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</si>
  <si>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</si>
  <si>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</si>
  <si>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</si>
  <si>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</si>
  <si>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</si>
  <si>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</si>
  <si>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</si>
  <si>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</si>
  <si>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</si>
  <si>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</si>
  <si>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</si>
  <si>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</si>
  <si>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</si>
  <si>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</si>
  <si>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</si>
  <si>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</si>
  <si>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</si>
  <si>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</si>
  <si>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</si>
  <si>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</si>
  <si>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</si>
  <si>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</si>
  <si>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</si>
  <si>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</si>
  <si>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</si>
  <si>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</si>
  <si>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</si>
  <si>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</si>
  <si>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</si>
  <si>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POÇO DE INSPEÇÃO CIRCULAR PARA ESGOTO, EM CONCRETO PRÉ-MOLDADO, DIÂMETRO INTERNO = 0,60 M, PROFUNDIDADE = 0,90 M, EXCLUINDO TAMPÃO. AF_12/2020_PA</t>
  </si>
  <si>
    <t>97975</t>
  </si>
  <si>
    <t>POÇO DE INSPEÇÃO CIRCULAR PARA ESGOTO, EM CONCRETO PRÉ-MOLDADO, DIÂMETRO INTERNO = 0,60 M, PROFUNDIDADE = 1,40 M, EXCLUINDO TAMPÃO. AF_12/2020_PA</t>
  </si>
  <si>
    <t>97976</t>
  </si>
  <si>
    <t>POÇO DE INSPEÇÃO CIRCULAR PARA ESGOTO, EM ALVENARIA COM TIJOLOS CERÂMICOS MACIÇOS, DIÂMETRO INTERNO = 0,60 M, PROFUNDIDADE = 0,95 M, EXCLUINDO TAMPÃO. AF_12/2020_PA</t>
  </si>
  <si>
    <t>97977</t>
  </si>
  <si>
    <t>POÇO DE INSPEÇÃO CIRCULAR PARA ESGOTO, EM ALVENARIA COM TIJOLOS CERÂMICOS MACIÇOS, DIÂMETRO INTERNO = 0,60 M, PROFUNDIDADE = 1,45 M, EXCLUINDO TAMPÃO. AF_12/2020_PA</t>
  </si>
  <si>
    <t>97978</t>
  </si>
  <si>
    <t>BASE PARA POÇO DE VISITA CIRCULAR PARA ESGOTO, EM CONCRETO PRÉ-MOLDADO, DIÂMETRO INTERNO = 0,80 M, PROFUNDIDADE = 1,35 M, EXCLUINDO TAMPÃO. AF_12/2020_PA</t>
  </si>
  <si>
    <t>97980</t>
  </si>
  <si>
    <t>BASE PARA POÇO DE VISITA CIRCULAR PARA  ESGOTO, EM ALVENARIA COM TIJOLOS CERÂMICOS MACIÇOS, DIÂMETRO INTERNO = 0,80 M, PROFUNDIDADE = 1,40 M, EXCLUINDO TAMPÃO. AF_12/2020_PA</t>
  </si>
  <si>
    <t>97981</t>
  </si>
  <si>
    <t>ACRÉSCIMO PARA POÇO DE VISITA CIRCULAR PARA ESGOTO, EM ALVENARIA COM TIJOLOS CERÂMICOS MACIÇOS, DIÂMETRO INTERNO = 0,8 M. AF_12/2020</t>
  </si>
  <si>
    <t>97983</t>
  </si>
  <si>
    <t>ACRÉSCIMO PARA POÇO DE VISITA CIRCULAR PARA ESGOTO, EM CONCRETO PRÉ-MOLDADO, DIÂMETRO INTERNO = 1 M. AF_12/2020</t>
  </si>
  <si>
    <t>97985</t>
  </si>
  <si>
    <t>ACRÉSCIMO PARA POÇO DE VISITA CIRCULAR PARA  ESGOTO, EM ALVENARIA COM TIJOLOS CERÂMICOS MACIÇOS, DIÂMETRO INTERNO = 1 M. AF_12/2020</t>
  </si>
  <si>
    <t>97987</t>
  </si>
  <si>
    <t>ACRÉSCIMO PARA POÇO DE VISITA CIRCULAR PARA ESGOTO, EM CONCRETO PRÉ-MOLDADO, DIÂMETRO INTERNO = 1,2 M. AF_12/2020</t>
  </si>
  <si>
    <t>97988</t>
  </si>
  <si>
    <t>BASE PARA POÇO DE VISITA CIRCULAR PARA  ESGOTO, EM ALVENARIA COM TIJOLOS CERÂMICOS MACIÇOS, DIÂMETRO INTERNO = 1,20 M, PROFUNDIDADE = 1,40 M, EXCLUINDO TAMPÃO. AF_12/2020_PA</t>
  </si>
  <si>
    <t>97989</t>
  </si>
  <si>
    <t>ACRÉSCIMO PARA POÇO DE VISITA CIRCULAR PARA ESGOTO, EM ALVENARIA COM TIJOLOS CERÂMICOS MACIÇOS, DIÂMETRO INTERNO = 1,2 M. AF_12/2020</t>
  </si>
  <si>
    <t>97991</t>
  </si>
  <si>
    <t>ACRÉSCIMO PARA POÇO DE VISITA CIRCULAR PARA  ESGOTO, EM CONCRETO PRÉ-MOLDADO, DIÂMETRO INTERNO = 1,5 M. AF_12/2020</t>
  </si>
  <si>
    <t>97992</t>
  </si>
  <si>
    <t>BASE PARA POÇO DE VISITA CIRCULAR PARA ESGOTO, EM ALVENARIA COM TIJOLOS CERÂMICOS MACIÇOS, DIÂMETRO INTERNO = 1,50 M, PROFUNDIDADE = 1,40 M, EXCLUINDO TAMPÃO. AF_12/2020_PA</t>
  </si>
  <si>
    <t>97993</t>
  </si>
  <si>
    <t>ACRÉSCIMO PARA POÇO DE VISITA CIRCULAR PARA  ESGOTO, EM ALVENARIA COM TIJOLOS CERÂMICOS MACIÇOS, DIÂMETRO INTERNO = 1,5 M. AF_12/2020</t>
  </si>
  <si>
    <t>97994</t>
  </si>
  <si>
    <t>BASE PARA POÇO DE VISITA RETANGULAR PARA  ESGOTO, EM ALVENARIA COM BLOCOS DE CONCRETO, DIMENSÕES INTERNAS = 1X1 M, PROFUNDIDADE = 1,40 M, EXCLUINDO TAMPÃO. AF_12/2020_PA</t>
  </si>
  <si>
    <t>97995</t>
  </si>
  <si>
    <t>ACRÉSCIMO PARA POÇO DE VISITA RETANGULAR PARA ESGOTO, EM ALVENARIA COM BLOCOS DE CONCRETO, DIMENSÕES INTERNAS = 1X1 M. AF_12/2020</t>
  </si>
  <si>
    <t>97996</t>
  </si>
  <si>
    <t>BASE PARA POÇO DE VISITA RETANGULAR PARA ESGOTO, EM ALVENARIA COM BLOCOS DE CONCRETO, DIMENSÕES INTERNAS = 1X1,5 M, PROFUNDIDADE = 1,40 M, EXCLUINDO TAMPÃO. AF_12/2020_PA</t>
  </si>
  <si>
    <t>97997</t>
  </si>
  <si>
    <t>ACRÉSCIMO PARA POÇO DE VISITA RETANGULAR PARA ESGOTO, EM ALVENARIA COM BLOCOS DE CONCRETO, DIMENSÕES INTERNAS = 1X1,5 M. AF_12/2020</t>
  </si>
  <si>
    <t>97999</t>
  </si>
  <si>
    <t>ACRÉSCIMO PARA POÇO DE VISITA RETANGULAR PARA ESGOTO, EM ALVENARIA COM BLOCOS DE CONCRETO, DIMENSÕES INTERNAS = 1X2 M. AF_12/2020</t>
  </si>
  <si>
    <t>98001</t>
  </si>
  <si>
    <t>ACRÉSCIMO PARA POÇO DE VISITA RETANGULAR PARA ESGOTO, EM ALVENARIA COM BLOCOS DE CONCRETO, DIMENSÕES INTERNAS = 1X2,5 M. AF_12/2020</t>
  </si>
  <si>
    <t>98002</t>
  </si>
  <si>
    <t>BASE PARA POÇO DE VISITA RETANGULAR PARA ESGOTO, EM ALVENARIA COM BLOCOS DE CONCRETO, DIMENSÕES INTERNAS = 1X3 M, PROFUNDIDADE = 1,40 M, EXCLUINDO TAMPÃO. AF_12/2020_PA</t>
  </si>
  <si>
    <t>98003</t>
  </si>
  <si>
    <t>ACRÉSCIMO PARA POÇO DE VISITA RETANGULAR PARA ESGOTO, EM ALVENARIA COM BLOCOS DE CONCRETO, DIMENSÕES INTERNAS = 1X3 M. AF_12/2020</t>
  </si>
  <si>
    <t>98005</t>
  </si>
  <si>
    <t>ACRÉSCIMO PARA POÇO DE VISITA RETANGULAR PARA ESGOTO, EM ALVENARIA COM BLOCOS DE CONCRETO, DIMENSÕES INTERNAS = 1X3,5 M. AF_12/2020</t>
  </si>
  <si>
    <t>98006</t>
  </si>
  <si>
    <t>BASE PARA POÇO DE VISITA RETANGULAR PARA ESGOTO, EM ALVENARIA COM BLOCOS DE CONCRETO, DIMENSÕES INTERNAS = 1X4 M, PROFUNDIDADE = 1,40 M, EXCLUINDO TAMPÃO. AF_12/2020_PA</t>
  </si>
  <si>
    <t>98007</t>
  </si>
  <si>
    <t>ACRÉSCIMO PARA POÇO DE VISITA RETANGULAR PARA ESGOTO, EM ALVENARIA COM BLOCOS DE CONCRETO, DIMENSÕES INTERNAS = 1X4 M. AF_12/2020</t>
  </si>
  <si>
    <t>98008</t>
  </si>
  <si>
    <t>BASE PARA POÇO DE VISITA RETANGULAR PARA ESGOTO, EM ALVENARIA COM BLOCOS DE CONCRETO, DIMENSÕES INTERNAS = 1,5X1,5 M, PROFUNDIDADE = 1,45 M, EXCLUINDO TAMPÃO . AF_12/2020_PA</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</si>
  <si>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</si>
  <si>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</si>
  <si>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</si>
  <si>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1,40 M, EXCLUINDO TAMPÃO. AF_12/2020_PA</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</si>
  <si>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</si>
  <si>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</si>
  <si>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</si>
  <si>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1,40 M, EXCLUINDO TAMPÃO. AF_12/2020_PA</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</si>
  <si>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</si>
  <si>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</si>
  <si>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</si>
  <si>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1,40 M, EXCLUINDO TAMPÃO. AF_12/2020_PA</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</si>
  <si>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</si>
  <si>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</si>
  <si>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</si>
  <si>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1,40 M, EXCLUINDO TAMPÃO. AF_12/2020_PA</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</si>
  <si>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</si>
  <si>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</si>
  <si>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</si>
  <si>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1,40 M, EXCLUINDO TAMPÃO. AF_12/2020_PA</t>
  </si>
  <si>
    <t>98019</t>
  </si>
  <si>
    <t>ACRÉSCIMO PARA POÇO DE VISITA RETANGULAR PARA ESGOTO, EM ALVENARIA COM BLOCOS DE CONCRETO, DIMENSÕES INTERNAS = 1,5X4 M. AF_12/2020</t>
  </si>
  <si>
    <t>98020</t>
  </si>
  <si>
    <t>BASE PARA POÇO DE VISITA RETANGULAR PARA ESGOTO, EM ALVENARIA COM BLOCOS DE CONCRETO, DIMENSÕES INTERNAS = 2X2 M, PROFUNDIDADE = 1,40 M, EXCLUINDO TAMPÃO. AF_12/2020_PA</t>
  </si>
  <si>
    <t>98021</t>
  </si>
  <si>
    <t>ACRÉSCIMO PARA POÇO DE VISITA RETANGULAR PARA ESGOTO, EM ALVENARIA COM BLOCOS DE CONCRETO, DIMENSÕES INTERNAS = 2X2 M. AF_12/2020</t>
  </si>
  <si>
    <t>98022</t>
  </si>
  <si>
    <t>BASE PARA POÇO DE VISITA RETANGULAR PARA ESGOTO, EM ALVENARIA COM BLOCOS DE CONCRETO, DIMENSÕES INTERNAS = 2X2,5 M, PROFUNDIDADE = 1,40 M, EXCLUINDO TAMPÃO. AF_12/2020_PA</t>
  </si>
  <si>
    <t>98023</t>
  </si>
  <si>
    <t>ACRÉSCIMO PARA POÇO DE VISITA RETANGULAR PARA ESGOTO, EM ALVENARIA COM BLOCOS DE CONCRETO, DIMENSÕES INTERNAS = 2X2,5 M. AF_12/2020</t>
  </si>
  <si>
    <t>98024</t>
  </si>
  <si>
    <t>BASE PARA POÇO DE VISITA RETANGULAR PARA ESGOTO, EM ALVENARIA COM BLOCOS DE CONCRETO, DIMENSÕES INTERNAS = 2X3 M, PROFUNDIDADE = 1,40 M, EXCLUINDO TAMPÃO. AF_12/2020_PA</t>
  </si>
  <si>
    <t>98025</t>
  </si>
  <si>
    <t>ACRÉSCIMO PARA POÇO DE VISITA RETANGULAR PARA ESGOTO, EM ALVENARIA COM BLOCOS DE CONCRETO, DIMENSÕES INTERNAS = 2X3 M. AF_12/2020</t>
  </si>
  <si>
    <t>98026</t>
  </si>
  <si>
    <t>BASE PARA POÇO DE VISITA RETANGULAR PARA ESGOTO, EM ALVENARIA COM BLOCOS DE CONCRETO, DIMENSÕES INTERNAS = 2X3,5 M, PROFUNDIDADE = 1,40 M, EXCLUINDO TAMPÃO. AF_12/2020_PA</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</si>
  <si>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</si>
  <si>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</si>
  <si>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</si>
  <si>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1,40 M, EXCLUINDO TAMPÃO. AF_12/2020_PA</t>
  </si>
  <si>
    <t>98029</t>
  </si>
  <si>
    <t>ACRÉSCIMO PARA POÇO DE VISITA RETANGULAR PARA ESGOTO, EM ALVENARIA COM BLOCOS DE CONCRETO, DIMENSÕES INTERNAS = 2X4 M. AF_12/2020</t>
  </si>
  <si>
    <t>98030</t>
  </si>
  <si>
    <t>BASE PARA POÇO DE VISITA RETANGULAR PARA ESGOTO, EM ALVENARIA COM BLOCOS DE CONCRETO, DIMENSÕES INTERNAS = 2,5X2,5 M, PROFUNDIDADE = 1,40 M, EXCLUINDO TAMPÃO. AF_12/2020_PA</t>
  </si>
  <si>
    <t>98031</t>
  </si>
  <si>
    <t>ACRÉSCIMO PARA POÇO DE VISITA RETANGULAR PARA ESGOTO, EM ALVENARIA COM BLOCOS DE CONCRETO, DIMENSÕES INTERNAS = 2,5X2,5 M. AF_12/2020</t>
  </si>
  <si>
    <t>98032</t>
  </si>
  <si>
    <t>BASE PARA POÇO DE VISITA RETANGULAR PARA ESGOTO, EM ALVENARIA COM BLOCOS DE CONCRETO, DIMENSÕES INTERNAS = 2,5X3 M, PROFUNDIDADE = 1,40 M, EXCLUINDO TAMPÃO. AF_12/2020_PA</t>
  </si>
  <si>
    <t>98033</t>
  </si>
  <si>
    <t>ACRÉSCIMO PARA POÇO DE VISITA RETANGULAR PARA ESGOTO, EM ALVENARIA COM BLOCOS DE CONCRETO, DIMENSÕES INTERNAS = 2,5X3 M. AF_12/2020</t>
  </si>
  <si>
    <t>98034</t>
  </si>
  <si>
    <t>BASE PARA POÇO DE VISITA RETANGULAR PARA ESGOTO, EM ALVENARIA COM BLOCOS DE CONCRETO, DIMENSÕES INTERNAS = 2,5X3,5 M, PROFUNDIDADE = 1,40 M, EXCLUINDO TAMPÃO. AF_12/2020_PA</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</si>
  <si>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</si>
  <si>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</si>
  <si>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</si>
  <si>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1,40 M, EXCLUINDO TAMPÃO. AF_12/2020_PA</t>
  </si>
  <si>
    <t>98037</t>
  </si>
  <si>
    <t>ACRÉSCIMO PARA POÇO DE VISITA RETANGULAR PARA ESGOTO, EM ALVENARIA COM BLOCOS DE CONCRETO, DIMENSÕES INTERNAS = 2,5X4 M. AF_12/2020</t>
  </si>
  <si>
    <t>98038</t>
  </si>
  <si>
    <t>BASE PARA POÇO DE VISITA RETANGULAR PARA ESGOTO, EM ALVENARIA COM BLOCOS DE CONCRETO, DIMENSÕES INTERNAS = 3X3 M, PROFUNDIDADE = 1,40 M, EXCLUINDO TAMPÃO. AF_12/2020_PA</t>
  </si>
  <si>
    <t>98039</t>
  </si>
  <si>
    <t>ACRÉSCIMO PARA POÇO DE VISITA RETANGULAR PARA ESGOTO, EM ALVENARIA COM BLOCOS DE CONCRETO, DIMENSÕES INTERNAS = 3X3 M. AF_12/2020</t>
  </si>
  <si>
    <t>98040</t>
  </si>
  <si>
    <t>BASE PARA POÇO DE VISITA RETANGULAR PARA ESGOTO, EM ALVENARIA COM BLOCOS DE CONCRETO, DIMENSÕES INTERNAS = 3X3,5 M, PROFUNDIDADE = 1,40 M, EXCLUINDO TAMPÃO. AF_12/2020_PA</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</si>
  <si>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</si>
  <si>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</si>
  <si>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</si>
  <si>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1,40 M, EXCLUINDO TAMPÃO. AF_12/2020_PA</t>
  </si>
  <si>
    <t>98043</t>
  </si>
  <si>
    <t>ACRÉSCIMO PARA POÇO DE VISITA RETANGULAR PARA ESGOTO, EM ALVENARIA COM BLOCOS DE CONCRETO, DIMENSÕES INTERNAS = 3X4 M. AF_12/2020</t>
  </si>
  <si>
    <t>98044</t>
  </si>
  <si>
    <t>BASE PARA POÇO DE VISITA RETANGULAR PARA ESGOTO, EM ALVENARIA COM BLOCOS DE CONCRETO, DIMENSÕES INTERNAS = 3,5X3,5 M, PROFUNDIDADE = 1,40 M, EXCLUINDO TAMPÃO. AF_12/2020_PA</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</si>
  <si>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</si>
  <si>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</si>
  <si>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</si>
  <si>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1,40 M, EXCLUINDO TAMPÃO. AF_12/2020_PA</t>
  </si>
  <si>
    <t>98047</t>
  </si>
  <si>
    <t>ACRÉSCIMO PARA POÇO DE VISITA RETANGULAR PARA ESGOTO, EM ALVENARIA COM BLOCOS DE CONCRETO, DIMENSÕES INTERNAS = 3,5X4 M. AF_12/2020</t>
  </si>
  <si>
    <t>98048</t>
  </si>
  <si>
    <t>BASE PARA POÇO DE VISITA RETANGULAR PARA ESGOTO, EM ALVENARIA COM BLOCOS DE CONCRETO, DIMENSÕES INTERNAS = 4X4 M, PROFUNDIDADE = 1,45 M, EXCLUINDO TAMPÃO. AF_12/2020_PA</t>
  </si>
  <si>
    <t>98049</t>
  </si>
  <si>
    <t>ACRÉSCIMO PARA POÇO DE VISITA RETANGULAR PARA ESGOTO, EM ALVENARIA COM BLOCOS DE CONCRETO, DIMENSÕES INTERNAS = 4X4 M. AF_12/2020</t>
  </si>
  <si>
    <t>98050</t>
  </si>
  <si>
    <t>CHAMINÉ CIRCULAR PARA POÇO DE VISITA PARA ESGOTO, EM CONCRETO PRÉ-MOLDADO, DIÂMETRO INTERNO = 0,6 M. AF_12/2020</t>
  </si>
  <si>
    <t>98051</t>
  </si>
  <si>
    <t>CHAMINÉ CIRCULAR PARA POÇO DE VISITA PARA ESGOTO, EM ALVENARIA COM TIJOLOS CERÂMICOS MACIÇOS, DIÂMETRO INTERNO = 0,6 M. AF_12/2020</t>
  </si>
  <si>
    <t>98405</t>
  </si>
  <si>
    <t>BASE PARA POÇO DE VISITA CIRCULAR PARA  ESGOTO, EM ALVENARIA COM TIJOLOS CERÂMICOS MACIÇOS, DIÂMETRO INTERNO = 1,0 M, PROFUNDIDADE = 1,40 M, EXCLUINDO TAMPÃO. AF_12/2020_PA</t>
  </si>
  <si>
    <t>98406</t>
  </si>
  <si>
    <t>BASE PARA POÇO DE VISITA RETANGULAR PARA ESGOTO, EM ALVENARIA COM BLOCOS DE CONCRETO, DIMENSÕES INTERNAS = 1X3,5 M, PROFUNDIDADE = 1,40 M, EXCLUINDO TAMPÃO. AF_12/2020_PA</t>
  </si>
  <si>
    <t>98407</t>
  </si>
  <si>
    <t>BASE PARA POÇO DE VISITA RETANGULAR PARA ESGOTO, EM ALVENARIA COM BLOCOS DE CONCRETO, DIMENSÕES INTERNAS = 1X2 M, PROFUNDIDADE = 1,40 M, EXCLUINDO TAMPÃO. AF_12/2020_PA</t>
  </si>
  <si>
    <t>98408</t>
  </si>
  <si>
    <t>BASE PARA POÇO DE VISITA RETANGULAR PARA ESGOTO, EM ALVENARIA COM BLOCOS DE CONCRETO, DIMENSÕES INTERNAS = 1X2,5 M, PROFUNDIDADE = 1,40 M, EXCLUINDO TAMPÃO. AF_12/2020_PA</t>
  </si>
  <si>
    <t>98409</t>
  </si>
  <si>
    <t>ACRÉSCIMO PARA POÇO DE VISITA CIRCULAR PARA ESGOTO, EM CONCRETO PRÉ-MOLDADO, DIÂMETRO INTERNO = 0,8 M. AF_12/2020</t>
  </si>
  <si>
    <t>98410</t>
  </si>
  <si>
    <t>BASE PARA POÇO DE VISITA CIRCULAR PARA ESGOTO, EM CONCRETO PRÉ-MOLDADO, DIÂMETRO INTERNO = 1,0 M, PROFUNDIDADE = 1,35 M, EXCLUINDO TAMPÃO. AF_12/2020_PA</t>
  </si>
  <si>
    <t>99240</t>
  </si>
  <si>
    <t>ACRÉSCIMO PARA POÇO DE VISITA CIRCULAR PARA DRENAGEM, EM CONCRETO PRÉ-MOLDADO, DIÂMETRO INTERNO = 1,2 M. AF_12/2020</t>
  </si>
  <si>
    <t>99241</t>
  </si>
  <si>
    <t>ACRÉSCIMO PARA POÇO DE VISITA RETANGULAR PARA DRENAGEM, EM ALVENARIA COM BLOCOS DE CONCRETO, DIMENSÕES INTERNAS = 1,5X1,5 M. AF_12/2020</t>
  </si>
  <si>
    <t>99242</t>
  </si>
  <si>
    <t>BASE PARA POÇO DE VISITA CIRCULAR PARA DRENAGEM, EM ALVENARIA COM TIJOLOS CERÂMICOS MACIÇOS, DIÂMETRO INTERNO = 1,2 M, PROFUNDIDADE = 1,40 M, EXCLUINDO TAMPÃO. AF_12/2020_PA</t>
  </si>
  <si>
    <t>99243</t>
  </si>
  <si>
    <t>ACRÉSCIMO PARA POÇO DE VISITA CIRCULAR PARA DRENAGEM, EM ALVENARIA COM TIJOLOS CERÂMICOS MACIÇOS, DIÂMETRO INTERNO = 1,2 M. AF_12/2020</t>
  </si>
  <si>
    <t>99244</t>
  </si>
  <si>
    <t>BASE PARA POÇO DE VISITA RETANGULAR PARA DRENAGEM, EM ALVENARIA COM BLOCOS DE CONCRETO, DIMENSÕES INTERNAS = 1,5X2 M, PROFUNDIDADE = 1,40 M, EXCLUINDO TAMPÃO. AF_12/2020_PA</t>
  </si>
  <si>
    <t>99246</t>
  </si>
  <si>
    <t>ACRÉSCIMO PARA POÇO DE VISITA CIRCULAR PARA DRENAGEM, EM CONCRETO PRÉ-MOLDADO, DIÂMETRO INTERNO = 1,5 M. AF_12/2020</t>
  </si>
  <si>
    <t>99247</t>
  </si>
  <si>
    <t>ACRÉSCIMO PARA POÇO DE VISITA RETANGULAR PARA DRENAGEM, EM ALVENARIA COM BLOCOS DE CONCRETO, DIMENSÕES INTERNAS = 1,5X2 M. AF_12/2020</t>
  </si>
  <si>
    <t>99248</t>
  </si>
  <si>
    <t>BASE PARA POÇO DE VISITA CIRCULAR PARA DRENAGEM, EM ALVENARIA COM TIJOLOS CERÂMICOS MACIÇOS, DIÂMETRO INTERNO = 1,50 M, PROFUNDIDADE = 1,40 M, EXCLUINDO TAMPÃO. AF_12/2020_PA</t>
  </si>
  <si>
    <t>99249</t>
  </si>
  <si>
    <t>ACRÉSCIMO PARA POÇO DE VISITA CIRCULAR PARA DRENAGEM, EM ALVENARIA COM TIJOLOS CERÂMICOS MACIÇOS, DIÂMETRO INTERNO = 1,5 M. AF_12/2020</t>
  </si>
  <si>
    <t>99252</t>
  </si>
  <si>
    <t>BASE PARA POÇO DE VISITA RETANGULAR PARA DRENAGEM, EM ALVENARIA COM BLOCOS DE CONCRETO, DIMENSÕES INTERNAS = 1X1 M, PROFUNDIDADE = 1,40 M, EXCLUINDO TAMPÃO. AF_12/2020_PA</t>
  </si>
  <si>
    <t>99254</t>
  </si>
  <si>
    <t>ACRÉSCIMO PARA POÇO DE VISITA RETANGULAR PARA DRENAGEM, EM ALVENARIA COM BLOCOS DE CONCRETO, DIMENSÕES INTERNAS = 1X1 M. AF_12/2020</t>
  </si>
  <si>
    <t>99256</t>
  </si>
  <si>
    <t>BASE PARA POÇO DE VISITA RETANGULAR PARA DRENAGEM, EM ALVENARIA COM BLOCOS DE CONCRETO, DIMENSÕES INTERNAS = 1,5X2,5 M, PROFUNDIDADE = 1,40 M, EXCLUINDO TAMPÃO. AF_12/2020_PA</t>
  </si>
  <si>
    <t>99259</t>
  </si>
  <si>
    <t>BASE PARA POÇO DE VISITA RETANGULAR PARA DRENAGEM, EM ALVENARIA COM BLOCOS DE CONCRETO, DIMENSÕES INTERNAS = 1X1,5 M, PROFUNDIDADE = 1,40 M, EXCLUINDO TAMPÃO. AF_12/2020_PA</t>
  </si>
  <si>
    <t>99261</t>
  </si>
  <si>
    <t>ACRÉSCIMO PARA POÇO DE VISITA RETANGULAR PARA DRENAGEM, EM ALVENARIA COM BLOCOS DE CONCRETO, DIMENSÕES INTERNAS = 1X1,5 M. AF_12/2020</t>
  </si>
  <si>
    <t>99263</t>
  </si>
  <si>
    <t>ACRÉSCIMO PARA POÇO DE VISITA RETANGULAR PARA DRENAGEM, EM ALVENARIA COM BLOCOS DE CONCRETO, DIMENSÕES INTERNAS = 1,5X2,5 M. AF_12/2020</t>
  </si>
  <si>
    <t>99265</t>
  </si>
  <si>
    <t>BASE PARA POÇO DE VISITA RETANGULAR PARA DRENAGEM, EM ALVENARIA COM BLOCOS DE CONCRETO, DIMENSÕES INTERNAS = 1X2 M, PROFUNDIDADE = 1,40 M, EXCLUINDO TAMPÃO. AF_12/2020_PA</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</si>
  <si>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</si>
  <si>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</si>
  <si>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</si>
  <si>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1,40 M, EXCLUINDO TAMPÃO. AF_12/2020_PA</t>
  </si>
  <si>
    <t>99268</t>
  </si>
  <si>
    <t>POÇO DE INSPEÇÃO CIRCULAR PARA DRENAGEM, EM CONCRETO PRÉ-MOLDADO, DIÂMETRO INTERNO = 0,60 M, PROFUNDIDADE = 0,90 M, EXCLUINDO TAMPÃO. AF_12/2020_PA</t>
  </si>
  <si>
    <t>99269</t>
  </si>
  <si>
    <t>ACRÉSCIMO PARA POÇO DE VISITA RETANGULAR PARA DRENAGEM, EM ALVENARIA COM BLOCOS DE CONCRETO, DIMENSÕES INTERNAS = 1X2,5 M. AF_12/2020</t>
  </si>
  <si>
    <t>99270</t>
  </si>
  <si>
    <t>POÇO DE INSPEÇÃO CIRCULAR PARA DRENAGEM, EM CONCRETO PRÉ-MOLDADO, DIÂMETRO INTERNO = 0,60 M, PROFUNDIDADE = 1,40 M, EXCLUINDO TAMPÃO. AF_12/2020_PA</t>
  </si>
  <si>
    <t>99271</t>
  </si>
  <si>
    <t>BASE PARA POÇO DE VISITA RETANGULAR PARA DRENAGEM, EM ALVENARIA COM BLOCOS DE CONCRETO, DIMENSÕES INTERNAS = 1,5X3 M, PROFUNDIDADE = 1,40 M, EXCLUINDO TAMPÃO. AF_12/2020_PA</t>
  </si>
  <si>
    <t>99272</t>
  </si>
  <si>
    <t>POÇO DE INSPEÇÃO CIRCULAR PARA DRENAGEM, EM ALVENARIA COM TIJOLOS CERÂMICOS MACIÇOS, DIÂMETRO INTERNO = 0,60 M, PROFUNDIDADE = 0,95 M, EXCLUINDO TAMPÃO. AF_12/2020_PA</t>
  </si>
  <si>
    <t>99273</t>
  </si>
  <si>
    <t>POÇO DE INSPEÇÃO CIRCULAR PARA DRENAGEM, EM ALVENARIA COM TIJOLOS CERÂMICOS MACIÇOS, DIÂMETRO INTERNO = 0,60 M, PROFUNDIDADE = 1,45 M, EXCLUINDO TAMPÃO. AF_12/2020_PA</t>
  </si>
  <si>
    <t>99274</t>
  </si>
  <si>
    <t>BASE PARA POÇO DE VISITA RETANGULAR PARA DRENAGEM, EM ALVENARIA COM BLOCOS DE CONCRETO, DIMENSÕES INTERNAS = 1X3 M, PROFUNDIDADE = 1,40 M, EXCLUINDO TAMPÃO. AF_12/2020_PA</t>
  </si>
  <si>
    <t>99275</t>
  </si>
  <si>
    <t>BASE PARA POÇO DE VISITA CIRCULAR PARA DRENAGEM, EM CONCRETO PRÉ-MOLDADO, DIÂMETRO INTERNO = 0,80 M, PROFUNDIDADE = 1,35 M, EXCLUINDO TAMPÃO. AF_12/2020_PA</t>
  </si>
  <si>
    <t>99276</t>
  </si>
  <si>
    <t>ACRÉSCIMO PARA POÇO DE VISITA RETANGULAR PARA DRENAGEM, EM ALVENARIA COM BLOCOS DE CONCRETO, DIMENSÕES INTERNAS = 1,5X3 M. AF_12/2020</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</si>
  <si>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</si>
  <si>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</si>
  <si>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</si>
  <si>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</si>
  <si>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99279</t>
  </si>
  <si>
    <t>BASE PARA POÇO DE VISITA RETANGULAR PARA DRENAGEM, EM ALVENARIA COM BLOCOS DE CONCRETO, DIMENSÕES INTERNAS = 1X3,5 M, PROFUNDIDADE = 1,40 M, EXCLUINDO TAMPÃO. AF_12/2020_PA</t>
  </si>
  <si>
    <t>99280</t>
  </si>
  <si>
    <t>BASE PARA POÇO DE VISITA CIRCULAR PARA DRENAGEM, EM ALVENARIA COM TIJOLOS CERÂMICOS MACIÇOS, DIÂMETRO INTERNO = 0,80 M, PROFUNDIDADE = 1,40 M, EXCLUINDO TAMPÃO. AF_12/2020_PA</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</si>
  <si>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</si>
  <si>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</si>
  <si>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</si>
  <si>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</si>
  <si>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99283</t>
  </si>
  <si>
    <t>ACRÉSCIMO PARA POÇO DE VISITA CIRCULAR PARA DRENAGEM, EM ALVENARIA COM TIJOLOS CERÂMICOS MACIÇOS, DIÂMETRO INTERNO = 0,8 M. AF_12/2020</t>
  </si>
  <si>
    <t>99284</t>
  </si>
  <si>
    <t>BASE PARA POÇO DE VISITA RETANGULAR PARA DRENAGEM, EM ALVENARIA COM BLOCOS DE CONCRETO, DIMENSÕES INTERNAS = 1,5X3,5 M, PROFUNDIDADE = 1,40 M, EXCLUINDO TAMPÃO. AF_12/2020_PA</t>
  </si>
  <si>
    <t>99285</t>
  </si>
  <si>
    <t>BASE PARA POÇO DE VISITA CIRCULAR PARA DRENAGEM, EM CONCRETO PRÉ-MOLDADO, DIÂMETRO INTERNO = 1,0 M, PROFUNDIDADE = 1,35 M, EXCLUINDO TAMPÃO. AF_05/2018_PA</t>
  </si>
  <si>
    <t>99286</t>
  </si>
  <si>
    <t>BASE PARA POÇO DE VISITA RETANGULAR PARA DRENAGEM, EM ALVENARIA COM BLOCOS DE CONCRETO, DIMENSÕES INTERNAS = 1X4 M, PROFUNDIDADE = 1,40 M, EXCLUINDO TAMPÃO. AF_12/2020_PA</t>
  </si>
  <si>
    <t>99287</t>
  </si>
  <si>
    <t>BASE PARA POÇO DE VISITA RETANGULAR PARA DRENAGEM, EM ALVENARIA COM BLOCOS DE CONCRETO, DIMENSÕES INTERNAS = 2,5X3 M, PROFUNDIDADE = 1,40 M, EXCLUINDO TAMPÃO. AF_12/2020_PA</t>
  </si>
  <si>
    <t>99288</t>
  </si>
  <si>
    <t>ACRÉSCIMO PARA POÇO DE VISITA CIRCULAR PARA DRENAGEM, EM CONCRETO PRÉ-MOLDADO, DIÂMETRO INTERNO = 1 M. AF_12/2020</t>
  </si>
  <si>
    <t>99289</t>
  </si>
  <si>
    <t>ACRÉSCIMO PARA POÇO DE VISITA RETANGULAR PARA DRENAGEM, EM ALVENARIA COM BLOCOS DE CONCRETO, DIMENSÕES INTERNAS = 1X4 M. AF_12/2020</t>
  </si>
  <si>
    <t>99290</t>
  </si>
  <si>
    <t>BASE PARA POÇO DE VISITA RETANGULAR PARA DRENAGEM, EM ALVENARIA COM BLOCOS DE CONCRETO, DIMENSÕES INTERNAS = 1,5X1,5 M, PROFUNDIDADE = 1,40 M, EXCLUINDO TAMPÃO. AF_12/2020_PA</t>
  </si>
  <si>
    <t>99291</t>
  </si>
  <si>
    <t>ACRÉSCIMO PARA POÇO DE VISITA RETANGULAR PARA DRENAGEM, EM ALVENARIA COM BLOCOS DE CONCRETO, DIMENSÕES INTERNAS = 1,5X3,5 M. AF_12/2020</t>
  </si>
  <si>
    <t>99292</t>
  </si>
  <si>
    <t>BASE PARA POÇO DE VISITA CIRCULAR PARA DRENAGEM, EM ALVENARIA COM TIJOLOS CERÂMICOS MACIÇOS, DIÂMETRO INTERNO = 1,0 M, PROFUNDIDADE = 1,40 M, EXCLUINDO TAMPÃO. AF_12/2020_PA</t>
  </si>
  <si>
    <t>99293</t>
  </si>
  <si>
    <t>ACRÉSCIMO PARA POÇO DE VISITA CIRCULAR PARA DRENAGEM, EM ALVENARIA COM TIJOLOS CERÂMICOS MACIÇOS, DIÂMETRO INTERNO = 1 M. AF_12/2020</t>
  </si>
  <si>
    <t>99294</t>
  </si>
  <si>
    <t>BASE PARA POÇO DE VISITA RETANGULAR PARA DRENAGEM, EM ALVENARIA COM BLOCOS DE CONCRETO, DIMENSÕES INTERNAS = 1,5X4 M, PROFUNDIDADE = 1,40 M, EXCLUINDO TAMPÃO. AF_12/2020_PA</t>
  </si>
  <si>
    <t>99296</t>
  </si>
  <si>
    <t>ACRÉSCIMO PARA POÇO DE VISITA RETANGULAR PARA DRENAGEM, EM ALVENARIA COM BLOCOS DE CONCRETO, DIMENSÕES INTERNAS = 2,5X3 M. AF_12/2020</t>
  </si>
  <si>
    <t>99297</t>
  </si>
  <si>
    <t>ACRÉSCIMO PARA POÇO DE VISITA RETANGULAR PARA DRENAGEM, EM ALVENARIA COM BLOCOS DE CONCRETO, DIMENSÕES INTERNAS = 1,5X4 M. AF_12/2020</t>
  </si>
  <si>
    <t>99298</t>
  </si>
  <si>
    <t>BASE PARA POÇO DE VISITA RETANGULAR PARA DRENAGEM, EM ALVENARIA COM BLOCOS DE CONCRETO, DIMENSÕES INTERNAS = 2,5X3,5 M, PROFUNDIDADE = 1,40 M, EXCLUINDO TAMPÃO. AF_12/2020_PA</t>
  </si>
  <si>
    <t>99299</t>
  </si>
  <si>
    <t>ACRÉSCIMO PARA POÇO DE VISITA RETANGULAR PARA DRENAGEM, EM ALVENARIA COM BLOCOS DE CONCRETO, DIMENSÕES INTERNAS = 2,5X3,5 M. AF_12/2020</t>
  </si>
  <si>
    <t>99300</t>
  </si>
  <si>
    <t>BASE PARA POÇO DE VISITA RETANGULAR PARA DRENAGEM, EM ALVENARIA COM BLOCOS DE CONCRETO, DIMENSÕES INTERNAS = 2,5X4 M, PROFUNDIDADE = 1,40 M, EXCLUINDO TAMPÃO. AF_12/2020_PA</t>
  </si>
  <si>
    <t>99301</t>
  </si>
  <si>
    <t>BASE PARA POÇO DE VISITA RETANGULAR PARA DRENAGEM, EM ALVENARIA COM BLOCOS DE CONCRETO, DIMENSÕES INTERNAS = 2X2 M, PROFUNDIDADE = 1,40 M, EXCLUINDO TAMPÃO. AF_12/2020_PA</t>
  </si>
  <si>
    <t>99302</t>
  </si>
  <si>
    <t>ACRÉSCIMO PARA POÇO DE VISITA RETANGULAR PARA DRENAGEM, EM ALVENARIA COM BLOCOS DE CONCRETO, DIMENSÕES INTERNAS = 2,5X4 M. AF_12/2020</t>
  </si>
  <si>
    <t>99303</t>
  </si>
  <si>
    <t>BASE PARA POÇO DE VISITA RETANGULAR PARA DRENAGEM, EM ALVENARIA COM BLOCOS DE CONCRETO, DIMENSÕES INTERNAS = 3X3 M, PROFUNDIDADE = 1,40 M, EXCLUINDO TAMPÃO. AF_12/2020_PA</t>
  </si>
  <si>
    <t>99304</t>
  </si>
  <si>
    <t>ACRÉSCIMO PARA POÇO DE VISITA RETANGULAR PARA DRENAGEM, EM ALVENARIA COM BLOCOS DE CONCRETO, DIMENSÕES INTERNAS = 3X3 M. AF_12/2020</t>
  </si>
  <si>
    <t>99305</t>
  </si>
  <si>
    <t>BASE PARA POÇO DE VISITA RETANGULAR PARA DRENAGEM, EM ALVENARIA COM BLOCOS DE CONCRETO, DIMENSÕES INTERNAS = 3X3,5 M, PROFUNDIDADE = 1,40 M, EXCLUINDO TAMPÃO. AF_12/2020_PA</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</si>
  <si>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</si>
  <si>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</si>
  <si>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</si>
  <si>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</si>
  <si>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99308</t>
  </si>
  <si>
    <t>BASE PARA POÇO DE VISITA RETANGULAR PARA DRENAGEM, EM ALVENARIA COM BLOCOS DE CONCRETO, DIMENSÕES INTERNAS = 3X4 M, PROFUNDIDADE = 1,40 M, EXCLUINDO TAMPÃO. AF_12/2020_PA</t>
  </si>
  <si>
    <t>99309</t>
  </si>
  <si>
    <t>ACRÉSCIMO PARA POÇO DE VISITA RETANGULAR PARA DRENAGEM, EM ALVENARIA COM BLOCOS DE CONCRETO, DIMENSÕES INTERNAS = 3X4 M. AF_12/2020</t>
  </si>
  <si>
    <t>99310</t>
  </si>
  <si>
    <t>BASE PARA POÇO DE VISITA RETANGULAR PARA DRENAGEM, EM ALVENARIA COM BLOCOS DE CONCRETO, DIMENSÕES INTERNAS = 3,5X3,5 M, PROFUNDIDADE = 1,40 M, EXCLUINDO TAMPÃO. AF_12/2020_PA</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</si>
  <si>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</si>
  <si>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</si>
  <si>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</si>
  <si>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1,40 M, EXCLUINDO TAMPÃO. AF_12/2020_PA</t>
  </si>
  <si>
    <t>99313</t>
  </si>
  <si>
    <t>BASE PARA POÇO DE VISITA RETANGULAR PARA DRENAGEM, EM ALVENARIA COM BLOCOS DE CONCRETO, DIMENSÕES INTERNAS = 3,5X4 M, PROFUNDIDADE = 1,40 M, EXCLUINDO TAMPÃO. AF_12/2020_PA</t>
  </si>
  <si>
    <t>99314</t>
  </si>
  <si>
    <t>ACRÉSCIMO PARA POÇO DE VISITA RETANGULAR PARA DRENAGEM, EM ALVENARIA COM BLOCOS DE CONCRETO, DIMENSÕES INTERNAS = 3,5X4 M. AF_12/2020</t>
  </si>
  <si>
    <t>99315</t>
  </si>
  <si>
    <t>BASE PARA POÇO DE VISITA RETANGULAR PARA DRENAGEM, EM ALVENARIA COM BLOCOS DE CONCRETO, DIMENSÕES INTERNAS = 4X4 M, PROFUNDIDADE = 1,40 M, EXCLUINDO TAMPÃO. AF_12/2020_PA</t>
  </si>
  <si>
    <t>99317</t>
  </si>
  <si>
    <t>ACRÉSCIMO PARA POÇO DE VISITA RETANGULAR PARA DRENAGEM, EM ALVENARIA COM BLOCOS DE CONCRETO, DIMENSÕES INTERNAS = 2X2,5 M. AF_12/2020</t>
  </si>
  <si>
    <t>99318</t>
  </si>
  <si>
    <t>CHAMINÉ CIRCULAR PARA POÇO DE VISITA PARA DRENAGEM, EM CONCRETO PRÉ-MOLDADO, DIÂMETRO INTERNO = 0,6 M. AF_12/2020</t>
  </si>
  <si>
    <t>99319</t>
  </si>
  <si>
    <t>CHAMINÉ CIRCULAR PARA POÇO DE VISITA PARA DRENAGEM, EM ALVENARIA COM TIJOLOS CERÂMICOS MACIÇOS, DIÂMETRO INTERNO = 0,6 M. AF_12/2020</t>
  </si>
  <si>
    <t>99320</t>
  </si>
  <si>
    <t>BASE PARA POÇO DE VISITA RETANGULAR PARA DRENAGEM, EM ALVENARIA COM BLOCOS DE CONCRETO, DIMENSÕES INTERNAS = 2X3 M, PROFUNDIDADE = 1,40 M, EXCLUINDO TAMPÃO. AF_12/2020_PA</t>
  </si>
  <si>
    <t>99321</t>
  </si>
  <si>
    <t>ACRÉSCIMO PARA POÇO DE VISITA RETANGULAR PARA DRENAGEM, EM ALVENARIA COM BLOCOS DE CONCRETO, DIMENSÕES INTERNAS = 2X3 M. AF_12/2020</t>
  </si>
  <si>
    <t>99322</t>
  </si>
  <si>
    <t>BASE PARA POÇO DE VISITA RETANGULAR PARA DRENAGEM, EM ALVENARIA COM BLOCOS DE CONCRETO, DIMENSÕES INTERNAS = 2X3,5 M, PROFUNDIDADE = 1,40 M, EXCLUINDO TAMPÃO. AF_12/2020_PA</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</si>
  <si>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</si>
  <si>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</si>
  <si>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</si>
  <si>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1,40 M, EXCLUINDO TAMPÃO. AF_12/2020_PA</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</si>
  <si>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</si>
  <si>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</si>
  <si>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</si>
  <si>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1,40 M, EXCLUINDO TAMPÃO. AF_12/2020_PA</t>
  </si>
  <si>
    <t>99327</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</si>
  <si>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</si>
  <si>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</si>
  <si>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</si>
  <si>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</si>
  <si>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</si>
  <si>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</si>
  <si>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H=0,50 M. AF_12/2020</t>
  </si>
  <si>
    <t>472,66</t>
  </si>
  <si>
    <t>101807</t>
  </si>
  <si>
    <t>CAIXA ENTERRADA DISTRIBUIDORA DE VAZÃO (SUMIDOUROS MÚLTIPLOS), RETANGULAR, EM ALVENARIA COM BLOCOS DE CONCRETO, DIMENSÕES INTERNAS: 0,60 X 0,60 X H=0,50 M. AF_12/2020</t>
  </si>
  <si>
    <t>101808</t>
  </si>
  <si>
    <t>CAIXA ENTERRADA DISTRIBUIDORA DE VAZÃO (SUMIDOUROS MÚLTIPLOS), RETANGULAR, EM CONCRETO PRÉ-MOLDADO, DIMENSÕES INTERNAS: 0,60 X 0,60 X H=0,50 M. AF_12/2020</t>
  </si>
  <si>
    <t>101809</t>
  </si>
  <si>
    <t>BASE PARA POCO DE VISITA RETANGULAR PARA ESGOTO E DRENAGEM, EM CONCRETO ESTRUTURAL, DIMENSÕES INTERNAS DE 90X150 M, PROFUNDIDADE DE 1,25 M, EXCLUINDO TAMPÃO. AF_12/2020_PA</t>
  </si>
  <si>
    <t>102139</t>
  </si>
  <si>
    <t>BASE PARA POÇO DE VISITA CIRCULAR PARA  ESGOTO, EM CONCRETO PRÉ-MOLDADO, DIÂMETRO INTERNO = 1,20 M, PROFUNDIDADE = 1,60 M, EXCLUINDO TAMPÃO. AF_12/2020_PA</t>
  </si>
  <si>
    <t>102141</t>
  </si>
  <si>
    <t>BASE PARA POÇO DE VISITA CIRCULAR PARA  ESGOTO, EM CONCRETO PRÉ-MOLDADO, DIÂMETRO INTERNO = 1,50 M, PROFUNDIDADE = 1,35 M, EXCLUINDO TAMPÃO. AF_12/2020_PA</t>
  </si>
  <si>
    <t>102142</t>
  </si>
  <si>
    <t>BASE PARA POÇO DE VISITA CIRCULAR PARA DRENAGEM, EM CONCRETO PRÉ-MOLDADO, DIÂMETRO INTERNO = 1,50 M, PROFUNDIDADE = 1,35 M, EXCLUINDO TAMPÃO. AF_12/2020_PA</t>
  </si>
  <si>
    <t>102457</t>
  </si>
  <si>
    <t>BASE PARA POÇO DE VISITA CIRCULAR PARA DRENAGEM, EM CONCRETO PRÉ-MOLDADO, DIÂMETRO INTERNO = 1,20 M, PROFUNDIDADE = 1,60 M, EXCLUINDO TAMPÃO. AF_05/2021_PA</t>
  </si>
  <si>
    <t>94263</t>
  </si>
  <si>
    <t>GUIA (MEIO-FIO) CONCRETO, MOLDADA  IN LOCO  EM TRECHO RETO COM EXTRUSORA, 13 CM BASE X 22 CM ALTURA. AF_06/2016</t>
  </si>
  <si>
    <t>94264</t>
  </si>
  <si>
    <t>GUIA (MEIO-FIO) CONCRETO, MOLDADA  IN LOCO  EM TRECHO CURVO COM EXTRUSORA, 13 CM BASE X 22 CM ALTURA. AF_06/2016</t>
  </si>
  <si>
    <t>33,88</t>
  </si>
  <si>
    <t>94265</t>
  </si>
  <si>
    <t>GUIA (MEIO-FIO) CONCRETO, MOLDADA  IN LOCO  EM TRECHO RETO COM EXTRUSORA, 15 CM BASE X 30 CM ALTURA. AF_06/2016</t>
  </si>
  <si>
    <t>40,48</t>
  </si>
  <si>
    <t>94266</t>
  </si>
  <si>
    <t>GUIA (MEIO-FIO) CONCRETO, MOLDADA  IN LOCO  EM TRECHO CURVO COM EXTRUSORA, 15 CM BASE X 30 CM ALTURA. AF_06/2016</t>
  </si>
  <si>
    <t>94267</t>
  </si>
  <si>
    <t>GUIA (MEIO-FIO) E SARJETA CONJUGADOS DE CONCRETO, MOLDADA  IN LOCO  EM TRECHO RETO COM EXTRUSORA, 45 CM BASE (15 CM BASE DA GUIA + 30 CM BASE DA SARJETA) X 22 CM ALTURA. AF_06/2016</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</si>
  <si>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</si>
  <si>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</si>
  <si>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</si>
  <si>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</si>
  <si>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69,69</t>
  </si>
  <si>
    <t>94270</t>
  </si>
  <si>
    <t>GUIA (MEIO-FIO) E SARJETA CONJUGADOS DE CONCRETO, MOLDADA IN LOCO  EM TRECHO CURVO COM EXTRUSORA, 60 CM BASE (15 CM BASE DA GUIA + 45 CM BASE DA SARJETA) X 26 CM ALTURA. AF_06/2016</t>
  </si>
  <si>
    <t>94271</t>
  </si>
  <si>
    <t>GUIA (MEIO-FIO) E SARJETA CONJUGADOS DE CONCRETO, MOLDADA  IN LOCO  EM TRECHO RETO COM EXTRUSORA, 65 CM BASE (15 CM BASE DA GUIA + 50 CM BASE DA SARJETA) X 30 CM ALTURA. AF_06/2016</t>
  </si>
  <si>
    <t>84,86</t>
  </si>
  <si>
    <t>94272</t>
  </si>
  <si>
    <t>GUIA (MEIO-FIO) E SARJETA CONJUGADOS DE CONCRETO, MOLDADA  IN LOCO  EM TRECHO CURVO COM EXTRUSORA, 65 CM BASE (15 CM BASE DA GUIA + 50 CM BASE DA SARJETA) X 26 CM ALTURA. AF_06/2016</t>
  </si>
  <si>
    <t>94273</t>
  </si>
  <si>
    <t>ASSENTAMENTO DE GUIA (MEIO-FIO) EM TRECHO RETO, CONFECCIONADA EM CONCRETO PRÉ-FABRICADO, DIMENSÕES 100X15X13X30 CM (COMPRIMENTO X BASE INFERIOR X BASE SUPERIOR X ALTURA), PARA VIAS URBANAS (USO VIÁRIO). AF_06/2016</t>
  </si>
  <si>
    <t>94274</t>
  </si>
  <si>
    <t>ASSENTAMENTO DE GUIA (MEIO-FIO) EM TRECHO CURVO, CONFECCIONADA EM CONCRETO PRÉ-FABRICADO, DIMENSÕES 100X15X13X30 CM (COMPRIMENTO X BASE INFERIOR X BASE SUPERIOR X ALTURA), PARA VIAS URBANAS (USO VIÁRIO). AF_06/2016</t>
  </si>
  <si>
    <t>67,80</t>
  </si>
  <si>
    <t>94275</t>
  </si>
  <si>
    <t>ASSENTAMENTO DE GUIA (MEIO-FIO) EM TRECHO RETO, CONFECCIONADA EM CONCRETO PRÉ-FABRICADO, DIMENSÕES 100X15X13X20 CM (COMPRIMENTO X BASE INFERIOR X BASE SUPERIOR X ALTURA), PARA URBANIZAÇÃO INTERNA DE EMPREENDIMENTOS. AF_06/2016</t>
  </si>
  <si>
    <t>94276</t>
  </si>
  <si>
    <t>ASSENTAMENTO DE GUIA (MEIO-FIO) EM TRECHO CURVO, CONFECCIONADA EM CONCRETO PRÉ-FABRICADO, DIMENSÕES 100X15X13X20 CM (COMPRIMENTO X BASE INFERIOR X BASE SUPERIOR X ALTURA), PARA URBANIZAÇÃO INTERNA DE EMPREENDIMENTOS. AF_06/2016</t>
  </si>
  <si>
    <t>61,45</t>
  </si>
  <si>
    <t>94277</t>
  </si>
  <si>
    <t>ASSENTAMENTO DE GUIA (MEIO-FIO) EM TRECHO RETO, CONFECCIONADA EM CONCRETO PRÉ-FABRICADO, DIMENSÕES 80X08X08X25 CM (COMPRIMENTO X BASE INFERIOR X BASE SUPERIOR X ALTURA), PARA URBANIZAÇÃO INTERNA DE EMPREENDIMENTOS. AF_06/2016</t>
  </si>
  <si>
    <t>50,63</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</si>
  <si>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</si>
  <si>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</si>
  <si>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</si>
  <si>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</si>
  <si>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60,55</t>
  </si>
  <si>
    <t>94280</t>
  </si>
  <si>
    <t>ASSENTAMENTO DE GUIA (MEIO-FIO) EM TRECHO CURVO, CONFECCIONADA EM CONCRETO PRÉ-FABRICADO, DIMENSÕES 39X6,5X6,5X19 CM (COMPRIMENTO X BASE INFERIOR X BASE SUPERIOR X ALTURA), PARA DELIMITAÇÃO DE JARDINS, PRAÇAS OU PASSEIOS. AF_05/2016</t>
  </si>
  <si>
    <t>64,21</t>
  </si>
  <si>
    <t>94281</t>
  </si>
  <si>
    <t>EXECUÇÃO DE SARJETA DE CONCRETO USINADO, MOLDADA  IN LOCO  EM TRECHO RETO, 30 CM BASE X 15 CM ALTURA. AF_06/2016</t>
  </si>
  <si>
    <t>94282</t>
  </si>
  <si>
    <t>EXECUÇÃO DE SARJETA DE CONCRETO USINADO, MOLDADA  IN LOCO  EM TRECHO CURVO, 30 CM BASE X 15 CM ALTURA. AF_06/2016</t>
  </si>
  <si>
    <t>62,15</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</si>
  <si>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</si>
  <si>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</si>
  <si>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</si>
  <si>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</si>
  <si>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</si>
  <si>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</si>
  <si>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79,89</t>
  </si>
  <si>
    <t>94286</t>
  </si>
  <si>
    <t>EXECUÇÃO DE SARJETA DE CONCRETO USINADO, MOLDADA  IN LOCO  EM TRECHO CURVO, 60 CM BASE X 15 CM ALTURA. AF_06/2016</t>
  </si>
  <si>
    <t>94287</t>
  </si>
  <si>
    <t>EXECUÇÃO DE SARJETA DE CONCRETO USINADO, MOLDADA  IN LOCO  EM TRECHO RETO, 30 CM BASE X 10 CM ALTURA. AF_06/2016</t>
  </si>
  <si>
    <t>94288</t>
  </si>
  <si>
    <t>EXECUÇÃO DE SARJETA DE CONCRETO USINADO, MOLDADA  IN LOCO  EM TRECHO CURVO, 30 CM BASE X 10 CM ALTURA. AF_06/2016</t>
  </si>
  <si>
    <t>49,27</t>
  </si>
  <si>
    <t>94289</t>
  </si>
  <si>
    <t>EXECUÇÃO DE SARJETA DE CONCRETO USINADO, MOLDADA  IN LOCO  EM TRECHO RETO, 45 CM BASE X 10 CM ALTURA. AF_06/2016</t>
  </si>
  <si>
    <t>94290</t>
  </si>
  <si>
    <t>EXECUÇÃO DE SARJETA DE CONCRETO USINADO, MOLDADA  IN LOCO  EM TRECHO CURVO, 45 CM BASE X 10 CM ALTURA. AF_06/2016</t>
  </si>
  <si>
    <t>59,85</t>
  </si>
  <si>
    <t>94291</t>
  </si>
  <si>
    <t>EXECUÇÃO DE SARJETA DE CONCRETO USINADO, MOLDADA  IN LOCO  EM TRECHO RETO, 60 CM BASE X 10 CM ALTURA. AF_06/2016</t>
  </si>
  <si>
    <t>94292</t>
  </si>
  <si>
    <t>EXECUÇÃO DE SARJETA DE CONCRETO USINADO, MOLDADA  IN LOCO  EM TRECHO CURVO, 60 CM BASE X 10 CM ALTURA. AF_06/2016</t>
  </si>
  <si>
    <t>69,94</t>
  </si>
  <si>
    <t>94293</t>
  </si>
  <si>
    <t>EXECUÇÃO DE SARJETÃO DE CONCRETO USINADO, MOLDADA  IN LOCO  EM TRECHO RETO, 100 CM BASE X 20 CM ALTURA. AF_06/2016</t>
  </si>
  <si>
    <t>94294</t>
  </si>
  <si>
    <t>EXECUÇÃO DE ESCORAS DE CONCRETO PARA CONTENÇÃO DE GUIAS PRÉ-FABRICADAS. AF_06/2016</t>
  </si>
  <si>
    <t>8,72</t>
  </si>
  <si>
    <t>104491</t>
  </si>
  <si>
    <t>ADUELA/ GALERIA FECHADA PRE-MOLDADA DE CONCRETO ARMADO, SECAO QUADRANGULAR INTERNA DE 1,50 X 1,50 M (L X A), MISULA DE 20 X 20 CM, C = 1,00 M, ESPESSURA MIN = 15 CM, TB-45 E FCK DO CONCRETO = 30 MPA   FORNECIMENTO E ASSENTAMENTO. AF_01/2023</t>
  </si>
  <si>
    <t>104492</t>
  </si>
  <si>
    <t>ADUELA/ GALERIA FECHADA PRE-MOLDADA DE CONCRETO ARMADO, SECAO QUADRANGULAR INTERNA DE 2,00 X 2,00 M (L X A), MISULA DE 20 X 20 CM, C = 1,00 M, ESPESSURA MIN = 15 CM, TB-45 E FCK DO CONCRETO = 30 MPA   FORNECIMENTO E ASSENTAMENTO. AF_01/2023</t>
  </si>
  <si>
    <t>104494</t>
  </si>
  <si>
    <t>ADUELA/ GALERIA FECHADA PRE-MOLDADA DE CONCRETO ARMADO, SECAO QUADRANGULAR INTERNA DE 2,50 X 2,50 M (L X A), MISULA DE 20 X 20 CM, C = 1,00 M, ESPESSURA MIN = 15 CM, TB-45 E FCK DO CONCRETO = 30 MPA   FORNECIMENTO E ASSENTAMENTO. AF_01/2023</t>
  </si>
  <si>
    <t>104497</t>
  </si>
  <si>
    <t>ADUELA/ GALERIA FECHADA PRE-MOLDADA DE CONCRETO ARMADO, SECAO QUADRANGULAR INTERNA DE 3,00 X 3,00 M (L X A), MISULA DE 20 X 20 CM, C = 1,00 M, ESPESSURA MIN = 20 CM, TB-45 E FCK DO CONCRETO = 30 MPA   FORNECIMENTO E ASSENTAMENTO. AF_01/2023</t>
  </si>
  <si>
    <t>104515</t>
  </si>
  <si>
    <t>APLICAÇÃO DE MANTA GEOTÊXTIL NAS JUNTAS RÍGIDAS DE ADUELAS PRÉ-MOLDADAS DE CONCRETO ARMADO. AF_01/2023</t>
  </si>
  <si>
    <t>30,22</t>
  </si>
  <si>
    <t>102727</t>
  </si>
  <si>
    <t>FABRICAÇÃO, MONTAGEM E DESMONTAGEM DE FÔRMA PARA BOCA PARA BUEIRO, EM CHAPA DE MADEIRA COMPENSADA RESINADA, E = 17 MM, 2 UTILIZAÇÕES. AF_07/2021</t>
  </si>
  <si>
    <t>92,10</t>
  </si>
  <si>
    <t>102728</t>
  </si>
  <si>
    <t>ARMAÇÃO DE MURO ALA E MURO TESTA UTILIZANDO AÇO CA-50 DE 6,3 MM - MONTAGEM. AF_07/2021</t>
  </si>
  <si>
    <t>16,70</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</si>
  <si>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</si>
  <si>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</si>
  <si>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</si>
  <si>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</si>
  <si>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</si>
  <si>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</si>
  <si>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12,31</t>
  </si>
  <si>
    <t>102732</t>
  </si>
  <si>
    <t>ARMAÇÃO DE MURO ALA E MURO TESTA UTILIZANDO AÇO CA-50 DE 16 MM - MONTAGEM. AF_07/2021</t>
  </si>
  <si>
    <t>11,82</t>
  </si>
  <si>
    <t>102733</t>
  </si>
  <si>
    <t>ARMAÇÃO DE MURO ALA E MURO TESTA UTILIZANDO AÇO CA-50 DE 20 MM - MONTAGEM. AF_07/2021</t>
  </si>
  <si>
    <t>102734</t>
  </si>
  <si>
    <t>ARMAÇÃO DE SOLEIRA UTILIZANDO AÇO CA-50 DE 6,3 MM - MONTAGEM. AF_07/2021</t>
  </si>
  <si>
    <t>15,93</t>
  </si>
  <si>
    <t>102735</t>
  </si>
  <si>
    <t>ARMAÇÃO DE SOLEIRA UTILIZANDO AÇO CA-50 DE 8 MM - MONTAGEM. AF_07/2021</t>
  </si>
  <si>
    <t>15,35</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</si>
  <si>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</si>
  <si>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</si>
  <si>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</si>
  <si>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</si>
  <si>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</si>
  <si>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</si>
  <si>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</si>
  <si>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</si>
  <si>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</si>
  <si>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</si>
  <si>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</si>
  <si>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</si>
  <si>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</si>
  <si>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</si>
  <si>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</si>
  <si>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</si>
  <si>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</si>
  <si>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</si>
  <si>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</si>
  <si>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</si>
  <si>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</si>
  <si>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</si>
  <si>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</si>
  <si>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</si>
  <si>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</si>
  <si>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</si>
  <si>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</si>
  <si>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</si>
  <si>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</si>
  <si>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</si>
  <si>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</si>
  <si>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</si>
  <si>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</si>
  <si>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</si>
  <si>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</si>
  <si>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</si>
  <si>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</si>
  <si>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</si>
  <si>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</si>
  <si>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</si>
  <si>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</si>
  <si>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</si>
  <si>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</si>
  <si>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</si>
  <si>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</si>
  <si>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</si>
  <si>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</si>
  <si>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</si>
  <si>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</si>
  <si>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</si>
  <si>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</si>
  <si>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</si>
  <si>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</si>
  <si>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</si>
  <si>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</si>
  <si>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</si>
  <si>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</si>
  <si>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</si>
  <si>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</si>
  <si>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</si>
  <si>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</si>
  <si>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</si>
  <si>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</si>
  <si>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</si>
  <si>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</si>
  <si>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</si>
  <si>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</si>
  <si>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</si>
  <si>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</si>
  <si>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</si>
  <si>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</si>
  <si>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</si>
  <si>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</si>
  <si>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</si>
  <si>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</si>
  <si>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</si>
  <si>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</si>
  <si>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</si>
  <si>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</si>
  <si>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</si>
  <si>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</si>
  <si>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</si>
  <si>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</si>
  <si>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</si>
  <si>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</si>
  <si>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</si>
  <si>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</si>
  <si>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</si>
  <si>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</si>
  <si>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</si>
  <si>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</si>
  <si>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</si>
  <si>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</si>
  <si>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</si>
  <si>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</si>
  <si>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</si>
  <si>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</si>
  <si>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</si>
  <si>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</si>
  <si>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</si>
  <si>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</si>
  <si>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</si>
  <si>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</si>
  <si>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</si>
  <si>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</si>
  <si>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</si>
  <si>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</si>
  <si>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</si>
  <si>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</si>
  <si>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</si>
  <si>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</si>
  <si>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</si>
  <si>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</si>
  <si>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</si>
  <si>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</si>
  <si>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</si>
  <si>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</si>
  <si>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</si>
  <si>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</si>
  <si>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</si>
  <si>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</si>
  <si>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</si>
  <si>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</si>
  <si>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</si>
  <si>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</si>
  <si>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</si>
  <si>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</si>
  <si>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</si>
  <si>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</si>
  <si>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</si>
  <si>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</si>
  <si>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</si>
  <si>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</si>
  <si>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</si>
  <si>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101570</t>
  </si>
  <si>
    <t>ESCORAMENTO DE VALA, TIPO PONTALETEAMENTO, COM PROFUNDIDADE DE 0 A 1,5 M, LARGURA MENOR QUE 1,5 M. AF_08/2020</t>
  </si>
  <si>
    <t>21,86</t>
  </si>
  <si>
    <t>101571</t>
  </si>
  <si>
    <t>ESCORAMENTO DE VALA, TIPO PONTALETEAMENTO, COM PROFUNDIDADE DE 0 A 1,5 M, LARGURA MAIOR OU IGUAL A 1,5 M E MENOR QUE 2,5 M. AF_08/2020</t>
  </si>
  <si>
    <t>29,16</t>
  </si>
  <si>
    <t>101572</t>
  </si>
  <si>
    <t>ESCORAMENTO DE VALA, TIPO PONTALETEAMENTO, COM PROFUNDIDADE DE 1,5 A 3,0 M, LARGURA MENOR QUE 1,5 M. AF_08/2020</t>
  </si>
  <si>
    <t>17,39</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</si>
  <si>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</si>
  <si>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</si>
  <si>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</si>
  <si>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</si>
  <si>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13,78</t>
  </si>
  <si>
    <t>101575</t>
  </si>
  <si>
    <t>ESCORAMENTO DE VALA, TIPO PONTALETEAMENTO, COM PROFUNDIDADE DE 3,0 A 4,5 M, LARGURA MAIOR OU IGUAL A 1,5 M E MENOR QUE 2,5 M. AF_08/2020</t>
  </si>
  <si>
    <t>21,28</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</si>
  <si>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</si>
  <si>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</si>
  <si>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</si>
  <si>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</si>
  <si>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</si>
  <si>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</si>
  <si>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</si>
  <si>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</si>
  <si>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44,09</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</si>
  <si>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</si>
  <si>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</si>
  <si>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</si>
  <si>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</si>
  <si>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</si>
  <si>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</si>
  <si>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68,44</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</si>
  <si>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</si>
  <si>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</si>
  <si>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</si>
  <si>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</si>
  <si>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</si>
  <si>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</si>
  <si>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71,38</t>
  </si>
  <si>
    <t>101586</t>
  </si>
  <si>
    <t>ESCORAMENTO DE VALA, TIPO CONTÍNUO, COM PROFUNDIDADE DE 3,0 A 4,5 M, LARGURA MENOR QUE 1,5 M. AF_08/2020</t>
  </si>
  <si>
    <t>50,92</t>
  </si>
  <si>
    <t>101587</t>
  </si>
  <si>
    <t>ESCORAMENTO DE VALA, TIPO CONTÍNUO, COM PROFUNDIDADE DE 3,0 A 4,5 M, LARGURA MAIOR OU IGUAL A 1,5 E MENOR QUE 2,5 M. AF_08/2020</t>
  </si>
  <si>
    <t>65,45</t>
  </si>
  <si>
    <t>101588</t>
  </si>
  <si>
    <t>ESCORAMENTO DE VALA, TIPO CONTÍNUO COM PERFIL METÁLICO "U", COM PROFUNDIDADE DE 0 A 1,5 M, LARGURA MENOR QUE 1,5 M. AF_08/2020</t>
  </si>
  <si>
    <t>87,90</t>
  </si>
  <si>
    <t>101589</t>
  </si>
  <si>
    <t>ESCORAMENTO DE VALA,TIPO CONTÍNUO COM PERFIL METÁLICO "U", COM PROFUNDIDADE DE 0 A 1,5 M, LARGURA MAIOR OU IGUAL A 1,5 E MENOR QUE 2,5 M. AF_08/2020</t>
  </si>
  <si>
    <t>127,63</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</si>
  <si>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</si>
  <si>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</si>
  <si>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</si>
  <si>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</si>
  <si>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</si>
  <si>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</si>
  <si>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</si>
  <si>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</si>
  <si>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</si>
  <si>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</si>
  <si>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16,22</t>
  </si>
  <si>
    <t>101601</t>
  </si>
  <si>
    <t>ESCORAMENTO DE VALA, TIPO BLINDAGEM COM PROFUNDIDADE DE 0 A 1,5 M, LARGURA MAIOR OU IGUAL A 1,5 M E MENOR QUE 2,5 M - EXECUÇÃO, NÃO INCLUI MATERIAL. AF_08/2020</t>
  </si>
  <si>
    <t>24,00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</si>
  <si>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</si>
  <si>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</si>
  <si>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</si>
  <si>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</si>
  <si>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19,80</t>
  </si>
  <si>
    <t>101604</t>
  </si>
  <si>
    <t>ESCORAMENTO DE VALA, TIPO BLINDAGEM, COM PROFUNDIDADE DE 3,0 A 4,5 M, LARGURA MENOR QUE 1,5 M - EXECUÇÃO, NÃO INCLUI MATERIAL. AF_08/2020</t>
  </si>
  <si>
    <t>7,86</t>
  </si>
  <si>
    <t>101605</t>
  </si>
  <si>
    <t>ESCORAMENTO DE VALA, TIPO BLINDAGEM, COM PROFUNDIDADE DE 3,0 A 4,5 M, LARGURA MAIOR OU IGUAL A 1,5 M E MENOR QUE 2,5 M - EXECUÇÃO, NÃO INCLUI MATERIAL. AF_08/2020</t>
  </si>
  <si>
    <t>90788</t>
  </si>
  <si>
    <t>KIT DE PORTA-PRONTA DE MADEIRA EM ACABAMENTO MELAMÍNICO BRANCO, FOLHA LEVE OU MÉDIA, 60X210CM, EXCLUSIVE FECHADURA, FIXAÇÃO COM PREENCHIMENTO PARCIAL DE ESPUMA EXPANSIVA - FORNECIMENTO E INSTALAÇÃO. AF_12/2019</t>
  </si>
  <si>
    <t>90789</t>
  </si>
  <si>
    <t>KIT DE PORTA-PRONTA DE MADEIRA EM ACABAMENTO MELAMÍNICO BRANCO, FOLHA LEVE OU MÉDIA, 70X210CM, EXCLUSIVE FECHADURA, FIXAÇÃO COM PREENCHIMENTO PARCIAL DE ESPUMA EXPANSIVA - FORNECIMENTO E INSTALAÇÃO. AF_12/2019</t>
  </si>
  <si>
    <t>90790</t>
  </si>
  <si>
    <t>KIT DE PORTA-PRONTA DE MADEIRA EM ACABAMENTO MELAMÍNICO BRANCO, FOLHA LEVE OU MÉDIA, 80X210CM, EXCLUSIVE FECHADURA, FIXAÇÃO COM PREENCHIMENTO PARCIAL DE ESPUMA EXPANSIVA - FORNECIMENTO E INSTALAÇÃO. AF_12/2019</t>
  </si>
  <si>
    <t>90791</t>
  </si>
  <si>
    <t>KIT DE PORTA-PRONTA DE MADEIRA EM ACABAMENTO MELAMÍNICO BRANCO, FOLHA PESADA OU SUPERPESADA, 80X210CM, FIXAÇÃO COM PREENCHIMENTO PARCIAL DE ESPUMA EXPANSIVA - FORNECIMENTO E INSTALAÇÃO. AF_12/2019</t>
  </si>
  <si>
    <t>90793</t>
  </si>
  <si>
    <t>KIT DE PORTA-PRONTA DE MADEIRA EM ACABAMENTO MELAMÍNICO BRANCO, FOLHA PESADA OU SUPERPESADA, 90X210CM, FIXAÇÃO COM PREENCHIMENTO TOTAL DE ESPUMA EXPANSIVA - FORNECIMENTO E INSTALAÇÃO. AF_12/2019</t>
  </si>
  <si>
    <t>90794</t>
  </si>
  <si>
    <t>KIT DE PORTA-PRONTA DE MADEIRA EM ACABAMENTO MELAMÍNICO BRANCO, FOLHA LEVE OU MÉDIA, E BATENTE METÁLICO, 60X210CM, FIXAÇÃO COM ARGAMASSA - FORNECIMENTO E INSTALAÇÃO. AF_12/2019</t>
  </si>
  <si>
    <t>90795</t>
  </si>
  <si>
    <t>KIT DE PORTA-PRONTA DE MADEIRA EM ACABAMENTO MELAMÍNICO BRANCO, FOLHA LEVE OU MÉDIA, E BATENTE METÁLICO, 70X210CM, FIXAÇÃO COM ARGAMASSA - FORNECIMENTO E INSTALAÇÃO. AF_12/2019</t>
  </si>
  <si>
    <t>90796</t>
  </si>
  <si>
    <t>KIT DE PORTA-PRONTA DE MADEIRA EM ACABAMENTO MELAMÍNICO BRANCO, FOLHA LEVE OU MÉDIA, E BATENTE METÁLICO, 80X210CM, FIXAÇÃO COM ARGAMASSA - FORNECIMENTO E INSTALAÇÃO. AF_12/2019</t>
  </si>
  <si>
    <t>90797</t>
  </si>
  <si>
    <t>KIT DE PORTA-PRONTA DE MADEIRA EM ACABAMENTO MELAMÍNICO BRANCO, FOLHA LEVE OU MÉDIA, E BATENTE METÁLICO, 90X210CM, FIXAÇÃO COM ARGAMASSA - FORNECIMENTO E INSTALAÇÃO. AF_12/2019</t>
  </si>
  <si>
    <t>90798</t>
  </si>
  <si>
    <t>KIT DE PORTA-PRONTA DE MADEIRA EM ACABAMENTO MELAMÍNICO BRANCO, FOLHA PESADA OU SUPERPESADA, E BATENTE METÁLICO, 80X210CM, FIXAÇÃO COM ARGAMASSA - FORNECIMENTO E INSTALAÇÃO. AF_12/2019</t>
  </si>
  <si>
    <t>90799</t>
  </si>
  <si>
    <t>KIT DE PORTA-PRONTA DE MADEIRA EM ACABAMENTO MELAMÍNICO BRANCO, FOLHA PESADA OU SUPERPESADA, E BATENTE METÁLICO, 90X210CM, FIXAÇÃO COM ARGAMASSA - FORNECIMENTO E INSTALAÇÃO. AF_12/2019</t>
  </si>
  <si>
    <t>90801</t>
  </si>
  <si>
    <t>BATENTE PARA PORTA DE MADEIRA, PADRÃO MÉDIO - FORNECIMENTO E MONTAGEM. AF_12/2019</t>
  </si>
  <si>
    <t>90806</t>
  </si>
  <si>
    <t>BATENTE PARA PORTA DE MADEIRA, FIXAÇÃO COM ARGAMASSA, PADRÃO MÉDIO - FORNECIMENTO E INSTALAÇÃO. AF_12/2019</t>
  </si>
  <si>
    <t>90820</t>
  </si>
  <si>
    <t>PORTA DE MADEIRA PARA PINTURA, SEMI-OCA (LEVE OU MÉDIA), 60X210CM, ESPESSURA DE 3,5CM, INCLUSO DOBRADIÇAS - FORNECIMENTO E INSTALAÇÃO. AF_12/2019</t>
  </si>
  <si>
    <t>90821</t>
  </si>
  <si>
    <t>PORTA DE MADEIRA PARA PINTURA, SEMI-OCA (LEVE OU MÉDIA), 70X210CM, ESPESSURA DE 3,5CM, INCLUSO DOBRADIÇAS - FORNECIMENTO E INSTALAÇÃO. AF_12/2019</t>
  </si>
  <si>
    <t>90822</t>
  </si>
  <si>
    <t>PORTA DE MADEIRA PARA PINTURA, SEMI-OCA (LEVE OU MÉDIA), 80X210CM, ESPESSURA DE 3,5CM, INCLUSO DOBRADIÇAS - FORNECIMENTO E INSTALAÇÃO. AF_12/2019</t>
  </si>
  <si>
    <t>90823</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</si>
  <si>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</si>
  <si>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</si>
  <si>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</si>
  <si>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</si>
  <si>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</si>
  <si>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90830</t>
  </si>
  <si>
    <t>FECHADURA DE EMBUTIR COM CILINDRO, EXTERNA, COMPLETA, ACABAMENTO PADRÃO MÉDIO, INCLUSO EXECUÇÃO DE FURO - FORNECIMENTO E INSTALAÇÃO. AF_12/2019</t>
  </si>
  <si>
    <t>90831</t>
  </si>
  <si>
    <t>FECHADURA DE EMBUTIR PARA PORTA DE BANHEIRO, COMPLETA, ACABAMENTO PADRÃO MÉDIO, INCLUSO EXECUÇÃO DE FURO - FORNECIMENTO E INSTALAÇÃO. AF_12/2019</t>
  </si>
  <si>
    <t>90841</t>
  </si>
  <si>
    <t>KIT DE PORTA DE MADEIRA PARA PINTURA, SEMI-OCA (LEVE OU MÉDIA), PADRÃO MÉDIO, 60X210CM, ESPESSURA DE 3,5CM, ITENS INCLUSOS: DOBRADIÇAS, MONTAGEM E INSTALAÇÃO DO BATENTE, FECHADURA COM EXECUÇÃO DO FURO - FORNECIMENTO E INSTALAÇÃO. AF_12/2019</t>
  </si>
  <si>
    <t>90842</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</si>
  <si>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</si>
  <si>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</si>
  <si>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</si>
  <si>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</si>
  <si>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</si>
  <si>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</si>
  <si>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</si>
  <si>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90847</t>
  </si>
  <si>
    <t>KIT DE PORTA DE MADEIRA PARA PINTURA, SEMI-OCA (LEVE OU MÉDIA), PADRÃO MÉDIO, 60X210CM, ESPESSURA DE 3,5CM, ITENS INCLUSOS: DOBRADIÇAS, MONTAGEM E INSTALAÇÃO DO BATENTE, SEM FECHADURA - FORNECIMENTO E INSTALAÇÃO. AF_12/2019</t>
  </si>
  <si>
    <t>90848</t>
  </si>
  <si>
    <t>KIT DE PORTA DE MADEIRA PARA PINTURA, SEMI-OCA (LEVE OU MÉDIA), PADRÃO MÉDIO, 70X210CM, ESPESSURA DE 3,5CM, ITENS INCLUSOS: DOBRADIÇAS, MONTAGEM E INSTALAÇÃO DO BATENTE, SEM FECHADURA - FORNECIMENTO E INSTALAÇÃO. AF_12/2019</t>
  </si>
  <si>
    <t>90849</t>
  </si>
  <si>
    <t>KIT DE PORTA DE MADEIRA PARA PINTURA, SEMI-OCA (LEVE OU MÉDIA), PADRÃO MÉDIO, 80X210CM, ESPESSURA DE 3,5CM, ITENS INCLUSOS: DOBRADIÇAS, MONTAGEM E INSTALAÇÃO DO BATENTE, SEM FECHADURA - FORNECIMENTO E INSTALAÇÃO. AF_12/2019</t>
  </si>
  <si>
    <t>90850</t>
  </si>
  <si>
    <t>KIT DE PORTA DE MADEIRA PARA PINTURA, SEMI-OCA (LEVE OU MÉDIA), PADRÃO MÉDIO, 90X210CM, ESPESSURA DE 3,5CM, ITENS INCLUSOS: DOBRADIÇAS, MONTAGEM E INSTALAÇÃO DO BATENTE, SEM FECHADURA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</si>
  <si>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</si>
  <si>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</si>
  <si>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</si>
  <si>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</si>
  <si>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91009</t>
  </si>
  <si>
    <t>PORTA DE MADEIRA PARA VERNIZ, SEMI-OCA (LEVE OU MÉDIA), 60X210CM, ESPESSURA DE 3,5CM, INCLUSO DOBRADIÇAS - FORNECIMENTO E INSTALAÇÃO. AF_12/2019</t>
  </si>
  <si>
    <t>91010</t>
  </si>
  <si>
    <t>PORTA DE MADEIRA PARA VERNIZ, SEMI-OCA (LEVE OU MÉDIA), 70X210CM, ESPESSURA DE 3,5CM, INCLUSO DOBRADIÇAS - FORNECIMENTO E INSTALAÇÃO. AF_12/2019</t>
  </si>
  <si>
    <t>91011</t>
  </si>
  <si>
    <t>PORTA DE MADEIRA PARA VERNIZ, SEMI-OCA (LEVE OU MÉDIA), 80X210CM, ESPESSURA DE 3,5CM, INCLUSO DOBRADIÇAS - FORNECIMENTO E INSTALAÇÃO. AF_12/2019</t>
  </si>
  <si>
    <t>91012</t>
  </si>
  <si>
    <t>PORTA DE MADEIRA PARA VERNIZ, SEMI-OCA (LEVE OU MÉDIA), 90X210CM, ESPESSURA DE 3,5CM, INCLUSO DOBRADIÇAS - FORNECIMENTO E INSTALAÇÃO. AF_12/2019</t>
  </si>
  <si>
    <t>91013</t>
  </si>
  <si>
    <t>KIT DE PORTA DE MADEIRA PARA VERNIZ, SEMI-OCA (LEVE OU MÉDIA), PADRÃO MÉDIO, 60X210CM, ESPESSURA DE 3,5CM, ITENS INCLUSOS: DOBRADIÇAS, MONTAGEM E INSTALAÇÃO DO BATENTE, SEM FECHADURA - FORNECIMENTO E INSTALAÇÃO. AF_12/2019</t>
  </si>
  <si>
    <t>91014</t>
  </si>
  <si>
    <t>KIT DE PORTA DE MADEIRA PARA VERNIZ, SEMI-OCA (LEVE OU MÉDIA), PADRÃO MÉDIO, 70X210CM, ESPESSURA DE 3,5CM, ITENS INCLUSOS: DOBRADIÇAS, MONTAGEM E INSTALAÇÃO DO BATENTE, SEM FECHADURA - FORNECIMENTO E INSTALAÇÃO. AF_12/2019</t>
  </si>
  <si>
    <t>91015</t>
  </si>
  <si>
    <t>KIT DE PORTA DE MADEIRA PARA VERNIZ, SEMI-OCA (LEVE OU MÉDIA), PADRÃO MÉDIO, 80X210CM, ESPESSURA DE 3,5CM, ITENS INCLUSOS: DOBRADIÇAS, MONTAGEM E INSTALAÇÃO DO BATENTE, SEM FECHADURA - FORNECIMENTO E INSTALAÇÃO. AF_12/2019</t>
  </si>
  <si>
    <t>91016</t>
  </si>
  <si>
    <t>KIT DE PORTA DE MADEIRA PARA VERNIZ, SEMI-OCA (LEVE OU MÉDIA), PADRÃO MÉDIO, 90X210CM, ESPESSURA DE 3,5CM, ITENS INCLUSOS: DOBRADIÇAS, MONTAGEM E INSTALAÇÃO DO BATENTE, SEM FECHADURA - FORNECIMENTO E INSTALAÇÃO. AF_12/2019</t>
  </si>
  <si>
    <t>91287</t>
  </si>
  <si>
    <t>BATENTE PARA PORTA DE MADEIRA, PADRÃO POPULAR - FORNECIMENTO E MONTAGEM. AF_12/2019</t>
  </si>
  <si>
    <t>91292</t>
  </si>
  <si>
    <t>BATENTE PARA PORTA DE MADEIRA, FIXAÇÃO COM ARGAMASSA, PADRÃO POPULAR. FORNECIMENTO E INSTALAÇÃO. AF_12/2019</t>
  </si>
  <si>
    <t>91295</t>
  </si>
  <si>
    <t>PORTA DE MADEIRA FRISADA, SEMI-OCA (LEVE OU MÉDIA), 60X210CM, ESPESSURA DE 3CM, INCLUSO DOBRADIÇAS - FORNECIMENTO E INSTALAÇÃO. AF_12/2019</t>
  </si>
  <si>
    <t>91296</t>
  </si>
  <si>
    <t>PORTA DE MADEIRA FRISADA, SEMI-OCA (LEVE OU MÉDIA), 70X210CM, ESPESSURA DE 3CM, INCLUSO DOBRADIÇAS - FORNECIMENTO E INSTALAÇÃO. AF_12/2019</t>
  </si>
  <si>
    <t>91297</t>
  </si>
  <si>
    <t>PORTA DE MADEIRA FRISADA, SEMI-OCA (LEVE OU MÉDIA), 80X210CM, ESPESSURA DE 3,5CM, INCLUSO DOBRADIÇAS - FORNECIMENTO E INSTALAÇÃO. AF_12/2019</t>
  </si>
  <si>
    <t>91298</t>
  </si>
  <si>
    <t>PORTA DE MADEIRA TIPO VENEZIANA, 80X210CM, ESPESSURA DE 3CM, INCLUSO DOBRADIÇAS - FORNECIMENTO E INSTALAÇÃO. AF_12/2019</t>
  </si>
  <si>
    <t>91299</t>
  </si>
  <si>
    <t>PORTA DE MADEIRA, TIPO MEXICANA, MACIÇA (PESADA OU SUPERPESADA), 80X210CM, ESPESSURA DE 3,5CM, INCLUSO DOBRADIÇAS - FORNECIMENTO E INSTALAÇÃO. AF_12/2019</t>
  </si>
  <si>
    <t>91304</t>
  </si>
  <si>
    <t>FECHADURA DE EMBUTIR COM CILINDRO, EXTERNA, COMPLETA, ACABAMENTO PADRÃO POPULAR, INCLUSO EXECUÇÃO DE FURO - FORNECIMENTO E INSTALAÇÃO. AF_12/2019</t>
  </si>
  <si>
    <t>91305</t>
  </si>
  <si>
    <t>FECHADURA DE EMBUTIR PARA PORTA DE BANHEIRO, COMPLETA, ACABAMENTO PADRÃO POPULAR, INCLUSO EXECUÇÃO DE FURO - FORNECIMENTO E INSTALAÇÃO. AF_12/2019</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</si>
  <si>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</si>
  <si>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</si>
  <si>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</si>
  <si>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</si>
  <si>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91312</t>
  </si>
  <si>
    <t>KIT DE PORTA DE MADEIRA PARA PINTURA, SEMI-OCA (LEVE OU MÉDIA), PADRÃO POPULAR, 60X210CM, ESPESSURA DE 3,5CM, ITENS INCLUSOS: DOBRADIÇAS, MONTAGEM E INSTALAÇÃO DO BATENTE, FECHADURA COM EXECUÇÃO DO FURO - FORNECIMENTO E INSTALAÇÃO. AF_12/2019</t>
  </si>
  <si>
    <t>91313</t>
  </si>
  <si>
    <t>KIT DE PORTA DE MADEIRA PARA PINTURA, SEMI-OCA (LEVE OU MÉDIA), PADRÃO POPULAR, 70X210CM, ESPESSURA DE 3,5CM, ITENS INCLUSOS: DOBRADIÇAS, MONTAGEM E INSTALAÇÃO DO BATENTE, FECHADURA COM EXECUÇÃO DO FURO - FORNECIMENTO E INSTALAÇÃO. AF_12/2019</t>
  </si>
  <si>
    <t>91314</t>
  </si>
  <si>
    <t>KIT DE PORTA DE MADEIRA PARA PINTURA, SEMI-OCA (LEVE OU MÉDIA), PADRÃO POPULAR, 80X210CM, ESPESSURA DE 3,5CM, ITENS INCLUSOS: DOBRADIÇAS, MONTAGEM E INSTALAÇÃO DO BATENTE, FECHADURA COM EXECUÇÃO DO FURO - FORNECIMENTO E INSTALAÇÃO. AF_12/2019</t>
  </si>
  <si>
    <t>91315</t>
  </si>
  <si>
    <t>KIT DE PORTA DE MADEIRA PARA PINTURA, SEMI-OCA (LEVE OU MÉDIA), PADRÃO POPULAR, 90X210CM, ESPESSURA DE 3,5CM, ITENS INCLUSOS: DOBRADIÇAS, MONTAGEM E INSTALAÇÃO DO BATENTE, FECHADURA COM EXECUÇÃO DO FURO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</si>
  <si>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</si>
  <si>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</si>
  <si>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</si>
  <si>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</si>
  <si>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91318</t>
  </si>
  <si>
    <t>KIT DE PORTA DE MADEIRA PARA PINTURA, SEMI-OCA (LEVE OU MÉDIA), PADRÃO POPULAR, 60X210CM, ESPESSURA DE 3,5CM, ITENS INCLUSOS: DOBRADIÇAS, MONTAGEM E INSTALAÇÃO DO BATENTE, SEM FECHADURA - FORNECIMENTO E INSTALAÇÃO. AF_12/2019</t>
  </si>
  <si>
    <t>91319</t>
  </si>
  <si>
    <t>KIT DE PORTA DE MADEIRA PARA PINTURA, SEMI-OCA (LEVE OU MÉDIA), PADRÃO POPULAR, 70X210CM, ESPESSURA DE 3,5CM, ITENS INCLUSOS: DOBRADIÇAS, MONTAGEM E INSTALAÇÃO DO BATENTE, SEM FECHADURA - FORNECIMENTO E INSTALAÇÃO. AF_12/2019</t>
  </si>
  <si>
    <t>91320</t>
  </si>
  <si>
    <t>KIT DE PORTA DE MADEIRA PARA PINTURA, SEMI-OCA (LEVE OU MÉDIA), PADRÃO POPULAR, 80X210CM, ESPESSURA DE 3,5CM, ITENS INCLUSOS: DOBRADIÇAS, MONTAGEM E INSTALAÇÃO DO BATENTE, SEM FECHADURA - FORNECIMENTO E INSTALAÇÃO. AF_12/2019</t>
  </si>
  <si>
    <t>91321</t>
  </si>
  <si>
    <t>KIT DE PORTA DE MADEIRA PARA PINTURA, SEMI-OCA (LEVE OU MÉDIA), PADRÃO POPULAR, 90X210CM, ESPESSURA DE 3,5CM, ITENS INCLUSOS: DOBRADIÇAS, MONTAGEM E INSTALAÇÃO DO BATENTE, SEM FECHADURA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</si>
  <si>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</si>
  <si>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</si>
  <si>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</si>
  <si>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</si>
  <si>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91324</t>
  </si>
  <si>
    <t>KIT DE PORTA DE MADEIRA PARA VERNIZ, SEMI-OCA (LEVE OU MÉDIA), PADRÃO POPULAR, 60X210CM, ESPESSURA DE 3,5CM, ITENS INCLUSOS: DOBRADIÇAS, MONTAGEM E INSTALAÇÃO DO BATENTE, SEM FECHADURA - FORNECIMENTO E INSTALAÇÃO. AF_12/2019</t>
  </si>
  <si>
    <t>91325</t>
  </si>
  <si>
    <t>KIT DE PORTA DE MADEIRA PARA VERNIZ, SEMI-OCA (LEVE OU MÉDIA), PADRÃO POPULAR, 70X210CM, ESPESSURA DE 3,5CM, ITENS INCLUSOS: DOBRADIÇAS, MONTAGEM E INSTALAÇÃO DO BATENTE, SEM FECHADURA - FORNECIMENTO E INSTALAÇÃO. AF_12/2019</t>
  </si>
  <si>
    <t>91326</t>
  </si>
  <si>
    <t>KIT DE PORTA DE MADEIRA PARA VERNIZ, SEMI-OCA (LEVE OU MÉDIA), PADRÃO POPULAR, 80X210CM, ESPESSURA DE 3,5CM, ITENS INCLUSOS: DOBRADIÇAS, MONTAGEM E INSTALAÇÃO DO BATENTE, SEM FECHADURA - FORNECIMENTO E INSTALAÇÃO. AF_12/2019</t>
  </si>
  <si>
    <t>91327</t>
  </si>
  <si>
    <t>KIT DE PORTA DE MADEIRA PARA VERNIZ, SEMI-OCA (LEVE OU MÉDIA), PADRÃO POPULAR, 90X210CM, ESPESSURA DE 3,5CM, ITENS INCLUSOS: DOBRADIÇAS, MONTAGEM E INSTALAÇÃO DO BATENTE, SEM FECHADURA - FORNECIMENTO E INSTALAÇÃO. AF_12/2019</t>
  </si>
  <si>
    <t>91328</t>
  </si>
  <si>
    <t>KIT DE PORTA DE MADEIRA FRISADA, SEMI-OCA (LEVE OU MÉDIA), PADRÃO MÉDIO 60X210CM, ESPESSURA DE 3CM, ITENS INCLUSOS: DOBRADIÇAS, MONTAGEM E INSTALAÇÃO DO BATENTE, SEM FECHADURA - FORNECIMENTO E INSTALAÇÃO. AF_12/2019</t>
  </si>
  <si>
    <t>91329</t>
  </si>
  <si>
    <t>KIT DE PORTA DE MADEIRA FRISADA, SEMI-OCA (LEVE OU MÉDIA), PADRÃO POPULAR, 60X210CM, ESPESSURA DE 3CM, ITENS INCLUSOS: DOBRADIÇAS, MONTAGEM E INSTALAÇÃO DO BATENTE, SEM FECHADURA - FORNECIMENTO E INSTALAÇÃO. AF_12/2019</t>
  </si>
  <si>
    <t>91330</t>
  </si>
  <si>
    <t>KIT DE PORTA DE MADEIRA FRISADA, SEMI-OCA (LEVE OU MÉDIA), PADRÃO MÉDIO, 70X210CM, ESPESSURA DE 3CM, ITENS INCLUSOS: DOBRADIÇAS, MONTAGEM E INSTALAÇÃO DO BATENTE, SEM FECHADURA - FORNECIMENTO E INSTALAÇÃO. AF_12/2019</t>
  </si>
  <si>
    <t>91331</t>
  </si>
  <si>
    <t>KIT DE PORTA DE MADEIRA FRISADA, SEMI-OCA (LEVE OU MÉDIA), PADRÃO POPULAR, 70X210CM, ESPESSURA DE 3CM, ITENS INCLUSOS: DOBRADIÇAS, MONTAGEM E INSTALAÇÃO DO BATENTE, SEM FECHADURA - FORNECIMENTO E INSTALAÇÃO. AF_12/2019</t>
  </si>
  <si>
    <t>91332</t>
  </si>
  <si>
    <t>KIT DE PORTA DE MADEIRA FRISADA, SEMI-OCA (LEVE OU MÉDIA), PADRÃO MÉDIO, 80X210CM, ESPESSURA DE 3,5CM, ITENS INCLUSOS: DOBRADIÇAS, MONTAGEM E INSTALAÇÃO DO BATENTE, SEM FECHADURA - FORNECIMENTO E INSTALAÇÃO. AF_12/2019</t>
  </si>
  <si>
    <t>91333</t>
  </si>
  <si>
    <t>KIT DE PORTA DE MADEIRA FRISADA, SEMI-OCA (LEVE OU MÉDIA), PADRÃO POPULAR, 80X210CM, ESPESSURA DE 3,5CM, ITENS INCLUSOS: DOBRADIÇAS, MONTAGEM E INSTALAÇÃO DO BATENTE, SEM FECHADURA - FORNECIMENTO E INSTALAÇÃO. AF_12/2019</t>
  </si>
  <si>
    <t>91334</t>
  </si>
  <si>
    <t>KIT DE PORTA DE MADEIRA TIPO VENEZIANA, PADRÃO MÉDIO, 80X210CM, ESPESSURA DE 3CM, ITENS INCLUSOS: DOBRADIÇAS, MONTAGEM E INSTALAÇÃO DO BATENTE, SEM FECHADURA - FORNECIMENTO E INSTALAÇÃO. AF_12/2019</t>
  </si>
  <si>
    <t>91335</t>
  </si>
  <si>
    <t>KIT DE PORTA DE MADEIRA TIPO VENEZIANA, PADRÃO POPULAR, 80X210CM, ESPESSURA DE 3CM, ITENS INCLUSOS: DOBRADIÇAS, MONTAGEM E INSTALAÇÃO DO BATENTE, SEM FECHADURA - FORNECIMENTO E INSTALAÇÃO. AF_12/2019</t>
  </si>
  <si>
    <t>91336</t>
  </si>
  <si>
    <t>KIT DE PORTA DE MADEIRA TIPO MEXICANA, MACIÇA (PESADA OU SUPERPESADA), PADRÃO MÉDIO, 80X210CM, ESPESSURA DE 3CM, ITENS INCLUSOS: DOBRADIÇAS, MONTAGEM E INSTALAÇÃO DO BATENTE, SEM FECHADURA - FORNECIMENTO E INSTALAÇÃO. AF_12/2019</t>
  </si>
  <si>
    <t>91337</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</si>
  <si>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</si>
  <si>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</si>
  <si>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</si>
  <si>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10,88</t>
  </si>
  <si>
    <t>100660</t>
  </si>
  <si>
    <t>ALIZAR DE 5X1,5CM PARA PORTA FIXADO COM PREGOS, PADRÃO POPULAR - FORNECIMENTO E INSTALAÇÃO. AF_12/2019</t>
  </si>
  <si>
    <t>7,39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</si>
  <si>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</si>
  <si>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</si>
  <si>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</si>
  <si>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</si>
  <si>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180,89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</si>
  <si>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</si>
  <si>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</si>
  <si>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</si>
  <si>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</si>
  <si>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</si>
  <si>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</si>
  <si>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</si>
  <si>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</si>
  <si>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</si>
  <si>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</si>
  <si>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</si>
  <si>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</si>
  <si>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</si>
  <si>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</si>
  <si>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</si>
  <si>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</si>
  <si>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</si>
  <si>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</si>
  <si>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</si>
  <si>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</si>
  <si>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</si>
  <si>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</si>
  <si>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</si>
  <si>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</si>
  <si>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</si>
  <si>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</si>
  <si>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</si>
  <si>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</si>
  <si>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</si>
  <si>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</si>
  <si>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</si>
  <si>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</si>
  <si>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</si>
  <si>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</si>
  <si>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</si>
  <si>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</si>
  <si>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</si>
  <si>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</si>
  <si>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56,14</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</si>
  <si>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</si>
  <si>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</si>
  <si>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</si>
  <si>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</si>
  <si>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67,56</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</si>
  <si>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</si>
  <si>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</si>
  <si>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</si>
  <si>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</si>
  <si>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</si>
  <si>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</si>
  <si>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</si>
  <si>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</si>
  <si>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</si>
  <si>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</si>
  <si>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</si>
  <si>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</si>
  <si>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</si>
  <si>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</si>
  <si>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</si>
  <si>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</si>
  <si>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</si>
  <si>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</si>
  <si>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</si>
  <si>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</si>
  <si>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</si>
  <si>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</si>
  <si>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</si>
  <si>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94559</t>
  </si>
  <si>
    <t>JANELA DE AÇO TIPO BASCULANTE PARA VIDROS, COM BATENTE, FERRAGENS E PINTURA ANTICORROSIVA. EXCLUSIVE VIDROS, ACABAMENTO, ALIZAR E CONTRAMARCO. FORNECIMENTO E INSTALAÇÃO. AF_12/2019</t>
  </si>
  <si>
    <t>94562</t>
  </si>
  <si>
    <t>JANELA DE AÇO DE CORRER COM 4 FOLHAS PARA VIDRO, COM BATENTE, FERRAGENS E PINTURA ANTICORROSIVA. EXCLUSIVE VIDROS, ALIZAR E CONTRAMARCO. FORNECIMENTO E INSTALAÇÃO. AF_12/2019</t>
  </si>
  <si>
    <t>611,16</t>
  </si>
  <si>
    <t>94587</t>
  </si>
  <si>
    <t>CONTRAMARCO DE AÇO, FIXAÇÃO COM ARGAMASSA - FORNECIMENTO E INSTALAÇÃO. AF_12/2019</t>
  </si>
  <si>
    <t>72,29</t>
  </si>
  <si>
    <t>94588</t>
  </si>
  <si>
    <t>CONTRAMARCO DE AÇO, FIXAÇÃO COM PARAFUSO - FORNECIMENTO E INSTALAÇÃO. AF_12/2019</t>
  </si>
  <si>
    <t>99837</t>
  </si>
  <si>
    <t>GUARDA-CORPO DE AÇO GALVANIZADO DE 1,10M, MONTANTES TUBULARES DE 1.1/4 ESPAÇADOS DE 1,20M, TRAVESSA SUPERIOR DE 1.1/2, GRADIL FORMADO POR TUBOS HORIZONTAIS DE 1 E VERTICAIS DE 3/4, FIXADO COM CHUMBADOR MECÂNICO. AF_04/2019_PS</t>
  </si>
  <si>
    <t>99839</t>
  </si>
  <si>
    <t>GUARDA-CORPO DE AÇO GALVANIZADO DE 1,10M DE ALTURA, MONTANTES TUBULARES DE 1.1/2  ESPAÇADOS DE 1,20M, TRAVESSA SUPERIOR DE 2 , GRADIL FORMADO POR BARRAS CHATAS EM FERRO DE 32X4,8MM, FIXADO COM CHUMBADOR MECÂNICO. AF_04/2019_PS</t>
  </si>
  <si>
    <t>99841</t>
  </si>
  <si>
    <t>GUARDA-CORPO PANORÂMICO COM PERFIS DE ALUMÍNIO E VIDRO LAMINADO 8 MM, FIXADO COM CHUMBADOR MECÂNICO. AF_04/2019_PS</t>
  </si>
  <si>
    <t>CORRIMÃO SIMPLES, DIÂMETRO EXTERNO = 1 1/2, EM AÇO GALVANIZADO. AF_04/2019_PS</t>
  </si>
  <si>
    <t>99857</t>
  </si>
  <si>
    <t>CORRIMÃO SIMPLES, DIÂMETRO EXTERNO = 1 1/2, EM ALUMÍNIO. AF_04/2019_PS</t>
  </si>
  <si>
    <t>GRADIL EM FERRO FIXADO EM VÃOS DE JANELAS, FORMADO POR BARRAS CHATAS DE 25X4,8 MM. AF_04/2019</t>
  </si>
  <si>
    <t>99862</t>
  </si>
  <si>
    <t>GRADIL EM ALUMÍNIO FIXADO EM VÃOS DE JANELAS, FORMADO POR TUBOS DE 3/4". AF_04/2019</t>
  </si>
  <si>
    <t>90838</t>
  </si>
  <si>
    <t>PORTA CORTA-FOGO 90X210X4CM - FORNECIMENTO E INSTALAÇÃO. AF_12/2019</t>
  </si>
  <si>
    <t>PORTA DE ALUMÍNIO DE ABRIR COM LAMBRI, COM GUARNIÇÃO, FIXAÇÃO COM PARAFUSOS - FORNECIMENTO E INSTALAÇÃO. AF_12/2019</t>
  </si>
  <si>
    <t>91341</t>
  </si>
  <si>
    <t>PORTA EM ALUMÍNIO DE ABRIR TIPO VENEZIANA COM GUARNIÇÃO, FIXAÇÃO COM PARAFUSOS - FORNECIMENTO E INSTALAÇÃO. AF_12/2019</t>
  </si>
  <si>
    <t>542,99</t>
  </si>
  <si>
    <t>94805</t>
  </si>
  <si>
    <t>PORTA DE ALUMÍNIO DE ABRIR PARA VIDRO SEM GUARNIÇÃO, 87X210CM, FIXAÇÃO COM PARAFUSOS, INCLUSIVE VIDROS - FORNECIMENTO E INSTALAÇÃO. AF_12/2019</t>
  </si>
  <si>
    <t>94806</t>
  </si>
  <si>
    <t>PORTA EM AÇO DE ABRIR PARA VIDRO SEM GUARNIÇÃO, 87X210CM, FIXAÇÃO COM PARAFUSOS, EXCLUSIVE VIDROS - FORNECIMENTO E INSTALAÇÃO. AF_12/2019</t>
  </si>
  <si>
    <t>94807</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</si>
  <si>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</si>
  <si>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</si>
  <si>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</si>
  <si>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</si>
  <si>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</si>
  <si>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</si>
  <si>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</si>
  <si>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100703</t>
  </si>
  <si>
    <t>PUXADOR CENTRAL PARA ESQUADRIA DE MADEIRA. AF_12/2019</t>
  </si>
  <si>
    <t>31,53</t>
  </si>
  <si>
    <t>100704</t>
  </si>
  <si>
    <t>PORTA CADEADO ZINCADO OXIDADO PRETO COM CADEADO DE AÇO INOX, LARGURA DE *50* MM. AF_12/2019</t>
  </si>
  <si>
    <t>68,05</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</si>
  <si>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</si>
  <si>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</si>
  <si>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</si>
  <si>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</si>
  <si>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</si>
  <si>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</si>
  <si>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</si>
  <si>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</si>
  <si>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</si>
  <si>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</si>
  <si>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</si>
  <si>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</si>
  <si>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</si>
  <si>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</si>
  <si>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</si>
  <si>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</si>
  <si>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</si>
  <si>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</si>
  <si>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</si>
  <si>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</si>
  <si>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</si>
  <si>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</si>
  <si>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</si>
  <si>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</si>
  <si>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</si>
  <si>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</si>
  <si>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268,70</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</si>
  <si>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</si>
  <si>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</si>
  <si>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</si>
  <si>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</si>
  <si>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</si>
  <si>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</si>
  <si>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</si>
  <si>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AF_01/2021_PS</t>
  </si>
  <si>
    <t>102162</t>
  </si>
  <si>
    <t>INSTALAÇÃO DE VIDRO LISO INCOLOR, E = 4 MM, EM ESQUADRIA DE ALUMÍNIO OU PVC, FIXADO COM BAGUETE. AF_01/2021_PS</t>
  </si>
  <si>
    <t>102163</t>
  </si>
  <si>
    <t>INSTALAÇÃO DE VIDRO LISO FUME, E = 4 MM, EM ESQUADRIA DE ALUMÍNIO OU PVC, FIXADO COM BAGUETE. AF_01/2021_PS</t>
  </si>
  <si>
    <t>102164</t>
  </si>
  <si>
    <t>INSTALAÇÃO DE VIDRO LISO INCOLOR, E = 5 MM, EM ESQUADRIA DE ALUMÍNIO OU PVC, FIXADO COM BAGUETE. AF_01/2021_PS</t>
  </si>
  <si>
    <t>102165</t>
  </si>
  <si>
    <t>INSTALAÇÃO DE VIDRO LISO FUME, E = 5 MM, EM ESQUADRIA DE ALUMÍNIO OU PVC, FIXADO COM BAGUETE. AF_01/2021_PS</t>
  </si>
  <si>
    <t>102166</t>
  </si>
  <si>
    <t>INSTALAÇÃO DE VIDRO LISO INCOLOR, E = 6 MM, EM ESQUADRIA DE ALUMÍNIO OU PVC, FIXADO COM BAGUETE. AF_01/2021_PS</t>
  </si>
  <si>
    <t>102167</t>
  </si>
  <si>
    <t>INSTALAÇÃO DE VIDRO LISO FUME, E = 6 MM, EM ESQUADRIA DE ALUMÍNIO OU PVC, FIXADO COM BAGUETE. AF_01/2021_PS</t>
  </si>
  <si>
    <t>102168</t>
  </si>
  <si>
    <t>INSTALAÇÃO DE VIDRO LISO INCOLOR, E = 8 MM, EM ESQUADRIA DE ALUMÍNIO OU PVC, FIXADO COM BAGUETE. AF_01/2021_PS</t>
  </si>
  <si>
    <t>102169</t>
  </si>
  <si>
    <t>INSTALAÇÃO DE VIDRO LISO INCOLOR, E = 10 MM, EM ESQUADRIA DE ALUMÍNIO OU PVC, FIXADO COM BAGUETE. AF_01/2021_PS</t>
  </si>
  <si>
    <t>102170</t>
  </si>
  <si>
    <t>INSTALAÇÃO DE VIDRO IMPRESSO, E = 4 MM, EM ESQUADRIA DE ALUMÍNIO OU PVC, FIXADO COM BAGUETE. AF_01/2021_PS</t>
  </si>
  <si>
    <t>102171</t>
  </si>
  <si>
    <t>INSTALAÇÃO DE VIDRO ARAMADO, E = 6 MM, EM ESQUADRIA DE ALUMÍNIO OU PVC, FIXADO COM BAGUETE. AF_01/2021_PS</t>
  </si>
  <si>
    <t>102172</t>
  </si>
  <si>
    <t>INSTALAÇÃO DE VIDRO ARAMADO, E = 7 MM, EM ESQUADRIA DE ALUMÍNIO OU PVC, FIXADO COM BAGUETE. AF_01/2021_PS</t>
  </si>
  <si>
    <t>102176</t>
  </si>
  <si>
    <t>INSTALAÇÃO DE VIDRO LAMINADO, E = 8 MM (4+4), ENCAIXADO EM PERFIL U. AF_01/2021_PS</t>
  </si>
  <si>
    <t>102177</t>
  </si>
  <si>
    <t>INSTALAÇÃO DE VIDRO LAMINADO, E = 12 MM (4+4+4), ENCAIXADO EM PERFIL U. AF_01/2021_PS</t>
  </si>
  <si>
    <t>102178</t>
  </si>
  <si>
    <t>INSTALAÇÃO DE VIDRO LAMINADO, E = 15 MM (5+5+5), ENCAIXADO EM PERFIL U. AF_01/2021_PS</t>
  </si>
  <si>
    <t>102179</t>
  </si>
  <si>
    <t>INSTALAÇÃO DE VIDRO TEMPERADO, E = 6 MM, ENCAIXADO EM PERFIL U. AF_01/2021_PS</t>
  </si>
  <si>
    <t>102180</t>
  </si>
  <si>
    <t>INSTALAÇÃO DE VIDRO TEMPERADO, E = 8 MM, ENCAIXADO EM PERFIL U. AF_01/2021_PS</t>
  </si>
  <si>
    <t>102181</t>
  </si>
  <si>
    <t>INSTALAÇÃO DE VIDRO TEMPERADO, E = 10 MM, ENCAIXADO EM PERFIL U. AF_01/2021_PS</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</si>
  <si>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</si>
  <si>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</si>
  <si>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</si>
  <si>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</si>
  <si>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</si>
  <si>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</si>
  <si>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</si>
  <si>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</si>
  <si>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</si>
  <si>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</si>
  <si>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</si>
  <si>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</si>
  <si>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17,80</t>
  </si>
  <si>
    <t>102192</t>
  </si>
  <si>
    <t>REMOÇÃO DE VIDRO TEMPERADO FIXADO EM PERFIL U. AF_01/2021</t>
  </si>
  <si>
    <t>12,70</t>
  </si>
  <si>
    <t>94569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</si>
  <si>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</si>
  <si>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</si>
  <si>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94572</t>
  </si>
  <si>
    <t>JANELA DE ALUMÍNIO DE CORRER COM 3 FOLHAS (2 VENEZIANAS E 1 PARA VIDRO), COM VIDROS, BATENTE E FERRAGENS. EXCLUSIVE ACABAMENTO, ALIZAR E CONTRAMARCO. FORNECIMENTO E INSTALAÇÃO. AF_12/2019</t>
  </si>
  <si>
    <t>94573</t>
  </si>
  <si>
    <t>JANELA DE ALUMÍNIO DE CORRER COM 4 FOLHAS PARA VIDROS, COM VIDROS, BATENTE, ACABAMENTO COM ACETATO OU BRILHANTE E FERRAGENS. EXCLUSIVE ALIZAR E CONTRAMARCO. FORNECIMENTO E INSTALAÇÃO. AF_12/2019</t>
  </si>
  <si>
    <t>94580</t>
  </si>
  <si>
    <t>JANELA DE ALUMÍNIO DE CORRER COM 6 FOLHAS (2 VENEZIANAS FIXAS, 2 VENEZIANAS DE CORRER E 2 PARA VIDRO), COM VIDROS, BATENTE, ACABAMENTO COM ACETATO OU BRILHANTE E FERRAGENS. EXCLUSIVE ALIZAR E CONTRAMARCO. FORNECIMENTO E INSTALAÇÃO. AF_12/2019</t>
  </si>
  <si>
    <t>94589</t>
  </si>
  <si>
    <t>CONTRAMARCO DE ALUMÍNIO, FIXAÇÃO COM ARGAMASSA - FORNECIMENTO E INSTALAÇÃO. AF_12/2019</t>
  </si>
  <si>
    <t>18,62</t>
  </si>
  <si>
    <t>94590</t>
  </si>
  <si>
    <t>CONTRAMARCO DE ALUMÍNIO, FIXAÇÃO COM PARAFUSO - FORNECIMENTO E INSTALAÇÃO. AF_12/2019</t>
  </si>
  <si>
    <t>17,00</t>
  </si>
  <si>
    <t>JANELA FIXA DE ALUMÍNIO PARA VIDRO, COM VIDRO, BATENTE E FERRAGENS. EXCLUSIVE ACABAMENTO, ALIZAR E CONTRAMARCO. FORNECIMENTO E INSTALAÇÃO. AF_12/2019</t>
  </si>
  <si>
    <t>101096</t>
  </si>
  <si>
    <t>TUBULÃO A CÉU ABERTO, DIÂMETRO DO FUSTE DE 70CM, ESCAVAÇÃO MANUAL, SEM ALARGAMENTO DE BASE, CONCRETO FEITO EM OBRA E LANÇADO COM JERICA. AF_05/2020_PA</t>
  </si>
  <si>
    <t>101097</t>
  </si>
  <si>
    <t>TUBULÃO A CÉU ABERTO, DIÂMETRO DO FUSTE DE 80CM, ESCAVAÇÃO MANUAL, SEM ALARGAMENTO DE BASE, CONCRETO FEITO EM OBRA E LANÇADO COM JERICA. AF_05/2020_PA</t>
  </si>
  <si>
    <t>101098</t>
  </si>
  <si>
    <t>TUBULÃO A CÉU ABERTO, DIÂMETRO DO FUSTE DE 100CM, ESCAVAÇÃO MANUAL, SEM ALARGAMENTO DE BASE, CONCRETO FEITO EM OBRA E LANÇADO COM JERICA. AF_05/2020_PA</t>
  </si>
  <si>
    <t>101099</t>
  </si>
  <si>
    <t>TUBULÃO A CÉU ABERTO, DIÂMETRO DO FUSTE DE 120CM, ESCAVAÇÃO MANUAL, SEM ALARGAMENTO DE BASE, CONCRETO FEITO EM OBRA E LANÇADO COM JERICA. AF_05/2020_PA</t>
  </si>
  <si>
    <t>101100</t>
  </si>
  <si>
    <t>TUBULÃO A CÉU ABERTO, DIÂMETRO DO FUSTE DE 70CM, ESCAVAÇÃO MECÂNICA, SEM ALARGAMENTO DE BASE, CONCRETO FEITO EM OBRA E LANÇADO COM JERICA. AF_05/2020_PA</t>
  </si>
  <si>
    <t>101101</t>
  </si>
  <si>
    <t>TUBULÃO A CÉU ABERTO, DIÂMETRO DO FUSTE DE 80CM, ESCAVAÇÃO MECÂNICA, SEM ALARGAMENTO DE BASE, CONCRETO FEITO EM OBRA E LANÇADO COM JERICA (EXCLUSIVE MOBILIZAÇÃO E DESMOBILIZAÇÃO). AF_05/2020_PA</t>
  </si>
  <si>
    <t>101102</t>
  </si>
  <si>
    <t>TUBULÃO A CÉU ABERTO, DIÂMETRO DO FUSTE DE 100CM, ESCAVAÇÃO MECÂNICA, SEM ALARGAMENTO DE BASE, CONCRETO FEITO EM OBRA E LANÇADO COM JERICA (EXCLUSIVE MOBILIZAÇÃO E DESMOBILIZAÇÃO). AF_05/2020_PA</t>
  </si>
  <si>
    <t>101103</t>
  </si>
  <si>
    <t>TUBULÃO A CÉU ABERTO, DIÂMETRO DO FUSTE DE 120CM, ESCAVAÇÃO MECÂNICA, SEM ALARGAMENTO DE BASE, CONCRETO FEITO EM OBRA E LANÇADO COM JERICA (EXCLUSIVE MOBILIZAÇÃO E DESMOBILIZAÇÃO). AF_05/2020_PA</t>
  </si>
  <si>
    <t>101104</t>
  </si>
  <si>
    <t>TUBULÃO A CÉU ABERTO, DIÂMETRO DO FUSTE DE 70CM, ESCAVAÇÃO MANUAL, SEM ALARGAMENTO DE BASE, CONCRETO USINADO E LANÇADO COM BOMBA OU DIRETAMENTE DO CAMINHÃO (EXCLUSIVE BOMBEAMENTO). AF_05/2020_PA</t>
  </si>
  <si>
    <t>101105</t>
  </si>
  <si>
    <t>TUBULÃO A CÉU ABERTO, DIÂMETRO DO FUSTE DE 80CM, ESCAVAÇÃO MANUAL, SEM ALARGAMENTO DE BASE, CONCRETO USINADO E LANÇADO COM BOMBA OU DIRETAMENTE DO CAMINHÃO (EXCLUSIVE BOMBEAMENTO). AF_05/2020_PA</t>
  </si>
  <si>
    <t>101106</t>
  </si>
  <si>
    <t>TUBULÃO A CÉU ABERTO, DIÂMETRO DO FUSTE DE 100CM, ESCAVAÇÃO MANUAL, SEM ALARGAMENTO DE BASE, CONCRETO USINADO E LANÇADO COM BOMBA OU DIRETAMENTE DO CAMINHÃO (EXCLUSIVE BOMBEAMENTO). AF_05/2020_PA</t>
  </si>
  <si>
    <t>101107</t>
  </si>
  <si>
    <t>TUBULÃO A CÉU ABERTO, DIÂMETRO DO FUSTE DE 120CM, ESCAVAÇÃO MANUAL, SEM ALARGAMENTO DE BASE, CONCRETO USINADO E LANÇADO COM BOMBA OU DIRETAMENTE DO CAMINHÃO (EXCLUSIVE BOMBEAMENTO). AF_05/2020_PA</t>
  </si>
  <si>
    <t>101108</t>
  </si>
  <si>
    <t>TUBULÃO A CÉU ABERTO, DIÂMETRO DO FUSTE DE 70CM, ESCAVAÇÃO MECÂNICA, SEM ALARGAMENTO DE BASE, CONCRETO USINADO E LANÇADO COM BOMBA OU DIRETAMENTE DO CAMINHÃO (EXCLUSIVE BOMBEAMENTO, MOBILIZAÇÃO E DESMOBILIZAÇÃO). AF_05/2020_PA</t>
  </si>
  <si>
    <t>101109</t>
  </si>
  <si>
    <t>TUBULÃO A CÉU ABERTO, DIÂMETRO DO FUSTE DE 80CM, ESCAVAÇÃO MECÂNICA, SEM ALARGAMENTO DE BASE, CONCRETO USINADO E LANÇADO COM BOMBA OU DIRETAMENTE DO CAMINHÃO (EXCLUSIVE BOMBEAMENTO, MOBILIZAÇÃO E DESMOBILIZAÇÃO). AF_05/2020_PA</t>
  </si>
  <si>
    <t>101110</t>
  </si>
  <si>
    <t>TUBULÃO A CÉU ABERTO, DIÂMETRO DO FUSTE DE 100CM, ESCAVAÇÃO MECÂNICA, SEM ALARGAMENTO DE BASE, CONCRETO USINADO E LANÇADO COM BOMBA OU DIRETAMENTE DO CAMINHÃO (EXCLUSIVE BOMBEAMENTO, MOBILIZAÇÃO E DESMOBILIZAÇÃO). AF_05/2020_PA</t>
  </si>
  <si>
    <t>101111</t>
  </si>
  <si>
    <t>TUBULÃO A CÉU ABERTO, DIÂMETRO DO FUSTE DE 120CM, ESCAVAÇÃO MECÂNICA, SEM ALARGAMENTO DE BASE, CONCRETO USINADO E LANÇADO COM BOMBA OU DIRETAMENTE DO CAMINHÃO (EXCLUSIVE BOMBEAMENTO, MOBILIZAÇÃO E DESMOBILIZAÇÃO). AF_05/2020_PA</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</si>
  <si>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</si>
  <si>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</si>
  <si>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</si>
  <si>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(EXCLUSIVE BOMBEAMENTO). AF_05/2020</t>
  </si>
  <si>
    <t>95601</t>
  </si>
  <si>
    <t>ARRASAMENTO MECANICO DE ESTACA DE CONCRETO ARMADO, DIAMETROS DE ATÉ 40 CM. AF_05/2021</t>
  </si>
  <si>
    <t>16,76</t>
  </si>
  <si>
    <t>95602</t>
  </si>
  <si>
    <t>ARRASAMENTO MECANICO DE ESTACA DE CONCRETO ARMADO, DIAMETROS DE 41 CM A 60 CM. AF_05/2021</t>
  </si>
  <si>
    <t>26,82</t>
  </si>
  <si>
    <t>95603</t>
  </si>
  <si>
    <t>ARRASAMENTO MECANICO DE ESTACA DE CONCRETO ARMADO, DIAMETROS DE 61 CM A 80 CM. AF_05/2021</t>
  </si>
  <si>
    <t>45,77</t>
  </si>
  <si>
    <t>95604</t>
  </si>
  <si>
    <t>ARRASAMENTO MECANICO DE ESTACA DE CONCRETO ARMADO, DIAMETROS DE 81 CM A 100 CM. AF_05/2021</t>
  </si>
  <si>
    <t>71,03</t>
  </si>
  <si>
    <t>95605</t>
  </si>
  <si>
    <t>ARRASAMENTO MECANICO DE ESTACA DE CONCRETO ARMADO, DIAMETROS DE 101 CM A 150 CM. AF_05/2021</t>
  </si>
  <si>
    <t>95607</t>
  </si>
  <si>
    <t>ARRASAMENTO DE ESTACA METÁLICA, PERFIL LAMINADO TIPO  I  FAMÍLIA 250. AF_05/2021</t>
  </si>
  <si>
    <t>19,16</t>
  </si>
  <si>
    <t>95608</t>
  </si>
  <si>
    <t>ARRASAMENTO MECÂNICO DE ESTACA METÁLICA, PERFIL LAMINADO TIPO  H - FAMÍLIA 250. AF_05/2021</t>
  </si>
  <si>
    <t>95609</t>
  </si>
  <si>
    <t>ARRASAMENTO MECÂNICO DE ESTACA METÁLICA, PERFIL LAMINADO TIPO  H - FAMÍLIA 310. AF_05/2021</t>
  </si>
  <si>
    <t>35,24</t>
  </si>
  <si>
    <t>100651</t>
  </si>
  <si>
    <t>100652</t>
  </si>
  <si>
    <t>100653</t>
  </si>
  <si>
    <t>100654</t>
  </si>
  <si>
    <t>100655</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</si>
  <si>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</si>
  <si>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</si>
  <si>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</si>
  <si>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</si>
  <si>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</si>
  <si>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</si>
  <si>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</si>
  <si>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</si>
  <si>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17,33</t>
  </si>
  <si>
    <t>100890</t>
  </si>
  <si>
    <t>ESTACA METÁLICA PARA FUNDAÇÃO, UTILIZANDO PERFIL LAMINADO HP310X79 (EXCLUSIVE MOBILIZAÇÃO E DESMOBILIZAÇÃO). AF_01/2020</t>
  </si>
  <si>
    <t>17,16</t>
  </si>
  <si>
    <t>100892</t>
  </si>
  <si>
    <t>ESTACA METÁLICA PARA CONTENÇÃO, UTILIZANDO PERFIL LAMINADO W250X32,7 (EXCLUSIVE MOBILIZAÇÃO E DESMOBILIZAÇÃO). AF_01/2020</t>
  </si>
  <si>
    <t>16,38</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</si>
  <si>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</si>
  <si>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</si>
  <si>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</si>
  <si>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</si>
  <si>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16,09</t>
  </si>
  <si>
    <t>100896</t>
  </si>
  <si>
    <t>59,00</t>
  </si>
  <si>
    <t>100897</t>
  </si>
  <si>
    <t>100898</t>
  </si>
  <si>
    <t>100899</t>
  </si>
  <si>
    <t>100900</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</si>
  <si>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</si>
  <si>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</si>
  <si>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</si>
  <si>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</si>
  <si>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</si>
  <si>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</si>
  <si>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</si>
  <si>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</si>
  <si>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</si>
  <si>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</si>
  <si>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</si>
  <si>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</si>
  <si>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</si>
  <si>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95240</t>
  </si>
  <si>
    <t>LASTRO DE CONCRETO MAGRO, APLICADO EM PISOS, LAJES SOBRE SOLO OU RADIERS, ESPESSURA DE 3 CM. AF_07/2016</t>
  </si>
  <si>
    <t>17,60</t>
  </si>
  <si>
    <t>LASTRO DE CONCRETO MAGRO, APLICADO EM PISOS, LAJES SOBRE SOLO OU RADIERS, ESPESSURA DE 5 CM. AF_07/2016</t>
  </si>
  <si>
    <t>29,34</t>
  </si>
  <si>
    <t>96616</t>
  </si>
  <si>
    <t>96617</t>
  </si>
  <si>
    <t>LASTRO DE CONCRETO MAGRO, APLICADO EM BLOCOS DE COROAMENTO OU SAPATAS, ESPESSURA DE 3 CM. AF_08/2017</t>
  </si>
  <si>
    <t>96620</t>
  </si>
  <si>
    <t>LASTRO DE CONCRETO MAGRO, APLICADO EM PISOS, LAJES SOBRE SOLO OU RADIERS. AF_08/2017</t>
  </si>
  <si>
    <t>96621</t>
  </si>
  <si>
    <t>LASTRO COM MATERIAL GRANULAR, APLICAÇÃO EM BLOCOS DE COROAMENTO, ESPESSURA DE *5 CM*. AF_08/2017</t>
  </si>
  <si>
    <t>96622</t>
  </si>
  <si>
    <t>LASTRO COM MATERIAL GRANULAR, APLICADO EM PISOS OU LAJES SOBRE SOLO, ESPESSURA DE *5 CM*. AF_08/2017</t>
  </si>
  <si>
    <t>96623</t>
  </si>
  <si>
    <t>LASTRO COM MATERIAL GRANULAR, APLICADO EM BLOCOS DE COROAMENTO, ESPESSURA DE *10 CM*. AF_08/2017</t>
  </si>
  <si>
    <t>184,84</t>
  </si>
  <si>
    <t>96624</t>
  </si>
  <si>
    <t>LASTRO COM MATERIAL GRANULAR (PEDRA BRITADA N.2), APLICADO EM PISOS OU LAJES SOBRE SOLO, ESPESSURA DE *10 CM*. AF_08/2017</t>
  </si>
  <si>
    <t>97082</t>
  </si>
  <si>
    <t>ESCAVAÇÃO MANUAL DE VIGA DE BORDA PARA RADIER. AF_09/2021</t>
  </si>
  <si>
    <t>53,49</t>
  </si>
  <si>
    <t>97083</t>
  </si>
  <si>
    <t>COMPACTAÇÃO MECÂNICA DE SOLO PARA EXECUÇÃO DE RADIER, PISO DE CONCRETO OU LAJE SOBRE SOLO, COM COMPACTADOR DE SOLOS A PERCUSSÃO. AF_09/2021</t>
  </si>
  <si>
    <t>2,83</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</si>
  <si>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</si>
  <si>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</si>
  <si>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</si>
  <si>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</si>
  <si>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97087</t>
  </si>
  <si>
    <t>CAMADA SEPARADORA PARA EXECUÇÃO DE RADIER, PISO DE CONCRETO OU LAJE SOBRE SOLO, EM LONA PLÁSTICA. AF_09/2021</t>
  </si>
  <si>
    <t>97088</t>
  </si>
  <si>
    <t>ARMAÇÃO PARA EXECUÇÃO DE RADIER, PISO DE CONCRETO OU LAJE SOBRE SOLO, COM USO DE TELA Q-92. AF_09/2021</t>
  </si>
  <si>
    <t>18,85</t>
  </si>
  <si>
    <t>97089</t>
  </si>
  <si>
    <t>ARMAÇÃO PARA EXECUÇÃO DE RADIER, PISO DE CONCRETO OU LAJE SOBRE SOLO, COM USO DE TELA Q-113. AF_09/2021</t>
  </si>
  <si>
    <t>17,24</t>
  </si>
  <si>
    <t>97090</t>
  </si>
  <si>
    <t>ARMAÇÃO PARA EXECUÇÃO DE RADIER, PISO DE CONCRETO OU LAJE SOBRE SOLO, COM USO DE TELA Q-138. AF_09/2021</t>
  </si>
  <si>
    <t>16,94</t>
  </si>
  <si>
    <t>97091</t>
  </si>
  <si>
    <t>ARMAÇÃO PARA EXECUÇÃO DE RADIER, PISO DE CONCRETO OU LAJE SOBRE SOLO, COM USO DE TELA Q-159. AF_09/2021</t>
  </si>
  <si>
    <t>16,44</t>
  </si>
  <si>
    <t>97092</t>
  </si>
  <si>
    <t>ARMAÇÃO PARA EXECUÇÃO DE RADIER, PISO DE CONCRETO OU LAJE SOBRE SOLO, COM USO DE TELA Q-196. AF_09/2021</t>
  </si>
  <si>
    <t>97093</t>
  </si>
  <si>
    <t>ARMAÇÃO PARA EXECUÇÃO DE RADIER, PISO DE CONCRETO OU LAJE SOBRE SOLO, COM USO DE TELA Q-283. AF_09/2021</t>
  </si>
  <si>
    <t>14,95</t>
  </si>
  <si>
    <t>97096</t>
  </si>
  <si>
    <t>CONCRETAGEM DE RADIER, PISO DE CONCRETO OU LAJE SOBRE SOLO, FCK 30 MPA - LANÇAMENTO, ADENSAMENTO E ACABAMENTO. AF_09/2021</t>
  </si>
  <si>
    <t>97097</t>
  </si>
  <si>
    <t>ACABAMENTO POLIDO PARA PISO DE CONCRETO ARMADO OU LAJE SOBRE SOLO DE ALTA RESISTÊNCIA. AF_09/2021</t>
  </si>
  <si>
    <t>40,49</t>
  </si>
  <si>
    <t>97101</t>
  </si>
  <si>
    <t>EXECUÇÃO DE RADIER, ESPESSURA DE 10 CM, FCK = 30 MPA, COM USO DE FORMAS EM MADEIRA SERRADA. AF_09/2021</t>
  </si>
  <si>
    <t>97102</t>
  </si>
  <si>
    <t>EXECUÇÃO DE RADIER, ESPESSURA DE 15 CM, FCK = 30 MPA, COM USO DE FORMAS EM MADEIRA SERRADA. AF_09/2021</t>
  </si>
  <si>
    <t>97103</t>
  </si>
  <si>
    <t>EXECUÇÃO DE RADIER, ESPESSURA DE 20 CM, FCK = 30 MPA, COM USO DE FORMAS EM MADEIRA SERRADA. AF_09/2021</t>
  </si>
  <si>
    <t>100322</t>
  </si>
  <si>
    <t>LASTRO COM MATERIAL GRANULAR (PEDRA BRITADA N.3), APLICADO EM PISOS OU LAJES SOBRE SOLO, ESPESSURA DE *10 CM*. AF_07/2019</t>
  </si>
  <si>
    <t>100323</t>
  </si>
  <si>
    <t>LASTRO COM MATERIAL GRANULAR (AREIA MÉDIA), APLICADO EM PISOS OU LAJES SOBRE SOLO, ESPESSURA DE *10 CM*. AF_07/2019</t>
  </si>
  <si>
    <t>100324</t>
  </si>
  <si>
    <t>LASTRO COM MATERIAL GRANULAR (PEDRA BRITADA N.1 E PEDRA BRITADA N.2), APLICADO EM PISOS OU LAJES SOBRE SOLO, ESPESSURA DE *10 CM*. AF_07/2019</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</si>
  <si>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</si>
  <si>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</si>
  <si>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</si>
  <si>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</si>
  <si>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</si>
  <si>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</si>
  <si>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</si>
  <si>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</si>
  <si>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</si>
  <si>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</si>
  <si>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</si>
  <si>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</si>
  <si>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</si>
  <si>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</si>
  <si>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</si>
  <si>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</si>
  <si>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</si>
  <si>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</si>
  <si>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92263</t>
  </si>
  <si>
    <t>FABRICAÇÃO DE FÔRMA PARA PILARES E ESTRUTURAS SIMILARES, EM CHAPA DE MADEIRA COMPENSADA RESINADA, E = 17 MM. AF_09/2020</t>
  </si>
  <si>
    <t>92264</t>
  </si>
  <si>
    <t>FABRICAÇÃO DE FÔRMA PARA PILARES E ESTRUTURAS SIMILARES, EM CHAPA DE MADEIRA COMPENSADA PLASTIFICADA, E = 18 MM. AF_09/2020</t>
  </si>
  <si>
    <t>92265</t>
  </si>
  <si>
    <t>FABRICAÇÃO DE FÔRMA PARA VIGAS, EM CHAPA DE MADEIRA COMPENSADA RESINADA, E = 17 MM. AF_09/2020</t>
  </si>
  <si>
    <t>92266</t>
  </si>
  <si>
    <t>FABRICAÇÃO DE FÔRMA PARA VIGAS, EM CHAPA DE MADEIRA COMPENSADA PLASTIFICADA, E = 18 MM. AF_09/2020</t>
  </si>
  <si>
    <t>160,47</t>
  </si>
  <si>
    <t>92267</t>
  </si>
  <si>
    <t>FABRICAÇÃO DE FÔRMA PARA LAJES, EM CHAPA DE MADEIRA COMPENSADA RESINADA, E = 17 MM. AF_09/2020</t>
  </si>
  <si>
    <t>54,35</t>
  </si>
  <si>
    <t>92268</t>
  </si>
  <si>
    <t>FABRICAÇÃO DE FÔRMA PARA LAJES, EM CHAPA DE MADEIRA COMPENSADA PLASTIFICADA, E = 18 MM. AF_09/2020</t>
  </si>
  <si>
    <t>92269</t>
  </si>
  <si>
    <t>FABRICAÇÃO DE FÔRMA PARA PILARES E ESTRUTURAS SIMILARES, EM MADEIRA SERRADA, E=25 MM. AF_09/2020</t>
  </si>
  <si>
    <t>92270</t>
  </si>
  <si>
    <t>FABRICAÇÃO DE FÔRMA PARA VIGAS, COM MADEIRA SERRADA, E = 25 MM. AF_09/2020</t>
  </si>
  <si>
    <t>92271</t>
  </si>
  <si>
    <t>FABRICAÇÃO DE FÔRMA PARA LAJES, EM MADEIRA SERRADA, E=25 MM. AF_09/2020</t>
  </si>
  <si>
    <t>92272</t>
  </si>
  <si>
    <t>FABRICAÇÃO DE ESCORAS DE VIGA DO TIPO GARFO, EM MADEIRA. AF_09/2020</t>
  </si>
  <si>
    <t>92273</t>
  </si>
  <si>
    <t>FABRICAÇÃO DE ESCORAS DO TIPO PONTALETE, EM MADEIRA, PARA PÉ-DIREITO SIMPLES. AF_09/2020</t>
  </si>
  <si>
    <t>17,11</t>
  </si>
  <si>
    <t>92409</t>
  </si>
  <si>
    <t>MONTAGEM E DESMONTAGEM DE FÔRMA DE PILARES RETANGULARES E ESTRUTURAS SIMILARES, PÉ-DIREITO SIMPLES, EM MADEIRA SERRADA, 1 UTILIZAÇÃO. AF_09/2020</t>
  </si>
  <si>
    <t>92411</t>
  </si>
  <si>
    <t>MONTAGEM E DESMONTAGEM DE FÔRMA DE PILARES RETANGULARES E ESTRUTURAS SIMILARES, PÉ-DIREITO SIMPLES, EM MADEIRA SERRADA, 2 UTILIZAÇÕES. AF_09/2020</t>
  </si>
  <si>
    <t>92413</t>
  </si>
  <si>
    <t>MONTAGEM E DESMONTAGEM DE FÔRMA DE PILARES RETANGULARES E ESTRUTURAS SIMILARES, PÉ-DIREITO SIMPLES, EM MADEIRA SERRADA, 4 UTILIZAÇÕES. AF_09/2020</t>
  </si>
  <si>
    <t>92415</t>
  </si>
  <si>
    <t>MONTAGEM E DESMONTAGEM DE FÔRMA DE PILARES RETANGULARES E ESTRUTURAS SIMILARES, PÉ-DIREITO SIMPLES, EM CHAPA DE MADEIRA COMPENSADA RESINADA, 2 UTILIZAÇÕES. AF_09/2020</t>
  </si>
  <si>
    <t>92417</t>
  </si>
  <si>
    <t>MONTAGEM E DESMONTAGEM DE FÔRMA DE PILARES RETANGULARES E ESTRUTURAS SIMILARES, PÉ-DIREITO DUPLO, EM CHAPA DE MADEIRA COMPENSADA RESINADA, 2 UTILIZAÇÕES. AF_09/2020</t>
  </si>
  <si>
    <t>153,61</t>
  </si>
  <si>
    <t>92419</t>
  </si>
  <si>
    <t>MONTAGEM E DESMONTAGEM DE FÔRMA DE PILARES RETANGULARES E ESTRUTURAS SIMILARES, PÉ-DIREITO SIMPLES, EM CHAPA DE MADEIRA COMPENSADA RESINADA, 4 UTILIZAÇÕES. AF_09/2020</t>
  </si>
  <si>
    <t>84,20</t>
  </si>
  <si>
    <t>92421</t>
  </si>
  <si>
    <t>MONTAGEM E DESMONTAGEM DE FÔRMA DE PILARES RETANGULARES E ESTRUTURAS SIMILARES, PÉ-DIREITO DUPLO, EM CHAPA DE MADEIRA COMPENSADA RESINADA, 4 UTILIZAÇÕES. AF_09/2020</t>
  </si>
  <si>
    <t>92423</t>
  </si>
  <si>
    <t>MONTAGEM E DESMONTAGEM DE FÔRMA DE PILARES RETANGULARES E ESTRUTURAS SIMILARES, PÉ-DIREITO SIMPLES, EM CHAPA DE MADEIRA COMPENSADA RESINADA, 6 UTILIZAÇÕES. AF_09/2020</t>
  </si>
  <si>
    <t>68,66</t>
  </si>
  <si>
    <t>92425</t>
  </si>
  <si>
    <t>MONTAGEM E DESMONTAGEM DE FÔRMA DE PILARES RETANGULARES E ESTRUTURAS SIMILARES, PÉ-DIREITO DUPLO, EM CHAPA DE MADEIRA COMPENSADA RESINADA, 6 UTILIZAÇÕES. AF_09/2020</t>
  </si>
  <si>
    <t>92427</t>
  </si>
  <si>
    <t>MONTAGEM E DESMONTAGEM DE FÔRMA DE PILARES RETANGULARES E ESTRUTURAS SIMILARES, PÉ-DIREITO SIMPLES, EM CHAPA DE MADEIRA COMPENSADA RESINADA, 8 UTILIZAÇÕES. AF_09/2020</t>
  </si>
  <si>
    <t>92429</t>
  </si>
  <si>
    <t>MONTAGEM E DESMONTAGEM DE FÔRMA DE PILARES RETANGULARES E ESTRUTURAS SIMILARES, PÉ-DIREITO DUPLO, EM CHAPA DE MADEIRA COMPENSADA RESINADA, 8 UTILIZAÇÕES. AF_09/2020</t>
  </si>
  <si>
    <t>72,34</t>
  </si>
  <si>
    <t>92431</t>
  </si>
  <si>
    <t>MONTAGEM E DESMONTAGEM DE FÔRMA DE PILARES RETANGULARES E ESTRUTURAS SIMILARES, PÉ-DIREITO SIMPLES, EM CHAPA DE MADEIRA COMPENSADA PLASTIFICADA, 10 UTILIZAÇÕES. AF_09/2020</t>
  </si>
  <si>
    <t>57,26</t>
  </si>
  <si>
    <t>92433</t>
  </si>
  <si>
    <t>MONTAGEM E DESMONTAGEM DE FÔRMA DE PILARES RETANGULARES E ESTRUTURAS SIMILARES, PÉ-DIREITO DUPLO, EM CHAPA DE MADEIRA COMPENSADA PLASTIFICADA, 10 UTILIZAÇÕES. AF_09/2020</t>
  </si>
  <si>
    <t>92435</t>
  </si>
  <si>
    <t>MONTAGEM E DESMONTAGEM DE FÔRMA DE PILARES RETANGULARES E ESTRUTURAS SIMILARES, PÉ-DIREITO SIMPLES, EM CHAPA DE MADEIRA COMPENSADA PLASTIFICADA, 12 UTILIZAÇÕES. AF_09/2020</t>
  </si>
  <si>
    <t>92437</t>
  </si>
  <si>
    <t>MONTAGEM E DESMONTAGEM DE FÔRMA DE PILARES RETANGULARES E ESTRUTURAS SIMILARES, PÉ-DIREITO DUPLO, EM CHAPA DE MADEIRA COMPENSADA PLASTIFICADA, 12 UTILIZAÇÕES. AF_09/2020</t>
  </si>
  <si>
    <t>64,90</t>
  </si>
  <si>
    <t>92439</t>
  </si>
  <si>
    <t>MONTAGEM E DESMONTAGEM DE FÔRMA DE PILARES RETANGULARES E ESTRUTURAS SIMILARES, PÉ-DIREITO SIMPLES, EM CHAPA DE MADEIRA COMPENSADA PLASTIFICADA, 14 UTILIZAÇÕES. AF_09/2020</t>
  </si>
  <si>
    <t>92441</t>
  </si>
  <si>
    <t>MONTAGEM E DESMONTAGEM DE FÔRMA DE PILARES RETANGULARES E ESTRUTURAS SIMILARES, PÉ-DIREITO DUPLO, EM CHAPA DE MADEIRA COMPENSADA PLASTIFICADA, 14 UTILIZAÇÕES. AF_09/2020</t>
  </si>
  <si>
    <t>92443</t>
  </si>
  <si>
    <t>MONTAGEM E DESMONTAGEM DE FÔRMA DE PILARES RETANGULARES E ESTRUTURAS SIMILARES, PÉ-DIREITO SIMPLES, EM CHAPA DE MADEIRA COMPENSADA PLASTIFICADA, 18 UTILIZAÇÕES. AF_09/2020</t>
  </si>
  <si>
    <t>92445</t>
  </si>
  <si>
    <t>MONTAGEM E DESMONTAGEM DE FÔRMA DE PILARES RETANGULARES E ESTRUTURAS SIMILARES, PÉ-DIREITO DUPLO, EM CHAPA DE MADEIRA COMPENSADA PLASTIFICADA, 18 UTILIZAÇÕES. AF_09/2020</t>
  </si>
  <si>
    <t>57,49</t>
  </si>
  <si>
    <t>92446</t>
  </si>
  <si>
    <t>MONTAGEM E DESMONTAGEM DE FÔRMA DE VIGA, ESCORAMENTO COM PONTALETE DE MADEIRA, PÉ-DIREITO SIMPLES, EM MADEIRA SERRADA, 1 UTILIZAÇÃO. AF_09/2020</t>
  </si>
  <si>
    <t>92447</t>
  </si>
  <si>
    <t>MONTAGEM E DESMONTAGEM DE FÔRMA DE VIGA, ESCORAMENTO COM PONTALETE DE MADEIRA, PÉ-DIREITO SIMPLES, EM MADEIRA SERRADA, 2 UTILIZAÇÕES. AF_09/2020</t>
  </si>
  <si>
    <t>92448</t>
  </si>
  <si>
    <t>MONTAGEM E DESMONTAGEM DE FÔRMA DE VIGA, ESCORAMENTO COM PONTALETE DE MADEIRA, PÉ-DIREITO SIMPLES, EM MADEIRA SERRADA, 4 UTILIZAÇÕES. AF_09/2020</t>
  </si>
  <si>
    <t>92449</t>
  </si>
  <si>
    <t>MONTAGEM E DESMONTAGEM DE FÔRMA DE VIGA, ESCORAMENTO COM GARFO DE MADEIRA, PÉ-DIREITO DUPLO, EM CHAPA DE MADEIRA RESINADA, 2 UTILIZAÇÕES. AF_09/2020</t>
  </si>
  <si>
    <t>92450</t>
  </si>
  <si>
    <t>MONTAGEM E DESMONTAGEM DE FÔRMA DE VIGA, ESCORAMENTO METÁLICO, PÉ-DIREITO DUPLO, EM CHAPA DE MADEIRA RESINADA, 2 UTILIZAÇÕES. AF_09/2020</t>
  </si>
  <si>
    <t>346,37</t>
  </si>
  <si>
    <t>92451</t>
  </si>
  <si>
    <t>MONTAGEM E DESMONTAGEM DE FÔRMA DE VIGA, ESCORAMENTO COM GARFO DE MADEIRA, PÉ-DIREITO SIMPLES, EM CHAPA DE MADEIRA RESINADA, 2 UTILIZAÇÕES. AF_09/2020</t>
  </si>
  <si>
    <t>92452</t>
  </si>
  <si>
    <t>MONTAGEM E DESMONTAGEM DE FÔRMA DE VIGA, ESCORAMENTO METÁLICO, PÉ-DIREITO SIMPLES, EM CHAPA DE MADEIRA RESINADA, 2 UTILIZAÇÕES. AF_09/2020</t>
  </si>
  <si>
    <t>92453</t>
  </si>
  <si>
    <t>MONTAGEM E DESMONTAGEM DE FÔRMA DE VIGA, ESCORAMENTO COM GARFO DE MADEIRA, PÉ-DIREITO DUPLO, EM CHAPA DE MADEIRA RESINADA, 4 UTILIZAÇÕES. AF_09/2020</t>
  </si>
  <si>
    <t>92454</t>
  </si>
  <si>
    <t>MONTAGEM E DESMONTAGEM DE FÔRMA DE VIGA, ESCORAMENTO METÁLICO, PÉ-DIREITO DUPLO, EM CHAPA DE MADEIRA RESINADA, 4 UTILIZAÇÕES. AF_09/2020</t>
  </si>
  <si>
    <t>92455</t>
  </si>
  <si>
    <t>MONTAGEM E DESMONTAGEM DE FÔRMA DE VIGA, ESCORAMENTO COM GARFO DE MADEIRA, PÉ-DIREITO SIMPLES, EM CHAPA DE MADEIRA RESINADA, 4 UTILIZAÇÕES. AF_09/2020</t>
  </si>
  <si>
    <t>92456</t>
  </si>
  <si>
    <t>MONTAGEM E DESMONTAGEM DE FÔRMA DE VIGA, ESCORAMENTO METÁLICO, PÉ-DIREITO SIMPLES, EM CHAPA DE MADEIRA RESINADA, 4 UTILIZAÇÕES. AF_09/2020</t>
  </si>
  <si>
    <t>92457</t>
  </si>
  <si>
    <t>MONTAGEM E DESMONTAGEM DE FÔRMA DE VIGA, ESCORAMENTO COM GARFO DE MADEIRA, PÉ-DIREITO DUPLO, EM CHAPA DE MADEIRA RESINADA, 6 UTILIZAÇÕES. AF_09/2020</t>
  </si>
  <si>
    <t>92458</t>
  </si>
  <si>
    <t>MONTAGEM E DESMONTAGEM DE FÔRMA DE VIGA, ESCORAMENTO METÁLICO, PÉ-DIREITO DUPLO, EM CHAPA DE MADEIRA RESINADA, 6 UTILIZAÇÕES. AF_12/2015</t>
  </si>
  <si>
    <t>92459</t>
  </si>
  <si>
    <t>MONTAGEM E DESMONTAGEM DE FÔRMA DE VIGA, ESCORAMENTO COM GARFO DE MADEIRA, PÉ-DIREITO SIMPLES, EM CHAPA DE MADEIRA RESINADA, 6 UTILIZAÇÕES. AF_09/2020</t>
  </si>
  <si>
    <t>92460</t>
  </si>
  <si>
    <t>MONTAGEM E DESMONTAGEM DE FÔRMA DE VIGA, ESCORAMENTO METÁLICO, PÉ-DIREITO SIMPLES, EM CHAPA DE MADEIRA RESINADA, 6 UTILIZAÇÕES. AF_09/2020</t>
  </si>
  <si>
    <t>104,27</t>
  </si>
  <si>
    <t>92461</t>
  </si>
  <si>
    <t>MONTAGEM E DESMONTAGEM DE FÔRMA DE VIGA, ESCORAMENTO COM GARFO DE MADEIRA, PÉ-DIREITO DUPLO, EM CHAPA DE MADEIRA RESINADA, 8 UTILIZAÇÕES. AF_09/2020</t>
  </si>
  <si>
    <t>92462</t>
  </si>
  <si>
    <t>MONTAGEM E DESMONTAGEM DE FÔRMA DE VIGA, ESCORAMENTO METÁLICO, PÉ-DIREITO DUPLO, EM CHAPA DE MADEIRA RESINADA, 8 UTILIZAÇÕES. AF_09/2020</t>
  </si>
  <si>
    <t>287,39</t>
  </si>
  <si>
    <t>92463</t>
  </si>
  <si>
    <t>MONTAGEM E DESMONTAGEM DE FÔRMA DE VIGA, ESCORAMENTO COM GARFO DE MADEIRA, PÉ-DIREITO SIMPLES, EM CHAPA DE MADEIRA RESINADA, 8 UTILIZAÇÕES. AF_09/2020</t>
  </si>
  <si>
    <t>92464</t>
  </si>
  <si>
    <t>MONTAGEM E DESMONTAGEM DE FÔRMA DE VIGA, ESCORAMENTO METÁLICO, PÉ-DIREITO SIMPLES, EM CHAPA DE MADEIRA RESINADA, 8 UTILIZAÇÕES. AF_09/2020</t>
  </si>
  <si>
    <t>92465</t>
  </si>
  <si>
    <t>MONTAGEM E DESMONTAGEM DE FÔRMA DE VIGA, ESCORAMENTO COM GARFO DE MADEIRA, PÉ-DIREITO DUPLO, EM CHAPA DE MADEIRA PLASTIFICADA, 10 UTILIZAÇÕES. AF_09/2020</t>
  </si>
  <si>
    <t>92466</t>
  </si>
  <si>
    <t>MONTAGEM E DESMONTAGEM DE FÔRMA DE VIGA, ESCORAMENTO METÁLICO, PÉ-DIREITO DUPLO, EM CHAPA DE MADEIRA PLASTIFICADA, 10 UTILIZAÇÕES. AF_09/2020</t>
  </si>
  <si>
    <t>92467</t>
  </si>
  <si>
    <t>MONTAGEM E DESMONTAGEM DE FÔRMA DE VIGA, ESCORAMENTO COM GARFO DE MADEIRA, PÉ-DIREITO SIMPLES, EM CHAPA DE MADEIRA PLASTIFICADA, 10 UTILIZAÇÕES. AF_09/2020</t>
  </si>
  <si>
    <t>92468</t>
  </si>
  <si>
    <t>MONTAGEM E DESMONTAGEM DE FÔRMA DE VIGA, ESCORAMENTO METÁLICO, PÉ-DIREITO SIMPLES, EM CHAPA DE MADEIRA PLASTIFICADA, 10 UTILIZAÇÕES. AF_09/2020</t>
  </si>
  <si>
    <t>92469</t>
  </si>
  <si>
    <t>MONTAGEM E DESMONTAGEM DE FÔRMA DE VIGA, ESCORAMENTO COM GARFO DE MADEIRA, PÉ-DIREITO DUPLO, EM CHAPA DE MADEIRA PLASTIFICADA, 12 UTILIZAÇÕES. AF_09/2020</t>
  </si>
  <si>
    <t>92470</t>
  </si>
  <si>
    <t>MONTAGEM E DESMONTAGEM DE FÔRMA DE VIGA, ESCORAMENTO METÁLICO, PÉ-DIREITO DUPLO, EM CHAPA DE MADEIRA PLASTIFICADA, 12 UTILIZAÇÕES. AF_09/2020</t>
  </si>
  <si>
    <t>92471</t>
  </si>
  <si>
    <t>MONTAGEM E DESMONTAGEM DE FÔRMA DE VIGA, ESCORAMENTO COM GARFO DE MADEIRA, PÉ-DIREITO SIMPLES, EM CHAPA DE MADEIRA PLASTIFICADA, 12 UTILIZAÇÕES. AF_09/2020</t>
  </si>
  <si>
    <t>92472</t>
  </si>
  <si>
    <t>MONTAGEM E DESMONTAGEM DE FÔRMA DE VIGA, ESCORAMENTO METÁLICO, PÉ-DIREITO SIMPLES, EM CHAPA DE MADEIRA PLASTIFICADA, 12 UTILIZAÇÕES. AF_09/2020</t>
  </si>
  <si>
    <t>88,64</t>
  </si>
  <si>
    <t>92473</t>
  </si>
  <si>
    <t>MONTAGEM E DESMONTAGEM DE FÔRMA DE VIGA, ESCORAMENTO COM GARFO DE MADEIRA, PÉ-DIREITO DUPLO, EM CHAPA DE MADEIRA PLASTIFICADA, 14 UTILIZAÇÕES. AF_09/2020</t>
  </si>
  <si>
    <t>92474</t>
  </si>
  <si>
    <t>MONTAGEM E DESMONTAGEM DE FÔRMA DE VIGA, ESCORAMENTO METÁLICO, PÉ-DIREITO DUPLO, EM CHAPA DE MADEIRA PLASTIFICADA, 14 UTILIZAÇÕES. AF_09/2020</t>
  </si>
  <si>
    <t>270,63</t>
  </si>
  <si>
    <t>92475</t>
  </si>
  <si>
    <t>MONTAGEM E DESMONTAGEM DE FÔRMA DE VIGA, ESCORAMENTO COM GARFO DE MADEIRA, PÉ-DIREITO SIMPLES, EM CHAPA DE MADEIRA PLASTIFICADA, 14 UTILIZAÇÕES. AF_09/2020</t>
  </si>
  <si>
    <t>92476</t>
  </si>
  <si>
    <t>MONTAGEM E DESMONTAGEM DE FÔRMA DE VIGA, ESCORAMENTO METÁLICO, PÉ-DIREITO SIMPLES, EM CHAPA DE MADEIRA PLASTIFICADA, 14 UTILIZAÇÕES. AF_09/2020</t>
  </si>
  <si>
    <t>92477</t>
  </si>
  <si>
    <t>MONTAGEM E DESMONTAGEM DE FÔRMA DE VIGA, ESCORAMENTO COM GARFO DE MADEIRA, PÉ-DIREITO DUPLO, EM CHAPA DE MADEIRA PLASTIFICADA, 18 UTILIZAÇÕES. AF_09/2020</t>
  </si>
  <si>
    <t>92478</t>
  </si>
  <si>
    <t>MONTAGEM E DESMONTAGEM DE FÔRMA DE VIGA, ESCORAMENTO METÁLICO, PÉ-DIREITO DUPLO, EM CHAPA DE MADEIRA PLASTIFICADA, 18 UTILIZAÇÕES. AF_09/2020</t>
  </si>
  <si>
    <t>92479</t>
  </si>
  <si>
    <t>MONTAGEM E DESMONTAGEM DE FÔRMA DE VIGA, ESCORAMENTO COM GARFO DE MADEIRA, PÉ-DIREITO SIMPLES, EM CHAPA DE MADEIRA PLASTIFICADA, 18 UTILIZAÇÕES. AF_09/2020</t>
  </si>
  <si>
    <t>92480</t>
  </si>
  <si>
    <t>MONTAGEM E DESMONTAGEM DE FÔRMA DE VIGA, ESCORAMENTO METÁLICO, PÉ-DIREITO SIMPLES, EM CHAPA DE MADEIRA PLASTIFICADA, 18 UTILIZAÇÕES. AF_09/2020</t>
  </si>
  <si>
    <t>92482</t>
  </si>
  <si>
    <t>MONTAGEM E DESMONTAGEM DE FÔRMA DE LAJE MACIÇA, PÉ-DIREITO SIMPLES, EM MADEIRA SERRADA, 1 UTILIZAÇÃO. AF_09/2020</t>
  </si>
  <si>
    <t>92484</t>
  </si>
  <si>
    <t>MONTAGEM E DESMONTAGEM DE FÔRMA DE LAJE MACIÇA, PÉ-DIREITO SIMPLES, EM MADEIRA SERRADA, 2 UTILIZAÇÕES. AF_09/2020</t>
  </si>
  <si>
    <t>92486</t>
  </si>
  <si>
    <t>MONTAGEM E DESMONTAGEM DE FÔRMA DE LAJE MACIÇA, PÉ-DIREITO SIMPLES, EM MADEIRA SERRADA, 4 UTILIZAÇÕES. AF_09/2020</t>
  </si>
  <si>
    <t>92488</t>
  </si>
  <si>
    <t>MONTAGEM E DESMONTAGEM DE FÔRMA DE LAJE NERVURADA COM CUBETA E ASSOALHO, PÉ-DIREITO DUPLO, EM CHAPA DE MADEIRA COMPENSADA RESINADA, 8 UTILIZAÇÕES. AF_09/2020</t>
  </si>
  <si>
    <t>92490</t>
  </si>
  <si>
    <t>MONTAGEM E DESMONTAGEM DE FÔRMA DE LAJE NERVURADA COM CUBETA E ASSOALHO, PÉ-DIREITO SIMPLES, EM CHAPA DE MADEIRA COMPENSADA RESINADA, 8 UTILIZAÇÕES. AF_09/2020</t>
  </si>
  <si>
    <t>92492</t>
  </si>
  <si>
    <t>MONTAGEM E DESMONTAGEM DE FÔRMA DE LAJE NERVURADA COM CUBETA E ASSOALHO, PÉ-DIREITO DUPLO, EM CHAPA DE MADEIRA COMPENSADA RESINADA, 10 UTILIZAÇÕES. AF_09/2020</t>
  </si>
  <si>
    <t>114,76</t>
  </si>
  <si>
    <t>92494</t>
  </si>
  <si>
    <t>MONTAGEM E DESMONTAGEM DE FÔRMA DE LAJE NERVURADA COM CUBETA E ASSOALHO, PÉ-DIREITO SIMPLES, EM CHAPA DE MADEIRA COMPENSADA RESINADA, 10 UTILIZAÇÕES. AF_09/2020</t>
  </si>
  <si>
    <t>92496</t>
  </si>
  <si>
    <t>MONTAGEM E DESMONTAGEM DE FÔRMA DE LAJE NERVURADA COM CUBETA E ASSOALHO, PÉ-DIREITO DUPLO, EM CHAPA DE MADEIRA COMPENSADA RESINADA, 12 UTILIZAÇÕES. AF_09/2020</t>
  </si>
  <si>
    <t>92498</t>
  </si>
  <si>
    <t>MONTAGEM E DESMONTAGEM DE FÔRMA DE LAJE NERVURADA COM CUBETA E ASSOALHO, PÉ-DIREITO SIMPLES, EM CHAPA DE MADEIRA COMPENSADA RESINADA, 12 UTILIZAÇÕES. AF_09/2020</t>
  </si>
  <si>
    <t>92500</t>
  </si>
  <si>
    <t>MONTAGEM E DESMONTAGEM DE FÔRMA DE LAJE NERVURADA COM CUBETA E ASSOALHO, PÉ-DIREITO DUPLO, EM CHAPA DE MADEIRA COMPENSADA RESINADA, 14 UTILIZAÇÕES. AF_09/2020</t>
  </si>
  <si>
    <t>92502</t>
  </si>
  <si>
    <t>MONTAGEM E DESMONTAGEM DE FÔRMA DE LAJE NERVURADA COM CUBETA E ASSOALHO, PÉ-DIREITO SIMPLES, EM CHAPA DE MADEIRA COMPENSADA RESINADA, 14 UTILIZAÇÕES. AF_09/2020</t>
  </si>
  <si>
    <t>92504</t>
  </si>
  <si>
    <t>MONTAGEM E DESMONTAGEM DE FÔRMA DE LAJE NERVURADA COM CUBETA E ASSOALHO, PÉ-DIREITO DUPLO, EM CHAPA DE MADEIRA COMPENSADA RESINADA, 18 UTILIZAÇÕES. AF_09/2020</t>
  </si>
  <si>
    <t>92506</t>
  </si>
  <si>
    <t>MONTAGEM E DESMONTAGEM DE FÔRMA DE LAJE NERVURADA COM CUBETA E ASSOALHO, PÉ-DIREITO SIMPLES, EM CHAPA DE MADEIRA COMPENSADA RESINADA, 18 UTILIZAÇÕES. AF_09/2020</t>
  </si>
  <si>
    <t>92508</t>
  </si>
  <si>
    <t>MONTAGEM E DESMONTAGEM DE FÔRMA DE LAJE MACIÇA, PÉ-DIREITO DUPLO, EM CHAPA DE MADEIRA COMPENSADA RESINADA, 2 UTILIZAÇÕES. AF_09/2020</t>
  </si>
  <si>
    <t>92510</t>
  </si>
  <si>
    <t>MONTAGEM E DESMONTAGEM DE FÔRMA DE LAJE MACIÇA, PÉ-DIREITO SIMPLES, EM CHAPA DE MADEIRA COMPENSADA RESINADA, 2 UTILIZAÇÕES. AF_09/2020</t>
  </si>
  <si>
    <t>65,36</t>
  </si>
  <si>
    <t>92512</t>
  </si>
  <si>
    <t>MONTAGEM E DESMONTAGEM DE FÔRMA DE LAJE MACIÇA, PÉ-DIREITO DUPLO, EM CHAPA DE MADEIRA COMPENSADA RESINADA, 4 UTILIZAÇÕES. AF_09/2020</t>
  </si>
  <si>
    <t>92514</t>
  </si>
  <si>
    <t>MONTAGEM E DESMONTAGEM DE FÔRMA DE LAJE MACIÇA, PÉ-DIREITO SIMPLES, EM CHAPA DE MADEIRA COMPENSADA RESINADA, 4 UTILIZAÇÕES. AF_09/2020</t>
  </si>
  <si>
    <t>92515</t>
  </si>
  <si>
    <t>MONTAGEM E DESMONTAGEM DE FÔRMA DE LAJE MACIÇA, PÉ-DIREITO DUPLO, EM CHAPA DE MADEIRA COMPENSADA RESINADA, 6 UTILIZAÇÕES. AF_09/2020</t>
  </si>
  <si>
    <t>92518</t>
  </si>
  <si>
    <t>MONTAGEM E DESMONTAGEM DE FÔRMA DE LAJE MACIÇA, PÉ-DIREITO SIMPLES, EM CHAPA DE MADEIRA COMPENSADA RESINADA, 6 UTILIZAÇÕES. AF_09/2020</t>
  </si>
  <si>
    <t>92520</t>
  </si>
  <si>
    <t>MONTAGEM E DESMONTAGEM DE FÔRMA DE LAJE MACIÇA, PÉ-DIREITO DUPLO, EM CHAPA DE MADEIRA COMPENSADA RESINADA, 8 UTILIZAÇÕES. AF_09/2020</t>
  </si>
  <si>
    <t>92522</t>
  </si>
  <si>
    <t>MONTAGEM E DESMONTAGEM DE FÔRMA DE LAJE MACIÇA, PÉ-DIREITO SIMPLES, EM CHAPA DE MADEIRA COMPENSADA RESINADA, 8 UTILIZAÇÕES. AF_09/2020</t>
  </si>
  <si>
    <t>92524</t>
  </si>
  <si>
    <t>MONTAGEM E DESMONTAGEM DE FÔRMA DE LAJE MACIÇA, PÉ-DIREITO DUPLO, EM CHAPA DE MADEIRA COMPENSADA PLASTIFICADA, 10 UTILIZAÇÕES. AF_09/2020</t>
  </si>
  <si>
    <t>88,53</t>
  </si>
  <si>
    <t>92526</t>
  </si>
  <si>
    <t>MONTAGEM E DESMONTAGEM DE FÔRMA DE LAJE MACIÇA, PÉ-DIREITO SIMPLES, EM CHAPA DE MADEIRA COMPENSADA PLASTIFICADA, 10 UTILIZAÇÕES. AF_09/2020</t>
  </si>
  <si>
    <t>92528</t>
  </si>
  <si>
    <t>MONTAGEM E DESMONTAGEM DE FÔRMA DE LAJE MACIÇA, PÉ-DIREITO DUPLO, EM CHAPA DE MADEIRA COMPENSADA PLASTIFICADA, 12 UTILIZAÇÕES. AF_09/2020</t>
  </si>
  <si>
    <t>92530</t>
  </si>
  <si>
    <t>MONTAGEM E DESMONTAGEM DE FÔRMA DE LAJE MACIÇA, PÉ-DIREITO SIMPLES, EM CHAPA DE MADEIRA COMPENSADA PLASTIFICADA, 12 UTILIZAÇÕES. AF_09/2020</t>
  </si>
  <si>
    <t>92532</t>
  </si>
  <si>
    <t>MONTAGEM E DESMONTAGEM DE FÔRMA DE LAJE MACIÇA, PÉ-DIREITO DUPLO, EM CHAPA DE MADEIRA COMPENSADA PLASTIFICADA, 14 UTILIZAÇÕES. AF_09/2020</t>
  </si>
  <si>
    <t>92534</t>
  </si>
  <si>
    <t>MONTAGEM E DESMONTAGEM DE FÔRMA DE LAJE MACIÇA, PÉ-DIREITO SIMPLES, EM CHAPA DE MADEIRA COMPENSADA PLASTIFICADA, 14 UTILIZAÇÕES. AF_09/2020</t>
  </si>
  <si>
    <t>92536</t>
  </si>
  <si>
    <t>MONTAGEM E DESMONTAGEM DE FÔRMA DE LAJE MACIÇA, PÉ-DIREITO DUPLO, EM CHAPA DE MADEIRA COMPENSADA PLASTIFICADA, 18 UTILIZAÇÕES. AF_09/2020</t>
  </si>
  <si>
    <t>92538</t>
  </si>
  <si>
    <t>MONTAGEM E DESMONTAGEM DE FÔRMA DE LAJE MACIÇA, PÉ-DIREITO SIMPLES, EM CHAPA DE MADEIRA COMPENSADA PLASTIFICADA, 18 UTILIZAÇÕES. AF_09/2020</t>
  </si>
  <si>
    <t>96252</t>
  </si>
  <si>
    <t>FABRICAÇÃO DE FÔRMA PARA PILARES CIRCULARES, EM CHAPA DE MADEIRA COMPENSADA RESINADA. AF_06/2017</t>
  </si>
  <si>
    <t>96257</t>
  </si>
  <si>
    <t>MONTAGEM E DESMONTAGEM DE FÔRMA DE PILARES CIRCULARES, COM ÁREA MÉDIA DAS SEÇÕES MENOR OU IGUAL A 0,28 M², PÉ-DIREITO SIMPLES, EM MADEIRA, 2 UTILIZAÇÕES. AF_06/2017</t>
  </si>
  <si>
    <t>96258</t>
  </si>
  <si>
    <t>MONTAGEM E DESMONTAGEM DE FÔRMA DE PILARES CIRCULARES, COM ÁREA MÉDIA DAS SEÇÕES MAIOR QUE 0,28 M², PÉ-DIREITO SIMPLES, EM MADEIRA, 2 UTILIZAÇÕES. AF_06/2017</t>
  </si>
  <si>
    <t>187,32</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</si>
  <si>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</si>
  <si>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</si>
  <si>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</si>
  <si>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AF_06/2017</t>
  </si>
  <si>
    <t>96530</t>
  </si>
  <si>
    <t>FABRICAÇÃO, MONTAGEM E DESMONTAGEM DE FÔRMA PARA VIGA BALDRAME, EM MADEIRA SERRADA, E=25 MM, 1 UTILIZAÇÃO. AF_06/2017</t>
  </si>
  <si>
    <t>204,88</t>
  </si>
  <si>
    <t>96531</t>
  </si>
  <si>
    <t>FABRICAÇÃO, MONTAGEM E DESMONTAGEM DE FÔRMA PARA BLOCO DE COROAMENTO, EM MADEIRA SERRADA, E=25 MM, 2 UTILIZAÇÕES. AF_06/2017</t>
  </si>
  <si>
    <t>96532</t>
  </si>
  <si>
    <t>FABRICAÇÃO, MONTAGEM E DESMONTAGEM DE FÔRMA PARA SAPATA, EM MADEIRA SERRADA, E=25 MM, 2 UTILIZAÇÕES. AF_06/2017</t>
  </si>
  <si>
    <t>96533</t>
  </si>
  <si>
    <t>FABRICAÇÃO, MONTAGEM E DESMONTAGEM DE FÔRMA PARA VIGA BALDRAME, EM MADEIRA SERRADA, E=25 MM, 2 UTILIZAÇÕES. AF_06/2017</t>
  </si>
  <si>
    <t>96534</t>
  </si>
  <si>
    <t>FABRICAÇÃO, MONTAGEM E DESMONTAGEM DE FÔRMA PARA BLOCO DE COROAMENTO, EM MADEIRA SERRADA, E=25 MM, 4 UTILIZAÇÕES. AF_06/2017</t>
  </si>
  <si>
    <t>96535</t>
  </si>
  <si>
    <t>FABRICAÇÃO, MONTAGEM E DESMONTAGEM DE FÔRMA PARA SAPATA, EM MADEIRA SERRADA, E=25 MM, 4 UTILIZAÇÕES. AF_06/2017</t>
  </si>
  <si>
    <t>96536</t>
  </si>
  <si>
    <t>FABRICAÇÃO, MONTAGEM E DESMONTAGEM DE FÔRMA PARA VIGA BALDRAME, EM MADEIRA SERRADA, E=25 MM, 4 UTILIZAÇÕES. AF_06/2017</t>
  </si>
  <si>
    <t>77,94</t>
  </si>
  <si>
    <t>96537</t>
  </si>
  <si>
    <t>FABRICAÇÃO, MONTAGEM E DESMONTAGEM DE FÔRMA PARA BLOCO DE COROAMENTO, EM CHAPA DE MADEIRA COMPENSADA RESINADA, E=17 MM, 2 UTILIZAÇÕES. AF_06/2017</t>
  </si>
  <si>
    <t>96538</t>
  </si>
  <si>
    <t>FABRICAÇÃO, MONTAGEM E DESMONTAGEM DE FÔRMA PARA SAPATA, EM CHAPA DE MADEIRA COMPENSADA RESINADA, E=17 MM, 2 UTILIZAÇÕES. AF_06/2017</t>
  </si>
  <si>
    <t>96539</t>
  </si>
  <si>
    <t>FABRICAÇÃO, MONTAGEM E DESMONTAGEM DE FÔRMA PARA VIGA BALDRAME, EM CHAPA DE MADEIRA COMPENSADA RESINADA, E=17 MM, 2 UTILIZAÇÕES. AF_06/2017</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</si>
  <si>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</si>
  <si>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</si>
  <si>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</si>
  <si>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</si>
  <si>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</si>
  <si>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</si>
  <si>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96543</t>
  </si>
  <si>
    <t>ARMAÇÃO DE BLOCO, VIGA BALDRAME E SAPATA UTILIZANDO AÇO CA-60 DE 5 MM - MONTAGEM. AF_06/2017</t>
  </si>
  <si>
    <t>97747</t>
  </si>
  <si>
    <t>MONTAGEM E DESMONTAGEM DE FÔRMA DE PILARES CIRCULARES, COM ÁREA MÉDIA DAS SEÇÕES MAIOR QUE 0,28 M², PÉ-DIREITO DUPLO, EM MADEIRA, 2 UTILIZAÇÕES.  AF_06/2017</t>
  </si>
  <si>
    <t>101791</t>
  </si>
  <si>
    <t>FABRICAÇÃO DE ESCORAS DO TIPO PONTALETE, EM MADEIRA, PARA PÉ-DIREITO DUPLO. AF_09/2020</t>
  </si>
  <si>
    <t>101792</t>
  </si>
  <si>
    <t>ESCORAMENTO DE FÔRMAS DE LAJE EM MADEIRA NÃO APARELHADA, PÉ-DIREITO SIMPLES, INCLUSO TRAVAMENTO, 4 UTILIZAÇÕES. AF_09/2020</t>
  </si>
  <si>
    <t>17,29</t>
  </si>
  <si>
    <t>101793</t>
  </si>
  <si>
    <t>ESCORAMENTO DE FÔRMAS DE LAJE EM MADEIRA NÃO APARELHADA, PÉ-DIREITO DUPLO, INCLUSO TRAVAMENTO, 4 UTILIZAÇÕES. AF_09/2020</t>
  </si>
  <si>
    <t>27,00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</si>
  <si>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</si>
  <si>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</si>
  <si>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</si>
  <si>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</si>
  <si>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</si>
  <si>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</si>
  <si>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238,35</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</si>
  <si>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</si>
  <si>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</si>
  <si>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</si>
  <si>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</si>
  <si>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</si>
  <si>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</si>
  <si>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</si>
  <si>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</si>
  <si>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</si>
  <si>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</si>
  <si>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</si>
  <si>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</si>
  <si>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</si>
  <si>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</si>
  <si>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</si>
  <si>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</si>
  <si>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</si>
  <si>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</si>
  <si>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</si>
  <si>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</si>
  <si>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</si>
  <si>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</si>
  <si>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</si>
  <si>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</si>
  <si>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</si>
  <si>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</si>
  <si>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</si>
  <si>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</si>
  <si>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</si>
  <si>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</si>
  <si>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</si>
  <si>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</si>
  <si>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</si>
  <si>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</si>
  <si>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</si>
  <si>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</si>
  <si>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</si>
  <si>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</si>
  <si>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</si>
  <si>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</si>
  <si>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</si>
  <si>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</si>
  <si>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</si>
  <si>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</si>
  <si>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</si>
  <si>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</si>
  <si>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</si>
  <si>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</si>
  <si>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</si>
  <si>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</si>
  <si>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266,47</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</si>
  <si>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</si>
  <si>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</si>
  <si>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</si>
  <si>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</si>
  <si>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</si>
  <si>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</si>
  <si>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</si>
  <si>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</si>
  <si>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</si>
  <si>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</si>
  <si>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486,20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</si>
  <si>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</si>
  <si>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</si>
  <si>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</si>
  <si>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</si>
  <si>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</si>
  <si>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</si>
  <si>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</si>
  <si>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</si>
  <si>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212,41</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</si>
  <si>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</si>
  <si>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</si>
  <si>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</si>
  <si>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</si>
  <si>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</si>
  <si>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</si>
  <si>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</si>
  <si>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</si>
  <si>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</si>
  <si>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</si>
  <si>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</si>
  <si>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</si>
  <si>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</si>
  <si>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</si>
  <si>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</si>
  <si>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</si>
  <si>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</si>
  <si>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</si>
  <si>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</si>
  <si>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</si>
  <si>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</si>
  <si>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</si>
  <si>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</si>
  <si>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</si>
  <si>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</si>
  <si>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</si>
  <si>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</si>
  <si>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</si>
  <si>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</si>
  <si>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</si>
  <si>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</si>
  <si>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</si>
  <si>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170,69</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</si>
  <si>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</si>
  <si>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</si>
  <si>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</si>
  <si>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</si>
  <si>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</si>
  <si>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</si>
  <si>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</si>
  <si>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</si>
  <si>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</si>
  <si>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</si>
  <si>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</si>
  <si>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</si>
  <si>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</si>
  <si>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</si>
  <si>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</si>
  <si>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</si>
  <si>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</si>
  <si>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</si>
  <si>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</si>
  <si>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</si>
  <si>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</si>
  <si>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</si>
  <si>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</si>
  <si>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</si>
  <si>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</si>
  <si>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</si>
  <si>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174,57</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</si>
  <si>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</si>
  <si>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</si>
  <si>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</si>
  <si>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</si>
  <si>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</si>
  <si>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</si>
  <si>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</si>
  <si>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</si>
  <si>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</si>
  <si>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</si>
  <si>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</si>
  <si>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</si>
  <si>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</si>
  <si>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</si>
  <si>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</si>
  <si>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</si>
  <si>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</si>
  <si>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102074</t>
  </si>
  <si>
    <t>102075</t>
  </si>
  <si>
    <t>102076</t>
  </si>
  <si>
    <t>102077</t>
  </si>
  <si>
    <t>102078</t>
  </si>
  <si>
    <t>102079</t>
  </si>
  <si>
    <t>102080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</si>
  <si>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</si>
  <si>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</si>
  <si>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</si>
  <si>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</si>
  <si>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</si>
  <si>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</si>
  <si>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</si>
  <si>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</si>
  <si>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</si>
  <si>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</si>
  <si>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143,39</t>
  </si>
  <si>
    <t>102091</t>
  </si>
  <si>
    <t>FABRICAÇÃO DE FÔRMA PARA ESCADA DUPLA COM 2 LANCES EM X E LAJE CASCATA, EM MADEIRA SERRADA, E=25 MM. AF_11/2020</t>
  </si>
  <si>
    <t>103760</t>
  </si>
  <si>
    <t>MONTAGEM E DESMONTAGEM DE FÔRMA DE LAJE MACIÇA, PÉ-DIREITO SIMPLES, EM CHAPA DE MADEIRA COMPENSADA RESINADA E CIMBRAMENTO DE MADEIRA, 2 UTILIZAÇÕES. AF_03/2022</t>
  </si>
  <si>
    <t>103761</t>
  </si>
  <si>
    <t>MONTAGEM E DESMONTAGEM DE FÔRMA DE LAJE MACIÇA, PÉ-DIREITO SIMPLES, EM CHAPA DE MADEIRA COMPENSADA RESINADA E CIMBRAMENTO DE MADEIRA, 4 UTILIZAÇÕES. AF_03/2022</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</si>
  <si>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</si>
  <si>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</si>
  <si>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</si>
  <si>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</si>
  <si>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89996</t>
  </si>
  <si>
    <t>ARMAÇÃO VERTICAL DE ALVENARIA ESTRUTURAL; DIÂMETRO DE 10,0 MM. AF_09/2021</t>
  </si>
  <si>
    <t>12,79</t>
  </si>
  <si>
    <t>89997</t>
  </si>
  <si>
    <t>ARMAÇÃO VERTICAL DE ALVENARIA ESTRUTURAL; DIÂMETRO DE 12,5 MM. AF_09/2021</t>
  </si>
  <si>
    <t>89998</t>
  </si>
  <si>
    <t>ARMAÇÃO DE CINTA DE ALVENARIA ESTRUTURAL; DIÂMETRO DE 10,0 MM. AF_09/2021</t>
  </si>
  <si>
    <t>12,34</t>
  </si>
  <si>
    <t>89999</t>
  </si>
  <si>
    <t>ARMAÇÃO DE VERGA E CONTRAVERGA DE ALVENARIA ESTRUTURAL; DIÂMETRO DE 8,0 MM. AF_09/2021</t>
  </si>
  <si>
    <t>17,53</t>
  </si>
  <si>
    <t>90000</t>
  </si>
  <si>
    <t>ARMAÇÃO DE VERGA E CONTRAVERGA DE ALVENARIA ESTRUTURAL; DIÂMETRO DE 10,0 MM. AF_09/2021</t>
  </si>
  <si>
    <t>91593</t>
  </si>
  <si>
    <t>ARMAÇÃO DO SISTEMA DE PAREDES DE CONCRETO, EXECUTADA EM PAREDES DE EDIFICAÇÕES DE MÚLTIPLOS PAVIMENTOS, TELA Q-138. AF_06/2019</t>
  </si>
  <si>
    <t>11,83</t>
  </si>
  <si>
    <t>91594</t>
  </si>
  <si>
    <t>ARMAÇÃO DO SISTEMA DE PAREDES DE CONCRETO, EXECUTADA EM PAREDES DE EDIFICAÇÕES TÉRREAS OU DE MÚLTIPLOS PAVIMENTOS, TELA Q-92. AF_06/2019</t>
  </si>
  <si>
    <t>91595</t>
  </si>
  <si>
    <t>ARMAÇÃO DO SISTEMA DE PAREDES DE CONCRETO, EXECUTADA EM PAREDES DE EDIFICAÇÕES TÉRREAS, TELA Q-61. AF_06/2019</t>
  </si>
  <si>
    <t>12,75</t>
  </si>
  <si>
    <t>91596</t>
  </si>
  <si>
    <t>ARMAÇÃO DO SISTEMA DE PAREDES DE CONCRETO, EXECUTADA COMO ARMADURA POSITIVA DE LAJES, TELA Q-138. AF_06/2019</t>
  </si>
  <si>
    <t>12,11</t>
  </si>
  <si>
    <t>91597</t>
  </si>
  <si>
    <t>ARMAÇÃO DO SISTEMA DE PAREDES DE CONCRETO, EXECUTADA COMO ARMADURA NEGATIVA DE LAJES, TELA T-196. AF_06/2019</t>
  </si>
  <si>
    <t>91598</t>
  </si>
  <si>
    <t>ARMAÇÃO DO SISTEMA DE PAREDES DE CONCRETO, EXECUTADA COMO ARMADURA POSITIVA DE LAJES, TELA Q-113. AF_06/2019</t>
  </si>
  <si>
    <t>91599</t>
  </si>
  <si>
    <t>ARMAÇÃO DO SISTEMA DE PAREDES DE CONCRETO, EXECUTADA COMO ARMADURA NEGATIVA DE LAJES, TELA L-159. AF_06/2019</t>
  </si>
  <si>
    <t>8,89</t>
  </si>
  <si>
    <t>91600</t>
  </si>
  <si>
    <t>ARMAÇÃO DO SISTEMA DE PAREDES DE CONCRETO, EXECUTADA EM PLATIBANDAS, TELA Q-92. AF_06/2019</t>
  </si>
  <si>
    <t>14,28</t>
  </si>
  <si>
    <t>91601</t>
  </si>
  <si>
    <t>ARMAÇÃO DO SISTEMA DE PAREDES DE CONCRETO, EXECUTADA COMO REFORÇO, VERGALHÃO DE 6,3 MM DE DIÂMETRO. AF_06/2019</t>
  </si>
  <si>
    <t>14,94</t>
  </si>
  <si>
    <t>91602</t>
  </si>
  <si>
    <t>ARMAÇÃO DO SISTEMA DE PAREDES DE CONCRETO, EXECUTADA COMO REFORÇO, VERGALHÃO DE 8,0 MM DE DIÂMETRO. AF_06/2019</t>
  </si>
  <si>
    <t>14,14</t>
  </si>
  <si>
    <t>91603</t>
  </si>
  <si>
    <t>ARMAÇÃO DO SISTEMA DE PAREDES DE CONCRETO, EXECUTADA COMO REFORÇO, VERGALHÃO DE 10,0 MM DE DIÂMETRO. AF_06/2019</t>
  </si>
  <si>
    <t>13,36</t>
  </si>
  <si>
    <t>92759</t>
  </si>
  <si>
    <t>ARMAÇÃO DE PILAR OU VIGA DE ESTRUTURA CONVENCIONAL DE CONCRETO ARMADO UTILIZANDO AÇO CA-60 DE 5,0 MM - MONTAGEM. AF_06/2022</t>
  </si>
  <si>
    <t>92760</t>
  </si>
  <si>
    <t>ARMAÇÃO DE PILAR OU VIGA DE ESTRUTURA CONVENCIONAL DE CONCRETO ARMADO UTILIZANDO AÇO CA-50 DE 6,3 MM - MONTAGEM. AF_06/2022</t>
  </si>
  <si>
    <t>92761</t>
  </si>
  <si>
    <t>ARMAÇÃO DE PILAR OU VIGA DE ESTRUTURA CONVENCIONAL DE CONCRETO ARMADO UTILIZANDO AÇO CA-50 DE 8,0 MM - MONTAGEM. AF_06/2022</t>
  </si>
  <si>
    <t>15,15</t>
  </si>
  <si>
    <t>92762</t>
  </si>
  <si>
    <t>ARMAÇÃO DE PILAR OU VIGA DE ESTRUTURA CONVENCIONAL DE CONCRETO ARMADO UTILIZANDO AÇO CA-50 DE 10,0 MM - MONTAGEM. AF_06/2022</t>
  </si>
  <si>
    <t>92763</t>
  </si>
  <si>
    <t>ARMAÇÃO DE PILAR OU VIGA DE ESTRUTURA CONVENCIONAL DE CONCRETO ARMADO UTILIZANDO AÇO CA-50 DE 12,5 MM - MONTAGEM. AF_06/2022</t>
  </si>
  <si>
    <t>11,71</t>
  </si>
  <si>
    <t>92764</t>
  </si>
  <si>
    <t>ARMAÇÃO DE PILAR OU VIGA DE ESTRUTURA CONVENCIONAL DE CONCRETO ARMADO UTILIZANDO AÇO CA-50 DE 16,0 MM - MONTAGEM. AF_06/2022</t>
  </si>
  <si>
    <t>92765</t>
  </si>
  <si>
    <t>ARMAÇÃO DE PILAR OU VIGA DE ESTRUTURA CONVENCIONAL DE CONCRETO ARMADO UTILIZANDO AÇO CA-50 DE 20,0 MM - MONTAGEM. AF_06/2022</t>
  </si>
  <si>
    <t>13,20</t>
  </si>
  <si>
    <t>92766</t>
  </si>
  <si>
    <t>ARMAÇÃO DE PILAR OU VIGA DE ESTRUTURA CONVENCIONAL DE CONCRETO ARMADO UTILIZANDO AÇO CA-50 DE 25,0 MM - MONTAGEM. AF_06/2022</t>
  </si>
  <si>
    <t>13,10</t>
  </si>
  <si>
    <t>92767</t>
  </si>
  <si>
    <t>ARMAÇÃO DE LAJE DE ESTRUTURA CONVENCIONAL DE CONCRETO ARMADO UTILIZANDO AÇO CA-60 DE 4,2 MM - MONTAGEM. AF_06/2022</t>
  </si>
  <si>
    <t>92768</t>
  </si>
  <si>
    <t>ARMAÇÃO DE LAJE DE ESTRUTURA CONVENCIONAL DE CONCRETO ARMADO UTILIZANDO AÇO CA-60 DE 5,0 MM - MONTAGEM. AF_06/2022</t>
  </si>
  <si>
    <t>92769</t>
  </si>
  <si>
    <t>ARMAÇÃO DE LAJE DE ESTRUTURA CONVENCIONAL DE CONCRETO ARMADO UTILIZANDO AÇO CA-50 DE 6,3 MM - MONTAGEM. AF_06/2022</t>
  </si>
  <si>
    <t>15,21</t>
  </si>
  <si>
    <t>92770</t>
  </si>
  <si>
    <t>ARMAÇÃO DE LAJE DE ESTRUTURA CONVENCIONAL DE CONCRETO ARMADO UTILIZANDO AÇO CA-50 DE 8,0 MM - MONTAGEM. AF_06/2022</t>
  </si>
  <si>
    <t>14,75</t>
  </si>
  <si>
    <t>92771</t>
  </si>
  <si>
    <t>ARMAÇÃO DE LAJE DE ESTRUTURA CONVENCIONAL DE CONCRETO ARMADO UTILIZANDO AÇO CA-50 DE 10,0 MM - MONTAGEM. AF_06/2022</t>
  </si>
  <si>
    <t>13,41</t>
  </si>
  <si>
    <t>92772</t>
  </si>
  <si>
    <t>ARMAÇÃO DE LAJE DE ESTRUTURA CONVENCIONAL DE CONCRETO ARMADO UTILIZANDO AÇO CA-50 DE 12,5 MM - MONTAGEM. AF_06/2022</t>
  </si>
  <si>
    <t>11,39</t>
  </si>
  <si>
    <t>92773</t>
  </si>
  <si>
    <t>ARMAÇÃO DE LAJE DE ESTRUTURA CONVENCIONAL DE CONCRETO ARMADO UTILIZANDO AÇO CA-50 DE 16,0 MM - MONTAGEM. AF_06/2022</t>
  </si>
  <si>
    <t>11,25</t>
  </si>
  <si>
    <t>92774</t>
  </si>
  <si>
    <t>ARMAÇÃO DE LAJE DE ESTRUTURA CONVENCIONAL DE CONCRETO ARMADO UTILIZANDO AÇO CA-50 DE 20,0 MM - MONTAGEM. AF_06/2022</t>
  </si>
  <si>
    <t>13,07</t>
  </si>
  <si>
    <t>92798</t>
  </si>
  <si>
    <t>CORTE E DOBRA DE AÇO CA-50, DIÂMETRO DE 25,0 MM. AF_06/2022</t>
  </si>
  <si>
    <t>12,14</t>
  </si>
  <si>
    <t>92799</t>
  </si>
  <si>
    <t>CORTE E DOBRA DE AÇO CA-60, DIÂMETRO DE 4,2 MM. AF_06/2022</t>
  </si>
  <si>
    <t>92800</t>
  </si>
  <si>
    <t>CORTE E DOBRA DE AÇO CA-60, DIÂMETRO DE 5,0 MM. AF_06/2022</t>
  </si>
  <si>
    <t>12,25</t>
  </si>
  <si>
    <t>92801</t>
  </si>
  <si>
    <t>CORTE E DOBRA DE AÇO CA-50, DIÂMETRO DE 6,3 MM. AF_06/2022</t>
  </si>
  <si>
    <t>12,80</t>
  </si>
  <si>
    <t>92802</t>
  </si>
  <si>
    <t>CORTE E DOBRA DE AÇO CA-50, DIÂMETRO DE 8,0 MM. AF_06/2022</t>
  </si>
  <si>
    <t>92803</t>
  </si>
  <si>
    <t>CORTE E DOBRA DE AÇO CA-50, DIÂMETRO DE 10,0 MM. AF_06/2022</t>
  </si>
  <si>
    <t>12,04</t>
  </si>
  <si>
    <t>92804</t>
  </si>
  <si>
    <t>CORTE E DOBRA DE AÇO CA-50, DIÂMETRO DE 12,5 MM. AF_06/2022</t>
  </si>
  <si>
    <t>92805</t>
  </si>
  <si>
    <t>CORTE E DOBRA DE AÇO CA-50, DIÂMETRO DE 16,0 MM. AF_06/2022</t>
  </si>
  <si>
    <t>10,29</t>
  </si>
  <si>
    <t>92806</t>
  </si>
  <si>
    <t>CORTE E DOBRA DE AÇO CA-50, DIÂMETRO DE 20,0 MM. AF_06/2022</t>
  </si>
  <si>
    <t>92875</t>
  </si>
  <si>
    <t>CORTE E DOBRA DE AÇO CA-25, DIÂMETRO DE 6,3 MM. AF_06/2022</t>
  </si>
  <si>
    <t>11,98</t>
  </si>
  <si>
    <t>92876</t>
  </si>
  <si>
    <t>CORTE E DOBRA DE AÇO CA-25, DIÂMETRO DE 8,0 MM. AF_06/2022</t>
  </si>
  <si>
    <t>92877</t>
  </si>
  <si>
    <t>CORTE E DOBRA DE AÇO CA-25, DIÂMETRO DE 10,0 MM. AF_06/2022</t>
  </si>
  <si>
    <t>13,01</t>
  </si>
  <si>
    <t>92878</t>
  </si>
  <si>
    <t>CORTE E DOBRA DE AÇO CA-25, DIÂMETRO DE 12,5 MM. AF_06/2022</t>
  </si>
  <si>
    <t>12,86</t>
  </si>
  <si>
    <t>92879</t>
  </si>
  <si>
    <t>CORTE E DOBRA DE AÇO CA-25, DIÂMETRO DE 16,0 MM. AF_06/2022</t>
  </si>
  <si>
    <t>92880</t>
  </si>
  <si>
    <t>CORTE E DOBRA DE AÇO CA-25, DIÂMETRO DE 20,0 MM. AF_06/2022</t>
  </si>
  <si>
    <t>92881</t>
  </si>
  <si>
    <t>CORTE E DOBRA DE AÇO CA-25, DIÂMETRO DE 25,0 MM. AF_06/2022</t>
  </si>
  <si>
    <t>92882</t>
  </si>
  <si>
    <t>ARMAÇÃO UTILIZANDO AÇO CA-25 DE 6,3 MM - MONTAGEM. AF_06/2022</t>
  </si>
  <si>
    <t>15,22</t>
  </si>
  <si>
    <t>92883</t>
  </si>
  <si>
    <t>ARMAÇÃO UTILIZANDO AÇO CA-25 DE 8,0 MM - MONTAGEM. AF_06/2022</t>
  </si>
  <si>
    <t>14,49</t>
  </si>
  <si>
    <t>92884</t>
  </si>
  <si>
    <t>ARMAÇÃO UTILIZANDO AÇO CA-25 DE 10,0 MM - MONTAGEM. AF_06/2022</t>
  </si>
  <si>
    <t>92885</t>
  </si>
  <si>
    <t>ARMAÇÃO UTILIZANDO AÇO CA-25 DE 12,5 MM - MONTAGEM. AF_06/2022</t>
  </si>
  <si>
    <t>14,56</t>
  </si>
  <si>
    <t>92886</t>
  </si>
  <si>
    <t>ARMAÇÃO UTILIZANDO AÇO CA-25 DE 16,0 MM - MONTAGEM. AF_06/2022</t>
  </si>
  <si>
    <t>14,12</t>
  </si>
  <si>
    <t>92887</t>
  </si>
  <si>
    <t>ARMAÇÃO UTILIZANDO AÇO CA-25 DE 20,0 MM - MONTAGEM. AF_06/2022</t>
  </si>
  <si>
    <t>92888</t>
  </si>
  <si>
    <t>ARMAÇÃO UTILIZANDO AÇO CA-25 DE 25,0 MM - MONTAGEM. AF_06/2022</t>
  </si>
  <si>
    <t>13,97</t>
  </si>
  <si>
    <t>92915</t>
  </si>
  <si>
    <t>ARMAÇÃO DE ESTRUTURAS DIVERSAS DE CONCRETO ARMADO, EXCETO VIGAS, PILARES, LAJES E FUNDAÇÕES, UTILIZANDO AÇO CA-60 DE 5,0 MM - MONTAGEM. AF_06/2022</t>
  </si>
  <si>
    <t>18,05</t>
  </si>
  <si>
    <t>92916</t>
  </si>
  <si>
    <t>ARMAÇÃO DE ESTRUTURAS DIVERSAS DE CONCRETO ARMADO, EXCETO VIGAS, PILARES, LAJES E FUNDAÇÕES, UTILIZANDO AÇO CA-50 DE 6,3 MM - MONTAGEM. AF_06/2022</t>
  </si>
  <si>
    <t>17,26</t>
  </si>
  <si>
    <t>92917</t>
  </si>
  <si>
    <t>ARMAÇÃO DE ESTRUTURAS DIVERSAS DE CONCRETO ARMADO, EXCETO VIGAS, PILARES, LAJES E FUNDAÇÕES, UTILIZANDO AÇO CA-50 DE 8,0 MM - MONTAGEM. AF_06/2022</t>
  </si>
  <si>
    <t>16,31</t>
  </si>
  <si>
    <t>92919</t>
  </si>
  <si>
    <t>ARMAÇÃO DE ESTRUTURAS DIVERSAS DE CONCRETO ARMADO, EXCETO VIGAS, PILARES, LAJES E FUNDAÇÕES, UTILIZANDO AÇO CA-50 DE 10,0 MM - MONTAGEM. AF_06/2022</t>
  </si>
  <si>
    <t>14,59</t>
  </si>
  <si>
    <t>92921</t>
  </si>
  <si>
    <t>ARMAÇÃO DE ESTRUTURAS DIVERSAS DE CONCRETO ARMADO, EXCETO VIGAS, PILARES, LAJES E FUNDAÇÕES, UTILIZANDO AÇO CA-50 DE 12,5 MM - MONTAGEM. AF_06/2022</t>
  </si>
  <si>
    <t>92922</t>
  </si>
  <si>
    <t>ARMAÇÃO DE ESTRUTURAS DIVERSAS DE CONCRETO ARMADO, EXCETO VIGAS, PILARES, LAJES E FUNDAÇÕES, UTILIZANDO AÇO CA-50 DE 16,0 MM - MONTAGEM. AF_06/2022</t>
  </si>
  <si>
    <t>11,87</t>
  </si>
  <si>
    <t>92923</t>
  </si>
  <si>
    <t>ARMAÇÃO DE ESTRUTURAS DIVERSAS DE CONCRETO ARMADO, EXCETO VIGAS, PILARES, LAJES E FUNDAÇÕES, UTILIZANDO AÇO CA-50 DE 20,0 MM - MONTAGEM. AF_06/2022</t>
  </si>
  <si>
    <t>92924</t>
  </si>
  <si>
    <t>ARMAÇÃO DE ESTRUTURAS DIVERSAS DE CONCRETO ARMADO, EXCETO VIGAS, PILARES, LAJES E FUNDAÇÕES, UTILIZANDO AÇO CA-50 DE 25,0 MM - MONTAGEM. AF_06/2022</t>
  </si>
  <si>
    <t>95448</t>
  </si>
  <si>
    <t>CORTE E DOBRA DE AÇO CA-50, DIÂMERO DE 32 MM. AF_06/2022</t>
  </si>
  <si>
    <t>13,33</t>
  </si>
  <si>
    <t>95576</t>
  </si>
  <si>
    <t>MONTAGEM DE ARMADURA DE ESTACAS, DIÂMETRO = 8,0 MM. AF_09/2021_PS</t>
  </si>
  <si>
    <t>15,27</t>
  </si>
  <si>
    <t>95577</t>
  </si>
  <si>
    <t>MONTAGEM DE ARMADURA DE ESTACAS, DIÂMETRO = 10,0 MM. AF_09/2021_PS</t>
  </si>
  <si>
    <t>13,44</t>
  </si>
  <si>
    <t>95578</t>
  </si>
  <si>
    <t>MONTAGEM DE ARMADURA DE ESTACAS, DIÂMETRO = 12,5 MM. AF_09/2021_PS</t>
  </si>
  <si>
    <t>95579</t>
  </si>
  <si>
    <t>MONTAGEM DE ARMADURA DE ESTACAS, DIÂMETRO = 16,0 MM. AF_09/2021_PS</t>
  </si>
  <si>
    <t>11,10</t>
  </si>
  <si>
    <t>95580</t>
  </si>
  <si>
    <t>MONTAGEM DE ARMADURA DE ESTACAS, DIÂMETRO = 20,0 MM. AF_09/2021_PS</t>
  </si>
  <si>
    <t>12,90</t>
  </si>
  <si>
    <t>95581</t>
  </si>
  <si>
    <t>MONTAGEM DE ARMADURA DE ESTACAS, DIÂMETRO = 25,0 MM. AF_09/2021_PS</t>
  </si>
  <si>
    <t>95582</t>
  </si>
  <si>
    <t>14,03</t>
  </si>
  <si>
    <t>95583</t>
  </si>
  <si>
    <t>MONTAGEM DE ARMADURA TRANSVERSAL DE ESTACAS DE SEÇÃO CIRCULAR, DIÂMETRO = 5,0 MM. AF_09/2021_PS</t>
  </si>
  <si>
    <t>17,30</t>
  </si>
  <si>
    <t>95584</t>
  </si>
  <si>
    <t>MONTAGEM DE ARMADURA TRANSVERSAL DE ESTACAS DE SEÇÃO CIRCULAR, DIÂMETRO = 6,30 MM. AF_09/2021_PS</t>
  </si>
  <si>
    <t>16,21</t>
  </si>
  <si>
    <t>95592</t>
  </si>
  <si>
    <t>MONTAGEM DE ARMADURA TRANVERSAL DE ESTACAS DE SEÇÃO RETANGULAR, DIÂMETRO = 5,0 MM. AF_09/2021_PS</t>
  </si>
  <si>
    <t>95593</t>
  </si>
  <si>
    <t>MONTAGEM DE ARMADURA TRANSVERSAL DE ESTACAS DE SEÇÃO RETANGULAR, DIÂMETRO = 6,30 MM. AF_09/2021_PS</t>
  </si>
  <si>
    <t>95943</t>
  </si>
  <si>
    <t>ARMAÇÃO DE ESCADA, DE UMA ESTRUTURA CONVENCIONAL DE CONCRETO ARMADO UTILIZANDO AÇO CA-60 DE 5,0 MM - MONTAGEM. AF_11/2020</t>
  </si>
  <si>
    <t>95944</t>
  </si>
  <si>
    <t>ARMAÇÃO DE ESCADA, DE UMA ESTRUTURA CONVENCIONAL DE CONCRETO ARMADO UTILIZANDO AÇO CA-50 DE 6,3 MM - MONTAGEM. AF_11/2020</t>
  </si>
  <si>
    <t>21,15</t>
  </si>
  <si>
    <t>95945</t>
  </si>
  <si>
    <t>ARMAÇÃO DE ESCADA, DE UMA ESTRUTURA CONVENCIONAL DE CONCRETO ARMADO UTILIZANDO AÇO CA-50 DE 8,0 MM - MONTAGEM. AF_11/2020</t>
  </si>
  <si>
    <t>18,16</t>
  </si>
  <si>
    <t>95946</t>
  </si>
  <si>
    <t>ARMAÇÃO DE ESCADA, DE UMA ESTRUTURA CONVENCIONAL DE CONCRETO ARMADO UTILIZANDO AÇO CA-50 DE 10,0 MM - MONTAGEM. AF_11/2020</t>
  </si>
  <si>
    <t>95947</t>
  </si>
  <si>
    <t>ARMAÇÃO DE ESCADA, DE UMA ESTRUTURA CONVENCIONAL DE CONCRETO ARMADO UTILIZANDO AÇO CA-50 DE 12,5 MM - MONTAGEM. AF_11/2020</t>
  </si>
  <si>
    <t>12,12</t>
  </si>
  <si>
    <t>95948</t>
  </si>
  <si>
    <t>ARMAÇÃO DE ESCADA, DE UMA ESTRUTURA CONVENCIONAL DE CONCRETO ARMADO UTILIZANDO AÇO CA-50 DE 16,0 MM - MONTAGEM. AF_11/2020</t>
  </si>
  <si>
    <t>11,13</t>
  </si>
  <si>
    <t>96544</t>
  </si>
  <si>
    <t>ARMAÇÃO DE BLOCO, VIGA BALDRAME OU SAPATA UTILIZANDO AÇO CA-50 DE 6,3 MM - MONTAGEM. AF_06/2017</t>
  </si>
  <si>
    <t>17,97</t>
  </si>
  <si>
    <t>96545</t>
  </si>
  <si>
    <t>ARMAÇÃO DE BLOCO, VIGA BALDRAME OU SAPATA UTILIZANDO AÇO CA-50 DE 8 MM - MONTAGEM. AF_06/2017</t>
  </si>
  <si>
    <t>17,02</t>
  </si>
  <si>
    <t>96546</t>
  </si>
  <si>
    <t>ARMAÇÃO DE BLOCO, VIGA BALDRAME OU SAPATA UTILIZANDO AÇO CA-50 DE 10 MM - MONTAGEM. AF_06/2017</t>
  </si>
  <si>
    <t>15,31</t>
  </si>
  <si>
    <t>96547</t>
  </si>
  <si>
    <t>ARMAÇÃO DE BLOCO, VIGA BALDRAME OU SAPATA UTILIZANDO AÇO CA-50 DE 12,5 MM - MONTAGEM. AF_06/2017</t>
  </si>
  <si>
    <t>96548</t>
  </si>
  <si>
    <t>ARMAÇÃO DE BLOCO, VIGA BALDRAME OU SAPATA UTILIZANDO AÇO CA-50 DE 16 MM - MONTAGEM. AF_06/2017</t>
  </si>
  <si>
    <t>12,38</t>
  </si>
  <si>
    <t>96549</t>
  </si>
  <si>
    <t>ARMAÇÃO DE BLOCO, VIGA BALDRAME OU SAPATA UTILIZANDO AÇO CA-50 DE 20 MM - MONTAGEM. AF_06/2017</t>
  </si>
  <si>
    <t>96550</t>
  </si>
  <si>
    <t>ARMAÇÃO DE BLOCO, VIGA BALDRAME OU SAPATA UTILIZANDO AÇO CA-50 DE 25 MM - MONTAGEM. AF_06/2017</t>
  </si>
  <si>
    <t>13,54</t>
  </si>
  <si>
    <t>100064</t>
  </si>
  <si>
    <t>ARMAÇÃO DO SISTEMA DE PAREDES DE CONCRETO, EXECUTADA COMO ARMADURA POSITIVA DE LAJES, TELA Q-159. AF_06/2019</t>
  </si>
  <si>
    <t>12,09</t>
  </si>
  <si>
    <t>100066</t>
  </si>
  <si>
    <t>ARMAÇÃO DO SISTEMA DE PAREDES DE CONCRETO, EXECUTADA COMO ARMADURA POSITIVA DE LAJES, TELA Q-196. AF_06/2019</t>
  </si>
  <si>
    <t>100067</t>
  </si>
  <si>
    <t>ARMAÇÃO DO SISTEMA DE PAREDES DE CONCRETO, EXECUTADA COMO REFORÇO, VERGALHÃO DE 5,0 MM DE DIÂMETRO. AF_06/2019</t>
  </si>
  <si>
    <t>14,21</t>
  </si>
  <si>
    <t>100068</t>
  </si>
  <si>
    <t>ARMAÇÃO DO SISTEMA DE PAREDES DE CONCRETO, EXECUTADA COMO REFORÇO, VERGALHÃO DE 12,5 MM DE DIÂMETRO. AF_06/2019</t>
  </si>
  <si>
    <t>11,49</t>
  </si>
  <si>
    <t>102920</t>
  </si>
  <si>
    <t>ARMAÇÃO DE CINTA DE ALVENARIA ESTRUTURAL; DIÂMETRO DE 12,5 MM. AF_09/2021</t>
  </si>
  <si>
    <t>10,31</t>
  </si>
  <si>
    <t>102921</t>
  </si>
  <si>
    <t>ARMAÇÃO VERTICAL DE ALVENARIA ESTRUTURAL; DIÂMETRO DE 16,0 MM. AF_09/2021</t>
  </si>
  <si>
    <t>10,06</t>
  </si>
  <si>
    <t>102922</t>
  </si>
  <si>
    <t>ARMAÇÃO DE VERGA E CONTRAVERGA DE ALVENARIA ESTRUTURAL; DIÂMETRO DE 16,0 MM. AF_09/2021</t>
  </si>
  <si>
    <t>10,79</t>
  </si>
  <si>
    <t>102923</t>
  </si>
  <si>
    <t>ARMAÇÃO DE CINTA DE ALVENARIA ESTRUTURAL; DIÂMETRO DE 16,0 MM. AF_09/2021</t>
  </si>
  <si>
    <t>9,89</t>
  </si>
  <si>
    <t>103088</t>
  </si>
  <si>
    <t>ARMAÇÃO DE VERGA E CONTRAVERGA DE ALVENARIA ESTRUTURAL; DIÂMETRO DE 12,5 MM. AF_09/2021</t>
  </si>
  <si>
    <t>11,78</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</si>
  <si>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</si>
  <si>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</si>
  <si>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</si>
  <si>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</si>
  <si>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</si>
  <si>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</si>
  <si>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12,40</t>
  </si>
  <si>
    <t>104107</t>
  </si>
  <si>
    <t>ARMAÇÃO DE PILAR OU VIGA DE ESTRUTURA DE CONCRETO ARMADO EMBUTIDA EM ALVENARIA DE VEDAÇÃO UTILIZANDO AÇO CA-50 DE 12,5 MM - MONTAGEM. AF_06/2022</t>
  </si>
  <si>
    <t>12,96</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</si>
  <si>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</si>
  <si>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</si>
  <si>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</si>
  <si>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</si>
  <si>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17,87</t>
  </si>
  <si>
    <t>104110</t>
  </si>
  <si>
    <t>ARMAÇÃO DE PILAR OU VIGA DE ESTRUTURA DE CONCRETO ARMADO EMBUTIDA EM ALVENARIA DE VEDAÇÃO UTILIZANDO AÇO CA-50 DE 6,3 MM - MONTAGEM. AF_06/2022</t>
  </si>
  <si>
    <t>19,46</t>
  </si>
  <si>
    <t>104111</t>
  </si>
  <si>
    <t>ARMAÇÃO DE PILAR OU VIGA DE ESTRUTURA DE CONCRETO ARMADO EMBUTIDA EM ALVENARIA DE VEDAÇÃO UTILIZANDO AÇO CA-60 DE 5,0 MM - MONTAGEM. AF_06/2022</t>
  </si>
  <si>
    <t>21,02</t>
  </si>
  <si>
    <t>89993</t>
  </si>
  <si>
    <t>GRAUTEAMENTO VERTICAL EM ALVENARIA ESTRUTURAL. AF_09/2021</t>
  </si>
  <si>
    <t>89994</t>
  </si>
  <si>
    <t>GRAUTEAMENTO DE CINTA INTERMEDIÁRIA OU DE CONTRAVERGA EM ALVENARIA ESTRUTURAL. AF_09/2021</t>
  </si>
  <si>
    <t>89995</t>
  </si>
  <si>
    <t>GRAUTEAMENTO DE CINTA SUPERIOR OU DE VERGA EM ALVENARIA ESTRUTURAL. AF_09/2021</t>
  </si>
  <si>
    <t>90278</t>
  </si>
  <si>
    <t>GRAUTE FGK=15 MPA; TRAÇO 1:0,04:2,2:2,5 (EM MASSA SECA DE CIMENTO/CAL/AREIA GROSSA/BRITA 0) - PREPARO MECÂNICO COM BETONEIRA 400 L. AF_09/2021</t>
  </si>
  <si>
    <t>90279</t>
  </si>
  <si>
    <t>GRAUTE FGK=20 MPA; TRAÇO 1:0,04:1,8:2,1 (EM MASSA SECA DE CIMENTO/ CAL/ AREIA GROSSA/ BRITA 0) - PREPARO MECÂNICO COM BETONEIRA 400 L. AF_09/2021</t>
  </si>
  <si>
    <t>90280</t>
  </si>
  <si>
    <t>GRAUTE FGK=25 MPA; TRAÇO 1:0,02:1,3:1,6 (EM MASSA SECA DE CIMENTO/ CAL/ AREIA GROSSA/ BRITA 0) - PREPARO MECÂNICO COM BETONEIRA 400 L. AF_09/2021</t>
  </si>
  <si>
    <t>90281</t>
  </si>
  <si>
    <t>GRAUTE FGK=30 MPA; TRAÇO 1:0,02:0,9:1,2 (EM MASSA SECA DE CIMENTO/ CAL/ AREIA GROSSA/ BRITA 0) - PREPARO MECÂNICO COM BETONEIRA 400 L. AF_09/2021</t>
  </si>
  <si>
    <t>90282</t>
  </si>
  <si>
    <t>GRAUTE FGK=15 MPA; TRAÇO 1:2,2:2,5:0,3 (EM MASSA SECA DE CIMENTO/ AREIA GROSSA/ BRITA 0/ ADITIVO) - PREPARO MECÂNICO COM BETONEIRA 400 L. AF_09/2021</t>
  </si>
  <si>
    <t>90283</t>
  </si>
  <si>
    <t>GRAUTE FGK=20 MPA; TRAÇO 1:1,8:2,1:0,4 (EM MASSA SECA DE CIMENTO/ AREIA GROSSA/ BRITA 0/ ADITIVO) - PREPARO MECÂNICO COM BETONEIRA 400 L. AF_09/2021</t>
  </si>
  <si>
    <t>90284</t>
  </si>
  <si>
    <t>GRAUTE FGK=25 MPA; TRAÇO 1:1,3:1,6:0,4 (EM MASSA SECA DE CIMENTO/ AREIA GROSSA/ BRITA 0/ ADITIVO) - PREPARO MECÂNICO COM BETONEIRA 400 L. AF_09/2021</t>
  </si>
  <si>
    <t>592,15</t>
  </si>
  <si>
    <t>90285</t>
  </si>
  <si>
    <t>GRAUTE FGK=30 MPA; TRAÇO 1:0,9:1,2:0,6 (EM MASSA SECA DE CIMENTO/ AREIA GROSSA/ BRITA 0/ ADITIVO) - PREPARO MECÂNICO COM BETONEIRA 400 L. AF_09/2021</t>
  </si>
  <si>
    <t>94962</t>
  </si>
  <si>
    <t>CONCRETO MAGRO PARA LASTRO, TRAÇO 1:4,5:4,5 (EM MASSA SECA DE CIMENTO/ AREIA MÉDIA/ BRITA 1) - PREPARO MECÂNICO COM BETONEIRA 400 L. AF_05/2021</t>
  </si>
  <si>
    <t>94963</t>
  </si>
  <si>
    <t>CONCRETO FCK = 15MPA, TRAÇO 1:3,4:3,5 (EM MASSA SECA DE CIMENTO/ AREIA MÉDIA/ BRITA 1) - PREPARO MECÂNICO COM BETONEIRA 400 L. AF_05/2021</t>
  </si>
  <si>
    <t>94964</t>
  </si>
  <si>
    <t>CONCRETO FCK = 20MPA, TRAÇO 1:2,7:3 (EM MASSA SECA DE CIMENTO/ AREIA MÉDIA/ BRITA 1) - PREPARO MECÂNICO COM BETONEIRA 400 L. AF_05/2021</t>
  </si>
  <si>
    <t>94965</t>
  </si>
  <si>
    <t>CONCRETO FCK = 25MPA, TRAÇO 1:2,3:2,7 (EM MASSA SECA DE CIMENTO/ AREIA MÉDIA/ BRITA 1) - PREPARO MECÂNICO COM BETONEIRA 400 L. AF_05/2021</t>
  </si>
  <si>
    <t>94966</t>
  </si>
  <si>
    <t>CONCRETO FCK = 30MPA, TRAÇO 1:2,1:2,5 (EM MASSA SECA DE CIMENTO/ AREIA MÉDIA/ BRITA 1) - PREPARO MECÂNICO COM BETONEIRA 400 L. AF_05/2021</t>
  </si>
  <si>
    <t>94967</t>
  </si>
  <si>
    <t>CONCRETO FCK = 40MPA, TRAÇO 1:1,6:1,9 (EM MASSA SECA DE CIMENTO/ AREIA MÉDIA/ BRITA 1) - PREPARO MECÂNICO COM BETONEIRA 400 L. AF_05/2021</t>
  </si>
  <si>
    <t>94968</t>
  </si>
  <si>
    <t>CONCRETO MAGRO PARA LASTRO, TRAÇO 1:4,5:4,5 (EM MASSA SECA DE CIMENTO/ AREIA MÉDIA/ BRITA 1) - PREPARO MECÂNICO COM BETONEIRA 600 L. AF_05/2021</t>
  </si>
  <si>
    <t>94969</t>
  </si>
  <si>
    <t>CONCRETO FCK = 15MPA, TRAÇO 1:3,4:3,5 (EM MASSA SECA DE CIMENTO/ AREIA MÉDIA/ BRITA 1) - PREPARO MECÂNICO COM BETONEIRA 600 L. AF_05/2021</t>
  </si>
  <si>
    <t>94970</t>
  </si>
  <si>
    <t>CONCRETO FCK = 20MPA, TRAÇO 1:2,7:3 (EM MASSA SECA DE CIMENTO/ AREIA MÉDIA/ BRITA 1) - PREPARO MECÂNICO COM BETONEIRA 600 L. AF_05/2021</t>
  </si>
  <si>
    <t>94971</t>
  </si>
  <si>
    <t>CONCRETO FCK = 25MPA, TRAÇO 1:2,3:2,7 (EM MASSA SECA DE CIMENTO/ AREIA MÉDIA/ BRITA 1) - PREPARO MECÂNICO COM BETONEIRA 600 L. AF_05/2021</t>
  </si>
  <si>
    <t>94972</t>
  </si>
  <si>
    <t>CONCRETO FCK = 30MPA, TRAÇO 1:2,1:2,5 (EM MASSA SECA DE CIMENTO/ AREIA MÉDIA/ BRITA 1) - PREPARO MECÂNICO COM BETONEIRA 600 L. AF_05/2021</t>
  </si>
  <si>
    <t>94973</t>
  </si>
  <si>
    <t>CONCRETO FCK = 40MPA, TRAÇO 1:1,6:1,9 (EM MASSA SECA DE CIMENTO/ AREIA MÉDIA/ BRITA 1) - PREPARO MECÂNICO COM BETONEIRA 600 L. AF_05/2021</t>
  </si>
  <si>
    <t>94974</t>
  </si>
  <si>
    <t>CONCRETO MAGRO PARA LASTRO, TRAÇO 1:4,5:4,5 (EM MASSA SECA DE CIMENTO/ AREIA MÉDIA/ BRITA 1) - PREPARO MANUAL. AF_05/2021</t>
  </si>
  <si>
    <t>94975</t>
  </si>
  <si>
    <t>CONCRETO FCK = 15MPA, TRAÇO 1:3,4:3,5 (EM MASSA SECA DE CIMENTO/ AREIA MÉDIA/ BRITA 1) - PREPARO MANUAL. AF_05/2021</t>
  </si>
  <si>
    <t>96555</t>
  </si>
  <si>
    <t>CONCRETAGEM DE BLOCOS DE COROAMENTO E VIGAS BALDRAME, FCK 30 MPA, COM USO DE JERICA  LANÇAMENTO, ADENSAMENTO E ACABAMENTO. AF_06/2017</t>
  </si>
  <si>
    <t>96556</t>
  </si>
  <si>
    <t>CONCRETAGEM DE SAPATAS, FCK 30 MPA, COM USO DE JERICA  LANÇAMENTO, ADENSAMENTO E ACABAMENTO. AF_06/2017</t>
  </si>
  <si>
    <t>96557</t>
  </si>
  <si>
    <t>CONCRETAGEM DE BLOCOS DE COROAMENTO E VIGAS BALDRAMES, FCK 30 MPA, COM USO DE BOMBA  LANÇAMENTO, ADENSAMENTO E ACABAMENTO. AF_06/2017</t>
  </si>
  <si>
    <t>96558</t>
  </si>
  <si>
    <t>CONCRETAGEM DE SAPATAS, FCK 30 MPA, COM USO DE BOMBA  LANÇAMENTO, ADENSAMENTO E ACABAMENTO. AF_11/2016</t>
  </si>
  <si>
    <t>99235</t>
  </si>
  <si>
    <t>CONCRETAGEM DE EDIFICAÇÕES (PAREDES E LAJES) FEITAS COM SISTEMA DE FÔRMAS MANUSEÁVEIS, COM CONCRETO USINADO AUTOADENSÁVEL FCK 25 MPA - LANÇAMENTO E ACABAMENTO. AF_10/2021</t>
  </si>
  <si>
    <t>99431</t>
  </si>
  <si>
    <t>CONCRETAGEM DE LAJES EM EDIFICAÇÕES UNIFAMILIARES FEITAS COM SISTEMA DE FÔRMAS MANUSEÁVEIS, COM CONCRETO USINADO BOMBEÁVEL FCK 25 MPA - LANÇAMENTO, ADENSAMENTO E ACABAMENTO (EXCLUSIVE BOMBA LANÇA). AF_10/2021</t>
  </si>
  <si>
    <t>99432</t>
  </si>
  <si>
    <t>CONCRETAGEM DE PAREDES EM EDIFICAÇÕES UNIFAMILIARES FEITAS COM SISTEMA DE FÔRMAS MANUSEÁVEIS, COM CONCRETO USINADO BOMBEÁVEL FCK 25 MPA - LANÇAMENTO, ADENSAMENTO E ACABAMENTO (EXCLUSIVE BOMBA LANÇA). AF_10/2021</t>
  </si>
  <si>
    <t>99433</t>
  </si>
  <si>
    <t>CONCRETAGEM DE PLATIBANDA EM EDIFICAÇÕES UNIFAMILIARES FEITAS COM SISTEMA DE FÔRMAS MANUSEÁVEIS, COM CONCRETO USINADO BOMBEÁVEL FCK 25 MPA, - LANÇAMENTO, ADENSAMENTO E ACABAMENTO (EXCLUSIVE BOMBA LANÇA). AF_10/2021</t>
  </si>
  <si>
    <t>99434</t>
  </si>
  <si>
    <t>CONCRETAGEM DE LAJES EM EDIFICAÇÕES MULTIFAMILIARES FEITAS COM SISTEMA DE FÔRMAS MANUSEÁVEIS, COM CONCRETO USINADO BOMBEÁVEL FCK 25 MPA - LANÇAMENTO, ADENSAMENTO E ACABAMENTO (EXCLUSIVE BOMBA LANÇA). AF_10/2021</t>
  </si>
  <si>
    <t>99435</t>
  </si>
  <si>
    <t>CONCRETAGEM DE PAREDES EM EDIFICAÇÕES MULTIFAMILIARES FEITAS COM SISTEMA DE FÔRMAS MANUSEÁVEIS, COM CONCRETO USINADO BOMBEÁVEL FCK 25 MPA - LANÇAMENTO, ADENSAMENTO E ACABAMENTO (EXCLUSIVE BOMBA LANÇA). AF_10/2021</t>
  </si>
  <si>
    <t>99436</t>
  </si>
  <si>
    <t>CONCRETAGEM DE PLATIBANDA EM EDIFICAÇÕES MULTIFAMILIARES FEITAS COM SISTEMA DE FÔRMAS MANUSEÁVEIS, COM CONCRETO USINADO BOMBEÁVEL FCK 25 MPA - LANÇAMENTO, ADENSAMENTO E ACABAMENTO (EXCLUSIVE BOMBA LANÇA). AF_10/2021</t>
  </si>
  <si>
    <t>99437</t>
  </si>
  <si>
    <t>CONCRETAGEM DE PLATIBANDA EM EDIFICAÇÕES UNIFAMILIARES FEITAS COM SISTEMA DE FÔRMAS MANUSEÁVEIS, COM CONCRETO USINADO AUTOADENSÁVEL FCK 25 MPA - LANÇAMENTO E ACABAMENTO. AF_10/2021</t>
  </si>
  <si>
    <t>99438</t>
  </si>
  <si>
    <t>CONCRETAGEM DE PLATIBANDA EM EDIFICAÇÕES MULTIFAMILIARES FEITAS COM SISTEMA DE FÔRMAS MANUSEÁVEIS, COM CONCRETO USINADO AUTOADENSÁVEL FCK 25 MPA - LANÇAMENTO E ACABAMENTO. AF_10/2021</t>
  </si>
  <si>
    <t>99439</t>
  </si>
  <si>
    <t>CONCRETAGEM DE EDIFICAÇÕES (PAREDES E LAJES) FEITAS COM SISTEMA DE FÔRMAS MANUSEÁVEIS, COM CONCRETO USINADO BOMBEÁVEL FCK 25 MPA - LANÇAMENTO, ADENSAMENTO E ACABAMENTO (EXCLUSIVE BOMBA LANÇA). AF_10/2021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</si>
  <si>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</si>
  <si>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</si>
  <si>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</si>
  <si>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</si>
  <si>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</si>
  <si>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</si>
  <si>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</si>
  <si>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</si>
  <si>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</si>
  <si>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</si>
  <si>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</si>
  <si>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</si>
  <si>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</si>
  <si>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</si>
  <si>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</si>
  <si>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</si>
  <si>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</si>
  <si>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</si>
  <si>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</si>
  <si>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</si>
  <si>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</si>
  <si>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</si>
  <si>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</si>
  <si>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</si>
  <si>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</si>
  <si>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</si>
  <si>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</si>
  <si>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</si>
  <si>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</si>
  <si>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</si>
  <si>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103183</t>
  </si>
  <si>
    <t>CONCRETAGEM DE ESCADAS EM EDIFICAÇÕES MULTIFAMILIARES FEITAS COM SISTEMA DE FÔRMAS MANUSEÁVEIS - CONCRETO USINADO BOMBEÁVEL, FCK 25 MPA - LANÇAMENTO, ADENSAMENTO E ACABAMENTO (EXCLUSIVE BOMBA LANÇA). AF_10/2021</t>
  </si>
  <si>
    <t>103184</t>
  </si>
  <si>
    <t>CONCRETAGEM DE ESCADAS EM EDIFICAÇÕES MULTIFAMILIARES FEITAS COM SISTEMA DE FÔRMAS MANUSEÁVEIS - CONCRETO USINADO AUTOADENSÁVEL, FCK 25 MPA - LANÇAMENTO, ADENSAMENTO E ACABAMENTO. AF_10/2021</t>
  </si>
  <si>
    <t>103669</t>
  </si>
  <si>
    <t>CONCRETAGEM DE PILARES, FCK = 25 MPA,  COM USO DE BALDES - LANÇAMENTO, ADENSAMENTO E ACABAMENTO. AF_02/2022</t>
  </si>
  <si>
    <t>103670</t>
  </si>
  <si>
    <t>LANÇAMENTO COM USO DE BALDES, ADENSAMENTO E ACABAMENTO DE CONCRETO EM ESTRUTURAS. AF_02/2022</t>
  </si>
  <si>
    <t>103671</t>
  </si>
  <si>
    <t>CONCRETAGEM DE PILARES, FCK = 25 MPA, COM USO DE GRUA - LANÇAMENTO, ADENSAMENTO E ACABAMENTO. AF_02/2022</t>
  </si>
  <si>
    <t>103672</t>
  </si>
  <si>
    <t>CONCRETAGEM DE PILARES, FCK = 25 MPA, COM USO DE BOMBA - LANÇAMENTO, ADENSAMENTO E ACABAMENTO. AF_02/2022_PS</t>
  </si>
  <si>
    <t>103673</t>
  </si>
  <si>
    <t>LANÇAMENTO COM USO DE BOMBA, ADENSAMENTO E ACABAMENTO DE CONCRETO EM ESTRUTURAS. AF_02/2022</t>
  </si>
  <si>
    <t>103674</t>
  </si>
  <si>
    <t>CONCRETAGEM DE VIGAS E LAJES, FCK=25 MPA, PARA LAJES PREMOLDADAS COM USO DE BOMBA - LANÇAMENTO, ADENSAMENTO E ACABAMENTO. AF_02/2022_PS</t>
  </si>
  <si>
    <t>103675</t>
  </si>
  <si>
    <t>CONCRETAGEM DE VIGAS E LAJES, FCK=25 MPA, PARA LAJES MACIÇAS OU NERVURADAS COM USO DE BOMBA - LANÇAMENTO, ADENSAMENTO E ACABAMENTO. AF_02/2022_PS</t>
  </si>
  <si>
    <t>103676</t>
  </si>
  <si>
    <t>CONCRETAGEM DE VIGAS E LAJES, FCK=25 MPA, PARA LAJES PREMOLDADAS COM JERICAS EM ELEVADOR DE CABO EM EDIFICAÇÃO DE MULTIPAVIMENTOS ATÉ 16 ANDARES - LANÇAMENTO, ADENSAMENTO E ACABAMENTO. AF_02/2022</t>
  </si>
  <si>
    <t>103677</t>
  </si>
  <si>
    <t>CONCRETAGEM DE VIGAS E LAJES, FCK=25 MPA, PARA LAJES MACIÇAS OU NERVURADAS COM JERICAS EM ELEVADOR DE CABO EM EDIFICAÇÃO DE MULTIPAVIMENTOS ATÉ 16 ANDARES  - LANÇAMENTO, ADENSAMENTO E ACABAMENTO. AF_02/2022</t>
  </si>
  <si>
    <t>103678</t>
  </si>
  <si>
    <t>CONCRETAGEM DE VIGAS E LAJES, FCK=25 MPA, PARA LAJES PREMOLDADAS COM JERICAS EM CREMALHEIRA EM EDIFICAÇÃO DE MULTIPAVIMENTOS ATÉ 16 ANDARES  - LANÇAMENTO, ADENSAMENTO E ACABAMENTO. AF_02/2022</t>
  </si>
  <si>
    <t>103679</t>
  </si>
  <si>
    <t>CONCRETAGEM DE VIGAS E LAJES, FCK=25 MPA, PARA LAJES MACIÇAS OU NERVURADAS COM JERICAS EM CREMALHEIRA EM EDIFICAÇÃO DE MULTIPAVIMENTOS ATÉ 16 ANDARES - LANÇAMENTO, ADENSAMENTO E ACABAMENTO. AF_02/2022</t>
  </si>
  <si>
    <t>103680</t>
  </si>
  <si>
    <t>CONCRETAGEM DE VIGAS E LAJES, FCK=25 MPA, PARA LAJES PREMOLDADAS COM GRUA DE CAÇAMBA DE 350 L EM EDIFICAÇÃO DE MULTIPAVIMENTOS ATÉ 16 ANDARES - LANÇAMENTO, ADENSAMENTO E ACABAMENTO. AF_02/2022</t>
  </si>
  <si>
    <t>103681</t>
  </si>
  <si>
    <t>CONCRETAGEM DE VIGAS E LAJES, FCK=25 MPA, PARA LAJES MACIÇAS OU NERVURADAS COM GRUA DE CAÇAMBA DE 500 L EM EDIFICAÇÃO DE MULTIPAVIMENTOS ATÉ 16 ANDARES - LANÇAMENTO, ADENSAMENTO E ACABAMENTO. AF_02/2022</t>
  </si>
  <si>
    <t>103682</t>
  </si>
  <si>
    <t>CONCRETAGEM DE VIGAS E LAJES, FCK=25 MPA, PARA QUALQUER TIPO DE LAJE COM BALDES EM EDIFICAÇÃO TÉRREA - LANÇAMENTO, ADENSAMENTO E ACABAMENTO. AF_02/2022</t>
  </si>
  <si>
    <t>103683</t>
  </si>
  <si>
    <t>CONCRETAGEM DE VIGAS E LAJES, FCK=25 MPA, PARA QUALQUER TIPO DE LAJE COM BALDES EM EDIFICAÇÃO DE MULTIPAVIMENTOS ATÉ 04 ANDARES - LANÇAMENTO, ADENSAMENTO E ACABAMENTO. AF_02/2022</t>
  </si>
  <si>
    <t>103684</t>
  </si>
  <si>
    <t>CONCRETAGEM DE RESERVATÓRIOS, FCK=25 MPA, COM USO DE BOMBA - LANÇAMENTO, ADENSAMENTO E ACABAMENTO. AF_02/2022_PS</t>
  </si>
  <si>
    <t>103685</t>
  </si>
  <si>
    <t>CONCRETAGEM DE MURETAS, FCK=25 MPA, COM USO DE BOMBA - LANÇAMENTO, ADENSAMENTO E ACABAMENTO. AF_02/2022_PS</t>
  </si>
  <si>
    <t>103686</t>
  </si>
  <si>
    <t>CONCRETAGEM DE ESCADAS, FCK=25 MPA, COM USO DE BOMBA - LANÇAMENTO, ADENSAMENTO E ACABAMENTO. AF_02/2022_PS</t>
  </si>
  <si>
    <t>103687</t>
  </si>
  <si>
    <t>CONCRETAGEM DE PILARES, FCK=25 MPA, COM USO DE JERICAS EM ELEVADOR DE CABO - LANÇAMENTO, ADENSAMENTO E ACABAMENTO. AF_02/2022</t>
  </si>
  <si>
    <t>103688</t>
  </si>
  <si>
    <t>CONCRETAGEM DE PILARES, FCK=25 MPA, COM USO DE JERICAS EM CREMALHEIRA - LANÇAMENTO, ADENSAMENTO E ACABAMENTO. AF_02/2022</t>
  </si>
  <si>
    <t>101963</t>
  </si>
  <si>
    <t>101964</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</si>
  <si>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</si>
  <si>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</si>
  <si>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</si>
  <si>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</si>
  <si>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98575</t>
  </si>
  <si>
    <t>TRATAMENTO DE JUNTA DE DILATAÇÃO, COM TARUGO DE POLIETILENO E SELANTE PU, INCLUSO PREENCHIMENTO COM ESPUMA EXPANSIVA PU. AF_06/2018</t>
  </si>
  <si>
    <t>98576</t>
  </si>
  <si>
    <t>TRATAMENTO DE JUNTA DE DILATAÇÃO COM MANTA ASFÁLTICA ADERIDA COM MAÇARICO. AF_06/2018</t>
  </si>
  <si>
    <t>26,76</t>
  </si>
  <si>
    <t>98577</t>
  </si>
  <si>
    <t>TRATAMENTO DE JUNTA SERRADA, COM TARUGO DE POLIETILENO E SELANTE À BASE DE SILICONE. AF_06/2018</t>
  </si>
  <si>
    <t>VERGA PRÉ-MOLDADA PARA JANELAS COM ATÉ 1,5 M DE VÃO. AF_03/2016</t>
  </si>
  <si>
    <t>53,38</t>
  </si>
  <si>
    <t>VERGA PRÉ-MOLDADA PARA JANELAS COM MAIS DE 1,5 M DE VÃO. AF_03/2016</t>
  </si>
  <si>
    <t>VERGA PRÉ-MOLDADA PARA PORTAS COM ATÉ 1,5 M DE VÃO. AF_03/2016</t>
  </si>
  <si>
    <t>VERGA PRÉ-MOLDADA PARA PORTAS COM MAIS DE 1,5 M DE VÃO. AF_03/2016</t>
  </si>
  <si>
    <t>93186</t>
  </si>
  <si>
    <t>VERGA MOLDADA IN LOCO EM CONCRETO PARA JANELAS COM ATÉ 1,5 M DE VÃO. AF_03/2016</t>
  </si>
  <si>
    <t>93187</t>
  </si>
  <si>
    <t>VERGA MOLDADA IN LOCO EM CONCRETO PARA JANELAS COM MAIS DE 1,5 M DE VÃO. AF_03/2016</t>
  </si>
  <si>
    <t>93188</t>
  </si>
  <si>
    <t>VERGA MOLDADA IN LOCO EM CONCRETO PARA PORTAS COM ATÉ 1,5 M DE VÃO. AF_03/2016</t>
  </si>
  <si>
    <t>92,93</t>
  </si>
  <si>
    <t>93189</t>
  </si>
  <si>
    <t>VERGA MOLDADA IN LOCO EM CONCRETO PARA PORTAS COM MAIS DE 1,5 M DE VÃO. AF_03/2016</t>
  </si>
  <si>
    <t>93190</t>
  </si>
  <si>
    <t>VERGA MOLDADA IN LOCO COM UTILIZAÇÃO DE BLOCOS CANALETA PARA JANELAS COM ATÉ 1,5 M DE VÃO. AF_03/2016</t>
  </si>
  <si>
    <t>46,00</t>
  </si>
  <si>
    <t>93191</t>
  </si>
  <si>
    <t>VERGA MOLDADA IN LOCO COM UTILIZAÇÃO DE BLOCOS CANALETA PARA JANELAS COM MAIS DE 1,5 M DE VÃO. AF_03/2016</t>
  </si>
  <si>
    <t>48,29</t>
  </si>
  <si>
    <t>93192</t>
  </si>
  <si>
    <t>VERGA MOLDADA IN LOCO COM UTILIZAÇÃO DE BLOCOS CANALETA PARA PORTAS COM ATÉ 1,5 M DE VÃO. AF_03/2016</t>
  </si>
  <si>
    <t>52,47</t>
  </si>
  <si>
    <t>93193</t>
  </si>
  <si>
    <t>VERGA MOLDADA IN LOCO COM UTILIZAÇÃO DE BLOCOS CANALETA PARA PORTAS COM MAIS DE 1,5 M DE VÃO. AF_03/2016</t>
  </si>
  <si>
    <t>CONTRAVERGA PRÉ-MOLDADA PARA VÃOS DE ATÉ 1,5 M DE COMPRIMENTO. AF_03/2016</t>
  </si>
  <si>
    <t>52,22</t>
  </si>
  <si>
    <t>CONTRAVERGA PRÉ-MOLDADA PARA VÃOS DE MAIS DE 1,5 M DE COMPRIMENTO. AF_03/2016</t>
  </si>
  <si>
    <t>CONTRAVERGA MOLDADA IN LOCO EM CONCRETO PARA VÃOS DE ATÉ 1,5 M DE COMPRIMENTO. AF_03/2016</t>
  </si>
  <si>
    <t>93197</t>
  </si>
  <si>
    <t>CONTRAVERGA MOLDADA IN LOCO EM CONCRETO PARA VÃOS DE MAIS DE 1,5 M DE COMPRIMENTO. AF_03/2016</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</si>
  <si>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</si>
  <si>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</si>
  <si>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</si>
  <si>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</si>
  <si>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93200</t>
  </si>
  <si>
    <t>FIXAÇÃO (ENCUNHAMENTO) DE ALVENARIA DE VEDAÇÃO COM ARGAMASSA APLICADA COM BISNAGA. AF_03/2016</t>
  </si>
  <si>
    <t>3,32</t>
  </si>
  <si>
    <t>93201</t>
  </si>
  <si>
    <t>FIXAÇÃO (ENCUNHAMENTO) DE ALVENARIA DE VEDAÇÃO COM ARGAMASSA APLICADA COM COLHER. AF_03/2016</t>
  </si>
  <si>
    <t>6,14</t>
  </si>
  <si>
    <t>93202</t>
  </si>
  <si>
    <t>FIXAÇÃO (ENCUNHAMENTO) DE ALVENARIA DE VEDAÇÃO COM TIJOLO MACIÇO. AF_03/2016</t>
  </si>
  <si>
    <t>22,03</t>
  </si>
  <si>
    <t>93203</t>
  </si>
  <si>
    <t>FIXAÇÃO (ENCUNHAMENTO) DE ALVENARIA DE VEDAÇÃO COM ESPUMA DE POLIURETANO EXPANSIVA. AF_03/2016</t>
  </si>
  <si>
    <t>93204</t>
  </si>
  <si>
    <t>CINTA DE AMARRAÇÃO DE ALVENARIA MOLDADA IN LOCO EM CONCRETO. AF_03/2016</t>
  </si>
  <si>
    <t>93205</t>
  </si>
  <si>
    <t>CINTA DE AMARRAÇÃO DE ALVENARIA MOLDADA IN LOCO COM UTILIZAÇÃO DE BLOCOS CANALETA. AF_03/2016</t>
  </si>
  <si>
    <t>37,74</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</si>
  <si>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</si>
  <si>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</si>
  <si>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</si>
  <si>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</si>
  <si>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</si>
  <si>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</si>
  <si>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</si>
  <si>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</si>
  <si>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</si>
  <si>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</si>
  <si>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97738</t>
  </si>
  <si>
    <t>PEÇA CIRCULAR PRÉ-MOLDADA, VOLUME DE CONCRETO DE 10 A 30 LITROS, TAXA DE FIBRA DE POLIPROPILENO APROXIMADA DE 6 KG/M³. AF_01/2018_PS</t>
  </si>
  <si>
    <t>97739</t>
  </si>
  <si>
    <t>PEÇA CIRCULAR PRÉ-MOLDADA, VOLUME DE CONCRETO DE 30 A 100 LITROS, TAXA DE AÇO APROXIMADA DE 30KG/M³. AF_01/2018</t>
  </si>
  <si>
    <t>97740</t>
  </si>
  <si>
    <t>PEÇA CIRCULAR PRÉ-MOLDADA, VOLUME DE CONCRETO ACIMA DE 100 LITROS, TAXA DE AÇO APROXIMADA DE 30KG/M³.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</si>
  <si>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</si>
  <si>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</si>
  <si>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</si>
  <si>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</si>
  <si>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</si>
  <si>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</si>
  <si>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97,87</t>
  </si>
  <si>
    <t>98618</t>
  </si>
  <si>
    <t>CONTENÇÃO EM CORTINA COM ESTACAS ESPAÇADAS COM 40 CM DE DIÂMETRO E PROFUNDIDADE MENOR OU IGUAL A 10 M. AF_06/2018</t>
  </si>
  <si>
    <t>134,60</t>
  </si>
  <si>
    <t>98619</t>
  </si>
  <si>
    <t>CONTENÇÃO EM CORTINA COM ESTACAS ESPAÇADAS COM 40 CM DE DIÂMETRO E PROFUNDIDADE MAIOR QUE 10 M E MENOR OU IGUAL A 15 M. AF_06/2018</t>
  </si>
  <si>
    <t>121,66</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</si>
  <si>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</si>
  <si>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</si>
  <si>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</si>
  <si>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</si>
  <si>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</si>
  <si>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</si>
  <si>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</si>
  <si>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</si>
  <si>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</si>
  <si>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</si>
  <si>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</si>
  <si>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</si>
  <si>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</si>
  <si>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</si>
  <si>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156,86</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</si>
  <si>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</si>
  <si>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</si>
  <si>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</si>
  <si>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</si>
  <si>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</si>
  <si>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</si>
  <si>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</si>
  <si>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</si>
  <si>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</si>
  <si>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</si>
  <si>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</si>
  <si>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</si>
  <si>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53,32</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</si>
  <si>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</si>
  <si>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</si>
  <si>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</si>
  <si>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</si>
  <si>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</si>
  <si>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</si>
  <si>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106,70</t>
  </si>
  <si>
    <t>98752</t>
  </si>
  <si>
    <t>SOLDA DE TOPO EM CHAPA/PERFIL/TUBO DE AÇO CHANFRADO, ESPESSURA=5/8''. AF_06/2018</t>
  </si>
  <si>
    <t>98753</t>
  </si>
  <si>
    <t>SOLDA DE TOPO EM CHAPA/PERFIL/TUBO DE AÇO CHANFRADO, ESPESSURA=3/4''. AF_06/2018</t>
  </si>
  <si>
    <t>100763</t>
  </si>
  <si>
    <t>VIGA METÁLICA EM PERFIL LAMINADO OU SOLDADO EM AÇO ESTRUTURAL, COM CONEXÕES PARAFUSADAS, INCLUSOS MÃO DE OBRA, TRANSPORTE E IÇAMENTO UTILIZANDO GUINDASTE - FORNECIMENTO E INSTALAÇÃO. AF_01/2020_PSA</t>
  </si>
  <si>
    <t>100764</t>
  </si>
  <si>
    <t>VIGA METÁLICA EM PERFIL LAMINADO OU SOLDADO EM AÇO ESTRUTURAL, COM CONEXÕES SOLDADAS, INCLUSOS MÃO DE OBRA, TRANSPORTE E IÇAMENTO UTILIZANDO GUINDASTE - FORNECIMENTO E INSTALAÇÃO. AF_01/2020_PA</t>
  </si>
  <si>
    <t>19,33</t>
  </si>
  <si>
    <t>100765</t>
  </si>
  <si>
    <t>PILAR METÁLICO PERFIL LAMINADO/SOLDADO EM AÇO ESTRUTURAL, COM CONEXÕES PARAFUSADAS, INCLUSOS MÃO DE OBRA, TRANSPORTE E IÇAMENTO UTILIZANDO GUINDASTE - FORNECIMENTO E INSTALAÇÃO. AF_01/2020_PSA</t>
  </si>
  <si>
    <t>19,19</t>
  </si>
  <si>
    <t>100766</t>
  </si>
  <si>
    <t>PILAR METÁLICO PERFIL LAMINADO OU SOLDADO EM AÇO ESTRUTURAL, COM CONEXÕES SOLDADAS, INCLUSOS MÃO DE OBRA, TRANSPORTE E IÇAMENTO UTILIZANDO GUINDASTE - FORNECIMENTO E INSTALAÇÃO. AF_01/2020_PA</t>
  </si>
  <si>
    <t>19,18</t>
  </si>
  <si>
    <t>100767</t>
  </si>
  <si>
    <t>CONTRAVENTAMENTO COM CANTONEIRAS DE AÇO, ABAS IGUAIS, COM CONEXÕES PARAFUSADAS, INCLUSOS MÃO DE OBRA, TRANSPORTE E IÇAMENTO UTILIZANDO TALHA MANUAL, PARA EDIFÍCIOS DE ATÉ 2 PAVIMENTOS - FORNECIMENTO E INSTALAÇÃO. AF_01/2020_PSA</t>
  </si>
  <si>
    <t>100768</t>
  </si>
  <si>
    <t>CONTRAVENTAMENTO COM CANTONEIRAS DE AÇO, ABAS IGUAIS, COM CONEXÕES SOLDADAS, INCLUSOS MÃO DE OBRA, TRANSPORTE E IÇAMENTO UTILIZANDO TALHA MANUAL, PARA EDIFÍCIOS DE ATÉ 2 PAVIMENTOS - FORNECIMENTO E INSTALAÇÃO. AF_01/2020_PA</t>
  </si>
  <si>
    <t>100769</t>
  </si>
  <si>
    <t>CONTRAVENTAMENTO COM CANTONEIRAS DE AÇO, ABAS IGUAIS, COM CONEXÕES PARAFUSADAS, INCLUSOS MÃO DE OBRA, TRANSPORTE E IÇAMENTO UTILIZANDO GUINDASTE, PARA EDIFÍCIOS DE 3 A 5 PAVIMENTOS - FORNECIMENTO E INSTALAÇÃO. AF_01/2020_PSA</t>
  </si>
  <si>
    <t>24,89</t>
  </si>
  <si>
    <t>100770</t>
  </si>
  <si>
    <t>CONTRAVENTAMENTO COM CANTONEIRAS DE AÇO, ABAS IGUAIS, COM CONEXÕES SOLDADAS, INCLUSOS MÃO DE OBRA, TRANSPORTE E IÇAMENTO UTILIZANDO GUINDASTE, PARA EDIFÍCIOS DE 3 A 5 PAVIMENTOS - FORNECIMENTO E INSTALAÇÃO. AF_01/2020_PA</t>
  </si>
  <si>
    <t>23,53</t>
  </si>
  <si>
    <t>100771</t>
  </si>
  <si>
    <t>CONTRAVENTAMENTO COM CANTONEIRAS DE AÇO, ABAS IGUAIS, COM CONEXÕES PARAFUSADAS, INCLUSOS MÃO DE OBRA, TRANSPORTE E IÇAMENTO UTILIZANDO GRUA, PARA EDIFÍCIOS DE 6 A 10 PAVIMENTOS - FORNECIMENTO E INSTALAÇÃO. AF_01/2020_PSA</t>
  </si>
  <si>
    <t>100772</t>
  </si>
  <si>
    <t>CONTRAVENTAMENTO COM CANTONEIRAS DE AÇO, ABAS IGUAIS, COM CONEXÕES SOLDADAS, INCLUSOS MÃO DE OBRA, TRANSPORTE E IÇAMENTO UTILIZANDO GRUA, PARA EDIFÍCIOS DE 6 A 10 PAVIMENTOS - FORNECIMENTO E INSTALAÇÃO. AF_01/2020_PA</t>
  </si>
  <si>
    <t>18,93</t>
  </si>
  <si>
    <t>100773</t>
  </si>
  <si>
    <t>ESTRUTURA TRELIÇADA DE COBERTURA, TIPO ARCO, COM LIGAÇÕES SOLDADAS, INCLUSOS PERFIS METÁLICOS, CHAPAS METÁLICAS, MÃO DE OBRA E TRANSPORTE COM GUINDASTE - FORNECIMENTO E INSTALAÇÃO. AF_01/2020_PSA</t>
  </si>
  <si>
    <t>100774</t>
  </si>
  <si>
    <t>ESTRUTURA TRELIÇADA DE COBERTURA, TIPO SHED, COM LIGAÇÕES SOLDADAS, INCLUSOS PERFIS METÁLICOS, CHAPAS METÁLICAS, MÃO DE OBRA E TRANSPORTE COM GUINDASTE - FORNECIMENTO E INSTALAÇÃO. AF_01/2020_PSA</t>
  </si>
  <si>
    <t>14,77</t>
  </si>
  <si>
    <t>100775</t>
  </si>
  <si>
    <t>ESTRUTURA TRELIÇADA DE COBERTURA, TIPO FINK, COM LIGAÇÕES SOLDADAS, INCLUSOS PERFIS METÁLICOS, CHAPAS METÁLICAS, MÃO DE OBRA E TRANSPORTE COM GUINDASTE - FORNECIMENTO E INSTALAÇÃO. AF_01/2020_PSA</t>
  </si>
  <si>
    <t>16,87</t>
  </si>
  <si>
    <t>100776</t>
  </si>
  <si>
    <t>ESTRUTURA TRELIÇADA DE COBERTURA, TIPO ARCO, COM LIGAÇÕES PARAFUSADAS, INCLUSOS PERFIS METÁLICOS, CHAPAS METÁLICAS, MÃO DE OBRA E TRANSPORTE COM GUINDASTE - FORNECIMENTO E INSTALAÇÃO. AF_01/2020_PSA</t>
  </si>
  <si>
    <t>100777</t>
  </si>
  <si>
    <t>ESTRUTURA TRELIÇADA DE COBERTURA, TIPO SHED, COM LIGAÇÕES PARAFUSADAS, INCLUSOS PERFIS METÁLICOS, CHAPAS METÁLICAS, MÃO DE OBRA E TRANSPORTE COM GUINDASTE - FORNECIMENTO E INSTALAÇÃO. AF_01/2020_PSA</t>
  </si>
  <si>
    <t>17,22</t>
  </si>
  <si>
    <t>100778</t>
  </si>
  <si>
    <t>ESTRUTURA TRELIÇADA DE COBERTURA, TIPO FINK, COM LIGAÇÕES PARAFUSADAS, INCLUSOS PERFIS METÁLICOS, CHAPAS METÁLICAS, MÃO DE OBRA E TRANSPORTE COM GUINDASTE - FORNECIMENTO E INSTALAÇÃO. AF_01/2020_PSA</t>
  </si>
  <si>
    <t>13,52</t>
  </si>
  <si>
    <t>103795</t>
  </si>
  <si>
    <t>FABRICAÇÃO, MONTAGEM E DESMONTAGEM DE FÔRMA PARA ESCADA HIDRÁULICA, EM CHAPA DE MADEIRA COMPENSADA RESINADA, E = 17 MM, 3 UTILIZAÇÕES. AF_08/2022</t>
  </si>
  <si>
    <t>103796</t>
  </si>
  <si>
    <t>FABRICAÇÃO, MONTAGEM E DESMONTAGEM DE FÔRMA PARA BACIA DE DISSIPAÇÃO, EM MADEIRA SERRADA, E = 25 MM, 2 UTILIZAÇÕES. AF_08/2022</t>
  </si>
  <si>
    <t>64,39</t>
  </si>
  <si>
    <t>103797</t>
  </si>
  <si>
    <t>ARMAÇÃO DE DESCIDA DÁGUA UTILIZANDO AÇO CA-60 DE 5 MM - MONTAGEM. AF_08/2022</t>
  </si>
  <si>
    <t>17,54</t>
  </si>
  <si>
    <t>103798</t>
  </si>
  <si>
    <t>CONCRETAGEM DE DISSIPADOR DE ENERGIA, CONCRETO USINADO, FCK = 20 MPA, COM USO DE BOMBA - LANÇAMENTO, ADENSAMENTO E ACABAMENTO. AF_08/2022</t>
  </si>
  <si>
    <t>103799</t>
  </si>
  <si>
    <t>PEDRA DE MÃO FIXADA COM CONCRETO PARA BACIA DE DISSIPAÇÃO, 40% DE CONCRETO EM VOLUME, FCK = 20 MPA, COM USO DE JERICA E PREPARO EM BETONEIRA DE 600 L - AREIA, BRITA E PEDRA DE MÃO COMERCIAIS - LANÇAMENTO, ADENSAMENTO E ACABAMENTO. AF_08/2022</t>
  </si>
  <si>
    <t>103800</t>
  </si>
  <si>
    <t>PEDRA ARGAMASSADA COM CIMENTO E AREIA 1:3, 40% DE ARGAMASSA EM VOLUME - AREIA E PEDRA DE MÃO COMERCIAIS - FORNECIMENTO E ASSENTAMENTO. AF_08/2022</t>
  </si>
  <si>
    <t>103801</t>
  </si>
  <si>
    <t>CONCRETAGEM DE DISSIPADOR DE ENERGIA, FCK = 20 MPA, COM USO DE JERICAS E PREPARO EM BETONEIRA DE 600 L - AREIA E BRITA COMERCIAIS - LANÇAMENTO, ADENSAMENTO E ACABAMENTO. AF_08/2022</t>
  </si>
  <si>
    <t>103925</t>
  </si>
  <si>
    <t>ESCADA HIDRÁULICA, LARGURA ATÉ 1M, TIPO DESCIDA DÁGUA DE CORTE OU ATERRO EM DEGRAUS (DCD 02, 04 E DAD 02), EM CONCRETO USINADO, FCK = 20 MPA, LANÇADO COM BOMBA, INCLUINDO ARMAÇÃO, MATERIAIS E FÔRMAS (3 UTILIZAÇÕES). AF_08/2022</t>
  </si>
  <si>
    <t>103926</t>
  </si>
  <si>
    <t>ESCADA HIDRÁULICA, LARGURA DE 1 A 4,1 M, TIPO DESCIDA DÁGUA DE ATERRO EM DEGRAUS (DAD 04, 06, 08, 10, 12, 14, 16, 18), EM CONCRETO USINADO, FCK = 20 MPA, LANÇADO COM BOMBA, INCLUINDO ARMAÇÃO, MATERIAIS E FÔRMAS (3 UTILIZAÇÕES). AF_08/2022</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</si>
  <si>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</si>
  <si>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</si>
  <si>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</si>
  <si>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</si>
  <si>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103930</t>
  </si>
  <si>
    <t>BACIA DE DISSIPAÇÃO, LARGURA ATÉ 1 M, TIPO BACIA EM PEDRA DE MÃO FIXADA COM CONCRETO (DEB 01, 02), COM PREPARO MANUAL, FCK = 20 MPA, LANÇADO MANUALMENTE, INCLUINDO MATERIAIS E FÔRMAS (2 UTILIZAÇÕES). AF_08/2022</t>
  </si>
  <si>
    <t>103931</t>
  </si>
  <si>
    <t>BACIA DE DISSIPAÇÃO, LARGURA DE 1 A 4 M, TIPO BACIA EM PEDRA DE MÃO FIXADA COM CONCRETO (DEB 03, 04, 05, 06), COM PREPARO MANUAL, FCK = 20 MPA, LANÇADO MANUALMENTE, INCLUINDO MATERIAIS E FÔRMAS (2 UTILIZAÇÕES). AF_08/2022</t>
  </si>
  <si>
    <t>103932</t>
  </si>
  <si>
    <t>BACIA DE DISSIPAÇÃO, LARGURA DE 4 A 9,2 M, TIPO BACIA EM PEDRA DE MÃO FIXADA COM CONCRETO (DEB 07, 08, 09, 10, 11, 12, 13), COM PREPARO MANUAL, FCK = 20 MPA, LANÇADO MANUALMENTE, INCLUINDO MATERIAIS E FÔRMAS (2 UTILIZAÇÕES). AF_08/2022</t>
  </si>
  <si>
    <t>103933</t>
  </si>
  <si>
    <t>DESCIDA D'ÁGUA RÁPIDA (DAR 03), EM CONCRETO USINADO, FCK = 20 MPA, LANÇADO COM BOMBA, INCLUINDO ARMAÇÃO, MATERIAIS E FÔRMAS (2 UTILIZAÇÕES). AF_08/2022</t>
  </si>
  <si>
    <t>104466</t>
  </si>
  <si>
    <t>COMPOSIÇÃO PARAMÉTRICA PARA FORNECIMENTO E MONTAGEM DE ESTRUTURA METÁLICA PARA ESTRUTURA PRINCIPAL DE EDIFICAÇÕES (PILARES, VIGAS E CONTRAVENTAMENTO). AF_11/2022</t>
  </si>
  <si>
    <t>104467</t>
  </si>
  <si>
    <t>COMPOSIÇÃO PARAMÉTRICA PARA FORNECIMENTO E MONTAGEM DE ESTRUTURA METÁLICA PARA COBERTURA DE EDIFICAÇÕES COM ESTRUTURA DE APOIO. AF_11/2022</t>
  </si>
  <si>
    <t>43,38</t>
  </si>
  <si>
    <t>104468</t>
  </si>
  <si>
    <t>COMPOSIÇÃO PARAMÉTRICA PARA FORNECIMENTO E MONTAGEM DE ESTRUTURA METÁLICA PARA GALPÕES SEM PONTE ROLANTE. AF_11/2022</t>
  </si>
  <si>
    <t>56,98</t>
  </si>
  <si>
    <t>104469</t>
  </si>
  <si>
    <t>COMPOSIÇÃO PARAMÉTRICA PARA FORNECIMENTO E MONTAGEM DE ESTRUTURA METÁLICA PARA GALPÕES COM PONTE ROLANTE. AF_11/2022</t>
  </si>
  <si>
    <t>60,93</t>
  </si>
  <si>
    <t>104470</t>
  </si>
  <si>
    <t>COMPOSIÇÃO PARAMÉTRICA PARA FORNECIMENTO E MONTAGEM DE ESTRUTURA METÁLICA PARA COBERTURA DE GALPÕES COM ESTRUTURA DE APOIO EM VIGAS. AF_11/2022</t>
  </si>
  <si>
    <t>33,82</t>
  </si>
  <si>
    <t>104471</t>
  </si>
  <si>
    <t>COMPOSIÇÃO PARAMÉTRICA PARA FORNECIMENTO E MONTAGEM DE ESTRUTURA METÁLICA PARA COBERTURA DE GALPÕES COM ESTRUTURA DE APOIO EM TRELIÇA TIPO FINK. AF_11/2022</t>
  </si>
  <si>
    <t>104472</t>
  </si>
  <si>
    <t>COMPOSIÇÃO PARAMÉTRICA PARA FORNECIMENTO E MONTAGEM DE ESTRUTURA METÁLICA PARA COBERTURA DE GALPÕES COM ESTRUTURA DE APOIO EM TRELIÇA TIPO ARCO. AF_11/2022</t>
  </si>
  <si>
    <t>104483</t>
  </si>
  <si>
    <t>COMPOSIÇÃO PARAMÉTRICA PARA EXECUÇÃO DE ESTRUTURAS DE CONCRETO ARMADO CONVENCIONAL, PARA EDIFICAÇÃO HABITACIONAL MULTIFAMILIAR (PRÉDIO), ATÉ 4 PAVIMENTOS, FCK = 25 MPA. AF_11/2022</t>
  </si>
  <si>
    <t>104484</t>
  </si>
  <si>
    <t>COMPOSIÇÃO PARAMÉTRICA PARA EXECUÇÃO DE ESTRUTURAS DE CONCRETO ARMADO, PARA EDIFICAÇÃO HABITACIONAL UNIFAMILIAR COM DOIS PAVIMENTOS (CASA ISOLADA), FCK = 25 MPA. AF_11/2022</t>
  </si>
  <si>
    <t>104485</t>
  </si>
  <si>
    <t>COMPOSIÇÃO PARAMÉTRICA EXECUÇÃO DE ESTRUTURAS DE CONCRETO ARMADO, PARA EDIFICAÇÃO HABITACIONAL UNIFAMILIAR COM DOIS PAVIMENTOS (CASA EM EMPREENDIMENTOS), FCK = 25 MPA. AF_11/2022</t>
  </si>
  <si>
    <t>104486</t>
  </si>
  <si>
    <t>COMPOSIÇÃO PARAMÉTRICA PARA EXECUÇÃO DE ESTRUTURAS DE CONCRETO ARMADO, PARA EDIFICAÇÃO HABITACIONAL UNIFAMILIAR TÉRREA (CASA ISOLADA), FCK = 25 MPA. AF_11/2022</t>
  </si>
  <si>
    <t>104487</t>
  </si>
  <si>
    <t>COMPOSIÇÃO PARAMÉTRICA PARA EXECUÇÃO DE ESTRUTURAS DE CONCRETO ARMADO, PARA EDIFICAÇÃO HABITACIONAL UNIFAMILIAR TÉRREA (CASA EM EMPREENDIMENTOS), FCK = 25 MPA. AF_11/2022</t>
  </si>
  <si>
    <t>104489</t>
  </si>
  <si>
    <t>COMPOSIÇÃO PARAMÉTRICA PARA EXECUÇÃO DE ESCADA EM CONCRETO ARMADO, MOLDADA IN LOCO, FCK = 25 MPA. AF_11/2022</t>
  </si>
  <si>
    <t>104490</t>
  </si>
  <si>
    <t>COMPOSIÇÃO PARAMÉTRICA PARA EXECUÇÃO DE ESTRUTURAS DE CONCRETO ARMADO CONVENCIONAL, PARA EDIFICAÇÃO HABITACIONAL MULTIFAMILIAR (PRÉDIO), DE 5 A 8 PAVIMENTOS, FCK = 25 MPA. AF_11/2022</t>
  </si>
  <si>
    <t>98560</t>
  </si>
  <si>
    <t>IMPERMEABILIZAÇÃO DE PISO COM ARGAMASSA DE CIMENTO E AREIA, COM ADITIVO IMPERMEABILIZANTE, E = 2CM. AF_06/2018</t>
  </si>
  <si>
    <t>44,94</t>
  </si>
  <si>
    <t>98561</t>
  </si>
  <si>
    <t>IMPERMEABILIZAÇÃO DE PAREDES COM ARGAMASSA DE CIMENTO E AREIA, COM ADITIVO IMPERMEABILIZANTE, E = 2CM. AF_06/2018</t>
  </si>
  <si>
    <t>42,06</t>
  </si>
  <si>
    <t>98562</t>
  </si>
  <si>
    <t>IMPERMEABILIZAÇÃO DE FLOREIRA OU VIGA BALDRAME COM ARGAMASSA DE CIMENTO E AREIA, COM ADITIVO IMPERMEABILIZANTE, E = 2 CM. AF_06/2018</t>
  </si>
  <si>
    <t>98555</t>
  </si>
  <si>
    <t>IMPERMEABILIZAÇÃO DE SUPERFÍCIE COM ARGAMASSA POLIMÉRICA / MEMBRANA ACRÍLICA, 3 DEMÃOS. AF_06/2018</t>
  </si>
  <si>
    <t>25,72</t>
  </si>
  <si>
    <t>98556</t>
  </si>
  <si>
    <t>IMPERMEABILIZAÇÃO DE SUPERFÍCIE COM ARGAMASSA POLIMÉRICA / MEMBRANA ACRÍLICA, 4 DEMÃOS, REFORÇADA COM VÉU DE POLIÉSTER (MAV). AF_06/2018</t>
  </si>
  <si>
    <t>50,55</t>
  </si>
  <si>
    <t>98558</t>
  </si>
  <si>
    <t>TRATAMENTO DE RALO OU PONTO EMERGENTE COM ARGAMASSA POLIMÉRICA / MEMBRANA ACRÍLICA REFORÇADO COM VÉU DE POLIÉSTER (MAV). AF_06/2018</t>
  </si>
  <si>
    <t>7,92</t>
  </si>
  <si>
    <t>98559</t>
  </si>
  <si>
    <t>TRATAMENTO DE RODAPÉ COM VÉU DE POLIÉSTER. AF_06/2018</t>
  </si>
  <si>
    <t>5,10</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</si>
  <si>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</si>
  <si>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</si>
  <si>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</si>
  <si>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</si>
  <si>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98553</t>
  </si>
  <si>
    <t>IMPERMEABILIZAÇÃO DE SUPERFÍCIE COM MEMBRANA À BASE DE POLIURETANO, 2 DEMÃOS. AF_06/2018</t>
  </si>
  <si>
    <t>98554</t>
  </si>
  <si>
    <t>IMPERMEABILIZAÇÃO DE SUPERFÍCIE COM MEMBRANA À BASE DE RESINA ACRÍLICA, 3 DEMÃOS. AF_06/2018</t>
  </si>
  <si>
    <t>98557</t>
  </si>
  <si>
    <t>IMPERMEABILIZAÇÃO DE SUPERFÍCIE COM EMULSÃO ASFÁLTICA, 2 DEMÃOS AF_06/2018</t>
  </si>
  <si>
    <t>41,07</t>
  </si>
  <si>
    <t>98563</t>
  </si>
  <si>
    <t>PROTEÇÃO MECÂNICA DE SUPERFÍCIE HORIZONTAL COM ARGAMASSA DE CIMENTO E AREIA, TRAÇO 1:3, E=2CM. AF_06/2018</t>
  </si>
  <si>
    <t>33,06</t>
  </si>
  <si>
    <t>98564</t>
  </si>
  <si>
    <t>PROTEÇÃO MECÂNICA DE SUPERFÍCIE VERTICAL COM ARGAMASSA DE CIMENTO E AREIA, TRAÇO 1:3, E=2CM. AF_06/2018</t>
  </si>
  <si>
    <t>49,84</t>
  </si>
  <si>
    <t>98565</t>
  </si>
  <si>
    <t>PROTEÇÃO MECÂNICA DE SUPERFICIE HORIZONTAL COM ARGAMASSA DE CIMENTO E AREIA, TRAÇO 1:3, E=3CM. AF_06/2018</t>
  </si>
  <si>
    <t>98566</t>
  </si>
  <si>
    <t>PROTEÇÃO MECÂNICA DE SUPERFÍCIE VERTICAL COM ARGAMASSA DE CIMENTO E AREIA, TRAÇO 1:3, E=3CM. AF_06/2018</t>
  </si>
  <si>
    <t>63,88</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</si>
  <si>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</si>
  <si>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</si>
  <si>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</si>
  <si>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</si>
  <si>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</si>
  <si>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</si>
  <si>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</si>
  <si>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</si>
  <si>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</si>
  <si>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</si>
  <si>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98572</t>
  </si>
  <si>
    <t>PROTEÇÃO MECÂNICA DE SUPERFICIE HORIZONTAL COM CONCRETO 15 MPA, E=5CM. AF_06/2018</t>
  </si>
  <si>
    <t>98573</t>
  </si>
  <si>
    <t>PROTEÇÃO MECÂNICA DE SUPERFÍCIE VERTICAL COM CONCRETO 15 MPA, E=5CM. AF_06/2018</t>
  </si>
  <si>
    <t>62,99</t>
  </si>
  <si>
    <t>91831</t>
  </si>
  <si>
    <t>ELETRODUTO FLEXÍVEL CORRUGADO, PVC, DN 20 MM (1/2"), PARA CIRCUITOS TERMINAIS, INSTALADO EM FORRO - FORNECIMENTO E INSTALAÇÃO. AF_03/2023</t>
  </si>
  <si>
    <t>9,41</t>
  </si>
  <si>
    <t>91833</t>
  </si>
  <si>
    <t>ELETRODUTO FLEXÍVEL CORRUGADO REFORÇADO, PVC, DN 20 MM (1/2"), PARA CIRCUITOS TERMINAIS, INSTALADO EM FORRO - FORNECIMENTO E INSTALAÇÃO. AF_03/2023</t>
  </si>
  <si>
    <t>91834</t>
  </si>
  <si>
    <t>ELETRODUTO FLEXÍVEL CORRUGADO, PVC, DN 25 MM (3/4"), PARA CIRCUITOS TERMINAIS, INSTALADO EM FORRO - FORNECIMENTO E INSTALAÇÃO. AF_03/2023</t>
  </si>
  <si>
    <t>91835</t>
  </si>
  <si>
    <t>ELETRODUTO FLEXÍVEL CORRUGADO REFORÇADO, PVC, DN 25 MM (3/4"), PARA CIRCUITOS TERMINAIS, INSTALADO EM FORRO - FORNECIMENTO E INSTALAÇÃO. AF_03/2023</t>
  </si>
  <si>
    <t>11,72</t>
  </si>
  <si>
    <t>91836</t>
  </si>
  <si>
    <t>ELETRODUTO FLEXÍVEL CORRUGADO, PVC, DN 32 MM (1"), PARA CIRCUITOS TERMINAIS, INSTALADO EM FORRO - FORNECIMENTO E INSTALAÇÃO. AF_03/2023</t>
  </si>
  <si>
    <t>12,88</t>
  </si>
  <si>
    <t>91837</t>
  </si>
  <si>
    <t>ELETRODUTO FLEXÍVEL CORRUGADO REFORÇADO, PVC, DN 32 MM (1"), PARA CIRCUITOS TERMINAIS, INSTALADO EM FORRO - FORNECIMENTO E INSTALAÇÃO. AF_03/2023</t>
  </si>
  <si>
    <t>16,66</t>
  </si>
  <si>
    <t>91839</t>
  </si>
  <si>
    <t>ELETRODUTO FLEXÍVEL LISO, PEAD, DN 32 MM (1"), PARA CIRCUITOS TERMINAIS, INSTALADO EM FORRO - FORNECIMENTO E INSTALAÇÃO. AF_03/2023</t>
  </si>
  <si>
    <t>12,71</t>
  </si>
  <si>
    <t>91840</t>
  </si>
  <si>
    <t>ELETRODUTO FLEXÍVEL CORRUGADO, PEAD, DN 40 MM (1 1/4"), PARA CIRCUITOS TERMINAIS, INSTALADO EM FORRO - FORNECIMENTO E INSTALAÇÃO. AF_03/2023</t>
  </si>
  <si>
    <t>91841</t>
  </si>
  <si>
    <t>ELETRODUTO FLEXÍVEL LISO, PEAD, DN 40 MM (1 1/4"), PARA CIRCUITOS TERMINAIS, INSTALADO EM FORRO - FORNECIMENTO E INSTALAÇÃO. AF_03/2023</t>
  </si>
  <si>
    <t>91842</t>
  </si>
  <si>
    <t>ELETRODUTO FLEXÍVEL CORRUGADO, PVC, DN 20 MM (1/2"), PARA CIRCUITOS TERMINAIS, INSTALADO EM LAJE - FORNECIMENTO E INSTALAÇÃO. AF_03/2023</t>
  </si>
  <si>
    <t>5,40</t>
  </si>
  <si>
    <t>91843</t>
  </si>
  <si>
    <t>ELETRODUTO FLEXÍVEL CORRUGADO REFORÇADO, PVC, DN 20 MM (1/2"), PARA CIRCUITOS TERMINAIS, INSTALADO EM LAJE - FORNECIMENTO E INSTALAÇÃO. AF_03/2023</t>
  </si>
  <si>
    <t>91844</t>
  </si>
  <si>
    <t>ELETRODUTO FLEXÍVEL CORRUGADO, PVC, DN 25 MM (3/4"), PARA CIRCUITOS TERMINAIS, INSTALADO EM LAJE - FORNECIMENTO E INSTALAÇÃO. AF_03/2023</t>
  </si>
  <si>
    <t>6,04</t>
  </si>
  <si>
    <t>91845</t>
  </si>
  <si>
    <t>ELETRODUTO FLEXÍVEL CORRUGADO REFORÇADO, PVC, DN 25 MM (3/4"), PARA CIRCUITOS TERMINAIS, INSTALADO EM LAJE - FORNECIMENTO E INSTALAÇÃO. AF_03/2023</t>
  </si>
  <si>
    <t>7,66</t>
  </si>
  <si>
    <t>91846</t>
  </si>
  <si>
    <t>ELETRODUTO FLEXÍVEL CORRUGADO, PVC, DN 32 MM (1"), PARA CIRCUITOS TERMINAIS, INSTALADO EM LAJE - FORNECIMENTO E INSTALAÇÃO. AF_03/2023</t>
  </si>
  <si>
    <t>91847</t>
  </si>
  <si>
    <t>ELETRODUTO FLEXÍVEL CORRUGADO REFORÇADO, PVC, DN 32 MM (1"), PARA CIRCUITOS TERMINAIS, INSTALADO EM LAJE - FORNECIMENTO E INSTALAÇÃO. AF_03/2023</t>
  </si>
  <si>
    <t>91849</t>
  </si>
  <si>
    <t>ELETRODUTO FLEXÍVEL LISO, PEAD, DN 32 MM (1"), PARA CIRCUITOS TERMINAIS, INSTALADO EM LAJE - FORNECIMENTO E INSTALAÇÃO. AF_03/2023</t>
  </si>
  <si>
    <t>91850</t>
  </si>
  <si>
    <t>ELETRODUTO FLEXÍVEL CORRUGADO, PEAD, DN 40 MM (1 1/4"), PARA CIRCUITOS TERMINAIS, INSTALADO EM LAJE - FORNECIMENTO E INSTALAÇÃO. AF_03/2023</t>
  </si>
  <si>
    <t>12,05</t>
  </si>
  <si>
    <t>91851</t>
  </si>
  <si>
    <t>ELETRODUTO FLEXÍVEL LISO, PEAD, DN 40 MM (1 1/4"), PARA CIRCUITOS TERMINAIS, INSTALADO EM LAJE - FORNECIMENTO E INSTALAÇÃO. AF_03/2023</t>
  </si>
  <si>
    <t>10,86</t>
  </si>
  <si>
    <t>91852</t>
  </si>
  <si>
    <t>ELETRODUTO FLEXÍVEL CORRUGADO, PVC, DN 20 MM (1/2"), PARA CIRCUITOS TERMINAIS, INSTALADO EM PAREDE - FORNECIMENTO E INSTALAÇÃO. AF_03/2023</t>
  </si>
  <si>
    <t>7,72</t>
  </si>
  <si>
    <t>91853</t>
  </si>
  <si>
    <t>ELETRODUTO FLEXÍVEL CORRUGADO REFORÇADO, PVC, DN 20 MM (1/2"), PARA CIRCUITOS TERMINAIS, INSTALADO EM PAREDE - FORNECIMENTO E INSTALAÇÃO. AF_03/2023</t>
  </si>
  <si>
    <t>91854</t>
  </si>
  <si>
    <t>ELETRODUTO FLEXÍVEL CORRUGADO, PVC, DN 25 MM (3/4"), PARA CIRCUITOS TERMINAIS, INSTALADO EM PAREDE - FORNECIMENTO E INSTALAÇÃO. AF_03/2023</t>
  </si>
  <si>
    <t>8,34</t>
  </si>
  <si>
    <t>91855</t>
  </si>
  <si>
    <t>ELETRODUTO FLEXÍVEL CORRUGADO REFORÇADO, PVC, DN 25 MM (3/4"), PARA CIRCUITOS TERMINAIS, INSTALADO EM PAREDE - FORNECIMENTO E INSTALAÇÃO. AF_03/2023</t>
  </si>
  <si>
    <t>9,85</t>
  </si>
  <si>
    <t>91856</t>
  </si>
  <si>
    <t>ELETRODUTO FLEXÍVEL CORRUGADO, PVC, DN 32 MM (1"), PARA CIRCUITOS TERMINAIS, INSTALADO EM PAREDE - FORNECIMENTO E INSTALAÇÃO. AF_03/2023</t>
  </si>
  <si>
    <t>11,01</t>
  </si>
  <si>
    <t>91857</t>
  </si>
  <si>
    <t>ELETRODUTO FLEXÍVEL CORRUGADO REFORÇADO, PVC, DN 32 MM (1"), PARA CIRCUITOS TERMINAIS, INSTALADO EM PAREDE - FORNECIMENTO E INSTALAÇÃO. AF_03/2023</t>
  </si>
  <si>
    <t>91859</t>
  </si>
  <si>
    <t>ELETRODUTO FLEXÍVEL LISO, PEAD, DN 32 MM (1"), PARA CIRCUITOS TERMINAIS, INSTALADO EM PAREDE - FORNECIMENTO E INSTALAÇÃO. AF_03/2023</t>
  </si>
  <si>
    <t>10,85</t>
  </si>
  <si>
    <t>91860</t>
  </si>
  <si>
    <t>ELETRODUTO FLEXÍVEL CORRUGADO, PEAD, DN 40 MM (1 1/4"), PARA CIRCUITOS TERMINAIS, INSTALADO EM PAREDE - FORNECIMENTO E INSTALAÇÃO. AF_03/2023</t>
  </si>
  <si>
    <t>13,99</t>
  </si>
  <si>
    <t>91861</t>
  </si>
  <si>
    <t>ELETRODUTO FLEXÍVEL LISO, PEAD, DN 40 MM (1 1/4"), PARA CIRCUITOS TERMINAIS, INSTALADO EM PAREDE - FORNECIMENTO E INSTALAÇÃO. AF_03/2023</t>
  </si>
  <si>
    <t>12,89</t>
  </si>
  <si>
    <t>91862</t>
  </si>
  <si>
    <t>ELETRODUTO RÍGIDO ROSCÁVEL, PVC, DN 20 MM (1/2"), PARA CIRCUITOS TERMINAIS, INSTALADO EM FORRO - FORNECIMENTO E INSTALAÇÃO. AF_03/2023</t>
  </si>
  <si>
    <t>8,67</t>
  </si>
  <si>
    <t>91863</t>
  </si>
  <si>
    <t>ELETRODUTO RÍGIDO ROSCÁVEL, PVC, DN 25 MM (3/4"), PARA CIRCUITOS TERMINAIS, INSTALADO EM FORRO - FORNECIMENTO E INSTALAÇÃO. AF_03/2023</t>
  </si>
  <si>
    <t>10,32</t>
  </si>
  <si>
    <t>91864</t>
  </si>
  <si>
    <t>ELETRODUTO RÍGIDO ROSCÁVEL, PVC, DN 32 MM (1"), PARA CIRCUITOS TERMINAIS, INSTALADO EM FORRO - FORNECIMENTO E INSTALAÇÃO. AF_03/2023</t>
  </si>
  <si>
    <t>91865</t>
  </si>
  <si>
    <t>ELETRODUTO RÍGIDO ROSCÁVEL, PVC, DN 40 MM (1 1/4"), PARA CIRCUITOS TERMINAIS, INSTALADO EM FORRO - FORNECIMENTO E INSTALAÇÃO. AF_03/2023</t>
  </si>
  <si>
    <t>17,96</t>
  </si>
  <si>
    <t>91866</t>
  </si>
  <si>
    <t>ELETRODUTO RÍGIDO ROSCÁVEL, PVC, DN 20 MM (1/2"), PARA CIRCUITOS TERMINAIS, INSTALADO EM LAJE - FORNECIMENTO E INSTALAÇÃO. AF_03/2023</t>
  </si>
  <si>
    <t>91867</t>
  </si>
  <si>
    <t>ELETRODUTO RÍGIDO ROSCÁVEL, PVC, DN 25 MM (3/4"), PARA CIRCUITOS TERMINAIS, INSTALADO EM LAJE - FORNECIMENTO E INSTALAÇÃO. AF_03/2023</t>
  </si>
  <si>
    <t>9,32</t>
  </si>
  <si>
    <t>91868</t>
  </si>
  <si>
    <t>ELETRODUTO RÍGIDO ROSCÁVEL, PVC, DN 32 MM (1"), PARA CIRCUITOS TERMINAIS, INSTALADO EM LAJE - FORNECIMENTO E INSTALAÇÃO. AF_03/2023</t>
  </si>
  <si>
    <t>13,22</t>
  </si>
  <si>
    <t>91869</t>
  </si>
  <si>
    <t>ELETRODUTO RÍGIDO ROSCÁVEL, PVC, DN 40 MM (1 1/4"), PARA CIRCUITOS TERMINAIS, INSTALADO EM LAJE - FORNECIMENTO E INSTALAÇÃO. AF_03/2023</t>
  </si>
  <si>
    <t>91870</t>
  </si>
  <si>
    <t>ELETRODUTO RÍGIDO ROSCÁVEL, PVC, DN 20 MM (1/2"), PARA CIRCUITOS TERMINAIS, INSTALADO EM PAREDE - FORNECIMENTO E INSTALAÇÃO. AF_03/2023</t>
  </si>
  <si>
    <t>91871</t>
  </si>
  <si>
    <t>ELETRODUTO RÍGIDO ROSCÁVEL, PVC, DN 25 MM (3/4"), PARA CIRCUITOS TERMINAIS, INSTALADO EM PAREDE - FORNECIMENTO E INSTALAÇÃO. AF_03/2023</t>
  </si>
  <si>
    <t>12,69</t>
  </si>
  <si>
    <t>91872</t>
  </si>
  <si>
    <t>ELETRODUTO RÍGIDO ROSCÁVEL, PVC, DN 32 MM (1"), PARA CIRCUITOS TERMINAIS, INSTALADO EM PAREDE - FORNECIMENTO E INSTALAÇÃO. AF_03/2023</t>
  </si>
  <si>
    <t>16,58</t>
  </si>
  <si>
    <t>91873</t>
  </si>
  <si>
    <t>ELETRODUTO RÍGIDO ROSCÁVEL, PVC, DN 40 MM (1 1/4"), PARA CIRCUITOS TERMINAIS, INSTALADO EM PAREDE - FORNECIMENTO E INSTALAÇÃO. AF_03/2023</t>
  </si>
  <si>
    <t>20,30</t>
  </si>
  <si>
    <t>93008</t>
  </si>
  <si>
    <t>ELETRODUTO RÍGIDO ROSCÁVEL, PVC, DN 50 MM (1 1/2"), PARA REDE ENTERRADA DE DISTRIBUIÇÃO DE ENERGIA ELÉTRICA - FORNECIMENTO E INSTALAÇÃO. AF_12/2021</t>
  </si>
  <si>
    <t>93009</t>
  </si>
  <si>
    <t>ELETRODUTO RÍGIDO ROSCÁVEL, PVC, DN 60 MM (2"), PARA REDE ENTERRADA DE DISTRIBUIÇÃO DE ENERGIA ELÉTRICA - FORNECIMENTO E INSTALAÇÃO. AF_12/2021</t>
  </si>
  <si>
    <t>93010</t>
  </si>
  <si>
    <t>ELETRODUTO RÍGIDO ROSCÁVEL, PVC, DN 75 MM (2 1/2"), PARA REDE ENTERRADA DE DISTRIBUIÇÃO DE ENERGIA ELÉTRICA - FORNECIMENTO E INSTALAÇÃO. AF_12/2021</t>
  </si>
  <si>
    <t>38,42</t>
  </si>
  <si>
    <t>93011</t>
  </si>
  <si>
    <t>ELETRODUTO RÍGIDO ROSCÁVEL, PVC, DN 85 MM (3"), PARA REDE ENTERRADA DE DISTRIBUIÇÃO DE ENERGIA ELÉTRICA - FORNECIMENTO E INSTALAÇÃO. AF_12/2021</t>
  </si>
  <si>
    <t>47,27</t>
  </si>
  <si>
    <t>93012</t>
  </si>
  <si>
    <t>ELETRODUTO RÍGIDO ROSCÁVEL, PVC, DN 110 MM (4"), PARA REDE ENTERRADA DE DISTRIBUIÇÃO DE ENERGIA ELÉTRICA - FORNECIMENTO E INSTALAÇÃO. AF_12/2021</t>
  </si>
  <si>
    <t>72,17</t>
  </si>
  <si>
    <t>95726</t>
  </si>
  <si>
    <t>ELETRODUTO RÍGIDO SOLDÁVEL, PVC, DN 20 MM (½''), APARENTE - FORNECIMENTO E INSTALAÇÃO. AF_10/2022</t>
  </si>
  <si>
    <t>95727</t>
  </si>
  <si>
    <t>ELETRODUTO RÍGIDO SOLDÁVEL, PVC, DN 25 MM (3/4''), APARENTE - FORNECIMENTO E INSTALAÇÃO. AF_10/2022</t>
  </si>
  <si>
    <t>95728</t>
  </si>
  <si>
    <t>ELETRODUTO RÍGIDO SOLDÁVEL, PVC, DN 32 MM (1''), APARENTE - FORNECIMENTO E INSTALAÇÃO. AF_10/2022</t>
  </si>
  <si>
    <t>16,68</t>
  </si>
  <si>
    <t>97667</t>
  </si>
  <si>
    <t>ELETRODUTO FLEXÍVEL CORRUGADO, PEAD, DN 50 (1 1/2"), PARA REDE ENTERRADA DE DISTRIBUIÇÃO DE ENERGIA ELÉTRICA - FORNECIMENTO E INSTALAÇÃO. AF_12/2021</t>
  </si>
  <si>
    <t>11,67</t>
  </si>
  <si>
    <t>97668</t>
  </si>
  <si>
    <t>ELETRODUTO FLEXÍVEL CORRUGADO, PEAD, DN 63 (2"), PARA REDE ENTERRADA DE DISTRIBUIÇÃO DE ENERGIA ELÉTRICA - FORNECIMENTO E INSTALAÇÃO. AF_12/2021</t>
  </si>
  <si>
    <t>97669</t>
  </si>
  <si>
    <t>ELETRODUTO FLEXÍVEL CORRUGADO, PEAD, DN 90 (3"), PARA REDE ENTERRADA DE DISTRIBUIÇÃO DE ENERGIA ELÉTRICA - FORNECIMENTO E INSTALAÇÃO. AF_12/2021</t>
  </si>
  <si>
    <t>24,15</t>
  </si>
  <si>
    <t>97670</t>
  </si>
  <si>
    <t>ELETRODUTO FLEXÍVEL CORRUGADO, PEAD, DN 100 (4"), PARA REDE ENTERRADA DE DISTRIBUIÇÃO DE ENERGIA ELÉTRICA - FORNECIMENTO E INSTALAÇÃO. AF_12/2021</t>
  </si>
  <si>
    <t>32,07</t>
  </si>
  <si>
    <t>91874</t>
  </si>
  <si>
    <t>LUVA PARA ELETRODUTO, PVC, ROSCÁVEL, DN 20 MM (1/2"), PARA CIRCUITOS TERMINAIS, INSTALADA EM FORRO - FORNECIMENTO E INSTALAÇÃO. AF_03/2023</t>
  </si>
  <si>
    <t>6,12</t>
  </si>
  <si>
    <t>91875</t>
  </si>
  <si>
    <t>LUVA PARA ELETRODUTO, PVC, ROSCÁVEL, DN 25 MM (3/4"), PARA CIRCUITOS TERMINAIS, INSTALADA EM FORRO - FORNECIMENTO E INSTALAÇÃO. AF_03/2023</t>
  </si>
  <si>
    <t>91876</t>
  </si>
  <si>
    <t>LUVA PARA ELETRODUTO, PVC, ROSCÁVEL, DN 32 MM (1"), PARA CIRCUITOS TERMINAIS, INSTALADA EM FORRO - FORNECIMENTO E INSTALAÇÃO. AF_03/2023</t>
  </si>
  <si>
    <t>91877</t>
  </si>
  <si>
    <t>LUVA PARA ELETRODUTO, PVC, ROSCÁVEL, DN 40 MM (1 1/4"), PARA CIRCUITOS TERMINAIS, INSTALADA EM FORRO - FORNECIMENTO E INSTALAÇÃO. AF_03/2023</t>
  </si>
  <si>
    <t>11,37</t>
  </si>
  <si>
    <t>91878</t>
  </si>
  <si>
    <t>LUVA PARA ELETRODUTO, PVC, ROSCÁVEL, DN 20 MM (1/2"), PARA CIRCUITOS TERMINAIS, INSTALADA EM LAJE - FORNECIMENTO E INSTALAÇÃO. AF_03/2023</t>
  </si>
  <si>
    <t>91879</t>
  </si>
  <si>
    <t>LUVA PARA ELETRODUTO, PVC, ROSCÁVEL, DN 25 MM (3/4"), PARA CIRCUITOS TERMINAIS, INSTALADA EM LAJE - FORNECIMENTO E INSTALAÇÃO. AF_03/2023</t>
  </si>
  <si>
    <t>6,16</t>
  </si>
  <si>
    <t>91880</t>
  </si>
  <si>
    <t>LUVA PARA ELETRODUTO, PVC, ROSCÁVEL, DN 32 MM (1"), PARA CIRCUITOS TERMINAIS, INSTALADA EM LAJE - FORNECIMENTO E INSTALAÇÃO. AF_03/2023</t>
  </si>
  <si>
    <t>91881</t>
  </si>
  <si>
    <t>LUVA PARA ELETRODUTO, PVC, ROSCÁVEL, DN 40 MM (1 1/4"), PARA CIRCUITOS TERMINAIS, INSTALADA EM LAJE - FORNECIMENTO E INSTALAÇÃO. AF_03/2023</t>
  </si>
  <si>
    <t>10,17</t>
  </si>
  <si>
    <t>91882</t>
  </si>
  <si>
    <t>LUVA PARA ELETRODUTO, PVC, ROSCÁVEL, DN 20 MM (1/2"), PARA CIRCUITOS TERMINAIS, INSTALADA EM PAREDE - FORNECIMENTO E INSTALAÇÃO. AF_03/2023</t>
  </si>
  <si>
    <t>8,59</t>
  </si>
  <si>
    <t>91884</t>
  </si>
  <si>
    <t>LUVA PARA ELETRODUTO, PVC, ROSCÁVEL, DN 25 MM (3/4"), PARA CIRCUITOS TERMINAIS, INSTALADA EM PAREDE - FORNECIMENTO E INSTALAÇÃO. AF_03/2023</t>
  </si>
  <si>
    <t>9,80</t>
  </si>
  <si>
    <t>91885</t>
  </si>
  <si>
    <t>LUVA PARA ELETRODUTO, PVC, ROSCÁVEL, DN 32 MM (1"), PARA CIRCUITOS TERMINAIS, INSTALADA EM PAREDE - FORNECIMENTO E INSTALAÇÃO. AF_03/2023</t>
  </si>
  <si>
    <t>91886</t>
  </si>
  <si>
    <t>LUVA PARA ELETRODUTO, PVC, ROSCÁVEL, DN 40 MM (1 1/4"), PARA CIRCUITOS TERMINAIS, INSTALADA EM PAREDE - FORNECIMENTO E INSTALAÇÃO. AF_03/2023</t>
  </si>
  <si>
    <t>13,74</t>
  </si>
  <si>
    <t>91887</t>
  </si>
  <si>
    <t>CURVA 90 GRAUS PARA ELETRODUTO, PVC, ROSCÁVEL, DN 20 MM (1/2"), PARA CIRCUITOS TERMINAIS, INSTALADA EM FORRO - FORNECIMENTO E INSTALAÇÃO. AF_03/2023</t>
  </si>
  <si>
    <t>91889</t>
  </si>
  <si>
    <t>CURVA 180 GRAUS PARA ELETRODUTO, PVC, ROSCÁVEL, DN 20 MM (1/2"), PARA CIRCUITOS TERMINAIS, INSTALADA EM FORRO - FORNECIMENTO E INSTALAÇÃO. AF_03/2023</t>
  </si>
  <si>
    <t>91890</t>
  </si>
  <si>
    <t>CURVA 90 GRAUS PARA ELETRODUTO, PVC, ROSCÁVEL, DN 25 MM (3/4"), PARA CIRCUITOS TERMINAIS, INSTALADA EM FORRO - FORNECIMENTO E INSTALAÇÃO. AF_03/2023</t>
  </si>
  <si>
    <t>12,43</t>
  </si>
  <si>
    <t>91892</t>
  </si>
  <si>
    <t>CURVA 180 GRAUS PARA ELETRODUTO, PVC, ROSCÁVEL, DN 25 MM (3/4"), PARA CIRCUITOS TERMINAIS, INSTALADA EM FORRO - FORNECIMENTO E INSTALAÇÃO. AF_03/2023</t>
  </si>
  <si>
    <t>15,28</t>
  </si>
  <si>
    <t>91893</t>
  </si>
  <si>
    <t>CURVA 90 GRAUS PARA ELETRODUTO, PVC, ROSCÁVEL, DN 32 MM (1"), PARA CIRCUITOS TERMINAIS, INSTALADA EM FORRO - FORNECIMENTO E INSTALAÇÃO. AF_03/2023</t>
  </si>
  <si>
    <t>91895</t>
  </si>
  <si>
    <t>CURVA 180 GRAUS PARA ELETRODUTO, PVC, ROSCÁVEL, DN 32 MM (1"), PARA CIRCUITOS TERMINAIS, INSTALADA EM FORRO - FORNECIMENTO E INSTALAÇÃO. AF_03/2023</t>
  </si>
  <si>
    <t>18,77</t>
  </si>
  <si>
    <t>91896</t>
  </si>
  <si>
    <t>CURVA 90 GRAUS PARA ELETRODUTO, PVC, ROSCÁVEL, DN 40 MM (1 1/4"), PARA CIRCUITOS TERMINAIS, INSTALADA EM FORRO - FORNECIMENTO E INSTALAÇÃO. AF_03/2023</t>
  </si>
  <si>
    <t>18,21</t>
  </si>
  <si>
    <t>91898</t>
  </si>
  <si>
    <t>CURVA 180 GRAUS PARA ELETRODUTO, PVC, ROSCÁVEL, DN 40 MM (1 1/4"), PARA CIRCUITOS TERMINAIS, INSTALADA EM FORRO - FORNECIMENTO E INSTALAÇÃO. AF_03/2023</t>
  </si>
  <si>
    <t>91899</t>
  </si>
  <si>
    <t>CURVA 90 GRAUS PARA ELETRODUTO, PVC, ROSCÁVEL, DN 20 MM (1/2"), PARA CIRCUITOS TERMINAIS, INSTALADA EM LAJE - FORNECIMENTO E INSTALAÇÃO. AF_03/2023</t>
  </si>
  <si>
    <t>9,58</t>
  </si>
  <si>
    <t>91901</t>
  </si>
  <si>
    <t>CURVA 180 GRAUS PARA ELETRODUTO, PVC, ROSCÁVEL, DN 20 MM (1/2"), PARA CIRCUITOS TERMINAIS, INSTALADA EM LAJE - FORNECIMENTO E INSTALAÇÃO. AF_03/2023</t>
  </si>
  <si>
    <t>91902</t>
  </si>
  <si>
    <t>CURVA 90 GRAUS PARA ELETRODUTO, PVC, ROSCÁVEL, DN 25 MM (3/4"), PARA CIRCUITOS TERMINAIS, INSTALADA EM LAJE - FORNECIMENTO E INSTALAÇÃO. AF_03/2023</t>
  </si>
  <si>
    <t>10,62</t>
  </si>
  <si>
    <t>91904</t>
  </si>
  <si>
    <t>CURVA 180 GRAUS PARA ELETRODUTO, PVC, ROSCÁVEL, DN 25 MM (3/4"), PARA CIRCUITOS TERMINAIS, INSTALADA EM LAJE - FORNECIMENTO E INSTALAÇÃO. AF_03/2023</t>
  </si>
  <si>
    <t>13,47</t>
  </si>
  <si>
    <t>91905</t>
  </si>
  <si>
    <t>CURVA 90 GRAUS PARA ELETRODUTO, PVC, ROSCÁVEL, DN 32 MM (1"), PARA CIRCUITOS TERMINAIS, INSTALADA EM LAJE - FORNECIMENTO E INSTALAÇÃO. AF_03/2023</t>
  </si>
  <si>
    <t>14,07</t>
  </si>
  <si>
    <t>91907</t>
  </si>
  <si>
    <t>CURVA 180 GRAUS PARA ELETRODUTO, PVC, ROSCÁVEL, DN 32 MM (1"), PARA CIRCUITOS TERMINAIS, INSTALADA EM LAJE - FORNECIMENTO E INSTALAÇÃO. AF_03/2023</t>
  </si>
  <si>
    <t>91908</t>
  </si>
  <si>
    <t>CURVA 90 GRAUS PARA ELETRODUTO, PVC, ROSCÁVEL, DN 40 MM (1 1/4"), PARA CIRCUITOS TERMINAIS, INSTALADA EM LAJE - FORNECIMENTO E INSTALAÇÃO. AF_03/2023</t>
  </si>
  <si>
    <t>91910</t>
  </si>
  <si>
    <t>CURVA 180 GRAUS PARA ELETRODUTO, PVC, ROSCÁVEL, DN 40 MM (1 1/4"), PARA CIRCUITOS TERMINAIS, INSTALADA EM LAJE - FORNECIMENTO E INSTALAÇÃO. AF_03/2023</t>
  </si>
  <si>
    <t>19,54</t>
  </si>
  <si>
    <t>91911</t>
  </si>
  <si>
    <t>CURVA 90 GRAUS PARA ELETRODUTO, PVC, ROSCÁVEL, DN 20 MM (1/2"), PARA CIRCUITOS TERMINAIS, INSTALADA EM PAREDE - FORNECIMENTO E INSTALAÇÃO. AF_03/2023</t>
  </si>
  <si>
    <t>91913</t>
  </si>
  <si>
    <t>CURVA 180 GRAUS PARA ELETRODUTO, PVC, ROSCÁVEL, DN 20 MM (1/2"), PARA CIRCUITOS TERMINAIS, INSTALADA EM PAREDE - FORNECIMENTO E INSTALAÇÃO. AF_03/2023</t>
  </si>
  <si>
    <t>91914</t>
  </si>
  <si>
    <t>CURVA 90 GRAUS PARA ELETRODUTO, PVC, ROSCÁVEL, DN 25 MM (3/4"), PARA CIRCUITOS TERMINAIS, INSTALADA EM PAREDE - FORNECIMENTO E INSTALAÇÃO. AF_03/2023</t>
  </si>
  <si>
    <t>16,08</t>
  </si>
  <si>
    <t>91916</t>
  </si>
  <si>
    <t>CURVA 180 GRAUS PARA ELETRODUTO, PVC, ROSCÁVEL, DN 25 MM (3/4"), PARA CIRCUITOS TERMINAIS, INSTALADA EM PAREDE - FORNECIMENTO E INSTALAÇÃO. AF_03/2023</t>
  </si>
  <si>
    <t>91917</t>
  </si>
  <si>
    <t>CURVA 90 GRAUS PARA ELETRODUTO, PVC, ROSCÁVEL, DN 32 MM (1"), PARA CIRCUITOS TERMINAIS, INSTALADA EM PAREDE - FORNECIMENTO E INSTALAÇÃO. AF_03/2023</t>
  </si>
  <si>
    <t>19,48</t>
  </si>
  <si>
    <t>91919</t>
  </si>
  <si>
    <t>CURVA 180 GRAUS PARA ELETRODUTO, PVC, ROSCÁVEL, DN 32 MM (1"), PARA CIRCUITOS TERMINAIS, INSTALADA EM PAREDE - FORNECIMENTO E INSTALAÇÃO. AF_03/2023</t>
  </si>
  <si>
    <t>22,38</t>
  </si>
  <si>
    <t>91920</t>
  </si>
  <si>
    <t>CURVA 90 GRAUS PARA ELETRODUTO, PVC, ROSCÁVEL, DN 40 MM (1 1/4"), PARA CIRCUITOS TERMINAIS, INSTALADA EM PAREDE - FORNECIMENTO E INSTALAÇÃO. AF_03/2023</t>
  </si>
  <si>
    <t>21,78</t>
  </si>
  <si>
    <t>91922</t>
  </si>
  <si>
    <t>CURVA 180 GRAUS PARA ELETRODUTO, PVC, ROSCÁVEL, DN 40 MM (1 1/4"), PARA CIRCUITOS TERMINAIS, INSTALADA EM PAREDE - FORNECIMENTO E INSTALAÇÃO. AF_03/2023</t>
  </si>
  <si>
    <t>93013</t>
  </si>
  <si>
    <t>LUVA PARA ELETRODUTO, PVC, ROSCÁVEL, DN 50 MM (1 1/2"), PARA REDE ENTERRADA DE DISTRIBUIÇÃO DE ENERGIA ELÉTRICA - FORNECIMENTO E INSTALAÇÃO. AF_12/2021</t>
  </si>
  <si>
    <t>93014</t>
  </si>
  <si>
    <t>LUVA PARA ELETRODUTO, PVC, ROSCÁVEL, DN 60 MM (2"), PARA REDE ENTERRADA DE DISTRIBUIÇÃO DE ENERGIA ELÉTRICA - FORNECIMENTO E INSTALAÇÃO. AF_12/2021</t>
  </si>
  <si>
    <t>18,02</t>
  </si>
  <si>
    <t>93015</t>
  </si>
  <si>
    <t>LUVA PARA ELETRODUTO, PVC, ROSCÁVEL, DN 75 MM (2 1/2"), PARA REDE ENTERRADA DE DISTRIBUIÇÃO DE ENERGIA ELÉTRICA - FORNECIMENTO E INSTALAÇÃO. AF_12/2021</t>
  </si>
  <si>
    <t>29,21</t>
  </si>
  <si>
    <t>93016</t>
  </si>
  <si>
    <t>LUVA PARA ELETRODUTO, PVC, ROSCÁVEL, DN 85 MM (3"), PARA REDE ENTERRADA DE DISTRIBUIÇÃO DE ENERGIA ELÉTRICA - FORNECIMENTO E INSTALAÇÃO. AF_12/2021</t>
  </si>
  <si>
    <t>36,25</t>
  </si>
  <si>
    <t>93017</t>
  </si>
  <si>
    <t>LUVA PARA ELETRODUTO, PVC, ROSCÁVEL, DN 110 MM (4"), PARA REDE ENTERRADA DE DISTRIBUIÇÃO DE ENERGIA ELÉTRICA - FORNECIMENTO E INSTALAÇÃO. AF_12/2021</t>
  </si>
  <si>
    <t>93018</t>
  </si>
  <si>
    <t>CURVA 90 GRAUS PARA ELETRODUTO, PVC, ROSCÁVEL, DN 50 MM (1 1/2"), PARA REDE ENTERRADA DE DISTRIBUIÇÃO DE ENERGIA ELÉTRICA - FORNECIMENTO E INSTALAÇÃO. AF_12/2021</t>
  </si>
  <si>
    <t>22,04</t>
  </si>
  <si>
    <t>93020</t>
  </si>
  <si>
    <t>CURVA 90 GRAUS PARA ELETRODUTO, PVC, ROSCÁVEL, DN 60 MM (2"), PARA REDE ENTERRADA DE DISTRIBUIÇÃO DE ENERGIA ELÉTRICA - FORNECIMENTO E INSTALAÇÃO. AF_12/2021</t>
  </si>
  <si>
    <t>93022</t>
  </si>
  <si>
    <t>CURVA 90 GRAUS PARA ELETRODUTO, PVC, ROSCÁVEL, DN 75 MM (2 1/2"), PARA REDE ENTERRADA DE DISTRIBUIÇÃO DE ENERGIA ELÉTRICA - FORNECIMENTO E INSTALAÇÃO. AF_12/2021</t>
  </si>
  <si>
    <t>93024</t>
  </si>
  <si>
    <t>CURVA 90 GRAUS PARA ELETRODUTO, PVC, ROSCÁVEL, DN 85 MM (3"), PARA REDE ENTERRADA DE DISTRIBUIÇÃO DE ENERGIA ELÉTRICA - FORNECIMENTO E INSTALAÇÃO. AF_12/2021</t>
  </si>
  <si>
    <t>93026</t>
  </si>
  <si>
    <t>CURVA 90 GRAUS PARA ELETRODUTO, PVC, ROSCÁVEL, DN 110 MM (4"), PARA REDE ENTERRADA DE DISTRIBUIÇÃO DE ENERGIA ELÉTRICA - FORNECIMENTO E INSTALAÇÃO. AF_12/2021</t>
  </si>
  <si>
    <t>97559</t>
  </si>
  <si>
    <t>CURVA 135 GRAUS PARA ELETRODUTO, PVC, ROSCÁVEL, DN 25 MM (3/4"), PARA CIRCUITOS TERMINAIS, INSTALADA EM FORRO - FORNECIMENTO E INSTALAÇÃO. AF_03/2023</t>
  </si>
  <si>
    <t>97562</t>
  </si>
  <si>
    <t>CURVA 135 GRAUS PARA ELETRODUTO, PVC, ROSCÁVEL, DN 25 MM (3/4"), PARA CIRCUITOS TERMINAIS, INSTALADA EM LAJE - FORNECIMENTO E INSTALAÇÃO. AF_03/2023</t>
  </si>
  <si>
    <t>10,30</t>
  </si>
  <si>
    <t>97564</t>
  </si>
  <si>
    <t>CURVA 135 GRAUS PARA ELETRODUTO, PVC, ROSCÁVEL, DN 25 MM (3/4"), PARA CIRCUITOS TERMINAIS, INSTALADA EM PAREDE - FORNECIMENTO E INSTALAÇÃO. AF_03/2023</t>
  </si>
  <si>
    <t>104395</t>
  </si>
  <si>
    <t>CONDULETE DE PVC, TIPO E, PARA ELETRODUTO DE PVC SOLDÁVEL DN 20 MM (1/2''), APARENTE - FORNECIMENTO E INSTALAÇÃO. AF_10/2022</t>
  </si>
  <si>
    <t>91924</t>
  </si>
  <si>
    <t>CABO DE COBRE FLEXÍVEL ISOLADO, 1,5 MM², ANTI-CHAMA 450/750 V, PARA CIRCUITOS TERMINAIS - FORNECIMENTO E INSTALAÇÃO. AF_03/2023</t>
  </si>
  <si>
    <t>2,68</t>
  </si>
  <si>
    <t>91925</t>
  </si>
  <si>
    <t>CABO DE COBRE FLEXÍVEL ISOLADO, 1,5 MM², ANTI-CHAMA 0,6/1,0 KV, PARA CIRCUITOS TERMINAIS - FORNECIMENTO E INSTALAÇÃO. AF_03/2023</t>
  </si>
  <si>
    <t>3,28</t>
  </si>
  <si>
    <t>91926</t>
  </si>
  <si>
    <t>CABO DE COBRE FLEXÍVEL ISOLADO, 2,5 MM², ANTI-CHAMA 450/750 V, PARA CIRCUITOS TERMINAIS - FORNECIMENTO E INSTALAÇÃO. AF_03/2023</t>
  </si>
  <si>
    <t>91927</t>
  </si>
  <si>
    <t>CABO DE COBRE FLEXÍVEL ISOLADO, 2,5 MM², ANTI-CHAMA 0,6/1,0 KV, PARA CIRCUITOS TERMINAIS - FORNECIMENTO E INSTALAÇÃO. AF_03/2023</t>
  </si>
  <si>
    <t>4,43</t>
  </si>
  <si>
    <t>91928</t>
  </si>
  <si>
    <t>CABO DE COBRE FLEXÍVEL ISOLADO, 4 MM², ANTI-CHAMA 450/750 V, PARA CIRCUITOS TERMINAIS - FORNECIMENTO E INSTALAÇÃO. AF_03/2023</t>
  </si>
  <si>
    <t>91929</t>
  </si>
  <si>
    <t>CABO DE COBRE FLEXÍVEL ISOLADO, 4 MM², ANTI-CHAMA 0,6/1,0 KV, PARA CIRCUITOS TERMINAIS - FORNECIMENTO E INSTALAÇÃO. AF_03/2023</t>
  </si>
  <si>
    <t>91930</t>
  </si>
  <si>
    <t>CABO DE COBRE FLEXÍVEL ISOLADO, 6 MM², ANTI-CHAMA 450/750 V, PARA CIRCUITOS TERMINAIS - FORNECIMENTO E INSTALAÇÃO. AF_03/2023</t>
  </si>
  <si>
    <t>91931</t>
  </si>
  <si>
    <t>CABO DE COBRE FLEXÍVEL ISOLADO, 6 MM², ANTI-CHAMA 0,6/1,0 KV, PARA CIRCUITOS TERMINAIS - FORNECIMENTO E INSTALAÇÃO. AF_03/2023</t>
  </si>
  <si>
    <t>9,24</t>
  </si>
  <si>
    <t>91932</t>
  </si>
  <si>
    <t>CABO DE COBRE FLEXÍVEL ISOLADO, 10 MM², ANTI-CHAMA 450/750 V, PARA CIRCUITOS TERMINAIS - FORNECIMENTO E INSTALAÇÃO. AF_03/2023</t>
  </si>
  <si>
    <t>91933</t>
  </si>
  <si>
    <t>CABO DE COBRE FLEXÍVEL ISOLADO, 10 MM², ANTI-CHAMA 0,6/1,0 KV, PARA CIRCUITOS TERMINAIS - FORNECIMENTO E INSTALAÇÃO. AF_03/2023</t>
  </si>
  <si>
    <t>91934</t>
  </si>
  <si>
    <t>CABO DE COBRE FLEXÍVEL ISOLADO, 16 MM², ANTI-CHAMA 450/750 V, PARA CIRCUITOS TERMINAIS - FORNECIMENTO E INSTALAÇÃO. AF_03/2023</t>
  </si>
  <si>
    <t>22,11</t>
  </si>
  <si>
    <t>91935</t>
  </si>
  <si>
    <t>CABO DE COBRE FLEXÍVEL ISOLADO, 16 MM², ANTI-CHAMA 0,6/1,0 KV, PARA CIRCUITOS TERMINAIS - FORNECIMENTO E INSTALAÇÃO. AF_03/2023</t>
  </si>
  <si>
    <t>23,20</t>
  </si>
  <si>
    <t>92979</t>
  </si>
  <si>
    <t>CABO DE COBRE FLEXÍVEL ISOLADO, 10 MM², ANTI-CHAMA 450/750 V, PARA DISTRIBUIÇÃO - FORNECIMENTO E INSTALAÇÃO. AF_12/2015</t>
  </si>
  <si>
    <t>10,49</t>
  </si>
  <si>
    <t>92980</t>
  </si>
  <si>
    <t>CABO DE COBRE FLEXÍVEL ISOLADO, 10 MM², ANTI-CHAMA 0,6/1,0 KV, PARA DISTRIBUIÇÃO - FORNECIMENTO E INSTALAÇÃO. AF_12/2015</t>
  </si>
  <si>
    <t>10,02</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</si>
  <si>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</si>
  <si>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</si>
  <si>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</si>
  <si>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</si>
  <si>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15,86</t>
  </si>
  <si>
    <t>92984</t>
  </si>
  <si>
    <t>CABO DE COBRE FLEXÍVEL ISOLADO, 25 MM², ANTI-CHAMA 0,6/1,0 KV, PARA REDE ENTERRADA DE DISTRIBUIÇÃO DE ENERGIA ELÉTRICA - FORNECIMENTO E INSTALAÇÃO. AF_12/2021</t>
  </si>
  <si>
    <t>92986</t>
  </si>
  <si>
    <t>CABO DE COBRE FLEXÍVEL ISOLADO, 35 MM², ANTI-CHAMA 0,6/1,0 KV, PARA REDE ENTERRADA DE DISTRIBUIÇÃO DE ENERGIA ELÉTRICA - FORNECIMENTO E INSTALAÇÃO. AF_12/2021</t>
  </si>
  <si>
    <t>92988</t>
  </si>
  <si>
    <t>CABO DE COBRE FLEXÍVEL ISOLADO, 50 MM², ANTI-CHAMA 0,6/1,0 KV, PARA REDE ENTERRADA DE DISTRIBUIÇÃO DE ENERGIA ELÉTRICA - FORNECIMENTO E INSTALAÇÃO. AF_12/2021</t>
  </si>
  <si>
    <t>92990</t>
  </si>
  <si>
    <t>CABO DE COBRE FLEXÍVEL ISOLADO, 70 MM², ANTI-CHAMA 0,6/1,0 KV, PARA REDE ENTERRADA DE DISTRIBUIÇÃO DE ENERGIA ELÉTRICA - FORNECIMENTO E INSTALAÇÃO. AF_12/2021</t>
  </si>
  <si>
    <t>92992</t>
  </si>
  <si>
    <t>CABO DE COBRE FLEXÍVEL ISOLADO, 95 MM², ANTI-CHAMA 0,6/1,0 KV, PARA REDE ENTERRADA DE DISTRIBUIÇÃO DE ENERGIA ELÉTRICA - FORNECIMENTO E INSTALAÇÃO. AF_12/2021</t>
  </si>
  <si>
    <t>93,81</t>
  </si>
  <si>
    <t>92994</t>
  </si>
  <si>
    <t>CABO DE COBRE FLEXÍVEL ISOLADO, 120 MM², ANTI-CHAMA 0,6/1,0 KV, PARA REDE ENTERRADA DE DISTRIBUIÇÃO DE ENERGIA ELÉTRICA - FORNECIMENTO E INSTALAÇÃO. AF_12/2021</t>
  </si>
  <si>
    <t>92996</t>
  </si>
  <si>
    <t>CABO DE COBRE FLEXÍVEL ISOLADO, 150 MM², ANTI-CHAMA 0,6/1,0 KV, PARA REDE ENTERRADA DE DISTRIBUIÇÃO DE ENERGIA ELÉTRICA - FORNECIMENTO E INSTALAÇÃO. AF_12/2021</t>
  </si>
  <si>
    <t>92998</t>
  </si>
  <si>
    <t>CABO DE COBRE FLEXÍVEL ISOLADO, 185 MM², ANTI-CHAMA 0,6/1,0 KV, PARA REDE ENTERRADA DE DISTRIBUIÇÃO DE ENERGIA ELÉTRICA - FORNECIMENTO E INSTALAÇÃO. AF_12/2021</t>
  </si>
  <si>
    <t>93000</t>
  </si>
  <si>
    <t>CABO DE COBRE FLEXÍVEL ISOLADO, 240 MM², ANTI-CHAMA 0,6/1,0 KV, PARA REDE ENTERRADA DE DISTRIBUIÇÃO DE ENERGIA ELÉTRICA - FORNECIMENTO E INSTALAÇÃO. AF_12/2021</t>
  </si>
  <si>
    <t>93002</t>
  </si>
  <si>
    <t>CABO DE COBRE FLEXÍVEL ISOLADO, 300 MM², ANTI-CHAMA 0,6/1,0 KV, PARA REDE ENTERRADA DE DISTRIBUIÇÃO DE ENERGIA ELÉTRICA - FORNECIMENTO E INSTALAÇÃO. AF_12/2021</t>
  </si>
  <si>
    <t>101884</t>
  </si>
  <si>
    <t>CABO DE COBRE ISOLADO, 10 MM², ANTI-CHAMA 450/750 V, INSTALADO EM ELETROCALHA OU PERFILADO - FORNECIMENTO E INSTALAÇÃO. AF_10/2020</t>
  </si>
  <si>
    <t>10,27</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</si>
  <si>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</si>
  <si>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</si>
  <si>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</si>
  <si>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</si>
  <si>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14,71</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</si>
  <si>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</si>
  <si>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</si>
  <si>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</si>
  <si>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</si>
  <si>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</si>
  <si>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</si>
  <si>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24,22</t>
  </si>
  <si>
    <t>91936</t>
  </si>
  <si>
    <t>CAIXA OCTOGONAL 4" X 4", PVC, INSTALADA EM LAJE - FORNECIMENTO E INSTALAÇÃO. AF_03/2023</t>
  </si>
  <si>
    <t>91937</t>
  </si>
  <si>
    <t>CAIXA OCTOGONAL 3" X 3", PVC, INSTALADA EM LAJE - FORNECIMENTO E INSTALAÇÃO. AF_03/2023</t>
  </si>
  <si>
    <t>91939</t>
  </si>
  <si>
    <t>CAIXA RETANGULAR 4" X 2" ALTA (2,00 M DO PISO), PVC, INSTALADA EM PAREDE - FORNECIMENTO E INSTALAÇÃO. AF_03/2023</t>
  </si>
  <si>
    <t>26,57</t>
  </si>
  <si>
    <t>91940</t>
  </si>
  <si>
    <t>CAIXA RETANGULAR 4" X 2" MÉDIA (1,30 M DO PISO), PVC, INSTALADA EM PAREDE - FORNECIMENTO E INSTALAÇÃO. AF_03/2023</t>
  </si>
  <si>
    <t>15,94</t>
  </si>
  <si>
    <t>91941</t>
  </si>
  <si>
    <t>CAIXA RETANGULAR 4" X 2" BAIXA (0,30 M DO PISO), PVC, INSTALADA EM PAREDE - FORNECIMENTO E INSTALAÇÃO. AF_03/2023</t>
  </si>
  <si>
    <t>10,73</t>
  </si>
  <si>
    <t>91942</t>
  </si>
  <si>
    <t>CAIXA RETANGULAR 4" X 4" ALTA (2,00 M DO PISO), PVC, INSTALADA EM PAREDE - FORNECIMENTO E INSTALAÇÃO. AF_03/2023</t>
  </si>
  <si>
    <t>91943</t>
  </si>
  <si>
    <t>CAIXA RETANGULAR 4" X 4" MÉDIA (1,30 M DO PISO), PVC, INSTALADA EM PAREDE - FORNECIMENTO E INSTALAÇÃO. AF_03/2023</t>
  </si>
  <si>
    <t>91944</t>
  </si>
  <si>
    <t>CAIXA RETANGULAR 4" X 4" BAIXA (0,30 M DO PISO), PVC, INSTALADA EM PAREDE - FORNECIMENTO E INSTALAÇÃO. AF_03/2023</t>
  </si>
  <si>
    <t>14,52</t>
  </si>
  <si>
    <t>92865</t>
  </si>
  <si>
    <t>CAIXA OCTOGONAL 4" X 4", METÁLICA, INSTALADA EM LAJE - FORNECIMENTO E INSTALAÇÃO. AF_03/2023</t>
  </si>
  <si>
    <t>12,45</t>
  </si>
  <si>
    <t>92866</t>
  </si>
  <si>
    <t>CAIXA SEXTAVADA 3" X 3", METÁLICA, INSTALADA EM LAJE - FORNECIMENTO E INSTALAÇÃO. AF_03/2023</t>
  </si>
  <si>
    <t>92867</t>
  </si>
  <si>
    <t>CAIXA RETANGULAR 4" X 2" ALTA (2,00 M DO PISO), METÁLICA, INSTALADA EM PAREDE - FORNECIMENTO E INSTALAÇÃO. AF_03/2023</t>
  </si>
  <si>
    <t>24,71</t>
  </si>
  <si>
    <t>92868</t>
  </si>
  <si>
    <t>CAIXA RETANGULAR 4" X 2" MÉDIA (1,30 M DO PISO), METÁLICA, INSTALADA EM PAREDE - FORNECIMENTO E INSTALAÇÃO. AF_03/2023</t>
  </si>
  <si>
    <t>14,08</t>
  </si>
  <si>
    <t>92869</t>
  </si>
  <si>
    <t>CAIXA RETANGULAR 4" X 2" BAIXA (0,30 M DO PISO), METÁLICA, INSTALADA EM PAREDE - FORNECIMENTO E INSTALAÇÃO. AF_03/2023</t>
  </si>
  <si>
    <t>92870</t>
  </si>
  <si>
    <t>CAIXA RETANGULAR 4" X 4" ALTA (2,00 M DO PISO), METÁLICA, INSTALADA EM PAREDE - FORNECIMENTO E INSTALAÇÃO. AF_03/2023</t>
  </si>
  <si>
    <t>27,45</t>
  </si>
  <si>
    <t>92871</t>
  </si>
  <si>
    <t>CAIXA RETANGULAR 4" X 4" MÉDIA (1,30 M DO PISO), METÁLICA, INSTALADA EM PAREDE - FORNECIMENTO E INSTALAÇÃO. AF_03/2023</t>
  </si>
  <si>
    <t>16,45</t>
  </si>
  <si>
    <t>92872</t>
  </si>
  <si>
    <t>CAIXA RETANGULAR 4" X 4" BAIXA (0,30 M DO PISO), METÁLICA, INSTALADA EM PAREDE - FORNECIMENTO E INSTALAÇÃO. AF_03/2023</t>
  </si>
  <si>
    <t>95777</t>
  </si>
  <si>
    <t>CONDULETE DE ALUMÍNIO, TIPO B, PARA ELETRODUTO DE AÇO GALVANIZADO DN 20 MM (3/4''), APARENTE - FORNECIMENTO E INSTALAÇÃO. AF_10/2022</t>
  </si>
  <si>
    <t>25,41</t>
  </si>
  <si>
    <t>95778</t>
  </si>
  <si>
    <t>CONDULETE DE ALUMÍNIO, TIPO C, PARA ELETRODUTO DE AÇO GALVANIZADO DN 20 MM (3/4''), APARENTE - FORNECIMENTO E INSTALAÇÃO. AF_10/2022</t>
  </si>
  <si>
    <t>95779</t>
  </si>
  <si>
    <t>CONDULETE DE ALUMÍNIO, TIPO E, PARA ELETRODUTO DE AÇO GALVANIZADO DN 20 MM (3/4''), APARENTE - FORNECIMENTO E INSTALAÇÃO. AF_10/2022</t>
  </si>
  <si>
    <t>23,25</t>
  </si>
  <si>
    <t>95780</t>
  </si>
  <si>
    <t>CONDULETE DE ALUMÍNIO, TIPO B, PARA ELETRODUTO DE AÇO GALVANIZADO DN 25 MM (1''), APARENTE - FORNECIMENTO E INSTALAÇÃO. AF_10/2022</t>
  </si>
  <si>
    <t>95781</t>
  </si>
  <si>
    <t>CONDULETE DE ALUMÍNIO, TIPO C, PARA ELETRODUTO DE AÇO GALVANIZADO DN 25 MM (1''), APARENTE - FORNECIMENTO E INSTALAÇÃO. AF_10/2022</t>
  </si>
  <si>
    <t>34,19</t>
  </si>
  <si>
    <t>95782</t>
  </si>
  <si>
    <t>CONDULETE DE ALUMÍNIO, TIPO E, ELETRODUTO DE AÇO GALVANIZADO DN 25 MM (1''), APARENTE - FORNECIMENTO E INSTALAÇÃO. AF_10/2022</t>
  </si>
  <si>
    <t>95785</t>
  </si>
  <si>
    <t>CONDULETE DE ALUMÍNIO, TIPO E, PARA ELETRODUTO DE AÇO GALVANIZADO DN 32 MM (1 1/4''), APARENTE - FORNECIMENTO E INSTALAÇÃO. AF_10/2022</t>
  </si>
  <si>
    <t>95787</t>
  </si>
  <si>
    <t>CONDULETE DE ALUMÍNIO, TIPO LR, PARA ELETRODUTO DE AÇO GALVANIZADO DN 20 MM (3/4''), APARENTE - FORNECIMENTO E INSTALAÇÃO. AF_10/2022</t>
  </si>
  <si>
    <t>27,19</t>
  </si>
  <si>
    <t>95789</t>
  </si>
  <si>
    <t>CONDULETE DE ALUMÍNIO, TIPO LR, PARA ELETRODUTO DE AÇO GALVANIZADO DN 25 MM (1''), APARENTE - FORNECIMENTO E INSTALAÇÃO. AF_10/2022</t>
  </si>
  <si>
    <t>95791</t>
  </si>
  <si>
    <t>CONDULETE DE ALUMÍNIO, TIPO LR, PARA ELETRODUTO DE AÇO GALVANIZADO DN 32 MM (1 1/4''), APARENTE - FORNECIMENTO E INSTALAÇÃO. AF_10/2022</t>
  </si>
  <si>
    <t>54,00</t>
  </si>
  <si>
    <t>95795</t>
  </si>
  <si>
    <t>CONDULETE DE ALUMÍNIO, TIPO T, PARA ELETRODUTO DE AÇO GALVANIZADO DN 20 MM (3/4''), APARENTE - FORNECIMENTO E INSTALAÇÃO. AF_10/2022</t>
  </si>
  <si>
    <t>95796</t>
  </si>
  <si>
    <t>CONDULETE DE ALUMÍNIO, TIPO T, PARA ELETRODUTO DE AÇO GALVANIZADO DN 25 MM (1''), APARENTE - FORNECIMENTO E INSTALAÇÃO. AF_10/2022</t>
  </si>
  <si>
    <t>44,66</t>
  </si>
  <si>
    <t>95797</t>
  </si>
  <si>
    <t>CONDULETE DE ALUMÍNIO, TIPO T, PARA ELETRODUTO DE AÇO GALVANIZADO DN 32 MM (1 1/4''), APARENTE - FORNECIMENTO E INSTALAÇÃO. AF_10/2022</t>
  </si>
  <si>
    <t>62,61</t>
  </si>
  <si>
    <t>95801</t>
  </si>
  <si>
    <t>CONDULETE DE ALUMÍNIO, TIPO X, PARA ELETRODUTO DE AÇO GALVANIZADO DN 20 MM (3/4''), APARENTE - FORNECIMENTO E INSTALAÇÃO. AF_10/2022</t>
  </si>
  <si>
    <t>95802</t>
  </si>
  <si>
    <t>CONDULETE DE ALUMÍNIO, TIPO X, PARA ELETRODUTO DE AÇO GALVANIZADO DN 25 MM (1''), APARENTE - FORNECIMENTO E INSTALAÇÃO. AF_10/2022</t>
  </si>
  <si>
    <t>46,35</t>
  </si>
  <si>
    <t>95803</t>
  </si>
  <si>
    <t>CONDULETE DE ALUMÍNIO, TIPO X, PARA ELETRODUTO DE AÇO GALVANIZADO DN 32 MM (1 1/4''), APARENTE - FORNECIMENTO E INSTALAÇÃO. AF_10/2022</t>
  </si>
  <si>
    <t>68,97</t>
  </si>
  <si>
    <t>95804</t>
  </si>
  <si>
    <t>CONDULETE DE PVC, TIPO B, PARA ELETRODUTO DE PVC SOLDÁVEL DN 20 MM (1/2''), APARENTE - FORNECIMENTO E INSTALAÇÃO. AF_10/2022</t>
  </si>
  <si>
    <t>23,95</t>
  </si>
  <si>
    <t>95805</t>
  </si>
  <si>
    <t>CONDULETE DE PVC, TIPO B, PARA ELETRODUTO DE PVC SOLDÁVEL DN 25 MM (3/4''), APARENTE - FORNECIMENTO E INSTALAÇÃO. AF_10/2022</t>
  </si>
  <si>
    <t>95806</t>
  </si>
  <si>
    <t>CONDULETE DE PVC, TIPO B, PARA ELETRODUTO DE PVC SOLDÁVEL DN 32 MM (1''), APARENTE - FORNECIMENTO E INSTALAÇÃO. AF_10/2022</t>
  </si>
  <si>
    <t>27,06</t>
  </si>
  <si>
    <t>95807</t>
  </si>
  <si>
    <t>CONDULETE DE PVC, TIPO LL, PARA ELETRODUTO DE PVC SOLDÁVEL DN 20 MM (1/2''), APARENTE - FORNECIMENTO E INSTALAÇÃO. AF_10/2022</t>
  </si>
  <si>
    <t>27,67</t>
  </si>
  <si>
    <t>95808</t>
  </si>
  <si>
    <t>CONDULETE DE PVC, TIPO LL, PARA ELETRODUTO DE PVC SOLDÁVEL DN 25 MM (3/4''), APARENTE - FORNECIMENTO E INSTALAÇÃO. AF_10/2022</t>
  </si>
  <si>
    <t>30,73</t>
  </si>
  <si>
    <t>95809</t>
  </si>
  <si>
    <t>CONDULETE DE PVC, TIPO LL, PARA ELETRODUTO DE PVC SOLDÁVEL DN 32 MM (1''), APARENTE - FORNECIMENTO E INSTALAÇÃO. AF_10/2022</t>
  </si>
  <si>
    <t>95810</t>
  </si>
  <si>
    <t>CONDULETE DE PVC, TIPO LB, PARA ELETRODUTO DE PVC SOLDÁVEL DN 20 MM (1/2''), APARENTE - FORNECIMENTO E INSTALAÇÃO. AF_10/2022</t>
  </si>
  <si>
    <t>19,27</t>
  </si>
  <si>
    <t>95811</t>
  </si>
  <si>
    <t>CONDULETE DE PVC, TIPO LB, PARA ELETRODUTO DE PVC SOLDÁVEL DN 25 MM (3/4''), APARENTE - FORNECIMENTO E INSTALAÇÃO. AF_10/2022</t>
  </si>
  <si>
    <t>95812</t>
  </si>
  <si>
    <t>CONDULETE DE PVC, TIPO LB, PARA ELETRODUTO DE PVC SOLDÁVEL DN 32 MM (1''), APARENTE - FORNECIMENTO E INSTALAÇÃO. AF_10/2022</t>
  </si>
  <si>
    <t>95813</t>
  </si>
  <si>
    <t>CONDULETE DE PVC, TIPO TB, PARA ELETRODUTO DE PVC SOLDÁVEL DN 20 MM (1/2''), APARENTE - FORNECIMENTO E INSTALAÇÃO. AF_10/2022</t>
  </si>
  <si>
    <t>95814</t>
  </si>
  <si>
    <t>CONDULETE DE PVC, TIPO TB, PARA ELETRODUTO DE PVC SOLDÁVEL DN 25 MM (3/4''), APARENTE - FORNECIMENTO E INSTALAÇÃO. AF_10/2022</t>
  </si>
  <si>
    <t>26,13</t>
  </si>
  <si>
    <t>95815</t>
  </si>
  <si>
    <t>CONDULETE DE PVC, TIPO TB, PARA ELETRODUTO DE PVC SOLDÁVEL DN 32 MM (1''), APARENTE - FORNECIMENTO E INSTALAÇÃO. AF_10/2022</t>
  </si>
  <si>
    <t>95816</t>
  </si>
  <si>
    <t>CONDULETE DE PVC, TIPO X, PARA ELETRODUTO DE PVC SOLDÁVEL DN 20 MM (1/2''), APARENTE - FORNECIMENTO E INSTALAÇÃO. AF_10/2022</t>
  </si>
  <si>
    <t>33,55</t>
  </si>
  <si>
    <t>95817</t>
  </si>
  <si>
    <t>CONDULETE DE PVC, TIPO X, PARA ELETRODUTO DE PVC SOLDÁVEL DN 25 MM (3/4), APARENTE - FORNECIMENTO E INSTALAÇÃO. AF_10/2022</t>
  </si>
  <si>
    <t>95818</t>
  </si>
  <si>
    <t>CONDULETE DE PVC, TIPO X, PARA ELETRODUTO DE PVC SOLDÁVEL DN 32 MM (1''), APARENTE - FORNECIMENTO E INSTALAÇÃO. AF_10/2022</t>
  </si>
  <si>
    <t>52,72</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</si>
  <si>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</si>
  <si>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</si>
  <si>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</si>
  <si>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</si>
  <si>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</si>
  <si>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</si>
  <si>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375,23</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</si>
  <si>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</si>
  <si>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</si>
  <si>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</si>
  <si>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</si>
  <si>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97886</t>
  </si>
  <si>
    <t>CAIXA ENTERRADA ELÉTRICA RETANGULAR, EM ALVENARIA COM TIJOLOS CERÂMICOS MACIÇOS, FUNDO COM BRITA, DIMENSÕES INTERNAS: 0,3X0,3X0,3 M. AF_12/2020</t>
  </si>
  <si>
    <t>97887</t>
  </si>
  <si>
    <t>CAIXA ENTERRADA ELÉTRICA RETANGULAR, EM ALVENARIA COM TIJOLOS CERÂMICOS MACIÇOS, FUNDO COM BRITA, DIMENSÕES INTERNAS: 0,4X0,4X0,4 M. AF_12/2020</t>
  </si>
  <si>
    <t>97888</t>
  </si>
  <si>
    <t>CAIXA ENTERRADA ELÉTRICA RETANGULAR, EM ALVENARIA COM TIJOLOS CERÂMICOS MACIÇOS, FUNDO COM BRITA, DIMENSÕES INTERNAS: 0,6X0,6X0,6 M. AF_12/2020</t>
  </si>
  <si>
    <t>97889</t>
  </si>
  <si>
    <t>CAIXA ENTERRADA ELÉTRICA RETANGULAR, EM ALVENARIA COM TIJOLOS CERÂMICOS MACIÇOS, FUNDO COM BRITA, DIMENSÕES INTERNAS: 0,8X0,8X0,6 M. AF_12/2020</t>
  </si>
  <si>
    <t>97890</t>
  </si>
  <si>
    <t>CAIXA ENTERRADA ELÉTRICA RETANGULAR, EM ALVENARIA COM TIJOLOS CERÂMICOS MACIÇOS, FUNDO COM BRITA, DIMENSÕES INTERNAS: 1X1X0,6 M. AF_12/2020</t>
  </si>
  <si>
    <t>97891</t>
  </si>
  <si>
    <t>CAIXA ENTERRADA ELÉTRICA RETANGULAR, EM ALVENARIA COM BLOCOS DE CONCRETO, FUNDO COM BRITA, DIMENSÕES INTERNAS: 0,4X0,4X0,4 M. AF_12/2020</t>
  </si>
  <si>
    <t>97892</t>
  </si>
  <si>
    <t>CAIXA ENTERRADA ELÉTRICA RETANGULAR, EM ALVENARIA COM BLOCOS DE CONCRETO, FUNDO COM BRITA, DIMENSÕES INTERNAS: 0,6X0,6X0,6 M. AF_12/2020</t>
  </si>
  <si>
    <t>97893</t>
  </si>
  <si>
    <t>CAIXA ENTERRADA ELÉTRICA RETANGULAR, EM ALVENARIA COM BLOCOS DE CONCRETO, FUNDO COM BRITA, DIMENSÕES INTERNAS: 0,8X0,8X0,6 M. AF_12/2020</t>
  </si>
  <si>
    <t>97894</t>
  </si>
  <si>
    <t>CAIXA ENTERRADA ELÉTRICA RETANGULAR, EM ALVENARIA COM BLOCOS DE CONCRETO, FUNDO COM BRITA, DIMENSÕES INTERNAS: 1X1X0,6 M. AF_12/2020</t>
  </si>
  <si>
    <t>104396</t>
  </si>
  <si>
    <t>CONDULETE DE PVC, TIPO E, PARA ELETRODUTO DE PVC SOLDÁVEL DN 25 MM (3/4''), APARENTE - FORNECIMENTO E INSTALAÇÃO. AF_10/2022</t>
  </si>
  <si>
    <t>104397</t>
  </si>
  <si>
    <t>CONDULETE DE PVC, TIPO E, PARA ELETRODUTO DE PVC SOLDÁVEL DN 32 MM (1''), APARENTE - FORNECIMENTO E INSTALAÇÃO. AF_10/2022</t>
  </si>
  <si>
    <t>27,90</t>
  </si>
  <si>
    <t>104398</t>
  </si>
  <si>
    <t>CONDULETE DE PVC, TIPO LR, PARA ELETRODUTO DE PVC SOLDÁVEL DN 20 MM (1/2''), APARENTE - FORNECIMENTO E INSTALAÇÃO. AF_10/2022</t>
  </si>
  <si>
    <t>104399</t>
  </si>
  <si>
    <t>CONDULETE DE PVC, TIPO LR, PARA ELETRODUTO DE PVC SOLDÁVEL DN 25 MM (3/4''), APARENTE - FORNECIMENTO E INSTALAÇÃO. AF_10/2022</t>
  </si>
  <si>
    <t>104400</t>
  </si>
  <si>
    <t>CONDULETE DE PVC, TIPO LR, PARA ELETRODUTO DE PVC SOLDÁVEL DN 32 MM (1''), APARENTE - FORNECIMENTO E INSTALAÇÃO. AF_10/2022</t>
  </si>
  <si>
    <t>104401</t>
  </si>
  <si>
    <t>CONDULETE DE PVC, TIPO C, PARA ELETRODUTO DE PVC SOLDÁVEL DN 20 MM (1/2''), APARENTE - FORNECIMENTO E INSTALAÇÃO. AF_10/2022</t>
  </si>
  <si>
    <t>26,52</t>
  </si>
  <si>
    <t>104402</t>
  </si>
  <si>
    <t>CONDULETE DE PVC, TIPO C, PARA ELETRODUTO DE PVC SOLDÁVEL DN 25 MM (3/4''), APARENTE - FORNECIMENTO E INSTALAÇÃO. AF_10/2022</t>
  </si>
  <si>
    <t>104403</t>
  </si>
  <si>
    <t>CONDULETE DE PVC, TIPO C, PARA ELETRODUTO DE PVC SOLDÁVEL DN 32 MM (1''), APARENTE - FORNECIMENTO E INSTALAÇÃO. AF_10/2022</t>
  </si>
  <si>
    <t>104404</t>
  </si>
  <si>
    <t>CONDULETE DE PVC, TIPO T, PARA ELETRODUTO DE PVC SOLDÁVEL DN 25 MM (3/4''), APARENTE - FORNECIMENTO E INSTALAÇÃO. AF_10/2022</t>
  </si>
  <si>
    <t>104405</t>
  </si>
  <si>
    <t>CONDULETE DE PVC, TIPO T, PARA ELETRODUTO DE PVC SOLDÁVEL DN 32 MM (1''), APARENTE - FORNECIMENTO E INSTALAÇÃO. AF_10/2022</t>
  </si>
  <si>
    <t>45,83</t>
  </si>
  <si>
    <t>93653</t>
  </si>
  <si>
    <t>DISJUNTOR MONOPOLAR TIPO DIN, CORRENTE NOMINAL DE 10A - FORNECIMENTO E INSTALAÇÃO. AF_10/2020</t>
  </si>
  <si>
    <t>13,27</t>
  </si>
  <si>
    <t>DISJUNTOR MONOPOLAR TIPO DIN, CORRENTE NOMINAL DE 16A - FORNECIMENTO E INSTALAÇÃO. AF_10/2020</t>
  </si>
  <si>
    <t>DISJUNTOR MONOPOLAR TIPO DIN, CORRENTE NOMINAL DE 20A - FORNECIMENTO E INSTALAÇÃO. AF_10/2020</t>
  </si>
  <si>
    <t>14,89</t>
  </si>
  <si>
    <t>DISJUNTOR MONOPOLAR TIPO DIN, CORRENTE NOMINAL DE 25A - FORNECIMENTO E INSTALAÇÃO. AF_10/2020</t>
  </si>
  <si>
    <t>93657</t>
  </si>
  <si>
    <t>DISJUNTOR MONOPOLAR TIPO DIN, CORRENTE NOMINAL DE 32A - FORNECIMENTO E INSTALAÇÃO. AF_10/2020</t>
  </si>
  <si>
    <t>16,19</t>
  </si>
  <si>
    <t>93658</t>
  </si>
  <si>
    <t>DISJUNTOR MONOPOLAR TIPO DIN, CORRENTE NOMINAL DE 40A - FORNECIMENTO E INSTALAÇÃO. AF_10/2020</t>
  </si>
  <si>
    <t>23,32</t>
  </si>
  <si>
    <t>93659</t>
  </si>
  <si>
    <t>DISJUNTOR MONOPOLAR TIPO DIN, CORRENTE NOMINAL DE 50A - FORNECIMENTO E INSTALAÇÃO. AF_10/2020</t>
  </si>
  <si>
    <t>25,88</t>
  </si>
  <si>
    <t>93660</t>
  </si>
  <si>
    <t>DISJUNTOR BIPOLAR TIPO DIN, CORRENTE NOMINAL DE 10A - FORNECIMENTO E INSTALAÇÃO. AF_10/2020</t>
  </si>
  <si>
    <t>66,62</t>
  </si>
  <si>
    <t>93661</t>
  </si>
  <si>
    <t>DISJUNTOR BIPOLAR TIPO DIN, CORRENTE NOMINAL DE 16A - FORNECIMENTO E INSTALAÇÃO. AF_10/2020</t>
  </si>
  <si>
    <t>67,64</t>
  </si>
  <si>
    <t>93662</t>
  </si>
  <si>
    <t>DISJUNTOR BIPOLAR TIPO DIN, CORRENTE NOMINAL DE 20A - FORNECIMENTO E INSTALAÇÃO. AF_10/2020</t>
  </si>
  <si>
    <t>93663</t>
  </si>
  <si>
    <t>DISJUNTOR BIPOLAR TIPO DIN, CORRENTE NOMINAL DE 25A - FORNECIMENTO E INSTALAÇÃO. AF_10/2020</t>
  </si>
  <si>
    <t>93664</t>
  </si>
  <si>
    <t>DISJUNTOR BIPOLAR TIPO DIN, CORRENTE NOMINAL DE 32A - FORNECIMENTO E INSTALAÇÃO. AF_10/2020</t>
  </si>
  <si>
    <t>93665</t>
  </si>
  <si>
    <t>DISJUNTOR BIPOLAR TIPO DIN, CORRENTE NOMINAL DE 40A - FORNECIMENTO E INSTALAÇÃO. AF_10/2020</t>
  </si>
  <si>
    <t>93666</t>
  </si>
  <si>
    <t>DISJUNTOR BIPOLAR TIPO DIN, CORRENTE NOMINAL DE 50A - FORNECIMENTO E INSTALAÇÃO. AF_10/2020</t>
  </si>
  <si>
    <t>93667</t>
  </si>
  <si>
    <t>DISJUNTOR TRIPOLAR TIPO DIN, CORRENTE NOMINAL DE 10A - FORNECIMENTO E INSTALAÇÃO. AF_10/2020</t>
  </si>
  <si>
    <t>93668</t>
  </si>
  <si>
    <t>DISJUNTOR TRIPOLAR TIPO DIN, CORRENTE NOMINAL DE 16A - FORNECIMENTO E INSTALAÇÃO. AF_10/2020</t>
  </si>
  <si>
    <t>93669</t>
  </si>
  <si>
    <t>DISJUNTOR TRIPOLAR TIPO DIN, CORRENTE NOMINAL DE 20A - FORNECIMENTO E INSTALAÇÃO. AF_10/2020</t>
  </si>
  <si>
    <t>93670</t>
  </si>
  <si>
    <t>DISJUNTOR TRIPOLAR TIPO DIN, CORRENTE NOMINAL DE 25A - FORNECIMENTO E INSTALAÇÃO. AF_10/2020</t>
  </si>
  <si>
    <t>93671</t>
  </si>
  <si>
    <t>DISJUNTOR TRIPOLAR TIPO DIN, CORRENTE NOMINAL DE 32A - FORNECIMENTO E INSTALAÇÃO. AF_10/2020</t>
  </si>
  <si>
    <t>91,77</t>
  </si>
  <si>
    <t>93672</t>
  </si>
  <si>
    <t>DISJUNTOR TRIPOLAR TIPO DIN, CORRENTE NOMINAL DE 40A - FORNECIMENTO E INSTALAÇÃO. AF_10/2020</t>
  </si>
  <si>
    <t>93673</t>
  </si>
  <si>
    <t>DISJUNTOR TRIPOLAR TIPO DIN, CORRENTE NOMINAL DE 50A - FORNECIMENTO E INSTALAÇÃO. AF_10/2020</t>
  </si>
  <si>
    <t>97359</t>
  </si>
  <si>
    <t>QUADRO DE MEDIÇÃO GERAL DE ENERGIA COM 8 MEDIDORES - FORNECIMENTO E INSTALAÇÃO. AF_10/2020</t>
  </si>
  <si>
    <t>97360</t>
  </si>
  <si>
    <t>QUADRO DE MEDIÇÃO GERAL DE ENERGIA COM 12 MEDIDORES - FORNECIMENTO E INSTALAÇÃO. AF_10/2020</t>
  </si>
  <si>
    <t>97361</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</si>
  <si>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</si>
  <si>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</si>
  <si>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</si>
  <si>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</si>
  <si>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</si>
  <si>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</si>
  <si>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</si>
  <si>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</si>
  <si>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</si>
  <si>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</si>
  <si>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</si>
  <si>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</si>
  <si>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</si>
  <si>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</si>
  <si>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</si>
  <si>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</si>
  <si>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</si>
  <si>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</si>
  <si>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</si>
  <si>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</si>
  <si>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</si>
  <si>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</si>
  <si>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</si>
  <si>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18,06</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</si>
  <si>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</si>
  <si>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</si>
  <si>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</si>
  <si>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</si>
  <si>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</si>
  <si>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</si>
  <si>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105,81</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</si>
  <si>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</si>
  <si>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</si>
  <si>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</si>
  <si>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</si>
  <si>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</si>
  <si>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</si>
  <si>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</si>
  <si>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</si>
  <si>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</si>
  <si>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</si>
  <si>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</si>
  <si>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</si>
  <si>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</si>
  <si>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</si>
  <si>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</si>
  <si>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</si>
  <si>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</si>
  <si>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</si>
  <si>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</si>
  <si>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</si>
  <si>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423,03</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</si>
  <si>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</si>
  <si>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</si>
  <si>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</si>
  <si>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</si>
  <si>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</si>
  <si>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</si>
  <si>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91945</t>
  </si>
  <si>
    <t>SUPORTE PARAFUSADO COM PLACA DE ENCAIXE 4" X 2" ALTO (2,00 M DO PISO) PARA PONTO ELÉTRICO - FORNECIMENTO E INSTALAÇÃO. AF_03/2023</t>
  </si>
  <si>
    <t>91946</t>
  </si>
  <si>
    <t>SUPORTE PARAFUSADO COM PLACA DE ENCAIXE 4" X 2" MÉDIO (1,30 M DO PISO) PARA PONTO ELÉTRICO - FORNECIMENTO E INSTALAÇÃO. AF_03/2023</t>
  </si>
  <si>
    <t>91947</t>
  </si>
  <si>
    <t>SUPORTE PARAFUSADO COM PLACA DE ENCAIXE 4" X 2" BAIXO (0,30 M DO PISO) PARA PONTO ELÉTRICO - FORNECIMENTO E INSTALAÇÃO. AF_03/2023</t>
  </si>
  <si>
    <t>8,51</t>
  </si>
  <si>
    <t>91949</t>
  </si>
  <si>
    <t>SUPORTE PARAFUSADO COM PLACA DE ENCAIXE 4" X 4" ALTO (2,00 M DO PISO) PARA PONTO ELÉTRICO - FORNECIMENTO E INSTALAÇÃO. AF_03/2023</t>
  </si>
  <si>
    <t>18,18</t>
  </si>
  <si>
    <t>91950</t>
  </si>
  <si>
    <t>SUPORTE PARAFUSADO COM PLACA DE ENCAIXE 4" X 4" MÉDIO (1,30 M DO PISO) PARA PONTO ELÉTRICO - FORNECIMENTO E INSTALAÇÃO. AF_03/2023</t>
  </si>
  <si>
    <t>15,23</t>
  </si>
  <si>
    <t>91951</t>
  </si>
  <si>
    <t>SUPORTE PARAFUSADO COM PLACA DE ENCAIXE 4" X 4" BAIXO (0,30 M DO PISO) PARA PONTO ELÉTRICO - FORNECIMENTO E INSTALAÇÃO. AF_03/2023</t>
  </si>
  <si>
    <t>13,46</t>
  </si>
  <si>
    <t>91952</t>
  </si>
  <si>
    <t>INTERRUPTOR SIMPLES (1 MÓDULO), 10A/250V, SEM SUPORTE E SEM PLACA - FORNECIMENTO E INSTALAÇÃO. AF_03/2023</t>
  </si>
  <si>
    <t>INTERRUPTOR SIMPLES (1 MÓDULO), 10A/250V, INCLUINDO SUPORTE E PLACA - FORNECIMENTO E INSTALAÇÃO. AF_03/2023</t>
  </si>
  <si>
    <t>91954</t>
  </si>
  <si>
    <t>INTERRUPTOR PARALELO (1 MÓDULO), 10A/250V, SEM SUPORTE E SEM PLACA - FORNECIMENTO E INSTALAÇÃO. AF_03/2023</t>
  </si>
  <si>
    <t>22,69</t>
  </si>
  <si>
    <t>91955</t>
  </si>
  <si>
    <t>INTERRUPTOR PARALELO (1 MÓDULO), 10A/250V, INCLUINDO SUPORTE E PLACA - FORNECIMENTO E INSTALAÇÃO. AF_03/2023</t>
  </si>
  <si>
    <t>91956</t>
  </si>
  <si>
    <t>INTERRUPTOR SIMPLES (1 MÓDULO) COM INTERRUPTOR PARALELO (1 MÓDULO), 10A/250V, SEM SUPORTE E SEM PLACA - FORNECIMENTO E INSTALAÇÃO. AF_03/2023</t>
  </si>
  <si>
    <t>37,07</t>
  </si>
  <si>
    <t>91957</t>
  </si>
  <si>
    <t>INTERRUPTOR SIMPLES (1 MÓDULO) COM INTERRUPTOR PARALELO (1 MÓDULO), 10A/250V, INCLUINDO SUPORTE E PLACA - FORNECIMENTO E INSTALAÇÃO. AF_03/2023</t>
  </si>
  <si>
    <t>91958</t>
  </si>
  <si>
    <t>INTERRUPTOR SIMPLES (2 MÓDULOS), 10A/250V, SEM SUPORTE E SEM PLACA - FORNECIMENTO E INSTALAÇÃO. AF_03/2023</t>
  </si>
  <si>
    <t>INTERRUPTOR SIMPLES (2 MÓDULOS), 10A/250V, INCLUINDO SUPORTE E PLACA - FORNECIMENTO E INSTALAÇÃO. AF_03/2023</t>
  </si>
  <si>
    <t>91960</t>
  </si>
  <si>
    <t>INTERRUPTOR PARALELO (2 MÓDULOS), 10A/250V, SEM SUPORTE E SEM PLACA - FORNECIMENTO E INSTALAÇÃO. AF_03/2023</t>
  </si>
  <si>
    <t>42,84</t>
  </si>
  <si>
    <t>91961</t>
  </si>
  <si>
    <t>INTERRUPTOR PARALELO (2 MÓDULOS), 10A/250V, INCLUINDO SUPORTE E PLACA - FORNECIMENTO E INSTALAÇÃO. AF_03/2023</t>
  </si>
  <si>
    <t>52,87</t>
  </si>
  <si>
    <t>91962</t>
  </si>
  <si>
    <t>INTERRUPTOR SIMPLES (1 MÓDULO) COM INTERRUPTOR PARALELO (2 MÓDULOS), 10A/250V, SEM SUPORTE E SEM PLACA - FORNECIMENTO E INSTALAÇÃO. AF_03/2023</t>
  </si>
  <si>
    <t>57,22</t>
  </si>
  <si>
    <t>91963</t>
  </si>
  <si>
    <t>INTERRUPTOR SIMPLES (1 MÓDULO) COM INTERRUPTOR PARALELO (2 MÓDULOS), 10A/250V, INCLUINDO SUPORTE E PLACA - FORNECIMENTO E INSTALAÇÃO. AF_03/2023</t>
  </si>
  <si>
    <t>91964</t>
  </si>
  <si>
    <t>INTERRUPTOR SIMPLES (2 MÓDULOS) COM INTERRUPTOR PARALELO (1 MÓDULO), 10A/250V, SEM SUPORTE E SEM PLACA - FORNECIMENTO E INSTALAÇÃO. AF_03/2023</t>
  </si>
  <si>
    <t>91965</t>
  </si>
  <si>
    <t>INTERRUPTOR SIMPLES (2 MÓDULOS) COM INTERRUPTOR PARALELO (1 MÓDULO), 10A/250V, INCLUINDO SUPORTE E PLACA - FORNECIMENTO E INSTALAÇÃO. AF_03/2023</t>
  </si>
  <si>
    <t>61,51</t>
  </si>
  <si>
    <t>91966</t>
  </si>
  <si>
    <t>INTERRUPTOR SIMPLES (3 MÓDULOS), 10A/250V, SEM SUPORTE E SEM PLACA - FORNECIMENTO E INSTALAÇÃO. AF_03/2023</t>
  </si>
  <si>
    <t>INTERRUPTOR SIMPLES (3 MÓDULOS), 10A/250V, INCLUINDO SUPORTE E PLACA - FORNECIMENTO E INSTALAÇÃO. AF_03/2023</t>
  </si>
  <si>
    <t>91968</t>
  </si>
  <si>
    <t>INTERRUPTOR PARALELO (3 MÓDULOS), 10A/250V, SEM SUPORTE E SEM PLACA - FORNECIMENTO E INSTALAÇÃO. AF_03/2023</t>
  </si>
  <si>
    <t>91969</t>
  </si>
  <si>
    <t>INTERRUPTOR PARALELO (3 MÓDULOS), 10A/250V, INCLUINDO SUPORTE E PLACA - FORNECIMENTO E INSTALAÇÃO. AF_03/2023</t>
  </si>
  <si>
    <t>91970</t>
  </si>
  <si>
    <t>INTERRUPTOR SIMPLES (3 MÓDULOS) COM INTERRUPTOR PARALELO (1 MÓDULO), 10A/250V, SEM SUPORTE E SEM PLACA - FORNECIMENTO E INSTALAÇÃO. AF_03/2023</t>
  </si>
  <si>
    <t>91971</t>
  </si>
  <si>
    <t>INTERRUPTOR SIMPLES (3 MÓDULOS) COM INTERRUPTOR PARALELO (1 MÓDULO), 10A/250V, INCLUINDO SUPORTE E PLACA - FORNECIMENTO E INSTALAÇÃO. AF_03/2023</t>
  </si>
  <si>
    <t>91972</t>
  </si>
  <si>
    <t>INTERRUPTOR SIMPLES (2 MÓDULOS) COM INTERRUPTOR PARALELO (2 MÓDULOS), 10A/250V, SEM SUPORTE E SEM PLACA - FORNECIMENTO E INSTALAÇÃO. AF_03/2023</t>
  </si>
  <si>
    <t>91973</t>
  </si>
  <si>
    <t>INTERRUPTOR SIMPLES (2 MÓDULOS) COM INTERRUPTOR PARALELO (2 MÓDULOS), 10A/250V, INCLUINDO SUPORTE E PLACA - FORNECIMENTO E INSTALAÇÃO. AF_03/2023</t>
  </si>
  <si>
    <t>91974</t>
  </si>
  <si>
    <t>INTERRUPTOR SIMPLES (4 MÓDULOS), 10A/250V, SEM SUPORTE E SEM PLACA - FORNECIMENTO E INSTALAÇÃO. AF_03/2023</t>
  </si>
  <si>
    <t>91975</t>
  </si>
  <si>
    <t>INTERRUPTOR SIMPLES (4 MÓDULOS), 10A/250V, INCLUINDO SUPORTE E PLACA - FORNECIMENTO E INSTALAÇÃO. AF_03/2023</t>
  </si>
  <si>
    <t>91976</t>
  </si>
  <si>
    <t>INTERRUPTOR SIMPLES (6 MÓDULOS), 10A/250V, SEM SUPORTE E SEM PLACA - FORNECIMENTO E INSTALAÇÃO. AF_03/2023</t>
  </si>
  <si>
    <t>91977</t>
  </si>
  <si>
    <t>INTERRUPTOR SIMPLES (6 MÓDULOS), 10A/250V, INCLUINDO SUPORTE E PLACA - FORNECIMENTO E INSTALAÇÃO. AF_03/2023</t>
  </si>
  <si>
    <t>104,55</t>
  </si>
  <si>
    <t>91978</t>
  </si>
  <si>
    <t>INTERRUPTOR INTERMEDIÁRIO (1 MÓDULO), 10A/250V, SEM SUPORTE E SEM PLACA - FORNECIMENTO E INSTALAÇÃO. AF_03/2023</t>
  </si>
  <si>
    <t>91979</t>
  </si>
  <si>
    <t>INTERRUPTOR INTERMEDIÁRIO (1 MÓDULO), 10A/250V, INCLUINDO SUPORTE E PLACA - FORNECIMENTO E INSTALAÇÃO. AF_03/2023</t>
  </si>
  <si>
    <t>91980</t>
  </si>
  <si>
    <t>INTERRUPTOR BIPOLAR (1 MÓDULO), 10A/250V, SEM SUPORTE E SEM PLACA - FORNECIMENTO E INSTALAÇÃO. AF_03/2023</t>
  </si>
  <si>
    <t>91981</t>
  </si>
  <si>
    <t>INTERRUPTOR BIPOLAR (1 MÓDULO), 10A/250V, INCLUINDO SUPORTE E PLACA - FORNECIMENTO E INSTALAÇÃO. AF_03/2023</t>
  </si>
  <si>
    <t>91982</t>
  </si>
  <si>
    <t>DIMMER ROTATIVO (1 MÓDULO), 220V/600W, SEM SUPORTE E SEM PLACA - FORNECIMENTO E INSTALAÇÃO. AF_03/2023</t>
  </si>
  <si>
    <t>91983</t>
  </si>
  <si>
    <t>DIMMER ROTATIVO (1 MÓDULO), 220V/600W, INCLUINDO SUPORTE E PLACA - FORNECIMENTO E INSTALAÇÃO. AF_03/2023</t>
  </si>
  <si>
    <t>91984</t>
  </si>
  <si>
    <t>INTERRUPTOR PULSADOR CAMPAINHA (1 MÓDULO), 10A/250V, SEM SUPORTE E SEM PLACA - FORNECIMENTO E INSTALAÇÃO. AF_03/2023</t>
  </si>
  <si>
    <t>15,74</t>
  </si>
  <si>
    <t>91985</t>
  </si>
  <si>
    <t>INTERRUPTOR PULSADOR CAMPAINHA (1 MÓDULO), 10A/250V, INCLUINDO SUPORTE E PLACA - FORNECIMENTO E INSTALAÇÃO. AF_03/2023</t>
  </si>
  <si>
    <t>91986</t>
  </si>
  <si>
    <t>CAMPAINHA CIGARRA (1 MÓDULO), 10A/250V, SEM SUPORTE E SEM PLACA - FORNECIMENTO E INSTALAÇÃO. AF_03/2023</t>
  </si>
  <si>
    <t>91987</t>
  </si>
  <si>
    <t>CAMPAINHA CIGARRA (1 MÓDULO), 10A/250V, INCLUINDO SUPORTE E PLACA - FORNECIMENTO E INSTALAÇÃO. AF_03/2023</t>
  </si>
  <si>
    <t>91988</t>
  </si>
  <si>
    <t>INTERRUPTOR PULSADOR MINUTERIA (1 MÓDULO), 10A/250V, SEM SUPORTE E SEM PLACA - FORNECIMENTO E INSTALAÇÃO. AF_03/2023</t>
  </si>
  <si>
    <t>91989</t>
  </si>
  <si>
    <t>INTERRUPTOR PULSADOR MINUTERIA (1 MÓDULO), 10A/250V, INCLUINDO SUPORTE E PLACA - FORNECIMENTO E INSTALAÇÃO. AF_03/2023</t>
  </si>
  <si>
    <t>30,15</t>
  </si>
  <si>
    <t>91990</t>
  </si>
  <si>
    <t>TOMADA ALTA DE EMBUTIR (1 MÓDULO), 2P+T 10 A, SEM SUPORTE E SEM PLACA - FORNECIMENTO E INSTALAÇÃO. AF_03/2023</t>
  </si>
  <si>
    <t>91991</t>
  </si>
  <si>
    <t>TOMADA ALTA DE EMBUTIR (1 MÓDULO), 2P+T 20 A, SEM SUPORTE E SEM PLACA - FORNECIMENTO E INSTALAÇÃO. AF_03/2023</t>
  </si>
  <si>
    <t>31,79</t>
  </si>
  <si>
    <t>91992</t>
  </si>
  <si>
    <t>TOMADA ALTA DE EMBUTIR (1 MÓDULO), 2P+T 10 A, INCLUINDO SUPORTE E PLACA - FORNECIMENTO E INSTALAÇÃO. AF_03/2023</t>
  </si>
  <si>
    <t>91993</t>
  </si>
  <si>
    <t>TOMADA ALTA DE EMBUTIR (1 MÓDULO), 2P+T 20 A, INCLUINDO SUPORTE E PLACA - FORNECIMENTO E INSTALAÇÃO. AF_03/2023</t>
  </si>
  <si>
    <t>41,82</t>
  </si>
  <si>
    <t>91994</t>
  </si>
  <si>
    <t>TOMADA MÉDIA DE EMBUTIR (1 MÓDULO), 2P+T 10 A, SEM SUPORTE E SEM PLACA - FORNECIMENTO E INSTALAÇÃO. AF_03/2023</t>
  </si>
  <si>
    <t>21,47</t>
  </si>
  <si>
    <t>91995</t>
  </si>
  <si>
    <t>TOMADA MÉDIA DE EMBUTIR (1 MÓDULO), 2P+T 20 A, SEM SUPORTE E SEM PLACA - FORNECIMENTO E INSTALAÇÃO. AF_03/2023</t>
  </si>
  <si>
    <t>91996</t>
  </si>
  <si>
    <t>TOMADA MÉDIA DE EMBUTIR (1 MÓDULO), 2P+T 10 A, INCLUINDO SUPORTE E PLACA - FORNECIMENTO E INSTALAÇÃO. AF_03/2023</t>
  </si>
  <si>
    <t>91997</t>
  </si>
  <si>
    <t>TOMADA MÉDIA DE EMBUTIR (1 MÓDULO), 2P+T 20 A, INCLUINDO SUPORTE E PLACA - FORNECIMENTO E INSTALAÇÃO. AF_03/2023</t>
  </si>
  <si>
    <t>91998</t>
  </si>
  <si>
    <t>TOMADA BAIXA DE EMBUTIR (1 MÓDULO), 2P+T 10 A, SEM SUPORTE E SEM PLACA - FORNECIMENTO E INSTALAÇÃO. AF_03/2023</t>
  </si>
  <si>
    <t>18,39</t>
  </si>
  <si>
    <t>91999</t>
  </si>
  <si>
    <t>TOMADA BAIXA DE EMBUTIR (1 MÓDULO), 2P+T 20 A, SEM SUPORTE E SEM PLACA - FORNECIMENTO E INSTALAÇÃO. AF_03/2023</t>
  </si>
  <si>
    <t>20,75</t>
  </si>
  <si>
    <t>92000</t>
  </si>
  <si>
    <t>TOMADA BAIXA DE EMBUTIR (1 MÓDULO), 2P+T 10 A, INCLUINDO SUPORTE E PLACA - FORNECIMENTO E INSTALAÇÃO. AF_03/2023</t>
  </si>
  <si>
    <t>28,42</t>
  </si>
  <si>
    <t>92001</t>
  </si>
  <si>
    <t>TOMADA BAIXA DE EMBUTIR (1 MÓDULO), 2P+T 20 A, INCLUINDO SUPORTE E PLACA - FORNECIMENTO E INSTALAÇÃO. AF_03/2023</t>
  </si>
  <si>
    <t>30,78</t>
  </si>
  <si>
    <t>92002</t>
  </si>
  <si>
    <t>TOMADA MÉDIA DE EMBUTIR (2 MÓDULOS), 2P+T 10 A, SEM SUPORTE E SEM PLACA - FORNECIMENTO E INSTALAÇÃO. AF_03/2023</t>
  </si>
  <si>
    <t>40,40</t>
  </si>
  <si>
    <t>92003</t>
  </si>
  <si>
    <t>TOMADA MÉDIA DE EMBUTIR (2 MÓDULOS), 2P+T 20 A, SEM SUPORTE E SEM PLACA - FORNECIMENTO E INSTALAÇÃO. AF_03/2023</t>
  </si>
  <si>
    <t>92004</t>
  </si>
  <si>
    <t>TOMADA MÉDIA DE EMBUTIR (2 MÓDULOS), 2P+T 10 A, INCLUINDO SUPORTE E PLACA - FORNECIMENTO E INSTALAÇÃO. AF_03/2023</t>
  </si>
  <si>
    <t>50,43</t>
  </si>
  <si>
    <t>92005</t>
  </si>
  <si>
    <t>TOMADA MÉDIA DE EMBUTIR (2 MÓDULOS), 2P+T 20 A, INCLUINDO SUPORTE E PLACA - FORNECIMENTO E INSTALAÇÃO. AF_03/2023</t>
  </si>
  <si>
    <t>55,15</t>
  </si>
  <si>
    <t>92006</t>
  </si>
  <si>
    <t>TOMADA BAIXA DE EMBUTIR (2 MÓDULOS), 2P+T 10 A, SEM SUPORTE E SEM PLACA - FORNECIMENTO E INSTALAÇÃO. AF_03/2023</t>
  </si>
  <si>
    <t>92007</t>
  </si>
  <si>
    <t>TOMADA BAIXA DE EMBUTIR (2 MÓDULOS), 2P+T 20 A, SEM SUPORTE E SEM PLACA - FORNECIMENTO E INSTALAÇÃO. AF_03/2023</t>
  </si>
  <si>
    <t>92008</t>
  </si>
  <si>
    <t>TOMADA BAIXA DE EMBUTIR (2 MÓDULOS), 2P+T 10 A, INCLUINDO SUPORTE E PLACA - FORNECIMENTO E INSTALAÇÃO. AF_03/2023</t>
  </si>
  <si>
    <t>92009</t>
  </si>
  <si>
    <t>TOMADA BAIXA DE EMBUTIR (2 MÓDULOS), 2P+T 20 A, INCLUINDO SUPORTE E PLACA - FORNECIMENTO E INSTALAÇÃO. AF_03/2023</t>
  </si>
  <si>
    <t>48,96</t>
  </si>
  <si>
    <t>92010</t>
  </si>
  <si>
    <t>TOMADA MÉDIA DE EMBUTIR (3 MÓDULOS), 2P+T 10 A, SEM SUPORTE E SEM PLACA - FORNECIMENTO E INSTALAÇÃO. AF_03/2023</t>
  </si>
  <si>
    <t>92011</t>
  </si>
  <si>
    <t>TOMADA MÉDIA DE EMBUTIR (3 MÓDULOS), 2P+T 20 A, SEM SUPORTE E SEM PLACA - FORNECIMENTO E INSTALAÇÃO. AF_03/2023</t>
  </si>
  <si>
    <t>92012</t>
  </si>
  <si>
    <t>TOMADA MÉDIA DE EMBUTIR (3 MÓDULOS), 2P+T 10 A, INCLUINDO SUPORTE E PLACA - FORNECIMENTO E INSTALAÇÃO. AF_03/2023</t>
  </si>
  <si>
    <t>69,33</t>
  </si>
  <si>
    <t>92013</t>
  </si>
  <si>
    <t>TOMADA MÉDIA DE EMBUTIR (3 MÓDULOS), 2P+T 20 A, INCLUINDO SUPORTE E PLACA - FORNECIMENTO E INSTALAÇÃO. AF_03/2023</t>
  </si>
  <si>
    <t>76,41</t>
  </si>
  <si>
    <t>92014</t>
  </si>
  <si>
    <t>TOMADA BAIXA DE EMBUTIR (3 MÓDULOS), 2P+T 10 A, SEM SUPORTE E SEM PLACA - FORNECIMENTO E INSTALAÇÃO. AF_03/2023</t>
  </si>
  <si>
    <t>50,03</t>
  </si>
  <si>
    <t>92015</t>
  </si>
  <si>
    <t>TOMADA BAIXA DE EMBUTIR (3 MÓDULOS), 2P+T 20 A, SEM SUPORTE E SEM PLACA - FORNECIMENTO E INSTALAÇÃO. AF_03/2023</t>
  </si>
  <si>
    <t>92016</t>
  </si>
  <si>
    <t>TOMADA BAIXA DE EMBUTIR (3 MÓDULOS), 2P+T 10 A, INCLUINDO SUPORTE E PLACA - FORNECIMENTO E INSTALAÇÃO. AF_03/2023</t>
  </si>
  <si>
    <t>60,06</t>
  </si>
  <si>
    <t>92017</t>
  </si>
  <si>
    <t>TOMADA BAIXA DE EMBUTIR (3 MÓDULOS), 2P+T 20 A, INCLUINDO SUPORTE E PLACA - FORNECIMENTO E INSTALAÇÃO. AF_03/2023</t>
  </si>
  <si>
    <t>92018</t>
  </si>
  <si>
    <t>TOMADA BAIXA DE EMBUTIR (4 MÓDULOS), 2P+T 10 A, SEM SUPORTE E SEM PLACA - FORNECIMENTO E INSTALAÇÃO. AF_03/2023</t>
  </si>
  <si>
    <t>92019</t>
  </si>
  <si>
    <t>TOMADA BAIXA DE EMBUTIR (4 MÓDULOS), 2P+T 10 A, INCLUINDO SUPORTE E PLACA - FORNECIMENTO E INSTALAÇÃO. AF_03/2023</t>
  </si>
  <si>
    <t>92020</t>
  </si>
  <si>
    <t>TOMADA BAIXA DE EMBUTIR (6 MÓDULOS), 2P+T 10 A, SEM SUPORTE E SEM PLACA - FORNECIMENTO E INSTALAÇÃO. AF_03/2023</t>
  </si>
  <si>
    <t>92021</t>
  </si>
  <si>
    <t>TOMADA BAIXA DE EMBUTIR (6 MÓDULOS), 2P+T 10 A, INCLUINDO SUPORTE E PLACA - FORNECIMENTO E INSTALAÇÃO. AF_03/2023</t>
  </si>
  <si>
    <t>92022</t>
  </si>
  <si>
    <t>INTERRUPTOR SIMPLES (1 MÓDULO) COM 1 TOMADA DE EMBUTIR 2P+T 10 A, SEM SUPORTE E SEM PLACA - FORNECIMENTO E INSTALAÇÃO. AF_03/2023</t>
  </si>
  <si>
    <t>92023</t>
  </si>
  <si>
    <t>INTERRUPTOR SIMPLES (1 MÓDULO) COM 1 TOMADA DE EMBUTIR 2P+T 10 A, INCLUINDO SUPORTE E PLACA - FORNECIMENTO E INSTALAÇÃO. AF_03/2023</t>
  </si>
  <si>
    <t>92024</t>
  </si>
  <si>
    <t>INTERRUPTOR SIMPLES (1 MÓDULO) COM 2 TOMADAS DE EMBUTIR 2P+T 10 A, SEM SUPORTE E SEM PLACA - FORNECIMENTO E INSTALAÇÃO. AF_03/2023</t>
  </si>
  <si>
    <t>54,78</t>
  </si>
  <si>
    <t>92025</t>
  </si>
  <si>
    <t>INTERRUPTOR SIMPLES (1 MÓDULO) COM 2 TOMADAS DE EMBUTIR 2P+T 10 A, INCLUINDO SUPORTE E PLACA - FORNECIMENTO E INSTALAÇÃO. AF_03/2023</t>
  </si>
  <si>
    <t>64,81</t>
  </si>
  <si>
    <t>92026</t>
  </si>
  <si>
    <t>INTERRUPTOR SIMPLES (2 MÓDULOS) COM 1 TOMADA DE EMBUTIR 2P+T 10 A, SEM SUPORTE E SEM PLACA - FORNECIMENTO E INSTALAÇÃO. AF_03/2023</t>
  </si>
  <si>
    <t>92027</t>
  </si>
  <si>
    <t>INTERRUPTOR SIMPLES (2 MÓDULOS) COM 1 TOMADA DE EMBUTIR 2P+T 10 A, INCLUINDO SUPORTE E PLACA - FORNECIMENTO E INSTALAÇÃO. AF_03/2023</t>
  </si>
  <si>
    <t>92028</t>
  </si>
  <si>
    <t>INTERRUPTOR PARALELO (1 MÓDULO) COM 1 TOMADA DE EMBUTIR 2P+T 10 A, SEM SUPORTE E SEM PLACA - FORNECIMENTO E INSTALAÇÃO. AF_03/2023</t>
  </si>
  <si>
    <t>92029</t>
  </si>
  <si>
    <t>INTERRUPTOR PARALELO (1 MÓDULO) COM 1 TOMADA DE EMBUTIR 2P+T 10 A, INCLUINDO SUPORTE E PLACA - FORNECIMENTO E INSTALAÇÃO. AF_03/2023</t>
  </si>
  <si>
    <t>92030</t>
  </si>
  <si>
    <t>INTERRUPTOR PARALELO (1 MÓDULO) COM 2 TOMADAS DE EMBUTIR 2P+T 10 A, SEM SUPORTE E SEM PLACA - FORNECIMENTO E INSTALAÇÃO. AF_03/2023</t>
  </si>
  <si>
    <t>92031</t>
  </si>
  <si>
    <t>INTERRUPTOR PARALELO (1 MÓDULO) COM 2 TOMADAS DE EMBUTIR 2P+T 10 A, INCLUINDO SUPORTE E PLACA - FORNECIMENTO E INSTALAÇÃO. AF_03/2023</t>
  </si>
  <si>
    <t>92032</t>
  </si>
  <si>
    <t>INTERRUPTOR PARALELO (2 MÓDULOS) COM 1 TOMADA DE EMBUTIR 2P+T 10 A, SEM SUPORTE E SEM PLACA - FORNECIMENTO E INSTALAÇÃO. AF_03/2023</t>
  </si>
  <si>
    <t>61,74</t>
  </si>
  <si>
    <t>92033</t>
  </si>
  <si>
    <t>INTERRUPTOR PARALELO (2 MÓDULOS) COM 1 TOMADA DE EMBUTIR 2P+T 10 A, INCLUINDO SUPORTE E PLACA - FORNECIMENTO E INSTALAÇÃO. AF_03/2023</t>
  </si>
  <si>
    <t>92034</t>
  </si>
  <si>
    <t>INTERRUPTOR SIMPLES (1 MÓDULO), INTERRUPTOR PARALELO (1 MÓDULO) E 1 TOMADA DE EMBUTIR 2P+T 10 A, SEM SUPORTE E SEM PLACA - FORNECIMENTO E INSTALAÇÃO. AF_03/2023</t>
  </si>
  <si>
    <t>92035</t>
  </si>
  <si>
    <t>INTERRUPTOR SIMPLES (1 MÓDULO), INTERRUPTOR PARALELO (1 MÓDULO) E 1 TOMADA DE EMBUTIR 2P+T 10 A, INCLUINDO SUPORTE E PLACA - FORNECIMENTO E INSTALAÇÃO. AF_03/2023</t>
  </si>
  <si>
    <t>97583</t>
  </si>
  <si>
    <t>LUMINÁRIA TIPO CALHA, DE SOBREPOR, COM 1 LÂMPADA TUBULAR FLUORESCENTE DE 18 W, COM REATOR DE PARTIDA RÁPIDA - FORNECIMENTO E INSTALAÇÃO. AF_02/2020</t>
  </si>
  <si>
    <t>68,72</t>
  </si>
  <si>
    <t>97584</t>
  </si>
  <si>
    <t>LUMINÁRIA TIPO CALHA, DE SOBREPOR, COM 1 LÂMPADA TUBULAR FLUORESCENTE DE 36 W, COM REATOR DE PARTIDA RÁPIDA - FORNECIMENTO E INSTALAÇÃO. AF_02/2020</t>
  </si>
  <si>
    <t>97585</t>
  </si>
  <si>
    <t>LUMINÁRIA TIPO CALHA, DE SOBREPOR, COM 2 LÂMPADAS TUBULARES FLUORESCENTES DE 18 W, COM REATOR DE PARTIDA RÁPIDA - FORNECIMENTO E INSTALAÇÃO. AF_02/2020</t>
  </si>
  <si>
    <t>97586</t>
  </si>
  <si>
    <t>LUMINÁRIA TIPO CALHA, DE SOBREPOR, COM 2 LÂMPADAS TUBULARES FLUORESCENTES DE 36 W, COM REATOR DE PARTIDA RÁPIDA - FORNECIMENTO E INSTALAÇÃO. AF_02/2020</t>
  </si>
  <si>
    <t>97587</t>
  </si>
  <si>
    <t>LUMINÁRIA TIPO CALHA, DE EMBUTIR, COM 2 LÂMPADAS FLUORESCENTES DE 14 W, COM REATOR DE PARTIDA RÁPIDA - FORNECIMENTO E INSTALAÇÃO. AF_02/2020</t>
  </si>
  <si>
    <t>97589</t>
  </si>
  <si>
    <t>LUMINÁRIA TIPO PLAFON EM PLÁSTICO, DE SOBREPOR, COM 1 LÂMPADA FLUORESCENTE DE 15 W, SEM REATOR - FORNECIMENTO E INSTALAÇÃO. AF_02/2020</t>
  </si>
  <si>
    <t>97590</t>
  </si>
  <si>
    <t>LUMINÁRIA TIPO PLAFON REDONDO COM VIDRO FOSCO, DE SOBREPOR, COM 1 LÂMPADA FLUORESCENTE DE 15 W, SEM REATOR - FORNECIMENTO E INSTALAÇÃO. AF_02/2020</t>
  </si>
  <si>
    <t>97591</t>
  </si>
  <si>
    <t>LUMINÁRIA TIPO PLAFON REDONDO COM VIDRO FOSCO, DE SOBREPOR, COM 2 LÂMPADAS FLUORESCENTES DE 15 W, SEM REATOR - FORNECIMENTO E INSTALAÇÃO. AF_02/2020</t>
  </si>
  <si>
    <t>97593</t>
  </si>
  <si>
    <t>LUMINÁRIA TIPO SPOT, DE SOBREPOR, COM 1 LÂMPADA FLUORESCENTE DE 15 W, SEM REATOR - FORNECIMENTO E INSTALAÇÃO. AF_02/2020</t>
  </si>
  <si>
    <t>97594</t>
  </si>
  <si>
    <t>LUMINÁRIA TIPO SPOT, DE SOBREPOR, COM 2 LÂMPADAS FLUORESCENTES DE 15 W, SEM REATOR - FORNECIMENTO E INSTALAÇÃO. AF_02/2020</t>
  </si>
  <si>
    <t>97595</t>
  </si>
  <si>
    <t>SENSOR DE PRESENÇA COM FOTOCÉLULA, FIXAÇÃO EM PAREDE - FORNECIMENTO E INSTALAÇÃO. AF_02/2020</t>
  </si>
  <si>
    <t>97596</t>
  </si>
  <si>
    <t>SENSOR DE PRESENÇA SEM FOTOCÉLULA, FIXAÇÃO EM PAREDE - FORNECIMENTO E INSTALAÇÃO. AF_02/2020</t>
  </si>
  <si>
    <t>97597</t>
  </si>
  <si>
    <t>SENSOR DE PRESENÇA COM FOTOCÉLULA, FIXAÇÃO EM TETO - FORNECIMENTO E INSTALAÇÃO. AF_02/2020</t>
  </si>
  <si>
    <t>97598</t>
  </si>
  <si>
    <t>SENSOR DE PRESENÇA SEM FOTOCÉLULA, FIXAÇÃO EM TETO - FORNECIMENTO E INSTALAÇÃO. AF_02/2020</t>
  </si>
  <si>
    <t>97599</t>
  </si>
  <si>
    <t>LUMINÁRIA DE EMERGÊNCIA, COM 30 LÂMPADAS LED DE 2 W, SEM REATOR - FORNECIMENTO E INSTALAÇÃO. AF_02/2020</t>
  </si>
  <si>
    <t>97609</t>
  </si>
  <si>
    <t>LÂMPADA COMPACTA DE LED 6 W, BASE E27 - FORNECIMENTO E INSTALAÇÃO. AF_02/2020</t>
  </si>
  <si>
    <t>97610</t>
  </si>
  <si>
    <t>LÂMPADA COMPACTA DE LED 10 W, BASE E27 - FORNECIMENTO E INSTALAÇÃO. AF_02/2020</t>
  </si>
  <si>
    <t>97611</t>
  </si>
  <si>
    <t>LÂMPADA COMPACTA FLUORESCENTE DE 15 W, BASE E27 - FORNECIMENTO E INSTALAÇÃO. AF_02/2020</t>
  </si>
  <si>
    <t>24,14</t>
  </si>
  <si>
    <t>97612</t>
  </si>
  <si>
    <t>LÂMPADA COMPACTA FLUORESCENTE DE 20 W, BASE E27 - FORNECIMENTO E INSTALAÇÃO. AF_02/2020</t>
  </si>
  <si>
    <t>97613</t>
  </si>
  <si>
    <t>LÂMPADA COMPACTA DE VAPOR MERCURIO 125 W, BASE E27 - FORNECIMENTO E INSTALAÇÃO. AF_02/2020</t>
  </si>
  <si>
    <t>33,93</t>
  </si>
  <si>
    <t>97614</t>
  </si>
  <si>
    <t>LÂMPADA COMPACTA DE VAPOR METÁLICO OVOIDE 150 W, BASE E27 - FORNECIMENTO E INSTALAÇÃO. AF_02/2020</t>
  </si>
  <si>
    <t>61,09</t>
  </si>
  <si>
    <t>97615</t>
  </si>
  <si>
    <t>LÂMPADA TUBULAR FLUORESCENTE T8 DE 16/18 W, BASE G13 - FORNECIMENTO E INSTALAÇÃO. AF_02/2020_PS</t>
  </si>
  <si>
    <t>46,89</t>
  </si>
  <si>
    <t>97616</t>
  </si>
  <si>
    <t>LÂMPADA TUBULAR FLUORESCENTE T8 DE 32/36 W, BASE G13 - FORNECIMENTO E INSTALAÇÃO. AF_02/2020_PS</t>
  </si>
  <si>
    <t>53,36</t>
  </si>
  <si>
    <t>97617</t>
  </si>
  <si>
    <t>LÂMPADA TUBULAR FLUORESCENTE T10 DE 20/40 W, BASE G13 - FORNECIMENTO E INSTALAÇÃO. AF_02/2020_PS</t>
  </si>
  <si>
    <t>97618</t>
  </si>
  <si>
    <t>LÂMPADA TUBULAR FLUORESCENTE T5 DE 14 W, BASE G13 - FORNECIMENTO E INSTALAÇÃO. AF_02/2020_PS</t>
  </si>
  <si>
    <t>100902</t>
  </si>
  <si>
    <t>LÂMPADA TUBULAR LED DE 9/10 W, BASE G13 - FORNECIMENTO E INSTALAÇÃO. AF_02/2020_PS</t>
  </si>
  <si>
    <t>26,84</t>
  </si>
  <si>
    <t>100903</t>
  </si>
  <si>
    <t>LÂMPADA TUBULAR LED DE 18/20 W, BASE G13 - FORNECIMENTO E INSTALAÇÃO. AF_02/2020_PS</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</si>
  <si>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</si>
  <si>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</si>
  <si>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</si>
  <si>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</si>
  <si>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</si>
  <si>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</si>
  <si>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</si>
  <si>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</si>
  <si>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</si>
  <si>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</si>
  <si>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</si>
  <si>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</si>
  <si>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</si>
  <si>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</si>
  <si>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</si>
  <si>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</si>
  <si>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44,06</t>
  </si>
  <si>
    <t>103782</t>
  </si>
  <si>
    <t>LUMINÁRIA TIPO PLAFON CIRCULAR, DE SOBREPOR, COM LED DE 12/13 W - FORNECIMENTO E INSTALAÇÃO. AF_03/2022</t>
  </si>
  <si>
    <t>101489</t>
  </si>
  <si>
    <t>ENTRADA DE ENERGIA ELÉTRICA, AÉREA, MONOFÁSICA, COM CAIXA DE SOBREPOR, CABO DE 10 MM2 E DISJUNTOR DIN 50A (NÃO INCLUSO O POSTE DE CONCRETO). AF_07/2020_PS</t>
  </si>
  <si>
    <t>101490</t>
  </si>
  <si>
    <t>ENTRADA DE ENERGIA ELÉTRICA, AÉREA, MONOFÁSICA, COM CAIXA DE SOBREPOR, CABO DE 16 MM2 E DISJUNTOR DIN 50A (NÃO INCLUSO O POSTE DE CONCRETO). AF_07/2020_PS</t>
  </si>
  <si>
    <t>101491</t>
  </si>
  <si>
    <t>ENTRADA DE ENERGIA ELÉTRICA, AÉREA, MONOFÁSICA, COM CAIXA DE SOBREPOR, CABO DE 25 MM2 E DISJUNTOR DIN 50A (NÃO INCLUSO O POSTE DE CONCRETO). AF_07/2020_PS</t>
  </si>
  <si>
    <t>101492</t>
  </si>
  <si>
    <t>ENTRADA DE ENERGIA ELÉTRICA, AÉREA, MONOFÁSICA, COM CAIXA DE SOBREPOR, CABO DE 35 MM2 E DISJUNTOR DIN 50A (NÃO INCLUSO O POSTE DE CONCRETO). AF_07/2020_PS</t>
  </si>
  <si>
    <t>101493</t>
  </si>
  <si>
    <t>ENTRADA DE ENERGIA ELÉTRICA, AÉREA, MONOFÁSICA, COM CAIXA DE EMBUTIR, CABO DE 10 MM2 E DISJUNTOR DIN 50A (NÃO INCLUSO O POSTE DE CONCRETO). AF_07/2020_PS</t>
  </si>
  <si>
    <t>101494</t>
  </si>
  <si>
    <t>ENTRADA DE ENERGIA ELÉTRICA, AÉREA, MONOFÁSICA, COM CAIXA DE EMBUTIR, CABO DE 16 MM2 E DISJUNTOR DIN 50A (NÃO INCLUSO O POSTE DE CONCRETO). AF_07/2020_PS</t>
  </si>
  <si>
    <t>101495</t>
  </si>
  <si>
    <t>ENTRADA DE ENERGIA ELÉTRICA, AÉREA, MONOFÁSICA, COM CAIXA DE EMBUTIR, CABO DE 25 MM2 E DISJUNTOR DIN 50A (NÃO INCLUSO O POSTE DE CONCRETO). AF_07/2020_PS</t>
  </si>
  <si>
    <t>101496</t>
  </si>
  <si>
    <t>ENTRADA DE ENERGIA ELÉTRICA, AÉREA, MONOFÁSICA, COM CAIXA DE EMBUTIR, CABO DE 35 MM2 E DISJUNTOR DIN 50A (NÃO INCLUSO O POSTE DE CONCRETO). AF_07/2020_PS</t>
  </si>
  <si>
    <t>101497</t>
  </si>
  <si>
    <t>ENTRADA DE ENERGIA ELÉTRICA, AÉREA, BIFÁSICA, COM CAIXA DE SOBREPOR, CABO DE 10 MM2 E DISJUNTOR DIN 50A (NÃO INCLUSO O POSTE DE CONCRETO). AF_07/2020_PS</t>
  </si>
  <si>
    <t>101498</t>
  </si>
  <si>
    <t>ENTRADA DE ENERGIA ELÉTRICA, AÉREA, BIFÁSICA, COM CAIXA DE SOBREPOR, CABO DE 16 MM2 E DISJUNTOR DIN 50A (NÃO INCLUSO O POSTE DE CONCRETO). AF_07/2020_PS</t>
  </si>
  <si>
    <t>101499</t>
  </si>
  <si>
    <t>ENTRADA DE ENERGIA ELÉTRICA, AÉREA, BIFÁSICA, COM CAIXA DE SOBREPOR, CABO DE 25 MM2 E DISJUNTOR DIN 50A (NÃO INCLUSO O POSTE DE CONCRETO). AF_07/2020_PS</t>
  </si>
  <si>
    <t>101500</t>
  </si>
  <si>
    <t>ENTRADA DE ENERGIA ELÉTRICA, AÉREA, BIFÁSICA, COM CAIXA DE SOBREPOR, CABO DE 35 MM2 E DISJUNTOR DIN 50A (NÃO INCLUSO O POSTE DE CONCRETO). AF_07/2020_PS</t>
  </si>
  <si>
    <t>101501</t>
  </si>
  <si>
    <t>ENTRADA DE ENERGIA ELÉTRICA, AÉREA, BIFÁSICA, COM CAIXA DE EMBUTIR, CABO DE 10 MM2 E DISJUNTOR DIN 50A (NÃO INCLUSO O POSTE DE CONCRETO). AF_07/2020_PS</t>
  </si>
  <si>
    <t>101502</t>
  </si>
  <si>
    <t>ENTRADA DE ENERGIA ELÉTRICA, AÉREA, BIFÁSICA, COM CAIXA DE EMBUTIR, CABO DE 16 MM2 E DISJUNTOR DIN 50A (NÃO INCLUSO O POSTE DE CONCRETO). AF_07/2020_PS</t>
  </si>
  <si>
    <t>101503</t>
  </si>
  <si>
    <t>ENTRADA DE ENERGIA ELÉTRICA, AÉREA, BIFÁSICA, COM CAIXA DE EMBUTIR, CABO DE 25 MM2 E DISJUNTOR DIN 50A (NÃO INCLUSO O POSTE DE CONCRETO). AF_07/2020_PS</t>
  </si>
  <si>
    <t>101504</t>
  </si>
  <si>
    <t>ENTRADA DE ENERGIA ELÉTRICA, AÉREA, BIFÁSICA, COM CAIXA DE EMBUTIR, CABO DE 35 MM2 E DISJUNTOR DIN 50A (NÃO INCLUSO O POSTE DE CONCRETO). AF_07/2020_PS</t>
  </si>
  <si>
    <t>101505</t>
  </si>
  <si>
    <t>ENTRADA DE ENERGIA ELÉTRICA, AÉREA, TRIFÁSICA, COM CAIXA DE SOBREPOR, CABO DE 10 MM2 E DISJUNTOR DIN 50A (NÃO INCLUSO O POSTE DE CONCRETO). AF_07/2020_PS</t>
  </si>
  <si>
    <t>101506</t>
  </si>
  <si>
    <t>ENTRADA DE ENERGIA ELÉTRICA, AÉREA, TRIFÁSICA, COM CAIXA DE SOBREPOR, CABO DE 16 MM2 E DISJUNTOR DIN 50A (NÃO INCLUSO O POSTE DE CONCRETO). AF_07/2020_PS</t>
  </si>
  <si>
    <t>101507</t>
  </si>
  <si>
    <t>ENTRADA DE ENERGIA ELÉTRICA, AÉREA, TRIFÁSICA, COM CAIXA DE SOBREPOR, CABO DE 25 MM2 E DISJUNTOR DIN 50A (NÃO INCLUSO O POSTE DE CONCRETO). AF_07/2020_PS</t>
  </si>
  <si>
    <t>101508</t>
  </si>
  <si>
    <t>ENTRADA DE ENERGIA ELÉTRICA, AÉREA, TRIFÁSICA, COM CAIXA DE SOBREPOR, CABO DE 35 MM2 E DISJUNTOR DIN 50A (NÃO INCLUSO O POSTE DE CONCRETO). AF_07/2020_PS</t>
  </si>
  <si>
    <t>101509</t>
  </si>
  <si>
    <t>ENTRADA DE ENERGIA ELÉTRICA, AÉREA, TRIFÁSICA, COM CAIXA DE EMBUTIR, CABO DE 10 MM2 E DISJUNTOR DIN 50A (NÃO INCLUSO O POSTE DE CONCRETO). AF_07/2020_PS</t>
  </si>
  <si>
    <t>101510</t>
  </si>
  <si>
    <t>ENTRADA DE ENERGIA ELÉTRICA, AÉREA, TRIFÁSICA, COM CAIXA DE EMBUTIR, CABO DE 16 MM2 E DISJUNTOR DIN 50A (NÃO INCLUSO O POSTE DE CONCRETO). AF_07/2020_PS</t>
  </si>
  <si>
    <t>101511</t>
  </si>
  <si>
    <t>ENTRADA DE ENERGIA ELÉTRICA, AÉREA, TRIFÁSICA, COM CAIXA DE EMBUTIR, CABO DE 25 MM2 E DISJUNTOR DIN 50A (NÃO INCLUSO O POSTE DE CONCRETO). AF_07/2020_PS</t>
  </si>
  <si>
    <t>101512</t>
  </si>
  <si>
    <t>ENTRADA DE ENERGIA ELÉTRICA, AÉREA, TRIFÁSICA, COM CAIXA DE EMBUTIR, CABO DE 35 MM2 E DISJUNTOR DIN 50A (NÃO INCLUSO O POSTE DE CONCRETO). AF_07/2020_PS</t>
  </si>
  <si>
    <t>101513</t>
  </si>
  <si>
    <t>ENTRADA DE ENERGIA ELÉTRICA, SUBTERRÂNEA, MONOFÁSICA, COM CAIXA DE SOBREPOR, CABO DE 10 MM2 E DISJUNTOR DIN 50A (NÃO INCLUSA MURETA DE ALVENARIA). AF_07/2020_PS</t>
  </si>
  <si>
    <t>101514</t>
  </si>
  <si>
    <t>ENTRADA DE ENERGIA ELÉTRICA, SUBTERRÂNEA, MONOFÁSICA, COM CAIXA DE SOBREPOR, CABO DE 16 MM2 E DISJUNTOR DIN 50A (NÃO INCLUSA MURETA DE ALVENARIA). AF_07/2020_PS</t>
  </si>
  <si>
    <t>101515</t>
  </si>
  <si>
    <t>ENTRADA DE ENERGIA ELÉTRICA, SUBTERRÂNEA, MONOFÁSICA, COM CAIXA DE SOBREPOR, CABO DE 25 MM2 E DISJUNTOR DIN 50A (NÃO INCLUSA MURETA DE ALVENARIA). AF_07/2020_PS</t>
  </si>
  <si>
    <t>101516</t>
  </si>
  <si>
    <t>ENTRADA DE ENERGIA ELÉTRICA, SUBTERRÂNEA, MONOFÁSICA, COM CAIXA DE SOBREPOR, CABO DE 35 MM2 E DISJUNTOR DIN 50A (NÃO INCLUSA MURETA DE ALVENARIA). AF_07/2020_PS</t>
  </si>
  <si>
    <t>101517</t>
  </si>
  <si>
    <t>ENTRADA DE ENERGIA ELÉTRICA, SUBTERRÂNEA, MONOFÁSICA, COM CAIXA DE EMBUTIR, CABO DE 10 MM2 E DISJUNTOR DIN 50A (NÃO INCLUSA MURETA DE ALVENARIA). AF_07/2020_PS</t>
  </si>
  <si>
    <t>101518</t>
  </si>
  <si>
    <t>ENTRADA DE ENERGIA ELÉTRICA, SUBTERRÂNEA, MONOFÁSICA, COM CAIXA DE EMBUTIR, CABO DE 16 MM2 E DISJUNTOR DIN 50A (NÃO INCLUSA MURETA DE ALVENARIA). AF_07/2020_PS</t>
  </si>
  <si>
    <t>101519</t>
  </si>
  <si>
    <t>ENTRADA DE ENERGIA ELÉTRICA, SUBTERRÂNEA, MONOFÁSICA, COM CAIXA DE EMBUTIR, CABO DE 25 MM2 E DISJUNTOR DIN 50A (NÃO INCLUSA MURETA DE ALVENARIA). AF_07/2020_PS</t>
  </si>
  <si>
    <t>101520</t>
  </si>
  <si>
    <t>ENTRADA DE ENERGIA ELÉTRICA, SUBTERRÂNEA, MONOFÁSICA, COM CAIXA DE EMBUTIR, CABO DE 35 MM2 E DISJUNTOR DIN 50A (NÃO INCLUSA MURETA DE ALVENARIA). AF_07/2020_PS</t>
  </si>
  <si>
    <t>101521</t>
  </si>
  <si>
    <t>ENTRADA DE ENERGIA ELÉTRICA, SUBTERRÂNEA, BIFÁSICA, COM CAIXA DE SOBREPOR, CABO DE 10 MM2 E DISJUNTOR DIN 50A (NÃO INCLUSA MURETA DE ALVENARIA). AF_07/2020_PS</t>
  </si>
  <si>
    <t>101522</t>
  </si>
  <si>
    <t>ENTRADA DE ENERGIA ELÉTRICA, SUBTERRÂNEA, BIFÁSICA, COM CAIXA DE SOBREPOR, CABO DE 16 MM2 E DISJUNTOR DIN 50A (NÃO INCLUSA MURETA DE ALVENARIA). AF_07/2020_PS</t>
  </si>
  <si>
    <t>101523</t>
  </si>
  <si>
    <t>ENTRADA DE ENERGIA ELÉTRICA, SUBTERRÂNEA, BIFÁSICA, COM CAIXA DE SOBREPOR, CABO DE 25 MM2 E DISJUNTOR DIN 50A (NÃO INCLUSA MURETA DE ALVENARIA). AF_07/2020_PS</t>
  </si>
  <si>
    <t>101524</t>
  </si>
  <si>
    <t>ENTRADA DE ENERGIA ELÉTRICA, SUBTERRÂNEA, BIFÁSICA, COM CAIXA DE SOBREPOR, CABO DE 35 MM2 E DISJUNTOR DIN 50A (NÃO INCLUSA MURETA DE ALVENARIA). AF_07/2020_PS</t>
  </si>
  <si>
    <t>101525</t>
  </si>
  <si>
    <t>ENTRADA DE ENERGIA ELÉTRICA, SUBTERRÂNEA, BIFÁSICA, COM CAIXA DE EMBUTIR, CABO DE 10 MM2 E DISJUNTOR DIN 50A (NÃO INCLUSA MURETA DE ALVENARIA). AF_07/2020_PS</t>
  </si>
  <si>
    <t>101526</t>
  </si>
  <si>
    <t>ENTRADA DE ENERGIA ELÉTRICA, SUBTERRÂNEA, BIFÁSICA, COM CAIXA DE EMBUTIR, CABO DE 16 MM2 E DISJUNTOR DIN 50A (NÃO INCLUSA MURETA DE ALVENARIA). AF_07/2020_PS</t>
  </si>
  <si>
    <t>101527</t>
  </si>
  <si>
    <t>ENTRADA DE ENERGIA ELÉTRICA, SUBTERRÂNEA, BIFÁSICA, COM CAIXA DE EMBUTIR, CABO DE 25 MM2 E DISJUNTOR DIN 50A (NÃO INCLUSA MURETA DE ALVENARIA). AF_07/2020_PS</t>
  </si>
  <si>
    <t>101528</t>
  </si>
  <si>
    <t>ENTRADA DE ENERGIA ELÉTRICA, SUBTERRÂNEA, BIFÁSICA, COM CAIXA DE EMBUTIR, CABO DE 35 MM2 E DISJUNTOR DIN 50A (NÃO INCLUSA MURETA DE ALVENARIA). AF_07/2020_PS</t>
  </si>
  <si>
    <t>101529</t>
  </si>
  <si>
    <t>ENTRADA DE ENERGIA ELÉTRICA, SUBTERRÂNEA, TRIFÁSICA, COM CAIXA DE SOBREPOR, CABO DE 10 MM2 E DISJUNTOR DIN 50A (NÃO INCLUSA MURETA DE ALVENARIA). AF_07/2020_PS</t>
  </si>
  <si>
    <t>101530</t>
  </si>
  <si>
    <t>ENTRADA DE ENERGIA ELÉTRICA, SUBTERRÂNEA, TRIFÁSICA, COM CAIXA DE SOBREPOR, CABO DE 16 MM2 E DISJUNTOR DIN 50A (NÃO INCLUSA MURETA DE ALVENARIA). AF_07/2020_PS</t>
  </si>
  <si>
    <t>101531</t>
  </si>
  <si>
    <t>ENTRADA DE ENERGIA ELÉTRICA, SUBTERRÂNEA, TRIFÁSICA, COM CAIXA DE SOBREPOR, CABO DE 25 MM2 E DISJUNTOR DIN 50A (NÃO INCLUSA MURETA DE ALVENARIA). AF_07/2020_PS</t>
  </si>
  <si>
    <t>101532</t>
  </si>
  <si>
    <t>ENTRADA DE ENERGIA ELÉTRICA, SUBTERRÂNEA, TRIFÁSICA, COM CAIXA DE SOBREPOR, CABO DE 35 MM2 E DISJUNTOR DIN 50A (NÃO INCLUSA MURETA DE ALVENARIA). AF_07/2020_PS</t>
  </si>
  <si>
    <t>101533</t>
  </si>
  <si>
    <t>ENTRADA DE ENERGIA ELÉTRICA, SUBTERRÂNEA, TRIFÁSICA, COM CAIXA DE EMBUTIR, CABO DE 10 MM2 E DISJUNTOR DIN 50A (NÃO INCLUSA MURETA DE ALVENARIA). AF_07/2020_PS</t>
  </si>
  <si>
    <t>101534</t>
  </si>
  <si>
    <t>ENTRADA DE ENERGIA ELÉTRICA, SUBTERRÂNEA, TRIFÁSICA, COM CAIXA DE EMBUTIR, CABO DE 16 MM2 E DISJUNTOR DIN 50A (NÃO INCLUSA MURETA DE ALVENARIA). AF_07/2020_PS</t>
  </si>
  <si>
    <t>101535</t>
  </si>
  <si>
    <t>ENTRADA DE ENERGIA ELÉTRICA, SUBTERRÂNEA, TRIFÁSICA, COM CAIXA DE EMBUTIR, CABO DE 25 MM2 E DISJUNTOR DIN 50A (NÃO INCLUSA MURETA DE ALVENARIA). AF_07/2020_PS</t>
  </si>
  <si>
    <t>101536</t>
  </si>
  <si>
    <t>ENTRADA DE ENERGIA ELÉTRICA, SUBTERRÂNEA, TRIFÁSICA, COM CAIXA DE EMBUTIR, CABO DE 35 MM2 E DISJUNTOR DIN 50A (NÃO INCLUSA MURETA DE ALVENARIA). AF_07/2020_PS</t>
  </si>
  <si>
    <t>101537</t>
  </si>
  <si>
    <t>APARELHO SINALIZADOR DE SAÍDA DE GARAGEM, COM CÉLULA FOTOELÉTRICA - FORNECIMENTO E INSTALAÇÃO. AF_07/2020</t>
  </si>
  <si>
    <t>101538</t>
  </si>
  <si>
    <t>ARMAÇÃO SECUNDÁRIA, COM 1 ESTRIBO E 1 ISOLADOR - FORNECIMENTO E INSTALAÇÃO. AF_07/2020</t>
  </si>
  <si>
    <t>45,41</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</si>
  <si>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</si>
  <si>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</si>
  <si>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</si>
  <si>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</si>
  <si>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</si>
  <si>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</si>
  <si>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</si>
  <si>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</si>
  <si>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34,38</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</si>
  <si>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</si>
  <si>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</si>
  <si>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</si>
  <si>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</si>
  <si>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</si>
  <si>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</si>
  <si>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</si>
  <si>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</si>
  <si>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28,54</t>
  </si>
  <si>
    <t>101547</t>
  </si>
  <si>
    <t>ISOLADOR, TIPO DISCO, PARA TENSÃO 15 KV - FORNECIMENTO E INSTALAÇÃO. AF_07/2020</t>
  </si>
  <si>
    <t>101548</t>
  </si>
  <si>
    <t>ISOLADOR, TIPO ROLDANA, PARA BAIXA TENSÃO - FORNECIMENTO E INSTALAÇÃO. AF_07/2020</t>
  </si>
  <si>
    <t>6,95</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</si>
  <si>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</si>
  <si>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</si>
  <si>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</si>
  <si>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</si>
  <si>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15,51</t>
  </si>
  <si>
    <t>101554</t>
  </si>
  <si>
    <t>ALÇA PREFORMADA DE DISTRIBUIÇÃO, EM  AÇO GALVANIZADO, AWG 2 - FORNECIMENTO E INSTALAÇÃO. AF_07/2020</t>
  </si>
  <si>
    <t>10,91</t>
  </si>
  <si>
    <t>101555</t>
  </si>
  <si>
    <t>ALÇA PREFORMADA DE DISTRIBUIÇÃO, EM  AÇO GALVANIZADO, AWG 4 - FORNECIMENTO E INSTALAÇÃO. AF_07/2020</t>
  </si>
  <si>
    <t>6,72</t>
  </si>
  <si>
    <t>101556</t>
  </si>
  <si>
    <t>ALÇA PREFORMADA DE DISTRIBUIÇÃO, EM  AÇO GALVANIZADO, AWG 6 - FORNECIMENTO E INSTALAÇÃO. AF_07/2020</t>
  </si>
  <si>
    <t>6,05</t>
  </si>
  <si>
    <t>101560</t>
  </si>
  <si>
    <t>CABO DE COBRE FLEXÍVEL ISOLADO, 10 MM², 0,6/1,0 KV, PARA REDE AÉREA DE DISTRIBUIÇÃO DE ENERGIA ELÉTRICA DE BAIXA TENSÃO - FORNECIMENTO E INSTALAÇÃO. AF_07/2020</t>
  </si>
  <si>
    <t>9,75</t>
  </si>
  <si>
    <t>101561</t>
  </si>
  <si>
    <t>CABO DE COBRE FLEXÍVEL ISOLADO, 16 MM², 0,6/1,0 KV, PARA REDE AÉREA DE DISTRIBUIÇÃO DE ENERGIA ELÉTRICA DE BAIXA TENSÃO - FORNECIMENTO E INSTALAÇÃO. AF_07/2020</t>
  </si>
  <si>
    <t>15,50</t>
  </si>
  <si>
    <t>101562</t>
  </si>
  <si>
    <t>CABO DE COBRE FLEXÍVEL ISOLADO, 25 MM², 0,6/1,0 KV, PARA REDE AÉREA DE DISTRIBUIÇÃO DE ENERGIA ELÉTRICA DE BAIXA TENSÃO - FORNECIMENTO E INSTALAÇÃO. AF_07/2020</t>
  </si>
  <si>
    <t>24,01</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</si>
  <si>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</si>
  <si>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</si>
  <si>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</si>
  <si>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</si>
  <si>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</si>
  <si>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</si>
  <si>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</si>
  <si>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</si>
  <si>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90,96</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</si>
  <si>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</si>
  <si>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</si>
  <si>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</si>
  <si>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</si>
  <si>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</si>
  <si>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</si>
  <si>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</si>
  <si>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</si>
  <si>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</si>
  <si>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</si>
  <si>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</si>
  <si>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</si>
  <si>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</si>
  <si>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</si>
  <si>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37,16</t>
  </si>
  <si>
    <t>101632</t>
  </si>
  <si>
    <t>RELÉ FOTOELÉTRICO PARA COMANDO DE ILUMINAÇÃO EXTERNA 1000 W - FORNECIMENTO E INSTALAÇÃO. AF_08/2020</t>
  </si>
  <si>
    <t>30,16</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</si>
  <si>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</si>
  <si>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</si>
  <si>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</si>
  <si>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</si>
  <si>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</si>
  <si>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</si>
  <si>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</si>
  <si>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</si>
  <si>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104,87</t>
  </si>
  <si>
    <t>101641</t>
  </si>
  <si>
    <t>LÂMPADA VAPOR METÁLICO 150 W - FORNECIMENTO E INSTALAÇÃO. AF_08/2020</t>
  </si>
  <si>
    <t>54,13</t>
  </si>
  <si>
    <t>101642</t>
  </si>
  <si>
    <t>LÂMPADA VAPOR DE MERCÚRIO 125 W - FORNECIMENTO E INSTALAÇÃO. AF_08/2020</t>
  </si>
  <si>
    <t>101643</t>
  </si>
  <si>
    <t>LÂMPADA VAPOR DE MERCÚRIO 250 W - FORNECIMENTO E INSTALAÇÃO. AF_08/2020</t>
  </si>
  <si>
    <t>101644</t>
  </si>
  <si>
    <t>LÂMPADA VAPOR DE MERCÚRIO 400 W - FORNECIMENTO E INSTALAÇÃO. AF_08/2020</t>
  </si>
  <si>
    <t>101645</t>
  </si>
  <si>
    <t>LÂMPADA MISTA 160 W - FORNECIMENTO E INSTALAÇÃO. AF_08/2020</t>
  </si>
  <si>
    <t>101646</t>
  </si>
  <si>
    <t>LÂMPADA MISTA 250 W - FORNECIMENTO E INSTALAÇÃO. AF_08/2020</t>
  </si>
  <si>
    <t>101647</t>
  </si>
  <si>
    <t>LÂMPADA MISTA 500 W - FORNECIMENTO E INSTALAÇÃO. AF_08/2020</t>
  </si>
  <si>
    <t>101648</t>
  </si>
  <si>
    <t>LÂMPADA VAPOR DE SÓDIO 150 W - FORNECIMENTO E INSTALAÇÃO. AF_08/2020</t>
  </si>
  <si>
    <t>57,12</t>
  </si>
  <si>
    <t>101649</t>
  </si>
  <si>
    <t>LÂMPADA VAPOR DE SÓDIO 250 W - FORNECIMENTO E INSTALAÇÃO. AF_08/2020</t>
  </si>
  <si>
    <t>65,88</t>
  </si>
  <si>
    <t>101650</t>
  </si>
  <si>
    <t>LÂMPADA VAPOR DE SÓDIO 400 W - FORNECIMENTO E INSTALAÇÃO. AF_08/2020</t>
  </si>
  <si>
    <t>101651</t>
  </si>
  <si>
    <t>SUBSTITUIÇÃO DE LÂMPADA PARA ILUMINAÇÃO PÚBLICA (NÃO INCLUI FORNECIMENTO). AF_08/2020</t>
  </si>
  <si>
    <t>65,94</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</si>
  <si>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</si>
  <si>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</si>
  <si>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</si>
  <si>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</si>
  <si>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</si>
  <si>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</si>
  <si>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</si>
  <si>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</si>
  <si>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</si>
  <si>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</si>
  <si>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</si>
  <si>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</si>
  <si>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</si>
  <si>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</si>
  <si>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</si>
  <si>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</si>
  <si>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</si>
  <si>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</si>
  <si>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</si>
  <si>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</si>
  <si>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</si>
  <si>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</si>
  <si>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</si>
  <si>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</si>
  <si>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101664</t>
  </si>
  <si>
    <t>ABRAÇADEIRA DE FIXAÇÃO DE BRAÇOS DE LUMINÁRIAS DE 3" - FORNECIMENTO E INSTALAÇÃO. AF_08/2020</t>
  </si>
  <si>
    <t>26,73</t>
  </si>
  <si>
    <t>101665</t>
  </si>
  <si>
    <t>ABRAÇADEIRA DE FIXAÇÃO DE BRAÇOS DE LUMINÁRIAS DE 4" - FORNECIMENTO E INSTALAÇÃO. AF_08/2020</t>
  </si>
  <si>
    <t>101666</t>
  </si>
  <si>
    <t>REFLETOR RETANGULAR FECHADO, COM LÂMPADA VAPOR METÁLICO 400 W - FORNECIMENTO E INSTALAÇÃO. AF_08/2020</t>
  </si>
  <si>
    <t>102085</t>
  </si>
  <si>
    <t>LUMINÁRIA ESTANQUE COM PROTEÇÃO CONTRA ÁGUA, POEIRA OU IMPACTOS - FORNECIMENTO E INSTALAÇÃO. AF_08/2020</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</si>
  <si>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</si>
  <si>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</si>
  <si>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</si>
  <si>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</si>
  <si>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</si>
  <si>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</si>
  <si>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</si>
  <si>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</si>
  <si>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</si>
  <si>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</si>
  <si>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</si>
  <si>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</si>
  <si>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</si>
  <si>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</si>
  <si>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</si>
  <si>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</si>
  <si>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</si>
  <si>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</si>
  <si>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</si>
  <si>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</si>
  <si>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</si>
  <si>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</si>
  <si>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</si>
  <si>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</si>
  <si>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</si>
  <si>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</si>
  <si>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</si>
  <si>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</si>
  <si>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</si>
  <si>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</si>
  <si>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</si>
  <si>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</si>
  <si>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</si>
  <si>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</si>
  <si>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</si>
  <si>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</si>
  <si>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</si>
  <si>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</si>
  <si>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</si>
  <si>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</si>
  <si>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</si>
  <si>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</si>
  <si>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</si>
  <si>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</si>
  <si>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</si>
  <si>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</si>
  <si>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</si>
  <si>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</si>
  <si>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</si>
  <si>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</si>
  <si>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</si>
  <si>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</si>
  <si>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</si>
  <si>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</si>
  <si>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</si>
  <si>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</si>
  <si>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</si>
  <si>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</si>
  <si>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</si>
  <si>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</si>
  <si>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</si>
  <si>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</si>
  <si>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</si>
  <si>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</si>
  <si>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</si>
  <si>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</si>
  <si>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</si>
  <si>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</si>
  <si>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</si>
  <si>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</si>
  <si>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</si>
  <si>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</si>
  <si>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</si>
  <si>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</si>
  <si>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</si>
  <si>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</si>
  <si>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</si>
  <si>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</si>
  <si>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</si>
  <si>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</si>
  <si>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</si>
  <si>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</si>
  <si>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</si>
  <si>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</si>
  <si>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</si>
  <si>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</si>
  <si>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</si>
  <si>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</si>
  <si>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</si>
  <si>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</si>
  <si>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</si>
  <si>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</si>
  <si>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97600</t>
  </si>
  <si>
    <t>REFLETOR EM ALUMÍNIO, DE SUPORTE E ALÇA, COM 1 LÂMPADA VAPOR DE MERCÚRIO DE 125 W, COM REATOR ALTO FATOR DE POTÊNCIA - FORNECIMENTO E INSTALAÇÃO. AF_02/2020</t>
  </si>
  <si>
    <t>97601</t>
  </si>
  <si>
    <t>REFLETOR EM ALUMÍNIO, DE SUPORTE E ALÇA, COM LÂMPADA VAPOR DE MERCÚRIO DE 250 W, COM REATOR ALTO FATOR DE POTÊNCIA - FORNECIMENTO E INSTALAÇÃO. AF_02/2020</t>
  </si>
  <si>
    <t>97605</t>
  </si>
  <si>
    <t>LUMINÁRIA ARANDELA TIPO MEIA LUA, DE SOBREPOR, COM 1 LÂMPADA LED DE 6 W, SEM REATOR - FORNECIMENTO E INSTALAÇÃO. AF_02/2020</t>
  </si>
  <si>
    <t>97606</t>
  </si>
  <si>
    <t>LUMINÁRIA ARANDELA TIPO MEIA LUA, DE SOBREPOR, COM 1 LÂMPADA FLUORESCENTE DE 15 W, SEM REATOR - FORNECIMENTO E INSTALAÇÃO. AF_02/2020</t>
  </si>
  <si>
    <t>97607</t>
  </si>
  <si>
    <t>LUMINÁRIA ARANDELA TIPO TARTARUGA, DE SOBREPOR, COM 1 LÂMPADA LED DE 6 W, SEM REATOR - FORNECIMENTO E INSTALAÇÃO. AF_02/2020</t>
  </si>
  <si>
    <t>97608</t>
  </si>
  <si>
    <t>LUMINÁRIA ARANDELA TIPO TARTARUGA, COM GRADE, DE SOBREPOR, COM 1 LÂMPADA FLUORESCENTE DE 15 W, SEM REATOR - FORNECIMENTO E INSTALAÇÃO. AF_02/2020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</si>
  <si>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</si>
  <si>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</si>
  <si>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</si>
  <si>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</si>
  <si>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</si>
  <si>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</si>
  <si>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</si>
  <si>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</si>
  <si>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</si>
  <si>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</si>
  <si>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</si>
  <si>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</si>
  <si>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</si>
  <si>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</si>
  <si>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</si>
  <si>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</si>
  <si>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</si>
  <si>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</si>
  <si>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103654</t>
  </si>
  <si>
    <t>TRANSFORMADOR DE DISTRIBUIÇÃO, 500KVA, TRIFÁSICO, 60 HZ, CLASSE 15 KV, IMERSO EM ÓLEO MINERAL, INSTALAÇÃO EM SOLO (NÃO INCLUSO ABRIGO) - FORNECIMENTO E INSTALAÇÃO. AF_02/2022</t>
  </si>
  <si>
    <t>103655</t>
  </si>
  <si>
    <t>TRANSFORMADOR DE DISTRIBUIÇÃO, 750 KVA, TRIFÁSICO, 60 HZ, CLASSE 15 KV, IMERSO EM ÓLEO MINERAL, INSTALAÇÃO EM SOLO (NÃO INCLUSO ABRIGO) - FORNECIMENTO E INSTALAÇÃO. AF_02/2022</t>
  </si>
  <si>
    <t>103656</t>
  </si>
  <si>
    <t>TRANSFORMADOR DE DISTRIBUIÇÃO, 1000 KVA, TRIFÁSICO, 60 HZ, CLASSE 15 KV, IMERSO EM ÓLEO MINERAL, INSTALAÇÃO EM SOLO (NÃO INCLUSO ABRIGO) - FORNECIMENTO E INSTALAÇÃO. AF_02/2022</t>
  </si>
  <si>
    <t>104473</t>
  </si>
  <si>
    <t>COMPOSIÇÃO PARAMÉTRICA DE PONTO ELÉTRICO DE ILUMINAÇÃO, COM INTERRUPTOR SIMPLES, EM EDIFÍCIO RESIDENCIAL COM ELETRODUTO EMBUTIDO EM RASGOS NAS PAREDES, INCLUSO TOMADA, ELETRODUTO, CABO, RASGO E CHUMBAMENTO (SEM LUMINÁRIA E LÂMPADA). AF_11/2022</t>
  </si>
  <si>
    <t>104474</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</si>
  <si>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</si>
  <si>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</si>
  <si>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125,45</t>
  </si>
  <si>
    <t>COMPOSIÇÃO PARAMÉTRICA DE PONTO ELÉTRICO DE TOMADA DE USO ESPECÍFICO 2P+T (20A/250V) EM EDIFÍCIO RESIDENCIAL COM ELETRODUTO EMBUTIDO EM RASGOS NAS PAREDES, INCLUSO TOMADA, ELETRODUTO, CABO, RASGO, QUEBRA E CHUMBAMENTO (EXCETO CHUVEIRO). AF_11/2022</t>
  </si>
  <si>
    <t>157,77</t>
  </si>
  <si>
    <t>104477</t>
  </si>
  <si>
    <t>COMPOSIÇÃO PARAMÉTRICA DE PONTO ELÉTRICO DE ILUMINAÇÃO, COM INTERRUPTOR SIMPLES, EM EDIFÍCIO RESIDENCIAL COM ELETRODUTO EMBUTIDO SEM NECESSIDADE DE RASGOS, INCLUSO TOMADA, ELETRODUTO, CABO E QUEBRA (SEM LUMINÁRIA E LÂMPADA). AF_11/2022</t>
  </si>
  <si>
    <t>125,47</t>
  </si>
  <si>
    <t>104478</t>
  </si>
  <si>
    <t>COMPOSIÇÃO PARAMÉTRICA DE PONTO ELÉTRICO DE ILUMINAÇÃO, COM INTERRUPTOR PARALELO, EM EDIFÍCIO RESIDENCIAL COM ELETRODUTO EMBUTIDO SEM NECESSIDADE DE RASGOS, INCLUSO TOMADA, ELETRODUTO, CABO E QUEBRA (SEM LUMINÁRIA E LÂMPADA). AF_11/2022</t>
  </si>
  <si>
    <t>104479</t>
  </si>
  <si>
    <t>COMPOSIÇÃO PARAMÉTRICA DE PONTO ELÉTRICO DE TOMADA DE USO GERAL 2P+T (10A/250V) EM EDIFÍCIO RESIDENCIAL COM ELETRODUTO EMBUTIDO SEM NECESSIDADE DE RASGOS, INCLUSO TOMADA, ELETRODUTO, CABO E QUEBRA. AF_11/2022</t>
  </si>
  <si>
    <t>104480</t>
  </si>
  <si>
    <t>COMPOSIÇÃO PARAMÉTRICA DE PONTO ELÉTRICO DE TOMADA DE USO ESPECÍFICO 2P+T (20A/250V) EM EDIFÍCIO RESIDENCIAL COM ELETRODUTO EMBUTIDO SEM NECESSIDADE DE RASGOS, INCLUSO TOMADA, ELETRODUTO, CABO E QUEBRA (EXCETO CHUVEIRO). AF_11/2022</t>
  </si>
  <si>
    <t>124,79</t>
  </si>
  <si>
    <t>COMPOSIÇÃO PARAMÉTRICA DE PONTO ELÉTRICO DE TOMADA PARA CHUVEIRO (20A/250V) EM EDIFÍCIO RESIDENCIAL COM ELETRODUTO EMBUTIDO EM RASGOS NAS PAREDES, INCLUSO TOMADA, ELETRODUTO, CABO, RASGO, QUEBRA E CHUMBAMENTO. AF_11/2022</t>
  </si>
  <si>
    <t>96971</t>
  </si>
  <si>
    <t>CORDOALHA DE COBRE NU 16 MM², NÃO ENTERRADA, COM ISOLADOR - FORNECIMENTO E INSTALAÇÃO. AF_12/2017</t>
  </si>
  <si>
    <t>96972</t>
  </si>
  <si>
    <t>CORDOALHA DE COBRE NU 25 MM², NÃO ENTERRADA, COM ISOLADOR - FORNECIMENTO E INSTALAÇÃO. AF_12/2017</t>
  </si>
  <si>
    <t>96973</t>
  </si>
  <si>
    <t>CORDOALHA DE COBRE NU 35 MM², NÃO ENTERRADA, COM ISOLADOR - FORNECIMENTO E INSTALAÇÃO. AF_12/2017</t>
  </si>
  <si>
    <t>96974</t>
  </si>
  <si>
    <t>CORDOALHA DE COBRE NU 50 MM², NÃO ENTERRADA, COM ISOLADOR - FORNECIMENTO E INSTALAÇÃO. AF_12/2017</t>
  </si>
  <si>
    <t>77,06</t>
  </si>
  <si>
    <t>96975</t>
  </si>
  <si>
    <t>CORDOALHA DE COBRE NU 70 MM², NÃO ENTERRADA, COM ISOLADOR - FORNECIMENTO E INSTALAÇÃO. AF_12/2017</t>
  </si>
  <si>
    <t>96976</t>
  </si>
  <si>
    <t>CORDOALHA DE COBRE NU 95 MM², NÃO ENTERRADA, COM ISOLADOR - FORNECIMENTO E INSTALAÇÃO. AF_12/2017</t>
  </si>
  <si>
    <t>96977</t>
  </si>
  <si>
    <t>CORDOALHA DE COBRE NU 50 MM², ENTERRADA, SEM ISOLADOR - FORNECIMENTO E INSTALAÇÃO. AF_12/2017</t>
  </si>
  <si>
    <t>57,01</t>
  </si>
  <si>
    <t>96978</t>
  </si>
  <si>
    <t>CORDOALHA DE COBRE NU 70 MM², ENTERRADA, SEM ISOLADOR - FORNECIMENTO E INSTALAÇÃO. AF_12/2017</t>
  </si>
  <si>
    <t>75,17</t>
  </si>
  <si>
    <t>96979</t>
  </si>
  <si>
    <t>CORDOALHA DE COBRE NU 95 MM², ENTERRADA, SEM ISOLADOR - FORNECIMENTO E INSTALAÇÃO. AF_12/2017</t>
  </si>
  <si>
    <t>96984</t>
  </si>
  <si>
    <t>ELETRODUTO PVC 40MM (1 ¼ ) PARA SPDA - FORNECIMENTO E INSTALAÇÃO. AF_12/2017</t>
  </si>
  <si>
    <t>96985</t>
  </si>
  <si>
    <t>HASTE DE ATERRAMENTO 5/8  PARA SPDA - FORNECIMENTO E INSTALAÇÃO. AF_12/2017</t>
  </si>
  <si>
    <t>96986</t>
  </si>
  <si>
    <t>HASTE DE ATERRAMENTO 3/4  PARA SPDA - FORNECIMENTO E INSTALAÇÃO. AF_12/2017</t>
  </si>
  <si>
    <t>96987</t>
  </si>
  <si>
    <t>BASE METÁLICA PARA MASTRO 1 ½  PARA SPDA - FORNECIMENTO E INSTALAÇÃO. AF_12/2017</t>
  </si>
  <si>
    <t>96988</t>
  </si>
  <si>
    <t>MASTRO 1 ½  PARA SPDA - FORNECIMENTO E INSTALAÇÃO. AF_12/2017</t>
  </si>
  <si>
    <t>96989</t>
  </si>
  <si>
    <t>CAPTOR TIPO FRANKLIN PARA SPDA - FORNECIMENTO E INSTALAÇÃO. AF_12/2017</t>
  </si>
  <si>
    <t>98463</t>
  </si>
  <si>
    <t>SUPORTE ISOLADOR PARA CORDOALHA DE COBRE - FORNECIMENTO E INSTALAÇÃO. AF_12/2017</t>
  </si>
  <si>
    <t>21,25</t>
  </si>
  <si>
    <t>103490</t>
  </si>
  <si>
    <t>PLACA DE CONCRETO PRÉ-MOLDADO COMO PROTEÇÃO MECÂNICA ADICIONAL NO REATERRO PARA REDE ENTERRADA DE DISTRIBUIÇÃO DE ENERGIA ELÉTRICA - FORNECIMENTO E INSTALAÇÃO. AF_12/2021</t>
  </si>
  <si>
    <t>103491</t>
  </si>
  <si>
    <t>CONCRETAGEM COMO PROTEÇÃO MECÂNICA ADICIONAL NO REATERRO PARA REDE ENTERRADA DE DISTRIBUIÇÃO DE ENERGIA ELÉTRICA - FORNECIMENTO E INSTALAÇÃO. AF_12/2021</t>
  </si>
  <si>
    <t>96765</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</si>
  <si>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</si>
  <si>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</si>
  <si>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AF_10/2020_PE</t>
  </si>
  <si>
    <t>101906</t>
  </si>
  <si>
    <t>EXTINTOR DE INCÊNDIO PORTÁTIL COM CARGA DE CO2 DE 4 KG, CLASSE BC - FORNECIMENTO E INSTALAÇÃO. AF_10/2020_PE</t>
  </si>
  <si>
    <t>101907</t>
  </si>
  <si>
    <t>EXTINTOR DE INCÊNDIO PORTÁTIL COM CARGA DE CO2 DE 6 KG, CLASSE BC - FORNECIMENTO E INSTALAÇÃO. AF_10/2020_PE</t>
  </si>
  <si>
    <t>101908</t>
  </si>
  <si>
    <t>EXTINTOR DE INCÊNDIO PORTÁTIL COM CARGA DE PQS DE 4 KG, CLASSE BC - FORNECIMENTO E INSTALAÇÃO. AF_10/2020_PE</t>
  </si>
  <si>
    <t>101909</t>
  </si>
  <si>
    <t>EXTINTOR DE INCÊNDIO PORTÁTIL COM CARGA DE PQS DE 6 KG, CLASSE BC - FORNECIMENTO E INSTALAÇÃO. AF_10/2020_PE</t>
  </si>
  <si>
    <t>101910</t>
  </si>
  <si>
    <t>EXTINTOR DE INCÊNDIO PORTÁTIL COM CARGA DE PQS DE 8 KG, CLASSE BC - FORNECIMENTO E INSTALAÇÃO. AF_10/2020_PE</t>
  </si>
  <si>
    <t>101911</t>
  </si>
  <si>
    <t>EXTINTOR DE INCÊNDIO PORTÁTIL COM CARGA DE PQS DE 12 KG, CLASSE BC - FORNECIMENTO E INSTALAÇÃO. AF_10/2020_PE</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</si>
  <si>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</si>
  <si>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</si>
  <si>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</si>
  <si>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</si>
  <si>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</si>
  <si>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</si>
  <si>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</si>
  <si>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</si>
  <si>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</si>
  <si>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</si>
  <si>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</si>
  <si>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</si>
  <si>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98261</t>
  </si>
  <si>
    <t>CABO TELEFÔNICO CCI-50 1 PAR, INSTALADO EM ENTRADA DE EDIFICAÇÃO - FORNECIMENTO E INSTALAÇÃO. AF_11/2019</t>
  </si>
  <si>
    <t>3,06</t>
  </si>
  <si>
    <t>98262</t>
  </si>
  <si>
    <t>CABO TELEFÔNICO CCI-50 2 PARES, SEM BLINDAGEM, INSTALADO EM ENTRADA DE EDIFICAÇÃO - FORNECIMENTO E INSTALAÇÃO. AF_11/2019</t>
  </si>
  <si>
    <t>98263</t>
  </si>
  <si>
    <t>CABO TELEFÔNICO CCI-50 3 PARES, SEM BLINDAGEM, INSTALADO EM ENTRADA DE EDIFICAÇÃO - FORNECIMENTO E INSTALAÇÃO. AF_11/2019</t>
  </si>
  <si>
    <t>3,86</t>
  </si>
  <si>
    <t>98264</t>
  </si>
  <si>
    <t>CABO TELEFÔNICO CCI-50 4 PARES, SEM BLINDAGEM, INSTALADO EM ENTRADA DE EDIFICAÇÃO - FORNECIMENTO E INSTALAÇÃO. AF_11/2019</t>
  </si>
  <si>
    <t>4,54</t>
  </si>
  <si>
    <t>98265</t>
  </si>
  <si>
    <t>CABO TELEFÔNICO CCI-50 5 PARES, SEM BLINDAGEM, INSTALADO EM ENTRADA DE EDIFICAÇÃO - FORNECIMENTO E INSTALAÇÃO. AF_11/2019</t>
  </si>
  <si>
    <t>98266</t>
  </si>
  <si>
    <t>CABO TELEFÔNICO CCI-50 6 PARES, SEM BLINDAGEM, INSTALADO EM ENTRADA DE EDIFICAÇÃO - FORNECIMENTO E INSTALAÇÃO. AF_11/2019</t>
  </si>
  <si>
    <t>5,60</t>
  </si>
  <si>
    <t>98267</t>
  </si>
  <si>
    <t>CABO TELEFÔNICO CI-50 10 PARES INSTALADO EM ENTRADA DE EDIFICAÇÃO - FORNECIMENTO E INSTALAÇÃO. AF_11/2019</t>
  </si>
  <si>
    <t>98268</t>
  </si>
  <si>
    <t>CABO TELEFÔNICO CI-50 20 PARES INSTALADO EM ENTRADA DE EDIFICAÇÃO - FORNECIMENTO E INSTALAÇÃO. AF_11/2019</t>
  </si>
  <si>
    <t>13,67</t>
  </si>
  <si>
    <t>98269</t>
  </si>
  <si>
    <t>CABO TELEFÔNICO CI-50 30 PARES INSTALADO EM ENTRADA DE EDIFICAÇÃO - FORNECIMENTO E INSTALAÇÃO. AF_11/2019</t>
  </si>
  <si>
    <t>98270</t>
  </si>
  <si>
    <t>CABO TELEFÔNICO CI-50 50 PARES INSTALADO EM ENTRADA DE EDIFICAÇÃO - FORNECIMENTO E INSTALAÇÃO. AF_11/2019</t>
  </si>
  <si>
    <t>98271</t>
  </si>
  <si>
    <t>CABO TELEFÔNICO CI-50 75 PARES INSTALADO EM ENTRADA DE EDIFICAÇÃO - FORNECIMENTO E INSTALAÇÃO. AF_11/2019</t>
  </si>
  <si>
    <t>98272</t>
  </si>
  <si>
    <t>CABO TELEFÔNICO CI-50 200 PARES INSTALADO EM ENTRADA DE EDIFICAÇÃO - FORNECIMENTO E INSTALAÇÃO. AF_11/2019</t>
  </si>
  <si>
    <t>86,80</t>
  </si>
  <si>
    <t>98273</t>
  </si>
  <si>
    <t>CABO TELEFÔNICO CCI-50 4 PARES, SEM BLINDAGEM, INSTALADO EM PRUMADA - FORNECIMENTO E INSTALAÇÃO. AF_11/2019</t>
  </si>
  <si>
    <t>2,08</t>
  </si>
  <si>
    <t>98274</t>
  </si>
  <si>
    <t>CABO TELEFÔNICO CCI-50 5 PARES, SEM BLINDAGEM, INSTALADO EM PRUMADA - FORNECIMENTO E INSTALAÇÃO. AF_11/2019</t>
  </si>
  <si>
    <t>98275</t>
  </si>
  <si>
    <t>CABO TELEFÔNICO CCI-50 6 PARES, SEM BLINDAGEM, INSTALADO EM PRUMADA - FORNECIMENTO E INSTALAÇÃO. AF_11/2019</t>
  </si>
  <si>
    <t>3,12</t>
  </si>
  <si>
    <t>98276</t>
  </si>
  <si>
    <t>CABO TELEFÔNICO CI-50 10 PARES INSTALADO EM PRUMADA - FORNECIMENTO E INSTALAÇÃO. AF_11/2019</t>
  </si>
  <si>
    <t>6,24</t>
  </si>
  <si>
    <t>98277</t>
  </si>
  <si>
    <t>CABO TELEFÔNICO CI-50 20 PARES INSTALADO EM PRUMADA - FORNECIMENTO E INSTALAÇÃO. AF_11/2019</t>
  </si>
  <si>
    <t>11,19</t>
  </si>
  <si>
    <t>98278</t>
  </si>
  <si>
    <t>CABO TELEFÔNICO CI-50 30 PARES INSTALADO EM PRUMADA - FORNECIMENTO E INSTALAÇÃO. AF_11/2019</t>
  </si>
  <si>
    <t>15,98</t>
  </si>
  <si>
    <t>98279</t>
  </si>
  <si>
    <t>CABO TELEFÔNICO CI-50 50 PARES INSTALADO EM PRUMADA - FORNECIMENTO E INSTALAÇÃO. AF_11/2019</t>
  </si>
  <si>
    <t>98280</t>
  </si>
  <si>
    <t>CABO TELEFÔNICO CCI-50 1 PAR, SEM BLINDAGEM, INSTALADO EM DISTRIBUIÇÃO DE EDIFICAÇÃO RESIDENCIAL - FORNECIMENTO E INSTALAÇÃO. AF_11/2019</t>
  </si>
  <si>
    <t>98281</t>
  </si>
  <si>
    <t>CABO TELEFÔNICO CCI-50 2 PARES, SEM BLINDAGEM, INSTALADO EM DISTRIBUIÇÃO DE EDIFICAÇÃO RESIDENCIAL - FORNECIMENTO E INSTALAÇÃO. AF_11/2019</t>
  </si>
  <si>
    <t>6,88</t>
  </si>
  <si>
    <t>98282</t>
  </si>
  <si>
    <t>CABO TELEFÔNICO CCI-50 3 PARES, SEM BLINDAGEM, INSTALADO EM DISTRIBUIÇÃO DE EDIFICAÇÃO RESIDENCIAL - FORNECIMENTO E INSTALAÇÃO. AF_11/2019</t>
  </si>
  <si>
    <t>7,04</t>
  </si>
  <si>
    <t>98283</t>
  </si>
  <si>
    <t>CABO TELEFÔNICO CCI-50 4 PARES, SEM BLINDAGEM, INSTALADO EM DISTRIBUIÇÃO DE EDIFICAÇÃO RESIDENCIAL - FORNECIMENTO E INSTALAÇÃO. AF_11/2019</t>
  </si>
  <si>
    <t>98284</t>
  </si>
  <si>
    <t>CABO TELEFÔNICO CCI-50 5 PARES, SEM BLINDAGEM, INSTALADO EM DISTRIBUIÇÃO DE EDIFICAÇÃO RESIDENCIAL - FORNECIMENTO E INSTALAÇÃO. AF_11/2019</t>
  </si>
  <si>
    <t>98285</t>
  </si>
  <si>
    <t>CABO TELEFÔNICO CCI-50 6 PARES, SEM BLINDAGEM, INSTALADO EM DISTRIBUIÇÃO DE EDIFICAÇÃO RESIDENCIAL - FORNECIMENTO E INSTALAÇÃO. AF_11/2019</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</si>
  <si>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</si>
  <si>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</si>
  <si>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</si>
  <si>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</si>
  <si>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98288</t>
  </si>
  <si>
    <t>CABO TELEFÔNICO CCI-50 2 PARES, SEM BLINDAGEM, INSTALADO EM DISTRIBUIÇÃO DE EDIFICAÇÃO INSTITUCIONAL - FORNECIMENTO E INSTALAÇÃO. AF_11/2019</t>
  </si>
  <si>
    <t>98289</t>
  </si>
  <si>
    <t>CABO TELEFÔNICO CCI-50 3 PARES, SEM BLINDAGEM, INSTALADO EM DISTRIBUIÇÃO DE EDIFICAÇÃO INSTITUCIONAL - FORNECIMENTO E INSTALAÇÃO. AF_11/2019</t>
  </si>
  <si>
    <t>1,96</t>
  </si>
  <si>
    <t>98290</t>
  </si>
  <si>
    <t>CABO TELEFÔNICO CCI-50 4 PARES, SEM BLINDAGEM, INSTALADO EM DISTRIBUIÇÃO DE EDIFICAÇÃO INSTITUCIONAL - FORNECIMENTO E INSTALAÇÃO. AF_11/2019</t>
  </si>
  <si>
    <t>2,63</t>
  </si>
  <si>
    <t>98291</t>
  </si>
  <si>
    <t>CABO TELEFÔNICO CCI-50 5 PARES, SEM BLINDAGEM, INSTALADO EM DISTRIBUIÇÃO DE EDIFICAÇÃO INSTITUCIONAL - FORNECIMENTO E INSTALAÇÃO. AF_11/2019</t>
  </si>
  <si>
    <t>98292</t>
  </si>
  <si>
    <t>CABO TELEFÔNICO CCI-50 6 PARES, SEM BLINDAGEM, INSTALADO EM DISTRIBUIÇÃO DE EDIFICAÇÃO INSTITUCIONAL - FORNECIMENTO E INSTALAÇÃO. AF_11/2019</t>
  </si>
  <si>
    <t>3,69</t>
  </si>
  <si>
    <t>98293</t>
  </si>
  <si>
    <t>CABO TELEFÔNICO CI-50 10 PARES INSTALADO EM DISTRIBUIÇÃO DE EDIFICAÇÃO INSTITUCIONAL - FORNECIMENTO E INSTALAÇÃO. AF_11/2019</t>
  </si>
  <si>
    <t>6,81</t>
  </si>
  <si>
    <t>98400</t>
  </si>
  <si>
    <t>CABO TELEFÔNICO CTP-APL-50 10 PARES INSTALADO EM ENTRADA DE EDIFICAÇÃO - FORNECIMENTO E INSTALAÇÃO. AF_11/2019</t>
  </si>
  <si>
    <t>10,55</t>
  </si>
  <si>
    <t>98401</t>
  </si>
  <si>
    <t>CABO TELEFÔNICO CTP-APL-50 20 PARES INSTALADO EM ENTRADA DE EDIFICAÇÃO - FORNECIMENTO E INSTALAÇÃO. AF_11/2019</t>
  </si>
  <si>
    <t>16,20</t>
  </si>
  <si>
    <t>98402</t>
  </si>
  <si>
    <t>CABO TELEFÔNICO CTP-APL-50 30 PARES INSTALADO EM ENTRADA DE EDIFICAÇÃO - FORNECIMENTO E INSTALAÇÃO. AF_11/2019</t>
  </si>
  <si>
    <t>18,84</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</si>
  <si>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</si>
  <si>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</si>
  <si>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</si>
  <si>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</si>
  <si>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</si>
  <si>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</si>
  <si>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</si>
  <si>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</si>
  <si>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</si>
  <si>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</si>
  <si>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</si>
  <si>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</si>
  <si>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</si>
  <si>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</si>
  <si>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</si>
  <si>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</si>
  <si>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</si>
  <si>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</si>
  <si>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98397</t>
  </si>
  <si>
    <t>PINTURA ANTICORROSIVA DE DUTO METÁLICO. AF_04/2018</t>
  </si>
  <si>
    <t>11,94</t>
  </si>
  <si>
    <t>103244</t>
  </si>
  <si>
    <t>AR CONDICIONADO SPLIT INVERTER, HI-WALL (PAREDE), 9000 BTU/H, CICLO FRIO - FORNECIMENTO E INSTALAÇÃO. AF_11/2021_PE</t>
  </si>
  <si>
    <t>103245</t>
  </si>
  <si>
    <t>AR CONDICIONADO SPLIT ON/OFF, HI-WALL (PAREDE), 9000 BTUS/H, CICLO FRIO - FORNECIMENTO E INSTALAÇÃO. AF_11/2021_PE</t>
  </si>
  <si>
    <t>103246</t>
  </si>
  <si>
    <t>AR CONDICIONADO SPLIT ON/OFF, HI-WALL (PAREDE), 9000 BTUS/H, CICLO QUENTE/FRIO - FORNECIMENTO E INSTALAÇÃO. AF_11/2021_PE</t>
  </si>
  <si>
    <t>103247</t>
  </si>
  <si>
    <t>AR CONDICIONADO SPLIT INVERTER, HI-WALL (PAREDE), 12000 BTU/H, CICLO FRIO - FORNECIMENTO E INSTALAÇÃO. AF_11/2021_PE</t>
  </si>
  <si>
    <t>103248</t>
  </si>
  <si>
    <t>AR CONDICIONADO SPLIT ON/OFF, HI-WALL (PAREDE), 12000 BTUS/H, CICLO FRIO - FORNECIMENTO E INSTALAÇÃO. AF_11/2021_PE</t>
  </si>
  <si>
    <t>103249</t>
  </si>
  <si>
    <t>AR CONDICIONADO SPLIT ON/OFF, HI-WALL (PAREDE), 12000 BTUS/H, CICLO QUENTE/FRIO - FORNECIMENTO E INSTALAÇÃO. AF_11/2021_PE</t>
  </si>
  <si>
    <t>103250</t>
  </si>
  <si>
    <t>AR CONDICIONADO SPLIT INVERTER, HI-WALL (PAREDE), 18000 BTU/H, CICLO FRIO - FORNECIMENTO E INSTALAÇÃO. AF_11/2021_PE</t>
  </si>
  <si>
    <t>103251</t>
  </si>
  <si>
    <t>AR CONDICIONADO SPLIT ON/OFF, HI-WALL (PAREDE), 18000 BTUS/H, CICLO FRIO - FORNECIMENTO E INSTALAÇÃO. AF_11/2021_PE</t>
  </si>
  <si>
    <t>103252</t>
  </si>
  <si>
    <t>AR CONDICIONADO SPLIT ON/OFF, HI-WALL (PAREDE), 18000 BTUS/H, CICLO QUENTE/FRIO - FORNECIMENTO E INSTALAÇÃO. AF_11/2021_PE</t>
  </si>
  <si>
    <t>103253</t>
  </si>
  <si>
    <t>AR CONDICIONADO SPLIT INVERTER, HI-WALL (PAREDE), 24000 BTU/H, CICLO FRIO - FORNECIMENTO E INSTALAÇÃO. AF_11/2021_PE</t>
  </si>
  <si>
    <t>103254</t>
  </si>
  <si>
    <t>AR CONDICIONADO SPLIT ON/OFF, HI-WALL (PAREDE), 24000 BTUS/H, CICLO FRIO - FORNECIMENTO E INSTALAÇÃO. AF_11/2021_PE</t>
  </si>
  <si>
    <t>103255</t>
  </si>
  <si>
    <t>AR CONDICIONADO SPLIT ON/OFF, HI-WALL (PAREDE), 24000 BTUS/H, CICLO QUENTE/FRIO - FORNECIMENTO E INSTALAÇÃO. AF_11/2021_PE</t>
  </si>
  <si>
    <t>103256</t>
  </si>
  <si>
    <t>AR CONDICIONADO SPLIT INVERTER, PISO TETO, 18000 BTU/H, CICLO FRIO - FORNECIMENTO E INSTALAÇÃO. AF_11/2021_PE</t>
  </si>
  <si>
    <t>103257</t>
  </si>
  <si>
    <t>AR CONDICIONADO SPLIT ON/OFF, PISO TETO, 18.000 BTU/H, CICLO FRIO - FORNECIMENTO E INSTALAÇÃO. AF_11/2021_PE</t>
  </si>
  <si>
    <t>103258</t>
  </si>
  <si>
    <t>AR CONDICIONADO SPLIT INVERTER, PISO TETO, 24000 BTU/H, CICLO FRIO - FORNECIMENTO E INSTALAÇÃO. AF_11/2021_PE</t>
  </si>
  <si>
    <t>103259</t>
  </si>
  <si>
    <t>AR CONDICIONADO SPLIT ON/OFF, PISO TETO, 24.000 BTU/H, CICLO FRIO - FORNECIMENTO E INSTALAÇÃO. AF_11/2021_PE</t>
  </si>
  <si>
    <t>103260</t>
  </si>
  <si>
    <t>AR CONDICIONADO SPLIT INVERTER, PISO TETO, 24000 BTU/H, QUENTE/FRIO - FORNECIMENTO E INSTALAÇÃO. AF_11/2021_PE</t>
  </si>
  <si>
    <t>103261</t>
  </si>
  <si>
    <t>AR CONDICIONADO SPLIT INVERTER, PISO TETO, 36000 BTU/H, CICLO FRIO - FORNECIMENTO E INSTALAÇÃO. AF_11/2021_PE</t>
  </si>
  <si>
    <t>103262</t>
  </si>
  <si>
    <t>AR CONDICIONADO SPLIT ON/OFF, PISO TETO, 36.000 BTU/H, CICLO FRIO - FORNECIMENTO E INSTALAÇÃO. AF_11/2021_PE</t>
  </si>
  <si>
    <t>103263</t>
  </si>
  <si>
    <t>AR CONDICIONADO SPLIT INVERTER, PISO TETO, 48000 BTU/H, CICLO FRIO - FORNECIMENTO E INSTALAÇÃO. AF_11/2021_PE</t>
  </si>
  <si>
    <t>103264</t>
  </si>
  <si>
    <t>AR CONDICIONADO SPLIT ON/OFF, PISO TETO, 48.000 BTU/H, CICLO FRIO - FORNECIMENTO E INSTALAÇÃO. AF_11/2021_PE</t>
  </si>
  <si>
    <t>103265</t>
  </si>
  <si>
    <t>AR CONDICIONADO SPLIT INVERTER, PISO TETO, APRESENTANDO ENTRE 54000 E 58000 BTU/H, CICLO FRIO - FORNECIMENTO E INSTALAÇÃO. AF_11/2021_PE</t>
  </si>
  <si>
    <t>103266</t>
  </si>
  <si>
    <t>AR CONDICIONADO SPLIT ON/OFF, PISO TETO, 60.000 BTU/H, CICLO FRIO - FORNECIMENTO E INSTALAÇÃO. AF_11/2021_PE</t>
  </si>
  <si>
    <t>103267</t>
  </si>
  <si>
    <t>AR CONDICIONADO SPLIT ON/OFF, CASSETE (TETO), FRIO 4 VIAS 18000 BTU/H - FORNECIMENTO E INSTALAÇÃO. AF_11/2021_PE</t>
  </si>
  <si>
    <t>103268</t>
  </si>
  <si>
    <t>AR CONDICIONADO SPLIT ON/OFF, CASSETE (TETO), 18000 BTU/H, CICLO QUENTE/FRIO - FORNECIMENTO E INSTALAÇÃO. AF_11/2021_PE</t>
  </si>
  <si>
    <t>103269</t>
  </si>
  <si>
    <t>AR CONDICIONADO SPLIT ON/OFF, CASSETE (TETO), FRIO 4 VIAS 24000 BTU/H - FORNECIMENTO E INSTALAÇÃO. AF_11/2021_PE</t>
  </si>
  <si>
    <t>103270</t>
  </si>
  <si>
    <t>AR CONDICIONADO SPLIT ON/OFF, CASSETE (TETO), 24000 BTU/H, CICLO QUENTE/FRIO - FORNECIMENTO E INSTALAÇÃO. AF_11/2021_PE</t>
  </si>
  <si>
    <t>103271</t>
  </si>
  <si>
    <t>AR CONDICIONADO SPLIT ON/OFF, CASSETE (TETO), FRIO 4 VIAS 36000 BTU/H - FORNECIMENTO E INSTALAÇÃO. AF_11/2021_PE</t>
  </si>
  <si>
    <t>103272</t>
  </si>
  <si>
    <t>AR CONDICIONADO SPLIT ON/OFF, CASSETE (TETO), 36000 BTU/H, CICLO QUENTE/FRIO - FORNECIMENTO E INSTALAÇÃO. AF_11/2021_PE</t>
  </si>
  <si>
    <t>103273</t>
  </si>
  <si>
    <t>AR CONDICIONADO SPLIT ON/OFF, CASSETE (TETO), FRIO 4 VIAS 48000 BTU/H - FORNECIMENTO E INSTALAÇÃO. AF_11/2021_PE</t>
  </si>
  <si>
    <t>103274</t>
  </si>
  <si>
    <t>AR CONDICIONADO SPLIT ON/OFF, CASSETE (TETO), 48000 BTU/H, CICLO QUENTE/FRIO - FORNECIMENTO E INSTALAÇÃO. AF_11/2021_PE</t>
  </si>
  <si>
    <t>103275</t>
  </si>
  <si>
    <t>AR CONDICIONADO SPLIT ON/OFF, CASSETE (TETO), FRIO 4 VIAS 60000 BTU/H - FORNECIMENTO E INSTALAÇÃO. AF_11/2021_PE</t>
  </si>
  <si>
    <t>103276</t>
  </si>
  <si>
    <t>AR CONDICIONADO SPLIT ON/OFF, CASSETE (TETO), 60000 BTU/H, CICLO QUENTE/FRIO - FORNECIMENTO E INSTALAÇÃO. AF_11/2021_PE</t>
  </si>
  <si>
    <t>103277</t>
  </si>
  <si>
    <t>AR CONDICIONADO SPLITÃO 10 TR - FORNECIMENTO E INSTALAÇÃO. AF_11/2021_PE</t>
  </si>
  <si>
    <t>103278</t>
  </si>
  <si>
    <t>AR CONDICIONADO SPLITÃO 15 TR - FORNECIMENTO E INSTALAÇÃO. AF_11/2021_PE</t>
  </si>
  <si>
    <t>103288</t>
  </si>
  <si>
    <t>RASGO E CHUMBAMENTO EM ALVENARIA PARA TUBOS DE SPLIT PAREDE DE 9000 A 24000 BTUS/H. AF_11/2021</t>
  </si>
  <si>
    <t>14,66</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</si>
  <si>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</si>
  <si>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</si>
  <si>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</si>
  <si>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</si>
  <si>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73,31</t>
  </si>
  <si>
    <t>103291</t>
  </si>
  <si>
    <t>TUBO EM COBRE FLEXÍVEL, DN 1/2", COM ISOLAMENTO, INSTALADO EM FORRO, PARA RAMAL DE ALIMENTAÇÃO DE AR CONDICIONADO, INCLUSO FIXADOR. AF_11/2021</t>
  </si>
  <si>
    <t>103292</t>
  </si>
  <si>
    <t>TUBO EM COBRE FLEXÍVEL, DN 5/8", COM ISOLAMENTO, INSTALADO EM FORRO, PARA RAMAL DE ALIMENTAÇÃO DE AR CONDICIONADO, INCLUSO FIXADOR. AF_11/2021</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</si>
  <si>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</si>
  <si>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</si>
  <si>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</si>
  <si>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</si>
  <si>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98294</t>
  </si>
  <si>
    <t>CABO ELETRÔNICO CATEGORIA 5E, INSTALADO EM EDIFICAÇÃO RESIDENCIAL - FORNECIMENTO E INSTALAÇÃO. AF_11/2019</t>
  </si>
  <si>
    <t>98295</t>
  </si>
  <si>
    <t>CABO ELETRÔNICO CATEGORIA 5E, INSTALADO EM EDIFICAÇÃO INSTITUCIONAL - FORNECIMENTO E INSTALAÇÃO. AF_11/2019</t>
  </si>
  <si>
    <t>4,48</t>
  </si>
  <si>
    <t>98296</t>
  </si>
  <si>
    <t>CABO ELETRÔNICO CATEGORIA 6, INSTALADO EM EDIFICAÇÃO RESIDENCIAL - FORNECIMENTO E INSTALAÇÃO. AF_11/2019</t>
  </si>
  <si>
    <t>98297</t>
  </si>
  <si>
    <t>CABO ELETRÔNICO CATEGORIA 6, INSTALADO EM EDIFICAÇÃO INSTITUCIONAL - FORNECIMENTO E INSTALAÇÃO. AF_11/2019</t>
  </si>
  <si>
    <t>6,48</t>
  </si>
  <si>
    <t>98298</t>
  </si>
  <si>
    <t>CABO ELETRÔNICO CATEGORIA 6A, INSTALADO EM EDIFICAÇÃO RESIDENCIAL - FORNECIMENTO E INSTALAÇÃO. AF_11/2019</t>
  </si>
  <si>
    <t>17,95</t>
  </si>
  <si>
    <t>98299</t>
  </si>
  <si>
    <t>CABO ELETRÔNICO CATEGORIA 6A, INSTALADO EM EDIFICAÇÃO INSTITUCIONAL - FORNECIMENTO E INSTALAÇÃO. AF_11/2019</t>
  </si>
  <si>
    <t>16,81</t>
  </si>
  <si>
    <t>98300</t>
  </si>
  <si>
    <t>CABO COAXIAL RG6 95% - FORNECIMENTO E INSTALAÇÃO. AF_11/2019</t>
  </si>
  <si>
    <t>98301</t>
  </si>
  <si>
    <t>PATCH PANEL 24 PORTAS, CATEGORIA 5E - FORNECIMENTO E INSTALAÇÃO. AF_11/2019</t>
  </si>
  <si>
    <t>98302</t>
  </si>
  <si>
    <t>PATCH PANEL 24 PORTAS, CATEGORIA 6 - FORNECIMENTO E INSTALAÇÃO. AF_11/2019</t>
  </si>
  <si>
    <t>98304</t>
  </si>
  <si>
    <t>PATCH PANEL 48 PORTAS, CATEGORIA 6 - FORNECIMENTO E INSTALAÇÃO. AF_11/2019</t>
  </si>
  <si>
    <t>98305</t>
  </si>
  <si>
    <t>RACK FECHADO PARA SERVIDOR - FORNECIMENTO E INSTALAÇÃO. AF_11/2019</t>
  </si>
  <si>
    <t>98306</t>
  </si>
  <si>
    <t>BLOCO DE ENGATE RÁPIDO PARA BASTIDOR TIPO M10 - FORNECIMENTO E INSTALAÇÃO. AF_11/2019</t>
  </si>
  <si>
    <t>98307</t>
  </si>
  <si>
    <t>TOMADA DE REDE RJ45 - FORNECIMENTO E INSTALAÇÃO. AF_11/2019</t>
  </si>
  <si>
    <t>98308</t>
  </si>
  <si>
    <t>TOMADA PARA TELEFONE RJ11 - FORNECIMENTO E INSTALAÇÃO. AF_11/2019</t>
  </si>
  <si>
    <t>30,38</t>
  </si>
  <si>
    <t>98593</t>
  </si>
  <si>
    <t>PATCH PANEL 48 PORTAS, CATEGORIA 5E - FORNECIMENTO E INSTALAÇÃO. AF_11/2019</t>
  </si>
  <si>
    <t>100553</t>
  </si>
  <si>
    <t>CABO COAXIAL RG11 95% - FORNECIMENTO E INSTALAÇÃO. AF_11/2019</t>
  </si>
  <si>
    <t>19,31</t>
  </si>
  <si>
    <t>100554</t>
  </si>
  <si>
    <t>CABO COAXIAL RG59 95% - FORNECIMENTO E INSTALAÇÃO. AF_11/2019</t>
  </si>
  <si>
    <t>4,35</t>
  </si>
  <si>
    <t>100555</t>
  </si>
  <si>
    <t>RACK ABERTO EM COLUNA 44U PARA SERVIDOR - FORNECIMENTO E INSTALAÇÃO. AF_11/2019</t>
  </si>
  <si>
    <t>89355</t>
  </si>
  <si>
    <t>TUBO, PVC, SOLDÁVEL, DN 20MM, INSTALADO EM RAMAL OU SUB-RAMAL DE ÁGUA - FORNECIMENTO E INSTALAÇÃO. AF_06/2022</t>
  </si>
  <si>
    <t>17,09</t>
  </si>
  <si>
    <t>89356</t>
  </si>
  <si>
    <t>TUBO, PVC, SOLDÁVEL, DN 25MM, INSTALADO EM RAMAL OU SUB-RAMAL DE ÁGUA - FORNECIMENTO E INSTALAÇÃO. AF_06/2022</t>
  </si>
  <si>
    <t>89357</t>
  </si>
  <si>
    <t>TUBO, PVC, SOLDÁVEL, DN 32MM, INSTALADO EM RAMAL OU SUB-RAMAL DE ÁGUA - FORNECIMENTO E INSTALAÇÃO. AF_06/2022</t>
  </si>
  <si>
    <t>89401</t>
  </si>
  <si>
    <t>TUBO, PVC, SOLDÁVEL, DN 20MM, INSTALADO EM RAMAL DE DISTRIBUIÇÃO DE ÁGUA - FORNECIMENTO E INSTALAÇÃO. AF_06/2022</t>
  </si>
  <si>
    <t>9,37</t>
  </si>
  <si>
    <t>89402</t>
  </si>
  <si>
    <t>TUBO, PVC, SOLDÁVEL, DN 25MM, INSTALADO EM RAMAL DE DISTRIBUIÇÃO DE ÁGUA - FORNECIMENTO E INSTALAÇÃO. AF_06/2022</t>
  </si>
  <si>
    <t>10,75</t>
  </si>
  <si>
    <t>89403</t>
  </si>
  <si>
    <t>TUBO, PVC, SOLDÁVEL, DN 32MM, INSTALADO EM RAMAL DE DISTRIBUIÇÃO DE ÁGUA - FORNECIMENTO E INSTALAÇÃO. AF_06/2022</t>
  </si>
  <si>
    <t>17,04</t>
  </si>
  <si>
    <t>89446</t>
  </si>
  <si>
    <t>TUBO, PVC, SOLDÁVEL, DN 25MM, INSTALADO EM PRUMADA DE ÁGUA - FORNECIMENTO E INSTALAÇÃO. AF_06/2022</t>
  </si>
  <si>
    <t>89447</t>
  </si>
  <si>
    <t>TUBO, PVC, SOLDÁVEL, DN 32MM, INSTALADO EM PRUMADA DE ÁGUA - FORNECIMENTO E INSTALAÇÃO. AF_06/2022</t>
  </si>
  <si>
    <t>89448</t>
  </si>
  <si>
    <t>TUBO, PVC, SOLDÁVEL, DN 40MM, INSTALADO EM PRUMADA DE ÁGUA - FORNECIMENTO E INSTALAÇÃO. AF_06/2022</t>
  </si>
  <si>
    <t>89449</t>
  </si>
  <si>
    <t>TUBO, PVC, SOLDÁVEL, DN 50MM, INSTALADO EM PRUMADA DE ÁGUA - FORNECIMENTO E INSTALAÇÃO. AF_06/2022</t>
  </si>
  <si>
    <t>17,57</t>
  </si>
  <si>
    <t>89450</t>
  </si>
  <si>
    <t>TUBO, PVC, SOLDÁVEL, DN 60MM, INSTALADO EM PRUMADA DE ÁGUA - FORNECIMENTO E INSTALAÇÃO. AF_06/2022</t>
  </si>
  <si>
    <t>89451</t>
  </si>
  <si>
    <t>TUBO, PVC, SOLDÁVEL, DN 75MM, INSTALADO EM PRUMADA DE ÁGUA - FORNECIMENTO E INSTALAÇÃO. AF_06/2022</t>
  </si>
  <si>
    <t>89452</t>
  </si>
  <si>
    <t>TUBO, PVC, SOLDÁVEL, DN 85MM, INSTALADO EM PRUMADA DE ÁGUA - FORNECIMENTO E INSTALAÇÃO. AF_06/2022</t>
  </si>
  <si>
    <t>63,75</t>
  </si>
  <si>
    <t>89508</t>
  </si>
  <si>
    <t>TUBO PVC, SÉRIE R, ÁGUA PLUVIAL, DN 40 MM, FORNECIDO E INSTALADO EM RAMAL DE ENCAMINHAMENTO. AF_06/2022</t>
  </si>
  <si>
    <t>16,34</t>
  </si>
  <si>
    <t>89509</t>
  </si>
  <si>
    <t>TUBO PVC, SÉRIE R, ÁGUA PLUVIAL, DN 50 MM, FORNECIDO E INSTALADO EM RAMAL DE ENCAMINHAMENTO. AF_06/2022</t>
  </si>
  <si>
    <t>89511</t>
  </si>
  <si>
    <t>TUBO PVC, SÉRIE R, ÁGUA PLUVIAL, DN 75 MM, FORNECIDO E INSTALADO EM RAMAL DE ENCAMINHAMENTO. AF_06/2022</t>
  </si>
  <si>
    <t>89512</t>
  </si>
  <si>
    <t>TUBO PVC, SÉRIE R, ÁGUA PLUVIAL, DN 100 MM, FORNECIDO E INSTALADO EM RAMAL DE ENCAMINHAMENTO. AF_06/2022</t>
  </si>
  <si>
    <t>89576</t>
  </si>
  <si>
    <t>TUBO PVC, SÉRIE R, ÁGUA PLUVIAL, DN 75 MM, FORNECIDO E INSTALADO EM CONDUTORES VERTICAIS DE ÁGUAS PLUVIAIS. AF_06/2022</t>
  </si>
  <si>
    <t>28,60</t>
  </si>
  <si>
    <t>TUBO PVC, SÉRIE R, ÁGUA PLUVIAL, DN 100 MM, FORNECIDO E INSTALADO EM CONDUTORES VERTICAIS DE ÁGUAS PLUVIAIS. AF_06/2022</t>
  </si>
  <si>
    <t>35,27</t>
  </si>
  <si>
    <t>89580</t>
  </si>
  <si>
    <t>TUBO PVC, SÉRIE R, ÁGUA PLUVIAL, DN 150 MM, FORNECIDO E INSTALADO EM CONDUTORES VERTICAIS DE ÁGUAS PLUVIAIS. AF_06/2022</t>
  </si>
  <si>
    <t>89633</t>
  </si>
  <si>
    <t>TUBO, CPVC, SOLDÁVEL, DN 15MM, INSTALADO EM RAMAL OU SUB-RAMAL DE ÁGUA - FORNECIMENTO E INSTALAÇÃO. AF_06/2022</t>
  </si>
  <si>
    <t>22,47</t>
  </si>
  <si>
    <t>89634</t>
  </si>
  <si>
    <t>TUBO, CPVC, SOLDÁVEL, DN 22MM, INSTALADO EM RAMAL OU SUB-RAMAL DE ÁGUA - FORNECIMENTO E INSTALAÇÃO. AF_06/2022</t>
  </si>
  <si>
    <t>32,25</t>
  </si>
  <si>
    <t>89635</t>
  </si>
  <si>
    <t>TUBO, CPVC, SOLDÁVEL, DN 28MM, INSTALADO EM RAMAL OU SUB-RAMAL DE ÁGUA - FORNECIMENTO E INSTALAÇÃO. AF_06/2022</t>
  </si>
  <si>
    <t>89636</t>
  </si>
  <si>
    <t>TUBO, CPVC, SOLDÁVEL, DN 35MM, INSTALADO EM RAMAL OU SUB-RAMAL DE ÁGUA   FORNECIMENTO E INSTALAÇÃO. AF_06/2022</t>
  </si>
  <si>
    <t>89711</t>
  </si>
  <si>
    <t>TUBO PVC, SERIE NORMAL, ESGOTO PREDIAL, DN 40 MM, FORNECIDO E INSTALADO EM RAMAL DE DESCARGA OU RAMAL DE ESGOTO SANITÁRIO. AF_08/2022</t>
  </si>
  <si>
    <t>89712</t>
  </si>
  <si>
    <t>TUBO PVC, SERIE NORMAL, ESGOTO PREDIAL, DN 50 MM, FORNECIDO E INSTALADO EM RAMAL DE DESCARGA OU RAMAL DE ESGOTO SANITÁRIO. AF_08/2022</t>
  </si>
  <si>
    <t>89713</t>
  </si>
  <si>
    <t>TUBO PVC, SERIE NORMAL, ESGOTO PREDIAL, DN 75 MM, FORNECIDO E INSTALADO EM RAMAL DE DESCARGA OU RAMAL DE ESGOTO SANITÁRIO. AF_08/2022</t>
  </si>
  <si>
    <t>89714</t>
  </si>
  <si>
    <t>TUBO PVC, SERIE NORMAL, ESGOTO PREDIAL, DN 100 MM, FORNECIDO E INSTALADO EM RAMAL DE DESCARGA OU RAMAL DE ESGOTO SANITÁRIO. AF_08/2022</t>
  </si>
  <si>
    <t>35,14</t>
  </si>
  <si>
    <t>89716</t>
  </si>
  <si>
    <t>TUBO, CPVC, SOLDÁVEL, DN 22MM, INSTALADO EM RAMAL DE DISTRIBUIÇÃO DE ÁGUA - FORNECIMENTO E INSTALAÇÃO. AF_06/2022</t>
  </si>
  <si>
    <t>24,16</t>
  </si>
  <si>
    <t>89717</t>
  </si>
  <si>
    <t>TUBO, CPVC, SOLDÁVEL, DN 28MM, INSTALADO EM RAMAL DE DISTRIBUIÇÃO DE ÁGUA - FORNECIMENTO E INSTALAÇÃO. AF_06/2022</t>
  </si>
  <si>
    <t>38,48</t>
  </si>
  <si>
    <t>89770</t>
  </si>
  <si>
    <t>TUBO, CPVC, SOLDÁVEL, DN 35MM, INSTALADO EM PRUMADA DE ÁGUA   FORNECIMENTO E INSTALAÇÃO. AF_06/2022</t>
  </si>
  <si>
    <t>89771</t>
  </si>
  <si>
    <t>TUBO, CPVC, SOLDÁVEL, DN 42MM, INSTALADO EM PRUMADA DE ÁGUA   FORNECIMENTO E INSTALAÇÃO. AF_06/2022</t>
  </si>
  <si>
    <t>89773</t>
  </si>
  <si>
    <t>TUBO, CPVC, SOLDÁVEL, DN 73MM, INSTALADO EM PRUMADA DE ÁGUA   FORNECIMENTO E INSTALAÇÃO. AF_06/2022</t>
  </si>
  <si>
    <t>89775</t>
  </si>
  <si>
    <t>TUBO, CPVC, SOLDÁVEL, DN 89MM, INSTALADO EM PRUMADA DE ÁGUA   FORNECIMENTO E INSTALAÇÃO. AF_06/2022</t>
  </si>
  <si>
    <t>89798</t>
  </si>
  <si>
    <t>TUBO PVC, SERIE NORMAL, ESGOTO PREDIAL, DN 50 MM, FORNECIDO E INSTALADO EM PRUMADA DE ESGOTO SANITÁRIO OU VENTILAÇÃO. AF_08/2022</t>
  </si>
  <si>
    <t>14,24</t>
  </si>
  <si>
    <t>89799</t>
  </si>
  <si>
    <t>TUBO PVC, SERIE NORMAL, ESGOTO PREDIAL, DN 75 MM, FORNECIDO E INSTALADO EM PRUMADA DE ESGOTO SANITÁRIO OU VENTILAÇÃO. AF_08/2022</t>
  </si>
  <si>
    <t>22,54</t>
  </si>
  <si>
    <t>89800</t>
  </si>
  <si>
    <t>TUBO PVC, SERIE NORMAL, ESGOTO PREDIAL, DN 100 MM, FORNECIDO E INSTALADO EM PRUMADA DE ESGOTO SANITÁRIO OU VENTILAÇÃO. AF_08/2022</t>
  </si>
  <si>
    <t>89848</t>
  </si>
  <si>
    <t>TUBO PVC, SERIE NORMAL, ESGOTO PREDIAL, DN 100 MM, FORNECIDO E INSTALADO EM SUBCOLETOR AÉREO DE ESGOTO SANITÁRIO. AF_08/2022</t>
  </si>
  <si>
    <t>89849</t>
  </si>
  <si>
    <t>TUBO PVC, SERIE NORMAL, ESGOTO PREDIAL, DN 150 MM, FORNECIDO E INSTALADO EM SUBCOLETOR AÉREO DE ESGOTO SANITÁRIO. AF_08/2022</t>
  </si>
  <si>
    <t>TUBO, PVC, SOLDÁVEL, DN 25MM, INSTALADO EM DRENO DE AR-CONDICIONADO - FORNECIMENTO E INSTALAÇÃO. AF_08/2022</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</si>
  <si>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</si>
  <si>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</si>
  <si>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</si>
  <si>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</si>
  <si>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</si>
  <si>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</si>
  <si>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</si>
  <si>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</si>
  <si>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31,93</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</si>
  <si>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</si>
  <si>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</si>
  <si>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</si>
  <si>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</si>
  <si>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</si>
  <si>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</si>
  <si>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</si>
  <si>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</si>
  <si>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</si>
  <si>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</si>
  <si>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</si>
  <si>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</si>
  <si>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</si>
  <si>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</si>
  <si>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91795</t>
  </si>
  <si>
    <t>(COMPOSIÇÃO REPRESENTATIVA) DO SERVIÇO DE INST. TUBO PVC, SÉRIE N, ESGOTO PREDIAL, 100 MM (INST. RAMAL DESCARGA, RAMAL DE ESG. SANIT., PRUMADA ESG. SANIT., VENTILAÇÃO OU SUB-COLETOR AÉREO), INCL. CONEXÕES E CORTES, FIXAÇÕES, P/ PRÉDIOS. AF_10/2015</t>
  </si>
  <si>
    <t>68,26</t>
  </si>
  <si>
    <t>91796</t>
  </si>
  <si>
    <t>(COMPOSIÇÃO REPRESENTATIVA) DO SERVIÇO DE INSTALAÇÃO DE TUBO DE PVC, SÉRIE NORMAL, ESGOTO PREDIAL, DN 150 MM (INSTALADO EM SUB-COLETOR AÉREO), INCLUSIVE CONEXÕES, CORTES E FIXAÇÕES, PARA PRÉDIOS. AF_10/2015</t>
  </si>
  <si>
    <t>92275</t>
  </si>
  <si>
    <t>TUBO EM COBRE RÍGIDO, DN 22 MM, CLASSE E, SEM ISOLAMENTO, INSTALADO EM PRUMADA DE HIDRÁULICA PREDIAL - FORNECIMENTO E INSTALAÇÃO. AF_04/2022</t>
  </si>
  <si>
    <t>92276</t>
  </si>
  <si>
    <t>TUBO EM COBRE RÍGIDO, DN 28 MM, CLASSE E, SEM ISOLAMENTO, INSTALADO EM PRUMADA DE HIDRÁULICA PREDIAL - FORNECIMENTO E INSTALAÇÃO. AF_04/2022</t>
  </si>
  <si>
    <t>92277</t>
  </si>
  <si>
    <t>TUBO EM COBRE RÍGIDO, DN 35 MM, CLASSE E, SEM ISOLAMENTO, INSTALADO EM PRUMADA DE HIDRÁULICA PREDIAL - FORNECIMENTO E INSTALAÇÃO. AF_04/2022</t>
  </si>
  <si>
    <t>92278</t>
  </si>
  <si>
    <t>TUBO EM COBRE RÍGIDO, DN 42 MM, CLASSE E, SEM ISOLAMENTO, INSTALADO EM PRUMADA DE HIDRÁULICA PREDIAL - FORNECIMENTO E INSTALAÇÃO. AF_04/2022</t>
  </si>
  <si>
    <t>92279</t>
  </si>
  <si>
    <t>TUBO EM COBRE RÍGIDO, DN 54 MM, CLASSE E, SEM ISOLAMENTO, INSTALADO EM PRUMADA DE HIDRÁULICA PREDIAL - FORNECIMENTO E INSTALAÇÃO. AF_04/2022</t>
  </si>
  <si>
    <t>92280</t>
  </si>
  <si>
    <t>TUBO EM COBRE RÍGIDO, DN 66 MM, CLASSE E, SEM ISOLAMENTO, INSTALADO EM PRUMADA DE HIDRÁULICA PREDIAL - FORNECIMENTO E INSTALAÇÃO. AF_04/2022</t>
  </si>
  <si>
    <t>92281</t>
  </si>
  <si>
    <t>TUBO EM COBRE RÍGIDO, DN 22 MM, CLASSE E, COM ISOLAMENTO, INSTALADO EM PRUMADA DE HIDRÁULICA PREDIAL - FORNECIMENTO E INSTALAÇÃO. AF_04/2022</t>
  </si>
  <si>
    <t>92282</t>
  </si>
  <si>
    <t>TUBO EM COBRE RÍGIDO, DN 28 MM, CLASSE E, COM ISOLAMENTO, INSTALADO EM PRUMADA DE HIDRÁULICA PREDIAL - FORNECIMENTO E INSTALAÇÃO. AF_04/2022</t>
  </si>
  <si>
    <t>92283</t>
  </si>
  <si>
    <t>TUBO EM COBRE RÍGIDO, DN 35 MM, CLASSE E, COM ISOLAMENTO, INSTALADO EM PRUMADA DE HIDRÁULICA PREDIAL - FORNECIMENTO E INSTALAÇÃO. AF_04/2022</t>
  </si>
  <si>
    <t>255,64</t>
  </si>
  <si>
    <t>92284</t>
  </si>
  <si>
    <t>TUBO EM COBRE RÍGIDO, DN 42 MM, CLASSE E, COM ISOLAMENTO, INSTALADO EM PRUMADA DE HIDRÁULICA PREDIAL - FORNECIMENTO E INSTALAÇÃO. AF_04/2022</t>
  </si>
  <si>
    <t>92285</t>
  </si>
  <si>
    <t>TUBO EM COBRE RÍGIDO, DN 54 MM, CLASSE E, COM ISOLAMENTO, INSTALADO EM PRUMADA DE HIDRÁULICA PREDIAL - FORNECIMENTO E INSTALAÇÃO. AF_04/2022</t>
  </si>
  <si>
    <t>92286</t>
  </si>
  <si>
    <t>TUBO EM COBRE RÍGIDO, DN 66 MM, CLASSE E, COM ISOLAMENTO, INSTALADO EM PRUMADA DE HIDRÁULICA PREDIAL - FORNECIMENTO E INSTALAÇÃO. AF_04/2022</t>
  </si>
  <si>
    <t>92305</t>
  </si>
  <si>
    <t>TUBO EM COBRE RÍGIDO, DN 15 MM, CLASSE E, SEM ISOLAMENTO, INSTALADO EM RAMAL DE DISTRIBUIÇÃO DE HIDRÁULICA PREDIAL - FORNECIMENTO E INSTALAÇÃO. AF_04/2022</t>
  </si>
  <si>
    <t>66,23</t>
  </si>
  <si>
    <t>92306</t>
  </si>
  <si>
    <t>TUBO EM COBRE RÍGIDO, DN 22 MM, CLASSE E, SEM ISOLAMENTO, INSTALADO EM RAMAL DE DISTRIBUIÇÃO DE HIDRÁULICA PREDIAL - FORNECIMENTO E INSTALAÇÃO. AF_04/2022</t>
  </si>
  <si>
    <t>92307</t>
  </si>
  <si>
    <t>TUBO EM COBRE RÍGIDO, DN 28 MM, CLASSE E, SEM ISOLAMENTO, INSTALADO EM RAMAL DE DISTRIBUIÇÃO DE HIDRÁULICA PREDIAL - FORNECIMENTO E INSTALAÇÃO. AF_04/2022</t>
  </si>
  <si>
    <t>92308</t>
  </si>
  <si>
    <t>TUBO EM COBRE RÍGIDO, DN 15 MM, CLASSE E, COM ISOLAMENTO, INSTALADO EM RAMAL DE DISTRIBUIÇÃO DE HIDRÁULICA PREDIAL - FORNECIMENTO E INSTALAÇÃO. AF_04/2022</t>
  </si>
  <si>
    <t>92309</t>
  </si>
  <si>
    <t>TUBO EM COBRE RÍGIDO, DN 22 MM, CLASSE E, COM ISOLAMENTO, INSTALADO EM RAMAL DE DISTRIBUIÇÃO DE HIDRÁULICA PREDIAL - FORNECIMENTO E INSTALAÇÃO. AF_04/2022</t>
  </si>
  <si>
    <t>92310</t>
  </si>
  <si>
    <t>TUBO EM COBRE RÍGIDO, DN 28 MM, CLASSE E, COM ISOLAMENTO, INSTALADO EM RAMAL DE DISTRIBUIÇÃO DE HIDRÁULICA PREDIAL - FORNECIMENTO E INSTALAÇÃO. AF_04/2022</t>
  </si>
  <si>
    <t>92320</t>
  </si>
  <si>
    <t>TUBO EM COBRE RÍGIDO, DN 15 MM, CLASSE E, SEM ISOLAMENTO, INSTALADO EM RAMAL E SUB-RAMAL DE HIDRÁULICA PREDIAL - FORNECIMENTO E INSTALAÇÃO. AF_04/2022</t>
  </si>
  <si>
    <t>92321</t>
  </si>
  <si>
    <t>TUBO EM COBRE RÍGIDO, DN 22 MM, CLASSE E, SEM ISOLAMENTO, INSTALADO EM RAMAL E SUB-RAMAL DE HIDRÁULICA PREDIAL - FORNECIMENTO E INSTALAÇÃO. AF_04/2022</t>
  </si>
  <si>
    <t>92322</t>
  </si>
  <si>
    <t>TUBO EM COBRE RÍGIDO, DN 28 MM, CLASSE E, SEM ISOLAMENTO, INSTALADO EM RAMAL E SUB-RAMAL DE HIDRÁULICA PREDIAL - FORNECIMENTO E INSTALAÇÃO. AF_04/2022</t>
  </si>
  <si>
    <t>92323</t>
  </si>
  <si>
    <t>TUBO EM COBRE RÍGIDO, DN 15 MM, CLASSE E, COM ISOLAMENTO, INSTALADO EM RAMAL E SUB-RAMAL DE HIDRÁULICA PREDIAL - FORNECIMENTO E INSTALAÇÃO. AF_04/2022</t>
  </si>
  <si>
    <t>92324</t>
  </si>
  <si>
    <t>TUBO EM COBRE RÍGIDO, DN 22 MM, CLASSE E, COM ISOLAMENTO, INSTALADO EM RAMAL E SUB-RAMAL DE HIDRÁULICA PREDIAL - FORNECIMENTO E INSTALAÇÃO. AF_04/2022</t>
  </si>
  <si>
    <t>92325</t>
  </si>
  <si>
    <t>TUBO EM COBRE RÍGIDO, DN 28 MM, CLASSE E, COM ISOLAMENTO, INSTALADO EM RAMAL E SUB-RAMAL DE HIDRÁULICA PREDIAL - FORNECIMENTO E INSTALAÇÃO. AF_04/2022</t>
  </si>
  <si>
    <t>92335</t>
  </si>
  <si>
    <t>TUBO DE AÇO GALVANIZADO COM COSTURA, CLASSE MÉDIA, CONEXÃO RANHURADA, DN 50 (2"), INSTALADO EM PRUMADAS - FORNECIMENTO E INSTALAÇÃO. AF_10/2020</t>
  </si>
  <si>
    <t>80,89</t>
  </si>
  <si>
    <t>92336</t>
  </si>
  <si>
    <t>TUBO DE AÇO GALVANIZADO COM COSTURA, CLASSE MÉDIA, CONEXÃO RANHURADA, DN 65 (2 1/2"), INSTALADO EM PRUMADAS - FORNECIMENTO E INSTALAÇÃO. AF_10/2020</t>
  </si>
  <si>
    <t>99,45</t>
  </si>
  <si>
    <t>92337</t>
  </si>
  <si>
    <t>TUBO DE AÇO GALVANIZADO COM COSTURA, CLASSE MÉDIA, CONEXÃO RANHURADA, DN 80 (3"), INSTALADO EM PRUMADAS - FORNECIMENTO E INSTALAÇÃO. AF_10/2020</t>
  </si>
  <si>
    <t>92338</t>
  </si>
  <si>
    <t>TUBO DE AÇO PRETO SEM COSTURA, CONEXÃO SOLDADA, DN 50 (2"), INSTALADO EM PRUMADAS - FORNECIMENTO E INSTALAÇÃO. AF_10/2020</t>
  </si>
  <si>
    <t>92339</t>
  </si>
  <si>
    <t>TUBO DE AÇO PRETO SEM COSTURA, CONEXÃO SOLDADA, DN 65 (2 1/2"), INSTALADO EM PRUMADAS - FORNECIMENTO E INSTALAÇÃO. AF_10/2020</t>
  </si>
  <si>
    <t>92341</t>
  </si>
  <si>
    <t>TUBO DE AÇO GALVANIZADO COM COSTURA, CLASSE MÉDIA, DN 50 (2"), CONEXÃO ROSQUEADA, INSTALADO EM PRUMADAS - FORNECIMENTO E INSTALAÇÃO. AF_10/2020</t>
  </si>
  <si>
    <t>89,36</t>
  </si>
  <si>
    <t>92342</t>
  </si>
  <si>
    <t>TUBO DE AÇO GALVANIZADO COM COSTURA, CLASSE MÉDIA, DN 65 (2 1/2"), CONEXÃO ROSQUEADA, INSTALADO EM PRUMADAS - FORNECIMENTO E INSTALAÇÃO. AF_10/2020</t>
  </si>
  <si>
    <t>92343</t>
  </si>
  <si>
    <t>TUBO DE AÇO GALVANIZADO COM COSTURA, CLASSE MÉDIA, DN 80 (3"), CONEXÃO ROSQUEADA, INSTALADO EM PRUMADAS - FORNECIMENTO E INSTALAÇÃO. AF_10/2020</t>
  </si>
  <si>
    <t>139,82</t>
  </si>
  <si>
    <t>92359</t>
  </si>
  <si>
    <t>TUBO DE AÇO PRETO SEM COSTURA, CONEXÃO SOLDADA, DN 25 (1"), INSTALADO EM REDE DE ALIMENTAÇÃO PARA HIDRANTE - FORNECIMENTO E INSTALAÇÃO. AF_10/2020</t>
  </si>
  <si>
    <t>77,07</t>
  </si>
  <si>
    <t>92360</t>
  </si>
  <si>
    <t>TUBO DE AÇO PRETO SEM COSTURA, CONEXÃO SOLDADA, DN 32 (1 1/4"), INSTALADO EM REDE DE ALIMENTAÇÃO PARA HIDRANTE - FORNECIMENTO E INSTALAÇÃO. AF_10/2020</t>
  </si>
  <si>
    <t>92361</t>
  </si>
  <si>
    <t>TUBO DE AÇO PRETO SEM COSTURA, CONEXÃO SOLDADA, DN 50 (2"), INSTALADO EM REDE DE ALIMENTAÇÃO PARA HIDRANTE - FORNECIMENTO E INSTALAÇÃO. AF_10/2020</t>
  </si>
  <si>
    <t>92362</t>
  </si>
  <si>
    <t>TUBO DE AÇO PRETO SEM COSTURA, CONEXÃO SOLDADA, DN 65 (2 1/2"), INSTALADO EM REDE DE ALIMENTAÇÃO PARA HIDRANTE - FORNECIMENTO E INSTALAÇÃO. AF_10/2020</t>
  </si>
  <si>
    <t>92364</t>
  </si>
  <si>
    <t>TUBO DE AÇO GALVANIZADO COM COSTURA, CLASSE MÉDIA, DN 32 (1 1/4"), CONEXÃO ROSQUEADA, INSTALADO EM REDE DE ALIMENTAÇÃO PARA HIDRANTE - FORNECIMENTO E INSTALAÇÃO. AF_10/2020</t>
  </si>
  <si>
    <t>92365</t>
  </si>
  <si>
    <t>TUBO DE AÇO GALVANIZADO COM COSTURA, CLASSE MÉDIA, DN 40 (1 1/2"), CONEXÃO ROSQUEADA, INSTALADO EM REDE DE ALIMENTAÇÃO PARA HIDRANTE - FORNECIMENTO E INSTALAÇÃO. AF_10/2020</t>
  </si>
  <si>
    <t>92366</t>
  </si>
  <si>
    <t>TUBO DE AÇO GALVANIZADO COM COSTURA, CLASSE MÉDIA, DN 50 (2"), CONEXÃO ROSQUEADA, INSTALADO EM REDE DE ALIMENTAÇÃO PARA HIDRANTE - FORNECIMENTO E INSTALAÇÃO. AF_10/2020</t>
  </si>
  <si>
    <t>92367</t>
  </si>
  <si>
    <t>TUBO DE AÇO GALVANIZADO COM COSTURA, CLASSE MÉDIA, DN 65 (2 1/2"), CONEXÃO ROSQUEADA, INSTALADO EM REDE DE ALIMENTAÇÃO PARA HIDRANTE - FORNECIMENTO E INSTALAÇÃO. AF_10/2020</t>
  </si>
  <si>
    <t>92368</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</si>
  <si>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</si>
  <si>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</si>
  <si>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</si>
  <si>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</si>
  <si>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</si>
  <si>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92648</t>
  </si>
  <si>
    <t>TUBO DE AÇO PRETO SEM COSTURA, CONEXÃO SOLDADA, DN 40 (1 1/2"), INSTALADO EM REDE DE ALIMENTAÇÃO PARA SPRINKLER - FORNECIMENTO E INSTALAÇÃO. AF_10/2020</t>
  </si>
  <si>
    <t>92649</t>
  </si>
  <si>
    <t>TUBO DE AÇO PRETO SEM COSTURA, CONEXÃO SOLDADA, DN 50 (2"), INSTALADO EM REDE DE ALIMENTAÇÃO PARA SPRINKLER - FORNECIMENTO E INSTALAÇÃO. AF_10/2020</t>
  </si>
  <si>
    <t>141,95</t>
  </si>
  <si>
    <t>92650</t>
  </si>
  <si>
    <t>TUBO DE AÇO PRETO SEM COSTURA, CONEXÃO SOLDADA, DN 65 (2 1/2"), INSTALADO EM REDE DE ALIMENTAÇÃO PARA SPRINKLER - FORNECIMENTO E INSTALAÇÃO. AF_10/2020</t>
  </si>
  <si>
    <t>92652</t>
  </si>
  <si>
    <t>TUBO DE AÇO GALVANIZADO COM COSTURA, CLASSE MÉDIA, CONEXÃO ROSQUEADA, DN 32 (1 1/4"), INSTALADO EM REDE DE ALIMENTAÇÃO PARA SPRINKLER - FORNECIMENTO E INSTALAÇÃO. AF_10/2020</t>
  </si>
  <si>
    <t>92653</t>
  </si>
  <si>
    <t>TUBO DE AÇO GALVANIZADO COM COSTURA, CLASSE MÉDIA, CONEXÃO ROSQUEADA, DN 40 (1 1/2"), INSTALADO EM REDE DE ALIMENTAÇÃO PARA SPRINKLER - FORNECIMENTO E INSTALAÇÃO. AF_10/2020</t>
  </si>
  <si>
    <t>60,39</t>
  </si>
  <si>
    <t>92654</t>
  </si>
  <si>
    <t>TUBO DE AÇO GALVANIZADO COM COSTURA, CLASSE MÉDIA, CONEXÃO ROSQUEADA, DN 50 (2"), INSTALADO EM REDE DE ALIMENTAÇÃO PARA SPRINKLER - FORNECIMENTO E INSTALAÇÃO. AF_10/2020</t>
  </si>
  <si>
    <t>92655</t>
  </si>
  <si>
    <t>TUBO DE AÇO GALVANIZADO COM COSTURA, CLASSE MÉDIA, CONEXÃO ROSQUEADA, DN 65 (2 1/2"), INSTALADO EM REDE DE ALIMENTAÇÃO PARA SPRINKLER - FORNECIMENTO E INSTALAÇÃO. AF_10/2020</t>
  </si>
  <si>
    <t>101,00</t>
  </si>
  <si>
    <t>92656</t>
  </si>
  <si>
    <t>TUBO DE AÇO GALVANIZADO COM COSTURA, CLASSE MÉDIA, CONEXÃO ROSQUEADA, DN 80 (3"), INSTALADO EM REDE DE ALIMENTAÇÃO PARA SPRINKLER - FORNECIMENTO E INSTALAÇÃO. AF_10/2020</t>
  </si>
  <si>
    <t>132,42</t>
  </si>
  <si>
    <t>92687</t>
  </si>
  <si>
    <t>TUBO DE AÇO GALVANIZADO COM COSTURA, CLASSE MÉDIA, CONEXÃO ROSQUEADA, DN 15 (1/2"), INSTALADO EM RAMAIS E SUB-RAMAIS DE GÁS - FORNECIMENTO E INSTALAÇÃO. AF_10/2020</t>
  </si>
  <si>
    <t>92688</t>
  </si>
  <si>
    <t>TUBO DE AÇO GALVANIZADO COM COSTURA, CLASSE MÉDIA, CONEXÃO ROSQUEADA, DN 20 (3/4"), INSTALADO EM RAMAIS E SUB-RAMAIS DE GÁS - FORNECIMENTO E INSTALAÇÃO. AF_10/2020</t>
  </si>
  <si>
    <t>92689</t>
  </si>
  <si>
    <t>TUBO DE AÇO PRETO SEM COSTURA, CLASSE MÉDIA, CONEXÃO SOLDADA, DN 15 (1/2"), INSTALADO EM RAMAIS E SUB-RAMAIS DE GÁS - FORNECIMENTO E INSTALAÇÃO. AF_10/2020</t>
  </si>
  <si>
    <t>92690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</si>
  <si>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</si>
  <si>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</si>
  <si>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</si>
  <si>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94462</t>
  </si>
  <si>
    <t>TUBO DE AÇO GALVANIZADO COM COSTURA, CLASSE MÉDIA, DN 50 (2), CONEXÃO ROSQUEADA, INSTALADO EM RESERVAÇÃO DE ÁGUA DE EDIFICAÇÃO QUE POSSUA RESERVATÓRIO DE FIBRA/FIBROCIMENTO  FORNECIMENTO E INSTALAÇÃO. AF_06/2016</t>
  </si>
  <si>
    <t>87,93</t>
  </si>
  <si>
    <t>94463</t>
  </si>
  <si>
    <t>TUBO DE AÇO GALVANIZADO COM COSTURA, CLASSE MÉDIA, DN 65 (2 1/2), CONEXÃO ROSQUEADA, INSTALADO EM RESERVAÇÃO DE ÁGUA DE EDIFICAÇÃO QUE POSSUA RESERVATÓRIO DE FIBRA/FIBROCIMENTO  FORNECIMENTO E INSTALAÇÃO. AF_06/2016</t>
  </si>
  <si>
    <t>103,56</t>
  </si>
  <si>
    <t>94464</t>
  </si>
  <si>
    <t>TUBO DE AÇO GALVANIZADO COM COSTURA, CLASSE MÉDIA, DN 80 (3), CONEXÃO ROSQUEADA, INSTALADO EM RESERVAÇÃO DE ÁGUA DE EDIFICAÇÃO QUE POSSUA RESERVATÓRIO DE FIBRA/FIBROCIMENTO  FORNECIMENTO E INSTALAÇÃO. AF_06/2016</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</si>
  <si>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</si>
  <si>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</si>
  <si>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</si>
  <si>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</si>
  <si>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</si>
  <si>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</si>
  <si>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</si>
  <si>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</si>
  <si>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</si>
  <si>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TUBO, PVC, SOLDÁVEL, DN  25 MM, INSTALADO EM RESERVAÇÃO DE ÁGUA DE EDIFICAÇÃO QUE POSSUA RESERVATÓRIO DE FIBRA/FIBROCIMENTO   FORNECIMENTO E INSTALAÇÃO. AF_06/2016</t>
  </si>
  <si>
    <t>9,62</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</si>
  <si>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</si>
  <si>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</si>
  <si>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</si>
  <si>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</si>
  <si>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22,01</t>
  </si>
  <si>
    <t>94651</t>
  </si>
  <si>
    <t>TUBO, PVC, SOLDÁVEL, DN 50 MM, INSTALADO EM RESERVAÇÃO DE ÁGUA DE EDIFICAÇÃO QUE POSSUA RESERVATÓRIO DE FIBRA/FIBROCIMENTO   FORNECIMENTO E INSTALAÇÃO. AF_06/2016</t>
  </si>
  <si>
    <t>23,40</t>
  </si>
  <si>
    <t>94652</t>
  </si>
  <si>
    <t>TUBO, PVC, SOLDÁVEL, DN 60 MM, INSTALADO EM RESERVAÇÃO DE ÁGUA DE EDIFICAÇÃO QUE POSSUA RESERVATÓRIO DE FIBRA/FIBROCIMENTO   FORNECIMENTO E INSTALAÇÃO. AF_06/2016</t>
  </si>
  <si>
    <t>37,46</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</si>
  <si>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</si>
  <si>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</si>
  <si>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</si>
  <si>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</si>
  <si>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76,70</t>
  </si>
  <si>
    <t>94655</t>
  </si>
  <si>
    <t>TUBO, PVC, SOLDÁVEL, DN 110 MM, INSTALADO EM RESERVAÇÃO DE ÁGUA DE EDIFICAÇÃO QUE POSSUA RESERVATÓRIO DE FIBRA/FIBROCIMENTO   FORNECIMENTO E INSTALAÇÃO. AF_06/2016</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</si>
  <si>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</si>
  <si>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</si>
  <si>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</si>
  <si>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</si>
  <si>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35,92</t>
  </si>
  <si>
    <t>94718</t>
  </si>
  <si>
    <t>TUBO, CPVC, SOLDÁVEL, DN 35 MM, INSTALADO EM RESERVAÇÃO DE ÁGUA DE EDIFICAÇÃO QUE POSSUA RESERVATÓRIO DE FIBRA/FIBROCIMENTO  FORNECIMENTO E INSTALAÇÃO. AF_06/2016</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</si>
  <si>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</si>
  <si>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</si>
  <si>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</si>
  <si>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</si>
  <si>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87,13</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</si>
  <si>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</si>
  <si>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</si>
  <si>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</si>
  <si>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</si>
  <si>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94723</t>
  </si>
  <si>
    <t>TUBO, CPVC, SOLDÁVEL, DN 114 MM, INSTALADO EM RESERVAÇÃO DE ÁGUA DE EDIFICAÇÃO QUE POSSUA RESERVATÓRIO DE FIBRA/FIBROCIMENTO  FORNECIMENTO E INSTALAÇÃO. AF_06/2016</t>
  </si>
  <si>
    <t>95697</t>
  </si>
  <si>
    <t>TUBO DE AÇO PRETO SEM COSTURA, CONEXÃO SOLDADA, DN 40 (1 1/2"), INSTALADO EM REDE DE ALIMENTAÇÃO PARA HIDRANTE - FORNECIMENTO E INSTALAÇÃO. AF_10/2020</t>
  </si>
  <si>
    <t>96635</t>
  </si>
  <si>
    <t>TUBO, PPR, DN 25, CLASSE PN 20,  INSTALADO EM RAMAL OU SUB-RAMAL DE ÁGUA   FORNECIMENTO E INSTALAÇÃO. AF_08/2022</t>
  </si>
  <si>
    <t>96636</t>
  </si>
  <si>
    <t>TUBO, PPR, DN 25, CLASSE PN 25 INSTALADO EM RAMAL OU SUB-RAMAL DE ÁGUA   FORNECIMENTO E INSTALAÇÃO. AF_08/2022</t>
  </si>
  <si>
    <t>36,84</t>
  </si>
  <si>
    <t>96644</t>
  </si>
  <si>
    <t>TUBO, PPR, DN 25, CLASSE PN 20,  INSTALADO EM RAMAL DE DISTRIBUIÇÃO DE ÁGUA   FORNECIMENTO E INSTALAÇÃO. AF_08/2022</t>
  </si>
  <si>
    <t>96645</t>
  </si>
  <si>
    <t>TUBO, PPR, DN 32, CLASSE PN 12,  INSTALADO EM RAMAL DE DISTRIBUIÇÃO DE ÁGUA   FORNECIMENTO E INSTALAÇÃO. AF_08/2022</t>
  </si>
  <si>
    <t>17,44</t>
  </si>
  <si>
    <t>96646</t>
  </si>
  <si>
    <t>TUBO, PPR, DN 40, CLASSE PN 12,  INSTALADO EM RAMAL DE DISTRIBUIÇÃO DE ÁGUA   FORNECIMENTO E INSTALAÇÃO. AF_08/2022</t>
  </si>
  <si>
    <t>21,51</t>
  </si>
  <si>
    <t>96647</t>
  </si>
  <si>
    <t>TUBO, PPR, DN 25, CLASSE PN 25,  INSTALADO EM RAMAL DE DISTRIBUIÇÃO DE ÁGUA   FORNECIMENTO E INSTALAÇÃO. AF_08/2022</t>
  </si>
  <si>
    <t>21,57</t>
  </si>
  <si>
    <t>96648</t>
  </si>
  <si>
    <t>TUBO, PPR, DN 32, CLASSE PN 25,  INSTALADO EM RAMAL DE DISTRIBUIÇÃO DE ÁGUA   FORNECIMENTO E INSTALAÇÃO. AF_08/2022</t>
  </si>
  <si>
    <t>96649</t>
  </si>
  <si>
    <t>TUBO, PPR, DN 40, CLASSE PN 25,  INSTALADO EM RAMAL DE DISTRIBUIÇÃO DE ÁGUA   FORNECIMENTO E INSTALAÇÃO. AF_08/2022</t>
  </si>
  <si>
    <t>35,86</t>
  </si>
  <si>
    <t>96668</t>
  </si>
  <si>
    <t>TUBO, PPR, DN 25, CLASSE PN 20,  INSTALADO EM PRUMADA DE ÁGUA   FORNECIMENTO E INSTALAÇÃO. AF_08/2022</t>
  </si>
  <si>
    <t>96669</t>
  </si>
  <si>
    <t>TUBO, PPR, DN 32, CLASSE PN 12,  INSTALADO EM PRUMADA DE ÁGUA   FORNECIMENTO E INSTALAÇÃO. AF_08/2022</t>
  </si>
  <si>
    <t>15,33</t>
  </si>
  <si>
    <t>96670</t>
  </si>
  <si>
    <t>TUBO, PPR, DN 40, CLASSE PN 12,  INSTALADO EM PRUMADA DE ÁGUA   FORNECIMENTO E INSTALAÇÃO. AF_08/2022</t>
  </si>
  <si>
    <t>20,00</t>
  </si>
  <si>
    <t>96671</t>
  </si>
  <si>
    <t>TUBO, PPR, DN 50, CLASSE PN 12,  INSTALADO EM PRUMADA DE ÁGUA   FORNECIMENTO E INSTALAÇÃO. AF_08/2022</t>
  </si>
  <si>
    <t>30,55</t>
  </si>
  <si>
    <t>96672</t>
  </si>
  <si>
    <t>TUBO, PPR, DN 63, CLASSE PN 12,  INSTALADO EM PRUMADA DE ÁGUA   FORNECIMENTO E INSTALAÇÃO. AF_08/2022</t>
  </si>
  <si>
    <t>96673</t>
  </si>
  <si>
    <t>TUBO, PPR, DN 75, CLASSE PN 12,  INSTALADO EM PRUMADA DE ÁGUA   FORNECIMENTO E INSTALAÇÃO. AF_08/2022</t>
  </si>
  <si>
    <t>59,25</t>
  </si>
  <si>
    <t>96674</t>
  </si>
  <si>
    <t>TUBO, PPR, DN 90, CLASSE PN 12,  INSTALADO EM PRUMADA DE ÁGUA   FORNECIMENTO E INSTALAÇÃO. AF_08/2022</t>
  </si>
  <si>
    <t>96,51</t>
  </si>
  <si>
    <t>96675</t>
  </si>
  <si>
    <t>TUBO, PPR, DN 110, CLASSE PN 12,  INSTALADO EM PRUMADA DE ÁGUA   FORNECIMENTO E INSTALAÇÃO. AF_08/2022</t>
  </si>
  <si>
    <t>96676</t>
  </si>
  <si>
    <t>TUBO, PPR, DN 25, CLASSE PN 25,  INSTALADO EM PRUMADA DE ÁGUA   FORNECIMENTO E INSTALAÇÃO. AF_08/2022</t>
  </si>
  <si>
    <t>96677</t>
  </si>
  <si>
    <t>TUBO, PPR, DN 32, CLASSE PN 25,  INSTALADO EM PRUMADA DE ÁGUA   FORNECIMENTO E INSTALAÇÃO. AF_08/2022</t>
  </si>
  <si>
    <t>25,84</t>
  </si>
  <si>
    <t>96678</t>
  </si>
  <si>
    <t>TUBO, PPR, DN 40, CLASSE PN 25,  INSTALADO EM PRUMADA DE ÁGUA   FORNECIMENTO E INSTALAÇÃO. AF_08/2022</t>
  </si>
  <si>
    <t>96679</t>
  </si>
  <si>
    <t>TUBO, PPR, DN 50, CLASSE PN 25,  INSTALADO EM PRUMADA DE ÁGUA   FORNECIMENTO E INSTALAÇÃO. AF_08/2022</t>
  </si>
  <si>
    <t>53,65</t>
  </si>
  <si>
    <t>96680</t>
  </si>
  <si>
    <t>TUBO, PPR, DN 63, CLASSE PN 25,  INSTALADO EM PRUMADA DE ÁGUA   FORNECIMENTO E INSTALAÇÃO. AF_08/2022</t>
  </si>
  <si>
    <t>89,40</t>
  </si>
  <si>
    <t>96681</t>
  </si>
  <si>
    <t>TUBO, PPR, DN 75, CLASSE PN 25,  INSTALADO EM PRUMADA DE ÁGUA   FORNECIMENTO E INSTALAÇÃO. AF_08/2022</t>
  </si>
  <si>
    <t>96682</t>
  </si>
  <si>
    <t>TUBO, PPR, DN 90, CLASSE PN 25,  INSTALADO EM PRUMADA DE ÁGUA   FORNECIMENTO E INSTALAÇÃO. AF_08/2022</t>
  </si>
  <si>
    <t>96683</t>
  </si>
  <si>
    <t>TUBO, PPR, DN 110, CLASSE PN 25,  INSTALADO EM PRUMADA DE ÁGUA   FORNECIMENTO E INSTALAÇÃO. AF_08/2022</t>
  </si>
  <si>
    <t>275,11</t>
  </si>
  <si>
    <t>96718</t>
  </si>
  <si>
    <t>TUBO, PPR, DN 20, CLASSE PN 20,  INSTALADO EM RESERVAÇÃO DE ÁGUA DE EDIFICAÇÃO QUE POSSUA RESERVATÓRIO DE FIBRA/FIBROCIMENTO  FORNECIMENTO E INSTALAÇÃO. AF_06/2016</t>
  </si>
  <si>
    <t>9,46</t>
  </si>
  <si>
    <t>96719</t>
  </si>
  <si>
    <t>TUBO, PPR, DN 25, CLASSE PN 20,  INSTALADO EM RESERVAÇÃO DE ÁGUA DE EDIFICAÇÃO QUE POSSUA RESERVATÓRIO DE FIBRA/FIBROCIMENTO  FORNECIMENTO E INSTALAÇÃO. AF_06/2016</t>
  </si>
  <si>
    <t>17,65</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</si>
  <si>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</si>
  <si>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</si>
  <si>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</si>
  <si>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</si>
  <si>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19,74</t>
  </si>
  <si>
    <t>96722</t>
  </si>
  <si>
    <t>TUBO, PPR, DN 50, CLASSE PN 12,  INSTALADO EM RESERVAÇÃO DE ÁGUA DE EDIFICAÇÃO QUE POSSUA RESERVATÓRIO DE FIBRA/FIBROCIMENTO  FORNECIMENTO E INSTALAÇÃO. AF_06/2016</t>
  </si>
  <si>
    <t>31,62</t>
  </si>
  <si>
    <t>96723</t>
  </si>
  <si>
    <t>TUBO, PPR, DN 63, CLASSE PN 12,  INSTALADO EM RESERVAÇÃO DE ÁGUA DE EDIFICAÇÃO QUE POSSUA RESERVATÓRIO DE FIBRA/FIBROCIMENTO  FORNECIMENTO E INSTALAÇÃO. AF_06/2016</t>
  </si>
  <si>
    <t>45,59</t>
  </si>
  <si>
    <t>96724</t>
  </si>
  <si>
    <t>TUBO, PPR, DN 75, CLASSE PN 12,  INSTALADO EM RESERVAÇÃO DE ÁGUA DE EDIFICAÇÃO QUE POSSUA RESERVATÓRIO DE FIBRA/FIBROCIMENTO  FORNECIMENTO E INSTALAÇÃO. AF_06/2016</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</si>
  <si>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</si>
  <si>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</si>
  <si>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</si>
  <si>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</si>
  <si>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96727</t>
  </si>
  <si>
    <t>TUBO, PPR, DN 20, CLASSE PN 25,  INSTALADO EM RESERVAÇÃO DE ÁGUA DE EDIFICAÇÃO QUE POSSUA RESERVATÓRIO DE FIBRA/FIBROCIMENTO  FORNECIMENTO E INSTALAÇÃO. AF_06/2016</t>
  </si>
  <si>
    <t>15,78</t>
  </si>
  <si>
    <t>96728</t>
  </si>
  <si>
    <t>TUBO, PPR, DN 25, CLASSE PN 25,  INSTALADO EM RESERVAÇÃO DE ÁGUA DE EDIFICAÇÃO QUE POSSUA RESERVATÓRIO DE FIBRA/FIBROCIMENTO  FORNECIMENTO E INSTALAÇÃO. AF_06/2016</t>
  </si>
  <si>
    <t>19,65</t>
  </si>
  <si>
    <t>96729</t>
  </si>
  <si>
    <t>TUBO, PPR, DN 32, CLASSE PN 25,  INSTALADO EM RESERVAÇÃO DE ÁGUA DE EDIFICAÇÃO QUE POSSUA RESERVATÓRIO DE FIBRA/FIBROCIMENTO  FORNECIMENTO E INSTALAÇÃO. AF_06/2016</t>
  </si>
  <si>
    <t>25,79</t>
  </si>
  <si>
    <t>96730</t>
  </si>
  <si>
    <t>TUBO, PPR, DN 40, CLASSE PN 25,  INSTALADO EM RESERVAÇÃO DE ÁGUA DE EDIFICAÇÃO QUE POSSUA RESERVATÓRIO DE FIBRA/FIBROCIMENTO  FORNECIMENTO E INSTALAÇÃO. AF_06/2016</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</si>
  <si>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</si>
  <si>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</si>
  <si>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</si>
  <si>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</si>
  <si>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</si>
  <si>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</si>
  <si>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96734</t>
  </si>
  <si>
    <t>TUBO, PPR, DN 90, CLASSE PN 25,  INSTALADO EM RESERVAÇÃO DE ÁGUA DE EDIFICAÇÃO QUE POSSUA RESERVATÓRIO DE FIBRA/FIBROCIMENTO  FORNECIMENTO E INSTALAÇÃO. AF_06/2016</t>
  </si>
  <si>
    <t>96735</t>
  </si>
  <si>
    <t>TUBO, PPR, DN 110, CLASSE PN 25,  INSTALADO EM RESERVAÇÃO DE ÁGUA DE EDIFICAÇÃO QUE POSSUA RESERVATÓRIO DE FIBRA/FIBROCIMENTO  FORNECIMENTO E INSTALAÇÃO. AF_06/2016</t>
  </si>
  <si>
    <t>96798</t>
  </si>
  <si>
    <t>TUBO, PEX, MONOCAMADA, DN 16, INSTALADO EM RAMAL/SUB-RAMAL OU DISTRIBUIÇÃO DE ÁGUA - FORNECIMENTO E INSTALAÇÃO. AF_02/2023</t>
  </si>
  <si>
    <t>8,11</t>
  </si>
  <si>
    <t>96799</t>
  </si>
  <si>
    <t>TUBO, PEX, MONOCAMADA, DN 20, INSTALADO EM RAMAL/SUB-RAMAL OU DISTRIBUIÇÃO DE ÁGUA - FORNECIMENTO E INSTALAÇÃO. AF_02/2023</t>
  </si>
  <si>
    <t>10,41</t>
  </si>
  <si>
    <t>96800</t>
  </si>
  <si>
    <t>TUBO, PEX, MONOCAMADA, DN 25, INSTALADO EM RAMAL/SUB-RAMAL OU DISTRIBUIÇÃO DE ÁGUA - FORNECIMENTO E INSTALAÇÃO. AF_02/2023</t>
  </si>
  <si>
    <t>96801</t>
  </si>
  <si>
    <t>TUBO, PEX, MONOCAMADA, DN 32, INSTALADO EM RAMAL/SUB-RAMAL OU DISTRIBUIÇÃO DE ÁGUA - FORNECIMENTO E INSTALAÇÃO. AF_02/2023</t>
  </si>
  <si>
    <t>22,14</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</si>
  <si>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</si>
  <si>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</si>
  <si>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</si>
  <si>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</si>
  <si>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</si>
  <si>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</si>
  <si>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</si>
  <si>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</si>
  <si>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</si>
  <si>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</si>
  <si>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43,96</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</si>
  <si>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</si>
  <si>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</si>
  <si>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</si>
  <si>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</si>
  <si>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91,91</t>
  </si>
  <si>
    <t>97334</t>
  </si>
  <si>
    <t>TUBO EM COBRE FLEXÍVEL, DN 5/8, COM ISOLAMENTO, INSTALADO EM RAMAL DE ALIMENTAÇÃO DE AR CONDICIONADO COM CONDENSADORA CENTRAL   FORNECIMENTO E INSTALAÇÃO. AF_12/2015</t>
  </si>
  <si>
    <t>113,35</t>
  </si>
  <si>
    <t>97335</t>
  </si>
  <si>
    <t>TUBO EM COBRE RÍGIDO, DN 22 MM, CLASSE A, SEM ISOLAMENTO, INSTALADO EM PRUMADA DE GÁS COMBUSTÍVEL - FORNECIMENTO E INSTALAÇÃO. AF_04/2022</t>
  </si>
  <si>
    <t>97336</t>
  </si>
  <si>
    <t>TUBO EM COBRE RÍGIDO, DN 28 MM, CLASSE A, SEM ISOLAMENTO, INSTALADO EM PRUMADA DE GÁS COMBUSTÍVEL - FORNECIMENTO E INSTALAÇÃO. AF_04/2022</t>
  </si>
  <si>
    <t>97337</t>
  </si>
  <si>
    <t>TUBO EM COBRE RÍGIDO, DN 35 MM, CLASSE A, SEM ISOLAMENTO, INSTALADO EM PRUMADA DE GÁS COMBUSTÍVEL - FORNECIMENTO E INSTALAÇÃO. AF_04/2022</t>
  </si>
  <si>
    <t>97338</t>
  </si>
  <si>
    <t>TUBO EM COBRE RÍGIDO, DN 42 MM, CLASSE A, SEM ISOLAMENTO, INSTALADO EM PRUMADA DE GÁS COMBUSTÍVEL - FORNECIMENTO E INSTALAÇÃO. AF_04/2022</t>
  </si>
  <si>
    <t>97339</t>
  </si>
  <si>
    <t>TUBO EM COBRE RÍGIDO, DN 54 MM, CLASSE A, SEM ISOLAMENTO, INSTALADO EM PRUMADA DE GÁS COMBUSTÍVEL - FORNECIMENTO E INSTALAÇÃO. AF_04/2022</t>
  </si>
  <si>
    <t>97340</t>
  </si>
  <si>
    <t>TUBO EM COBRE RÍGIDO, DN 66 MM, CLASSE A, SEM ISOLAMENTO, INSTALADO EM PRUMADA DE GÁS COMBUSTÍVEL - FORNECIMENTO E INSTALAÇÃO. AF_04/2022</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</si>
  <si>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</si>
  <si>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</si>
  <si>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</si>
  <si>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</si>
  <si>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</si>
  <si>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</si>
  <si>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</si>
  <si>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</si>
  <si>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</si>
  <si>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</si>
  <si>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</si>
  <si>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</si>
  <si>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</si>
  <si>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</si>
  <si>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</si>
  <si>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</si>
  <si>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</si>
  <si>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</si>
  <si>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</si>
  <si>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</si>
  <si>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</si>
  <si>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</si>
  <si>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</si>
  <si>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</si>
  <si>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</si>
  <si>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TUBO DE AÇO GALVANIZADO COM COSTURA, CLASSE MÉDIA, DN 25 (1"), CONEXÃO ROSQUEADA, INSTALADO EM REDE DE ALIMENTAÇÃO PARA HIDRANTE - FORNECIMENTO E INSTALAÇÃO. AF_10/2020</t>
  </si>
  <si>
    <t>39,76</t>
  </si>
  <si>
    <t>97535</t>
  </si>
  <si>
    <t>TUBO DE AÇO GALVANIZADO COM COSTURA, CLASSE MÉDIA, CONEXÃO ROSQUEADA, DN 25 (1"), INSTALADO EM REDE DE ALIMENTAÇÃO PARA SPRINKLER - FORNECIMENTO E INSTALAÇÃO. AF_10/2020</t>
  </si>
  <si>
    <t>43,62</t>
  </si>
  <si>
    <t>97536</t>
  </si>
  <si>
    <t>TUBO DE AÇO GALVANIZADO COM COSTURA, CLASSE MÉDIA, CONEXÃO ROSQUEADA, DN 25 (1"), INSTALADO EM RAMAIS  E SUB-RAMAIS DE GÁS - FORNECIMENTO E INSTALAÇÃO. AF_10/2020</t>
  </si>
  <si>
    <t>52,50</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</si>
  <si>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</si>
  <si>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</si>
  <si>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</si>
  <si>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</si>
  <si>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</si>
  <si>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</si>
  <si>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25,19</t>
  </si>
  <si>
    <t>100793</t>
  </si>
  <si>
    <t>TUBO, PEX, MULTICAMADA, DN 26, INSTALADO EM IMPLANTAÇÃO DE INSTALAÇÕES DE GÁS - FORNECIMENTO E INSTALAÇÃO. AF_01/2020</t>
  </si>
  <si>
    <t>33,50</t>
  </si>
  <si>
    <t>100794</t>
  </si>
  <si>
    <t>TUBO, PEX, MULTICAMADA, DN 32, INSTALADO EM IMPLANTAÇÃO DE INSTALAÇÕES DE GÁS - FORNECIMENTO E INSTALAÇÃO. AF_01/2020</t>
  </si>
  <si>
    <t>100799</t>
  </si>
  <si>
    <t>TUBO, PEX, MULTICAMADA, COM TUBO LUVA, DN 16, INSTALADO EM IMPLANTAÇÃO DE INSTALAÇÕES DE GÁS - FORNECIMENTO E INSTALAÇÃO. AF_01/2020</t>
  </si>
  <si>
    <t>17,49</t>
  </si>
  <si>
    <t>100800</t>
  </si>
  <si>
    <t>TUBO, PEX, MULTICAMADA, COM TUBO LUVA, DN 20, INSTALADO EM IMPLANTAÇÃO DE INSTALAÇÕES DE GÁS - FORNECIMENTO E INSTALAÇÃO. AF_01/2020</t>
  </si>
  <si>
    <t>25,58</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</si>
  <si>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</si>
  <si>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</si>
  <si>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</si>
  <si>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</si>
  <si>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</si>
  <si>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</si>
  <si>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</si>
  <si>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</si>
  <si>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24,23</t>
  </si>
  <si>
    <t>100805</t>
  </si>
  <si>
    <t>TUBO, PEX, MULTICAMADA, DN 26, INSTALADO EM RAMAL INTERNO DE INSTALAÇÕES DE GÁS - FORNECIMENTO E INSTALAÇÃO. AF_01/2020</t>
  </si>
  <si>
    <t>32,35</t>
  </si>
  <si>
    <t>100806</t>
  </si>
  <si>
    <t>TUBO, PEX, MULTICAMADA, DN 32, INSTALADO EM RAMAL INTERNO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</si>
  <si>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</si>
  <si>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</si>
  <si>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</si>
  <si>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</si>
  <si>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</si>
  <si>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</si>
  <si>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</si>
  <si>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</si>
  <si>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</si>
  <si>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</si>
  <si>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</si>
  <si>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</si>
  <si>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</si>
  <si>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</si>
  <si>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</si>
  <si>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</si>
  <si>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</si>
  <si>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</si>
  <si>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</si>
  <si>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</si>
  <si>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</si>
  <si>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</si>
  <si>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</si>
  <si>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</si>
  <si>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</si>
  <si>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</si>
  <si>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</si>
  <si>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</si>
  <si>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174,46</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</si>
  <si>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</si>
  <si>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</si>
  <si>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</si>
  <si>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</si>
  <si>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</si>
  <si>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</si>
  <si>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</si>
  <si>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</si>
  <si>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</si>
  <si>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</si>
  <si>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</si>
  <si>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</si>
  <si>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</si>
  <si>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</si>
  <si>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</si>
  <si>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</si>
  <si>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</si>
  <si>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</si>
  <si>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</si>
  <si>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</si>
  <si>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</si>
  <si>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</si>
  <si>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145,10</t>
  </si>
  <si>
    <t>103835</t>
  </si>
  <si>
    <t>TUBO EM COBRE RÍGIDO, DN 15 MM, CLASSE A, SEM ISOLAMENTO, INSTALADO EM RAMAL E SUB-RAMAL DE GÁS MEDICINAL - FORNECIMENTO E INSTALAÇÃO. AF_04/2022</t>
  </si>
  <si>
    <t>103836</t>
  </si>
  <si>
    <t>TUBO EM COBRE RÍGIDO, DN 22 MM, CLASSE A, SEM ISOLAMENTO, INSTALADO EM RAMAL E SUB-RAMAL DE GÁS MEDICINAL - FORNECIMENTO E INSTALAÇÃO. AF_04/2022</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</si>
  <si>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</si>
  <si>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</si>
  <si>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</si>
  <si>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</si>
  <si>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75,95</t>
  </si>
  <si>
    <t>103869</t>
  </si>
  <si>
    <t>TUBO EM COBRE RÍGIDO, DN 22 MM, CLASSE E, SEM ISOLAMENTO, INSTALADO EM RAMAL E SUB-RAMAL DE AQUECIMENTO SOLAR - FORNECIMENTO E INSTALAÇÃO. AF_04/2022</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</si>
  <si>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</si>
  <si>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</si>
  <si>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</si>
  <si>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</si>
  <si>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</si>
  <si>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</si>
  <si>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</si>
  <si>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</si>
  <si>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103978</t>
  </si>
  <si>
    <t>TUBO, PVC, SOLDÁVEL, DN 40MM, INSTALADO EM RAMAL DE DISTRIBUIÇÃO DE ÁGUA - FORNECIMENTO E INSTALAÇÃO. AF_06/2022</t>
  </si>
  <si>
    <t>23,76</t>
  </si>
  <si>
    <t>103979</t>
  </si>
  <si>
    <t>TUBO, PVC, SOLDÁVEL, DN 50MM, INSTALADO EM RAMAL DE DISTRIBUIÇÃO DE ÁGUA - FORNECIMENTO E INSTALAÇÃO. AF_06/2022</t>
  </si>
  <si>
    <t>26,94</t>
  </si>
  <si>
    <t>104021</t>
  </si>
  <si>
    <t>TUBO, CPVC, SOLDÁVEL, DN 42MM, INSTALADO EM RAMAL DE DISTRIBUIÇÃO DE ÁGUA - FORNECIMENTO E INSTALAÇÃO. AF_06/2022</t>
  </si>
  <si>
    <t>104166</t>
  </si>
  <si>
    <t>TUBO PVC, SÉRIE R, ÁGUA PLUVIAL, DN 150 MM, FORNECIDO E INSTALADO EM RAMAL DE ENCAMINHAMENTO. AF_06/2022</t>
  </si>
  <si>
    <t>104194</t>
  </si>
  <si>
    <t>TUBO, PPR, DN 20, CLASSE PN20, INSTALADO EM RAMAL OU SUB-RAMAL DE ÁGUA - FORNECIMENTO E INSTALAÇÃO. AF_08/2022</t>
  </si>
  <si>
    <t>18,63</t>
  </si>
  <si>
    <t>104195</t>
  </si>
  <si>
    <t>TUBO, PPR, DN 20, CLASSE PN25, INSTALADO EM RAMAL OU SUB-RAMAL DE ÁGUA - FORNECIMENTO E INSTALAÇÃO. AF_08/2022</t>
  </si>
  <si>
    <t>19,85</t>
  </si>
  <si>
    <t>104315</t>
  </si>
  <si>
    <t>TUBO, PVC, SOLDÁVEL, DN 20 MM, INSTALADO EM DRENO DE AR CONDICIONADO - FORNECIMENTO E INSTALAÇÃO. AF_08/2022</t>
  </si>
  <si>
    <t>104316</t>
  </si>
  <si>
    <t>TUBO, PVC, SOLDÁVEL, DN 32 MM, INSTALADO EM DRENO DE AR CONDICIONADO - FORNECIMENTO E INSTALAÇÃO. AF_08/2022</t>
  </si>
  <si>
    <t>89358</t>
  </si>
  <si>
    <t>JOELHO 90 GRAUS, PVC, SOLDÁVEL, DN 20MM, INSTALADO EM RAMAL OU SUB-RAMAL DE ÁGUA - FORNECIMENTO E INSTALAÇÃO. AF_06/2022</t>
  </si>
  <si>
    <t>89359</t>
  </si>
  <si>
    <t>JOELHO 45 GRAUS, PVC, SOLDÁVEL, DN 20MM, INSTALADO EM RAMAL OU SUB-RAMAL DE ÁGUA - FORNECIMENTO E INSTALAÇÃO. AF_06/2022</t>
  </si>
  <si>
    <t>89360</t>
  </si>
  <si>
    <t>CURVA 90 GRAUS, PVC, SOLDÁVEL, DN 20MM, INSTALADO EM RAMAL OU SUB-RAMAL DE ÁGUA - FORNECIMENTO E INSTALAÇÃO. AF_06/2022</t>
  </si>
  <si>
    <t>89361</t>
  </si>
  <si>
    <t>CURVA 45 GRAUS, PVC, SOLDÁVEL, DN 20MM, INSTALADO EM RAMAL OU SUB-RAMAL DE ÁGUA - FORNECIMENTO E INSTALAÇÃO. AF_06/2022</t>
  </si>
  <si>
    <t>89362</t>
  </si>
  <si>
    <t>JOELHO 90 GRAUS, PVC, SOLDÁVEL, DN 25MM, INSTALADO EM RAMAL OU SUB-RAMAL DE ÁGUA - FORNECIMENTO E INSTALAÇÃO. AF_06/2022</t>
  </si>
  <si>
    <t>89363</t>
  </si>
  <si>
    <t>JOELHO 45 GRAUS, PVC, SOLDÁVEL, DN 25MM, INSTALADO EM RAMAL OU SUB-RAMAL DE ÁGUA - FORNECIMENTO E INSTALAÇÃO. AF_06/2022</t>
  </si>
  <si>
    <t>8,54</t>
  </si>
  <si>
    <t>CURVA 90 GRAUS, PVC, SOLDÁVEL, DN 25MM, INSTALADO EM RAMAL OU SUB-RAMAL DE ÁGUA - FORNECIMENTO E INSTALAÇÃO. AF_06/2022</t>
  </si>
  <si>
    <t>89365</t>
  </si>
  <si>
    <t>CURVA 45 GRAUS, PVC, SOLDÁVEL, DN 25MM, INSTALADO EM RAMAL OU SUB-RAMAL DE ÁGUA - FORNECIMENTO E INSTALAÇÃO. AF_06/2022</t>
  </si>
  <si>
    <t>9,50</t>
  </si>
  <si>
    <t>89366</t>
  </si>
  <si>
    <t>JOELHO 90 GRAUS COM BUCHA DE LATÃO, PVC, SOLDÁVEL, DN 25MM, X 3/4  INSTALADO EM RAMAL OU SUB-RAMAL DE ÁGUA - FORNECIMENTO E INSTALAÇÃO. AF_06/2022</t>
  </si>
  <si>
    <t>14,57</t>
  </si>
  <si>
    <t>89367</t>
  </si>
  <si>
    <t>JOELHO 90 GRAUS, PVC, SOLDÁVEL, DN 32MM, INSTALADO EM RAMAL OU SUB-RAMAL DE ÁGUA - FORNECIMENTO E INSTALAÇÃO. AF_06/2022</t>
  </si>
  <si>
    <t>10,98</t>
  </si>
  <si>
    <t>89368</t>
  </si>
  <si>
    <t>JOELHO 45 GRAUS, PVC, SOLDÁVEL, DN 32MM, INSTALADO EM RAMAL OU SUB-RAMAL DE ÁGUA - FORNECIMENTO E INSTALAÇÃO. AF_06/2022</t>
  </si>
  <si>
    <t>89369</t>
  </si>
  <si>
    <t>CURVA 90 GRAUS, PVC, SOLDÁVEL, DN 32MM, INSTALADO EM RAMAL OU SUB-RAMAL DE ÁGUA - FORNECIMENTO E INSTALAÇÃO. AF_06/2022</t>
  </si>
  <si>
    <t>15,02</t>
  </si>
  <si>
    <t>89370</t>
  </si>
  <si>
    <t>CURVA 45 GRAUS, PVC, SOLDÁVEL, DN 32MM, INSTALADO EM RAMAL OU SUB-RAMAL DE ÁGUA - FORNECIMENTO E INSTALAÇÃO. AF_06/2022</t>
  </si>
  <si>
    <t>89371</t>
  </si>
  <si>
    <t>LUVA, PVC, SOLDÁVEL, DN 20MM, INSTALADO EM RAMAL OU SUB-RAMAL DE ÁGUA - FORNECIMENTO E INSTALAÇÃO. AF_06/2022</t>
  </si>
  <si>
    <t>4,97</t>
  </si>
  <si>
    <t>89372</t>
  </si>
  <si>
    <t>LUVA DE CORRER, PVC, SOLDÁVEL, DN 20MM, INSTALADO EM RAMAL OU SUB-RAMAL DE ÁGUA - FORNECIMENTO E INSTALAÇÃO. AF_06/2022</t>
  </si>
  <si>
    <t>14,82</t>
  </si>
  <si>
    <t>89373</t>
  </si>
  <si>
    <t>LUVA DE REDUÇÃO, PVC, SOLDÁVEL, DN 25MM X 20MM, INSTALADO EM RAMAL OU SUB-RAMAL DE ÁGUA - FORNECIMENTO E INSTALAÇÃO. AF_06/2022</t>
  </si>
  <si>
    <t>6,01</t>
  </si>
  <si>
    <t>89374</t>
  </si>
  <si>
    <t>LUVA COM BUCHA DE LATÃO, PVC, SOLDÁVEL, DN 20MM X 1/2", INSTALADO EM RAMAL OU SUB-RAMAL DE ÁGUA - FORNECIMENTO E INSTALAÇÃO. AF_06/2022</t>
  </si>
  <si>
    <t>9,09</t>
  </si>
  <si>
    <t>89375</t>
  </si>
  <si>
    <t>UNIÃO, PVC, SOLDÁVEL, DN 20MM, INSTALADO EM RAMAL OU SUB-RAMAL DE ÁGUA - FORNECIMENTO E INSTALAÇÃO. AF_06/2022</t>
  </si>
  <si>
    <t>10,84</t>
  </si>
  <si>
    <t>89376</t>
  </si>
  <si>
    <t>ADAPTADOR CURTO COM BOLSA E ROSCA PARA REGISTRO, PVC, SOLDÁVEL, DN 20MM X 1/2 , INSTALADO EM RAMAL OU SUB-RAMAL DE ÁGUA - FORNECIMENTO E INSTALAÇÃO. AF_06/2022</t>
  </si>
  <si>
    <t>89377</t>
  </si>
  <si>
    <t>CURVA DE TRANSPOSIÇÃO, PVC, SOLDÁVEL, DN 20MM, INSTALADO EM RAMAL OU SUB-RAMAL DE ÁGUA - FORNECIMENTO E INSTALAÇÃO. AF_06/2022</t>
  </si>
  <si>
    <t>9,13</t>
  </si>
  <si>
    <t>89378</t>
  </si>
  <si>
    <t>LUVA, PVC, SOLDÁVEL, DN 25MM, INSTALADO EM RAMAL OU SUB-RAMAL DE ÁGUA - FORNECIMENTO E INSTALAÇÃO. AF_06/2022</t>
  </si>
  <si>
    <t>5,84</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</si>
  <si>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</si>
  <si>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</si>
  <si>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</si>
  <si>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AF_06/2022</t>
  </si>
  <si>
    <t>89381</t>
  </si>
  <si>
    <t>LUVA COM BUCHA DE LATÃO, PVC, SOLDÁVEL, DN 25MM X 3/4 , INSTALADO EM RAMAL OU SUB-RAMAL DE ÁGUA - FORNECIMENTO E INSTALAÇÃO. AF_06/2022</t>
  </si>
  <si>
    <t>UNIÃO, PVC, SOLDÁVEL, DN 25MM, INSTALADO EM RAMAL OU SUB-RAMAL DE ÁGUA - FORNECIMENTO E INSTALAÇÃO. AF_06/2022</t>
  </si>
  <si>
    <t>13,02</t>
  </si>
  <si>
    <t>ADAPTADOR CURTO COM BOLSA E ROSCA PARA REGISTRO, PVC, SOLDÁVEL, DN 25MM X 3/4 , INSTALADO EM RAMAL OU SUB-RAMAL DE ÁGUA - FORNECIMENTO E INSTALAÇÃO. AF_06/2022</t>
  </si>
  <si>
    <t>89384</t>
  </si>
  <si>
    <t>CURVA DE TRANSPOSIÇÃO, PVC, SOLDÁVEL, DN 25MM, INSTALADO EM RAMAL OU SUB-RAMAL DE ÁGUA   FORNECIMENTO E INSTALAÇÃO. AF_06/2022</t>
  </si>
  <si>
    <t>89385</t>
  </si>
  <si>
    <t>LUVA SOLDÁVEL E COM ROSCA, PVC, SOLDÁVEL, DN 25MM X 3/4 , INSTALADO EM RAMAL OU SUB-RAMAL DE ÁGUA - FORNECIMENTO E INSTALAÇÃO. AF_06/2022</t>
  </si>
  <si>
    <t>6,13</t>
  </si>
  <si>
    <t>89386</t>
  </si>
  <si>
    <t>LUVA, PVC, SOLDÁVEL, DN 32MM, INSTALADO EM RAMAL OU SUB-RAMAL DE ÁGUA - FORNECIMENTO E INSTALAÇÃO. AF_06/2022</t>
  </si>
  <si>
    <t>8,14</t>
  </si>
  <si>
    <t>89387</t>
  </si>
  <si>
    <t>LUVA DE CORRER, PVC, SOLDÁVEL, DN 32MM, INSTALADO EM RAMAL OU SUB-RAMAL DE ÁGUA   FORNECIMENTO E INSTALAÇÃO. AF_06/2022</t>
  </si>
  <si>
    <t>28,09</t>
  </si>
  <si>
    <t>89389</t>
  </si>
  <si>
    <t>LUVA SOLDÁVEL E COM ROSCA, PVC, SOLDÁVEL, DN 32MM X 1 , INSTALADO EM RAMAL OU SUB-RAMAL DE ÁGUA - FORNECIMENTO E INSTALAÇÃO. AF_06/2022</t>
  </si>
  <si>
    <t>UNIÃO, PVC, SOLDÁVEL, DN 32MM, INSTALADO EM RAMAL OU SUB-RAMAL DE ÁGUA - FORNECIMENTO E INSTALAÇÃO. AF_06/2022</t>
  </si>
  <si>
    <t>19,62</t>
  </si>
  <si>
    <t>ADAPTADOR CURTO COM BOLSA E ROSCA PARA REGISTRO, PVC, SOLDÁVEL, DN 32MM X 1 , INSTALADO EM RAMAL OU SUB-RAMAL DE ÁGUA - FORNECIMENTO E INSTALAÇÃO. AF_06/2022</t>
  </si>
  <si>
    <t>89392</t>
  </si>
  <si>
    <t>CURVA DE TRANSPOSIÇÃO, PVC, SOLDÁVEL, DN 32MM, INSTALADO EM RAMAL OU SUB-RAMAL DE ÁGUA   FORNECIMENTO E INSTALAÇÃO. AF_06/2022</t>
  </si>
  <si>
    <t>22,66</t>
  </si>
  <si>
    <t>89393</t>
  </si>
  <si>
    <t>TE, PVC, SOLDÁVEL, DN 20MM, INSTALADO EM RAMAL OU SUB-RAMAL DE ÁGUA - FORNECIMENTO E INSTALAÇÃO. AF_06/2022</t>
  </si>
  <si>
    <t>89394</t>
  </si>
  <si>
    <t>TÊ COM BUCHA DE LATÃO NA BOLSA CENTRAL, PVC, SOLDÁVEL, DN 20MM X 1/2 , INSTALADO EM RAMAL OU SUB-RAMAL DE ÁGUA - FORNECIMENTO E INSTALAÇÃO. AF_06/2022</t>
  </si>
  <si>
    <t>89395</t>
  </si>
  <si>
    <t>TE, PVC, SOLDÁVEL, DN 25MM, INSTALADO EM RAMAL OU SUB-RAMAL DE ÁGUA - FORNECIMENTO E INSTALAÇÃO. AF_06/2022</t>
  </si>
  <si>
    <t>10,77</t>
  </si>
  <si>
    <t>89396</t>
  </si>
  <si>
    <t>TÊ COM BUCHA DE LATÃO NA BOLSA CENTRAL, PVC, SOLDÁVEL, DN 25MM X 1/2 , INSTALADO EM RAMAL OU SUB-RAMAL DE ÁGUA - FORNECIMENTO E INSTALAÇÃO. AF_06/2022</t>
  </si>
  <si>
    <t>18,26</t>
  </si>
  <si>
    <t>89397</t>
  </si>
  <si>
    <t>TÊ DE REDUÇÃO, PVC, SOLDÁVEL, DN 25MM X 20MM, INSTALADO EM RAMAL OU SUB-RAMAL DE ÁGUA - FORNECIMENTO E INSTALAÇÃO. AF_06/2022</t>
  </si>
  <si>
    <t>12,63</t>
  </si>
  <si>
    <t>89398</t>
  </si>
  <si>
    <t>TE, PVC, SOLDÁVEL, DN 32MM, INSTALADO EM RAMAL OU SUB-RAMAL DE ÁGUA - FORNECIMENTO E INSTALAÇÃO. AF_06/2022</t>
  </si>
  <si>
    <t>15,40</t>
  </si>
  <si>
    <t>89399</t>
  </si>
  <si>
    <t>TÊ COM BUCHA DE LATÃO NA BOLSA CENTRAL, PVC, SOLDÁVEL, DN 32MM X 3/4 , INSTALADO EM RAMAL OU SUB-RAMAL DE ÁGUA - FORNECIMENTO E INSTALAÇÃO. AF_06/2022</t>
  </si>
  <si>
    <t>89400</t>
  </si>
  <si>
    <t>TÊ DE REDUÇÃO, PVC, SOLDÁVEL, DN 32MM X 25MM, INSTALADO EM RAMAL OU SUB-RAMAL DE ÁGUA - FORNECIMENTO E INSTALAÇÃO. AF_06/2022</t>
  </si>
  <si>
    <t>89404</t>
  </si>
  <si>
    <t>JOELHO 90 GRAUS, PVC, SOLDÁVEL, DN 20MM, INSTALADO EM RAMAL DE DISTRIBUIÇÃO DE ÁGUA - FORNECIMENTO E INSTALAÇÃO. AF_06/2022</t>
  </si>
  <si>
    <t>89405</t>
  </si>
  <si>
    <t>JOELHO 45 GRAUS, PVC, SOLDÁVEL, DN 20MM, INSTALADO EM RAMAL DE DISTRIBUIÇÃO DE ÁGUA - FORNECIMENTO E INSTALAÇÃO. AF_06/2022</t>
  </si>
  <si>
    <t>6,50</t>
  </si>
  <si>
    <t>89406</t>
  </si>
  <si>
    <t>CURVA 90 GRAUS, PVC, SOLDÁVEL, DN 20MM, INSTALADO EM RAMAL DE DISTRIBUIÇÃO DE ÁGUA - FORNECIMENTO E INSTALAÇÃO. AF_06/2022</t>
  </si>
  <si>
    <t>89407</t>
  </si>
  <si>
    <t>CURVA 45 GRAUS, PVC, SOLDÁVEL, DN 20MM, INSTALADO EM RAMAL DE DISTRIBUIÇÃO DE ÁGUA - FORNECIMENTO E INSTALAÇÃO. AF_06/2022</t>
  </si>
  <si>
    <t>7,56</t>
  </si>
  <si>
    <t>89408</t>
  </si>
  <si>
    <t>JOELHO 90 GRAUS, PVC, SOLDÁVEL, DN 25MM, INSTALADO EM RAMAL DE DISTRIBUIÇÃO DE ÁGUA - FORNECIMENTO E INSTALAÇÃO. AF_06/2022</t>
  </si>
  <si>
    <t>7,12</t>
  </si>
  <si>
    <t>89409</t>
  </si>
  <si>
    <t>JOELHO 45 GRAUS, PVC, SOLDÁVEL, DN 25MM, INSTALADO EM RAMAL DE DISTRIBUIÇÃO DE ÁGUA - FORNECIMENTO E INSTALAÇÃO. AF_06/2022</t>
  </si>
  <si>
    <t>7,89</t>
  </si>
  <si>
    <t>CURVA 90 GRAUS, PVC, SOLDÁVEL, DN 25MM, INSTALADO EM RAMAL DE DISTRIBUIÇÃO DE ÁGUA - FORNECIMENTO E INSTALAÇÃO. AF_06/2022</t>
  </si>
  <si>
    <t>9,38</t>
  </si>
  <si>
    <t>89411</t>
  </si>
  <si>
    <t>CURVA 45 GRAUS, PVC, SOLDÁVEL, DN 25MM, INSTALADO EM RAMAL DE DISTRIBUIÇÃO DE ÁGUA - FORNECIMENTO E INSTALAÇÃO. AF_06/2022</t>
  </si>
  <si>
    <t>8,85</t>
  </si>
  <si>
    <t>89412</t>
  </si>
  <si>
    <t>JOELHO 90 GRAUS, PVC, SOLDÁVEL, DN 25MM, X 3/4  INSTALADO EM RAMAL DE DISTRIBUIÇÃO DE ÁGUA - FORNECIMENTO E INSTALAÇÃO. AF_06/2022</t>
  </si>
  <si>
    <t>8,31</t>
  </si>
  <si>
    <t>89413</t>
  </si>
  <si>
    <t>JOELHO 90 GRAUS, PVC, SOLDÁVEL, DN 32MM, INSTALADO EM RAMAL DE DISTRIBUIÇÃO DE ÁGUA - FORNECIMENTO E INSTALAÇÃO. AF_06/2022</t>
  </si>
  <si>
    <t>10,21</t>
  </si>
  <si>
    <t>89414</t>
  </si>
  <si>
    <t>JOELHO 45 GRAUS, PVC, SOLDÁVEL, DN 32MM, INSTALADO EM RAMAL DE DISTRIBUIÇÃO DE ÁGUA - FORNECIMENTO E INSTALAÇÃO. AF_06/2022</t>
  </si>
  <si>
    <t>11,93</t>
  </si>
  <si>
    <t>89415</t>
  </si>
  <si>
    <t>CURVA 90 GRAUS, PVC, SOLDÁVEL, DN 32MM, INSTALADO EM RAMAL DE DISTRIBUIÇÃO DE ÁGUA - FORNECIMENTO E INSTALAÇÃO. AF_06/2022</t>
  </si>
  <si>
    <t>89416</t>
  </si>
  <si>
    <t>CURVA 45 GRAUS, PVC, SOLDÁVEL, DN 32MM, INSTALADO EM RAMAL DE DISTRIBUIÇÃO DE ÁGUA - FORNECIMENTO E INSTALAÇÃO. AF_06/2022</t>
  </si>
  <si>
    <t>89417</t>
  </si>
  <si>
    <t>LUVA, PVC, SOLDÁVEL, DN 20MM, INSTALADO EM RAMAL DE DISTRIBUIÇÃO DE ÁGUA - FORNECIMENTO E INSTALAÇÃO. AF_06/2022</t>
  </si>
  <si>
    <t>89418</t>
  </si>
  <si>
    <t>LUVA DE CORRER, PVC, SOLDÁVEL, DN 20MM, INSTALADO EM RAMAL DE DISTRIBUIÇÃO DE ÁGUA - FORNECIMENTO E INSTALAÇÃO. AF_06/2022</t>
  </si>
  <si>
    <t>14,44</t>
  </si>
  <si>
    <t>89419</t>
  </si>
  <si>
    <t>LUVA DE REDUÇÃO, PVC, SOLDÁVEL, DN 25MM X 20MM, INSTALADO EM RAMAL DE DISTRIBUIÇÃO DE ÁGUA - FORNECIMENTO E INSTALAÇÃO. AF_06/2022</t>
  </si>
  <si>
    <t>89421</t>
  </si>
  <si>
    <t>UNIÃO, PVC, SOLDÁVEL, DN 20MM, INSTALADO EM RAMAL DE DISTRIBUIÇÃO DE ÁGUA - FORNECIMENTO E INSTALAÇÃO. AF_06/2022</t>
  </si>
  <si>
    <t>10,46</t>
  </si>
  <si>
    <t>89423</t>
  </si>
  <si>
    <t>CURVA DE TRANSPOSIÇÃO, PVC, SOLDÁVEL, DN 20MM, INSTALADO EM RAMAL DE DISTRIBUIÇÃO DE ÁGUA   FORNECIMENTO E INSTALAÇÃO. AF_06/2022</t>
  </si>
  <si>
    <t>89424</t>
  </si>
  <si>
    <t>LUVA, PVC, SOLDÁVEL, DN 25MM, INSTALADO EM RAMAL DE DISTRIBUIÇÃO DE ÁGUA - FORNECIMENTO E INSTALAÇÃO. AF_06/2022</t>
  </si>
  <si>
    <t>5,41</t>
  </si>
  <si>
    <t>89425</t>
  </si>
  <si>
    <t>LUVA DE CORRER, PVC, SOLDÁVEL, DN 25MM, INSTALADO EM RAMAL DE DISTRIBUIÇÃO DE ÁGUA - FORNECIMENTO E INSTALAÇÃO. AF_06/2022</t>
  </si>
  <si>
    <t>89426</t>
  </si>
  <si>
    <t>LUVA DE REDUÇÃO, PVC, SOLDÁVEL, DN 32MM X 25MM, INSTALADO EM RAMAL DE DISTRIBUIÇÃO DE ÁGUA - FORNECIMENTO E INSTALAÇÃO. AF_06/2022</t>
  </si>
  <si>
    <t>8,23</t>
  </si>
  <si>
    <t>89427</t>
  </si>
  <si>
    <t>LUVA COM BUCHA DE LATÃO, PVC, SOLDÁVEL, DN 25MM X 3/4 , INSTALADO EM RAMAL DE DISTRIBUIÇÃO DE ÁGUA - FORNECIMENTO E INSTALAÇÃO. AF_06/2022</t>
  </si>
  <si>
    <t>10,78</t>
  </si>
  <si>
    <t>UNIÃO, PVC, SOLDÁVEL, DN 25MM, INSTALADO EM RAMAL DE DISTRIBUIÇÃO DE ÁGUA - FORNECIMENTO E INSTALAÇÃO. AF_06/2022</t>
  </si>
  <si>
    <t>12,59</t>
  </si>
  <si>
    <t>ADAPTADOR CURTO COM BOLSA E ROSCA PARA REGISTRO, PVC, SOLDÁVEL, DN 25MM X 3/4 , INSTALADO EM RAMAL DE DISTRIBUIÇÃO DE ÁGUA - FORNECIMENTO E INSTALAÇÃO. AF_06/2022</t>
  </si>
  <si>
    <t>5,09</t>
  </si>
  <si>
    <t>89430</t>
  </si>
  <si>
    <t>CURVA DE TRANSPOSIÇÃO, PVC, SOLDÁVEL, DN 25MM, INSTALADO EM RAMAL DE DISTRIBUIÇÃO DE ÁGUA   FORNECIMENTO E INSTALAÇÃO. AF_06/2022</t>
  </si>
  <si>
    <t>11,28</t>
  </si>
  <si>
    <t>89431</t>
  </si>
  <si>
    <t>LUVA, PVC, SOLDÁVEL, DN 32MM, INSTALADO EM RAMAL DE DISTRIBUIÇÃO DE ÁGUA - FORNECIMENTO E INSTALAÇÃO. AF_06/2022</t>
  </si>
  <si>
    <t>7,62</t>
  </si>
  <si>
    <t>89432</t>
  </si>
  <si>
    <t>LUVA DE CORRER, PVC, SOLDÁVEL, DN 32MM, INSTALADO EM RAMAL DE DISTRIBUIÇÃO DE ÁGUA   FORNECIMENTO E INSTALAÇÃO. AF_06/2022</t>
  </si>
  <si>
    <t>89433</t>
  </si>
  <si>
    <t>LUVA DE REDUÇÃO, PVC, SOLDÁVEL, DN 40MM X 32MM, INSTALADO EM RAMAL DE DISTRIBUIÇÃO DE ÁGUA - FORNECIMENTO E INSTALAÇÃO. AF_06/2022</t>
  </si>
  <si>
    <t>11,51</t>
  </si>
  <si>
    <t>89434</t>
  </si>
  <si>
    <t>LUVA SOLDÁVEL E COM ROSCA, PVC, SOLDÁVEL, DN 32MM X 1 , INSTALADO EM RAMAL DE DISTRIBUIÇÃO DE ÁGUA - FORNECIMENTO E INSTALAÇÃO. AF_06/2022</t>
  </si>
  <si>
    <t>9,63</t>
  </si>
  <si>
    <t>UNIÃO, PVC, SOLDÁVEL, DN 32MM, INSTALADO EM RAMAL DE DISTRIBUIÇÃO DE ÁGUA - FORNECIMENTO E INSTALAÇÃO. AF_06/2022</t>
  </si>
  <si>
    <t>19,10</t>
  </si>
  <si>
    <t>ADAPTADOR CURTO COM BOLSA E ROSCA PARA REGISTRO, PVC, SOLDÁVEL, DN 32MM X 1 , INSTALADO EM RAMAL DE DISTRIBUIÇÃO DE ÁGUA - FORNECIMENTO E INSTALAÇÃO. AF_06/2022</t>
  </si>
  <si>
    <t>89437</t>
  </si>
  <si>
    <t>CURVA DE TRANSPOSIÇÃO, PVC, SOLDÁVEL, DN 32MM, INSTALADO EM RAMAL DE DISTRIBUIÇÃO DE ÁGUA   FORNECIMENTO E INSTALAÇÃO. AF_06/2022</t>
  </si>
  <si>
    <t>89438</t>
  </si>
  <si>
    <t>TE, PVC, SOLDÁVEL, DN 20MM, INSTALADO EM RAMAL DE DISTRIBUIÇÃO DE ÁGUA - FORNECIMENTO E INSTALAÇÃO. AF_06/2022</t>
  </si>
  <si>
    <t>89439</t>
  </si>
  <si>
    <t>TÊ SOLDÁVEL E COM ROSCA NA BOLSA CENTRAL, PVC, SOLDÁVEL, DN 20MM X 1/2 , INSTALADO EM RAMAL DE DISTRIBUIÇÃO DE ÁGUA - FORNECIMENTO E INSTALAÇÃO. AF_06/2022</t>
  </si>
  <si>
    <t>89440</t>
  </si>
  <si>
    <t>TE, PVC, SOLDÁVEL, DN 25MM, INSTALADO EM RAMAL DE DISTRIBUIÇÃO DE ÁGUA - FORNECIMENTO E INSTALAÇÃO. AF_06/2022</t>
  </si>
  <si>
    <t>9,91</t>
  </si>
  <si>
    <t>89442</t>
  </si>
  <si>
    <t>TÊ DE REDUÇÃO, PVC, SOLDÁVEL, DN 25MM X 20MM, INSTALADO EM RAMAL DE DISTRIBUIÇÃO DE ÁGUA - FORNECIMENTO E INSTALAÇÃO. AF_06/2022</t>
  </si>
  <si>
    <t>89443</t>
  </si>
  <si>
    <t>TE, PVC, SOLDÁVEL, DN 32MM, INSTALADO EM RAMAL DE DISTRIBUIÇÃO DE ÁGUA - FORNECIMENTO E INSTALAÇÃO. AF_06/2022</t>
  </si>
  <si>
    <t>14,38</t>
  </si>
  <si>
    <t>89444</t>
  </si>
  <si>
    <t>TÊ COM BUCHA DE LATÃO NA BOLSA CENTRAL, PVC, SOLDÁVEL, DN 32MM X 3/4 , INSTALADO EM RAMAL DE DISTRIBUIÇÃO DE ÁGUA - FORNECIMENTO E INSTALAÇÃO. AF_06/2022</t>
  </si>
  <si>
    <t>89445</t>
  </si>
  <si>
    <t>TÊ DE REDUÇÃO, PVC, SOLDÁVEL, DN 32MM X 25MM, INSTALADO EM RAMAL DE DISTRIBUIÇÃO DE ÁGUA - FORNECIMENTO E INSTALAÇÃO. AF_06/2022</t>
  </si>
  <si>
    <t>16,35</t>
  </si>
  <si>
    <t>89481</t>
  </si>
  <si>
    <t>JOELHO 90 GRAUS, PVC, SOLDÁVEL, DN 25MM, INSTALADO EM PRUMADA DE ÁGUA - FORNECIMENTO E INSTALAÇÃO. AF_06/2022</t>
  </si>
  <si>
    <t>4,47</t>
  </si>
  <si>
    <t>89485</t>
  </si>
  <si>
    <t>JOELHO 45 GRAUS, PVC, SOLDÁVEL, DN 25MM, INSTALADO EM PRUMADA DE ÁGUA - FORNECIMENTO E INSTALAÇÃO. AF_06/2022</t>
  </si>
  <si>
    <t>5,24</t>
  </si>
  <si>
    <t>89489</t>
  </si>
  <si>
    <t>CURVA 90 GRAUS, PVC, SOLDÁVEL, DN 25MM, INSTALADO EM PRUMADA DE ÁGUA - FORNECIMENTO E INSTALAÇÃO. AF_06/2022</t>
  </si>
  <si>
    <t>6,73</t>
  </si>
  <si>
    <t>89490</t>
  </si>
  <si>
    <t>CURVA 45 GRAUS, PVC, SOLDÁVEL, DN 25MM, INSTALADO EM PRUMADA DE ÁGUA - FORNECIMENTO E INSTALAÇÃO. AF_06/2022</t>
  </si>
  <si>
    <t>6,20</t>
  </si>
  <si>
    <t>89492</t>
  </si>
  <si>
    <t>JOELHO 90 GRAUS, PVC, SOLDÁVEL, DN 32MM, INSTALADO EM PRUMADA DE ÁGUA - FORNECIMENTO E INSTALAÇÃO. AF_06/2022</t>
  </si>
  <si>
    <t>89493</t>
  </si>
  <si>
    <t>JOELHO 45 GRAUS, PVC, SOLDÁVEL, DN 32MM, INSTALADO EM PRUMADA DE ÁGUA - FORNECIMENTO E INSTALAÇÃO. AF_06/2022</t>
  </si>
  <si>
    <t>8,84</t>
  </si>
  <si>
    <t>89494</t>
  </si>
  <si>
    <t>CURVA 90 GRAUS, PVC, SOLDÁVEL, DN 32MM, INSTALADO EM PRUMADA DE ÁGUA - FORNECIMENTO E INSTALAÇÃO. AF_06/2022</t>
  </si>
  <si>
    <t>11,16</t>
  </si>
  <si>
    <t>89496</t>
  </si>
  <si>
    <t>CURVA 45 GRAUS, PVC, SOLDÁVEL, DN 32MM, INSTALADO EM PRUMADA DE ÁGUA - FORNECIMENTO E INSTALAÇÃO. AF_06/2022</t>
  </si>
  <si>
    <t>9,17</t>
  </si>
  <si>
    <t>89497</t>
  </si>
  <si>
    <t>JOELHO 90 GRAUS, PVC, SOLDÁVEL, DN 40MM, INSTALADO EM PRUMADA DE ÁGUA - FORNECIMENTO E INSTALAÇÃO. AF_06/2022</t>
  </si>
  <si>
    <t>11,69</t>
  </si>
  <si>
    <t>89498</t>
  </si>
  <si>
    <t>JOELHO 45 GRAUS, PVC, SOLDÁVEL, DN 40MM, INSTALADO EM PRUMADA DE ÁGUA - FORNECIMENTO E INSTALAÇÃO. AF_06/2022</t>
  </si>
  <si>
    <t>11,75</t>
  </si>
  <si>
    <t>89499</t>
  </si>
  <si>
    <t>CURVA 90 GRAUS, PVC, SOLDÁVEL, DN 40MM, INSTALADO EM PRUMADA DE ÁGUA - FORNECIMENTO E INSTALAÇÃO. AF_06/2022</t>
  </si>
  <si>
    <t>17,82</t>
  </si>
  <si>
    <t>89500</t>
  </si>
  <si>
    <t>CURVA 45 GRAUS, PVC, SOLDÁVEL, DN 40MM, INSTALADO EM PRUMADA DE ÁGUA - FORNECIMENTO E INSTALAÇÃO. AF_06/2022</t>
  </si>
  <si>
    <t>11,21</t>
  </si>
  <si>
    <t>89501</t>
  </si>
  <si>
    <t>JOELHO 90 GRAUS, PVC, SOLDÁVEL, DN 50MM, INSTALADO EM PRUMADA DE ÁGUA - FORNECIMENTO E INSTALAÇÃO. AF_06/2022</t>
  </si>
  <si>
    <t>12,47</t>
  </si>
  <si>
    <t>89502</t>
  </si>
  <si>
    <t>JOELHO 45 GRAUS, PVC, SOLDÁVEL, DN 50MM, INSTALADO EM PRUMADA DE ÁGUA - FORNECIMENTO E INSTALAÇÃO. AF_06/2022</t>
  </si>
  <si>
    <t>14,97</t>
  </si>
  <si>
    <t>89503</t>
  </si>
  <si>
    <t>CURVA 90 GRAUS, PVC, SOLDÁVEL, DN 50MM, INSTALADO EM PRUMADA DE ÁGUA - FORNECIMENTO E INSTALAÇÃO. AF_06/2022</t>
  </si>
  <si>
    <t>89504</t>
  </si>
  <si>
    <t>CURVA 45 GRAUS, PVC, SOLDÁVEL, DN 50MM, INSTALADO EM PRUMADA DE ÁGUA - FORNECIMENTO E INSTALAÇÃO. AF_06/2022</t>
  </si>
  <si>
    <t>89505</t>
  </si>
  <si>
    <t>JOELHO 90 GRAUS, PVC, SOLDÁVEL, DN 60MM, INSTALADO EM PRUMADA DE ÁGUA - FORNECIMENTO E INSTALAÇÃO. AF_06/2022</t>
  </si>
  <si>
    <t>38,20</t>
  </si>
  <si>
    <t>89506</t>
  </si>
  <si>
    <t>JOELHO 45 GRAUS, PVC, SOLDÁVEL, DN 60MM, INSTALADO EM PRUMADA DE ÁGUA - FORNECIMENTO E INSTALAÇÃO. AF_06/2022</t>
  </si>
  <si>
    <t>89507</t>
  </si>
  <si>
    <t>CURVA 90 GRAUS, PVC, SOLDÁVEL, DN 60MM, INSTALADO EM PRUMADA DE ÁGUA - FORNECIMENTO E INSTALAÇÃO. AF_06/2022</t>
  </si>
  <si>
    <t>89510</t>
  </si>
  <si>
    <t>CURVA 45 GRAUS, PVC, SOLDÁVEL, DN 60MM, INSTALADO EM PRUMADA DE ÁGUA - FORNECIMENTO E INSTALAÇÃO. AF_06/2022</t>
  </si>
  <si>
    <t>24,20</t>
  </si>
  <si>
    <t>89513</t>
  </si>
  <si>
    <t>JOELHO 90 GRAUS, PVC, SOLDÁVEL, DN 75MM, INSTALADO EM PRUMADA DE ÁGUA - FORNECIMENTO E INSTALAÇÃO. AF_06/2022</t>
  </si>
  <si>
    <t>89514</t>
  </si>
  <si>
    <t>JOELHO 90 GRAUS, PVC, SERIE R, ÁGUA PLUVIAL, DN 40 MM, JUNTA SOLDÁVEL, FORNECIDO E INSTALADO EM RAMAL DE ENCAMINHAMENTO. AF_06/2022</t>
  </si>
  <si>
    <t>7,84</t>
  </si>
  <si>
    <t>89515</t>
  </si>
  <si>
    <t>JOELHO 45 GRAUS, PVC, SOLDÁVEL, DN 75MM, INSTALADO EM PRUMADA DE ÁGUA - FORNECIMENTO E INSTALAÇÃO. AF_06/2022</t>
  </si>
  <si>
    <t>89516</t>
  </si>
  <si>
    <t>JOELHO 45 GRAUS, PVC, SERIE R, ÁGUA PLUVIAL, DN 40 MM, JUNTA SOLDÁVEL, FORNECIDO E INSTALADO EM RAMAL DE ENCAMINHAMENTO. AF_06/2022</t>
  </si>
  <si>
    <t>7,94</t>
  </si>
  <si>
    <t>89517</t>
  </si>
  <si>
    <t>CURVA 90 GRAUS, PVC, SOLDÁVEL, DN 75MM, INSTALADO EM PRUMADA DE ÁGUA - FORNECIMENTO E INSTALAÇÃO. AF_06/2022</t>
  </si>
  <si>
    <t>64,59</t>
  </si>
  <si>
    <t>89518</t>
  </si>
  <si>
    <t>JOELHO 90 GRAUS, PVC, SERIE R, ÁGUA PLUVIAL, DN 50 MM, JUNTA ELÁSTICA, FORNECIDO E INSTALADO EM RAMAL DE ENCAMINHAMENTO. AF_06/2022</t>
  </si>
  <si>
    <t>16,17</t>
  </si>
  <si>
    <t>89519</t>
  </si>
  <si>
    <t>CURVA 45 GRAUS, PVC, SOLDÁVEL, DN 75MM, INSTALADO EM PRUMADA DE ÁGUA - FORNECIMENTO E INSTALAÇÃO. AF_06/2022</t>
  </si>
  <si>
    <t>43,16</t>
  </si>
  <si>
    <t>89520</t>
  </si>
  <si>
    <t>JOELHO 45 GRAUS, PVC, SERIE R, ÁGUA PLUVIAL, DN 50 MM, JUNTA ELÁSTICA, FORNECIDO E INSTALADO EM RAMAL DE ENCAMINHAMENTO. AF_06/2022</t>
  </si>
  <si>
    <t>89521</t>
  </si>
  <si>
    <t>JOELHO 90 GRAUS, PVC, SOLDÁVEL, DN 85MM, INSTALADO EM PRUMADA DE ÁGUA - FORNECIMENTO E INSTALAÇÃO. AF_06/2022</t>
  </si>
  <si>
    <t>89522</t>
  </si>
  <si>
    <t>JOELHO 90 GRAUS, PVC, SERIE R, ÁGUA PLUVIAL, DN 75 MM, JUNTA ELÁSTICA, FORNECIDO E INSTALADO EM RAMAL DE ENCAMINHAMENTO. AF_06/2022</t>
  </si>
  <si>
    <t>89523</t>
  </si>
  <si>
    <t>JOELHO 45 GRAUS, PVC, SOLDÁVEL, DN 85MM, INSTALADO EM PRUMADA DE ÁGUA - FORNECIMENTO E INSTALAÇÃO. AF_06/2022</t>
  </si>
  <si>
    <t>89524</t>
  </si>
  <si>
    <t>JOELHO 45 GRAUS, PVC, SERIE R, ÁGUA PLUVIAL, DN 75 MM, JUNTA ELÁSTICA, FORNECIDO E INSTALADO EM RAMAL DE ENCAMINHAMENTO. AF_06/2022</t>
  </si>
  <si>
    <t>31,87</t>
  </si>
  <si>
    <t>89525</t>
  </si>
  <si>
    <t>CURVA 90 GRAUS, PVC, SOLDÁVEL, DN 85MM, INSTALADO EM PRUMADA DE ÁGUA - FORNECIMENTO E INSTALAÇÃO. AF_06/2022</t>
  </si>
  <si>
    <t>89526</t>
  </si>
  <si>
    <t>CURVA 87 GRAUS E 30 MINUTOS, PVC, SERIE R, ÁGUA PLUVIAL, DN 75 MM, JUNTA ELÁSTICA, FORNECIDO E INSTALADO EM RAMAL DE ENCAMINHAMENTO. AF_06/2022</t>
  </si>
  <si>
    <t>89527</t>
  </si>
  <si>
    <t>CURVA 45 GRAUS, PVC, SOLDÁVEL, DN 85MM, INSTALADO EM PRUMADA DE ÁGUA - FORNECIMENTO E INSTALAÇÃO. AF_06/2022</t>
  </si>
  <si>
    <t>89528</t>
  </si>
  <si>
    <t>LUVA, PVC, SOLDÁVEL, DN 25MM, INSTALADO EM PRUMADA DE ÁGUA - FORNECIMENTO E INSTALAÇÃO. AF_06/2022</t>
  </si>
  <si>
    <t>89529</t>
  </si>
  <si>
    <t>JOELHO 90 GRAUS, PVC, SERIE R, ÁGUA PLUVIAL, DN 100 MM, JUNTA ELÁSTICA, FORNECIDO E INSTALADO EM RAMAL DE ENCAMINHAMENTO. AF_06/2022</t>
  </si>
  <si>
    <t>89530</t>
  </si>
  <si>
    <t>LUVA DE CORRER, PVC, SOLDÁVEL, DN 25MM, INSTALADO EM PRUMADA DE ÁGUA - FORNECIMENTO E INSTALAÇÃO. AF_06/2022</t>
  </si>
  <si>
    <t>15,16</t>
  </si>
  <si>
    <t>JOELHO 45 GRAUS, PVC, SERIE R, ÁGUA PLUVIAL, DN 100 MM, JUNTA ELÁSTICA, FORNECIDO E INSTALADO EM RAMAL DE ENCAMINHAMENTO. AF_06/2022</t>
  </si>
  <si>
    <t>39,84</t>
  </si>
  <si>
    <t>89532</t>
  </si>
  <si>
    <t>LUVA DE REDUÇÃO, PVC, SOLDÁVEL, DN 32MM X 25MM, INSTALADO EM PRUMADA DE ÁGUA - FORNECIMENTO E INSTALAÇÃO. AF_06/2022</t>
  </si>
  <si>
    <t>6,30</t>
  </si>
  <si>
    <t>89535</t>
  </si>
  <si>
    <t>CURVA 87 GRAUS E 30 MINUTOS, PVC, SERIE R, ÁGUA PLUVIAL, DN 100 MM, JUNTA ELÁSTICA, FORNECIDO E INSTALADO EM RAMAL DE ENCAMINHAMENTO. AF_06/2022</t>
  </si>
  <si>
    <t>89536</t>
  </si>
  <si>
    <t>UNIÃO, PVC, SOLDÁVEL, DN 25MM, INSTALADO EM PRUMADA DE ÁGUA - FORNECIMENTO E INSTALAÇÃO. AF_06/2022</t>
  </si>
  <si>
    <t>10,80</t>
  </si>
  <si>
    <t>89540</t>
  </si>
  <si>
    <t>CURVA DE TRANSPOSIÇÃO, PVC, SOLDÁVEL, DN 25MM, INSTALADO EM PRUMADA DE ÁGUA  - FORNECIMENTO E INSTALAÇÃO. AF_06/2022</t>
  </si>
  <si>
    <t>89541</t>
  </si>
  <si>
    <t>LUVA, PVC, SOLDÁVEL, DN 32MM, INSTALADO EM PRUMADA DE ÁGUA - FORNECIMENTO E INSTALAÇÃO. AF_06/2022</t>
  </si>
  <si>
    <t>5,56</t>
  </si>
  <si>
    <t>89542</t>
  </si>
  <si>
    <t>LUVA DE CORRER, PVC, SOLDÁVEL, DN 32MM, INSTALADO EM PRUMADA DE ÁGUA - FORNECIMENTO E INSTALAÇÃO. AF_06/2022</t>
  </si>
  <si>
    <t>25,51</t>
  </si>
  <si>
    <t>89544</t>
  </si>
  <si>
    <t>LUVA SIMPLES, PVC, SERIE R, ÁGUA PLUVIAL, DN 40 MM, JUNTA SOLDÁVEL, FORNECIDO E INSTALADO EM RAMAL DE ENCAMINHAMENTO. AF_06/2022</t>
  </si>
  <si>
    <t>89545</t>
  </si>
  <si>
    <t>LUVA SIMPLES, PVC, SERIE R, ÁGUA PLUVIAL, DN 50 MM, JUNTA ELÁSTICA, FORNECIDO E INSTALADO EM RAMAL DE ENCAMINHAMENTO. AF_06/2022</t>
  </si>
  <si>
    <t>89546</t>
  </si>
  <si>
    <t>BUCHA DE REDUÇÃO LONGA, PVC, SERIE R, ÁGUA PLUVIAL, DN 50 X 40 MM, JUNTA ELÁSTICA, FORNECIDO E INSTALADO EM RAMAL DE ENCAMINHAMENTO. AF_06/2022</t>
  </si>
  <si>
    <t>11,66</t>
  </si>
  <si>
    <t>89547</t>
  </si>
  <si>
    <t>LUVA SIMPLES, PVC, SERIE R, ÁGUA PLUVIAL, DN 75 MM, JUNTA ELÁSTICA, FORNECIDO E INSTALADO EM RAMAL DE ENCAMINHAMENTO. AF_06/2022</t>
  </si>
  <si>
    <t>89548</t>
  </si>
  <si>
    <t>LUVA DE CORRER, PVC, SERIE R, ÁGUA PLUVIAL, DN 75 MM, JUNTA ELÁSTICA, FORNECIDO E INSTALADO EM RAMAL DE ENCAMINHAMENTO. AF_06/2022</t>
  </si>
  <si>
    <t>24,51</t>
  </si>
  <si>
    <t>89549</t>
  </si>
  <si>
    <t>REDUÇÃO EXCÊNTRICA, PVC, SERIE R, ÁGUA PLUVIAL, DN 75 X 50 MM, JUNTA ELÁSTICA, FORNECIDO E INSTALADO EM RAMAL DE ENCAMINHAMENTO. AF_06/2022</t>
  </si>
  <si>
    <t>89550</t>
  </si>
  <si>
    <t>TÊ DE INSPEÇÃO, PVC, SERIE R, ÁGUA PLUVIAL, DN 75 MM, JUNTA ELÁSTICA, FORNECIDO E INSTALADO EM RAMAL DE ENCAMINHAMENTO. AF_06/2022</t>
  </si>
  <si>
    <t>89551</t>
  </si>
  <si>
    <t>LUVA SOLDÁVEL E COM ROSCA, PVC, SOLDÁVEL, DN 32MM X 1 , INSTALADO EM PRUMADA DE ÁGUA - FORNECIMENTO E INSTALAÇÃO. AF_06/2022</t>
  </si>
  <si>
    <t>89552</t>
  </si>
  <si>
    <t>UNIÃO, PVC, SOLDÁVEL, DN 32MM, INSTALADO EM PRUMADA DE ÁGUA - FORNECIMENTO E INSTALAÇÃO. AF_06/2022</t>
  </si>
  <si>
    <t>89553</t>
  </si>
  <si>
    <t>ADAPTADOR CURTO COM BOLSA E ROSCA PARA REGISTRO, PVC, SOLDÁVEL, DN 32MM X 1 , INSTALADO EM PRUMADA DE ÁGUA - FORNECIMENTO E INSTALAÇÃO. AF_06/2022</t>
  </si>
  <si>
    <t>4,98</t>
  </si>
  <si>
    <t>89554</t>
  </si>
  <si>
    <t>LUVA SIMPLES, PVC, SERIE R, ÁGUA PLUVIAL, DN 100 MM, JUNTA ELÁSTICA, FORNECIDO E INSTALADO EM RAMAL DE ENCAMINHAMENTO. AF_06/2022</t>
  </si>
  <si>
    <t>28,58</t>
  </si>
  <si>
    <t>89555</t>
  </si>
  <si>
    <t>CURVA DE TRANSPOSIÇÃO, PVC, SOLDÁVEL, DN 32MM, INSTALADO EM PRUMADA DE ÁGUA   FORNECIMENTO E INSTALAÇÃO. AF_06/2022</t>
  </si>
  <si>
    <t>20,08</t>
  </si>
  <si>
    <t>89556</t>
  </si>
  <si>
    <t>LUVA DE CORRER, PVC, SERIE R, ÁGUA PLUVIAL, DN 100 MM, JUNTA ELÁSTICA, FORNECIDO E INSTALADO EM RAMAL DE ENCAMINHAMENTO. AF_06/2022</t>
  </si>
  <si>
    <t>42,64</t>
  </si>
  <si>
    <t>89557</t>
  </si>
  <si>
    <t>REDUÇÃO EXCÊNTRICA, PVC, SERIE R, ÁGUA PLUVIAL, DN 100 X 75 MM, JUNTA ELÁSTICA, FORNECIDO E INSTALADO EM RAMAL DE ENCAMINHAMENTO. AF_06/2022</t>
  </si>
  <si>
    <t>33,91</t>
  </si>
  <si>
    <t>89558</t>
  </si>
  <si>
    <t>LUVA, PVC, SOLDÁVEL, DN 40MM, INSTALADO EM PRUMADA DE ÁGUA - FORNECIMENTO E INSTALAÇÃO. AF_06/2022</t>
  </si>
  <si>
    <t>8,63</t>
  </si>
  <si>
    <t>89559</t>
  </si>
  <si>
    <t>TÊ DE INSPEÇÃO, PVC, SERIE R, ÁGUA PLUVIAL, DN 100 MM, JUNTA ELÁSTICA, FORNECIDO E INSTALADO EM RAMAL DE ENCAMINHAMENTO. AF_06/2022</t>
  </si>
  <si>
    <t>71,49</t>
  </si>
  <si>
    <t>89560</t>
  </si>
  <si>
    <t>LUVA DE CORRER, PVC, SOLDÁVEL, DN 40MM, INSTALADO EM PRUMADA DE ÁGUA   FORNECIMENTO E INSTALAÇÃO. AF_06/2022</t>
  </si>
  <si>
    <t>89561</t>
  </si>
  <si>
    <t>JUNÇÃO SIMPLES, PVC, SERIE R, ÁGUA PLUVIAL, DN 40 MM, JUNTA SOLDÁVEL, FORNECIDO E INSTALADO EM RAMAL DE ENCAMINHAMENTO. AF_06/2022</t>
  </si>
  <si>
    <t>14,41</t>
  </si>
  <si>
    <t>89562</t>
  </si>
  <si>
    <t>LUVA DE REDUÇÃO, PVC, SOLDÁVEL, DN 40MM X 32MM, INSTALADO EM PRUMADA DE ÁGUA - FORNECIMENTO E INSTALAÇÃO. AF_06/2022</t>
  </si>
  <si>
    <t>9,28</t>
  </si>
  <si>
    <t>89563</t>
  </si>
  <si>
    <t>JUNÇÃO SIMPLES, PVC, SERIE R, ÁGUA PLUVIAL, DN 50 MM, JUNTA ELÁSTICA, FORNECIDO E INSTALADO EM RAMAL DE ENCAMINHAMENTO. AF_06/2022</t>
  </si>
  <si>
    <t>89564</t>
  </si>
  <si>
    <t>LUVA COM ROSCA, PVC, SOLDÁVEL, DN 40MM X 1.1/4 , INSTALADO EM PRUMADA DE ÁGUA - FORNECIMENTO E INSTALAÇÃO. AF_06/2022</t>
  </si>
  <si>
    <t>89565</t>
  </si>
  <si>
    <t>JUNÇÃO SIMPLES, PVC, SERIE R, ÁGUA PLUVIAL, DN 75 X 75 MM, JUNTA ELÁSTICA, FORNECIDO E INSTALADO EM RAMAL DE ENCAMINHAMENTO. AF_06/2022</t>
  </si>
  <si>
    <t>89566</t>
  </si>
  <si>
    <t>TÊ, PVC, SERIE R, ÁGUA PLUVIAL, DN 75 MM, JUNTA ELÁSTICA, FORNECIDO E INSTALADO EM RAMAL DE ENCAMINHAMENTO. AF_06/2022</t>
  </si>
  <si>
    <t>50,23</t>
  </si>
  <si>
    <t>89567</t>
  </si>
  <si>
    <t>JUNÇÃO SIMPLES, PVC, SERIE R, ÁGUA PLUVIAL, DN 100 X 100 MM, JUNTA ELÁSTICA, FORNECIDO E INSTALADO EM RAMAL DE ENCAMINHAMENTO. AF_06/2022</t>
  </si>
  <si>
    <t>89568</t>
  </si>
  <si>
    <t>UNIÃO, PVC, SOLDÁVEL, DN 40MM, INSTALADO EM PRUMADA DE ÁGUA - FORNECIMENTO E INSTALAÇÃO. AF_06/2022</t>
  </si>
  <si>
    <t>89569</t>
  </si>
  <si>
    <t>JUNÇÃO SIMPLES, PVC, SERIE R, ÁGUA PLUVIAL, DN 100 X 75 MM, JUNTA ELÁSTICA, FORNECIDO E INSTALADO EM RAMAL DE ENCAMINHAMENTO. AF_06/2022</t>
  </si>
  <si>
    <t>89570</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</si>
  <si>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</si>
  <si>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</si>
  <si>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89572</t>
  </si>
  <si>
    <t>ADAPTADOR CURTO COM BOLSA E ROSCA PARA REGISTRO, PVC, SOLDÁVEL, DN 40MM X 1.1/4 , INSTALADO EM PRUMADA DE ÁGUA - FORNECIMENTO E INSTALAÇÃO. AF_06/2022</t>
  </si>
  <si>
    <t>89573</t>
  </si>
  <si>
    <t>TÊ, PVC, SERIE R, ÁGUA PLUVIAL, DN 100 X 75 MM, JUNTA ELÁSTICA, FORNECIDO E INSTALADO EM RAMAL DE ENCAMINHAMENTO. AF_06/2022</t>
  </si>
  <si>
    <t>89574</t>
  </si>
  <si>
    <t>JUNÇÃO DUPLA, PVC, SERIE R, ÁGUA PLUVIAL, DN 100 X 100 X 100 MM, JUNTA ELÁSTICA, FORNECIDO E INSTALADO EM RAMAL DE ENCAMINHAMENTO. AF_06/2022</t>
  </si>
  <si>
    <t>89575</t>
  </si>
  <si>
    <t>LUVA, PVC, SOLDÁVEL, DN 50MM, INSTALADO EM PRUMADA DE ÁGUA - FORNECIMENTO E INSTALAÇÃO. AF_06/2022</t>
  </si>
  <si>
    <t>10,16</t>
  </si>
  <si>
    <t>89577</t>
  </si>
  <si>
    <t>LUVA DE CORRER, PVC, SOLDÁVEL, DN 50MM, INSTALADO EM PRUMADA DE ÁGUA - FORNECIMENTO E INSTALAÇÃO. AF_06/2022</t>
  </si>
  <si>
    <t>34,40</t>
  </si>
  <si>
    <t>89579</t>
  </si>
  <si>
    <t>LUVA DE REDUÇÃO, PVC, SOLDÁVEL, DN 50MM X 25MM, INSTALADO EM PRUMADA DE ÁGUA   FORNECIMENTO E INSTALAÇÃO. AF_06/2022</t>
  </si>
  <si>
    <t>10,53</t>
  </si>
  <si>
    <t>89581</t>
  </si>
  <si>
    <t>JOELHO 90 GRAUS, PVC, SERIE R, ÁGUA PLUVIAL, DN 75 MM, JUNTA ELÁSTICA, FORNECIDO E INSTALADO EM CONDUTORES VERTICAIS DE ÁGUAS PLUVIAIS. AF_06/2022</t>
  </si>
  <si>
    <t>34,54</t>
  </si>
  <si>
    <t>89582</t>
  </si>
  <si>
    <t>JOELHO 45 GRAUS, PVC, SERIE R, ÁGUA PLUVIAL, DN 75 MM, JUNTA ELÁSTICA, FORNECIDO E INSTALADO EM CONDUTORES VERTICAIS DE ÁGUAS PLUVIAIS. AF_06/2022</t>
  </si>
  <si>
    <t>89583</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</si>
  <si>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</si>
  <si>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</si>
  <si>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</si>
  <si>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45,58</t>
  </si>
  <si>
    <t>89587</t>
  </si>
  <si>
    <t>CURVA 87 GRAUS E 30 MINUTOS, PVC, SERIE R, ÁGUA PLUVIAL, DN 100 MM, JUNTA ELÁSTICA, FORNECIDO E INSTALADO EM CONDUTORES VERTICAIS DE ÁGUAS PLUVIAIS. AF_06/2022</t>
  </si>
  <si>
    <t>89590</t>
  </si>
  <si>
    <t>JOELHO 90 GRAUS, PVC, SERIE R, ÁGUA PLUVIAL, DN 150 MM, JUNTA ELÁSTICA, FORNECIDO E INSTALADO EM CONDUTORES VERTICAIS DE ÁGUAS PLUVIAIS. AF_06/2022</t>
  </si>
  <si>
    <t>89591</t>
  </si>
  <si>
    <t>JOELHO 45 GRAUS, PVC, SERIE R, ÁGUA PLUVIAL, DN 150 MM, JUNTA ELÁSTICA, FORNECIDO E INSTALADO EM CONDUTORES VERTICAIS DE ÁGUAS PLUVIAIS. AF_06/2022</t>
  </si>
  <si>
    <t>89592</t>
  </si>
  <si>
    <t>CURVA 87 GRAUS E 30 MINUTOS, PVC, SERIE R, ÁGUA PLUVIAL, DN 150 MM, JUNTA ELÁSTICA, FORNECIDO E INSTALADO EM CONDUTORES VERTICAIS DE ÁGUAS PLUVIAIS. AF_06/2022</t>
  </si>
  <si>
    <t>89593</t>
  </si>
  <si>
    <t>LUVA COM ROSCA, PVC, SOLDÁVEL, DN 50MM X 1.1/2 , INSTALADO EM PRUMADA DE ÁGUA - FORNECIMENTO E INSTALAÇÃO. AF_06/2022</t>
  </si>
  <si>
    <t>89594</t>
  </si>
  <si>
    <t>UNIÃO, PVC, SOLDÁVEL, DN 50MM, INSTALADO EM PRUMADA DE ÁGUA - FORNECIMENTO E INSTALAÇÃO. AF_06/2022</t>
  </si>
  <si>
    <t>33,47</t>
  </si>
  <si>
    <t>89595</t>
  </si>
  <si>
    <t>ADAPTADOR CURTO COM BOLSA E ROSCA PARA REGISTRO, PVC, SOLDÁVEL, DN 50MM X 1.1/4 , INSTALADO EM PRUMADA DE ÁGUA - FORNECIMENTO E INSTALAÇÃO. AF_06/2022</t>
  </si>
  <si>
    <t>89596</t>
  </si>
  <si>
    <t>ADAPTADOR CURTO COM BOLSA E ROSCA PARA REGISTRO, PVC, SOLDÁVEL, DN 50MM X 1.1/2 , INSTALADO EM PRUMADA DE ÁGUA - FORNECIMENTO E INSTALAÇÃO. AF_06/2022</t>
  </si>
  <si>
    <t>9,23</t>
  </si>
  <si>
    <t>89597</t>
  </si>
  <si>
    <t>LUVA, PVC, SOLDÁVEL, DN 60MM, INSTALADO EM PRUMADA DE ÁGUA - FORNECIMENTO E INSTALAÇÃO. AF_06/2022</t>
  </si>
  <si>
    <t>89598</t>
  </si>
  <si>
    <t>LUVA DE CORRER, PVC, SOLDÁVEL, DN 60MM, INSTALADO EM PRUMADA DE ÁGUA   FORNECIMENTO E INSTALAÇÃO. AF_06/2022</t>
  </si>
  <si>
    <t>89599</t>
  </si>
  <si>
    <t>LUVA SIMPLES, PVC, SERIE R, ÁGUA PLUVIAL, DN 75 MM, JUNTA ELÁSTICA, FORNECIDO E INSTALADO EM CONDUTORES VERTICAIS DE ÁGUAS PLUVIAIS. AF_06/2022</t>
  </si>
  <si>
    <t>24,91</t>
  </si>
  <si>
    <t>89600</t>
  </si>
  <si>
    <t>LUVA DE CORRER, PVC, SERIE R, ÁGUA PLUVIAL, DN 75 MM, JUNTA ELÁSTICA, FORNECIDO E INSTALADO EM CONDUTORES VERTICAIS DE ÁGUAS PLUVIAIS. AF_06/2022</t>
  </si>
  <si>
    <t>89605</t>
  </si>
  <si>
    <t>LUVA DE REDUÇÃO, PVC, SOLDÁVEL, DN 60MM X 50MM, INSTALADO EM PRUMADA DE ÁGUA - FORNECIMENTO E INSTALAÇÃO. AF_06/2022</t>
  </si>
  <si>
    <t>89609</t>
  </si>
  <si>
    <t>UNIÃO, PVC, SOLDÁVEL, DN 60MM, INSTALADO EM PRUMADA DE ÁGUA - FORNECIMENTO E INSTALAÇÃO. AF_06/2022</t>
  </si>
  <si>
    <t>89610</t>
  </si>
  <si>
    <t>ADAPTADOR CURTO COM BOLSA E ROSCA PARA REGISTRO, PVC, SOLDÁVEL, DN 60MM X 2 , INSTALADO EM PRUMADA DE ÁGUA - FORNECIMENTO E INSTALAÇÃO. AF_06/2022</t>
  </si>
  <si>
    <t>17,68</t>
  </si>
  <si>
    <t>89611</t>
  </si>
  <si>
    <t>LUVA, PVC, SOLDÁVEL, DN 75MM, INSTALADO EM PRUMADA DE ÁGUA - FORNECIMENTO E INSTALAÇÃO. AF_06/2022</t>
  </si>
  <si>
    <t>29,23</t>
  </si>
  <si>
    <t>89612</t>
  </si>
  <si>
    <t>UNIÃO, PVC, SOLDÁVEL, DN 75MM, INSTALADO EM PRUMADA DE ÁGUA - FORNECIMENTO E INSTALAÇÃO. AF_06/2022</t>
  </si>
  <si>
    <t>89613</t>
  </si>
  <si>
    <t>ADAPTADOR CURTO COM BOLSA E ROSCA PARA REGISTRO, PVC, SOLDÁVEL, DN 75MM X 2.1/2, INSTALADO EM PRUMADA DE ÁGUA - FORNECIMENTO E INSTALAÇÃO. AF_12/2014</t>
  </si>
  <si>
    <t>89614</t>
  </si>
  <si>
    <t>LUVA, PVC, SOLDÁVEL, DN 85MM, INSTALADO EM PRUMADA DE ÁGUA - FORNECIMENTO E INSTALAÇÃO. AF_06/2022</t>
  </si>
  <si>
    <t>89615</t>
  </si>
  <si>
    <t>UNIÃO, PVC, SOLDÁVEL, DN 85MM, INSTALADO EM PRUMADA DE ÁGUA - FORNECIMENTO E INSTALAÇÃO. AF_06/2022</t>
  </si>
  <si>
    <t>89616</t>
  </si>
  <si>
    <t>ADAPTADOR CURTO COM BOLSA E ROSCA PARA REGISTRO, PVC, SOLDÁVEL, DN 85MM X 3 , INSTALADO EM PRUMADA DE ÁGUA - FORNECIMENTO E INSTALAÇÃO. AF_06/2022</t>
  </si>
  <si>
    <t>89617</t>
  </si>
  <si>
    <t>TE, PVC, SOLDÁVEL, DN 25MM, INSTALADO EM PRUMADA DE ÁGUA - FORNECIMENTO E INSTALAÇÃO. AF_06/2022</t>
  </si>
  <si>
    <t>6,35</t>
  </si>
  <si>
    <t>89620</t>
  </si>
  <si>
    <t>TE, PVC, SOLDÁVEL, DN 32MM, INSTALADO EM PRUMADA DE ÁGUA - FORNECIMENTO E INSTALAÇÃO. AF_06/2022</t>
  </si>
  <si>
    <t>89622</t>
  </si>
  <si>
    <t>TÊ DE REDUÇÃO, PVC, SOLDÁVEL, DN 32MM X 25MM, INSTALADO EM PRUMADA DE ÁGUA - FORNECIMENTO E INSTALAÇÃO. AF_06/2022</t>
  </si>
  <si>
    <t>12,53</t>
  </si>
  <si>
    <t>89623</t>
  </si>
  <si>
    <t>TE, PVC, SOLDÁVEL, DN 40MM, INSTALADO EM PRUMADA DE ÁGUA - FORNECIMENTO E INSTALAÇÃO. AF_06/2022</t>
  </si>
  <si>
    <t>17,23</t>
  </si>
  <si>
    <t>89624</t>
  </si>
  <si>
    <t>TÊ DE REDUÇÃO, PVC, SOLDÁVEL, DN 40MM X 32MM, INSTALADO EM PRUMADA DE ÁGUA - FORNECIMENTO E INSTALAÇÃO. AF_06/2022</t>
  </si>
  <si>
    <t>89625</t>
  </si>
  <si>
    <t>TE, PVC, SOLDÁVEL, DN 50MM, INSTALADO EM PRUMADA DE ÁGUA - FORNECIMENTO E INSTALAÇÃO. AF_06/2022</t>
  </si>
  <si>
    <t>89626</t>
  </si>
  <si>
    <t>TÊ DE REDUÇÃO, PVC, SOLDÁVEL, DN 50MM X 40MM, INSTALADO EM PRUMADA DE ÁGUA - FORNECIMENTO E INSTALAÇÃO. AF_06/2022</t>
  </si>
  <si>
    <t>89627</t>
  </si>
  <si>
    <t>TÊ DE REDUÇÃO, PVC, SOLDÁVEL, DN 50MM X 25MM, INSTALADO EM PRUMADA DE ÁGUA - FORNECIMENTO E INSTALAÇÃO. AF_06/2022</t>
  </si>
  <si>
    <t>89628</t>
  </si>
  <si>
    <t>TE, PVC, SOLDÁVEL, DN 60MM, INSTALADO EM PRUMADA DE ÁGUA - FORNECIMENTO E INSTALAÇÃO. AF_06/2022</t>
  </si>
  <si>
    <t>89629</t>
  </si>
  <si>
    <t>TE, PVC, SOLDÁVEL, DN 75MM, INSTALADO EM PRUMADA DE ÁGUA - FORNECIMENTO E INSTALAÇÃO. AF_06/2022</t>
  </si>
  <si>
    <t>89630</t>
  </si>
  <si>
    <t>TE DE REDUÇÃO, PVC, SOLDÁVEL, DN 75MM X 50MM, INSTALADO EM PRUMADA DE ÁGUA - FORNECIMENTO E INSTALAÇÃO. AF_06/2022</t>
  </si>
  <si>
    <t>89631</t>
  </si>
  <si>
    <t>TE, PVC, SOLDÁVEL, DN 85MM, INSTALADO EM PRUMADA DE ÁGUA - FORNECIMENTO E INSTALAÇÃO. AF_06/2022</t>
  </si>
  <si>
    <t>98,25</t>
  </si>
  <si>
    <t>89632</t>
  </si>
  <si>
    <t>TE DE REDUÇÃO, PVC, SOLDÁVEL, DN 85MM X 60MM, INSTALADO EM PRUMADA DE ÁGUA - FORNECIMENTO E INSTALAÇÃO. AF_06/2022</t>
  </si>
  <si>
    <t>115,00</t>
  </si>
  <si>
    <t>89637</t>
  </si>
  <si>
    <t>JOELHO 90 GRAUS, CPVC, SOLDÁVEL, DN 15MM, INSTALADO EM RAMAL OU SUB-RAMAL DE ÁGUA - FORNECIMENTO E INSTALAÇÃO. AF_06/2022</t>
  </si>
  <si>
    <t>9,21</t>
  </si>
  <si>
    <t>89638</t>
  </si>
  <si>
    <t>JOELHO 45 GRAUS, CPVC, SOLDÁVEL, DN 15MM, INSTALADO EM RAMAL OU SUB-RAMAL DE ÁGUA - FORNECIMENTO E INSTALAÇÃO. AF_06/2022</t>
  </si>
  <si>
    <t>89639</t>
  </si>
  <si>
    <t>CURVA 90 GRAUS, CPVC, SOLDÁVEL, DN 15MM, INSTALADO EM RAMAL OU SUB-RAMAL DE ÁGUA - FORNECIMENTO E INSTALAÇÃO. AF_06/2022</t>
  </si>
  <si>
    <t>10,65</t>
  </si>
  <si>
    <t>89640</t>
  </si>
  <si>
    <t>JOELHO DE TRANSIÇÃO, 90 GRAUS, CPVC, SOLDÁVEL, DN 15MM X 1/2, INSTALADO EM RAMAL OU SUB-RAMAL DE ÁGUA - FORNECIMENTO E INSTALAÇÃO. AF_06/2022</t>
  </si>
  <si>
    <t>17,05</t>
  </si>
  <si>
    <t>89641</t>
  </si>
  <si>
    <t>JOELHO 90 GRAUS, CPVC, SOLDÁVEL, DN 22MM, INSTALADO EM RAMAL OU SUB-RAMAL DE ÁGUA - FORNECIMENTO E INSTALAÇÃO. AF_06/2022</t>
  </si>
  <si>
    <t>11,91</t>
  </si>
  <si>
    <t>89642</t>
  </si>
  <si>
    <t>JOELHO 45 GRAUS, CPVC, SOLDÁVEL, DN 22MM, INSTALADO EM RAMAL OU SUB-RAMAL DE ÁGUA - FORNECIMENTO E INSTALAÇÃO. AF_06/2022</t>
  </si>
  <si>
    <t>13,39</t>
  </si>
  <si>
    <t>89643</t>
  </si>
  <si>
    <t>CURVA 90 GRAUS, CPVC, SOLDÁVEL, DN 22MM, INSTALADO EM RAMAL OU SUB-RAMAL DE ÁGUA - FORNECIMENTO E INSTALAÇÃO. AF_06/2022</t>
  </si>
  <si>
    <t>89644</t>
  </si>
  <si>
    <t>JOELHO DE TRANSIÇÃO, 90 GRAUS, CPVC, SOLDÁVEL, DN 22MM X 1/2, INSTALADO EM RAMAL OU SUB-RAMAL DE ÁGUA - FORNECIMENTO E INSTALAÇÃO. AF_06/2022</t>
  </si>
  <si>
    <t>20,86</t>
  </si>
  <si>
    <t>89645</t>
  </si>
  <si>
    <t>JOELHO DE TRANSIÇÃO, 90 GRAUS, CPVC, SOLDÁVEL, DN 22MM X 3/4, INSTALADO EM RAMAL OU SUB-RAMAL DE ÁGUA - FORNECIMENTO E INSTALAÇÃO. AF_06/2022</t>
  </si>
  <si>
    <t>89646</t>
  </si>
  <si>
    <t>JOELHO 90 GRAUS, CPVC, SOLDÁVEL, DN 28MM, INSTALADO EM RAMAL OU SUB-RAMAL DE ÁGUA - FORNECIMENTO E INSTALAÇÃO. AF_06/2022</t>
  </si>
  <si>
    <t>18,22</t>
  </si>
  <si>
    <t>89647</t>
  </si>
  <si>
    <t>JOELHO 45 GRAUS, CPVC, SOLDÁVEL, DN 28MM, INSTALADO EM RAMAL OU SUB-RAMAL DE ÁGUA   FORNECIMENTO E INSTALAÇÃO. AF_06/2022</t>
  </si>
  <si>
    <t>17,61</t>
  </si>
  <si>
    <t>89648</t>
  </si>
  <si>
    <t>CURVA 90 GRAUS, CPVC, SOLDÁVEL, DN 28MM, INSTALADO EM RAMAL OU SUB-RAMAL DE ÁGUA   FORNECIMENTO E INSTALAÇÃO. AF_06/2022</t>
  </si>
  <si>
    <t>22,23</t>
  </si>
  <si>
    <t>89649</t>
  </si>
  <si>
    <t>JOELHO 90 GRAUS, CPVC, SOLDÁVEL, DN 35MM, INSTALADO EM RAMAL OU SUB-RAMAL DE ÁGUA   FORNECIMENTO E INSTALAÇÃO. AF_06/2022</t>
  </si>
  <si>
    <t>89650</t>
  </si>
  <si>
    <t>JOELHO 45 GRAUS, CPVC, SOLDÁVEL, DN 35MM, INSTALADO EM RAMAL OU SUB-RAMAL DE ÁGUA   FORNECIMENTO E INSTALAÇÃO. AF_06/2022</t>
  </si>
  <si>
    <t>25,55</t>
  </si>
  <si>
    <t>89651</t>
  </si>
  <si>
    <t>LUVA, CPVC, SOLDÁVEL, DN 15MM, INSTALADO EM RAMAL OU SUB-RAMAL DE ÁGUA - FORNECIMENTO E INSTALAÇÃO. AF_06/2022</t>
  </si>
  <si>
    <t>6,21</t>
  </si>
  <si>
    <t>89652</t>
  </si>
  <si>
    <t>LUVA DE CORRER, CPVC, SOLDÁVEL, DN 15MM, INSTALADO EM RAMAL OU SUB-RAMAL DE ÁGUA   FORNECIMENTO E INSTALAÇÃO. AF_06/2022</t>
  </si>
  <si>
    <t>89653</t>
  </si>
  <si>
    <t>LUVA DE TRANSIÇÃO, CPVC, SOLDÁVEL, DN15MM X 1/2, INSTALADO EM RAMAL OU SUB-RAMAL DE ÁGUA - FORNECIMENTO E INSTALAÇÃO. AF_06/2022</t>
  </si>
  <si>
    <t>15,68</t>
  </si>
  <si>
    <t>89654</t>
  </si>
  <si>
    <t>UNIÃO, CPVC, SOLDÁVEL, DN15MM, INSTALADO EM RAMAL OU SUB-RAMAL DE ÁGUA   FORNECIMENTO E INSTALAÇÃO. AF_06/2022</t>
  </si>
  <si>
    <t>18,23</t>
  </si>
  <si>
    <t>89655</t>
  </si>
  <si>
    <t>CONECTOR, CPVC, SOLDÁVEL, DN 15MM X 1/2 , INSTALADO EM RAMAL OU SUB-RAMAL DE ÁGUA   FORNECIMENTO E INSTALAÇÃO. AF_06/2022</t>
  </si>
  <si>
    <t>21,80</t>
  </si>
  <si>
    <t>89656</t>
  </si>
  <si>
    <t>ADAPTADOR, CPVC, SOLDÁVEL, DN15MM, INSTALADO EM RAMAL OU SUB-RAMAL DE ÁGUA   FORNECIMENTO E INSTALAÇÃO. AF_06/2022</t>
  </si>
  <si>
    <t>89657</t>
  </si>
  <si>
    <t>CURVA DE TRANSPOSIÇÃO, CPVC, SOLDÁVEL, DN15MM, INSTALADO EM RAMAL OU SUB-RAMAL DE ÁGUA   FORNECIMENTO E INSTALAÇÃO. AF_06/2022</t>
  </si>
  <si>
    <t>89658</t>
  </si>
  <si>
    <t>LUVA, CPVC, SOLDÁVEL, DN 22MM, INSTALADO EM RAMAL OU SUB-RAMAL DE ÁGUA   FORNECIMENTO E INSTALAÇÃO. AF_06/2022</t>
  </si>
  <si>
    <t>89659</t>
  </si>
  <si>
    <t>LUVA DE CORRER, CPVC, SOLDÁVEL, DN 22MM, INSTALADO EM RAMAL OU SUB-RAMAL DE ÁGUA   FORNECIMENTO E INSTALAÇÃO. AF_06/2022</t>
  </si>
  <si>
    <t>15,37</t>
  </si>
  <si>
    <t>89660</t>
  </si>
  <si>
    <t>LUVA DE TRANSIÇÃO, CPVC, SOLDÁVEL, DN22MM X 25MM, INSTALADO EM RAMAL OU SUB-RAMAL DE ÁGUA - FORNECIMENTO E INSTALAÇÃO. AF_06/2022</t>
  </si>
  <si>
    <t>8,41</t>
  </si>
  <si>
    <t>89661</t>
  </si>
  <si>
    <t>UNIÃO, CPVC, SOLDÁVEL, DN22MM, INSTALADO EM RAMAL OU SUB-RAMAL DE ÁGUA   FORNECIMENTO E INSTALAÇÃO. AF_06/2022</t>
  </si>
  <si>
    <t>89662</t>
  </si>
  <si>
    <t>CONECTOR, CPVC, SOLDÁVEL, DN 22MM X 1/2 , INSTALADO EM RAMAL OU SUB-RAMAL DE ÁGUA   FORNECIMENTO E INSTALAÇÃO. AF_06/2022</t>
  </si>
  <si>
    <t>89663</t>
  </si>
  <si>
    <t>ADAPTADOR, CPVC, SOLDÁVEL, DN22MM, INSTALADO EM RAMAL OU SUB-RAMAL DE ÁGUA   FORNECIMENTO E INSTALAÇÃO. AF_06/2022</t>
  </si>
  <si>
    <t>89664</t>
  </si>
  <si>
    <t>CURVA DE TRANSPOSIÇÃO, CPVC, SOLDÁVEL, DN22MM, INSTALADO EM RAMAL OU SUB-RAMAL DE ÁGUA   FORNECIMENTO E INSTALAÇÃO. AF_06/2022</t>
  </si>
  <si>
    <t>89666</t>
  </si>
  <si>
    <t>BUCHA DE REDUÇÃO, CPVC, SOLDÁVEL, DN22MM X 15MM, INSTALADO EM RAMAL OU SUB-RAMAL DE ÁGUA   FORNECIMENTO E INSTALAÇÃO. AF_06/2022</t>
  </si>
  <si>
    <t>89667</t>
  </si>
  <si>
    <t>TÊ DE INSPEÇÃO, PVC, SERIE R, ÁGUA PLUVIAL, DN 75 MM, JUNTA ELÁSTICA, FORNECIDO E INSTALADO EM CONDUTORES VERTICAIS DE ÁGUAS PLUVIAIS. AF_06/2022</t>
  </si>
  <si>
    <t>89668</t>
  </si>
  <si>
    <t>CONECTOR, CPVC, SOLDÁVEL, DN22MM X 3/4, INSTALADO EM RAMAL OU SUB-RAMAL DE ÁGUA - FORNECIMENTO E INSTALAÇÃO. AF_06/2022</t>
  </si>
  <si>
    <t>26,54</t>
  </si>
  <si>
    <t>89669</t>
  </si>
  <si>
    <t>LUVA SIMPLES, PVC, SERIE R, ÁGUA PLUVIAL, DN 100 MM, JUNTA ELÁSTICA, FORNECIDO E INSTALADO EM CONDUTORES VERTICAIS DE ÁGUAS PLUVIAIS. AF_06/2022</t>
  </si>
  <si>
    <t>32,45</t>
  </si>
  <si>
    <t>89670</t>
  </si>
  <si>
    <t>LUVA, CPVC, SOLDÁVEL, DN 28MM, INSTALADO EM RAMAL OU SUB-RAMAL DE ÁGUA   FORNECIMENTO E INSTALAÇÃO. AF_06/2022</t>
  </si>
  <si>
    <t>89671</t>
  </si>
  <si>
    <t>LUVA DE CORRER, PVC, SERIE R, ÁGUA PLUVIAL, DN 100 MM, JUNTA ELÁSTICA, FORNECIDO E INSTALADO EM CONDUTORES VERTICAIS DE ÁGUAS PLUVIAIS. AF_06/2022</t>
  </si>
  <si>
    <t>46,47</t>
  </si>
  <si>
    <t>89672</t>
  </si>
  <si>
    <t>LUVA DE CORRER, CPVC, SOLDÁVEL, DN 28MM, INSTALADO EM RAMAL OU SUB-RAMAL DE ÁGUA   FORNECIMENTO E INSTALAÇÃO. AF_06/2022</t>
  </si>
  <si>
    <t>89673</t>
  </si>
  <si>
    <t>REDUÇÃO EXCÊNTRICA, PVC, SERIE R, ÁGUA PLUVIAL, DN 100 X 75 MM, JUNTA ELÁSTICA, FORNECIDO E INSTALADO EM CONDUTORES VERTICAIS DE ÁGUAS PLUVIAIS. AF_06/2022</t>
  </si>
  <si>
    <t>89674</t>
  </si>
  <si>
    <t>UNIÃO, CPVC, SOLDÁVEL, DN28MM, INSTALADO EM RAMAL OU SUB-RAMAL DE ÁGUA   FORNECIMENTO E INSTALAÇÃO. AF_06/2022</t>
  </si>
  <si>
    <t>27,68</t>
  </si>
  <si>
    <t>89675</t>
  </si>
  <si>
    <t>TÊ DE INSPEÇÃO, PVC, SERIE R, ÁGUA PLUVIAL, DN 100 MM, JUNTA ELÁSTICA, FORNECIDO E INSTALADO EM CONDUTORES VERTICAIS DE ÁGUAS PLUVIAIS. AF_06/2022</t>
  </si>
  <si>
    <t>89676</t>
  </si>
  <si>
    <t>CONECTOR, CPVC, SOLDÁVEL, DN 28MM X 1 , INSTALADO EM RAMAL OU SUB-RAMAL DE ÁGUA   FORNECIMENTO E INSTALAÇÃO. AF_06/2022</t>
  </si>
  <si>
    <t>33,49</t>
  </si>
  <si>
    <t>89677</t>
  </si>
  <si>
    <t>LUVA SIMPLES, PVC, SERIE R, ÁGUA PLUVIAL, DN 150 MM, JUNTA ELÁSTICA, FORNECIDO E INSTALADO EM CONDUTORES VERTICAIS DE ÁGUAS PLUVIAIS. AF_06/2022</t>
  </si>
  <si>
    <t>89678</t>
  </si>
  <si>
    <t>BUCHA DE REDUÇÃO, CPVC, SOLDÁVEL, DN28MM X 22MM, INSTALADO EM RAMAL OU SUB-RAMAL DE ÁGUA   FORNECIMENTO E INSTALAÇÃO. AF_06/2022</t>
  </si>
  <si>
    <t>10,56</t>
  </si>
  <si>
    <t>89679</t>
  </si>
  <si>
    <t>LUVA DE CORRER, PVC, SERIE R, ÁGUA PLUVIAL, DN 150 MM, JUNTA ELÁSTICA, FORNECIDO E INSTALADO EM CONDUTORES VERTICAIS DE ÁGUAS PLUVIAIS. AF_06/2022</t>
  </si>
  <si>
    <t>89680</t>
  </si>
  <si>
    <t>LUVA, CPVC, SOLDÁVEL, DN 35MM, INSTALADO EM RAMAL OU SUB-RAMAL DE ÁGUA   FORNECIMENTO E INSTALAÇÃO. AF_06/2022</t>
  </si>
  <si>
    <t>20,10</t>
  </si>
  <si>
    <t>89681</t>
  </si>
  <si>
    <t>REDUÇÃO EXCÊNTRICA, PVC, SERIE R, ÁGUA PLUVIAL, DN 150 X 100 MM, JUNTA ELÁSTICA, FORNECIDO E INSTALADO EM CONDUTORES VERTICAIS DE ÁGUAS PLUVIAIS. AF_06/2022</t>
  </si>
  <si>
    <t>89682</t>
  </si>
  <si>
    <t>LUVA DE CORRER, CPVC, SOLDÁVEL, DN 35MM, INSTALADO EM RAMAL OU SUB-RAMAL DE ÁGUA   FORNECIMENTO E INSTALAÇÃO. AF_06/2022</t>
  </si>
  <si>
    <t>28,43</t>
  </si>
  <si>
    <t>89683</t>
  </si>
  <si>
    <t>TÊ DE INSPEÇÃO, PVC, SERIE R, ÁGUA PLUVIAL, DN 150 X 100 MM, JUNTA ELÁSTICA, FORNECIDO E INSTALADO EM CONDUTORES VERTICAIS DE ÁGUAS PLUVIAIS. AF_06/2022</t>
  </si>
  <si>
    <t>89684</t>
  </si>
  <si>
    <t>UNIÃO, CPVC, SOLDÁVEL, DN35MM, INSTALADO EM RAMAL OU SUB-RAMAL DE ÁGUA   FORNECIMENTO E INSTALAÇÃO. AF_06/2022</t>
  </si>
  <si>
    <t>89685</t>
  </si>
  <si>
    <t>JUNÇÃO SIMPLES, PVC, SERIE R, ÁGUA PLUVIAL, DN 75 X 75 MM, JUNTA ELÁSTICA, FORNECIDO E INSTALADO EM CONDUTORES VERTICAIS DE ÁGUAS PLUVIAIS. AF_06/2022</t>
  </si>
  <si>
    <t>89686</t>
  </si>
  <si>
    <t>CONECTOR, CPVC, SOLDÁVEL, DN 35MM X 1 1/4 , INSTALADO EM RAMAL OU SUB-RAMAL DE ÁGUA   FORNECIMENTO E INSTALAÇÃO. AF_06/2022</t>
  </si>
  <si>
    <t>89687</t>
  </si>
  <si>
    <t>TÊ, PVC, SERIE R, ÁGUA PLUVIAL, DN 75 X 75 MM, JUNTA ELÁSTICA, FORNECIDO E INSTALADO EM CONDUTORES VERTICAIS DE ÁGUAS PLUVIAIS. AF_06/2022</t>
  </si>
  <si>
    <t>89689</t>
  </si>
  <si>
    <t>BUCHA DE REDUÇÃO, CPVC, SOLDÁVEL, DN35MM X 28MM, INSTALADO EM RAMAL OU SUB-RAMAL DE ÁGUA   FORNECIMENTO E INSTALAÇÃO. AF_06/2022</t>
  </si>
  <si>
    <t>34,10</t>
  </si>
  <si>
    <t>89690</t>
  </si>
  <si>
    <t>JUNÇÃO SIMPLES, PVC, SERIE R, ÁGUA PLUVIAL, DN 100 X 100 MM, JUNTA ELÁSTICA, FORNECIDO E INSTALADO EM CONDUTORES VERTICAIS DE ÁGUAS PLUVIAIS. AF_06/2022</t>
  </si>
  <si>
    <t>89691</t>
  </si>
  <si>
    <t>TE, CPVC, SOLDÁVEL, DN 15MM, INSTALADO EM RAMAL OU SUB-RAMAL DE ÁGUA - FORNECIMENTO E INSTALAÇÃO. AF_06/2022</t>
  </si>
  <si>
    <t>89692</t>
  </si>
  <si>
    <t>JUNÇÃO SIMPLES, PVC, SERIE R, ÁGUA PLUVIAL, DN 100 X 75 MM, JUNTA ELÁSTICA, FORNECIDO E INSTALADO EM CONDUTORES VERTICAIS DE ÁGUAS PLUVIAIS. AF_06/2022</t>
  </si>
  <si>
    <t>89693</t>
  </si>
  <si>
    <t>TÊ, PVC, SERIE R, ÁGUA PLUVIAL, DN 100 X 100 MM, JUNTA ELÁSTICA, FORNECIDO E INSTALADO EM CONDUTORES VERTICAIS DE ÁGUAS PLUVIAIS. AF_06/2022</t>
  </si>
  <si>
    <t>89694</t>
  </si>
  <si>
    <t>TE DE TRANSIÇÃO, CPVC, SOLDÁVEL, DN 15MM X 1/2 , INSTALADO EM RAMAL OU SUB-RAMAL DE ÁGUA   FORNECIMENTO E INSTALAÇÃO. AF_06/2022</t>
  </si>
  <si>
    <t>89695</t>
  </si>
  <si>
    <t>TÊ MISTURADOR, CPVC, SOLDÁVEL, DN15MM, INSTALADO EM RAMAL OU SUB-RAMAL DE ÁGUA   FORNECIMENTO E INSTALAÇÃO. AF_06/2022</t>
  </si>
  <si>
    <t>89696</t>
  </si>
  <si>
    <t>TÊ, PVC, SERIE R, ÁGUA PLUVIAL, DN 100 X 75 MM, JUNTA ELÁSTICA, FORNECIDO E INSTALADO EM CONDUTORES VERTICAIS DE ÁGUAS PLUVIAIS. AF_06/2022</t>
  </si>
  <si>
    <t>89697</t>
  </si>
  <si>
    <t>TE, CPVC, SOLDÁVEL, DN 22MM, INSTALADO EM RAMAL OU SUB-RAMAL DE ÁGUA - FORNECIMENTO E INSTALAÇÃO. AF_06/2022</t>
  </si>
  <si>
    <t>89698</t>
  </si>
  <si>
    <t>JUNÇÃO SIMPLES, PVC, SERIE R, ÁGUA PLUVIAL, DN 150 X 150 MM, JUNTA ELÁSTICA, FORNECIDO E INSTALADO EM CONDUTORES VERTICAIS DE ÁGUAS PLUVIAIS. AF_06/2022</t>
  </si>
  <si>
    <t>89699</t>
  </si>
  <si>
    <t>JUNÇÃO SIMPLES, PVC, SERIE R, ÁGUA PLUVIAL, DN 150 X 100 MM, JUNTA ELÁSTICA, FORNECIDO E INSTALADO EM CONDUTORES VERTICAIS DE ÁGUAS PLUVIAIS. AF_06/2022</t>
  </si>
  <si>
    <t>212,21</t>
  </si>
  <si>
    <t>89700</t>
  </si>
  <si>
    <t>TE DE TRANSIÇÃO, CPVC, SOLDÁVEL, DN 22MM X 1/2 , INSTALADO EM RAMAL OU SUB-RAMAL DE ÁGUA   FORNECIMENTO E INSTALAÇÃO. AF_06/2022</t>
  </si>
  <si>
    <t>89701</t>
  </si>
  <si>
    <t>TÊ, PVC, SERIE R, ÁGUA PLUVIAL, DN 150 X 150 MM, JUNTA ELÁSTICA, FORNECIDO E INSTALADO EM CONDUTORES VERTICAIS DE ÁGUAS PLUVIAIS. AF_06/2022</t>
  </si>
  <si>
    <t>89702</t>
  </si>
  <si>
    <t>TÊ MISTURADOR, CPVC, SOLDÁVEL, DN22MM, INSTALADO EM RAMAL OU SUB-RAMAL DE ÁGUA   FORNECIMENTO E INSTALAÇÃO. AF_06/2022</t>
  </si>
  <si>
    <t>19,42</t>
  </si>
  <si>
    <t>89703</t>
  </si>
  <si>
    <t>TE MISTURADOR DE TRANSIÇÃO, CPVC, SOLDÁVEL, DN 22MM X 3/4, INSTALADO EM RAMAL OU SUB-RAMAL DE ÁGUA - FORNECIMENTO E INSTALAÇÃO. AF_06/2022</t>
  </si>
  <si>
    <t>43,26</t>
  </si>
  <si>
    <t>89704</t>
  </si>
  <si>
    <t>TÊ, PVC, SERIE R, ÁGUA PLUVIAL, DN 150 X 100 MM, JUNTA ELÁSTICA, FORNECIDO E INSTALADO EM CONDUTORES VERTICAIS DE ÁGUAS PLUVIAIS. AF_06/2022</t>
  </si>
  <si>
    <t>160,05</t>
  </si>
  <si>
    <t>89705</t>
  </si>
  <si>
    <t>TÊ, CPVC, SOLDÁVEL, DN28MM, INSTALADO EM RAMAL OU SUB-RAMAL DE ÁGUA   FORNECIMENTO E INSTALAÇÃO. AF_06/2022</t>
  </si>
  <si>
    <t>22,52</t>
  </si>
  <si>
    <t>89706</t>
  </si>
  <si>
    <t>TÊ, CPVC, SOLDÁVEL, DN35MM, INSTALADO EM RAMAL OU SUB-RAMAL DE ÁGUA   FORNECIMENTO E INSTALAÇÃO. AF_06/2022</t>
  </si>
  <si>
    <t>50,77</t>
  </si>
  <si>
    <t>89718</t>
  </si>
  <si>
    <t>TUBO, CPVC, SOLDÁVEL, DN 35MM, INSTALADO EM RAMAL DE DISTRIBUIÇÃO DE ÁGUA   FORNECIMENTO E INSTALAÇÃO. AF_06/2022</t>
  </si>
  <si>
    <t>49,40</t>
  </si>
  <si>
    <t>89719</t>
  </si>
  <si>
    <t>JOELHO 90 GRAUS, CPVC, SOLDÁVEL, DN 22MM, INSTALADO EM RAMAL DE DISTRIBUIÇÃO DE ÁGUA   FORNECIMENTO E INSTALAÇÃO. AF_06/2022</t>
  </si>
  <si>
    <t>11,32</t>
  </si>
  <si>
    <t>89720</t>
  </si>
  <si>
    <t>JOELHO 45 GRAUS, CPVC, SOLDÁVEL, DN 22MM, INSTALADO EM RAMAL DE DISTRIBUIÇÃO DE ÁGUA   FORNECIMENTO E INSTALAÇÃO. AF_06/2022</t>
  </si>
  <si>
    <t>89721</t>
  </si>
  <si>
    <t>CURVA 90 GRAUS, CPVC, SOLDÁVEL, DN 22MM, INSTALADO EM RAMAL DE DISTRIBUIÇÃO DE ÁGUA - FORNECIMENTO E INSTALAÇÃO. AF_06/2022</t>
  </si>
  <si>
    <t>89723</t>
  </si>
  <si>
    <t>JOELHO 90 GRAUS, CPVC, SOLDÁVEL, DN 28MM, INSTALADO EM RAMAL DE DISTRIBUIÇÃO DE ÁGUA   FORNECIMENTO E INSTALAÇÃO. AF_06/2022</t>
  </si>
  <si>
    <t>89724</t>
  </si>
  <si>
    <t>JOELHO 90 GRAUS, PVC, SERIE NORMAL, ESGOTO PREDIAL, DN 40 MM, JUNTA SOLDÁVEL, FORNECIDO E INSTALADO EM RAMAL DE DESCARGA OU RAMAL DE ESGOTO SANITÁRIO. AF_08/2022</t>
  </si>
  <si>
    <t>89725</t>
  </si>
  <si>
    <t>JOELHO 45 GRAUS, CPVC, SOLDÁVEL, DN 28MM, INSTALADO EM RAMAL DE DISTRIBUIÇÃO DE ÁGUA   FORNECIMENTO E INSTALAÇÃO. AF_06/2022</t>
  </si>
  <si>
    <t>89726</t>
  </si>
  <si>
    <t>JOELHO 45 GRAUS, PVC, SERIE NORMAL, ESGOTO PREDIAL, DN 40 MM, JUNTA SOLDÁVEL, FORNECIDO E INSTALADO EM RAMAL DE DESCARGA OU RAMAL DE ESGOTO SANITÁRIO. AF_08/2022</t>
  </si>
  <si>
    <t>89727</t>
  </si>
  <si>
    <t>CURVA 90 GRAUS, CPVC, SOLDÁVEL, DN 28MM, INSTALADO EM RAMAL DE DISTRIBUIÇÃO DE ÁGUA   FORNECIMENTO E INSTALAÇÃO. AF_06/2022</t>
  </si>
  <si>
    <t>21,54</t>
  </si>
  <si>
    <t>89728</t>
  </si>
  <si>
    <t>CURVA CURTA 90 GRAUS, PVC, SERIE NORMAL, ESGOTO PREDIAL, DN 40 MM, JUNTA SOLDÁVEL, FORNECIDO E INSTALADO EM RAMAL DE DESCARGA OU RAMAL DE ESGOTO SANITÁRIO. AF_08/2022</t>
  </si>
  <si>
    <t>12,17</t>
  </si>
  <si>
    <t>89729</t>
  </si>
  <si>
    <t>JOELHO 90 GRAUS, CPVC, SOLDÁVEL, DN 35MM, INSTALADO EM RAMAL DE DISTRIBUIÇÃO DE ÁGUA   FORNECIMENTO E INSTALAÇÃO. AF_06/2022</t>
  </si>
  <si>
    <t>89730</t>
  </si>
  <si>
    <t>CURVA LONGA 90 GRAUS, PVC, SERIE NORMAL, ESGOTO PREDIAL, DN 40 MM, JUNTA SOLDÁVEL, FORNECIDO E INSTALADO EM RAMAL DE DESCARGA OU RAMAL DE ESGOTO SANITÁRIO. AF_08/2022</t>
  </si>
  <si>
    <t>89731</t>
  </si>
  <si>
    <t>JOELHO 90 GRAUS, PVC, SERIE NORMAL, ESGOTO PREDIAL, DN 50 MM, JUNTA ELÁSTICA, FORNECIDO E INSTALADO EM RAMAL DE DESCARGA OU RAMAL DE ESGOTO SANITÁRIO. AF_08/2022</t>
  </si>
  <si>
    <t>89732</t>
  </si>
  <si>
    <t>JOELHO 45 GRAUS, PVC, SERIE NORMAL, ESGOTO PREDIAL, DN 50 MM, JUNTA ELÁSTICA, FORNECIDO E INSTALADO EM RAMAL DE DESCARGA OU RAMAL DE ESGOTO SANITÁRIO. AF_08/2022</t>
  </si>
  <si>
    <t>89733</t>
  </si>
  <si>
    <t>CURVA CURTA 90 GRAUS, PVC, SERIE NORMAL, ESGOTO PREDIAL, DN 50 MM, JUNTA ELÁSTICA, FORNECIDO E INSTALADO EM RAMAL DE DESCARGA OU RAMAL DE ESGOTO SANITÁRIO. AF_08/2022</t>
  </si>
  <si>
    <t>89734</t>
  </si>
  <si>
    <t>JOELHO 45 GRAUS, CPVC, SOLDÁVEL, DN 35MM, INSTALADO EM RAMAL DE DISTRIBUIÇÃO DE ÁGUA   FORNECIMENTO E INSTALAÇÃO. AF_06/2022</t>
  </si>
  <si>
    <t>24,73</t>
  </si>
  <si>
    <t>89735</t>
  </si>
  <si>
    <t>CURVA LONGA 90 GRAUS, PVC, SERIE NORMAL, ESGOTO PREDIAL, DN 50 MM, JUNTA ELÁSTICA, FORNECIDO E INSTALADO EM RAMAL DE DESCARGA OU RAMAL DE ESGOTO SANITÁRIO. AF_08/2022</t>
  </si>
  <si>
    <t>26,33</t>
  </si>
  <si>
    <t>89736</t>
  </si>
  <si>
    <t>LUVA, CPVC, SOLDÁVEL, DN 22MM, INSTALADO EM RAMAL DE DISTRIBUIÇÃO DE ÁGUA   FORNECIMENTO E INSTALAÇÃO. AF_06/2022</t>
  </si>
  <si>
    <t>89737</t>
  </si>
  <si>
    <t>JOELHO 90 GRAUS, PVC, SERIE NORMAL, ESGOTO PREDIAL, DN 75 MM, JUNTA ELÁSTICA, FORNECIDO E INSTALADO EM RAMAL DE DESCARGA OU RAMAL DE ESGOTO SANITÁRIO. AF_08/2022</t>
  </si>
  <si>
    <t>22,68</t>
  </si>
  <si>
    <t>89738</t>
  </si>
  <si>
    <t>LUVA DE CORRER, CPVC, SOLDÁVEL, DN 22MM, INSTALADO EM RAMAL DE DISTRIBUIÇÃO DE ÁGUA   FORNECIMENTO E INSTALAÇÃO. AF_12/2014</t>
  </si>
  <si>
    <t>14,98</t>
  </si>
  <si>
    <t>89739</t>
  </si>
  <si>
    <t>JOELHO 45 GRAUS, PVC, SERIE NORMAL, ESGOTO PREDIAL, DN 75 MM, JUNTA ELÁSTICA, FORNECIDO E INSTALADO EM RAMAL DE DESCARGA OU RAMAL DE ESGOTO SANITÁRIO. AF_08/2022</t>
  </si>
  <si>
    <t>89740</t>
  </si>
  <si>
    <t>LUVA DE TRANSIÇÃO, CPVC, SOLDÁVEL, DN 22MM X 25MM, INSTALADO EM RAMAL DE DISTRIBUIÇÃO DE ÁGUA   FORNECIMENTO E INSTALAÇÃO. AF_06/2022</t>
  </si>
  <si>
    <t>89741</t>
  </si>
  <si>
    <t>UNIÃO, CPVC, SOLDÁVEL, DN 22MM, INSTALADO EM RAMAL DE DISTRIBUIÇÃO DE ÁGUA   FORNECIMENTO E INSTALAÇÃO. AF_06/2022</t>
  </si>
  <si>
    <t>20,81</t>
  </si>
  <si>
    <t>89742</t>
  </si>
  <si>
    <t>CURVA CURTA 90 GRAUS, PVC, SERIE NORMAL, ESGOTO PREDIAL, DN 75 MM, JUNTA ELÁSTICA, FORNECIDO E INSTALADO EM RAMAL DE DESCARGA OU RAMAL DE ESGOTO SANITÁRIO. AF_08/2022</t>
  </si>
  <si>
    <t>89743</t>
  </si>
  <si>
    <t>CURVA LONGA 90 GRAUS, PVC, SERIE NORMAL, ESGOTO PREDIAL, DN 75 MM, JUNTA ELÁSTICA, FORNECIDO E INSTALADO EM RAMAL DE DESCARGA OU RAMAL DE ESGOTO SANITÁRIO. AF_08/2022</t>
  </si>
  <si>
    <t>64,28</t>
  </si>
  <si>
    <t>89744</t>
  </si>
  <si>
    <t>JOELHO 90 GRAUS, PVC, SERIE NORMAL, ESGOTO PREDIAL, DN 100 MM, JUNTA ELÁSTICA, FORNECIDO E INSTALADO EM RAMAL DE DESCARGA OU RAMAL DE ESGOTO SANITÁRIO. AF_08/2022</t>
  </si>
  <si>
    <t>27,59</t>
  </si>
  <si>
    <t>89746</t>
  </si>
  <si>
    <t>JOELHO 45 GRAUS, PVC, SERIE NORMAL, ESGOTO PREDIAL, DN 100 MM, JUNTA ELÁSTICA, FORNECIDO E INSTALADO EM RAMAL DE DESCARGA OU RAMAL DE ESGOTO SANITÁRIO. AF_08/2022</t>
  </si>
  <si>
    <t>89747</t>
  </si>
  <si>
    <t>ADAPTADOR, CPVC, SOLDÁVEL, DN 22MM, INSTALADO EM RAMAL DE DISTRIBUIÇÃO DE ÁGUA   FORNECIMENTO E INSTALAÇÃO. AF_06/2022</t>
  </si>
  <si>
    <t>89748</t>
  </si>
  <si>
    <t>CURVA CURTA 90 GRAUS, PVC, SERIE NORMAL, ESGOTO PREDIAL, DN 100 MM, JUNTA ELÁSTICA, FORNECIDO E INSTALADO EM RAMAL DE DESCARGA OU RAMAL DE ESGOTO SANITÁRIO. AF_08/2022</t>
  </si>
  <si>
    <t>89749</t>
  </si>
  <si>
    <t>CURVA DE TRANSPOSIÇÃO, CPVC, SOLDÁVEL, DN 22MM, INSTALADO EM RAMAL DE DISTRIBUIÇÃO DE ÁGUA   FORNECIMENTO E INSTALAÇÃO. AF_06/2022</t>
  </si>
  <si>
    <t>14,92</t>
  </si>
  <si>
    <t>89750</t>
  </si>
  <si>
    <t>CURVA LONGA 90 GRAUS, PVC, SERIE NORMAL, ESGOTO PREDIAL, DN 100 MM, JUNTA ELÁSTICA, FORNECIDO E INSTALADO EM RAMAL DE DESCARGA OU RAMAL DE ESGOTO SANITÁRIO. AF_08/2022</t>
  </si>
  <si>
    <t>89752</t>
  </si>
  <si>
    <t>LUVA SIMPLES, PVC, SERIE NORMAL, ESGOTO PREDIAL, DN 40 MM, JUNTA SOLDÁVEL, FORNECIDO E INSTALADO EM RAMAL DE DESCARGA OU RAMAL DE ESGOTO SANITÁRIO. AF_08/2022</t>
  </si>
  <si>
    <t>6,68</t>
  </si>
  <si>
    <t>89753</t>
  </si>
  <si>
    <t>LUVA SIMPLES, PVC, SERIE NORMAL, ESGOTO PREDIAL, DN 50 MM, JUNTA ELÁSTICA, FORNECIDO E INSTALADO EM RAMAL DE DESCARGA OU RAMAL DE ESGOTO SANITÁRIO. AF_08/2022</t>
  </si>
  <si>
    <t>8,52</t>
  </si>
  <si>
    <t>89754</t>
  </si>
  <si>
    <t>LUVA DE CORRER, PVC, SERIE NORMAL, ESGOTO PREDIAL, DN 50 MM, JUNTA ELÁSTICA, FORNECIDO E INSTALADO EM RAMAL DE DESCARGA OU RAMAL DE ESGOTO SANITÁRIO. AF_08/2022</t>
  </si>
  <si>
    <t>89755</t>
  </si>
  <si>
    <t>LUVA, CPVC, SOLDÁVEL, DN 28MM, INSTALADO EM RAMAL DE DISTRIBUIÇÃO DE ÁGUA   FORNECIMENTO E INSTALAÇÃO. AF_06/2022</t>
  </si>
  <si>
    <t>11,99</t>
  </si>
  <si>
    <t>89756</t>
  </si>
  <si>
    <t>LUVA DE CORRER, CPVC, SOLDÁVEL, DN 28MM, INSTALADO EM RAMAL DE DISTRIBUIÇÃO DE ÁGUA   FORNECIMENTO E INSTALAÇÃO. AF_06/2022</t>
  </si>
  <si>
    <t>20,82</t>
  </si>
  <si>
    <t>89757</t>
  </si>
  <si>
    <t>UNIÃO, CPVC, SOLDÁVEL, DN 28MM, INSTALADO EM RAMAL DE DISTRIBUIÇÃO DE ÁGUA   FORNECIMENTO E INSTALAÇÃO. AF_06/2022</t>
  </si>
  <si>
    <t>27,21</t>
  </si>
  <si>
    <t>89758</t>
  </si>
  <si>
    <t>CONECTOR, CPVC, SOLDÁVEL, DN 28MM X 1 , INSTALADO EM RAMAL DE DISTRIBUIÇÃO DE ÁGUA   FORNECIMENTO E INSTALAÇÃO. AF_06/2022</t>
  </si>
  <si>
    <t>89759</t>
  </si>
  <si>
    <t>BUCHA DE REDUÇÃO, CPVC, SOLDÁVEL, DN 28MM X 22MM, INSTALADO EM RAMAL DE DISTRIBUIÇÃO DE ÁGUA - FORNECIMENTO E INSTALAÇÃO. AF_06/2022</t>
  </si>
  <si>
    <t>10,14</t>
  </si>
  <si>
    <t>89760</t>
  </si>
  <si>
    <t>LUVA, CPVC, SOLDÁVEL, DN 35MM, INSTALADO EM RAMAL DE DISTRIBUIÇÃO DE ÁGUA - FORNECIMENTO E INSTALAÇÃO. AF_06/2022</t>
  </si>
  <si>
    <t>89761</t>
  </si>
  <si>
    <t>LUVA DE CORRER, CPVC, SOLDÁVEL, DN 35MM, INSTALADO EM RAMAL DE DISTRIBUIÇÃO DE ÁGUA - FORNECIMENTO E INSTALAÇÃO. AF_06/2022</t>
  </si>
  <si>
    <t>89762</t>
  </si>
  <si>
    <t>UNIÃO, CPVC, SOLDÁVEL, DN35MM, INSTALADO EM RAMAL DE DISTRIBUIÇÃO DE ÁGUA - FORNECIMENTO E INSTALAÇÃO. AF_06/2022</t>
  </si>
  <si>
    <t>89763</t>
  </si>
  <si>
    <t>CONECTOR, CPVC, SOLDÁVEL, DN 35MM X 1 1/4 , INSTALADO EM RAMAL DE DISTRIBUIÇÃO DE ÁGUA - FORNECIMENTO E INSTALAÇÃO. AF_06/2022</t>
  </si>
  <si>
    <t>89764</t>
  </si>
  <si>
    <t>BUCHA DE REDUÇÃO, CPVC, SOLDÁVEL, DN35MM X 28MM, INSTALADO EM RAMAL DE DISTRIBUIÇÃO DE ÁGUA - FORNECIMENTO E INSTALAÇÃO. AF_06/2022</t>
  </si>
  <si>
    <t>89765</t>
  </si>
  <si>
    <t>TE, CPVC, SOLDÁVEL, DN 22MM, INSTALADO EM RAMAL DE DISTRIBUIÇÃO DE ÁGUA - FORNECIMENTO E INSTALAÇÃO. AF_06/2022</t>
  </si>
  <si>
    <t>89767</t>
  </si>
  <si>
    <t>TÊ MISTURADOR, CPVC, SOLDÁVEL, DN 22MM, INSTALADO EM RAMAL DE DISTRIBUIÇÃO DE ÁGUA - FORNECIMENTO E INSTALAÇÃO. AF_06/2022</t>
  </si>
  <si>
    <t>18,64</t>
  </si>
  <si>
    <t>89768</t>
  </si>
  <si>
    <t>TÊ, CPVC, SOLDÁVEL, DN 28MM, INSTALADO EM RAMAL DE DISTRIBUIÇÃO DE ÁGUA - FORNECIMENTO E INSTALAÇÃO. AF_06/2022</t>
  </si>
  <si>
    <t>21,60</t>
  </si>
  <si>
    <t>89769</t>
  </si>
  <si>
    <t>TÊ, CPVC, SOLDÁVEL, DN35MM, INSTALADO EM RAMAL DE DISTRIBUIÇÃO DE ÁGUA - FORNECIMENTO E INSTALAÇÃO. AF_06/2022</t>
  </si>
  <si>
    <t>89772</t>
  </si>
  <si>
    <t>TUBO, CPVC, SOLDÁVEL, DN 54MM, INSTALADO EM PRUMADA DE ÁGUA   FORNECIMENTO E INSTALAÇÃO. AF_06/2022</t>
  </si>
  <si>
    <t>89774</t>
  </si>
  <si>
    <t>LUVA SIMPLES, PVC, SERIE NORMAL, ESGOTO PREDIAL, DN 75 MM, JUNTA ELÁSTICA, FORNECIDO E INSTALADO EM RAMAL DE DESCARGA OU RAMAL DE ESGOTO SANITÁRIO. AF_08/2022</t>
  </si>
  <si>
    <t>89776</t>
  </si>
  <si>
    <t>LUVA DE CORRER, PVC, SERIE NORMAL, ESGOTO PREDIAL, DN 75 MM, JUNTA ELÁSTICA, FORNECIDO E INSTALADO EM RAMAL DE DESCARGA OU RAMAL DE ESGOTO SANITÁRIO. AF_08/2022</t>
  </si>
  <si>
    <t>89777</t>
  </si>
  <si>
    <t>JOELHO 90 GRAUS, CPVC, SOLDÁVEL, DN 35MM, INSTALADO EM PRUMADA DE ÁGUA   FORNECIMENTO E INSTALAÇÃO. AF_06/2022</t>
  </si>
  <si>
    <t>89778</t>
  </si>
  <si>
    <t>LUVA SIMPLES, PVC, SERIE NORMAL, ESGOTO PREDIAL, DN 100 MM, JUNTA ELÁSTICA, FORNECIDO E INSTALADO EM RAMAL DE DESCARGA OU RAMAL DE ESGOTO SANITÁRIO. AF_08/2022</t>
  </si>
  <si>
    <t>89779</t>
  </si>
  <si>
    <t>LUVA DE CORRER, PVC, SERIE NORMAL, ESGOTO PREDIAL, DN 100 MM, JUNTA ELÁSTICA, FORNECIDO E INSTALADO EM RAMAL DE DESCARGA OU RAMAL DE ESGOTO SANITÁRIO. AF_08/2022</t>
  </si>
  <si>
    <t>36,26</t>
  </si>
  <si>
    <t>89780</t>
  </si>
  <si>
    <t>JOELHO 45 GRAUS, CPVC, SOLDÁVEL, DN 35MM, INSTALADO EM PRUMADA DE ÁGUA - FORNECIMENTO E INSTALAÇÃO. AF_06/2022</t>
  </si>
  <si>
    <t>89781</t>
  </si>
  <si>
    <t>JOELHO 90 GRAUS, CPVC, SOLDÁVEL, DN 42MM, INSTALADO EM PRUMADA DE ÁGUA   FORNECIMENTO E INSTALAÇÃO. AF_06/2022</t>
  </si>
  <si>
    <t>89782</t>
  </si>
  <si>
    <t>TE, PVC, SERIE NORMAL, ESGOTO PREDIAL, DN 40 X 40 MM, JUNTA SOLDÁVEL, FORNECIDO E INSTALADO EM RAMAL DE DESCARGA OU RAMAL DE ESGOTO SANITÁRIO. AF_08/2022</t>
  </si>
  <si>
    <t>13,13</t>
  </si>
  <si>
    <t>89783</t>
  </si>
  <si>
    <t>JUNÇÃO SIMPLES, PVC, SERIE NORMAL, ESGOTO PREDIAL, DN 40 MM, JUNTA SOLDÁVEL, FORNECIDO E INSTALADO EM RAMAL DE DESCARGA OU RAMAL DE ESGOTO SANITÁRIO. AF_08/2022</t>
  </si>
  <si>
    <t>13,24</t>
  </si>
  <si>
    <t>89784</t>
  </si>
  <si>
    <t>TE, PVC, SERIE NORMAL, ESGOTO PREDIAL, DN 50 X 50 MM, JUNTA ELÁSTICA, FORNECIDO E INSTALADO EM RAMAL DE DESCARGA OU RAMAL DE ESGOTO SANITÁRIO. AF_08/2022</t>
  </si>
  <si>
    <t>89785</t>
  </si>
  <si>
    <t>JUNÇÃO SIMPLES, PVC, SERIE NORMAL, ESGOTO PREDIAL, DN 50 X 50 MM, JUNTA ELÁSTICA, FORNECIDO E INSTALADO EM RAMAL DE DESCARGA OU RAMAL DE ESGOTO SANITÁRIO. AF_08/2022</t>
  </si>
  <si>
    <t>26,78</t>
  </si>
  <si>
    <t>89786</t>
  </si>
  <si>
    <t>TE, PVC, SERIE NORMAL, ESGOTO PREDIAL, DN 75 X 75 MM, JUNTA ELÁSTICA, FORNECIDO E INSTALADO EM RAMAL DE DESCARGA OU RAMAL DE ESGOTO SANITÁRIO. AF_08/2022</t>
  </si>
  <si>
    <t>89787</t>
  </si>
  <si>
    <t>JOELHO 45 GRAUS, CPVC, SOLDÁVEL, DN 42MM, INSTALADO EM PRUMADA DE ÁGUA   FORNECIMENTO E INSTALAÇÃO. AF_06/2022</t>
  </si>
  <si>
    <t>89788</t>
  </si>
  <si>
    <t>JOELHO 90 GRAUS, CPVC, SOLDÁVEL, DN 54MM, INSTALADO EM PRUMADA DE ÁGUA   FORNECIMENTO E INSTALAÇÃO. AF_06/2022</t>
  </si>
  <si>
    <t>72,02</t>
  </si>
  <si>
    <t>89789</t>
  </si>
  <si>
    <t>JOELHO 45 GRAUS, CPVC, SOLDÁVEL, DN 54MM, INSTALADO EM PRUMADA DE ÁGUA   FORNECIMENTO E INSTALAÇÃO. AF_06/2022</t>
  </si>
  <si>
    <t>60,97</t>
  </si>
  <si>
    <t>89790</t>
  </si>
  <si>
    <t>JOELHO 90 GRAUS, CPVC, SOLDÁVEL, DN 73MM, INSTALADO EM PRUMADA DE ÁGUA   FORNECIMENTO E INSTALAÇÃO. AF_06/2022</t>
  </si>
  <si>
    <t>89791</t>
  </si>
  <si>
    <t>JOELHO 45 GRAUS, CPVC, SOLDÁVEL, DN 73MM, INSTALADO EM PRUMADA DE ÁGUA   FORNECIMENTO E INSTALAÇÃO. AF_06/2022</t>
  </si>
  <si>
    <t>89792</t>
  </si>
  <si>
    <t>JOELHO 90 GRAUS, CPVC, SOLDÁVEL, DN 89MM, INSTALADO EM PRUMADA DE ÁGUA   FORNECIMENTO E INSTALAÇÃO. AF_06/2022</t>
  </si>
  <si>
    <t>89793</t>
  </si>
  <si>
    <t>JOELHO 45 GRAUS, CPVC, SOLDÁVEL, DN 89MM, INSTALADO EM PRUMADA DE ÁGUA   FORNECIMENTO E INSTALAÇÃO. AF_06/2022</t>
  </si>
  <si>
    <t>89794</t>
  </si>
  <si>
    <t>LUVA, CPVC, SOLDÁVEL, DN 35MM, INSTALADO EM PRUMADA DE ÁGUA   FORNECIMENTO E INSTALAÇÃO. AF_06/2022</t>
  </si>
  <si>
    <t>17,45</t>
  </si>
  <si>
    <t>89795</t>
  </si>
  <si>
    <t>JUNÇÃO SIMPLES, PVC, SERIE NORMAL, ESGOTO PREDIAL, DN 75 X 75 MM, JUNTA ELÁSTICA, FORNECIDO E INSTALADO EM RAMAL DE DESCARGA OU RAMAL DE ESGOTO SANITÁRIO. AF_08/2022</t>
  </si>
  <si>
    <t>89796</t>
  </si>
  <si>
    <t>TE, PVC, SERIE NORMAL, ESGOTO PREDIAL, DN 100 X 100 MM, JUNTA ELÁSTICA, FORNECIDO E INSTALADO EM RAMAL DE DESCARGA OU RAMAL DE ESGOTO SANITÁRIO. AF_08/2022</t>
  </si>
  <si>
    <t>44,02</t>
  </si>
  <si>
    <t>89797</t>
  </si>
  <si>
    <t>JUNÇÃO SIMPLES, PVC, SERIE NORMAL, ESGOTO PREDIAL, DN 100 X 100 MM, JUNTA ELÁSTICA, FORNECIDO E INSTALADO EM RAMAL DE DESCARGA OU RAMAL DE ESGOTO SANITÁRIO. AF_08/2022</t>
  </si>
  <si>
    <t>89801</t>
  </si>
  <si>
    <t>JOELHO 90 GRAUS, PVC, SERIE NORMAL, ESGOTO PREDIAL, DN 50 MM, JUNTA ELÁSTICA, FORNECIDO E INSTALADO EM PRUMADA DE ESGOTO SANITÁRIO OU VENTILAÇÃO. AF_08/2022</t>
  </si>
  <si>
    <t>89802</t>
  </si>
  <si>
    <t>JOELHO 45 GRAUS, PVC, SERIE NORMAL, ESGOTO PREDIAL, DN 50 MM, JUNTA ELÁSTICA, FORNECIDO E INSTALADO EM PRUMADA DE ESGOTO SANITÁRIO OU VENTILAÇÃO. AF_08/2022</t>
  </si>
  <si>
    <t>11,26</t>
  </si>
  <si>
    <t>89803</t>
  </si>
  <si>
    <t>CURVA CURTA 90 GRAUS, PVC, SERIE NORMAL, ESGOTO PREDIAL, DN 50 MM, JUNTA ELÁSTICA, FORNECIDO E INSTALADO EM PRUMADA DE ESGOTO SANITÁRIO OU VENTILAÇÃO. AF_08/2022</t>
  </si>
  <si>
    <t>89804</t>
  </si>
  <si>
    <t>CURVA LONGA 90 GRAUS, PVC, SERIE NORMAL, ESGOTO PREDIAL, DN 50 MM, JUNTA ELÁSTICA, FORNECIDO E INSTALADO EM PRUMADA DE ESGOTO SANITÁRIO OU VENTILAÇÃO. AF_08/2022</t>
  </si>
  <si>
    <t>89805</t>
  </si>
  <si>
    <t>JOELHO 90 GRAUS, PVC, SERIE NORMAL, ESGOTO PREDIAL, DN 75 MM, JUNTA ELÁSTICA, FORNECIDO E INSTALADO EM PRUMADA DE ESGOTO SANITÁRIO OU VENTILAÇÃO. AF_08/2022</t>
  </si>
  <si>
    <t>21,12</t>
  </si>
  <si>
    <t>89806</t>
  </si>
  <si>
    <t>JOELHO 45 GRAUS, PVC, SERIE NORMAL, ESGOTO PREDIAL, DN 75 MM, JUNTA ELÁSTICA, FORNECIDO E INSTALADO EM PRUMADA DE ESGOTO SANITÁRIO OU VENTILAÇÃO. AF_08/2022</t>
  </si>
  <si>
    <t>22,20</t>
  </si>
  <si>
    <t>89807</t>
  </si>
  <si>
    <t>CURVA CURTA 90 GRAUS, PVC, SERIE NORMAL, ESGOTO PREDIAL, DN 75 MM, JUNTA ELÁSTICA, FORNECIDO E INSTALADO EM PRUMADA DE ESGOTO SANITÁRIO OU VENTILAÇÃO. AF_08/2022</t>
  </si>
  <si>
    <t>39,98</t>
  </si>
  <si>
    <t>89808</t>
  </si>
  <si>
    <t>CURVA LONGA 90 GRAUS, PVC, SERIE NORMAL, ESGOTO PREDIAL, DN 75 MM, JUNTA ELÁSTICA, FORNECIDO E INSTALADO EM PRUMADA DE ESGOTO SANITÁRIO OU VENTILAÇÃO. AF_08/2022</t>
  </si>
  <si>
    <t>89809</t>
  </si>
  <si>
    <t>JOELHO 90 GRAUS, PVC, SERIE NORMAL, ESGOTO PREDIAL, DN 100 MM, JUNTA ELÁSTICA, FORNECIDO E INSTALADO EM PRUMADA DE ESGOTO SANITÁRIO OU VENTILAÇÃO. AF_08/2022</t>
  </si>
  <si>
    <t>89810</t>
  </si>
  <si>
    <t>JOELHO 45 GRAUS, PVC, SERIE NORMAL, ESGOTO PREDIAL, DN 100 MM, JUNTA ELÁSTICA, FORNECIDO E INSTALADO EM PRUMADA DE ESGOTO SANITÁRIO OU VENTILAÇÃO. AF_08/2022</t>
  </si>
  <si>
    <t>89811</t>
  </si>
  <si>
    <t>CURVA CURTA 90 GRAUS, PVC, SERIE NORMAL, ESGOTO PREDIAL, DN 100 MM, JUNTA ELÁSTICA, FORNECIDO E INSTALADO EM PRUMADA DE ESGOTO SANITÁRIO OU VENTILAÇÃO. AF_08/2022</t>
  </si>
  <si>
    <t>45,19</t>
  </si>
  <si>
    <t>89812</t>
  </si>
  <si>
    <t>CURVA LONGA 90 GRAUS, PVC, SERIE NORMAL, ESGOTO PREDIAL, DN 100 MM, JUNTA ELÁSTICA, FORNECIDO E INSTALADO EM PRUMADA DE ESGOTO SANITÁRIO OU VENTILAÇÃO. AF_08/2022</t>
  </si>
  <si>
    <t>89813</t>
  </si>
  <si>
    <t>LUVA SIMPLES, PVC, SERIE NORMAL, ESGOTO PREDIAL, DN 50 MM, JUNTA ELÁSTICA, FORNECIDO E INSTALADO EM PRUMADA DE ESGOTO SANITÁRIO OU VENTILAÇÃO. AF_08/2022</t>
  </si>
  <si>
    <t>5,70</t>
  </si>
  <si>
    <t>89814</t>
  </si>
  <si>
    <t>LUVA DE CORRER, PVC, SERIE NORMAL, ESGOTO PREDIAL, DN 50 MM, JUNTA ELÁSTICA, FORNECIDO E INSTALADO EM PRUMADA DE ESGOTO SANITÁRIO OU VENTILAÇÃO. AF_08/2022</t>
  </si>
  <si>
    <t>89815</t>
  </si>
  <si>
    <t>LUVA DE CORRER, CPVC, SOLDÁVEL, DN 35MM, INSTALADO EM PRUMADA DE ÁGUA   FORNECIMENTO E INSTALAÇÃO. AF_06/2022</t>
  </si>
  <si>
    <t>25,78</t>
  </si>
  <si>
    <t>89816</t>
  </si>
  <si>
    <t>UNIÃO, CPVC, SOLDÁVEL, DN35MM, INSTALADO EM PRUMADA DE ÁGUA   FORNECIMENTO E INSTALAÇÃO. AF_06/2022</t>
  </si>
  <si>
    <t>89817</t>
  </si>
  <si>
    <t>LUVA SIMPLES, PVC, SERIE NORMAL, ESGOTO PREDIAL, DN 75 MM, JUNTA ELÁSTICA, FORNECIDO E INSTALADO EM PRUMADA DE ESGOTO SANITÁRIO OU VENTILAÇÃO. AF_08/2022</t>
  </si>
  <si>
    <t>13,48</t>
  </si>
  <si>
    <t>89818</t>
  </si>
  <si>
    <t>CONECTOR, CPVC, SOLDÁVEL, DN 35MM X 1 1/4 , INSTALADO EM PRUMADA DE ÁGUA   FORNECIMENTO E INSTALAÇÃO. AF_06/2022</t>
  </si>
  <si>
    <t>48,78</t>
  </si>
  <si>
    <t>89819</t>
  </si>
  <si>
    <t>LUVA DE CORRER, PVC, SERIE NORMAL, ESGOTO PREDIAL, DN 75 MM, JUNTA ELÁSTICA, FORNECIDO E INSTALADO EM PRUMADA DE ESGOTO SANITÁRIO OU VENTILAÇÃO. AF_08/2022</t>
  </si>
  <si>
    <t>89821</t>
  </si>
  <si>
    <t>LUVA SIMPLES, PVC, SERIE NORMAL, ESGOTO PREDIAL, DN 100 MM, JUNTA ELÁSTICA, FORNECIDO E INSTALADO EM PRUMADA DE ESGOTO SANITÁRIO OU VENTILAÇÃO. AF_08/2022</t>
  </si>
  <si>
    <t>89822</t>
  </si>
  <si>
    <t>LUVA, CPVC, SOLDÁVEL, DN 42MM, INSTALADO EM PRUMADA DE ÁGUA   FORNECIMENTO E INSTALAÇÃO. AF_06/2022</t>
  </si>
  <si>
    <t>22,88</t>
  </si>
  <si>
    <t>89823</t>
  </si>
  <si>
    <t>LUVA DE CORRER, PVC, SERIE NORMAL, ESGOTO PREDIAL, DN 100 MM, JUNTA ELÁSTICA, FORNECIDO E INSTALADO EM PRUMADA DE ESGOTO SANITÁRIO OU VENTILAÇÃO. AF_08/2022</t>
  </si>
  <si>
    <t>89824</t>
  </si>
  <si>
    <t>LUVA DE CORRER, CPVC, SOLDÁVEL, DN 42MM, INSTALADO EM PRUMADA DE ÁGUA   FORNECIMENTO E INSTALAÇÃO. AF_06/2022</t>
  </si>
  <si>
    <t>89825</t>
  </si>
  <si>
    <t>TE, PVC, SERIE NORMAL, ESGOTO PREDIAL, DN 50 X 50 MM, JUNTA ELÁSTICA, FORNECIDO E INSTALADO EM PRUMADA DE ESGOTO SANITÁRIO OU VENTILAÇÃO. AF_08/2022</t>
  </si>
  <si>
    <t>89826</t>
  </si>
  <si>
    <t>LUVA DE TRANSIÇÃO, CPVC, SOLDÁVEL, DN42MM X 1.1/2 , INSTALADO EM PRUMADA DE ÁGUA   FORNECIMENTO E INSTALAÇÃO. AF_06/2022</t>
  </si>
  <si>
    <t>89827</t>
  </si>
  <si>
    <t>JUNÇÃO SIMPLES, PVC, SERIE NORMAL, ESGOTO PREDIAL, DN 50 X 50 MM, JUNTA ELÁSTICA, FORNECIDO E INSTALADO EM PRUMADA DE ESGOTO SANITÁRIO OU VENTILAÇÃO. AF_08/2022</t>
  </si>
  <si>
    <t>89828</t>
  </si>
  <si>
    <t>UNIÃO, CPVC, SOLDÁVEL, DN42MM, INSTALADO EM PRUMADA DE ÁGUA   FORNECIMENTO E INSTALAÇÃO. AF_06/2022</t>
  </si>
  <si>
    <t>89829</t>
  </si>
  <si>
    <t>TE, PVC, SERIE NORMAL, ESGOTO PREDIAL, DN 75 X 75 MM, JUNTA ELÁSTICA, FORNECIDO E INSTALADO EM PRUMADA DE ESGOTO SANITÁRIO OU VENTILAÇÃO. AF_08/2022</t>
  </si>
  <si>
    <t>89830</t>
  </si>
  <si>
    <t>JUNÇÃO SIMPLES, PVC, SERIE NORMAL, ESGOTO PREDIAL, DN 75 X 75 MM, JUNTA ELÁSTICA, FORNECIDO E INSTALADO EM PRUMADA DE ESGOTO SANITÁRIO OU VENTILAÇÃO. AF_08/2022</t>
  </si>
  <si>
    <t>89831</t>
  </si>
  <si>
    <t>CONECTOR, CPVC, SOLDÁVEL, DN 42MM X 1.1/2 , INSTALADO EM PRUMADA DE ÁGUA   FORNECIMENTO E INSTALAÇÃO. AF_06/2022</t>
  </si>
  <si>
    <t>89832</t>
  </si>
  <si>
    <t>BUCHA DE REDUÇÃO, CPVC, SOLDÁVEL, DN 42MM X 22MM, INSTALADO EM RAMAL DE DISTRIBUIÇÃO DE ÁGUA - FORNECIMENTO E INSTALAÇÃO. AF_06/2022</t>
  </si>
  <si>
    <t>37,53</t>
  </si>
  <si>
    <t>89833</t>
  </si>
  <si>
    <t>TE, PVC, SERIE NORMAL, ESGOTO PREDIAL, DN 100 X 100 MM, JUNTA ELÁSTICA, FORNECIDO E INSTALADO EM PRUMADA DE ESGOTO SANITÁRIO OU VENTILAÇÃO. AF_08/2022</t>
  </si>
  <si>
    <t>45,33</t>
  </si>
  <si>
    <t>89834</t>
  </si>
  <si>
    <t>JUNÇÃO SIMPLES, PVC, SERIE NORMAL, ESGOTO PREDIAL, DN 100 X 100 MM, JUNTA ELÁSTICA, FORNECIDO E INSTALADO EM PRUMADA DE ESGOTO SANITÁRIO OU VENTILAÇÃO. AF_08/2022</t>
  </si>
  <si>
    <t>54,21</t>
  </si>
  <si>
    <t>89835</t>
  </si>
  <si>
    <t>LUVA, CPVC, SOLDÁVEL, DN 54MM, INSTALADO EM PRUMADA DE ÁGUA   FORNECIMENTO E INSTALAÇÃO. AF_06/2022</t>
  </si>
  <si>
    <t>89836</t>
  </si>
  <si>
    <t>LUVA DE TRANSIÇÃO, CPVC, SOLDÁVEL, DN 54MM X 2 , INSTALADO EM PRUMADA DE ÁGUA   FORNECIMENTO E INSTALAÇÃO. AF_06/2022</t>
  </si>
  <si>
    <t>89837</t>
  </si>
  <si>
    <t>UNIÃO, CPVC, SOLDÁVEL, DN 54MM, INSTALADO EM PRUMADA DE ÁGUA   FORNECIMENTO E INSTALAÇÃO. AF_06/2022</t>
  </si>
  <si>
    <t>89838</t>
  </si>
  <si>
    <t>LUVA, CPVC, SOLDÁVEL, DN 73MM, INSTALADO EM PRUMADA DE ÁGUA   FORNECIMENTO E INSTALAÇÃO. AF_06/2022</t>
  </si>
  <si>
    <t>89839</t>
  </si>
  <si>
    <t>UNIÃO, CPVC, SOLDÁVEL, DN 73MM, INSTALADO EM PRUMADA DE ÁGUA   FORNECIMENTO E INSTALAÇÃO. AF_06/2022</t>
  </si>
  <si>
    <t>89840</t>
  </si>
  <si>
    <t>LUVA, CPVC, SOLDÁVEL, DN 89MM, INSTALADO EM PRUMADA DE ÁGUA   FORNECIMENTO E INSTALAÇÃO. AF_06/2022</t>
  </si>
  <si>
    <t>165,10</t>
  </si>
  <si>
    <t>89841</t>
  </si>
  <si>
    <t>UNIÃO, CPVC, SOLDÁVEL, DN 89MM, INSTALADO EM PRUMADA DE ÁGUA   FORNECIMENTO E INSTALAÇÃO. AF_06/2022</t>
  </si>
  <si>
    <t>89842</t>
  </si>
  <si>
    <t>TÊ, CPVC, SOLDÁVEL, DN 35MM, INSTALADO EM PRUMADA DE ÁGUA   FORNECIMENTO E INSTALAÇÃO. AF_06/2022</t>
  </si>
  <si>
    <t>89844</t>
  </si>
  <si>
    <t>TE, CPVC, SOLDÁVEL, DN  42MM, INSTALADO EM PRUMADA DE ÁGUA   FORNECIMENTO E INSTALAÇÃO. AF_06/2022</t>
  </si>
  <si>
    <t>57,34</t>
  </si>
  <si>
    <t>89845</t>
  </si>
  <si>
    <t>TÊ, CPVC, SOLDÁVEL, DN 54 MM, INSTALADO EM PRUMADA DE ÁGUA   FORNECIMENTO E INSTALAÇÃO. AF_06/2022</t>
  </si>
  <si>
    <t>89846</t>
  </si>
  <si>
    <t>TÊ, CPVC, SOLDÁVEL, DN 73MM, INSTALADO EM PRUMADA DE ÁGUA   FORNECIMENTO E INSTALAÇÃO. AF_06/2022</t>
  </si>
  <si>
    <t>89847</t>
  </si>
  <si>
    <t>TÊ, CPVC, SOLDÁVEL, DN 89MM, INSTALADO EM PRUMADA DE ÁGUA   FORNECIMENTO E INSTALAÇÃO. AF_06/2022</t>
  </si>
  <si>
    <t>89850</t>
  </si>
  <si>
    <t>JOELHO 90 GRAUS, PVC, SERIE NORMAL, ESGOTO PREDIAL, DN 100 MM, JUNTA ELÁSTICA, FORNECIDO E INSTALADO EM SUBCOLETOR AÉREO DE ESGOTO SANITÁRIO. AF_08/2022</t>
  </si>
  <si>
    <t>89851</t>
  </si>
  <si>
    <t>JOELHO 45 GRAUS, PVC, SERIE NORMAL, ESGOTO PREDIAL, DN 100 MM, JUNTA ELÁSTICA, FORNECIDO E INSTALADO EM SUBCOLETOR AÉREO DE ESGOTO SANITÁRIO. AF_08/2022</t>
  </si>
  <si>
    <t>31,88</t>
  </si>
  <si>
    <t>89852</t>
  </si>
  <si>
    <t>CURVA CURTA 90 GRAUS, PVC, SERIE NORMAL, ESGOTO PREDIAL, DN 100 MM, JUNTA ELÁSTICA, FORNECIDO E INSTALADO EM SUBCOLETOR AÉREO DE ESGOTO SANITÁRIO. AF_08/2022</t>
  </si>
  <si>
    <t>89853</t>
  </si>
  <si>
    <t>CURVA LONGA 90 GRAUS, PVC, SERIE NORMAL, ESGOTO PREDIAL, DN 100 MM, JUNTA ELÁSTICA, FORNECIDO E INSTALADO EM SUBCOLETOR AÉREO DE ESGOTO SANITÁRIO. AF_08/2022</t>
  </si>
  <si>
    <t>89854</t>
  </si>
  <si>
    <t>JOELHO 90 GRAUS, PVC, SERIE NORMAL, ESGOTO PREDIAL, DN 150 MM, JUNTA ELÁSTICA, FORNECIDO E INSTALADO EM SUBCOLETOR AÉREO DE ESGOTO SANITÁRIO. AF_08/2022</t>
  </si>
  <si>
    <t>89855</t>
  </si>
  <si>
    <t>JOELHO 45 GRAUS, PVC, SERIE NORMAL, ESGOTO PREDIAL, DN 150 MM, JUNTA ELÁSTICA, FORNECIDO E INSTALADO EM SUBCOLETOR AÉREO DE ESGOTO SANITÁRIO. AF_08/2022</t>
  </si>
  <si>
    <t>118,92</t>
  </si>
  <si>
    <t>89856</t>
  </si>
  <si>
    <t>LUVA SIMPLES, PVC, SERIE NORMAL, ESGOTO PREDIAL, DN 100 MM, JUNTA ELÁSTICA, FORNECIDO E INSTALADO EM SUBCOLETOR AÉREO DE ESGOTO SANITÁRIO. AF_08/2022</t>
  </si>
  <si>
    <t>89857</t>
  </si>
  <si>
    <t>LUVA DE CORRER, PVC, SERIE NORMAL, ESGOTO PREDIAL, DN 100 MM, JUNTA ELÁSTICA, FORNECIDO E INSTALADO EM SUBCOLETOR AÉREO DE ESGOTO SANITÁRIO. AF_08/2022</t>
  </si>
  <si>
    <t>38,51</t>
  </si>
  <si>
    <t>89860</t>
  </si>
  <si>
    <t>TE, PVC, SERIE NORMAL, ESGOTO PREDIAL, DN 100 X 100 MM, JUNTA ELÁSTICA, FORNECIDO E INSTALADO EM SUBCOLETOR AÉREO DE ESGOTO SANITÁRIO. AF_08/2022</t>
  </si>
  <si>
    <t>89861</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</si>
  <si>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</si>
  <si>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</si>
  <si>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</si>
  <si>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6,82</t>
  </si>
  <si>
    <t>89868</t>
  </si>
  <si>
    <t>LUVA, PVC, SOLDÁVEL, DN 25MM, INSTALADO EM DRENO DE AR-CONDICIONADO - FORNECIMENTO E INSTALAÇÃO. AF_08/2022</t>
  </si>
  <si>
    <t>4,67</t>
  </si>
  <si>
    <t>89869</t>
  </si>
  <si>
    <t>TE, PVC, SOLDÁVEL, DN 25MM, INSTALADO EM DRENO DE AR-CONDICIONADO - FORNECIMENTO E INSTALAÇÃO. AF_08/2022</t>
  </si>
  <si>
    <t>8,46</t>
  </si>
  <si>
    <t>89979</t>
  </si>
  <si>
    <t>LUVA COM BUCHA DE LATÃO, PVC, SOLDÁVEL, DN 32MM X 1 , INSTALADO EM RAMAL OU SUB-RAMAL DE ÁGUA   FORNECIMENTO E INSTALAÇÃO. AF_06/2022</t>
  </si>
  <si>
    <t>23,00</t>
  </si>
  <si>
    <t>89981</t>
  </si>
  <si>
    <t>LUVA SOLDÁVEL E COM BUCHA DE LATÃO, PVC, SOLDÁVEL, DN 32MM X 1 , INSTALADO EM PRUMADA DE ÁGUA   FORNECIMENTO E INSTALAÇÃO. AF_06/2022</t>
  </si>
  <si>
    <t>90373</t>
  </si>
  <si>
    <t>JOELHO 90 GRAUS COM BUCHA DE LATÃO, PVC, SOLDÁVEL, DN 25MM, X 1/2  INSTALADO EM RAMAL OU SUB-RAMAL DE ÁGUA - FORNECIMENTO E INSTALAÇÃO. AF_06/2022</t>
  </si>
  <si>
    <t>11,43</t>
  </si>
  <si>
    <t>90374</t>
  </si>
  <si>
    <t>TÊ COM BUCHA DE LATÃO NA BOLSA CENTRAL, PVC, SOLDÁVEL, DN 25MM X 3/4 , INSTALADO EM RAMAL OU SUB-RAMAL DE ÁGUA - FORNECIMENTO E INSTALAÇÃO. AF_06/2022</t>
  </si>
  <si>
    <t>92287</t>
  </si>
  <si>
    <t>COTOVELO EM COBRE, DN 22 MM, 90 GRAUS, SEM ANEL DE SOLDA, INSTALADO EM PRUMADA DE HIDRÁULICA PREDIAL - FORNECIMENTO E INSTALAÇÃO. AF_04/2022</t>
  </si>
  <si>
    <t>92288</t>
  </si>
  <si>
    <t>COTOVELO EM COBRE, DN 28 MM, 90 GRAUS, SEM ANEL DE SOLDA, INSTALADO EM PRUMADA DE HIDRÁULICA PREDIAL - FORNECIMENTO E INSTALAÇÃO. AF_04/2022</t>
  </si>
  <si>
    <t>92289</t>
  </si>
  <si>
    <t>COTOVELO EM COBRE, DN 35 MM, 90 GRAUS, SEM ANEL DE SOLDA, INSTALADO EM PRUMADA DE HIDRÁULICA PREDIAL - FORNECIMENTO E INSTALAÇÃO. AF_04/2022</t>
  </si>
  <si>
    <t>87,00</t>
  </si>
  <si>
    <t>92290</t>
  </si>
  <si>
    <t>COTOVELO EM COBRE, DN 42 MM, 90 GRAUS, SEM ANEL DE SOLDA, INSTALADO EM PRUMADA DE HIDRÁULICA PREDIAL - FORNECIMENTO E INSTALAÇÃO. AF_04/2022</t>
  </si>
  <si>
    <t>92291</t>
  </si>
  <si>
    <t>COTOVELO EM COBRE, DN 54 MM, 90 GRAUS, SEM ANEL DE SOLDA, INSTALADO EM PRUMADA DE HIDRÁULICA PREDIAL - FORNECIMENTO E INSTALAÇÃO. AF_04/2022</t>
  </si>
  <si>
    <t>92292</t>
  </si>
  <si>
    <t>COTOVELO EM COBRE, DN 66 MM, 90 GRAUS, SEM ANEL DE SOLDA, INSTALADO EM PRUMADA DE HIDRÁULICA PREDIAL - FORNECIMENTO E INSTALAÇÃO. AF_04/2022</t>
  </si>
  <si>
    <t>92293</t>
  </si>
  <si>
    <t>LUVA EM COBRE, DN 22 MM, SEM ANEL DE SOLDA, INSTALADO EM PRUMADA DE HIDRÁULICA PREDIAL - FORNECIMENTO E INSTALAÇÃO. AF_04/2022</t>
  </si>
  <si>
    <t>92294</t>
  </si>
  <si>
    <t>LUVA EM COBRE, DN 28 MM, SEM ANEL DE SOLDA, INSTALADO EM PRUMADA DE HIDRÁULICA PREDIAL - FORNECIMENTO E INSTALAÇÃO. AF_04/2022</t>
  </si>
  <si>
    <t>28,35</t>
  </si>
  <si>
    <t>92295</t>
  </si>
  <si>
    <t>LUVA EM COBRE, DN 35 MM, SEM ANEL DE SOLDA, INSTALADO EM PRUMADA DE HIDRÁULICA PREDIAL - FORNECIMENTO E INSTALAÇÃO. AF_04/2022</t>
  </si>
  <si>
    <t>56,23</t>
  </si>
  <si>
    <t>92296</t>
  </si>
  <si>
    <t>LUVA EM COBRE, DN 42 MM, SEM ANEL DE SOLDA, INSTALADO EM PRUMADA DE HIDRÁULICA PREDIAL - FORNECIMENTO E INSTALAÇÃO. AF_04/2022</t>
  </si>
  <si>
    <t>92297</t>
  </si>
  <si>
    <t>LUVA EM COBRE, DN 54 MM, SEM ANEL DE SOLDA, INSTALADO EM PRUMADA DE HIDRÁULICA PREDIAL - FORNECIMENTO E INSTALAÇÃO. AF_04/2022</t>
  </si>
  <si>
    <t>118,36</t>
  </si>
  <si>
    <t>92298</t>
  </si>
  <si>
    <t>LUVA EM COBRE, DN 66 MM, SEM ANEL DE SOLDA, INSTALADO EM PRUMADA DE HIDRÁULICA PREDIAL - FORNECIMENTO E INSTALAÇÃO. AF_04/2022</t>
  </si>
  <si>
    <t>346,46</t>
  </si>
  <si>
    <t>92299</t>
  </si>
  <si>
    <t>TE EM COBRE, DN 22 MM, SEM ANEL DE SOLDA, INSTALADO EM PRUMADA DE HIDRÁULICA PREDIAL - FORNECIMENTO E INSTALAÇÃO. AF_04/2022</t>
  </si>
  <si>
    <t>92300</t>
  </si>
  <si>
    <t>TE EM COBRE, DN 28 MM, SEM ANEL DE SOLDA, INSTALADO EM PRUMADA DE HIDRÁULICA PREDIAL - FORNECIMENTO E INSTALAÇÃO. AF_04/2022</t>
  </si>
  <si>
    <t>92301</t>
  </si>
  <si>
    <t>TE EM COBRE, DN 35 MM, SEM ANEL DE SOLDA, INSTALADO EM PRUMADA DE HIDRÁULICA PREDIAL - FORNECIMENTO E INSTALAÇÃO. AF_04/2022</t>
  </si>
  <si>
    <t>92302</t>
  </si>
  <si>
    <t>TE EM COBRE, DN 42 MM, SEM ANEL DE SOLDA, INSTALADO EM PRUMADA DE HIDRÁULICA PREDIAL - FORNECIMENTO E INSTALAÇÃO. AF_04/2022</t>
  </si>
  <si>
    <t>92303</t>
  </si>
  <si>
    <t>TE EM COBRE, DN 54 MM, SEM ANEL DE SOLDA, INSTALADO EM PRUMADA DE HIDRÁULICA PREDIAL - FORNECIMENTO E INSTALAÇÃO. AF_04/2022</t>
  </si>
  <si>
    <t>310,94</t>
  </si>
  <si>
    <t>92304</t>
  </si>
  <si>
    <t>TE EM COBRE, DN 66 MM, SEM ANEL DE SOLDA, INSTALADO EM PRUMADA DE HIDRÁULICA PREDIAL - FORNECIMENTO E INSTALAÇÃO. AF_04/2022</t>
  </si>
  <si>
    <t>92311</t>
  </si>
  <si>
    <t>COTOVELO EM COBRE, DN 15 MM, 90 GRAUS, SEM ANEL DE SOLDA, INSTALADO EM RAMAL DE DISTRIBUIÇÃO   FORNECIMENTO E INSTALAÇÃO. AF_04/2022</t>
  </si>
  <si>
    <t>92312</t>
  </si>
  <si>
    <t>COTOVELO EM COBRE, DN 22 MM, 90 GRAUS, SEM ANEL DE SOLDA, INSTALADO EM RAMAL DE DISTRIBUIÇÃO DE HIDRÁULICA PREDIAL - FORNECIMENTO E INSTALAÇÃO. AF_04/2022</t>
  </si>
  <si>
    <t>92313</t>
  </si>
  <si>
    <t>COTOVELO EM COBRE, DN 28 MM, 90 GRAUS, SEM ANEL DE SOLDA, INSTALADO EM RAMAL DE DISTRIBUIÇÃO DE HIDRÁULICA PREDIAL - FORNECIMENTO E INSTALAÇÃO. AF_04/2022</t>
  </si>
  <si>
    <t>50,30</t>
  </si>
  <si>
    <t>92314</t>
  </si>
  <si>
    <t>LUVA EM COBRE, DN 15 MM, SEM ANEL DE SOLDA, INSTALADO EM RAMAL DE DISTRIBUIÇÃO DE HIDRÁULICA PREDIAL - FORNECIMENTO E INSTALAÇÃO. AF_04/2022</t>
  </si>
  <si>
    <t>11,27</t>
  </si>
  <si>
    <t>92315</t>
  </si>
  <si>
    <t>LUVA EM COBRE, DN 22 MM, SEM ANEL DE SOLDA, INSTALADO EM RAMAL DE DISTRIBUIÇÃO DE HIDRÁULICA PREDIAL - FORNECIMENTO E INSTALAÇÃO. AF_04/2022</t>
  </si>
  <si>
    <t>18,20</t>
  </si>
  <si>
    <t>92316</t>
  </si>
  <si>
    <t>LUVA EM COBRE, DN 28 MM, SEM ANEL DE SOLDA, INSTALADO EM RAMAL DE DISTRIBUIÇÃO DE HIDRÁULICA PREDIAL - FORNECIMENTO E INSTALAÇÃO. AF_04/2022</t>
  </si>
  <si>
    <t>92317</t>
  </si>
  <si>
    <t>TE EM COBRE, DN 15 MM, SEM ANEL DE SOLDA, INSTALADO EM RAMAL DE DISTRIBUIÇÃO DE HIDRÁULICA PREDIAL - FORNECIMENTO E INSTALAÇÃO. AF_04/2022</t>
  </si>
  <si>
    <t>92318</t>
  </si>
  <si>
    <t>TE EM COBRE, DN 22 MM, SEM ANEL DE SOLDA, INSTALADO EM RAMAL DE DISTRIBUIÇÃO DE HIDRÁULICA PREDIAL - FORNECIMENTO E INSTALAÇÃO. AF_04/2022</t>
  </si>
  <si>
    <t>42,55</t>
  </si>
  <si>
    <t>92319</t>
  </si>
  <si>
    <t>TE EM COBRE, DN 28 MM, SEM ANEL DE SOLDA, INSTALADO EM RAMAL DE DISTRIBUIÇÃO DE HIDRÁULICA PREDIAL - FORNECIMENTO E INSTALAÇÃO. AF_04/2022</t>
  </si>
  <si>
    <t>92326</t>
  </si>
  <si>
    <t>COTOVELO EM COBRE, DN 15 MM, 90 GRAUS, SEM ANEL DE SOLDA, INSTALADO EM RAMAL E SUB-RAMAL DE HIDRÁULICA PREDIAL - FORNECIMENTO E INSTALAÇÃO. AF_04/2022</t>
  </si>
  <si>
    <t>17,84</t>
  </si>
  <si>
    <t>92327</t>
  </si>
  <si>
    <t>COTOVELO EM COBRE, DN 22 MM, 90 GRAUS, SEM ANEL DE SOLDA, INSTALADO EM RAMAL E SUB-RAMAL DE HIDRÁULICA PREDIAL - FORNECIMENTO E INSTALAÇÃO. AF_04/2022</t>
  </si>
  <si>
    <t>34,87</t>
  </si>
  <si>
    <t>92328</t>
  </si>
  <si>
    <t>COTOVELO EM COBRE, DN 28 MM, 90 GRAUS, SEM ANEL DE SOLDA, INSTALADO EM RAMAL E SUB-RAMAL DE HIDRÁULICA PREDIAL - FORNECIMENTO E INSTALAÇÃO. AF_04/2022</t>
  </si>
  <si>
    <t>54,76</t>
  </si>
  <si>
    <t>92329</t>
  </si>
  <si>
    <t>LUVA EM COBRE, DN 15 MM, SEM ANEL DE SOLDA, INSTALADO EM RAMAL E SUB-RAMAL DE HIDRÁULICA PREDIAL - FORNECIMENTO E INSTALAÇÃO. AF_04/2022</t>
  </si>
  <si>
    <t>92330</t>
  </si>
  <si>
    <t>LUVA EM COBRE, DN 22 MM, SEM ANEL DE SOLDA, INSTALADO EM RAMAL E SUB-RAMAL DE HIDRÁULICA PREDIAL - FORNECIMENTO E INSTALAÇÃO. AF_04/2022</t>
  </si>
  <si>
    <t>19,88</t>
  </si>
  <si>
    <t>92331</t>
  </si>
  <si>
    <t>LUVA EM COBRE, DN 28 MM, SEM ANEL DE SOLDA, INSTALADO EM RAMAL E SUB-RAMAL DE HIDRÁULICA PREDIAL - FORNECIMENTO E INSTALAÇÃO. AF_04/2022</t>
  </si>
  <si>
    <t>33,43</t>
  </si>
  <si>
    <t>92332</t>
  </si>
  <si>
    <t>TE EM COBRE, DN 15 MM, SEM ANEL DE SOLDA, INSTALADO EM RAMAL E SUB-RAMAL DE HIDRÁULICA PREDIAL - FORNECIMENTO E INSTALAÇÃO. AF_04/2022</t>
  </si>
  <si>
    <t>92333</t>
  </si>
  <si>
    <t>TE EM COBRE, DN 22 MM, SEM ANEL DE SOLDA, INSTALADO EM RAMAL E SUB-RAMAL DE HIDRÁULICA PREDIAL - FORNECIMENTO E INSTALAÇÃO. AF_04/2022</t>
  </si>
  <si>
    <t>92334</t>
  </si>
  <si>
    <t>TE EM COBRE, DN 28 MM, SEM ANEL DE SOLDA, INSTALADO EM RAMAL E SUB-RAMAL DE HIDRÁULICA PREDIAL - FORNECIMENTO E INSTALAÇÃO. AF_04/2022</t>
  </si>
  <si>
    <t>69,66</t>
  </si>
  <si>
    <t>92344</t>
  </si>
  <si>
    <t>NIPLE, EM FERRO GALVANIZADO, DN 50 (2"), CONEXÃO ROSQUEADA, INSTALADO EM PRUMADAS - FORNECIMENTO E INSTALAÇÃO. AF_10/2020</t>
  </si>
  <si>
    <t>92345</t>
  </si>
  <si>
    <t>LUVA, EM FERRO GALVANIZADO, DN 50 (2"), CONEXÃO ROSQUEADA, INSTALADO EM PRUMADAS - FORNECIMENTO E INSTALAÇÃO. AF_10/2020</t>
  </si>
  <si>
    <t>62,43</t>
  </si>
  <si>
    <t>92346</t>
  </si>
  <si>
    <t>NIPLE, EM FERRO GALVANIZADO, DN 65 (2 1/2"), CONEXÃO ROSQUEADA, INSTALADO EM PRUMADAS - FORNECIMENTO E INSTALAÇÃO. AF_10/2020</t>
  </si>
  <si>
    <t>92347</t>
  </si>
  <si>
    <t>LUVA, EM FERRO GALVANIZADO, DN 65 (2 1/2"), CONEXÃO ROSQUEADA, INSTALADO EM PRUMADAS - FORNECIMENTO E INSTALAÇÃO. AF_10/2020</t>
  </si>
  <si>
    <t>94,69</t>
  </si>
  <si>
    <t>92348</t>
  </si>
  <si>
    <t>NIPLE, EM FERRO GALVANIZADO, DN 80 (3"), CONEXÃO ROSQUEADA, INSTALADO EM PRUMADAS - FORNECIMENTO E INSTALAÇÃO. AF_10/2020</t>
  </si>
  <si>
    <t>92349</t>
  </si>
  <si>
    <t>LUVA, EM FERRO GALVANIZADO, DN 80 (3"), CONEXÃO ROSQUEADA, INSTALADO EM PRUMADAS - FORNECIMENTO E INSTALAÇÃO. AF_10/2020</t>
  </si>
  <si>
    <t>92350</t>
  </si>
  <si>
    <t>JOELHO 45 GRAUS, EM FERRO GALVANIZADO, DN 50 (2"), CONEXÃO ROSQUEADA, INSTALADO EM PRUMADAS - FORNECIMENTO E INSTALAÇÃO. AF_10/2020</t>
  </si>
  <si>
    <t>92351</t>
  </si>
  <si>
    <t>JOELHO 90 GRAUS, EM FERRO GALVANIZADO, DN 50 (2"), CONEXÃO ROSQUEADA, INSTALADO EM PRUMADAS - FORNECIMENTO E INSTALAÇÃO. AF_10/2020</t>
  </si>
  <si>
    <t>90,49</t>
  </si>
  <si>
    <t>92352</t>
  </si>
  <si>
    <t>JOELHO 45 GRAUS, EM FERRO GALVANIZADO, DN 65 (2 1/2"), CONEXÃO ROSQUEADA, INSTALADO EM PRUMADAS - FORNECIMENTO E INSTALAÇÃO. AF_10/2020</t>
  </si>
  <si>
    <t>92353</t>
  </si>
  <si>
    <t>JOELHO 90 GRAUS, EM FERRO GALVANIZADO, DN 65 (2 1/2"), CONEXÃO ROSQUEADA, INSTALADO EM PRUMADAS - FORNECIMENTO E INSTALAÇÃO. AF_10/2020</t>
  </si>
  <si>
    <t>92354</t>
  </si>
  <si>
    <t>JOELHO 45 GRAUS, EM FERRO GALVANIZADO, DN 80 (3"), CONEXÃO ROSQUEADA, INSTALADO EM PRUMADAS - FORNECIMENTO E INSTALAÇÃO. AF_10/2020</t>
  </si>
  <si>
    <t>92355</t>
  </si>
  <si>
    <t>JOELHO 90 GRAUS, EM FERRO GALVANIZADO, DN 80 (3"), CONEXÃO ROSQUEADA, INSTALADO EM PRUMADAS - FORNECIMENTO E INSTALAÇÃO. AF_10/2020</t>
  </si>
  <si>
    <t>178,17</t>
  </si>
  <si>
    <t>92356</t>
  </si>
  <si>
    <t>TÊ, EM FERRO GALVANIZADO, DN 50 (2"), CONEXÃO ROSQUEADA, INSTALADO EM PRUMADAS - FORNECIMENTO E INSTALAÇÃO. AF_10/2020</t>
  </si>
  <si>
    <t>92357</t>
  </si>
  <si>
    <t>TÊ, EM FERRO GALVANIZADO, DN 65 (2 1/2"), CONEXÃO ROSQUEADA, INSTALADO EM PRUMADAS - FORNECIMENTO E INSTALAÇÃO. AF_10/2020</t>
  </si>
  <si>
    <t>92358</t>
  </si>
  <si>
    <t>TÊ, EM FERRO GALVANIZADO, DN 80 (3"), CONEXÃO ROSQUEADA, INSTALADO EM PRUMADAS - FORNECIMENTO E INSTALAÇÃO. AF_10/2020</t>
  </si>
  <si>
    <t>92369</t>
  </si>
  <si>
    <t>NIPLE, EM FERRO GALVANIZADO, DN 25 (1"), CONEXÃO ROSQUEADA, INSTALADO EM REDE DE ALIMENTAÇÃO PARA HIDRANTE - FORNECIMENTO E INSTALAÇÃO. AF_10/2020</t>
  </si>
  <si>
    <t>92370</t>
  </si>
  <si>
    <t>LUVA, EM FERRO GALVANIZADO, DN 25 (1"), CONEXÃO ROSQUEADA, INSTALADO EM REDE DE ALIMENTAÇÃO PARA HIDRANTE - FORNECIMENTO E INSTALAÇÃO. AF_10/2020</t>
  </si>
  <si>
    <t>33,59</t>
  </si>
  <si>
    <t>92371</t>
  </si>
  <si>
    <t>NIPLE, EM FERRO GALVANIZADO, DN 32 (1 1/4"), CONEXÃO ROSQUEADA, INSTALADO EM REDE DE ALIMENTAÇÃO PARA HIDRANTE - FORNECIMENTO E INSTALAÇÃO. AF_10/2020</t>
  </si>
  <si>
    <t>39,12</t>
  </si>
  <si>
    <t>92372</t>
  </si>
  <si>
    <t>LUVA, EM FERRO GALVANIZADO, DN 32 (1 1/4"), CONEXÃO ROSQUEADA, INSTALADO EM REDE DE ALIMENTAÇÃO PARA HIDRANTE - FORNECIMENTO E INSTALAÇÃO. AF_10/2020</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</si>
  <si>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</si>
  <si>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</si>
  <si>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</si>
  <si>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</si>
  <si>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92375</t>
  </si>
  <si>
    <t>NIPLE, EM FERRO GALVANIZADO, DN 50 (2"), CONEXÃO ROSQUEADA, INSTALADO EM REDE DE ALIMENTAÇÃO PARA HIDRANTE - FORNECIMENTO E INSTALAÇÃO. AF_10/2020</t>
  </si>
  <si>
    <t>62,41</t>
  </si>
  <si>
    <t>92376</t>
  </si>
  <si>
    <t>LUVA, EM FERRO GALVANIZADO, DN 50 (2"), CONEXÃO ROSQUEADA, INSTALADO EM REDE DE ALIMENTAÇÃO PARA HIDRANTE - FORNECIMENTO E INSTALAÇÃO. AF_10/2020</t>
  </si>
  <si>
    <t>62,38</t>
  </si>
  <si>
    <t>92377</t>
  </si>
  <si>
    <t>NIPLE, EM FERRO GALVANIZADO, DN 65 (2 1/2"), CONEXÃO ROSQUEADA, INSTALADO EM REDE DE ALIMENTAÇÃO PARA HIDRANTE - FORNECIMENTO E INSTALAÇÃO. AF_10/2020</t>
  </si>
  <si>
    <t>92378</t>
  </si>
  <si>
    <t>LUVA, EM FERRO GALVANIZADO, DN 65 (2 1/2"), CONEXÃO ROSQUEADA, INSTALADO EM REDE DE ALIMENTAÇÃO PARA HIDRANTE - FORNECIMENTO E INSTALAÇÃO. AF_10/2020</t>
  </si>
  <si>
    <t>92379</t>
  </si>
  <si>
    <t>NIPLE, EM FERRO GALVANIZADO, DN 80 (3"), CONEXÃO ROSQUEADA, INSTALADO EM REDE DE ALIMENTAÇÃO PARA HIDRANTE - FORNECIMENTO E INSTALAÇÃO. AF_10/2020</t>
  </si>
  <si>
    <t>92380</t>
  </si>
  <si>
    <t>LUVA, EM FERRO GALVANIZADO, DN 80 (3"), CONEXÃO ROSQUEADA, INSTALADO EM REDE DE ALIMENTAÇÃO PARA HIDRANTE - FORNECIMENTO E INSTALAÇÃO. AF_10/2020</t>
  </si>
  <si>
    <t>92381</t>
  </si>
  <si>
    <t>JOELHO 45 GRAUS, EM FERRO GALVANIZADO, DN 25 (1"), CONEXÃO ROSQUEADA, INSTALADO EM REDE DE ALIMENTAÇÃO PARA HIDRANTE - FORNECIMENTO E INSTALAÇÃO. AF_10/2020</t>
  </si>
  <si>
    <t>92382</t>
  </si>
  <si>
    <t>JOELHO 90 GRAUS, EM FERRO GALVANIZADO, DN 25 (1"), CONEXÃO ROSQUEADA, INSTALADO EM REDE DE ALIMENTAÇÃO PARA HIDRANTE - FORNECIMENTO E INSTALAÇÃO. AF_10/2020</t>
  </si>
  <si>
    <t>92383</t>
  </si>
  <si>
    <t>JOELHO 45 GRAUS, EM FERRO GALVANIZADO, DN 32 (1 1/4"), CONEXÃO ROSQUEADA, INSTALADO EM REDE DE ALIMENTAÇÃO PARA HIDRANTE - FORNECIMENTO E INSTALAÇÃO. AF_10/2020</t>
  </si>
  <si>
    <t>92384</t>
  </si>
  <si>
    <t>JOELHO 90 GRAUS, EM FERRO GALVANIZADO, DN 32 (1 1/4"), CONEXÃO ROSQUEADA, INSTALADO EM REDE DE ALIMENTAÇÃO PARA HIDRANTE - FORNECIMENTO E INSTALAÇÃO. AF_10/2020</t>
  </si>
  <si>
    <t>57,33</t>
  </si>
  <si>
    <t>92385</t>
  </si>
  <si>
    <t>JOELHO 45 GRAUS, EM FERRO GALVANIZADO, DN 40 (1 1/2"), CONEXÃO ROSQUEADA, INSTALADO EM REDE DE ALIMENTAÇÃO PARA HIDRANTE - FORNECIMENTO E INSTALAÇÃO. AF_10/2020</t>
  </si>
  <si>
    <t>72,12</t>
  </si>
  <si>
    <t>92386</t>
  </si>
  <si>
    <t>JOELHO 90 GRAUS, EM FERRO GALVANIZADO, DN 40 (1 1/2"), CONEXÃO ROSQUEADA, INSTALADO EM REDE DE ALIMENTAÇÃO PARA HIDRANTE - FORNECIMENTO E INSTALAÇÃO. AF_10/2020</t>
  </si>
  <si>
    <t>68,64</t>
  </si>
  <si>
    <t>92387</t>
  </si>
  <si>
    <t>JOELHO 45 GRAUS, EM FERRO GALVANIZADO, DN 50 (2"), CONEXÃO ROSQUEADA, INSTALADO EM REDE DE ALIMENTAÇÃO PARA HIDRANTE - FORNECIMENTO E INSTALAÇÃO. AF_10/2020</t>
  </si>
  <si>
    <t>92388</t>
  </si>
  <si>
    <t>JOELHO 90 GRAUS, EM FERRO GALVANIZADO, DN 50 (2"), CONEXÃO ROSQUEADA, INSTALADO EM REDE DE ALIMENTAÇÃO PARA HIDRANTE - FORNECIMENTO E INSTALAÇÃO. AF_10/2020</t>
  </si>
  <si>
    <t>92389</t>
  </si>
  <si>
    <t>JOELHO 45 GRAUS, EM FERRO GALVANIZADO, DN 65 (2 1/2"), CONEXÃO ROSQUEADA, INSTALADO EM REDE DE ALIMENTAÇÃO PARA HIDRANTE - FORNECIMENTO E INSTALAÇÃO. AF_10/2020</t>
  </si>
  <si>
    <t>92390</t>
  </si>
  <si>
    <t>JOELHO 90 GRAUS, EM FERRO GALVANIZADO, DN 65 (2 1/2"), CONEXÃO ROSQUEADA, INSTALADO EM REDE DE ALIMENTAÇÃO PARA HIDRANTE - FORNECIMENTO E INSTALAÇÃO. AF_10/2020</t>
  </si>
  <si>
    <t>92635</t>
  </si>
  <si>
    <t>JOELHO 45 GRAUS, EM FERRO GALVANIZADO, CONEXÃO ROSQUEADA, DN 80 (3"), INSTALADO EM REDE DE ALIMENTAÇÃO PARA HIDRANTE - FORNECIMENTO E INSTALAÇÃO. AF_10/2020</t>
  </si>
  <si>
    <t>92636</t>
  </si>
  <si>
    <t>JOELHO 90 GRAUS, EM FERRO GALVANIZADO, CONEXÃO ROSQUEADA, DN 80 (3"), INSTALADO EM REDE DE ALIMENTAÇÃO PARA HIDRANTE - FORNECIMENTO E INSTALAÇÃO. AF_10/2020</t>
  </si>
  <si>
    <t>92637</t>
  </si>
  <si>
    <t>TÊ, EM FERRO GALVANIZADO, CONEXÃO ROSQUEADA, DN 25 (1"), INSTALADO EM REDE DE ALIMENTAÇÃO PARA HIDRANTE - FORNECIMENTO E INSTALAÇÃO. AF_10/2020</t>
  </si>
  <si>
    <t>61,72</t>
  </si>
  <si>
    <t>92638</t>
  </si>
  <si>
    <t>TÊ, EM FERRO GALVANIZADO, CONEXÃO ROSQUEADA, DN 32 (1 1/4"), INSTALADO EM REDE DE ALIMENTAÇÃO PARA HIDRANTE - FORNECIMENTO E INSTALAÇÃO. AF_10/2020</t>
  </si>
  <si>
    <t>92639</t>
  </si>
  <si>
    <t>TÊ, EM FERRO GALVANIZADO, CONEXÃO ROSQUEADA, DN 40 (1 1/2"), INSTALADO EM REDE DE ALIMENTAÇÃO PARA HIDRANTE - FORNECIMENTO E INSTALAÇÃO. AF_10/2020</t>
  </si>
  <si>
    <t>92640</t>
  </si>
  <si>
    <t>TÊ, EM FERRO GALVANIZADO, CONEXÃO ROSQUEADA, DN 50 (2"), INSTALADO EM REDE DE ALIMENTAÇÃO PARA HIDRANTE - FORNECIMENTO E INSTALAÇÃO. AF_10/2020</t>
  </si>
  <si>
    <t>92642</t>
  </si>
  <si>
    <t>TÊ, EM FERRO GALVANIZADO, CONEXÃO ROSQUEADA, DN 65 (2 1/2"), INSTALADO EM REDE DE ALIMENTAÇÃO PARA HIDRANTE - FORNECIMENTO E INSTALAÇÃO. AF_10/2020</t>
  </si>
  <si>
    <t>92644</t>
  </si>
  <si>
    <t>TÊ, EM FERRO GALVANIZADO, CONEXÃO ROSQUEADA, DN 80 (3"), INSTALADO EM REDE DE ALIMENTAÇÃO PARA HIDRANTE - FORNECIMENTO E INSTALAÇÃO. AF_10/2020</t>
  </si>
  <si>
    <t>92657</t>
  </si>
  <si>
    <t>NIPLE, EM FERRO GALVANIZADO, CONEXÃO ROSQUEADA, DN 25 (1"), INSTALADO EM REDE DE ALIMENTAÇÃO PARA SPRINKLER - FORNECIMENTO E INSTALAÇÃO. AF_10/2020</t>
  </si>
  <si>
    <t>92658</t>
  </si>
  <si>
    <t>LUVA, EM FERRO GALVANIZADO, CONEXÃO ROSQUEADA, DN 25 (1"), INSTALADO EM REDE DE ALIMENTAÇÃO PARA SPRINKLER - FORNECIMENTO E INSTALAÇÃO. AF_10/2020</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</si>
  <si>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</si>
  <si>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</si>
  <si>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</si>
  <si>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</si>
  <si>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92661</t>
  </si>
  <si>
    <t>NIPLE, EM FERRO GALVANIZADO, CONEXÃO ROSQUEADA, DN 40 (1 1/2"), INSTALADO EM REDE DE ALIMENTAÇÃO PARA SPRINKLER - FORNECIMENTO E INSTALAÇÃO. AF_10/2020</t>
  </si>
  <si>
    <t>92662</t>
  </si>
  <si>
    <t>LUVA, EM FERRO GALVANIZADO, CONEXÃO ROSQUEADA, DN 40 (1 1/2"), INSTALADO EM REDE DE ALIMENTAÇÃO PARA SPRINKLER - FORNECIMENTO E INSTALAÇÃO. AF_10/2020</t>
  </si>
  <si>
    <t>37,49</t>
  </si>
  <si>
    <t>92663</t>
  </si>
  <si>
    <t>NIPLE, EM FERRO GALVANIZADO, CONEXÃO ROSQUEADA, DN 50 (2"), INSTALADO EM REDE DE ALIMENTAÇÃO PARA SPRINKLER - FORNECIMENTO E INSTALAÇÃO. AF_10/2020</t>
  </si>
  <si>
    <t>92664</t>
  </si>
  <si>
    <t>LUVA, EM FERRO GALVANIZADO, CONEXÃO ROSQUEADA, DN 50 (2"), INSTALADO EM REDE DE ALIMENTAÇÃO PARA SPRINKLER - FORNECIMENTO E INSTALAÇÃO. AF_10/2020</t>
  </si>
  <si>
    <t>92665</t>
  </si>
  <si>
    <t>NIPLE, EM FERRO GALVANIZADO, CONEXÃO ROSQUEADA, DN 65 (2 1/2"), INSTALADO EM REDE DE ALIMENTAÇÃO PARA SPRINKLER - FORNECIMENTO E INSTALAÇÃO. AF_10/2020</t>
  </si>
  <si>
    <t>71,98</t>
  </si>
  <si>
    <t>92666</t>
  </si>
  <si>
    <t>LUVA, EM FERRO GALVANIZADO, CONEXÃO ROSQUEADA, DN 65 (2 1/2"), INSTALADO EM REDE DE ALIMENTAÇÃO PARA SPRINKLER - FORNECIMENTO E INSTALAÇÃO. AF_10/2020</t>
  </si>
  <si>
    <t>92667</t>
  </si>
  <si>
    <t>NIPLE, EM FERRO GALVANIZADO, CONEXÃO ROSQUEADA, DN 80 (3"), INSTALADO EM REDE DE ALIMENTAÇÃO PARA SPRINKLER - FORNECIMENTO E INSTALAÇÃO. AF_10/2020</t>
  </si>
  <si>
    <t>92668</t>
  </si>
  <si>
    <t>LUVA, EM FERRO GALVANIZADO, CONEXÃO ROSQUEADA, DN 80 (3"), INSTALADO EM REDE DE ALIMENTAÇÃO PARA SPRINKLER - FORNECIMENTO E INSTALAÇÃO. AF_10/2020</t>
  </si>
  <si>
    <t>92669</t>
  </si>
  <si>
    <t>JOELHO 45 GRAUS, EM FERRO GALVANIZADO, CONEXÃO ROSQUEADA, DN 25 (1"), INSTALADO EM REDE DE ALIMENTAÇÃO PARA SPRINKLER - FORNECIMENTO E INSTALAÇÃO. AF_10/2020</t>
  </si>
  <si>
    <t>36,81</t>
  </si>
  <si>
    <t>92670</t>
  </si>
  <si>
    <t>JOELHO 90 GRAUS, EM FERRO GALVANIZADO, CONEXÃO ROSQUEADA, DN 25 (1"), INSTALADO EM REDE DE ALIMENTAÇÃO PARA SPRINKLER - FORNECIMENTO E INSTALAÇÃO. AF_10/2020</t>
  </si>
  <si>
    <t>34,28</t>
  </si>
  <si>
    <t>92671</t>
  </si>
  <si>
    <t>JOELHO 45 GRAUS, EM FERRO GALVANIZADO, CONEXÃO ROSQUEADA, DN 32 (1 1/4"), INSTALADO EM REDE DE ALIMENTAÇÃO PARA SPRINKLER - FORNECIMENTO E INSTALAÇÃO. AF_10/2020</t>
  </si>
  <si>
    <t>92672</t>
  </si>
  <si>
    <t>JOELHO 90 GRAUS, EM FERRO GALVANIZADO, CONEXÃO ROSQUEADA, DN 32 (1 1/4"), INSTALADO EM REDE DE ALIMENTAÇÃO PARA SPRINKLER - FORNECIMENTO E INSTALAÇÃO. AF_10/2020</t>
  </si>
  <si>
    <t>92673</t>
  </si>
  <si>
    <t>JOELHO 45 GRAUS, EM FERRO GALVANIZADO, CONEXÃO ROSQUEADA, DN 40 (1 1/2"), INSTALADO EM REDE DE ALIMENTAÇÃO PARA SPRINKLER - FORNECIMENTO E INSTALAÇÃO. AF_10/2020</t>
  </si>
  <si>
    <t>57,52</t>
  </si>
  <si>
    <t>92674</t>
  </si>
  <si>
    <t>JOELHO 90 GRAUS, EM FERRO GALVANIZADO, CONEXÃO ROSQUEADA, DN 40 (1 1/2"), INSTALADO EM REDE DE ALIMENTAÇÃO PARA SPRINKLER - FORNECIMENTO E INSTALAÇÃO. AF_10/2020</t>
  </si>
  <si>
    <t>92675</t>
  </si>
  <si>
    <t>JOELHO 45 GRAUS, EM FERRO GALVANIZADO, CONEXÃO ROSQUEADA, DN 50 (2"), INSTALADO EM REDE DE ALIMENTAÇÃO PARA SPRINKLER - FORNECIMENTO E INSTALAÇÃO. AF_10/2020</t>
  </si>
  <si>
    <t>92676</t>
  </si>
  <si>
    <t>JOELHO 90 GRAUS, EM FERRO GALVANIZADO, CONEXÃO ROSQUEADA, DN 50 (2"), INSTALADO EM REDE DE ALIMENTAÇÃO PARA SPRINKLER - FORNECIMENTO E INSTALAÇÃO. AF_10/2020</t>
  </si>
  <si>
    <t>73,61</t>
  </si>
  <si>
    <t>92677</t>
  </si>
  <si>
    <t>JOELHO 45 GRAUS, EM FERRO GALVANIZADO, CONEXÃO ROSQUEADA, DN 65 (2 1/2"), INSTALADO EM REDE DE ALIMENTAÇÃO PARA SPRINKLER - FORNECIMENTO E INSTALAÇÃO. AF_10/2020</t>
  </si>
  <si>
    <t>92678</t>
  </si>
  <si>
    <t>JOELHO 90 GRAUS, EM FERRO GALVANIZADO, CONEXÃO ROSQUEADA, DN 65 (2 1/2"), INSTALADO EM REDE DE ALIMENTAÇÃO PARA SPRINKLER - FORNECIMENTO E INSTALAÇÃO. AF_10/2020</t>
  </si>
  <si>
    <t>92679</t>
  </si>
  <si>
    <t>JOELHO 45 GRAUS, EM FERRO GALVANIZADO, CONEXÃO ROSQUEADA, DN 80 (3"), INSTALADO EM REDE DE ALIMENTAÇÃO PARA SPRINKLER - FORNECIMENTO E INSTALAÇÃO. AF_10/2020</t>
  </si>
  <si>
    <t>92680</t>
  </si>
  <si>
    <t>JOELHO 90 GRAUS, EM FERRO GALVANIZADO, CONEXÃO ROSQUEADA, DN 80 (3"), INSTALADO EM REDE DE ALIMENTAÇÃO PARA SPRINKLER - FORNECIMENTO E INSTALAÇÃO. AF_10/2020</t>
  </si>
  <si>
    <t>92681</t>
  </si>
  <si>
    <t>TÊ, EM FERRO GALVANIZADO, CONEXÃO ROSQUEADA, DN 25 (1"), INSTALADO EM REDE DE ALIMENTAÇÃO PARA SPRINKLER - FORNECIMENTO E INSTALAÇÃO. AF_10/2020</t>
  </si>
  <si>
    <t>92682</t>
  </si>
  <si>
    <t>TÊ, EM FERRO GALVANIZADO, CONEXÃO ROSQUEADA, DN 32 (1 1/4"), INSTALADO EM REDE DE ALIMENTAÇÃO PARA SPRINKLER - FORNECIMENTO E INSTALAÇÃO. AF_10/2020</t>
  </si>
  <si>
    <t>92683</t>
  </si>
  <si>
    <t>TÊ, EM FERRO GALVANIZADO, CONEXÃO ROSQUEADA, DN 40 (1 1/2"), INSTALADO EM REDE DE ALIMENTAÇÃO PARA SPRINKLER - FORNECIMENTO E INSTALAÇÃO. AF_10/2020</t>
  </si>
  <si>
    <t>92684</t>
  </si>
  <si>
    <t>TÊ, EM FERRO GALVANIZADO, CONEXÃO ROSQUEADA, DN 50 (2"), INSTALADO EM REDE DE ALIMENTAÇÃO PARA SPRINKLER - FORNECIMENTO E INSTALAÇÃO. AF_10/2020</t>
  </si>
  <si>
    <t>98,04</t>
  </si>
  <si>
    <t>92685</t>
  </si>
  <si>
    <t>TÊ, EM FERRO GALVANIZADO, CONEXÃO ROSQUEADA, DN 65 (2 1/2"), INSTALADO EM REDE DE ALIMENTAÇÃO PARA SPRINKLER - FORNECIMENTO E INSTALAÇÃO. AF_10/2020</t>
  </si>
  <si>
    <t>92686</t>
  </si>
  <si>
    <t>TÊ, EM FERRO GALVANIZADO, CONEXÃO ROSQUEADA, DN 80 (3"), INSTALADO EM REDE DE ALIMENTAÇÃO PARA SPRINKLER - FORNECIMENTO E INSTALAÇÃO. AF_10/2020</t>
  </si>
  <si>
    <t>92692</t>
  </si>
  <si>
    <t>NIPLE, EM FERRO GALVANIZADO, CONEXÃO ROSQUEADA, DN 15 (1/2"), INSTALADO EM RAMAIS E SUB-RAMAIS DE GÁS - FORNECIMENTO E INSTALAÇÃO. AF_10/2020</t>
  </si>
  <si>
    <t>12,87</t>
  </si>
  <si>
    <t>92693</t>
  </si>
  <si>
    <t>LUVA, EM FERRO GALVANIZADO, CONEXÃO ROSQUEADA, DN 15 (1/2"), INSTALADO EM RAMAIS E SUB-RAMAIS DE GÁS - FORNECIMENTO E INSTALAÇÃO. AF_10/2020</t>
  </si>
  <si>
    <t>13,29</t>
  </si>
  <si>
    <t>92694</t>
  </si>
  <si>
    <t>NIPLE, EM FERRO GALVANIZADO, CONEXÃO ROSQUEADA, DN 20 (3/4"), INSTALADO EM RAMAIS E SUB-RAMAIS DE GÁS - FORNECIMENTO E INSTALAÇÃO. AF_10/2020</t>
  </si>
  <si>
    <t>20,13</t>
  </si>
  <si>
    <t>92695</t>
  </si>
  <si>
    <t>LUVA, EM FERRO GALVANIZADO, CONEXÃO ROSQUEADA, DN 20 (3/4"), INSTALADO EM RAMAIS E SUB-RAMAIS DE GÁS - FORNECIMENTO E INSTALAÇÃO. AF_10/2020</t>
  </si>
  <si>
    <t>20,56</t>
  </si>
  <si>
    <t>92696</t>
  </si>
  <si>
    <t>NIPLE, EM FERRO GALVANIZADO, CONEXÃO ROSQUEADA, DN 25 (1"), INSTALADO EM RAMAIS E SUB-RAMAIS DE GÁS - FORNECIMENTO E INSTALAÇÃO. AF_10/2020</t>
  </si>
  <si>
    <t>31,36</t>
  </si>
  <si>
    <t>92697</t>
  </si>
  <si>
    <t>LUVA, EM FERRO GALVANIZADO, CONEXÃO ROSQUEADA, DN 25 (1"), INSTALADO EM RAMAIS E SUB-RAMAIS DE GÁS - FORNECIMENTO E INSTALAÇÃO. AF_10/2020</t>
  </si>
  <si>
    <t>92698</t>
  </si>
  <si>
    <t>JOELHO 45 GRAUS, EM FERRO GALVANIZADO, CONEXÃO ROSQUEADA, DN 15 (1/2"), INSTALADO EM RAMAIS E SUB-RAMAIS DE GÁS - FORNECIMENTO E INSTALAÇÃO. AF_10/2020</t>
  </si>
  <si>
    <t>18,99</t>
  </si>
  <si>
    <t>92699</t>
  </si>
  <si>
    <t>JOELHO 90 GRAUS, EM FERRO GALVANIZADO, CONEXÃO ROSQUEADA, DN 15 (1/2"), INSTALADO EM RAMAIS E SUB-RAMAIS DE GÁS - FORNECIMENTO E INSTALAÇÃO. AF_10/2020</t>
  </si>
  <si>
    <t>92700</t>
  </si>
  <si>
    <t>JOELHO 45 GRAUS, EM FERRO GALVANIZADO, CONEXÃO ROSQUEADA, DN 20 (3/4"), INSTALADO EM RAMAIS E SUB-RAMAIS DE GÁS - FORNECIMENTO E INSTALAÇÃO. AF_10/2020</t>
  </si>
  <si>
    <t>30,70</t>
  </si>
  <si>
    <t>92701</t>
  </si>
  <si>
    <t>JOELHO 90 GRAUS, EM FERRO GALVANIZADO, CONEXÃO ROSQUEADA, DN 20 (3/4"), INSTALADO EM RAMAIS E SUB-RAMAIS DE GÁS - FORNECIMENTO E INSTALAÇÃO. AF_10/2020</t>
  </si>
  <si>
    <t>28,65</t>
  </si>
  <si>
    <t>92702</t>
  </si>
  <si>
    <t>JOELHO 45 GRAUS, EM FERRO GALVANIZADO, CONEXÃO ROSQUEADA, DN 25 (1"), INSTALADO EM RAMAIS E SUB-RAMAIS DE GÁS - FORNECIMENTO E INSTALAÇÃO. AF_10/2020</t>
  </si>
  <si>
    <t>47,67</t>
  </si>
  <si>
    <t>92703</t>
  </si>
  <si>
    <t>JOELHO 90 GRAUS, EM FERRO GALVANIZADO, CONEXÃO ROSQUEADA, DN 25 (1"), INSTALADO EM RAMAIS E SUB-RAMAIS DE GÁS - FORNECIMENTO E INSTALAÇÃO. AF_10/2020</t>
  </si>
  <si>
    <t>92704</t>
  </si>
  <si>
    <t>TÊ, EM FERRO GALVANIZADO, CONEXÃO ROSQUEADA, DN 15 (1/2"), INSTALADO EM RAMAIS E SUB-RAMAIS DE GÁS - FORNECIMENTO E INSTALAÇÃO. AF_10/2020</t>
  </si>
  <si>
    <t>23,75</t>
  </si>
  <si>
    <t>92705</t>
  </si>
  <si>
    <t>TÊ, EM FERRO GALVANIZADO, CONEXÃO ROSQUEADA, DN 20 (3/4"), INSTALADO EM RAMAIS E SUB-RAMAIS DE GÁS - FORNECIMENTO E INSTALAÇÃO. AF_10/2020</t>
  </si>
  <si>
    <t>92706</t>
  </si>
  <si>
    <t>TÊ, EM FERRO GALVANIZADO, CONEXÃO ROSQUEADA, DN 25 (1"), INSTALADO EM RAMAIS E SUB-RAMAIS DE GÁS - FORNECIMENTO E INSTALAÇÃO. AF_10/2020</t>
  </si>
  <si>
    <t>92889</t>
  </si>
  <si>
    <t>UNIÃO, EM FERRO GALVANIZADO, DN 50 (2"), CONEXÃO ROSQUEADA, INSTALADO EM PRUMADAS - FORNECIMENTO E INSTALAÇÃO. AF_10/2020</t>
  </si>
  <si>
    <t>92890</t>
  </si>
  <si>
    <t>UNIÃO, EM FERRO GALVANIZADO, DN 65 (2 1/2"), CONEXÃO ROSQUEADA, INSTALADO EM PRUMADAS - FORNECIMENTO E INSTALAÇÃO. AF_10/2020</t>
  </si>
  <si>
    <t>92891</t>
  </si>
  <si>
    <t>UNIÃO, EM FERRO GALVANIZADO, DN 80 (3"), CONEXÃO ROSQUEADA, INSTALADO EM PRUMADAS - FORNECIMENTO E INSTALAÇÃO. AF_10/2020</t>
  </si>
  <si>
    <t>92892</t>
  </si>
  <si>
    <t>UNIÃO, EM FERRO GALVANIZADO, DN 25 (1"), CONEXÃO ROSQUEADA, INSTALADO EM REDE DE ALIMENTAÇÃO PARA HIDRANTE - FORNECIMENTO E INSTALAÇÃO. AF_10/2020</t>
  </si>
  <si>
    <t>92893</t>
  </si>
  <si>
    <t>UNIÃO, EM FERRO GALVANIZADO, DN 32 (1 1/4"), CONEXÃO ROSQUEADA, INSTALADO EM REDE DE ALIMENTAÇÃO PARA HIDRANTE - FORNECIMENTO E INSTALAÇÃO. AF_10/2020</t>
  </si>
  <si>
    <t>92894</t>
  </si>
  <si>
    <t>UNIÃO, EM FERRO GALVANIZADO, DN 40 (1 1/2"), CONEXÃO ROSQUEADA, INSTALADO EM REDE DE ALIMENTAÇÃO PARA HIDRANTE - FORNECIMENTO E INSTALAÇÃO. AF_10/2020</t>
  </si>
  <si>
    <t>95,07</t>
  </si>
  <si>
    <t>92895</t>
  </si>
  <si>
    <t>UNIÃO, EM FERRO GALVANIZADO, DN 50 (2"), CONEXÃO ROSQUEADA, INSTALADO EM REDE DE ALIMENTAÇÃO PARA HIDRANTE - FORNECIMENTO E INSTALAÇÃO. AF_10/2020</t>
  </si>
  <si>
    <t>92896</t>
  </si>
  <si>
    <t>UNIÃO, EM FERRO GALVANIZADO, DN 65 (2 1/2"), CONEXÃO ROSQUEADA, INSTALADO EM REDE DE ALIMENTAÇÃO PARA HIDRANTE - FORNECIMENTO E INSTALAÇÃO. AF_10/2020</t>
  </si>
  <si>
    <t>92897</t>
  </si>
  <si>
    <t>UNIÃO, EM FERRO GALVANIZADO, DN 80 (3"), CONEXÃO ROSQUEADA, INSTALADO EM REDE DE ALIMENTAÇÃO PARA HIDRANTE - FORNECIMENTO E INSTALAÇÃO. AF_10/2020</t>
  </si>
  <si>
    <t>92898</t>
  </si>
  <si>
    <t>UNIÃO, EM FERRO GALVANIZADO, CONEXÃO ROSQUEADA, DN 25 (1"), INSTALADO EM REDE DE ALIMENTAÇÃO PARA SPRINKLER - FORNECIMENTO E INSTALAÇÃO. AF_10/2020</t>
  </si>
  <si>
    <t>92899</t>
  </si>
  <si>
    <t>UNIÃO, EM FERRO GALVANIZADO, CONEXÃO ROSQUEADA, DN 32 (1 1/4"), INSTALADO EM REDE DE ALIMENTAÇÃO PARA SPRINKLER - FORNECIMENTO E INSTALAÇÃO. AF_10/2020</t>
  </si>
  <si>
    <t>92900</t>
  </si>
  <si>
    <t>UNIÃO, EM FERRO GALVANIZADO, CONEXÃO ROSQUEADA, DN 40 (1 1/2"), INSTALADO EM REDE DE ALIMENTAÇÃO PARA SPRINKLER - FORNECIMENTO E INSTALAÇÃO. AF_10/2020</t>
  </si>
  <si>
    <t>92901</t>
  </si>
  <si>
    <t>UNIÃO, EM FERRO GALVANIZADO, CONEXÃO ROSQUEADA, DN 50 (2"), INSTALADO EM REDE DE ALIMENTAÇÃO PARA SPRINKLER - FORNECIMENTO E INSTALAÇÃO. AF_10/2020</t>
  </si>
  <si>
    <t>92902</t>
  </si>
  <si>
    <t>UNIÃO, EM FERRO GALVANIZADO, CONEXÃO ROSQUEADA, DN 65 (2 1/2"), INSTALADO EM REDE DE ALIMENTAÇÃO PARA SPRINKLER - FORNECIMENTO E INSTALAÇÃO. AF_10/2020</t>
  </si>
  <si>
    <t>92903</t>
  </si>
  <si>
    <t>UNIÃO, EM FERRO GALVANIZADO, CONEXÃO ROSQUEADA, DN 80 (3"), INSTALADO EM REDE DE ALIMENTAÇÃO PARA SPRINKLER - FORNECIMENTO E INSTALAÇÃO. AF_10/2020</t>
  </si>
  <si>
    <t>92904</t>
  </si>
  <si>
    <t>UNIÃO, EM FERRO GALVANIZADO, CONEXÃO ROSQUEADA, DN 15 (1/2"), INSTALADO EM RAMAIS E SUB-RAMAIS DE GÁS - FORNECIMENTO E INSTALAÇÃO. AF_10/2020</t>
  </si>
  <si>
    <t>32,11</t>
  </si>
  <si>
    <t>92905</t>
  </si>
  <si>
    <t>UNIÃO, EM FERRO GALVANIZADO, CONEXÃO ROSQUEADA, DN 20 (3/4"), INSTALADO EM RAMAIS E SUB-RAMAIS DE GÁS - FORNECIMENTO E INSTALAÇÃO. AF_10/2020</t>
  </si>
  <si>
    <t>45,25</t>
  </si>
  <si>
    <t>92906</t>
  </si>
  <si>
    <t>UNIÃO, EM FERRO GALVANIZADO, CONEXÃO ROSQUEADA, DN 25 (1"), INSTALADO EM RAMAIS E SUB-RAMAIS DE GÁS - FORNECIMENTO E INSTALAÇÃO. AF_10/2020</t>
  </si>
  <si>
    <t>53,77</t>
  </si>
  <si>
    <t>92907</t>
  </si>
  <si>
    <t>LUVA DE REDUÇÃO, EM FERRO GALVANIZADO, 2" X 1 1/2", CONEXÃO ROSQUEADA, INSTALADO EM PRUMADAS - FORNECIMENTO E INSTALAÇÃO. AF_10/2020</t>
  </si>
  <si>
    <t>66,44</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</si>
  <si>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</si>
  <si>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</si>
  <si>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</si>
  <si>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</si>
  <si>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</si>
  <si>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</si>
  <si>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</si>
  <si>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</si>
  <si>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</si>
  <si>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</si>
  <si>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92913</t>
  </si>
  <si>
    <t>LUVA DE REDUÇÃO, EM FERRO GALVANIZADO, 3" X 2 1/2", CONEXÃO ROSQUEADA, INSTALADO EM PRUMADAS - FORNECIMENTO E INSTALAÇÃO. AF_10/2020</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</si>
  <si>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</si>
  <si>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</si>
  <si>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</si>
  <si>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</si>
  <si>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92920</t>
  </si>
  <si>
    <t>LUVA DE REDUÇÃO, EM FERRO GALVANIZADO, 1" X 3/4", CONEXÃO ROSQUEADA, INSTALADO EM REDE DE ALIMENTAÇÃO PARA HIDRANTE - FORNECIMENTO E INSTALAÇÃO. AF_10/2020</t>
  </si>
  <si>
    <t>92925</t>
  </si>
  <si>
    <t>LUVA DE REDUÇÃO, EM FERRO GALVANIZADO, 1 1/4" X 1", CONEXÃO ROSQUEADA, INSTALADO EM REDE DE ALIMENTAÇÃO PARA HIDRANTE - FORNECIMENTO E INSTALAÇÃO. AF_10/2020</t>
  </si>
  <si>
    <t>92926</t>
  </si>
  <si>
    <t>LUVA DE REDUÇÃO, EM FERRO GALVANIZADO, 1 1/4" X 1/2", CONEXÃO ROSQUEADA, INSTALADO EM REDE DE ALIMENTAÇÃO PARA HIDRANTE - FORNECIMENTO E INSTALAÇÃO. AF_10/2020</t>
  </si>
  <si>
    <t>42,30</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</si>
  <si>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</si>
  <si>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</si>
  <si>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</si>
  <si>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</si>
  <si>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</si>
  <si>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</si>
  <si>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</si>
  <si>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</si>
  <si>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</si>
  <si>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</si>
  <si>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</si>
  <si>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</si>
  <si>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</si>
  <si>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</si>
  <si>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</si>
  <si>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</si>
  <si>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</si>
  <si>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</si>
  <si>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</si>
  <si>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</si>
  <si>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141,27</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</si>
  <si>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</si>
  <si>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</si>
  <si>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</si>
  <si>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</si>
  <si>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92939</t>
  </si>
  <si>
    <t>LUVA DE REDUÇÃO, EM FERRO GALVANIZADO, 1" X 3/4", CONEXÃO ROSQUEADA, INSTALADO EM REDE DE ALIMENTAÇÃO PARA SPRINKLER - FORNECIMENTO E INSTALAÇÃO. AF_10/2020</t>
  </si>
  <si>
    <t>92940</t>
  </si>
  <si>
    <t>LUVA DE REDUÇÃO, EM FERRO GALVANIZADO, 1 1/4" X 1", CONEXÃO ROSQUEADA, INSTALADO EM REDE DE ALIMENTAÇÃO PARA SPRINKLER - FORNECIMENTO E INSTALAÇÃO. AF_10/2020</t>
  </si>
  <si>
    <t>92941</t>
  </si>
  <si>
    <t>LUVA DE REDUÇÃO, EM FERRO GALVANIZADO, 1 1/4" X 1/2", CONEXÃO ROSQUEADA, INSTALADO EM REDE DE ALIMENTAÇÃO PARA SPRINKLER - FORNECIMENTO E INSTALAÇÃO. AF_10/2020</t>
  </si>
  <si>
    <t>33,73</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</si>
  <si>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</si>
  <si>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</si>
  <si>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</si>
  <si>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</si>
  <si>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</si>
  <si>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</si>
  <si>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</si>
  <si>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</si>
  <si>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</si>
  <si>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</si>
  <si>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</si>
  <si>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</si>
  <si>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</si>
  <si>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</si>
  <si>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</si>
  <si>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</si>
  <si>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</si>
  <si>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</si>
  <si>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</si>
  <si>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</si>
  <si>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</si>
  <si>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</si>
  <si>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</si>
  <si>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</si>
  <si>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21,94</t>
  </si>
  <si>
    <t>93050</t>
  </si>
  <si>
    <t>LUVA PASSANTE EM COBRE, DN 22 MM, SEM ANEL DE SOLDA, INSTALADO EM PRUMADA DE HIDRÁULICA PREDIAL - FORNECIMENTO E INSTALAÇÃO. AF_04/2022</t>
  </si>
  <si>
    <t>18,51</t>
  </si>
  <si>
    <t>93052</t>
  </si>
  <si>
    <t>JUNTA DE EXPANSÃO EM COBRE, DN 22 MM, PONTA X PONTA, INSTALADO EM PRUMADA DE HIDRÁULICA PREDIAL - FORNECIMENTO E INSTALAÇÃO. AF_04/2022</t>
  </si>
  <si>
    <t>93054</t>
  </si>
  <si>
    <t>CONECTOR EM BRONZE/LATÃO, DN 22 MM X 3/4", SEM ANEL DE SOLDA, BOLSA X ROSCA F, INSTALADO EM PRUMADA DE HIDRÁULICA PREDIAL - FORNECIMENTO E INSTALAÇÃO. AF_04/2022</t>
  </si>
  <si>
    <t>38,68</t>
  </si>
  <si>
    <t>93055</t>
  </si>
  <si>
    <t>CURVA DE TRANSPOSIÇÃO EM BRONZE/LATÃO, DN 22 MM, SEM ANEL DE SOLDA, BOLSA X BOLSA, INSTALADO EM PRUMADA DE HIDRÁULICA PREDIAL - FORNECIMENTO E INSTALAÇÃO. AF_04/2022</t>
  </si>
  <si>
    <t>93056</t>
  </si>
  <si>
    <t>LUVA PASSANTE EM COBRE, DN 28 MM, SEM ANEL DE SOLDA, INSTALADO EM PRUMADA DE HIDRÁULICA PREDIAL - FORNECIMENTO E INSTALAÇÃO. AF_04/2022</t>
  </si>
  <si>
    <t>93057</t>
  </si>
  <si>
    <t>BUCHA DE REDUÇÃO EM COBRE, DN 28 MM X 22 MM, SEM ANEL DE SOLDA, PONTA X BOLSA, INSTALADO EM PRUMADA DE HIDRÁULICA PREDIAL - FORNECIMENTO E INSTALAÇÃO. AF_04/2022</t>
  </si>
  <si>
    <t>93058</t>
  </si>
  <si>
    <t>JUNTA DE EXPANSÃO EM COBRE, DN 28 MM, PONTA X PONTA, INSTALADO EM PRUMADA DE HIDRÁULICA PREDIAL - FORNECIMENTO E INSTALAÇÃO. AF_04/2022</t>
  </si>
  <si>
    <t>93059</t>
  </si>
  <si>
    <t>CONECTOR EM BRONZE/LATÃO, DN 28 MM X 1/2", SEM ANEL DE SOLDA, BOLSA X ROSCA F, INSTALADO EM PRUMADA DE HIDRÁULICA PREDIAL - FORNECIMENTO E INSTALAÇÃO. AF_04/2022</t>
  </si>
  <si>
    <t>93060</t>
  </si>
  <si>
    <t>CURVA DE TRANSPOSIÇÃO EM BRONZE/LATÃO, DN 28 MM, SEM ANEL DE SOLDA, BOLSA X BOLSA, INSTALADO EM PRUMADA DE HIDRÁULICA PREDIAL - FORNECIMENTO E INSTALAÇÃO. AF_04/2022</t>
  </si>
  <si>
    <t>93061</t>
  </si>
  <si>
    <t>LUVA PASSANTE EM COBRE, DN 35 MM, SEM ANEL DE SOLDA, INSTALADO EM PRUMADA DE HIDRÁULICA PREDIAL - FORNECIMENTO E INSTALAÇÃO. AF_04/2022</t>
  </si>
  <si>
    <t>93062</t>
  </si>
  <si>
    <t>BUCHA DE REDUÇÃO EM COBRE, DN 35 MM X 28 MM, SEM ANEL DE SOLDA, PONTA X BOLSA, INSTALADO EM PRUMADA DE HIDRÁULICA PREDIAL - FORNECIMENTO E INSTALAÇÃO. AF_04/2022</t>
  </si>
  <si>
    <t>93063</t>
  </si>
  <si>
    <t>JUNTA DE EXPANSÃO EM BRONZE/LATÃO, DN 35 MM, PONTA X PONTA, INSTALADO EM PRUMADA DE HIDRÁULICA PREDIAL - FORNECIMENTO E INSTALAÇÃO. AF_04/2022</t>
  </si>
  <si>
    <t>93064</t>
  </si>
  <si>
    <t>LUVA PASSANTE EM COBRE, DN 42 MM, SEM ANEL DE SOLDA, INSTALADO EM PRUMADA DE HIDRÁULICA PREDIAL - FORNECIMENTO E INSTALAÇÃO. AF_04/2022</t>
  </si>
  <si>
    <t>93065</t>
  </si>
  <si>
    <t>BUCHA DE REDUÇÃO EM COBRE, DN 42 MM X 35 MM, SEM ANEL DE SOLDA, PONTA X BOLSA, INSTALADO EM PRUMADA DE HIDRÁULICA PREDIAL - FORNECIMENTO E INSTALAÇÃO. AF_04/2022</t>
  </si>
  <si>
    <t>93066</t>
  </si>
  <si>
    <t>JUNTA DE EXPANSÃO EM BRONZE/LATÃO, DN 42 MM, PONTA X PONTA, INSTALADO EM PRUMADA DE HIDRÁULICA PREDIAL - FORNECIMENTO E INSTALAÇÃO. AF_04/2022</t>
  </si>
  <si>
    <t>93067</t>
  </si>
  <si>
    <t>LUVA PASSANTE EM COBRE, DN 54 MM, SEM ANEL DE SOLDA, INSTALADO EM PRUMADA DE HIDRÁULICA PREDIAL - FORNECIMENTO E INSTALAÇÃO. AF_04/2022</t>
  </si>
  <si>
    <t>93068</t>
  </si>
  <si>
    <t>BUCHA DE REDUÇÃO EM COBRE, DN 54 MM X 42 MM, SEM ANEL DE SOLDA, PONTA X BOLSA, INSTALADO EM PRUMADA DE HIDRÁULICA PREDIAL - FORNECIMENTO E INSTALAÇÃO. AF_04/2022</t>
  </si>
  <si>
    <t>93069</t>
  </si>
  <si>
    <t>JUNTA DE EXPANSÃO EM BRONZE/LATÃO, DN 54 MM, PONTA X PONTA, INSTALADO EM PRUMADA DE HIDRÁULICA PREDIAL - FORNECIMENTO E INSTALAÇÃO. AF_04/2022</t>
  </si>
  <si>
    <t>93070</t>
  </si>
  <si>
    <t>LUVA PASSANTE EM COBRE, DN 66 MM, SEM ANEL DE SOLDA, INSTALADO EM PRUMADA DE HIDRÁULICA PREDIAL - FORNECIMENTO E INSTALAÇÃO. AF_04/2022</t>
  </si>
  <si>
    <t>93071</t>
  </si>
  <si>
    <t>BUCHA DE REDUÇÃO EM COBRE, DN 66 MM X 54 MM, SEM ANEL DE SOLDA, PONTA X BOLSA, INSTALADO EM PRUMADA DE HIDRÁULICA PREDIAL - FORNECIMENTO E INSTALAÇÃO. AF_04/2022</t>
  </si>
  <si>
    <t>93072</t>
  </si>
  <si>
    <t>JUNTA DE EXPANSÃO EM BRONZE/LATÃO, DN 66 MM, PONTA X PONTA, INSTALADO EM PRUMADA DE HIDRÁULICA PREDIAL - FORNECIMENTO E INSTALAÇÃO. AF_04/2022</t>
  </si>
  <si>
    <t>93074</t>
  </si>
  <si>
    <t>CURVA EM COBRE, DN 15 MM, 45 GRAUS, SEM ANEL DE SOLDA, BOLSA X BOLSA, INSTALADO EM RAMAL DE DISTRIBUIÇÃO DE HIDRÁULICA PREDIAL - FORNECIMENTO E INSTALAÇÃO. AF_04/2022</t>
  </si>
  <si>
    <t>17,63</t>
  </si>
  <si>
    <t>93075</t>
  </si>
  <si>
    <t>COTOVELO EM BRONZE/LATÃO, DN 15 MM X 1/2", 90 GRAUS, SEM ANEL DE SOLDA, BOLSA X ROSCA F, INSTALADO EM RAMAL DE DISTRIBUIÇÃO DE HIDRÁULICA PREDIAL - FORNECIMENTO E INSTALAÇÃO. AF_04/2022</t>
  </si>
  <si>
    <t>32,00</t>
  </si>
  <si>
    <t>93076</t>
  </si>
  <si>
    <t>CURVA EM COBRE, DN 22 MM, 45 GRAUS, SEM ANEL DE SOLDA, BOLSA X BOLSA, INSTALADO EM RAMAL DE DISTRIBUIÇÃO DE HIDRÁULICA PREDIAL - FORNECIMENTO E INSTALAÇÃO. AF_04/2022</t>
  </si>
  <si>
    <t>93077</t>
  </si>
  <si>
    <t>COTOVELO EM BRONZE/LATÃO, DN 22 MM X 1/2", 90 GRAUS, SEM ANEL DE SOLDA, BOLSA X ROSCA F, INSTALADO EM RAMAL DE DISTRIBUIÇÃO DE HIDRÁULICA PREDIAL - FORNECIMENTO E INSTALAÇÃO. AF_04/2022</t>
  </si>
  <si>
    <t>47,18</t>
  </si>
  <si>
    <t>93078</t>
  </si>
  <si>
    <t>COTOVELO EM BRONZE/LATÃO, DN 22 MM X 3/4", 90 GRAUS, SEM ANEL DE SOLDA, BOLSA X ROSCA F, INSTALADO EM RAMAL DE DISTRIBUIÇÃO DE HIDRÁULICA PREDIAL - FORNECIMENTO E INSTALAÇÃO. AF_04/2022</t>
  </si>
  <si>
    <t>93079</t>
  </si>
  <si>
    <t>CURVA EM COBRE, DN 28 MM, 45 GRAUS, SEM ANEL DE SOLDA, BOLSA X BOLSA, INSTALADO EM RAMAL DE DISTRIBUIÇÃO DE HIDRÁULICA PREDIAL - FORNECIMENTO E INSTALAÇÃO. AF_04/2022</t>
  </si>
  <si>
    <t>93080</t>
  </si>
  <si>
    <t>LUVA PASSANTE EM COBRE, DN 15 MM, SEM ANEL DE SOLDA, INSTALADO EM RAMAL DE DISTRIBUIÇÃO DE HIDRÁULICA PREDIAL - FORNECIMENTO E INSTALAÇÃO. AF_04/2022</t>
  </si>
  <si>
    <t>11,33</t>
  </si>
  <si>
    <t>93081</t>
  </si>
  <si>
    <t>CONECTOR EM BRONZE/LATÃO, DN 15 MM X 1/2", SEM ANEL DE SOLDA, BOLSA X ROSCA F, INSTALADO EM RAMAL DE DISTRIBUIÇÃO DE HIDRÁULICA PREDIAL - FORNECIMENTO E INSTALAÇÃO. AF_04/2022</t>
  </si>
  <si>
    <t>93082</t>
  </si>
  <si>
    <t>CURVA DE TRANSPOSIÇÃO EM BRONZE/LATÃO, DN 15 MM, SEM ANEL DE SOLDA, BOLSA X BOLSA, INSTALADO EM RAMAL DE DISTRIBUIÇÃO DE HIDRÁULICA PREDIAL - FORNECIMENTO E INSTALAÇÃO. AF_04/2022</t>
  </si>
  <si>
    <t>41,05</t>
  </si>
  <si>
    <t>93083</t>
  </si>
  <si>
    <t>JUNTA DE EXPANSÃO EM COBRE, DN 15 MM, PONTA X PONTA, INSTALADO EM RAMAL DE DISTRIBUIÇÃO DE HIDRÁULICA PREDIAL - FORNECIMENTO E INSTALAÇÃO. AF_04/2022</t>
  </si>
  <si>
    <t>93084</t>
  </si>
  <si>
    <t>LUVA PASSANTE EM COBRE, DN 22 MM, SEM ANEL DE SOLDA, INSTALADO EM RAMAL DE DISTRIBUIÇÃO DE HIDRÁULICA PREDIAL - FORNECIMENTO E INSTALAÇÃO. AF_04/2022</t>
  </si>
  <si>
    <t>20,77</t>
  </si>
  <si>
    <t>93085</t>
  </si>
  <si>
    <t>BUCHA DE REDUÇÃO EM COBRE, DN 22 MM X 15 MM, SEM ANEL DE SOLDA, PONTA X BOLSA, INSTALADO EM RAMAL DE DISTRIBUIÇÃO DE HIDRÁULICA PREDIAL - FORNECIMENTO E INSTALAÇÃO. AF_04/2022</t>
  </si>
  <si>
    <t>20,25</t>
  </si>
  <si>
    <t>93086</t>
  </si>
  <si>
    <t>JUNTA DE EXPANSÃO EM COBRE, DN 22 MM, PONTA X PONTA, INSTALADO EM RAMAL DE DISTRIBUIÇÃO DE HIDRÁULICA PREDIAL - FORNECIMENTO E INSTALAÇÃO. AF_04/2022</t>
  </si>
  <si>
    <t>93087</t>
  </si>
  <si>
    <t>CONECTOR EM BRONZE/LATÃO, DN 22 MM X 1/2", SEM ANEL DE SOLDA, BOLSA X ROSCA F, INSTALADO EM RAMAL DE DISTRIBUIÇÃO DE HIDRÁULICA PREDIAL - FORNECIMENTO E INSTALAÇÃO. AF_04/2022</t>
  </si>
  <si>
    <t>93088</t>
  </si>
  <si>
    <t>CONECTOR EM BRONZE/LATÃO, DN 22 MM X 3/4", SEM ANEL DE SOLDA, BOLSA X ROSCA F, INSTALADO EM RAMAL DE DISTRIBUIÇÃO DE HIDRÁULICA PREDIAL - FORNECIMENTO E INSTALAÇÃO. AF_04/2022</t>
  </si>
  <si>
    <t>93089</t>
  </si>
  <si>
    <t>CURVA DE TRANSPOSIÇÃO EM BRONZE/LATÃO, DN 22 MM, SEM ANEL DE SOLDA, BOLSA X BOLSA, INSTALADO EM RAMAL DE DISTRIBUIÇÃO DE HIDRÁULICA PREDIAL - FORNECIMENTO E INSTALAÇÃO. AF_04/2022</t>
  </si>
  <si>
    <t>93090</t>
  </si>
  <si>
    <t>LUVA PASSANTE EM COBRE, DN 28 MM, SEM ANEL DE SOLDA, INSTALADO EM RAMAL DE DISTRIBUIÇÃO DE HIDRÁULICA PREDIAL - FORNECIMENTO E INSTALAÇÃO. AF_04/2022</t>
  </si>
  <si>
    <t>93091</t>
  </si>
  <si>
    <t>BUCHA DE REDUÇÃO EM COBRE, DN 28 MM X 22 MM, SEM ANEL DE SOLDA, INSTALADO EM RAMAL DE DISTRIBUIÇÃO DE HIDRÁULICA PREDIAL - FORNECIMENTO E INSTALAÇÃO. AF_04/2022</t>
  </si>
  <si>
    <t>25,50</t>
  </si>
  <si>
    <t>93092</t>
  </si>
  <si>
    <t>JUNTA DE EXPANSÃO EM COBRE, DN 28 MM, PONTA X PONTA, INSTALADO EM RAMAL DE DISTRIBUIÇÃO DE HIDRÁULICA PREDIAL - FORNECIMENTO E INSTALAÇÃO. AF_04/2022</t>
  </si>
  <si>
    <t>93093</t>
  </si>
  <si>
    <t>CONECTOR EM BRONZE/LATÃO, DN 28 MM X 1/2", SEM ANEL DE SOLDA, BOLSA X ROSCA F, INSTALADO EM RAMAL DE DISTRIBUIÇÃO DE HIDRÁULICA PREDIAL - FORNECIMENTO E INSTALAÇÃO. AF_04/2022</t>
  </si>
  <si>
    <t>93094</t>
  </si>
  <si>
    <t>CURVA DE TRANSPOSIÇÃO EM BRONZE/LATÃO, DN 28 MM, SEM ANEL DE SOLDA, BOLSA X BOLSA, INSTALADO EM RAMAL DE DISTRIBUIÇÃO DE HIDRÁULICA PREDIAL - FORNECIMENTO E INSTALAÇÃO. AF_04/2022</t>
  </si>
  <si>
    <t>93097</t>
  </si>
  <si>
    <t>CURVA EM COBRE, DN 15 MM, 45 GRAUS, SEM ANEL DE SOLDA, BOLSA X BOLSA, INSTALADO EM RAMAL E SUB-RAMAL DE HIDRÁULICA PREDIAL - FORNECIMENTO E INSTALAÇÃO. AF_04/2022</t>
  </si>
  <si>
    <t>17,83</t>
  </si>
  <si>
    <t>93098</t>
  </si>
  <si>
    <t>COTOVELO EM BRONZE/LATÃO, DN 15 MM X 1/2", 90 GRAUS, SEM ANEL DE SOLDA, BOLSA X ROSCA F, INSTALADO EM RAMAL E SUB-RAMAL DE HIDRÁULICA PREDIAL - FORNECIMENTO E INSTALAÇÃO. AF_04/2022</t>
  </si>
  <si>
    <t>32,10</t>
  </si>
  <si>
    <t>93099</t>
  </si>
  <si>
    <t>CURVA EM COBRE, DN 22 MM, 45 GRAUS, SEM ANEL DE SOLDA, BOLSA X BOLSA, INSTALADO EM RAMAL E SUB-RAMAL DE HIDRÁULICA PREDIAL - FORNECIMENTO E INSTALAÇÃO. AF_04/2022</t>
  </si>
  <si>
    <t>34,31</t>
  </si>
  <si>
    <t>93100</t>
  </si>
  <si>
    <t>COTOVELO EM BRONZE/LATÃO, DN 22 MM X 1/2", 90 GRAUS, SEM ANEL DE SOLDA, BOLSA X ROSCA F, INSTALADO EM RAMAL E SUB-RAMAL DE HIDRÁULICA PREDIAL - FORNECIMENTO E INSTALAÇÃO. AF_04/2022</t>
  </si>
  <si>
    <t>93101</t>
  </si>
  <si>
    <t>COTOVELO EM BRONZE/LATÃO, DN 22 MM X 3/4", 90 GRAUS, SEM ANEL DE SOLDA, BOLSA X ROSCA F, INSTALADO EM RAMAL E SUB-RAMAL DE HIDRÁULICA PREDIAL - FORNECIMENTO E INSTALAÇÃO. AF_04/2022</t>
  </si>
  <si>
    <t>93102</t>
  </si>
  <si>
    <t>CURVA EM COBRE, DN 28 MM, 45 GRAUS, SEM ANEL DE SOLDA, BOLSA X BOLSA, INSTALADO EM RAMAL E SUB-RAMAL DE HIDRÁULICA PREDIAL - FORNECIMENTO E INSTALAÇÃO. AF_04/2022</t>
  </si>
  <si>
    <t>51,32</t>
  </si>
  <si>
    <t>93103</t>
  </si>
  <si>
    <t>LUVA PASSANTE EM COBRE, DN 15 MM, SEM ANEL DE SOLDA, INSTALADO EM RAMAL E SUB-RAMAL DE HIDRÁULICA PREDIAL - FORNECIMENTO E INSTALAÇÃO. AF_04/2022</t>
  </si>
  <si>
    <t>11,47</t>
  </si>
  <si>
    <t>93104</t>
  </si>
  <si>
    <t>CONECTOR EM BRONZE/LATÃO, DN 15 MM X 1/2", SEM ANEL DE SOLDA, BOLSA X ROSCA F, INSTALADO EM RAMAL E SUB-RAMAL DE HIDRÁULICA PREDIAL - FORNECIMENTO E INSTALAÇÃO. AF_04/2022</t>
  </si>
  <si>
    <t>31,26</t>
  </si>
  <si>
    <t>93105</t>
  </si>
  <si>
    <t>CURVA DE TRANSPOSIÇÃO EM BRONZE/LATÃO, DN 15 MM, SEM ANEL DE SOLDA, BOLSA X BOLSA, INSTALADO EM RAMAL E SUB-RAMAL DE HIDRÁULICA PREDIAL - FORNECIMENTO E INSTALAÇÃO. AF_04/2022</t>
  </si>
  <si>
    <t>93106</t>
  </si>
  <si>
    <t>JUNTA DE EXPANSÃO EM COBRE, DN 15 MM, PONTA X PONTA, INSTALADO EM RAMAL E SUB-RAMAL DE HIDRÁULICA PREDIAL - FORNECIMENTO E INSTALAÇÃO. AF_04/2022</t>
  </si>
  <si>
    <t>93107</t>
  </si>
  <si>
    <t>LUVA PASSANTE EM COBRE, DN 22 MM, SEM ANEL DE SOLDA, INSTALADO EM RAMAL E SUB-RAMAL DE HIDRÁULICA PREDIAL - FORNECIMENTO E INSTALAÇÃO. AF_04/2022</t>
  </si>
  <si>
    <t>93108</t>
  </si>
  <si>
    <t>BUCHA DE REDUÇÃO EM COBRE, DN 22 MM X 15 MM, SEM ANEL DE SOLDA, PONTA X BOLSA, INSTALADO EM RAMAL E SUB-RAMAL DE HIDRÁULICA PREDIAL - FORNECIMENTO E INSTALAÇÃO. AF_04/2022</t>
  </si>
  <si>
    <t>19,01</t>
  </si>
  <si>
    <t>93109</t>
  </si>
  <si>
    <t>JUNTA DE EXPANSÃO EM COBRE, DN 22 MM, PONTA X PONTA, INSTALADO EM RAMAL E SUB-RAMAL DE HIDRÁULICA PREDIAL - FORNECIMENTO E INSTALAÇÃO. AF_04/2022</t>
  </si>
  <si>
    <t>93110</t>
  </si>
  <si>
    <t>CONECTOR EM BRONZE/LATÃO, DN 22 MM X 1/2", SEM ANEL DE SOLDA, BOLSA X ROSCA F, INSTALADO EM RAMAL E SUB-RAMAL DE HIDRÁULICA PREDIAL - FORNECIMENTO E INSTALAÇÃO. AF_04/2022</t>
  </si>
  <si>
    <t>93111</t>
  </si>
  <si>
    <t>CONECTOR EM BRONZE/LATÃO, DN 22 MM X 3/4", SEM ANEL DE SOLDA, BOLSA X ROSCA F, INSTALADO EM RAMAL E SUB-RAMAL DE HIDRÁULICA PREDIAL - FORNECIMENTO E INSTALAÇÃO. AF_04/2022</t>
  </si>
  <si>
    <t>93112</t>
  </si>
  <si>
    <t>CURVA DE TRANSPOSIÇÃO EM BRONZE/LATÃO, DN 22 MM, SEM ANEL DE SOLDA, BOLSA X BOLSA, INSTALADO EM RAMAL E SUB-RAMAL DE HIDRÁULICA PREDIAL - FORNECIMENTO E INSTALAÇÃO. AF_04/2022</t>
  </si>
  <si>
    <t>93113</t>
  </si>
  <si>
    <t>LUVA PASSANTE EM COBRE, DN 28 MM, SEM ANEL DE SOLDA, INSTALADO EM RAMAL E SUB-RAMAL  DE HIDRÁULICA PREDIAL - FORNECIMENTO E INSTALAÇÃO. AF_04/2022</t>
  </si>
  <si>
    <t>93114</t>
  </si>
  <si>
    <t>CONECTOR EM BRONZE/LATÃO, DN 28 MM X 1/2", SEM ANEL DE SOLDA, BOLSA X ROSCA F, INSTALADO EM RAMAL E SUB-RAMAL DE HIDRÁULICA PREDIAL - FORNECIMENTO E INSTALAÇÃO. AF_04/2022</t>
  </si>
  <si>
    <t>93115</t>
  </si>
  <si>
    <t>CURVA DE TRANSPOSIÇÃO EM BRONZE/LATÃO, DN 28 MM, SEM ANEL DE SOLDA, BOLSA X BOLSA, INSTALADO EM RAMAL E SUB-RAMAL DE HIDRÁULICA PREDIAL - FORNECIMENTO E INSTALAÇÃO. AF_04/2022</t>
  </si>
  <si>
    <t>153,54</t>
  </si>
  <si>
    <t>93116</t>
  </si>
  <si>
    <t>JUNTA DE EXPANSÃO EM COBRE, DN 28 MM, PONTA X PONTA, INSTALADO EM RAMAL E SUB-RAMAL DE HIDRÁULICA PREDIAL - FORNECIMENTO E INSTALAÇÃO. AF_04/2022</t>
  </si>
  <si>
    <t>93117</t>
  </si>
  <si>
    <t>TE DUPLA CURVA EM BRONZE/LATÃO, DN 1/2" X 15 MM X 1/2", SEM ANEL DE SOLDA, ROSCA F X BOLSA X ROSCA F, INSTALADO EM RAMAL E SUB-RAMAL DE HIDRÁULICA PREDIAL - FORNECIMENTO E INSTALAÇÃO. AF_04/2022</t>
  </si>
  <si>
    <t>93118</t>
  </si>
  <si>
    <t>TE DUPLA CURVA EM BRONZE/LATÃO, DN 3/4" X 22 MM X 3/4", SEM ANEL DE SOLDA, ROSCA F X BOLSA X ROSCA F, INSTALADO EM RAMAL E SUB-RAMAL DE HIDRÁULICA PREDIAL - FORNECIMENTO E INSTALAÇÃO. AF_04/2022</t>
  </si>
  <si>
    <t>153,94</t>
  </si>
  <si>
    <t>93119</t>
  </si>
  <si>
    <t>CURVA EM COBRE, DN 22 MM, 45 GRAUS, SEM ANEL DE SOLDA, BOLSA X BOLSA, INSTALADO EM PRUMADA DE HIDRÁULICA PREDIAL - FORNECIMENTO E INSTALAÇÃO. AF_04/2022</t>
  </si>
  <si>
    <t>28,44</t>
  </si>
  <si>
    <t>93120</t>
  </si>
  <si>
    <t>COTOVELO EM BRONZE/LATÃO, DN 22 MM X 1/2", 90 GRAUS, SEM ANEL DE SOLDA, BOLSA X ROSCA F, INSTALADO EM PRUMADA DE HIDRÁULICA PREDIAL - FORNECIMENTO E INSTALAÇÃO. AF_04/2022</t>
  </si>
  <si>
    <t>45,49</t>
  </si>
  <si>
    <t>93121</t>
  </si>
  <si>
    <t>COTOVELO EM BRONZE/LATÃO, DN 22 MM X 3/4", 90 GRAUS, SEM ANEL DE SOLDA, BOLSA X ROSCA F, INSTALADO EM PRUMADA DE HIDRÁULICA PREDIAL - FORNECIMENTO E INSTALAÇÃO. AF_04/2022</t>
  </si>
  <si>
    <t>93122</t>
  </si>
  <si>
    <t>CURVA EM COBRE, DN 28 MM, 45 GRAUS, SEM ANEL DE SOLDA, BOLSA X BOLSA, INSTALADO EM PRUMADA DE HIDRÁULICA PREDIAL - FORNECIMENTO E INSTALAÇÃO. AF_04/2022</t>
  </si>
  <si>
    <t>93123</t>
  </si>
  <si>
    <t>CURVA EM COBRE, DN 35 MM, 45 GRAUS, SEM ANEL DE SOLDA, BOLSA X BOLSA, INSTALADO EM PRUMADA DE HIDRÁULICA PREDIAL -  FORNECIMENTO E INSTALAÇÃO. AF_04/2022</t>
  </si>
  <si>
    <t>103,84</t>
  </si>
  <si>
    <t>93124</t>
  </si>
  <si>
    <t>CURVA EM COBRE, DN 42 MM, 45 GRAUS, SEM ANEL DE SOLDA, BOLSA X BOLSA, INSTALADO EM PRUMADA DE HIDRÁULICA PREDIAL - FORNECIMENTO E INSTALAÇÃO. AF_04/2022</t>
  </si>
  <si>
    <t>165,99</t>
  </si>
  <si>
    <t>93125</t>
  </si>
  <si>
    <t>CURVA EM COBRE, DN 54 MM, 45 GRAUS, SEM ANEL DE SOLDA, BOLSA X BOLSA, INSTALADO EM PRUMADA DE HIDRÁULICA PREDIAL - FORNECIMENTO E INSTALAÇÃO. AF_04/2022</t>
  </si>
  <si>
    <t>93126</t>
  </si>
  <si>
    <t>CURVA EM COBRE, DN 66 MM, 45 GRAUS, SEM ANEL DE SOLDA, BOLSA X BOLSA, INSTALADO EM PRUMADA DE HIDRÁULICA PREDIAL - FORNECIMENTO E INSTALAÇÃO. AF_04/2022</t>
  </si>
  <si>
    <t>93133</t>
  </si>
  <si>
    <t>BUCHA DE REDUÇÃO EM COBRE, DN 28 MM X 22 MM, SEM ANEL DE SOLDA, INSTALADO EM RAMAL E SUB-RAMAL DE HIDRÁULICA PREDIAL - FORNECIMENTO E INSTALAÇÃO. AF_04/2022</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</si>
  <si>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</si>
  <si>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</si>
  <si>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</si>
  <si>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</si>
  <si>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50,54</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</si>
  <si>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</si>
  <si>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</si>
  <si>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</si>
  <si>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</si>
  <si>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69,79</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</si>
  <si>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</si>
  <si>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</si>
  <si>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</si>
  <si>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</si>
  <si>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108,19</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</si>
  <si>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</si>
  <si>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</si>
  <si>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</si>
  <si>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</si>
  <si>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94473</t>
  </si>
  <si>
    <t>COTOVELO 90 GRAUS, EM FERRO GALVANIZADO, CONEXÃO ROSQUEADA, DN 65 (2 1/2), INSTALADO EM RESERVAÇÃO DE ÁGUA DE EDIFICAÇÃO QUE POSSUA RESERVATÓRIO DE FIBRA/FIBROCIMENTO  FORNECIMENTO E INSTALAÇÃO. AF_06/2016</t>
  </si>
  <si>
    <t>114,92</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</si>
  <si>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</si>
  <si>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</si>
  <si>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</si>
  <si>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</si>
  <si>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</si>
  <si>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</si>
  <si>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</si>
  <si>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</si>
  <si>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</si>
  <si>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</si>
  <si>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</si>
  <si>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</si>
  <si>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94606</t>
  </si>
  <si>
    <t>LUVA EM COBRE, DN 54 MM, SEM ANEL DE SOLDA, INSTALADO EM RESERVAÇÃO DE ÁGUA DE EDIFICAÇÃO QUE POSSUA RESERVATÓRIO DE FIBRA/FIBROCIMENTO  FORNECIMENTO E INSTALAÇÃO. AF_06/2016</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</si>
  <si>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</si>
  <si>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</si>
  <si>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</si>
  <si>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</si>
  <si>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</si>
  <si>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</si>
  <si>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</si>
  <si>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</si>
  <si>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</si>
  <si>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</si>
  <si>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</si>
  <si>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</si>
  <si>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</si>
  <si>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</si>
  <si>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</si>
  <si>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</si>
  <si>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</si>
  <si>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</si>
  <si>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</si>
  <si>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</si>
  <si>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</si>
  <si>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</si>
  <si>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</si>
  <si>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</si>
  <si>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</si>
  <si>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</si>
  <si>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</si>
  <si>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ADAPTADOR CURTO COM BOLSA E ROSCA PARA REGISTRO, PVC, SOLDÁVEL, DN  25 MM X 3/4 , INSTALADO EM RESERVAÇÃO DE ÁGUA DE EDIFICAÇÃO QUE POSSUA RESERVATÓRIO DE FIBRA/FIBROCIMENTO   FORNECIMENTO E INSTALAÇÃO. AF_06/2016</t>
  </si>
  <si>
    <t>5,47</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</si>
  <si>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</si>
  <si>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</si>
  <si>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</si>
  <si>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</si>
  <si>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6,37</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</si>
  <si>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</si>
  <si>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</si>
  <si>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</si>
  <si>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</si>
  <si>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</si>
  <si>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</si>
  <si>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</si>
  <si>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</si>
  <si>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11,52</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</si>
  <si>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</si>
  <si>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</si>
  <si>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</si>
  <si>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</si>
  <si>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24,12</t>
  </si>
  <si>
    <t>94665</t>
  </si>
  <si>
    <t>LUVA, PVC, SOLDÁVEL, DN 60 MM, INSTALADO EM RESERVAÇÃO DE ÁGUA DE EDIFICAÇÃO QUE POSSUA RESERVATÓRIO DE FIBRA/FIBROCIMENTO   FORNECIMENTO E INSTALAÇÃO. AF_06/2016</t>
  </si>
  <si>
    <t>26,31</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</si>
  <si>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</si>
  <si>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</si>
  <si>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</si>
  <si>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</si>
  <si>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</si>
  <si>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</si>
  <si>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</si>
  <si>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</si>
  <si>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</si>
  <si>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</si>
  <si>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</si>
  <si>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</si>
  <si>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</si>
  <si>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</si>
  <si>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</si>
  <si>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</si>
  <si>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</si>
  <si>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</si>
  <si>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</si>
  <si>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</si>
  <si>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</si>
  <si>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</si>
  <si>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15,24</t>
  </si>
  <si>
    <t>94677</t>
  </si>
  <si>
    <t>CURVA 90 GRAUS, PVC, SOLDÁVEL, DN 40 MM, INSTALADO EM RESERVAÇÃO DE ÁGUA DE EDIFICAÇÃO QUE POSSUA RESERVATÓRIO DE FIBRA/FIBROCIMENTO   FORNECIMENTO E INSTALAÇÃO. AF_06/2016</t>
  </si>
  <si>
    <t>21,37</t>
  </si>
  <si>
    <t>94678</t>
  </si>
  <si>
    <t>JOELHO 90 GRAUS, PVC, SOLDÁVEL, DN 50 MM INSTALADO EM RESERVAÇÃO DE ÁGUA DE EDIFICAÇÃO QUE POSSUA RESERVATÓRIO DE FIBRA/FIBROCIMENTO   FORNECIMENTO E INSTALAÇÃO. AF_06/2016</t>
  </si>
  <si>
    <t>94679</t>
  </si>
  <si>
    <t>CURVA 90 GRAUS, PVC, SOLDÁVEL, DN 50 MM, INSTALADO EM RESERVAÇÃO DE ÁGUA DE EDIFICAÇÃO QUE POSSUA RESERVATÓRIO DE FIBRA/FIBROCIMENTO   FORNECIMENTO E INSTALAÇÃO. AF_06/2016</t>
  </si>
  <si>
    <t>22,40</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</si>
  <si>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</si>
  <si>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</si>
  <si>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</si>
  <si>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</si>
  <si>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</si>
  <si>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</si>
  <si>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</si>
  <si>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</si>
  <si>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</si>
  <si>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</si>
  <si>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</si>
  <si>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</si>
  <si>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</si>
  <si>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</si>
  <si>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</si>
  <si>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</si>
  <si>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</si>
  <si>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</si>
  <si>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9,60</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</si>
  <si>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</si>
  <si>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</si>
  <si>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</si>
  <si>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</si>
  <si>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12,18</t>
  </si>
  <si>
    <t>94691</t>
  </si>
  <si>
    <t>TÊ DE REDUÇÃO, PVC, SOLDÁVEL, DN 32 MM X  25 MM, INSTALADO EM RESERVAÇÃO DE ÁGUA DE EDIFICAÇÃO QUE POSSUA RESERVATÓRIO DE FIBRA/FIBROCIMENTO   FORNECIMENTO E INSTALAÇÃO. AF_06/2016</t>
  </si>
  <si>
    <t>15,09</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</si>
  <si>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</si>
  <si>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</si>
  <si>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</si>
  <si>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</si>
  <si>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21,55</t>
  </si>
  <si>
    <t>94694</t>
  </si>
  <si>
    <t>TÊ, PVC, SOLDÁVEL, DN 50 MM INSTALADO EM RESERVAÇÃO DE ÁGUA DE EDIFICAÇÃO QUE POSSUA RESERVATÓRIO DE FIBRA/FIBROCIMENTO   FORNECIMENTO E INSTALAÇÃO. AF_06/2016</t>
  </si>
  <si>
    <t>22,53</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</si>
  <si>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</si>
  <si>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</si>
  <si>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</si>
  <si>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</si>
  <si>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54,17</t>
  </si>
  <si>
    <t>94697</t>
  </si>
  <si>
    <t>TÊ, PVC, SOLDÁVEL, DN 75 MM INSTALADO EM RESERVAÇÃO DE ÁGUA DE EDIFICAÇÃO QUE POSSUA RESERVATÓRIO DE FIBRA/FIBROCIMENTO   FORNECIMENTO E INSTALAÇÃO. AF_06/2016</t>
  </si>
  <si>
    <t>80,68</t>
  </si>
  <si>
    <t>94698</t>
  </si>
  <si>
    <t>TÊ DE REDUÇÃO, PVC, SOLDÁVEL, DN 75 MM X 50 MM, INSTALADO EM RESERVAÇÃO DE ÁGUA DE EDIFICAÇÃO QUE POSSUA RESERVATÓRIO DE FIBRA/FIBROCIMENTO   FORNECIMENTO E INSTALAÇÃO. AF_06/2016</t>
  </si>
  <si>
    <t>65,82</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</si>
  <si>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</si>
  <si>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</si>
  <si>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</si>
  <si>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</si>
  <si>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</si>
  <si>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</si>
  <si>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</si>
  <si>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</si>
  <si>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94703</t>
  </si>
  <si>
    <t>ADAPTADOR COM FLANGE E ANEL DE VEDAÇÃO, PVC, SOLDÁVEL, DN  25 MM X 3/4 , INSTALADO EM RESERVAÇÃO DE ÁGUA DE EDIFICAÇÃO QUE POSSUA RESERVATÓRIO DE FIBRA/FIBROCIMENTO   FORNECIMENTO E INSTALAÇÃO. AF_06/2016</t>
  </si>
  <si>
    <t>19,34</t>
  </si>
  <si>
    <t>94704</t>
  </si>
  <si>
    <t>ADAPTADOR COM FLANGE E ANEL DE VEDAÇÃO, PVC, SOLDÁVEL, DN 32 MM X 1 , INSTALADO EM RESERVAÇÃO DE ÁGUA DE EDIFICAÇÃO QUE POSSUA RESERVATÓRIO DE FIBRA/FIBROCIMENTO   FORNECIMENTO E INSTALAÇÃO. AF_06/2016</t>
  </si>
  <si>
    <t>25,57</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</si>
  <si>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</si>
  <si>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</si>
  <si>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</si>
  <si>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</si>
  <si>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40,54</t>
  </si>
  <si>
    <t>94707</t>
  </si>
  <si>
    <t>ADAPTADOR COM FLANGE E ANEL DE VEDAÇÃO,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</si>
  <si>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</si>
  <si>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</si>
  <si>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233,27</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</si>
  <si>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</si>
  <si>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</si>
  <si>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</si>
  <si>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</si>
  <si>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</si>
  <si>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</si>
  <si>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</si>
  <si>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</si>
  <si>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5,65</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</si>
  <si>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</si>
  <si>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</si>
  <si>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</si>
  <si>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</si>
  <si>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</si>
  <si>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</si>
  <si>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</si>
  <si>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</si>
  <si>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15,71</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</si>
  <si>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</si>
  <si>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</si>
  <si>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</si>
  <si>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</si>
  <si>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94732</t>
  </si>
  <si>
    <t>CONECTOR, CPVC, SOLDÁVEL, DN 54 MM X 2",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</si>
  <si>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</si>
  <si>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</si>
  <si>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94734</t>
  </si>
  <si>
    <t>CONECTOR, CPVC, SOLDÁVEL, DN 73 MM X 2 1/2", INSTALADO EM RESERVAÇÃO DE ÁGUA DE EDIFICAÇÃO QUE POSSUA RESERVATÓRIO DE FIBRA/FIBROCIMENTO - FORNECIMENTO E INSTALAÇÃO. AF_06/2016</t>
  </si>
  <si>
    <t>94736</t>
  </si>
  <si>
    <t>CONECTOR, CPVC, SOLDÁVEL, DN 89 MM X 3",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</si>
  <si>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</si>
  <si>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</si>
  <si>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162,74</t>
  </si>
  <si>
    <t>94738</t>
  </si>
  <si>
    <t>CONECTOR, CPVC, SOLDÁVEL, DN 114 MM X 4", INSTALADO EM RESERVAÇÃO DE ÁGUA DE EDIFICAÇÃO QUE POSSUA RESERVATÓRIO DE FIBRA/FIBROCIMENTO - FORNECIMENTO E INSTALAÇÃO. AF_06/2016</t>
  </si>
  <si>
    <t>94739</t>
  </si>
  <si>
    <t>LUVA, CPVC, SOLDÁVEL, DN 114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</si>
  <si>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</si>
  <si>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</si>
  <si>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8,92</t>
  </si>
  <si>
    <t>94741</t>
  </si>
  <si>
    <t>CURVA 90 GRAUS, CPVC, SOLDÁVEL, DN 22 MM, INSTALADO EM RESERVAÇÃO DE ÁGUA DE EDIFICAÇÃO QUE POSSUA RESERVATÓRIO DE FIBRA/FIBROCIMENTO  FORNECIMENTO E INSTALAÇÃO. AF_06/2016</t>
  </si>
  <si>
    <t>11,58</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</si>
  <si>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</si>
  <si>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</si>
  <si>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</si>
  <si>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</si>
  <si>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</si>
  <si>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</si>
  <si>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</si>
  <si>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</si>
  <si>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</si>
  <si>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</si>
  <si>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</si>
  <si>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</si>
  <si>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</si>
  <si>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</si>
  <si>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94754</t>
  </si>
  <si>
    <t>JOELHO 90 GRAUS, CPVC, SOLDÁVEL, DN 114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</si>
  <si>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</si>
  <si>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</si>
  <si>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</si>
  <si>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</si>
  <si>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</si>
  <si>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</si>
  <si>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</si>
  <si>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</si>
  <si>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</si>
  <si>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</si>
  <si>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</si>
  <si>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</si>
  <si>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</si>
  <si>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</si>
  <si>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94763</t>
  </si>
  <si>
    <t>TE, CPVC, SOLDÁVEL, DN 114 MM, INSTALADO EM RESERVAÇÃO DE ÁGUA DE EDIFICAÇÃO QUE POSSUA RESERVATÓRIO DE FIBRA/FIBROCIMENTO - FORNECIMENTO E INSTALAÇÃO. AF_06/2016</t>
  </si>
  <si>
    <t>94764</t>
  </si>
  <si>
    <t>ADAPTADOR COM FLANGE E ANEL DE VEDAÇÃO, CPVC, ROSCÁVEL, DN 15 MM, INSTALADO EM RESERVAÇÃO DE ÁGUA DE EDIFICAÇÃO QUE POSSUA RESERVATÓRIO DE FIBRA/FIBROCIMENTO - FORNECIMENTO E INSTALAÇÃO. AF_06/2016</t>
  </si>
  <si>
    <t>32,85</t>
  </si>
  <si>
    <t>94765</t>
  </si>
  <si>
    <t>ADAPTADOR COM FLANGE E ANEL DE VEDAÇÃO, CPVC, ROSCÁVEL, DN 22 MM, INSTALADO EM RESERVAÇÃO DE ÁGUA DE EDIFICAÇÃO QUE POSSUA RESERVATÓRIO DE FIBRA/FIBROCIMENTO - FORNECIMENTO E INSTALAÇÃO. AF_06/2016</t>
  </si>
  <si>
    <t>94766</t>
  </si>
  <si>
    <t>ADAPTADOR COM FLANGE E ANEL DE VEDAÇÃO, CPVC, ROSCÁVEL, DN 28 MM, INSTALADO EM RESERVAÇÃO DE ÁGUA DE EDIFICAÇÃO QUE POSSUA RESERVATÓRIO DE FIBRA/FIBROCIMENTO - FORNECIMENTO E INSTALAÇÃO. AF_06/2016</t>
  </si>
  <si>
    <t>94767</t>
  </si>
  <si>
    <t>ADAPTADOR COM FLANGE E ANEL DE VEDAÇÃO, CPVC, ROSCÁVEL, DN 35 MM, INSTALADO EM RESERVAÇÃO DE ÁGUA DE EDIFICAÇÃO QUE POSSUA RESERVATÓRIO DE FIBRA/FIBROCIMENTO - FORNECIMENTO E INSTALAÇÃO. AF_06/2016</t>
  </si>
  <si>
    <t>94768</t>
  </si>
  <si>
    <t>ADAPTADOR COM FLANGE E ANEL DE VEDAÇÃO, CPVC, ROSCÁVEL, DN 42 MM, INSTALADO EM RESERVAÇÃO DE ÁGUA DE EDIFICAÇÃO QUE POSSUA RESERVATÓRIO DE FIBRA/FIBROCIMENTO - FORNECIMENTO E INSTALAÇÃO. AF_06/2016</t>
  </si>
  <si>
    <t>94769</t>
  </si>
  <si>
    <t>ADAPTADOR COM FLANGE E ANEL DE VEDAÇÃO, CPVC, ROSCÁVEL, DN 54 MM, INSTALADO EM RESERVAÇÃO DE ÁGUA DE EDIFICAÇÃO QUE POSSUA RESERVATÓRIO DE FIBRA/FIBROCIMENTO - FORNECIMENTO E INSTALAÇÃO. AF_06/2016</t>
  </si>
  <si>
    <t>94770</t>
  </si>
  <si>
    <t>ADAPTADOR COM FLANGES LIVRES, CPVC, ROSCÁVEL, DN 15 MM, INSTALADO EM RESERVAÇÃO DE ÁGUA DE EDIFICAÇÃO QUE POSSUA RESERVATÓRIO DE FIBRA/FIBROCIMENTO - FORNECIMENTO E INSTALAÇÃO. AF_06/2016</t>
  </si>
  <si>
    <t>37,11</t>
  </si>
  <si>
    <t>94771</t>
  </si>
  <si>
    <t>ADAPTADOR COM FLANGES LIVRES, CPVC, ROSCÁVEL, DN 22 MM, INSTALADO EM RESERVAÇÃO DE ÁGUA DE EDIFICAÇÃO QUE POSSUA RESERVATÓRIO DE FIBRA/FIBROCIMENTO - FORNECIMENTO E INSTALAÇÃO. AF_06/2016</t>
  </si>
  <si>
    <t>94772</t>
  </si>
  <si>
    <t>ADAPTADOR COM FLANGES LIVRES, CPVC, ROSCÁVEL, DN 28 MM, INSTALADO EM RESERVAÇÃO DE ÁGUA DE EDIFICAÇÃO QUE POSSUA RESERVATÓRIO DE FIBRA/FIBROCIMENTO - FORNECIMENTO E INSTALAÇÃO. AF_06/2016</t>
  </si>
  <si>
    <t>94773</t>
  </si>
  <si>
    <t>ADAPTADOR COM FLANGES LIVRES, CPVC, ROSCÁVEL, DN 35 MM, INSTALADO EM RESERVAÇÃO DE ÁGUA DE EDIFICAÇÃO QUE POSSUA RESERVATÓRIO DE FIBRA/FIBROCIMENTO - FORNECIMENTO E INSTALAÇÃO. AF_06/2016</t>
  </si>
  <si>
    <t>94774</t>
  </si>
  <si>
    <t>ADAPTADOR COM FLANGES LIVRES, CPVC, ROSCÁVEL, DN 42 MM, INSTALADO EM RESERVAÇÃO DE ÁGUA DE EDIFICAÇÃO QUE POSSUA RESERVATÓRIO DE FIBRA/FIBROCIMENTO - FORNECIMENTO E INSTALAÇÃO. AF_06/2016</t>
  </si>
  <si>
    <t>70,60</t>
  </si>
  <si>
    <t>94775</t>
  </si>
  <si>
    <t>ADAPTADOR COM FLANGES LIVRES, CPVC, ROSCÁVEL, DN 54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</si>
  <si>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</si>
  <si>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</si>
  <si>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18,34</t>
  </si>
  <si>
    <t>94785</t>
  </si>
  <si>
    <t>ADAPTADOR COM FLANGES LIVRES, PVC, SOLDÁVEL LONGO, DN 32 MM X 1 , INSTALADO EM RESERVAÇÃO DE ÁGUA DE EDIFICAÇÃO QUE POSSUA RESERVATÓRIO DE FIBRA/FIBROCIMENTO   FORNECIMENTO E INSTALAÇÃO. AF_06/2016</t>
  </si>
  <si>
    <t>21,67</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</si>
  <si>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</si>
  <si>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</si>
  <si>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</si>
  <si>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</si>
  <si>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</si>
  <si>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</si>
  <si>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</si>
  <si>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</si>
  <si>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95237</t>
  </si>
  <si>
    <t>LUVA COM BUCHA DE LATÃO, PVC, SOLDÁVEL, DN 32MM X 1 , INSTALADO EM RAMAL DE DISTRIBUIÇÃO DE ÁGUA   FORNECIMENTO E INSTALAÇÃO. AF_06/2022</t>
  </si>
  <si>
    <t>95693</t>
  </si>
  <si>
    <t>LUVA SIMPLES, PVC, SÉRIE NORMAL, ESGOTO PREDIAL, DN 150 MM, JUNTA ELÁSTICA, FORNECIDO E INSTALADO EM SUBCOLETOR AÉREO DE ESGOTO SANITÁRIO. AF_08/2022</t>
  </si>
  <si>
    <t>95694</t>
  </si>
  <si>
    <t>CURVA 90 GRAUS, PVC, SERIE R, ÁGUA PLUVIAL, DN 100 MM, JUNTA ELÁSTICA, FORNECIDO E INSTALADO EM RAMAL DE ENCAMINHAMENTO. AF_06/2022</t>
  </si>
  <si>
    <t>95695</t>
  </si>
  <si>
    <t>CURVA 90 GRAUS, PVC, SERIE R, ÁGUA PLUVIAL, DN 100 MM, JUNTA ELÁSTICA, FORNECIDO E INSTALADO EM CONDUTORES VERTICAIS DE ÁGUAS PLUVIAIS. AF_06/2022</t>
  </si>
  <si>
    <t>62,22</t>
  </si>
  <si>
    <t>95696</t>
  </si>
  <si>
    <t>SPRINKLER TIPO PENDENTE, 68 °C, UNIÃO POR ROSCA DN 15 (1/2") - FORNECIMENTO E INSTALAÇÃO. AF_10/2020</t>
  </si>
  <si>
    <t>32,12</t>
  </si>
  <si>
    <t>96637</t>
  </si>
  <si>
    <t>JOELHO 90 GRAUS, PPR, DN 25 MM, CLASSE PN 25, INSTALADO EM RAMAL OU SUB-RAMAL DE ÁGUA   FORNECIMENTO E INSTALAÇÃO. AF_08/2022</t>
  </si>
  <si>
    <t>96638</t>
  </si>
  <si>
    <t>JOELHO 45 GRAUS, PPR, DN 25 MM, CLASSE PN 25, INSTALADO EM RAMAL OU SUB-RAMAL DE ÁGUA   FORNECIMENTO E INSTALAÇÃO. AF_08/2022</t>
  </si>
  <si>
    <t>13,19</t>
  </si>
  <si>
    <t>96639</t>
  </si>
  <si>
    <t>LUVA, PPR, DN 25 MM, CLASSE PN 25, INSTALADO EM RAMAL OU SUB-RAMAL DE ÁGUA   FORNECIMENTO E INSTALAÇÃO. AF_08/2022</t>
  </si>
  <si>
    <t>8,99</t>
  </si>
  <si>
    <t>96640</t>
  </si>
  <si>
    <t>CONECTOR MACHO, PPR, 25 X 1/2  , CLASSE PN 25, INSTALADO EM RAMAL OU SUB-RAMAL DE ÁGUA   FORNECIMENTO E INSTALAÇÃO. AF_08/2022</t>
  </si>
  <si>
    <t>22,76</t>
  </si>
  <si>
    <t>96641</t>
  </si>
  <si>
    <t>CONECTOR FÊMEA, PPR, 25 X 1/2  , CLASSE PN 25, INSTALADO EM RAMAL OU SUB-RAMAL DE ÁGUA   FORNECIMENTO E INSTALAÇÃO. AF_08/2022</t>
  </si>
  <si>
    <t>96642</t>
  </si>
  <si>
    <t>TÊ NORMAL, PPR, DN 25 MM, CLASSE PN 25, INSTALADO EM RAMAL OU SUB-RAMAL DE ÁGUA   FORNECIMENTO E INSTALAÇÃO. AF_08/2022</t>
  </si>
  <si>
    <t>16,86</t>
  </si>
  <si>
    <t>96643</t>
  </si>
  <si>
    <t>TÊ MISTURADOR, PPR, 25 X 3/4   , CLASSE PN 25, INSTALADO EM RAMAL OU SUB-RAMAL DE ÁGUA   FORNECIMENTO E INSTALAÇÃO. AF_08/2022</t>
  </si>
  <si>
    <t>39,72</t>
  </si>
  <si>
    <t>96650</t>
  </si>
  <si>
    <t>JOELHO 90 GRAUS, PPR, DN 25 MM, CLASSE PN 25, INSTALADO EM RAMAL DE DISTRIBUIÇÃO   FORNECIMENTO E INSTALAÇÃO. AF_08/2022</t>
  </si>
  <si>
    <t>96651</t>
  </si>
  <si>
    <t>JOELHO 45 GRAUS, PPR, DN 25 MM, CLASSE PN 25, INSTALADO EM RAMAL DE DISTRIBUIÇÃO DE ÁGUA   FORNECIMENTO E INSTALAÇÃO. AF_08/2022</t>
  </si>
  <si>
    <t>7,69</t>
  </si>
  <si>
    <t>96652</t>
  </si>
  <si>
    <t>JOELHO 90 GRAUS, PPR, DN 32 MM, CLASSE PN 25, INSTALADO EM RAMAL DE DISTRIBUIÇÃO - FORNECIMENTO E INSTALAÇÃO. AF_08/2022</t>
  </si>
  <si>
    <t>8,81</t>
  </si>
  <si>
    <t>96653</t>
  </si>
  <si>
    <t>JOELHO 45 GRAUS, PPR, DN 32 MM, CLASSE PN 25, INSTALADO EM RAMAL DE DISTRIBUIÇÃO DE ÁGUA - FORNECIMENTO E INSTALAÇÃO. AF_08/2022</t>
  </si>
  <si>
    <t>11,86</t>
  </si>
  <si>
    <t>96654</t>
  </si>
  <si>
    <t>JOELHO 90 GRAUS, PPR, DN 40 MM, CLASSE PN 25, INSTALADO EM RAMAL DE DISTRIBUIÇÃO - FORNECIMENTO E INSTALAÇÃO. AF_08/2022</t>
  </si>
  <si>
    <t>96655</t>
  </si>
  <si>
    <t>JOELHO 45 GRAUS, PPR, DN 40 MM, CLASSE PN 25, INSTALADO EM RAMAL DE DISTRIBUIÇÃO DE ÁGUA - FORNECIMENTO E INSTALAÇÃO. AF_08/2022</t>
  </si>
  <si>
    <t>96656</t>
  </si>
  <si>
    <t>LUVA, PPR, DN 25 MM, CLASSE PN 25, INSTALADO EM RAMAL DE DISTRIBUIÇÃO DE ÁGUA   FORNECIMENTO E INSTALAÇÃO. AF_08/2022</t>
  </si>
  <si>
    <t>5,32</t>
  </si>
  <si>
    <t>96657</t>
  </si>
  <si>
    <t>CONECTOR MACHO, PPR, 25 X 1/2, CLASSE PN 25, INSTALADO EM RAMAL DE DISTRIBUIÇÃO DE ÁGUA   FORNECIMENTO E INSTALAÇÃO. AF_08/2022</t>
  </si>
  <si>
    <t>21,13</t>
  </si>
  <si>
    <t>96658</t>
  </si>
  <si>
    <t>CONECTOR FÊMEA, PPR, 25 X 1/2  , CLASSE PN 25, INSTALADO EM RAMAL DE DISTRIBUIÇÃO DE ÁGUA   FORNECIMENTO E INSTALAÇÃO. AF_08/2022</t>
  </si>
  <si>
    <t>96659</t>
  </si>
  <si>
    <t>LUVA, PPR, DN 32 MM, CLASSE PN 25, INSTALADO EM RAMAL DE DISTRIBUIÇÃO DE ÁGUA   FORNECIMENTO E INSTALAÇÃO. AF_08/2022</t>
  </si>
  <si>
    <t>7,09</t>
  </si>
  <si>
    <t>96660</t>
  </si>
  <si>
    <t>CONECTOR MACHO, PPR, 32 X 3/4, CLASSE PN 25, INSTALADO EM RAMAL DE DISTRIBUIÇÃO DE ÁGUA   FORNECIMENTO E INSTALAÇÃO. AF_08/2022</t>
  </si>
  <si>
    <t>28,89</t>
  </si>
  <si>
    <t>96661</t>
  </si>
  <si>
    <t>CONECTOR FÊMEA, PPR, 32 X 3/4, CLASSE PN 25, INSTALADO EM RAMAL DE DISTRIBUIÇÃO DE ÁGUA   FORNECIMENTO E INSTALAÇÃO. AF_08/2022</t>
  </si>
  <si>
    <t>28,61</t>
  </si>
  <si>
    <t>96662</t>
  </si>
  <si>
    <t>BUCHA DE REDUÇÃO, PPR, 32 X 25, CLASSE PN 25, INSTALADO EM RAMAL DE DISTRIBUIÇÃO DE ÁGUA   FORNECIMENTO E INSTALAÇÃO. AF_08/2022</t>
  </si>
  <si>
    <t>96663</t>
  </si>
  <si>
    <t>LUVA, PPR, DN 40 MM, CLASSE PN 25, INSTALADO EM RAMAL DE DISTRIBUIÇÃO DE ÁGUA   FORNECIMENTO E INSTALAÇÃO. AF_08/2022</t>
  </si>
  <si>
    <t>13,89</t>
  </si>
  <si>
    <t>96664</t>
  </si>
  <si>
    <t>BUCHA DE REDUÇÃO, PPR, 40 X 25, CLASSE PN 25, INSTALADO EM RAMAL DE DISTRIBUIÇÃO DE ÁGUA   FORNECIMENTO E INSTALAÇÃO. AF_08/2022</t>
  </si>
  <si>
    <t>96665</t>
  </si>
  <si>
    <t>TÊ NORMAL, PPR, DN 25 MM, CLASSE PN 25, INSTALADO EM RAMAL DE DISTRIBUIÇÃO DE ÁGUA   FORNECIMENTO E INSTALAÇÃO. AF_08/2022</t>
  </si>
  <si>
    <t>9,52</t>
  </si>
  <si>
    <t>96666</t>
  </si>
  <si>
    <t>TÊ NORMAL, PPR, DN 32 MM, CLASSE PN 25, INSTALADO EM RAMAL DE DISTRIBUIÇÃO DE ÁGUA   FORNECIMENTO E INSTALAÇÃO. AF_08/2022</t>
  </si>
  <si>
    <t>96667</t>
  </si>
  <si>
    <t>TÊ NORMAL, PPR, DN 40 MM, CLASSE PN 25, INSTALADO EM RAMAL DE DISTRIBUIÇÃO DE ÁGUA   FORNECIMENTO E INSTALAÇÃO. AF_08/2022</t>
  </si>
  <si>
    <t>96684</t>
  </si>
  <si>
    <t>JOELHO 90 GRAUS, PPR, DN 25 MM, CLASSE PN 25, INSTALADO EM PRUMADA DE ÁGUA   FORNECIMENTO E INSTALAÇÃO . AF_08/2022</t>
  </si>
  <si>
    <t>9,31</t>
  </si>
  <si>
    <t>96685</t>
  </si>
  <si>
    <t>JOELHO 45 GRAUS, PPR, DN 25 MM, CLASSE PN 25, INSTALADO EM PRUMADA DE ÁGUA   FORNECIMENTO E INSTALAÇÃO . AF_08/2022</t>
  </si>
  <si>
    <t>9,67</t>
  </si>
  <si>
    <t>96686</t>
  </si>
  <si>
    <t>JOELHO 90 GRAUS, PPR, DN 32 MM, CLASSE PN 25, INSTALADO EM PRUMADA DE ÁGUA   FORNECIMENTO E INSTALAÇÃO . AF_08/2022</t>
  </si>
  <si>
    <t>12,07</t>
  </si>
  <si>
    <t>96687</t>
  </si>
  <si>
    <t>JOELHO 45 GRAUS, PPR, DN 32 MM, CLASSE PN 25, INSTALADO EM PRUMADA DE ÁGUA   FORNECIMENTO E INSTALAÇÃO . AF_08/2022</t>
  </si>
  <si>
    <t>15,12</t>
  </si>
  <si>
    <t>96688</t>
  </si>
  <si>
    <t>JOELHO 90 GRAUS, PPR, DN 40 MM, CLASSE PN 25, INSTALADO EM PRUMADA DE ÁGUA   FORNECIMENTO E INSTALAÇÃO . AF_08/2022</t>
  </si>
  <si>
    <t>18,27</t>
  </si>
  <si>
    <t>96689</t>
  </si>
  <si>
    <t>JOELHO 45 GRAUS, PPR, DN 40 MM, CLASSE PN 25, INSTALADO EM PRUMADA DE ÁGUA   FORNECIMENTO E INSTALAÇÃO . AF_08/2022</t>
  </si>
  <si>
    <t>96690</t>
  </si>
  <si>
    <t>JOELHO 90 GRAUS, PPR, DN 50 MM, CLASSE PN 25, INSTALADO EM PRUMADA DE ÁGUA   FORNECIMENTO E INSTALAÇÃO . AF_08/2022</t>
  </si>
  <si>
    <t>25,75</t>
  </si>
  <si>
    <t>96691</t>
  </si>
  <si>
    <t>JOELHO 45 GRAUS, PPR, DN 50 MM, CLASSE PN 25, INSTALADO EM PRUMADA DE ÁGUA   FORNECIMENTO E INSTALAÇÃO . AF_08/2022</t>
  </si>
  <si>
    <t>96692</t>
  </si>
  <si>
    <t>JOELHO 90 GRAUS, PPR, DN 63 MM, CLASSE PN 25, INSTALADO EM PRUMADA DE ÁGUA   FORNECIMENTO E INSTALAÇÃO . AF_08/2022</t>
  </si>
  <si>
    <t>96693</t>
  </si>
  <si>
    <t>JOELHO 45 GRAUS, PPR, DN 63 MM, CLASSE PN 25, INSTALADO EM PRUMADA DE ÁGUA   FORNECIMENTO E INSTALAÇÃO . AF_08/2022</t>
  </si>
  <si>
    <t>50,89</t>
  </si>
  <si>
    <t>96694</t>
  </si>
  <si>
    <t>JOELHO 90 GRAUS, PPR, DN 75 MM, CLASSE PN 25, INSTALADO EM PRUMADA DE ÁGUA   FORNECIMENTO E INSTALAÇÃO . AF_08/2022</t>
  </si>
  <si>
    <t>80,61</t>
  </si>
  <si>
    <t>96695</t>
  </si>
  <si>
    <t>JOELHO 45 GRAUS, PPR, DN 75 MM, CLASSE PN 25, INSTALADO EM PRUMADA DE ÁGUA   FORNECIMENTO E INSTALAÇÃO . AF_08/2022</t>
  </si>
  <si>
    <t>89,16</t>
  </si>
  <si>
    <t>96696</t>
  </si>
  <si>
    <t>JOELHO 90 GRAUS, PPR, DN 90 MM, CLASSE PN 25, INSTALADO EM PRUMADA DE ÁGUA   FORNECIMENTO E INSTALAÇÃO . AF_08/2022</t>
  </si>
  <si>
    <t>100,85</t>
  </si>
  <si>
    <t>96697</t>
  </si>
  <si>
    <t>JOELHO 90 GRAUS, PPR, DN 110 MM, CLASSE PN 25, INSTALADO EM PRUMADA DE ÁGUA   FORNECIMENTO E INSTALAÇÃO . AF_08/2022</t>
  </si>
  <si>
    <t>96698</t>
  </si>
  <si>
    <t>LUVA, PPR, DN 25 MM, CLASSE PN 25, INSTALADO EM PRUMADA DE ÁGUA   FORNECIMENTO E INSTALAÇÃO . AF_08/2022</t>
  </si>
  <si>
    <t>6,64</t>
  </si>
  <si>
    <t>96699</t>
  </si>
  <si>
    <t>CONECTOR MACHO, PPR, 25 X 1/2, CLASSE PN 25, INSTALADO EM PRUMADA DE ÁGUA   FORNECIMENTO E INSTALAÇÃO . AF_08/2022</t>
  </si>
  <si>
    <t>96700</t>
  </si>
  <si>
    <t>CONECTOR FÊMEA, PPR, 25 X 1/2, CLASSE PN 25, INSTALADO EM PRUMADA DE ÁGUA   FORNECIMENTO E INSTALAÇÃO . AF_08/2022</t>
  </si>
  <si>
    <t>96701</t>
  </si>
  <si>
    <t>LUVA, PPR, DN 32 MM, CLASSE PN 25, INSTALADO EM PRUMADA DE ÁGUA   FORNECIMENTO E INSTALAÇÃO. AF_08/2022</t>
  </si>
  <si>
    <t>9,26</t>
  </si>
  <si>
    <t>96702</t>
  </si>
  <si>
    <t>BUCHA DE REDUÇÃO, PPR, 32 X 25, CLASSE PN 25, INSTALADO EM PRUMADA DE ÁGUA   FORNECIMENTO E INSTALAÇÃO . AF_08/2022</t>
  </si>
  <si>
    <t>9,72</t>
  </si>
  <si>
    <t>96703</t>
  </si>
  <si>
    <t>LUVA, PPR, DN 40 MM, CLASSE PN 25, INSTALADO EM PRUMADA DE ÁGUA   FORNECIMENTO E INSTALAÇÃO. AF_08/2022</t>
  </si>
  <si>
    <t>96704</t>
  </si>
  <si>
    <t>BUCHA DE REDUÇÃO, PPR, 40 X 25, CLASSE PN 25, INSTALADO EM PRUMADA DE ÁGUA   FORNECIMENTO E INSTALAÇÃO . AF_08/2022</t>
  </si>
  <si>
    <t>17,59</t>
  </si>
  <si>
    <t>96705</t>
  </si>
  <si>
    <t>LUVA, PPR, DN 50 MM, CLASSE PN 25, INSTALADO EM PRUMADA DE ÁGUA   FORNECIMENTO E INSTALAÇÃO. AF_08/2022</t>
  </si>
  <si>
    <t>20,68</t>
  </si>
  <si>
    <t>96706</t>
  </si>
  <si>
    <t>LUVA, PPR, DN 63 MM, CLASSE PN 25, INSTALADO EM PRUMADA DE ÁGUA   FORNECIMENTO E INSTALAÇÃO. AF_08/2022</t>
  </si>
  <si>
    <t>30,97</t>
  </si>
  <si>
    <t>96707</t>
  </si>
  <si>
    <t>LUVA, PPR, DN 75 MM, CLASSE PN 25, INSTALADO EM PRUMADA DE ÁGUA   FORNECIMENTO E INSTALAÇÃO. AF_08/2022</t>
  </si>
  <si>
    <t>96708</t>
  </si>
  <si>
    <t>LUVA, PPR, DN 90 MM, CLASSE PN 25, INSTALADO EM PRUMADA DE ÁGUA   FORNECIMENTO E INSTALAÇÃO. AF_08/2022</t>
  </si>
  <si>
    <t>96709</t>
  </si>
  <si>
    <t>LUVA, PPR, DN 110 MM, CLASSE PN 25, INSTALADO EM PRUMADA DE ÁGUA   FORNECIMENTO E INSTALAÇÃO. AF_08/2022</t>
  </si>
  <si>
    <t>96710</t>
  </si>
  <si>
    <t>TÊ NORMAL, PPR, DN 25 MM, CLASSE PN 25, INSTALADO EM PRUMADA DE ÁGUA   FORNECIMENTO E INSTALAÇÃO . AF_08/2022</t>
  </si>
  <si>
    <t>96711</t>
  </si>
  <si>
    <t>TÊ NORMAL, PPR, DN 32 MM, CLASSE PN 25, INSTALADO EM PRUMADA DE ÁGUA   FORNECIMENTO E INSTALAÇÃO . AF_08/2022</t>
  </si>
  <si>
    <t>96712</t>
  </si>
  <si>
    <t>TÊ NORMAL, PPR, DN 40 MM, CLASSE PN 25, INSTALADO EM PRUMADA DE ÁGUA   FORNECIMENTO E INSTALAÇÃO . AF_08/2022</t>
  </si>
  <si>
    <t>26,68</t>
  </si>
  <si>
    <t>96713</t>
  </si>
  <si>
    <t>TÊ NORMAL, PPR, DN 50 MM, CLASSE PN 25, INSTALADO EM PRUMADA DE ÁGUA   FORNECIMENTO E INSTALAÇÃO . AF_08/2022</t>
  </si>
  <si>
    <t>96714</t>
  </si>
  <si>
    <t>TÊ NORMAL, PPR, DN 63 MM, CLASSE PN 25, INSTALADO EM PRUMADA DE ÁGUA   FORNECIMENTO E INSTALAÇÃO . AF_08/2022</t>
  </si>
  <si>
    <t>59,76</t>
  </si>
  <si>
    <t>96715</t>
  </si>
  <si>
    <t>TÊ NORMAL, PPR, DN 75 MM, CLASSE PN 25, INSTALADO EM PRUMADA DE ÁGUA   FORNECIMENTO E INSTALAÇÃO . AF_08/2022</t>
  </si>
  <si>
    <t>96716</t>
  </si>
  <si>
    <t>TÊ NORMAL, PPR, DN 90 MM, CLASSE PN 25, INSTALADO EM PRUMADA DE ÁGUA   FORNECIMENTO E INSTALAÇÃO . AF_08/2022</t>
  </si>
  <si>
    <t>96717</t>
  </si>
  <si>
    <t>TÊ NORMAL, PPR, DN 110 MM, CLASSE PN 25, INSTALADO EM PRUMADA DE ÁGUA   FORNECIMENTO E INSTALAÇÃO . AF_08/2022</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</si>
  <si>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</si>
  <si>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</si>
  <si>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</si>
  <si>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</si>
  <si>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</si>
  <si>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</si>
  <si>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21,22</t>
  </si>
  <si>
    <t>96739</t>
  </si>
  <si>
    <t>LUVA, PPR, DN 32 MM, CLASSE PN 25, INSTALADO EM RESERVAÇÃO DE ÁGUA DE EDIFICAÇÃO QUE POSSUA RESERVATÓRIO DE FIBRA/FIBROCIMENTO  FORNECIMENTO E INSTALAÇÃO. AF_06/2016</t>
  </si>
  <si>
    <t>7,96</t>
  </si>
  <si>
    <t>96740</t>
  </si>
  <si>
    <t>CONECTOR MACHO, PPR, 32 X 3/4'', CLASSE PN 25,  INSTALADO EM RESERVAÇÃO DE ÁGUA DE EDIFICAÇÃO QUE POSSUA RESERVATÓRIO DE FIBRA/FIBROCIMENTO   FORNECIMENTO E INSTALAÇÃO. AF_06/2016</t>
  </si>
  <si>
    <t>29,85</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</si>
  <si>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</si>
  <si>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</si>
  <si>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</si>
  <si>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</si>
  <si>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19,06</t>
  </si>
  <si>
    <t>96743</t>
  </si>
  <si>
    <t>LUVA, PPR, DN 63 MM, CLASSE PN 25, INSTALADO EM RESERVAÇÃO DE ÁGUA DE EDIFICAÇÃO QUE POSSUA RESERVATÓRIO DE FIBRA/FIBROCIMENTO  FORNECIMENTO E INSTALAÇÃO. AF_06/2016</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</si>
  <si>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</si>
  <si>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</si>
  <si>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</si>
  <si>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</si>
  <si>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74,09</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</si>
  <si>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</si>
  <si>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</si>
  <si>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</si>
  <si>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</si>
  <si>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6,87</t>
  </si>
  <si>
    <t>96748</t>
  </si>
  <si>
    <t>JOELHO 90 GRAUS, PPR, DN 25 MM, CLASSE PN 25,  INSTALADO EM RESERVAÇÃO DE ÁGUA DE EDIFICAÇÃO QUE POSSUA RESERVATÓRIO DE FIBRA/FIBROCIMENTO  FORNECIMENTO E INSTALAÇÃO. AF_06/2016</t>
  </si>
  <si>
    <t>7,47</t>
  </si>
  <si>
    <t>96749</t>
  </si>
  <si>
    <t>JOELHO 90 GRAUS, PPR, DN 32 MM, CLASSE PN 25,  INSTALADO EM RESERVAÇÃO DE ÁGUA DE EDIFICAÇÃO QUE POSSUA RESERVATÓRIO DE FIBRA/FIBROCIMENTO  FORNECIMENTO E INSTALAÇÃO. AF_06/2016</t>
  </si>
  <si>
    <t>10,12</t>
  </si>
  <si>
    <t>96750</t>
  </si>
  <si>
    <t>JOELHO 90 GRAUS, PPR, DN 40 MM, CLASSE PN 25,  INSTALADO EM RESERVAÇÃO DE ÁGUA DE EDIFICAÇÃO QUE POSSUA RESERVATÓRIO DE FIBRA/FIBROCIMENTO  FORNECIMENTO E INSTALAÇÃO. AF_06/2016</t>
  </si>
  <si>
    <t>14,58</t>
  </si>
  <si>
    <t>96751</t>
  </si>
  <si>
    <t>JOELHO 90 GRAUS, PPR, DN 50 MM, CLASSE PN 25,  INSTALADO EM RESERVAÇÃO DE ÁGUA DE EDIFICAÇÃO QUE POSSUA RESERVATÓRIO DE FIBRA/FIBROCIMENTO  FORNECIMENTO E INSTALAÇÃO. AF_06/2016</t>
  </si>
  <si>
    <t>23,28</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</si>
  <si>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</si>
  <si>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</si>
  <si>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</si>
  <si>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</si>
  <si>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</si>
  <si>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</si>
  <si>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96,00</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</si>
  <si>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</si>
  <si>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</si>
  <si>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</si>
  <si>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</si>
  <si>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</si>
  <si>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</si>
  <si>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</si>
  <si>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</si>
  <si>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15,88</t>
  </si>
  <si>
    <t>96759</t>
  </si>
  <si>
    <t>TÊ, PPR, DN 40 MM, CLASSE PN 25,  INSTALADO EM RESERVAÇÃO DE ÁGUA DE EDIFICAÇÃO QUE POSSUA RESERVATÓRIO DE FIBRA/FIBROCIMENTO  FORNECIMENTO E INSTALAÇÃO. AF_06/2016</t>
  </si>
  <si>
    <t>21,74</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</si>
  <si>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</si>
  <si>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</si>
  <si>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</si>
  <si>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</si>
  <si>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52,66</t>
  </si>
  <si>
    <t>96762</t>
  </si>
  <si>
    <t>TÊ, PPR, DN 75 MM, CLASSE PN 25,  INSTALADO EM RESERVAÇÃO DE ÁGUA DE EDIFICAÇÃO QUE POSSUA RESERVATÓRIO DE FIBRA/FIBROCIMENTO  FORNECIMENTO E INSTALAÇÃO. AF_06/2016</t>
  </si>
  <si>
    <t>106,38</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</si>
  <si>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</si>
  <si>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</si>
  <si>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</si>
  <si>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</si>
  <si>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96802</t>
  </si>
  <si>
    <t>KIT CHASSI PEX, PRÉ-FABRICADO, PARA CHUVEIRO, INCLUSO QUADRO METÁLICO, TUBOS, REGISTROS DE PRESSÃO E CONEXÕES POR CRIMPAGEM - FORNECIMENTO E INSTALAÇÃO. AF_02/2023</t>
  </si>
  <si>
    <t>96803</t>
  </si>
  <si>
    <t>KIT CHASSI PEX, PRÉ-FABRICADO, PARA COZINHA COM CUBA SIMPLES, INCLUSO QUADRO METÁLICO, TUBOS E CONEXÕES POR CRIMPAGEM - FORNECIMENTO E INSTALAÇÃO. AF_02/2023</t>
  </si>
  <si>
    <t>96804</t>
  </si>
  <si>
    <t>KIT CHASSI PEX, PRÉ-FABRICADO, PARA ÁREA DE SERVIÇO COM TANQUE E MÁQUINA DE LAVAR ROUPA, INCLUSO QUADRO METÁLICO, TUBOS E CONEXÕES POR CRIMPAGEM - FORNECIMENTO E INSTALAÇÃO. AF_02/2023</t>
  </si>
  <si>
    <t>96805</t>
  </si>
  <si>
    <t>KIT CHASSI PEX, PRÉ-FABRICADO, PARA CHUVEIRO, INCLUSO QUADRO METÁLICO, TUBOS, REGISTROS DE PRESSÃO E CONEXÕES POR ANEL DESLIZANTE - FORNECIMENTO E INSTALAÇÃO. AF_02/2023</t>
  </si>
  <si>
    <t>96806</t>
  </si>
  <si>
    <t>KIT CHASSI PEX, PRÉ-FABRICADO, PARA COZINHA COM CUBA SIMPLES, INCLUSO QUADRO METÁLICO, TUBOS E CONEXÕES POR ANEL DESLIZANTE - FORNECIMENTO E INSTALAÇÃO. AF_02/2023</t>
  </si>
  <si>
    <t>96807</t>
  </si>
  <si>
    <t>KIT CHASSI PEX, PRÉ-FABRICADO, PARA ÁREA DE SERVIÇO COM TANQUE E MÁQUINA DE LAVAR ROUPA, INCLUSO QUADRO METÁLICO, TUBOS E CONEXÕES POR ANEL DESLIZANTE - FORNECIMENTO E INSTALAÇÃO. AF_02/2023</t>
  </si>
  <si>
    <t>96808</t>
  </si>
  <si>
    <t>UNIÃO METÁLICA PARA INSTALAÇÕES EM PEX ÁGUA, DN 16 MM, COM ANEL DESLIZANTE - FORNECIMENTO E INSTALAÇÃO. AF_02/2023</t>
  </si>
  <si>
    <t>96809</t>
  </si>
  <si>
    <t>CONEXÃO FIXA, ROSCA FÊMEA, METÁLICA, PARA INSTALAÇÕES EM PEX ÁGUA, DN 16 MM X 1/2", COM ANEL DESLIZANTE. FORNECIMENTO E INSTALAÇÃO. AF_02/2023</t>
  </si>
  <si>
    <t>96810</t>
  </si>
  <si>
    <t>CONEXÃO MÓVEL, ROSCA FÊMEA, METÁLICA, PARA INSTALAÇÕES EM PEX ÁGUA, DN 16 MM X 3/4", COM ANEL DESLIZANTE. FORNECIMENTO E INSTALAÇÃO. AF_02/2023</t>
  </si>
  <si>
    <t>96811</t>
  </si>
  <si>
    <t>UNIÃO METÁLICA PARA INSTALAÇÕES EM PEX ÁGUA, DN 20 MM, COM ANEL DESLIZANTE - FORNECIMENTO E INSTALAÇÃO. AF_02/2023</t>
  </si>
  <si>
    <t>17,07</t>
  </si>
  <si>
    <t>96812</t>
  </si>
  <si>
    <t>CONEXÃO FIXA, ROSCA FÊMEA, METÁLICA, PARA INSTALAÇÕES EM PEX ÁGUA, DN 20 MM X 1/2", COM ANEL DESLIZANTE. FORNECIMENTO E INSTALAÇÃO. AF_02/2023</t>
  </si>
  <si>
    <t>15,56</t>
  </si>
  <si>
    <t>96813</t>
  </si>
  <si>
    <t>CONEXÃO FIXA, ROSCA FÊMEA, METÁLICA, PARA INSTALAÇÕES EM PEX ÁGUA, DN 20 MM X 3/4", COM ANEL DESLIZANTE. FORNECIMENTO E INSTALAÇÃO. AF_02/2023</t>
  </si>
  <si>
    <t>96814</t>
  </si>
  <si>
    <t>UNIÃO DE REDUÇÃO, METÁLICA, PARA INSTALAÇÕES EM PEX ÁGUA, DN 20 X 16 MM, CONEXÃO POR ANEL DESLIZANTE - FORNECIMENTO E INSTALAÇÃO. AF_02/2023</t>
  </si>
  <si>
    <t>12,81</t>
  </si>
  <si>
    <t>96815</t>
  </si>
  <si>
    <t>UNIÃO METÁLICA PARA INSTALAÇÕES EM PEX ÁGUA, DN 25 MM, COM ANEL DESLIZANTE - FORNECIMENTO E INSTALAÇÃO. AF_02/2023</t>
  </si>
  <si>
    <t>96816</t>
  </si>
  <si>
    <t>CONEXÃO FIXA, ROSCA FÊMEA, METÁLICA, PARA INSTALAÇÕES EM PEX ÁGUA, DN 25 MM X 3/4", COM ANEL DESLIZANTE - FORNECIMENTO E INSTALAÇÃO. AF_02/2023</t>
  </si>
  <si>
    <t>20,11</t>
  </si>
  <si>
    <t>96817</t>
  </si>
  <si>
    <t>CONEXÃO FIXA, ROSCA FÊMEA, METÁLICA, PARA INSTALAÇÕES EM PEX ÁGUA, DN 25 MM X 1", COM ANEL DESLIZANTE - FORNECIMENTO E INSTALAÇÃO. AF_02/2023</t>
  </si>
  <si>
    <t>96818</t>
  </si>
  <si>
    <t>UNIÃO DE REDUÇÃO, METÁLICA, PARA INSTALAÇÕES EM PEX ÁGUA, DN 25 X 16 MM, CONEXÃO POR ANEL DESLIZANTE - FORNECIMENTO E INSTALAÇÃO. AF_02/2023</t>
  </si>
  <si>
    <t>96819</t>
  </si>
  <si>
    <t>UNIÃO DE REDUÇÃO, METÁLICA, PARA INSTALAÇÕES EM PEX ÁGUA, DN 25 X 20 MM, CONEXÃO POR ANEL DESLIZANTE - FORNECIMENTO E INSTALAÇÃO. AF_02/2023</t>
  </si>
  <si>
    <t>96820</t>
  </si>
  <si>
    <t>UNIÃO METÁLICA PARA INSTALAÇÕES EM PEX ÁGUA, DN 32 MM, COM ANEL DESLIZANTE - FORNECIMENTO E INSTALAÇÃO. AF_02/2023</t>
  </si>
  <si>
    <t>32,26</t>
  </si>
  <si>
    <t>96821</t>
  </si>
  <si>
    <t>CONEXÃO FIXA, ROSCA FÊMEA, METÁLICA, PARA INSTALAÇÕES EM PEX ÁGUA, DN 32 MM X 1", COM ANEL DESLIZANTE - FORNECIMENTO E INSTALAÇÃO. AF_02/2023</t>
  </si>
  <si>
    <t>96822</t>
  </si>
  <si>
    <t>UNIÃO DE REDUÇÃO, METÁLICA, PARA INSTALAÇÕES EM PEX ÁGUA, DN 32 X 25 MM, CONEXÃO POR ANEL DESLIZANTE - FORNECIMENTO E INSTALAÇÃO. AF_02/2023</t>
  </si>
  <si>
    <t>24,54</t>
  </si>
  <si>
    <t>96823</t>
  </si>
  <si>
    <t>LUVA PARA INSTALAÇÕES EM PEX ÁGUA, DN 16 MM, CONEXÃO POR CRIMPAGEM - FORNECIMENTO E INSTALAÇÃO. AF_02/2023</t>
  </si>
  <si>
    <t>96824</t>
  </si>
  <si>
    <t>CONEXÃO FIXA, ROSCA FÊMEA, PARA INSTALAÇÕES EM PEX ÁGUA, DN 16MM X 1/2", CONEXÃO POR CRIMPAGEM - FORNECIMENTO E INSTALAÇÃO. AF_02/2023</t>
  </si>
  <si>
    <t>14,05</t>
  </si>
  <si>
    <t>96826</t>
  </si>
  <si>
    <t>LUVA PARA INSTALAÇÕES EM PEX ÁGUA, DN 20 MM, CONEXÃO POR CRIMPAGEM - FORNECIMENTO E INSTALAÇÃO. AF_02/2023</t>
  </si>
  <si>
    <t>10,48</t>
  </si>
  <si>
    <t>96827</t>
  </si>
  <si>
    <t>CONEXÃO FIXA, ROSCA FÊMEA, PARA INSTALAÇÕES EM PEX ÁGUA, DN 20MM X 1/2", CONEXÃO POR CRIMPAGEM - FORNECIMENTO E INSTALAÇÃO. AF_02/2023</t>
  </si>
  <si>
    <t>96828</t>
  </si>
  <si>
    <t>CONEXÃO FIXA, ROSCA FÊMEA, PARA INSTALAÇÕES EM PEX ÁGUA, DN 20MM X 3/4", CONEXÃO POR CRIMPAGEM - FORNECIMENTO E INSTALAÇÃO. AF_02/2023</t>
  </si>
  <si>
    <t>96829</t>
  </si>
  <si>
    <t>LUVA DE REDUÇÃO PARA INSTALAÇÕES EM PEX ÁGUA, DN 20 X 16 MM, CONEXÃO POR CRIMPAGEM - FORNECIMENTO E INSTALAÇÃO. AF_02/2023</t>
  </si>
  <si>
    <t>96830</t>
  </si>
  <si>
    <t>LUVA PARA INSTALAÇÕES EM PEX ÁGUA, DN 25 MM, CONEXÃO POR CRIMPAGEM - FORNECIMENTO E INSTALAÇÃO. AF_02/2023</t>
  </si>
  <si>
    <t>25,71</t>
  </si>
  <si>
    <t>96832</t>
  </si>
  <si>
    <t>CONEXÃO FIXA, ROSCA FÊMEA, PARA INSTALAÇÕES EM PEX ÁGUA, DN 25MM X 3/4", CONEXÃO POR CRIMPAGEM - FORNECIMENTO E INSTALAÇÃO. AF_02/2023</t>
  </si>
  <si>
    <t>24,05</t>
  </si>
  <si>
    <t>96833</t>
  </si>
  <si>
    <t>LUVA DE REDUÇÃO PARA INSTALAÇÕES EM PEX ÁGUA, DN 25 X 16 MM, CONEXÃO POR CRIMPAGEM - FORNECIMENTO E INSTALAÇÃO. AF_02/2023</t>
  </si>
  <si>
    <t>22,07</t>
  </si>
  <si>
    <t>96834</t>
  </si>
  <si>
    <t>LUVA PARA INSTALAÇÕES EM PEX ÁGUA, DN 32 MM, CONEXÃO POR CRIMPAGEM - FORNECIMENTO E INSTALAÇÃO. AF_02/2023</t>
  </si>
  <si>
    <t>96836</t>
  </si>
  <si>
    <t>LUVA DE REDUÇÃO PARA INSTALAÇÕES EM PEX ÁGUA, DN 32 X 25 MM, CONEXÃO POR CRIMPAGEM - FORNECIMENTO E INSTALAÇÃO. AF_02/2023</t>
  </si>
  <si>
    <t>96837</t>
  </si>
  <si>
    <t>JOELHO 90 GRAUS, METÁLICO, PARA INSTALAÇÕES EM PEX ÁGUA, DN 16 MM, CONEXÃO POR ANEL DESLIZANTE - FORNECIMENTO E INSTALAÇÃO. AF_02/2023</t>
  </si>
  <si>
    <t>96838</t>
  </si>
  <si>
    <t>JOELHO 90 GRAUS, ROSCA FÊMEA TERMINAL, METÁLICO, PARA INSTALAÇÕES EM PEX ÁGUA, DN 16MM X 1/2", CONEXÃO POR ANEL DESLIZANTE - FORNECIMENTO E INSTALAÇÃO. AF_02/2023</t>
  </si>
  <si>
    <t>19,92</t>
  </si>
  <si>
    <t>96839</t>
  </si>
  <si>
    <t>JOELHO, ROSCA FÊMEA, COM BASE FIXA, METÁLICO, PARA INSTALAÇÕES EM PEX ÁGUA, DN 16MM X 1/2", CONEXÃO POR ANEL DESLIZANTE - FORNECIMENTO E INSTALAÇÃO. AF_02/2023</t>
  </si>
  <si>
    <t>20,63</t>
  </si>
  <si>
    <t>96840</t>
  </si>
  <si>
    <t>JOELHO 90 GRAUS, METÁLICO, PARA INSTALAÇÕES EM PEX ÁGUA, DN 20 MM, CONEXÃO POR ANEL DESLIZANTE - FORNECIMENTO E INSTALAÇÃO. AF_02/2023</t>
  </si>
  <si>
    <t>96841</t>
  </si>
  <si>
    <t>JOELHO 90 GRAUS, ROSCA FÊMEA TERMINAL, METÁLICO, PARA INSTALAÇÕES EM PEX ÁGUA, DN 20 MM X 1/2", CONEXÃO POR ANEL DESLIZANTE - FORNECIMENTO E INSTALAÇÃO. AF_02/2023</t>
  </si>
  <si>
    <t>96842</t>
  </si>
  <si>
    <t>JOELHO 90 GRAUS, ROSCA FÊMEA TERMINAL, METÁLICO, PARA INSTALAÇÕES EM PEX ÁGUA, DN 20 MM X 3/4", CONEXÃO POR ANEL DESLIZANTE - FORNECIMENTO E INSTALAÇÃO. AF_02/2023</t>
  </si>
  <si>
    <t>96843</t>
  </si>
  <si>
    <t>JOELHO ROSCA FÊMEA, COM BASE FIXA, METÁLICO, PARA INSTALAÇÕES EM PEX ÁGUA, DN 20MM X 1/2", CONEXÃO POR ANEL DESLIZANTE - FORNECIMENTO E INSTALAÇÃO. AF_02/2023</t>
  </si>
  <si>
    <t>23,13</t>
  </si>
  <si>
    <t>96844</t>
  </si>
  <si>
    <t>JOELHO ROSCA FÊMEA, MÓVEL, METÁLICO, PARA INSTALAÇÕES EM PEX ÁGUA, DN 20MM X 3/4", CONEXÃO POR ANEL DESLIZANTE - FORNECIMENTO E INSTALAÇÃO. AF_02/2023</t>
  </si>
  <si>
    <t>96845</t>
  </si>
  <si>
    <t>JOELHO 90 GRAUS, METÁLICO, PARA INSTALAÇÕES EM PEX ÁGUA, DN 25 MM, CONEXÃO POR ANEL DESLIZANTE - FORNECIMENTO E INSTALAÇÃO. AF_02/2023</t>
  </si>
  <si>
    <t>96846</t>
  </si>
  <si>
    <t>JOELHO 90 GRAUS, ROSCA FÊMEA TERMINAL, METÁLICO, PARA INSTALAÇÕES EM PEX ÁGUA, DN 25 MM X 3/4", CONEXÃO POR ANEL DESLIZANTE - FORNECIMENTO E INSTALAÇÃO. AF_02/2023</t>
  </si>
  <si>
    <t>96847</t>
  </si>
  <si>
    <t>JOELHO ROSCA FÊMEA, COM BASE FIXA, METÁLICO, PARA INSTALAÇÕES EM PEX ÁGUA, DN 25MM X 3/4", CONEXÃO POR ANEL DESLIZANTE - FORNECIMENTO E INSTALAÇÃO. AF_02/2023</t>
  </si>
  <si>
    <t>96848</t>
  </si>
  <si>
    <t>JOELHO 90 GRAUS, METÁLICO, PARA INSTALAÇÕES EM PEX ÁGUA, DN 32 MM, CONEXÃO POR ANEL DESLIZANTE - FORNECIMENTO E INSTALAÇÃO. AF_02/2023</t>
  </si>
  <si>
    <t>42,70</t>
  </si>
  <si>
    <t>96849</t>
  </si>
  <si>
    <t>JOELHO 90 GRAUS, PARA INSTALAÇÕES EM PEX ÁGUA, DN 16 MM, CONEXÃO POR CRIMPAGEM - FORNECIMENTO E INSTALAÇÃO. AF_02/2023</t>
  </si>
  <si>
    <t>96850</t>
  </si>
  <si>
    <t>JOELHO 90 GRAUS, ROSCA FÊMEA TERMINAL, PARA INSTALAÇÕES EM PEX ÁGUA, DN 16MM X 1/2", CONEXÃO POR CRIMPAGEM - FORNECIMENTO E INSTALAÇÃO. AF_02/2023</t>
  </si>
  <si>
    <t>96852</t>
  </si>
  <si>
    <t>JOELHO 90 GRAUS, PARA INSTALAÇÕES EM PEX ÁGUA, DN 20 MM, CONEXÃO POR CRIMPAGEM - FORNECIMENTO E INSTALAÇÃO. AF_02/2023</t>
  </si>
  <si>
    <t>96853</t>
  </si>
  <si>
    <t>JOELHO 90 GRAUS, ROSCA FÊMEA TERMINAL, PARA INSTALAÇÕES EM PEX ÁGUA, DN 20MM X 1/2", CONEXÃO POR CRIMPAGEM - FORNECIMENTO E INSTALAÇÃO. AF_02/2023</t>
  </si>
  <si>
    <t>20,05</t>
  </si>
  <si>
    <t>96854</t>
  </si>
  <si>
    <t>JOELHO 90 GRAUS, ROSCA FÊMEA TERMINAL, PARA INSTALAÇÕES EM PEX ÁGUA, DN 20MM X 3/4", CONEXÃO POR CRIMPAGEM - FORNECIMENTO E INSTALAÇÃO. AF_02/2023</t>
  </si>
  <si>
    <t>24,81</t>
  </si>
  <si>
    <t>96855</t>
  </si>
  <si>
    <t>JOELHO 90 GRAUS, PARA INSTALAÇÕES EM PEX ÁGUA, DN 25 MM, CONEXÃO POR CRIMPAGEM - FORNECIMENTO E INSTALAÇÃO. AF_02/2023</t>
  </si>
  <si>
    <t>96856</t>
  </si>
  <si>
    <t>JOELHO 90 GRAUS, ROSCA FÊMEA TERMINAL, PARA INSTALAÇÕES EM PEX ÁGUA, DN 25MM X 1/2", CONEXÃO POR CRIMPAGEM - FORNECIMENTO E INSTALAÇÃO. AF_02/2023</t>
  </si>
  <si>
    <t>28,70</t>
  </si>
  <si>
    <t>96860</t>
  </si>
  <si>
    <t>TÊ, METÁLICO, PARA INSTALAÇÕES EM PEX ÁGUA, DN 16 MM, CONEXÃO POR ANEL DESLIZANTE - FORNECIMENTO E INSTALAÇÃO. AF_02/2023</t>
  </si>
  <si>
    <t>96861</t>
  </si>
  <si>
    <t>TÊ, ROSCA FÊMEA, METÁLICO, PARA INSTALAÇÕES EM PEX ÁGUA, DN 16 MM X ½, CONEXÃO POR ANEL DESLIZANTE - FORNECIMENTO E INSTALAÇÃO. AF_02/2023</t>
  </si>
  <si>
    <t>96862</t>
  </si>
  <si>
    <t>TÊ, METÁLICO, PARA INSTALAÇÕES EM PEX ÁGUA, DN 20 MM, CONEXÃO POR ANEL DESLIZANTE - FORNECIMENTO E INSTALAÇÃO. AF_02/2023</t>
  </si>
  <si>
    <t>29,42</t>
  </si>
  <si>
    <t>96863</t>
  </si>
  <si>
    <t>TÊ, ROSCA FÊMEA, METÁLICO, PARA INSTALAÇÕES EM PEX ÁGUA, DN 20 MM X 1/2", CONEXÃO POR ANEL DESLIZANTE - FORNECIMENTO E INSTALAÇÃO. AF_02/2023</t>
  </si>
  <si>
    <t>30,89</t>
  </si>
  <si>
    <t>96864</t>
  </si>
  <si>
    <t>TÊ, METÁLICO, PARA INSTALAÇÕES EM PEX ÁGUA, DN 25 MM, CONEXÃO POR ANEL DESLIZANTE - FORNECIMENTO E INSTALAÇÃO. AF_02/2023</t>
  </si>
  <si>
    <t>96865</t>
  </si>
  <si>
    <t>TÊ, ROSCA FÊMEA, METÁLICO, PARA INSTALAÇÕES EM PEX ÁGUA, DN 25 MM X 3/4", CONEXÃO POR ANEL DESLIZANTE - FORNECIMENTO E INSTALAÇÃO. AF_02/2023</t>
  </si>
  <si>
    <t>96866</t>
  </si>
  <si>
    <t>TÊ, METÁLICO, PARA INSTALAÇÕES EM PEX ÁGUA, DN 32 MM, CONEXÃO POR ANEL DESLIZANTE - FORNECIMENTO E INSTALAÇÃO. AF_02/2023</t>
  </si>
  <si>
    <t>54,62</t>
  </si>
  <si>
    <t>96868</t>
  </si>
  <si>
    <t>TÊ, PARA INSTALAÇÕES EM PEX ÁGUA, DN 16 MM, CONEXÃO POR CRIMPAGEM - FORNECIMENTO E INSTALAÇÃO. AF_02/2023</t>
  </si>
  <si>
    <t>96869</t>
  </si>
  <si>
    <t>TÊ, PARA INSTALAÇÕES EM PEX ÁGUA, DN 20 MM, CONEXÃO POR CRIMPAGEM - FORNECIMENTO E INSTALAÇÃO. AF_02/2023</t>
  </si>
  <si>
    <t>24,13</t>
  </si>
  <si>
    <t>96870</t>
  </si>
  <si>
    <t>TÊ, PARA INSTALAÇÕES EM PEX ÁGUA, DN 25 MM, CONEXÃO POR CRIMPAGEM - FORNECIMENTO E INSTALAÇÃO. AF_02/2023</t>
  </si>
  <si>
    <t>96871</t>
  </si>
  <si>
    <t>TÊ, PARA INSTALAÇÕES EM PEX ÁGUA, DN 32 MM, CONEXÃO POR CRIMPAGEM - FORNECIMENTO E INSTALAÇÃO. AF_02/2023</t>
  </si>
  <si>
    <t>41,65</t>
  </si>
  <si>
    <t>96872</t>
  </si>
  <si>
    <t>DISTRIBUIDOR 2 SAÍDAS, METÁLICO, PARA INSTALAÇÕES EM PEX ÁGUA, ENTRADA DE 3/4" X 2 SAÍDAS DE 1/2", CONEXÃO POR ANEL DESLIZANTE - FORNECIMENTO E INSTALAÇÃO. AF_02/2023</t>
  </si>
  <si>
    <t>96873</t>
  </si>
  <si>
    <t>DISTRIBUIDOR 2 SAÍDAS, METÁLICO, PARA INSTALAÇÕES EM PEX ÁGUA, ENTRADA DE 1" X 2 SAÍDAS DE 1/2", CONEXÃO POR ANEL DESLIZANTE - FORNECIMENTO E INSTALAÇÃO. AF_02/2023</t>
  </si>
  <si>
    <t>51,33</t>
  </si>
  <si>
    <t>96874</t>
  </si>
  <si>
    <t>DISTRIBUIDOR 3 SAÍDAS, METÁLICO, PARA INSTALAÇÕES EM PEX ÁGUA, ENTRADA DE 3/4" X 3 SAÍDAS DE 1/2", CONEXÃO POR ANEL DESLIZANTE - FORNECIMENTO E INSTALAÇÃO. AF_02/2023</t>
  </si>
  <si>
    <t>96875</t>
  </si>
  <si>
    <t>DISTRIBUIDOR 3 SAÍDAS, METÁLICO, PARA INSTALAÇÕES EM PEX ÁGUA, ENTRADA DE 1" X 3 SAÍDAS DE 1/2", CONEXÃO POR ANEL DESLIZANTE - FORNECIMENTO E INSTALAÇÃO. AF_02/2023</t>
  </si>
  <si>
    <t>61,57</t>
  </si>
  <si>
    <t>96876</t>
  </si>
  <si>
    <t>DISTRIBUIDOR 2 SAÍDAS, PARA INSTALAÇÕES EM PEX ÁGUA, ENTRADA DE 32 MM X 2 SAÍDAS DE 16 MM, CONEXÃO POR CRIMPAGEM FORNECIMENTO E INSTALAÇÃO. AF_02/2023</t>
  </si>
  <si>
    <t>96878</t>
  </si>
  <si>
    <t>DISTRIBUIDOR 2 SAÍDAS, PARA INSTALAÇÕES EM PEX ÁGUA, ENTRADA DE 32 MM X 2 SAÍDAS DE 25 MM, CONEXÃO POR CRIMPAGEM - FORNECIMENTO E INSTALAÇÃO. AF_02/2023</t>
  </si>
  <si>
    <t>96879</t>
  </si>
  <si>
    <t>DISTRIBUIDOR 3 SAÍDAS, PARA INSTALAÇÕES EM PEX ÁGUA, ENTRADA DE 32 MM X 3 SAÍDAS DE 16 MM, CONEXÃO POR CRIMPAGEM - FORNECIMENTO E INSTALAÇÃO. AF_02/2023</t>
  </si>
  <si>
    <t>96881</t>
  </si>
  <si>
    <t>DISTRIBUIDOR 3 SAÍDAS, PARA INSTALAÇÕES EM PEX ÁGUA, ENTRADA DE 32 MM X 3 SAÍDAS DE 25 MM, CONEXÃO POR CRIMPAGEM - FORNECIMENTO E INSTALAÇÃO. AF_02/2023</t>
  </si>
  <si>
    <t>97425</t>
  </si>
  <si>
    <t>FLANGE EM AÇO, DN 15 MM X 1/2'', INSTALADO EM RESERVAÇÃO DE ÁGUA DE EDIFICAÇÃO QUE POSSUA RESERVATÓRIO DE FIBRA/FIBROCIMENTO - FORNECIMENTO E INSTALAÇÃO. AF_06/2016</t>
  </si>
  <si>
    <t>29,62</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</si>
  <si>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</si>
  <si>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</si>
  <si>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</si>
  <si>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</si>
  <si>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</si>
  <si>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</si>
  <si>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</si>
  <si>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</si>
  <si>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</si>
  <si>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ACOPLAMENTO RÍGIDO EM AÇO, CONEXÃO RANHURADA, DN 50 (2"), INSTALADO EM PRUMADAS - FORNECIMENTO E INSTALAÇÃO. AF_10/2020</t>
  </si>
  <si>
    <t>38,11</t>
  </si>
  <si>
    <t>97431</t>
  </si>
  <si>
    <t>ACOPLAMENTO RÍGIDO EM AÇO, CONEXÃO RANHURADA, DN 65 (2 1/2"), INSTALADO EM PRUMADAS - FORNECIMENTO E INSTALAÇÃO. AF_10/2020</t>
  </si>
  <si>
    <t>42,37</t>
  </si>
  <si>
    <t>97432</t>
  </si>
  <si>
    <t>ACOPLAMENTO RÍGIDO EM AÇO, CONEXÃO RANHURADA, DN 80 (3"), INSTALADO EM PRUMADAS - FORNECIMENTO E INSTALAÇÃO. AF_10/2020</t>
  </si>
  <si>
    <t>97433</t>
  </si>
  <si>
    <t>CURVA 45 GRAUS, EM AÇO, CONEXÃO RANHURADA, DN 50 (2"), INSTALADO EM PRUMADAS - FORNECIMENTO E INSTALAÇÃO. AF_10/2020</t>
  </si>
  <si>
    <t>97434</t>
  </si>
  <si>
    <t>CURVA 90 GRAUS, EM AÇO, CONEXÃO RANHURADA, DN 50 (2"), INSTALADO EM PRUMADAS - FORNECIMENTO E INSTALAÇÃO. AF_10/2020</t>
  </si>
  <si>
    <t>97435</t>
  </si>
  <si>
    <t>CURVA 45 GRAUS, EM AÇO, CONEXÃO RANHURADA, DN 65 (2 1/2"), INSTALADO EM PRUMADAS - FORNECIMENTO E INSTALAÇÃO. AF_10/2020</t>
  </si>
  <si>
    <t>97436</t>
  </si>
  <si>
    <t>CURVA 90 GRAUS, EM AÇO, CONEXÃO RANHURADA, DN 65 (2 1/2"), INSTALADO EM PRUMADAS - FORNECIMENTO E INSTALAÇÃO. AF_10/2020</t>
  </si>
  <si>
    <t>97437</t>
  </si>
  <si>
    <t>CURVA 45 GRAUS, EM AÇO, CONEXÃO RANHURADA, DN 80 (3), INSTALADO EM PRUMADAS - FORNECIMENTO E INSTALAÇÃO. AF_10/2020</t>
  </si>
  <si>
    <t>97438</t>
  </si>
  <si>
    <t>CURVA 90 GRAUS, EM AÇO, CONEXÃO RANHURADA, DN 80 (3"), INSTALADO EM PRUMADAS - FORNECIMENTO E INSTALAÇÃO. AF_10/2020</t>
  </si>
  <si>
    <t>97439</t>
  </si>
  <si>
    <t>TÊ, EM AÇO, CONEXÃO RANHURADA, DN 50 (2"), INSTALADO EM PRUMADAS - FORNECIMENTO E INSTALAÇÃO. AF_10/2020</t>
  </si>
  <si>
    <t>97440</t>
  </si>
  <si>
    <t>TÊ, EM AÇO, CONEXÃO RANHURADA, DN 65 (2 1/2"), INSTALADO EM PRUMADAS - FORNECIMENTO E INSTALAÇÃO. AF_10/2020</t>
  </si>
  <si>
    <t>97442</t>
  </si>
  <si>
    <t>TÊ, EM AÇO, CONEXÃO RANHURADA, DN 80 (3"), INSTALADO EM PRUMADAS - FORNECIMENTO E INSTALAÇÃO. AF_10/2020</t>
  </si>
  <si>
    <t>97443</t>
  </si>
  <si>
    <t>LUVA, EM AÇO, CONEXÃO SOLDADA, DN 50 (2"), INSTALADO EM PRUMADAS - FORNECIMENTO E INSTALAÇÃO. AF_10/2020</t>
  </si>
  <si>
    <t>97444</t>
  </si>
  <si>
    <t>LUVA COM REDUÇÃO, EM AÇO, CONEXÃO SOLDADA, DN 50 X 40 MM (2  X 1 1/2"), INSTALADO EM PRUMADAS - FORNECIMENTO E INSTALAÇÃO. AF_10/2020</t>
  </si>
  <si>
    <t>235,46</t>
  </si>
  <si>
    <t>97446</t>
  </si>
  <si>
    <t>LUVA, EM AÇO, CONEXÃO SOLDADA, DN 65 (2 1/2"), INSTALADO EM PRUMADAS - FORNECIMENTO E INSTALAÇÃO. AF_10/2020</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</si>
  <si>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</si>
  <si>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</si>
  <si>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</si>
  <si>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</si>
  <si>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97450</t>
  </si>
  <si>
    <t>LUVA COM REDUÇÃO, EM AÇO, CONEXÃO SOLDADA, DN 80 X 65 MM (3" X 2 1/2"), INSTALADO EM PRUMADAS - FORNECIMENTO E INSTALAÇÃO. AF_10/2020</t>
  </si>
  <si>
    <t>97452</t>
  </si>
  <si>
    <t>CURVA 45 GRAUS, EM AÇO, CONEXÃO SOLDADA, DN 50 (2"), INSTALADO EM PRUMADAS - FORNECIMENTO E INSTALAÇÃO. AF_10/2020</t>
  </si>
  <si>
    <t>97453</t>
  </si>
  <si>
    <t>CURVA 90 GRAUS, EM AÇO, CONEXÃO SOLDADA, DN 50 (2"), INSTALADO EM PRUMADAS - FORNECIMENTO E INSTALAÇÃO. AF_10/2020</t>
  </si>
  <si>
    <t>97454</t>
  </si>
  <si>
    <t>CURVA 45 GRAUS, EM AÇO, CONEXÃO SOLDADA, DN 65 (2 1/2"), INSTALADO EM PRUMADAS - FORNECIMENTO E INSTALAÇÃO. AF_10/2020</t>
  </si>
  <si>
    <t>97455</t>
  </si>
  <si>
    <t>CURVA 90 GRAUS, EM AÇO, CONEXÃO SOLDADA, DN 65 (2 1/2"), INSTALADO EM PRUMADAS - FORNECIMENTO E INSTALAÇÃO. AF_10/2020</t>
  </si>
  <si>
    <t>97456</t>
  </si>
  <si>
    <t>CURVA 45 GRAUS, EM AÇO, CONEXÃO SOLDADA, DN 80 (3"), INSTALADO EM PRUMADAS - FORNECIMENTO E INSTALAÇÃO. AF_10/2020</t>
  </si>
  <si>
    <t>97457</t>
  </si>
  <si>
    <t>CURVA 90 GRAUS, EM AÇO, CONEXÃO SOLDADA, DN 80 (3"), INSTALADO EM PRUMADAS - FORNECIMENTO E INSTALAÇÃO. AF_10/2020</t>
  </si>
  <si>
    <t>97458</t>
  </si>
  <si>
    <t>TÊ, EM AÇO, CONEXÃO SOLDADA, DN 50 (2"), INSTALADO EM PRUMADAS - FORNECIMENTO E INSTALAÇÃO. AF_10/2020</t>
  </si>
  <si>
    <t>97459</t>
  </si>
  <si>
    <t>TÊ, EM AÇO, CONEXÃO SOLDADA, DN 65 (2 1/2"), INSTALADO EM PRUMADAS - FORNECIMENTO E INSTALAÇÃO. AF_10/2020</t>
  </si>
  <si>
    <t>97460</t>
  </si>
  <si>
    <t>TÊ, EM AÇO, CONEXÃO SOLDADA, DN 80 (3"), INSTALADO EM PRUMADAS - FORNECIMENTO E INSTALAÇÃO. AF_10/2020</t>
  </si>
  <si>
    <t>97461</t>
  </si>
  <si>
    <t>LUVA, EM AÇO, CONEXÃO SOLDADA, DN 25 (1"), INSTALADO EM REDE DE ALIMENTAÇÃO PARA HIDRANTE - FORNECIMENTO E INSTALAÇÃO. AF_10/2020</t>
  </si>
  <si>
    <t>61,20</t>
  </si>
  <si>
    <t>97462</t>
  </si>
  <si>
    <t>LUVA COM REDUÇÃO, EM AÇO, CONEXÃO SOLDADA, DN 25 X 20 MM (1  X 3/4"), INSTALADO EM REDE DE ALIMENTAÇÃO PARA HIDRANTE - FORNECIMENTO E INSTALAÇÃO. AF_10/2020</t>
  </si>
  <si>
    <t>97464</t>
  </si>
  <si>
    <t>LUVA, EM AÇO, CONEXÃO SOLDADA, DN 32 (1 1/4"), INSTALADO EM REDE DE ALIMENTAÇÃO PARA HIDRANTE - FORNECIMENTO E INSTALAÇÃO. AF_10/2020</t>
  </si>
  <si>
    <t>97465</t>
  </si>
  <si>
    <t>LUVA COM REDUÇÃO, EM AÇO, CONEXÃO SOLDADA, DN 32 X 25 MM (1 1/4"  X 1"), INSTALADO EM REDE DE ALIMENTAÇÃO PARA HIDRANTE - FORNECIMENTO E INSTALAÇÃO. AF_10/2020</t>
  </si>
  <si>
    <t>97467</t>
  </si>
  <si>
    <t>LUVA, EM AÇO, CONEXÃO SOLDADA, DN 40 (1 1/2"), INSTALADO EM REDE DE ALIMENTAÇÃO PARA HIDRANTE - FORNECIMENTO E INSTALAÇÃO. AF_10/2020</t>
  </si>
  <si>
    <t>97468</t>
  </si>
  <si>
    <t>LUVA COM REDUÇÃO, EM AÇO, CONEXÃO SOLDADA, DN 40  X 32 MM (1 1/2" X 1 1/4"), INSTALADO EM REDE DE ALIMENTAÇÃO PARA HIDRANTE - FORNECIMENTO E INSTALAÇÃO. AF_10/2020</t>
  </si>
  <si>
    <t>97470</t>
  </si>
  <si>
    <t>LUVA, EM AÇO, CONEXÃO SOLDADA, DN 50 (2"), INSTALADO EM REDE DE ALIMENTAÇÃO PARA HIDRANTE - FORNECIMENTO E INSTALAÇÃO. AF_10/2020</t>
  </si>
  <si>
    <t>97471</t>
  </si>
  <si>
    <t>LUVA COM REDUÇÃO, EM AÇO, CONEXÃO SOLDADA, DN 50 X 40 MM (2" X 1 1/2"), INSTALADO EM REDE DE ALIMENTAÇÃO PARA HIDRANTE - FORNECIMENTO E INSTALAÇÃO. AF_10/2020</t>
  </si>
  <si>
    <t>97474</t>
  </si>
  <si>
    <t>LUVA, EM AÇO, CONEXÃO SOLDADA, DN 65 (2 1/2"), INSTALADO EM REDE DE ALIMENTAÇÃO PARA HIDRANTE - FORNECIMENTO E INSTALAÇÃO. AF_10/2020</t>
  </si>
  <si>
    <t>97475</t>
  </si>
  <si>
    <t>LUVA COM REDUÇÃO, EM AÇO, CONEXÃO SOLDADA, DN 65 X 50 MM (2 1/2" X 2"), INSTALADO EM REDE DE ALIMENTAÇÃO PARA HIDRANTE - FORNECIMENTO E INSTALAÇÃO. AF_10/2020</t>
  </si>
  <si>
    <t>97477</t>
  </si>
  <si>
    <t>LUVA, EM AÇO, CONEXÃO SOLDADA, DN 80 (3"), INSTALADO EM REDE DE ALIMENTAÇÃO PARA HIDRANTE - FORNECIMENTO E INSTALAÇÃO. AF_10/2020</t>
  </si>
  <si>
    <t>97478</t>
  </si>
  <si>
    <t>LUVA COM REDUÇÃO, EM AÇO, CONEXÃO SOLDADA, DN 80 X 65 MM (3" X 2 1/2"), INSTALADO EM REDE DE ALIMENTAÇÃO PARA HIDRANTE - FORNECIMENTO E INSTALAÇÃO. AF_10/2020</t>
  </si>
  <si>
    <t>97479</t>
  </si>
  <si>
    <t>CURVA 45 GRAUS, EM AÇO, CONEXÃO SOLDADA, DN 25 (1"), INSTALADO EM REDE DE ALIMENTAÇÃO PARA HIDRANTE - FORNECIMENTO E INSTALAÇÃO. AF_10/2020</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</si>
  <si>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</si>
  <si>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</si>
  <si>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</si>
  <si>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</si>
  <si>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</si>
  <si>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</si>
  <si>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</si>
  <si>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</si>
  <si>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</si>
  <si>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</si>
  <si>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</si>
  <si>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</si>
  <si>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97486</t>
  </si>
  <si>
    <t>CURVA 90 GRAUS, EM AÇO, CONEXÃO SOLDADA, DN 50 (2"), INSTALADO EM REDE DE ALIMENTAÇÃO PARA HIDRANTE - FORNECIMENTO E INSTALAÇÃO. AF_10/2020</t>
  </si>
  <si>
    <t>97487</t>
  </si>
  <si>
    <t>CURVA 45 GRAUS, EM AÇO, CONEXÃO SOLDADA, DN 65 (2 1/2"), INSTALADO EM REDE DE ALIMENTAÇÃO PARA HIDRANTE - FORNECIMENTO E INSTALAÇÃO. AF_10/2020</t>
  </si>
  <si>
    <t>97488</t>
  </si>
  <si>
    <t>CURVA 90 GRAUS, EM AÇO, CONEXÃO SOLDADA, DN 65 (2 1/2"), INSTALADO EM REDE DE ALIMENTAÇÃO PARA HIDRANTE - FORNECIMENTO E INSTALAÇÃO. AF_10/2020</t>
  </si>
  <si>
    <t>97489</t>
  </si>
  <si>
    <t>CURVA 45 GRAUS, EM AÇO, CONEXÃO SOLDADA, DN 80 (3"), INSTALADO EM REDE DE ALIMENTAÇÃO PARA HIDRANTE - FORNECIMENTO E INSTALAÇÃO. AF_10/2020</t>
  </si>
  <si>
    <t>97490</t>
  </si>
  <si>
    <t>CURVA 90 GRAUS, EM AÇO, CONEXÃO SOLDADA, DN 80 (3"), INSTALADO EM REDE DE ALIMENTAÇÃO PARA HIDRANTE - FORNECIMENTO E INSTALAÇÃO. AF_10/2020</t>
  </si>
  <si>
    <t>97491</t>
  </si>
  <si>
    <t>TÊ, EM AÇO, CONEXÃO SOLDADA, DN 25 (1"), INSTALADO EM REDE DE ALIMENTAÇÃO PARA HIDRANTE - FORNECIMENTO E INSTALAÇÃO. AF_10/2020</t>
  </si>
  <si>
    <t>97492</t>
  </si>
  <si>
    <t>TÊ, EM AÇO, CONEXÃO SOLDADA, DN 32 (1 1/4"), INSTALADO EM REDE DE ALIMENTAÇÃO PARA HIDRANTE - FORNECIMENTO E INSTALAÇÃO. AF_10/2020</t>
  </si>
  <si>
    <t>97493</t>
  </si>
  <si>
    <t>TÊ, EM AÇO, CONEXÃO SOLDADA, DN 40 (1 1/2"), INSTALADO EM REDE DE ALIMENTAÇÃO PARA HIDRANTE - FORNECIMENTO E INSTALAÇÃO. AF_10/2020</t>
  </si>
  <si>
    <t>97494</t>
  </si>
  <si>
    <t>TÊ, EM AÇO, CONEXÃO SOLDADA, DN 50 (2"), INSTALADO EM REDE DE ALIMENTAÇÃO PARA HIDRANTE - FORNECIMENTO E INSTALAÇÃO. AF_10/2020</t>
  </si>
  <si>
    <t>97495</t>
  </si>
  <si>
    <t>TÊ, EM AÇO, CONEXÃO SOLDADA, DN 65 (2 1/2"), INSTALADO EM REDE DE ALIMENTAÇÃO PARA HIDRANTE - FORNECIMENTO E INSTALAÇÃO. AF_10/2020</t>
  </si>
  <si>
    <t>97496</t>
  </si>
  <si>
    <t>TÊ, EM AÇO, CONEXÃO SOLDADA, DN 80 (3"), INSTALADO EM REDE DE ALIMENTAÇÃO PARA HIDRANTE - FORNECIMENTO E INSTALAÇÃO. AF_10/2020</t>
  </si>
  <si>
    <t>97499</t>
  </si>
  <si>
    <t>LUVA, EM AÇO, CONEXÃO SOLDADA, DN 25 (1"), INSTALADO EM REDE DE ALIMENTAÇÃO PARA SPRINKLER - FORNECIMENTO E INSTALAÇÃO. AF_10/2020</t>
  </si>
  <si>
    <t>59,05</t>
  </si>
  <si>
    <t>97500</t>
  </si>
  <si>
    <t>LUVA COM REDUÇÃO, EM AÇO, CONEXÃO SOLDADA, DN 25 X 20 MM (1" X 3/4"), INSTALADO EM REDE DE ALIMENTAÇÃO PARA SPRINKLER - FORNECIMENTO E INSTALAÇÃO. AF_10/2020</t>
  </si>
  <si>
    <t>97502</t>
  </si>
  <si>
    <t>LUVA, EM AÇO, CONEXÃO SOLDADA, DN 32 (1 1/4"), INSTALADO EM REDE DE ALIMENTAÇÃO PARA SPRINKLER - FORNECIMENTO E INSTALAÇÃO. AF_10/2020</t>
  </si>
  <si>
    <t>86,97</t>
  </si>
  <si>
    <t>97503</t>
  </si>
  <si>
    <t>LUVA COM REDUÇÃO, EM AÇO, CONEXÃO SOLDADA, DN 32 X 25 MM (1 1/4"  X 1"), INSTALADO EM REDE DE ALIMENTAÇÃO PARA SPRINKLER - FORNECIMENTO E INSTALAÇÃO. AF_10/2020</t>
  </si>
  <si>
    <t>97505</t>
  </si>
  <si>
    <t>LUVA, EM AÇO, CONEXÃO SOLDADA, DN 40 (1 1/2"), INSTALADO EM REDE DE ALIMENTAÇÃO PARA SPRINKLER - FORNECIMENTO E INSTALAÇÃO. AF_10/2020</t>
  </si>
  <si>
    <t>97506</t>
  </si>
  <si>
    <t>LUVA COM REDUÇÃO, EM AÇO, CONEXÃO SOLDADA, DN 40  X 32 MM (1 1/2" X 1 1/4"), INSTALADO EM REDE DE ALIMENTAÇÃO PARA SPRINKLER - FORNECIMENTO E INSTALAÇÃO. AF_10/2020</t>
  </si>
  <si>
    <t>97508</t>
  </si>
  <si>
    <t>LUVA, EM AÇO, CONEXÃO SOLDADA, DN 50 (2"), INSTALADO EM REDE DE ALIMENTAÇÃO PARA SPRINKLER - FORNECIMENTO E INSTALAÇÃO. AF_10/2020</t>
  </si>
  <si>
    <t>97509</t>
  </si>
  <si>
    <t>LUVA COM REDUÇÃO, EM AÇO, CONEXÃO SOLDADA, DN 50 X 40 MM (2" X 1 1/2"), INSTALADO EM REDE DE ALIMENTAÇÃO PARA SPRINKLER - FORNECIMENTO E INSTALAÇÃO. AF_10/2020</t>
  </si>
  <si>
    <t>97511</t>
  </si>
  <si>
    <t>LUVA, EM AÇO, CONEXÃO SOLDADA, DN 65 (2 1/2"), INSTALADO EM REDE DE ALIMENTAÇÃO PARA SPRINKLER - FORNECIMENTO E INSTALAÇÃO. AF_10/2020</t>
  </si>
  <si>
    <t>97512</t>
  </si>
  <si>
    <t>LUVA COM REDUÇÃO, EM AÇO, CONEXÃO SOLDADA, DN 65 X 50 MM (2 1/2" X 2"), INSTALADO EM REDE DE ALIMENTAÇÃO PARA SPRINKLER - FORNECIMENTO E INSTALAÇÃO. AF_10/2020</t>
  </si>
  <si>
    <t>97514</t>
  </si>
  <si>
    <t>LUVA, EM AÇO, CONEXÃO SOLDADA, DN 80 (3"), INSTALADO EM REDE DE ALIMENTAÇÃO PARA SPRINKLER - FORNECIMENTO E INSTALAÇÃO. AF_10/2020</t>
  </si>
  <si>
    <t>97515</t>
  </si>
  <si>
    <t>LUVA COM REDUÇÃO, EM AÇO, CONEXÃO SOLDADA, DN 80 X 65 MM (3" X 2 1/2"), INSTALADO EM REDE DE ALIMENTAÇÃO PARA SPRINKLER - FORNECIMENTO E INSTALAÇÃO. AF_10/2020</t>
  </si>
  <si>
    <t>97517</t>
  </si>
  <si>
    <t>CURVA 45 GRAUS, EM AÇO, CONEXÃO SOLDADA, DN 25 (1"), INSTALADO EM REDE DE ALIMENTAÇÃO PARA SPRINKLER - FORNECIMENTO E INSTALAÇÃO. AF_10/2020</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</si>
  <si>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</si>
  <si>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</si>
  <si>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</si>
  <si>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</si>
  <si>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</si>
  <si>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</si>
  <si>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</si>
  <si>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</si>
  <si>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</si>
  <si>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</si>
  <si>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</si>
  <si>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</si>
  <si>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97524</t>
  </si>
  <si>
    <t>CURVA 90 GRAUS, EM AÇO, CONEXÃO SOLDADA, DN 50 (2"), INSTALADO EM REDE DE ALIMENTAÇÃO PARA SPRINKLER - FORNECIMENTO E INSTALAÇÃO. AF_10/2020</t>
  </si>
  <si>
    <t>97525</t>
  </si>
  <si>
    <t>CURVA 45 GRAUS, EM AÇO, CONEXÃO SOLDADA, DN 65 (2 1/2"), INSTALADO EM REDE DE ALIMENTAÇÃO PARA SPRINKLER - FORNECIMENTO E INSTALAÇÃO. AF_10/2020</t>
  </si>
  <si>
    <t>97526</t>
  </si>
  <si>
    <t>CURVA 90 GRAUS, EM AÇO, CONEXÃO SOLDADA, DN 65 (2 1/2"), INSTALADO EM REDE DE ALIMENTAÇÃO PARA SPRINKLER - FORNECIMENTO E INSTALAÇÃO. AF_10/2020</t>
  </si>
  <si>
    <t>97527</t>
  </si>
  <si>
    <t>CURVA 45 GRAUS, EM AÇO, CONEXÃO SOLDADA, DN 80 (3"), INSTALADO EM REDE DE ALIMENTAÇÃO PARA SPRINKLER - FORNECIMENTO E INSTALAÇÃO. AF_10/2020</t>
  </si>
  <si>
    <t>97528</t>
  </si>
  <si>
    <t>CURVA 90 GRAUS, EM AÇO, CONEXÃO SOLDADA, DN 80 (3"), INSTALADO EM REDE DE ALIMENTAÇÃO PARA SPRINKLER - FORNECIMENTO E INSTALAÇÃO. AF_10/2020</t>
  </si>
  <si>
    <t>97529</t>
  </si>
  <si>
    <t>TÊ, EM AÇO, CONEXÃO SOLDADA, DN 25 (1"), INSTALADO EM REDE DE ALIMENTAÇÃO PARA SPRINKLER - FORNECIMENTO E INSTALAÇÃO. AF_10/2020</t>
  </si>
  <si>
    <t>157,51</t>
  </si>
  <si>
    <t>97530</t>
  </si>
  <si>
    <t>TÊ, EM AÇO, CONEXÃO SOLDADA, DN 32 (1 1/4"), INSTALADO EM REDE DE ALIMENTAÇÃO PARA SPRINKLER - FORNECIMENTO E INSTALAÇÃO. AF_10/2020</t>
  </si>
  <si>
    <t>97531</t>
  </si>
  <si>
    <t>TÊ, EM AÇO, CONEXÃO SOLDADA, DN 40 (1 1/2"), INSTALADO EM REDE DE ALIMENTAÇÃO PARA SPRINKLER - FORNECIMENTO E INSTALAÇÃO. AF_10/2020</t>
  </si>
  <si>
    <t>97532</t>
  </si>
  <si>
    <t>TÊ, EM AÇO, CONEXÃO SOLDADA, DN 50 (2"), INSTALADO EM REDE DE ALIMENTAÇÃO PARA SPRINKLER - FORNECIMENTO E INSTALAÇÃO. AF_10/2020</t>
  </si>
  <si>
    <t>97533</t>
  </si>
  <si>
    <t>TÊ, EM AÇO, CONEXÃO SOLDADA, DN 65 (2 1/2"), INSTALADO EM REDE DE ALIMENTAÇÃO PARA SPRINKLER - FORNECIMENTO E INSTALAÇÃO. AF_10/2020</t>
  </si>
  <si>
    <t>97534</t>
  </si>
  <si>
    <t>TÊ, EM AÇO, CONEXÃO SOLDADA, DN 80 (3"), INSTALADO EM REDE DE ALIMENTAÇÃO PARA SPRINKLER - FORNECIMENTO E INSTALAÇÃO. AF_10/2020</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</si>
  <si>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</si>
  <si>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</si>
  <si>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</si>
  <si>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</si>
  <si>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97541</t>
  </si>
  <si>
    <t>LUVA COM REDUÇÃO, EM AÇO, CONEXÃO SOLDADA, DN 20 X 15 MM (3/4" X 1/2"), INSTALADO EM RAMAIS E SUB-RAMAIS DE GÁS - FORNECIMENTO E INSTALAÇÃO. AF_10/2020</t>
  </si>
  <si>
    <t>40,05</t>
  </si>
  <si>
    <t>97543</t>
  </si>
  <si>
    <t>LUVA, EM AÇO, CONEXÃO SOLDADA, DN 25 (1"), INSTALADO EM RAMAIS E SUB-RAMAIS DE GÁS - FORNECIMENTO E INSTALAÇÃO. AF_10/2020</t>
  </si>
  <si>
    <t>97544</t>
  </si>
  <si>
    <t>LUVA COM REDUÇÃO, EM AÇO, CONEXÃO SOLDADA, DN 25 X 20 MM (1" X 3/4"), INSTALADO EM RAMAIS E SUB-RAMAIS DE GÁS - FORNECIMENTO E INSTALAÇÃO. AF_10/2020</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</si>
  <si>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</si>
  <si>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</si>
  <si>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</si>
  <si>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</si>
  <si>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</si>
  <si>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</si>
  <si>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</si>
  <si>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</si>
  <si>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</si>
  <si>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</si>
  <si>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</si>
  <si>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</si>
  <si>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</si>
  <si>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</si>
  <si>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97553</t>
  </si>
  <si>
    <t>TÊ, EM AÇO, CONEXÃO SOLDADA, DN 20 (3/4"), INSTALADO EM RAMAIS E SUB-RAMAIS DE GÁS - FORNECIMENTO E INSTALAÇÃO. AF_10/2020</t>
  </si>
  <si>
    <t>97554</t>
  </si>
  <si>
    <t>TÊ, EM AÇO, CONEXÃO SOLDADA, DN 25 (1"), INSTALADO EM RAMAIS E SUB-RAMAIS DE GÁS - FORNECIMENTO E INSTALAÇÃO. AF_10/2020</t>
  </si>
  <si>
    <t>98602</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</si>
  <si>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</si>
  <si>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</si>
  <si>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</si>
  <si>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</si>
  <si>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</si>
  <si>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21,41</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</si>
  <si>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</si>
  <si>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</si>
  <si>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</si>
  <si>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</si>
  <si>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</si>
  <si>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</si>
  <si>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41,71</t>
  </si>
  <si>
    <t>103810</t>
  </si>
  <si>
    <t>COTOVELO EM BRONZE/LATÃO, DN 22 MM X 1/2, 90 GRAUS, SEM ANEL DE SOLDA, BOLSA X ROSCA F, INSTALADO EM RAMAL E SUB-RAMAL DE GÁS COMBUSTÍVEL - FORNECIMENTO E INSTALAÇÃO. AF_04/2022</t>
  </si>
  <si>
    <t>52,13</t>
  </si>
  <si>
    <t>103811</t>
  </si>
  <si>
    <t>COTOVELO EM BRONZE/LATÃO, DN 22 MM X 3/4, 90 GRAUS, SEM ANEL DE SOLDA, BOLSA X ROSCA F, INSTALADO EM RAMAL E SUB-RAMAL DE GÁS COMBUSTÍVEL - FORNECIMENTO E INSTALAÇÃO. AF_04/2022</t>
  </si>
  <si>
    <t>103812</t>
  </si>
  <si>
    <t>COTOVELO EM COBRE, DN 28 MM, 90 GRAUS, SEM ANEL DE SOLDA, INSTALADO EM RAMAL E SUB-RAMAL DE GÁS COMBUSTÍVEL - FORNECIMENTO E INSTALAÇÃO. AF_04/2022</t>
  </si>
  <si>
    <t>103813</t>
  </si>
  <si>
    <t>CURVA EM COBRE, DN 28 MM, 45 GRAUS, SEM ANEL DE SOLDA, BOLSA X BOLSA, INSTALADO EM RAMAL E SUB-RAMAL DE GÁS COMBUSTÍVEL - FORNECIMENTO E INSTALAÇÃO. AF_04/2022</t>
  </si>
  <si>
    <t>103814</t>
  </si>
  <si>
    <t>LUVA EM COBRE, DN 15 MM, SEM ANEL DE SOLDA, INSTALADO EM RAMAL E SUB-RAMAL DE GÁS COMBUSTÍVEL - FORNECIMENTO E INSTALAÇÃO. AF_04/2022</t>
  </si>
  <si>
    <t>13,82</t>
  </si>
  <si>
    <t>103815</t>
  </si>
  <si>
    <t>LUVA PASSANTE EM COBRE, DN 15 MM, SEM ANEL DE SOLDA, INSTALADO EM RAMAL E SUB-RAMAL DE GÁS COMBUSTÍVEL - FORNECIMENTO E INSTALAÇÃO. AF_04/2022</t>
  </si>
  <si>
    <t>13,88</t>
  </si>
  <si>
    <t>103816</t>
  </si>
  <si>
    <t>CURVA DE TRANSPOSIÇÃO EM BRONZE/LATÃO, DN 15 MM, SEM ANEL DE SOLDA, BOLSA X BOLSA, INSTALADO EM RAMAL E SUB-RAMAL DE GÁS COMBUSTÍVEL - FORNECIMENTO E INSTALAÇÃO. AF_04/2022</t>
  </si>
  <si>
    <t>43,60</t>
  </si>
  <si>
    <t>103817</t>
  </si>
  <si>
    <t>JUNTA DE EXPANSÃO EM COBRE, DN 15 MM, PONTA X PONTA, INSTALADO EM RAMAL E SUB-RAMAL DE GÁS COMBUSTÍVEL - FORNECIMENTO E INSTALAÇÃO. AF_04/2022</t>
  </si>
  <si>
    <t>103818</t>
  </si>
  <si>
    <t>CONECTOR EM BRONZE/LATÃO, DN 15 MM X 1/2, SEM ANEL DE SOLDA, BOLSA X ROSCA F, INSTALADO EM RAMAL E SUB-RAMAL DE GÁS COMBUSTÍVEL - FORNECIMENTO E INSTALAÇÃO. AF_04/2022</t>
  </si>
  <si>
    <t>103819</t>
  </si>
  <si>
    <t>LUVA EM COBRE, DN 22 MM, SEM ANEL DE SOLDA, INSTALADO EM RAMAL E SUB-RAMAL DE GÁS COMBUSTÍVEL - FORNECIMENTO E INSTALAÇÃO. AF_04/2022</t>
  </si>
  <si>
    <t>24,86</t>
  </si>
  <si>
    <t>103820</t>
  </si>
  <si>
    <t>LUVA PASSANTE EM COBRE, DN 22 MM, SEM ANEL DE SOLDA, INSTALADO EM RAMAL E SUB-RAMAL DE GÁS COMBUSTÍVEL - FORNECIMENTO E INSTALAÇÃO. AF_04/2022</t>
  </si>
  <si>
    <t>27,43</t>
  </si>
  <si>
    <t>103821</t>
  </si>
  <si>
    <t>JUNTA DE EXPANSÃO EM COBRE, DN 22 MM, PONTA X PONTA, INSTALADO EM RAMAL E SUB-RAMAL DE GÁS COMBUSTÍVEL - FORNECIMENTO E INSTALAÇÃO. AF_04/2022</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</si>
  <si>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</si>
  <si>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</si>
  <si>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</si>
  <si>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</si>
  <si>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</si>
  <si>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CONECTOR EM BRONZE/LATÃO, DN 22 MM X 1/2, SEM ANEL DE SOLDA, BOLSA X ROSCA F, INSTALADO EM RAMAL E SUB-RAMAL DE GÁS COMBUSTÍVEL - FORNECIMENTO E INSTALAÇÃO. AF_04/2022</t>
  </si>
  <si>
    <t>35,80</t>
  </si>
  <si>
    <t>103825</t>
  </si>
  <si>
    <t>CONECTOR EM BRONZE/LATÃO, DN 22 MM X 3/4, SEM ANEL DE SOLDA, BOLSA X ROSCA F, INSTALADO EM RAMAL E SUB-RAMAL DE GÁS COMBUSTÍVEL - FORNECIMENTO E INSTALAÇÃO. AF_04/2022</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</si>
  <si>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</si>
  <si>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</si>
  <si>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</si>
  <si>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</si>
  <si>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</si>
  <si>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</si>
  <si>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159,79</t>
  </si>
  <si>
    <t>103829</t>
  </si>
  <si>
    <t>JUNTA DE EXPANSÃO EM COBRE, DN 28 MM, PONTA X PONTA, INSTALADO EM RAMAL E SUB-RAMAL DE GÁS COMBUSTÍVEL - FORNECIMENTO E INSTALAÇÃO. AF_04/2022</t>
  </si>
  <si>
    <t>103830</t>
  </si>
  <si>
    <t>CONECTOR EM BRONZE/LATÃO, DN 28 MM X 1/2, SEM ANEL DE SOLDA, BOLSA X ROSCA F, INSTALADO EM RAMAL E SUB-RAMAL DE GÁS COMBUSTÍVEL - FORNECIMENTO E INSTALAÇÃO. AF_04/2022</t>
  </si>
  <si>
    <t>58,24</t>
  </si>
  <si>
    <t>103831</t>
  </si>
  <si>
    <t>BUCHA DE REDUÇÃO EM COBRE, DN 28 MM X 22 MM, SEM ANEL DE SOLDA, INSTALADO EM RAMAL E SUB-RAMAL DE GÁS COMBUSTÍVEL - FORNECIMENTO E INSTALAÇÃO. AF_04/2022</t>
  </si>
  <si>
    <t>33,94</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</si>
  <si>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</si>
  <si>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</si>
  <si>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</si>
  <si>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</si>
  <si>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</si>
  <si>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</si>
  <si>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103838</t>
  </si>
  <si>
    <t>COTOVELO EM COBRE, DN 15 MM, 90 GRAUS, SEM ANEL DE SOLDA, INSTALADO EM RAMAL E SUB-RAMAL DE GÁS MEDICINAL - FORNECIMENTO E INSTALAÇÃO. AF_04/2022</t>
  </si>
  <si>
    <t>20,91</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</si>
  <si>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</si>
  <si>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</si>
  <si>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</si>
  <si>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</si>
  <si>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</si>
  <si>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</si>
  <si>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</si>
  <si>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</si>
  <si>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37,18</t>
  </si>
  <si>
    <t>103843</t>
  </si>
  <si>
    <t>COTOVELO EM BRONZE/LATÃO, DN 22 MM X 1/2, 90 GRAUS, SEM ANEL DE SOLDA, BOLSA X ROSCA F, INSTALADO EM RAMAL E SUB-RAMAL DE GÁS MEDICINAL - FORNECIMENTO E INSTALAÇÃO. AF_04/2022</t>
  </si>
  <si>
    <t>49,86</t>
  </si>
  <si>
    <t>103844</t>
  </si>
  <si>
    <t>COTOVELO EM BRONZE/LATÃO, DN 22 MM X 3/4, 90 GRAUS, SEM ANEL DE SOLDA, BOLSA X ROSCA F, INSTALADO EM RAMAL E SUB-RAMAL DE GÁS MEDICINAL - FORNECIMENTO E INSTALAÇÃO. AF_04/2022</t>
  </si>
  <si>
    <t>55,57</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</si>
  <si>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</si>
  <si>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</si>
  <si>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</si>
  <si>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</si>
  <si>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54,08</t>
  </si>
  <si>
    <t>103847</t>
  </si>
  <si>
    <t>LUVA EM COBRE, DN 15 MM, SEM ANEL DE SOLDA, INSTALADO EM RAMAL E SUB-RAMAL DE GÁS MEDICINAL - FORNECIMENTO E INSTALAÇÃO. AF_04/2022</t>
  </si>
  <si>
    <t>13,43</t>
  </si>
  <si>
    <t>103848</t>
  </si>
  <si>
    <t>LUVA PASSANTE EM COBRE, DN 15 MM, SEM ANEL DE SOLDA, INSTALADO EM RAMAL E SUB-RAMAL DE GÁS MEDICINAL - FORNECIMENTO E INSTALAÇÃO. AF_04/2022</t>
  </si>
  <si>
    <t>13,49</t>
  </si>
  <si>
    <t>103849</t>
  </si>
  <si>
    <t>CURVA DE TRANSPOSIÇÃO EM BRONZE/LATÃO, DN 15 MM, SEM ANEL DE SOLDA, BOLSA X BOLSA, INSTALADO EM RAMAL E SUB-RAMAL DE GÁS MEDICINAL - FORNECIMENTO E INSTALAÇÃO. AF_04/2022</t>
  </si>
  <si>
    <t>43,21</t>
  </si>
  <si>
    <t>103850</t>
  </si>
  <si>
    <t>JUNTA DE EXPANSÃO EM COBRE, DN 15 MM, PONTA X PONTA, INSTALADO EM RAMAL E SUB-RAMAL DE GÁS MEDICINAL - FORNECIMENTO E INSTALAÇÃO. AF_04/2022</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</si>
  <si>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</si>
  <si>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</si>
  <si>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</si>
  <si>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</si>
  <si>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21,82</t>
  </si>
  <si>
    <t>103853</t>
  </si>
  <si>
    <t>LUVA PASSANTE EM COBRE, DN 22 MM, SEM ANEL DE SOLDA, INSTALADO EM RAMAL E SUB-RAMAL DE GÁS MEDICINAL - FORNECIMENTO E INSTALAÇÃO. AF_04/2022</t>
  </si>
  <si>
    <t>24,39</t>
  </si>
  <si>
    <t>103854</t>
  </si>
  <si>
    <t>JUNTA DE EXPANSÃO EM COBRE, DN 22 MM, PONTA X PONTA, INSTALADO EM RAMAL E SUB-RAMAL DE GÁS MEDICINAL - FORNECIMENTO E INSTALAÇÃO. AF_04/2022</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</si>
  <si>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</si>
  <si>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</si>
  <si>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</si>
  <si>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</si>
  <si>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21,10</t>
  </si>
  <si>
    <t>103857</t>
  </si>
  <si>
    <t>CONECTOR EM BRONZE/LATÃO, DN 22 MM X 1/2", SEM ANEL DE SOLDA, BOLSA X ROSCA F, INSTALADO EM RAMAL E SUB-RAMAL DE GÁS MEDICINAL - FORNECIMENTO E INSTALAÇÃO. AF_04/2022</t>
  </si>
  <si>
    <t>34,29</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</si>
  <si>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</si>
  <si>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</si>
  <si>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</si>
  <si>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</si>
  <si>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35,29</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</si>
  <si>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</si>
  <si>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</si>
  <si>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</si>
  <si>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</si>
  <si>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103862</t>
  </si>
  <si>
    <t>JUNTA DE EXPANSÃO EM COBRE, DN 28 MM, PONTA X PONTA, INSTALADO EM RAMAL E SUB-RAMAL DE GÁS MEDICINAL - FORNECIMENTO E INSTALAÇÃO. AF_04/2022</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</si>
  <si>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</si>
  <si>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</si>
  <si>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</si>
  <si>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</si>
  <si>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</si>
  <si>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</si>
  <si>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</si>
  <si>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</si>
  <si>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49,73</t>
  </si>
  <si>
    <t>103867</t>
  </si>
  <si>
    <t>TÊ EM COBRE, DN 28 MM, SEM ANEL DE SOLDA, INSTALADO EM RAMAL E SUB-RAMAL DE GÁS MEDICINAL - FORNECIMENTO E INSTALAÇÃO. AF_04/2022</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</si>
  <si>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</si>
  <si>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</si>
  <si>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</si>
  <si>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</si>
  <si>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21,45</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</si>
  <si>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</si>
  <si>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</si>
  <si>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</si>
  <si>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</si>
  <si>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37,05</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</si>
  <si>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</si>
  <si>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</si>
  <si>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</si>
  <si>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</si>
  <si>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</si>
  <si>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</si>
  <si>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55,23</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</si>
  <si>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</si>
  <si>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</si>
  <si>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</si>
  <si>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</si>
  <si>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</si>
  <si>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</si>
  <si>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13,83</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</si>
  <si>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</si>
  <si>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</si>
  <si>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</si>
  <si>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</si>
  <si>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103886</t>
  </si>
  <si>
    <t>JUNTA DE EXPANSÃO EM COBRE, DN 15 MM, PONTA X PONTA, INSTALADO EM RAMAL E SUB-RAMAL DE AQUECIMENTO SOLAR - FORNECIMENTO E INSTALAÇÃO. AF_04/2022</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</si>
  <si>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</si>
  <si>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</si>
  <si>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</si>
  <si>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</si>
  <si>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21,33</t>
  </si>
  <si>
    <t>103889</t>
  </si>
  <si>
    <t>LUVA PASSANTE EM COBRE, DN 22 MM, SEM ANEL DE SOLDA, INSTALADO EM RAMAL E SUB-RAMAL DE AQUECIMENTO SOLAR - FORNECIMENTO E INSTALAÇÃO. AF_04/2022</t>
  </si>
  <si>
    <t>23,90</t>
  </si>
  <si>
    <t>103890</t>
  </si>
  <si>
    <t>JUNTA DE EXPANSÃO EM COBRE, DN 22 MM, PONTA X PONTA, INSTALADO EM RAMAL E SUB-RAMAL DE AQUECIMENTO SOLAR - FORNECIMENTO E INSTALAÇÃO. AF_04/2022</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</si>
  <si>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</si>
  <si>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</si>
  <si>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</si>
  <si>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</si>
  <si>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21,24</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</si>
  <si>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</si>
  <si>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</si>
  <si>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</si>
  <si>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</si>
  <si>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</si>
  <si>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</si>
  <si>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</si>
  <si>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</si>
  <si>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</si>
  <si>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</si>
  <si>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103898</t>
  </si>
  <si>
    <t>JUNTA DE EXPANSÃO EM COBRE, DN 28 MM, PONTA X PONTA, INSTALADO EM RAMAL E SUB-RAMAL DE AQUECIMENTO SOLAR - FORNECIMENTO E INSTALAÇÃO. AF_04/2022</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</si>
  <si>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</si>
  <si>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</si>
  <si>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</si>
  <si>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</si>
  <si>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</si>
  <si>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</si>
  <si>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103902</t>
  </si>
  <si>
    <t>TÊ EM COBRE, DN 22 MM, SEM ANEL DE SOLDA, INSTALADO EM RAMAL E SUB-RAMAL DE AQUECIMENTO SOLAR - FORNECIMENTO E INSTALAÇÃO. AF_04/2022</t>
  </si>
  <si>
    <t>103903</t>
  </si>
  <si>
    <t>TÊ EM COBRE, DN 28 MM, SEM ANEL DE SOLDA, INSTALADO EM RAMAL E SUB-RAMAL DE AQUECIMENTO SOLAR - FORNECIMENTO E INSTALAÇÃO. AF_04/2022</t>
  </si>
  <si>
    <t>103947</t>
  </si>
  <si>
    <t>BUCHA DE REDUÇÃO, CURTA, PVC, SOLDÁVEL, DN 25 X 20 MM, INSTALADO EM RAMAL OU SUB-RAMAL DE ÁGUA - FORNECIMENTO E INSTALAÇÃO. AF_06/2022</t>
  </si>
  <si>
    <t>5,20</t>
  </si>
  <si>
    <t>103948</t>
  </si>
  <si>
    <t>BUCHA DE REDUÇÃO, CURTA, PVC, SOLDÁVEL, DN 32 X 25 MM, INSTALADO EM RAMAL OU SUB-RAMAL DE ÁGUA - FORNECIMENTO E INSTALAÇÃO. AF_06/2022</t>
  </si>
  <si>
    <t>6,55</t>
  </si>
  <si>
    <t>103949</t>
  </si>
  <si>
    <t>BUCHA DE REDUÇÃO, LONGA, PVC, SOLDÁVEL, DN 32 X 20 MM, INSTALADO EM RAMAL OU SUB-RAMAL DE ÁGUA - FORNECIMENTO E INSTALAÇÃO. AF_06/2022</t>
  </si>
  <si>
    <t>7,98</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</si>
  <si>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</si>
  <si>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</si>
  <si>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</si>
  <si>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</si>
  <si>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13,00</t>
  </si>
  <si>
    <t>103952</t>
  </si>
  <si>
    <t>BUCHA DE REDUÇÃO, CURTA, PVC, SOLDÁVEL, DN 25 X 20 MM, INSTALADO EM RAMAL DE DISTRIBUIÇÃO DE ÁGUA - FORNECIMENTO E INSTALAÇÃO. AF_06/2022</t>
  </si>
  <si>
    <t>4,79</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</si>
  <si>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</si>
  <si>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</si>
  <si>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</si>
  <si>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7,52</t>
  </si>
  <si>
    <t>103955</t>
  </si>
  <si>
    <t>JOELHO DE REDUÇÃO, 90 GRAUS, PVC, SOLDÁVEL, DN 25 MM X 20 MM, INSTALADO EM RAMAL DE DISTRIBUIÇÃO DE ÁGUA - FORNECIMENTO E INSTALAÇÃO. AF_06/2022</t>
  </si>
  <si>
    <t>103956</t>
  </si>
  <si>
    <t>JOELHO DE REDUÇÃO, 90 GRAUS, PVC, SOLDÁVEL, DN 32 MM X 25 MM, INSTALADO EM RAMAL DE DISTRIBUIÇÃO DE ÁGUA - FORNECIMENTO E INSTALAÇÃO. AF_06/2022</t>
  </si>
  <si>
    <t>12,28</t>
  </si>
  <si>
    <t>103957</t>
  </si>
  <si>
    <t>BUCHA DE REDUÇÃO, CURTA, PVC, SOLDÁVEL, DN 32 X 25 MM, INSTALADO EM PRUMADA DE ÁGUA - FORNECIMENTO E INSTALAÇÃO. AF_06/2022</t>
  </si>
  <si>
    <t>4,14</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</si>
  <si>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</si>
  <si>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</si>
  <si>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</si>
  <si>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</si>
  <si>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</si>
  <si>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</si>
  <si>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103964</t>
  </si>
  <si>
    <t>BUCHA DE REDUÇÃO, LONGA, PVC, SOLDÁVEL, DN 40 X 25 MM, INSTALADO EM PRUMADA DE ÁGUA - FORNECIMENTO E INSTALAÇÃO. AF_06/2022</t>
  </si>
  <si>
    <t>7,23</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</si>
  <si>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</si>
  <si>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</si>
  <si>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</si>
  <si>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</si>
  <si>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</si>
  <si>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</si>
  <si>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15,20</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</si>
  <si>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</si>
  <si>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</si>
  <si>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</si>
  <si>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</si>
  <si>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23,02</t>
  </si>
  <si>
    <t>103972</t>
  </si>
  <si>
    <t>BUCHA DE REDUÇÃO, LONGA, PVC, SOLDÁVEL, DN 75 X 50 MM, INSTALADO EM PRUMADA DE ÁGUA - FORNECIMENTO E INSTALAÇÃO. AF_06/2022</t>
  </si>
  <si>
    <t>103974</t>
  </si>
  <si>
    <t>JOELHO DE REDUÇÃO, 90 GRAUS, PVC, SOLDÁVEL, DN 32 MM X 25 MM, INSTALADO EM PRUMADA DE ÁGUA - FORNECIMENTO E INSTALAÇÃO. AF_06/2022</t>
  </si>
  <si>
    <t>9,40</t>
  </si>
  <si>
    <t>103975</t>
  </si>
  <si>
    <t>TE DE REDUÇÃO, 90 GRAUS, PVC, SOLDÁVEL, DN 50 MM X 20 MM, INSTALADO EM PRUMADA DE ÁGUA - FORNECIMENTO E INSTALAÇÃO. AF_06/2022</t>
  </si>
  <si>
    <t>103976</t>
  </si>
  <si>
    <t>TE DE REDUÇÃO, 90 GRAUS, PVC, SOLDÁVEL, DN 50 MM X 32 MM, INSTALADO EM PRUMADA DE ÁGUA - FORNECIMENTO E INSTALAÇÃO. AF_06/2022</t>
  </si>
  <si>
    <t>103977</t>
  </si>
  <si>
    <t>BUCHA DE REDUÇÃO, PVC, SOLDÁVEL, DN 40MM X 32MM, INSTALADO EM PRUMADA DE ÁGUA - FORNECIMENTO E INSTALAÇÃO. AF_06/2022</t>
  </si>
  <si>
    <t>6,08</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</si>
  <si>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</si>
  <si>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</si>
  <si>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</si>
  <si>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</si>
  <si>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15,29</t>
  </si>
  <si>
    <t>103982</t>
  </si>
  <si>
    <t>CURVA 90 GRAUS, PVC, SOLDÁVEL, DN 40MM, INSTALADO EM RAMAL DE DISTRIBUIÇÃO DE ÁGUA - FORNECIMENTO E INSTALAÇÃO. AF_06/2022</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</si>
  <si>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</si>
  <si>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</si>
  <si>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</si>
  <si>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</si>
  <si>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103985</t>
  </si>
  <si>
    <t>JOELHO 45 GRAUS, PVC, SOLDÁVEL, DN 50MM, INSTALADO EM RAMAL DE DISTRIBUIÇÃO DE ÁGUA - FORNECIMENTO E INSTALAÇÃO. AF_06/2022</t>
  </si>
  <si>
    <t>19,12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</si>
  <si>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</si>
  <si>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</si>
  <si>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</si>
  <si>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</si>
  <si>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</si>
  <si>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</si>
  <si>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</si>
  <si>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</si>
  <si>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32,70</t>
  </si>
  <si>
    <t>103991</t>
  </si>
  <si>
    <t>LUVA COM ROSCA, PVC, SOLDÁVEL, DN 40MM X 1.1/4, INSTALADO EM RAMAL DE DISTRIBUIÇÃO DE ÁGUA - FORNECIMENTO E INSTALAÇÃO. AF_06/2022</t>
  </si>
  <si>
    <t>16,54</t>
  </si>
  <si>
    <t>103992</t>
  </si>
  <si>
    <t>ADAPTADOR CURTO COM BOLSA E ROSCA PARA REGISTRO, PVC, SOLDÁVEL, DN 40MM X 1.1/4, INSTALADO EM RAMAL DE DISTRIBUIÇÃO DE ÁGUA - FORNECIMENTO E INSTALAÇÃO. AF_06/2022</t>
  </si>
  <si>
    <t>103993</t>
  </si>
  <si>
    <t>BUCHA DE REDUÇÃO, PVC, SOLDÁVEL, DN 40MM X 32MM, INSTALADO EM RAMAL DE DISTRIBUIÇÃO DE ÁGUA - FORNECIMENTO E INSTALAÇÃO. AF_06/2022</t>
  </si>
  <si>
    <t>103994</t>
  </si>
  <si>
    <t>ADAPTADOR CURTO COM BOLSA E ROSCA PARA REGISTRO, PVC, SOLDÁVEL, DN 40MM X 1.1/2, INSTALADO EM RAMAL DE DISTRIBUIÇÃO DE ÁGUA - FORNECIMENTO E INSTALAÇÃO. AF_06/2022</t>
  </si>
  <si>
    <t>12,50</t>
  </si>
  <si>
    <t>103995</t>
  </si>
  <si>
    <t>LUVA, PVC, SOLDÁVEL, DN 50MM, INSTALADO EM RAMAL DE DISTRIBUIÇÃO DE ÁGUA - FORNECIMENTO E INSTALAÇÃO. AF_06/2022</t>
  </si>
  <si>
    <t>12,95</t>
  </si>
  <si>
    <t>103996</t>
  </si>
  <si>
    <t>LUVA DE CORRER, PVC, SOLDÁVEL, DN 50MM, INSTALADO EM RAMAL DE DISTRIBUIÇÃO DE ÁGUA - FORNECIMENTO E INSTALAÇÃO. AF_06/2022</t>
  </si>
  <si>
    <t>103997</t>
  </si>
  <si>
    <t>UNIÃO, PVC, SOLDÁVEL, DN 50MM, INSTALADO EM RAMAL DE DISTRIBUIÇÃO DE ÁGUA - FORNECIMENTO E INSTALAÇÃO. AF_06/2022</t>
  </si>
  <si>
    <t>103998</t>
  </si>
  <si>
    <t>LUVA DE REDUÇÃO, PVC, SOLDÁVEL, DN 50MM X 25MM, INSTALADO EM RAMAL DE DISTRIBUIÇÃO DE ÁGUA   FORNECIMENTO E INSTALAÇÃO. AF_06/2022</t>
  </si>
  <si>
    <t>12,82</t>
  </si>
  <si>
    <t>103999</t>
  </si>
  <si>
    <t>BUCHA DE REDUÇÃO, LONGA, PVC, SOLDÁVEL, DN 50 X 25 MM, INSTALADO EM RAMAL DE DISTRIBUIÇÃO DE ÁGUA - FORNECIMENTO E INSTALAÇÃO. AF_06/2022</t>
  </si>
  <si>
    <t>104000</t>
  </si>
  <si>
    <t>LUVA COM ROSCA, PVC, SOLDÁVEL, DN 50MM X 1.1/2, INSTALADO EM RAMAL DE DISTRIBUIÇÃO DE ÁGUA - FORNECIMENTO E INSTALAÇÃO. AF_06/2022</t>
  </si>
  <si>
    <t>104001</t>
  </si>
  <si>
    <t>ADAPTADOR CURTO COM BOLSA E ROSCA PARA REGISTRO, PVC, SOLDÁVEL, DN 50MM X 1.1/2, INSTALADO EM RAMAL DE DISTRIBUIÇÃO DE ÁGUA - FORNECIMENTO E INSTALAÇÃO. AF_06/2022</t>
  </si>
  <si>
    <t>104002</t>
  </si>
  <si>
    <t>ADAPTADOR CURTO COM BOLSA E ROSCA PARA REGISTRO, PVC, SOLDÁVEL, DN 50MM X 1.1/4, INSTALADO EM RAMAL DE DISTRIBUIÇÃO DE ÁGUA - FORNECIMENTO E INSTALAÇÃO. AF_06/2022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</si>
  <si>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</si>
  <si>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</si>
  <si>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</si>
  <si>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</si>
  <si>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</si>
  <si>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</si>
  <si>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</si>
  <si>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</si>
  <si>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</si>
  <si>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</si>
  <si>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19,22</t>
  </si>
  <si>
    <t>104008</t>
  </si>
  <si>
    <t>TE DE REDUÇÃO, 90 GRAUS, PVC, SOLDÁVEL, DN 50 MM X 32 MM, INSTALADO EM RAMAL DE DISTRIBUIÇÃO DE ÁGUA - FORNECIMENTO E INSTALAÇÃO. AF_06/2022</t>
  </si>
  <si>
    <t>104009</t>
  </si>
  <si>
    <t>BUCHA DE REDUÇÃO, CURTA, PVC, SOLDÁVEL, DN 50 X 40 MM, INSTALADO EM RAMAL DE DISTRIBUIÇÃO DE ÁGUA - FORNECIMENTO E INSTALAÇÃO. AF_06/2022</t>
  </si>
  <si>
    <t>104011</t>
  </si>
  <si>
    <t>TE, PVC, SOLDÁVEL, DN 40MM, INSTALADO EM RAMAL DE DISTRIBUIÇÃO DE ÁGUA - FORNECIMENTO E INSTALAÇÃO. AF_06/2022</t>
  </si>
  <si>
    <t>104012</t>
  </si>
  <si>
    <t>TÊ DE REDUÇÃO, PVC, SOLDÁVEL, DN 40MM X 32MM, INSTALADO EM RAMAL DE DISTRIBUIÇÃO DE ÁGUA - FORNECIMENTO E INSTALAÇÃO. AF_06/2022</t>
  </si>
  <si>
    <t>20,33</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</si>
  <si>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</si>
  <si>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</si>
  <si>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</si>
  <si>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</si>
  <si>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14,29</t>
  </si>
  <si>
    <t>104016</t>
  </si>
  <si>
    <t>TE DE REDUÇÃO, CPVC, SOLDÁVEL, DN 28 X 22 MM, INSTALADO EM RAMAL OU SUB-RAMAL DE ÁGUA - FORNECIMENTO E INSTALAÇÃO. AF_06/2022</t>
  </si>
  <si>
    <t>104017</t>
  </si>
  <si>
    <t>TE DE REDUÇÃO, CPVC, SOLDÁVEL, DN 35 X 28 MM, INSTALADO EM RAMAL OU SUB-RAMAL DE ÁGUA - FORNECIMENTO E INSTALAÇÃO. AF_06/2022</t>
  </si>
  <si>
    <t>104018</t>
  </si>
  <si>
    <t>104019</t>
  </si>
  <si>
    <t>TE DE REDUÇÃO, CPVC, SOLDÁVEL, DN 35 X 28 MM, INSTALADO EM RAMAL DE DISTRIBUIÇÃO DE ÁGUA - FORNECIMENTO E INSTALAÇÃO. AF_06/2022</t>
  </si>
  <si>
    <t>104020</t>
  </si>
  <si>
    <t>TE DE REDUÇÃO, CPVC, SOLDÁVEL, DN 42 X 35 MM, INSTALADO EM PRUMADA DE ÁGUA - FORNECIMENTO E INSTALAÇÃO. AF_06/2022</t>
  </si>
  <si>
    <t>104022</t>
  </si>
  <si>
    <t>TE, CPVC, SOLDÁVEL, DN  42MM, INSTALADO EM RAMAL DE DISTRIBUIÇÃO DE ÁGUA  FORNECIMENTO E INSTALAÇÃO. AF_06/2022</t>
  </si>
  <si>
    <t>62,12</t>
  </si>
  <si>
    <t>104023</t>
  </si>
  <si>
    <t>JOELHO 90 GRAUS, CPVC, SOLDÁVEL, DN 42MM, INSTALADO EM RAMAL DE DISTRIBUIÇÃO DE ÁGUA  FORNECIMENTO E INSTALAÇÃO. AF_06/2022</t>
  </si>
  <si>
    <t>104024</t>
  </si>
  <si>
    <t>JOELHO 45 GRAUS, CPVC, SOLDÁVEL, DN 42MM, INSTALADO EM RAMAL DE DISTRIBUIÇÃO DE ÁGUA  FORNECIMENTO E INSTALAÇÃO. AF_06/2022</t>
  </si>
  <si>
    <t>104025</t>
  </si>
  <si>
    <t>LUVA, CPVC, SOLDÁVEL, DN 42MM, INSTALADO EM RAMAL DE DISTRIBUIÇÃO DE ÁGUA  FORNECIMENTO E INSTALAÇÃO. AF_06/2022</t>
  </si>
  <si>
    <t>25,28</t>
  </si>
  <si>
    <t>104026</t>
  </si>
  <si>
    <t>LUVA DE CORRER, CPVC, SOLDÁVEL, DN 42MM, INSTALADO EM RAMAL DE DISTRIBUIÇÃO DE ÁGUA  FORNECIMENTO E INSTALAÇÃO. AF_06/2022</t>
  </si>
  <si>
    <t>104027</t>
  </si>
  <si>
    <t>UNIÃO, CPVC, SOLDÁVEL, DN 42MM, INSTALADO EM RAMAL DE DISTRIBUIÇÃO DE ÁGUA   FORNECIMENTO E INSTALAÇÃO. AF_06/2022</t>
  </si>
  <si>
    <t>104028</t>
  </si>
  <si>
    <t>LUVA DE TRANSIÇÃO, CPVC, SOLDÁVEL, DN42MM X 1.1/2, INSTALADO EM RAMAL DE DISTRIBUIÇÃO DE ÁGUA  FORNECIMENTO E INSTALAÇÃO. AF_06/2022</t>
  </si>
  <si>
    <t>104029</t>
  </si>
  <si>
    <t>CONECTOR, CPVC, SOLDÁVEL, DN 42MM X 1.1/2, INSTALADO EM RAMAL DE DISTRIBUIÇÃO DE ÁGUA  FORNECIMENTO E INSTALAÇÃO. AF_06/2022</t>
  </si>
  <si>
    <t>104030</t>
  </si>
  <si>
    <t>TE DE REDUÇÃO, CPVC, SOLDÁVEL, DN 42 X 35 MM, INSTALADO EM RAMAL DE DISTRIBUIÇÃO DE ÁGUA - FORNECIMENTO E INSTALAÇÃO. AF_06/2022</t>
  </si>
  <si>
    <t>54,98</t>
  </si>
  <si>
    <t>104159</t>
  </si>
  <si>
    <t>LUVA DE CORRER, PVC, SOLDÁVEL, DN 40MM, INSTALADO EM RAMAL DE DISTRIBUIÇÃO DE ÁGUA  FORNECIMENTO E INSTALAÇÃO. AF_06/2022</t>
  </si>
  <si>
    <t>104167</t>
  </si>
  <si>
    <t>JOELHO 90 GRAUS, PVC, SERIE R, ÁGUA PLUVIAL, DN 150 MM, JUNTA ELÁSTICA, FORNECIDO E INSTALADO EM RAMAL DE ENCAMINHAMENTO. AF_06/2022</t>
  </si>
  <si>
    <t>104168</t>
  </si>
  <si>
    <t>JOELHO 45 GRAUS, PVC, SERIE R, ÁGUA PLUVIAL, DN 150 MM, JUNTA ELÁSTICA, FORNECIDO E INSTALADO EM RAMAL DE ENCAMINHAMENTO. AF_06/2022</t>
  </si>
  <si>
    <t>104169</t>
  </si>
  <si>
    <t>CURVA 87 GRAUS E 30 MINUTOS, PVC, SERIE R, ÁGUA PLUVIAL, DN 150 MM, JUNTA ELÁSTICA, FORNECIDO E INSTALADO EM RAMAL DE ENCAMINHAMENTO. AF_06/2022</t>
  </si>
  <si>
    <t>104170</t>
  </si>
  <si>
    <t>LUVA SIMPLES, PVC, SERIE R, ÁGUA PLUVIAL, DN 150 MM, JUNTA ELÁSTICA, FORNECIDO E INSTALADO EM RAMAL DE ENCAMINHAMENTO. AF_06/2022</t>
  </si>
  <si>
    <t>104171</t>
  </si>
  <si>
    <t>LUVA DE CORRER, PVC, SERIE R, ÁGUA PLUVIAL, DN 150 MM, JUNTA ELÁSTICA, FORNECIDO E INSTALADO EM RAMAL DE ENCAMINHAMENTO. AF_06/2022</t>
  </si>
  <si>
    <t>101,86</t>
  </si>
  <si>
    <t>104172</t>
  </si>
  <si>
    <t>TÊ DE INSPEÇÃO, PVC, SERIE R, ÁGUA PLUVIAL, DN 150 MM, JUNTA ELÁSTICA, FORNECIDO E INSTALADO EM RAMAL DE ENCAMINHAMENTO. AF_06/2022</t>
  </si>
  <si>
    <t>297,54</t>
  </si>
  <si>
    <t>104173</t>
  </si>
  <si>
    <t>REDUÇÃO EXCÊNTRICA, PVC, SERIE R, ÁGUA PLUVIAL, DN 150 X 100 MM, JUNTA ELÁSTICA, FORNECIDO E INSTALADO EM RAMAL DE ENCAMINHAMENTO. AF_06/2022</t>
  </si>
  <si>
    <t>104174</t>
  </si>
  <si>
    <t>JUNÇÃO SIMPLES, PVC, SERIE R, ÁGUA PLUVIAL, DN 150 X 100 MM, JUNTA ELÁSTICA, FORNECIDO E INSTALADO EM RAMAL DE ENCAMINHAMENTO. AF_06/2022</t>
  </si>
  <si>
    <t>104175</t>
  </si>
  <si>
    <t>TÊ, PVC, SERIE R, ÁGUA PLUVIAL, DN 150 X 100 MM, JUNTA ELÁSTICA, FORNECIDO E INSTALADO EM RAMAL DE ENCAMINHAMENTO. AF_06/2022</t>
  </si>
  <si>
    <t>104176</t>
  </si>
  <si>
    <t>JUNÇÃO SIMPLES, PVC, SERIE R, ÁGUA PLUVIAL, DN 150 X 150 MM, JUNTA ELÁSTICA, FORNECIDO E INSTALADO EM RAMAL DE ENCAMINHAMENTO. AF_06/2022</t>
  </si>
  <si>
    <t>104177</t>
  </si>
  <si>
    <t>TÊ, PVC, SERIE R, ÁGUA PLUVIAL, DN 150 X 150 MM, JUNTA ELÁSTICA, FORNECIDO E INSTALADO EM RAMAL DE ENCAMINHAMENTO. AF_06/2022</t>
  </si>
  <si>
    <t>104178</t>
  </si>
  <si>
    <t>CAP, PVC, SERIE R, ÁGUA PLUVIAL, DN 100 MM, JUNTA ELÁSTICA, FORNECIDO E INSTALADO EM RAMAL DE ENCAMINHAMENTO. AF_06/2022</t>
  </si>
  <si>
    <t>22,84</t>
  </si>
  <si>
    <t>104179</t>
  </si>
  <si>
    <t>CAP, PVC, SERIE R, ÁGUA PLUVIAL, DN 150 MM, JUNTA ELÁSTICA, FORNECIDO E INSTALADO EM RAMAL DE ENCAMINHAMENTO. AF_06/2022</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</si>
  <si>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</si>
  <si>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</si>
  <si>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</si>
  <si>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</si>
  <si>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104193</t>
  </si>
  <si>
    <t>JOELHO 45 GRAUS, PPR, F/ F, DN 90 MM, INSTALADO EM PRUMADA DE ÁGUA - FORNECIMENTO E INSTALAÇÃO. AF_08/2022</t>
  </si>
  <si>
    <t>104196</t>
  </si>
  <si>
    <t>CURVA 90 GRAUS, PPR, DN 20 MM, INSTALADO EM RAMAL OU SUB-RAMAL DE ÁGUA - FORNECIMENTO E INSTALAÇÃO. AF_08/2022</t>
  </si>
  <si>
    <t>13,85</t>
  </si>
  <si>
    <t>104197</t>
  </si>
  <si>
    <t>CURVA 90 GRAUS, PPR, DN 25 MM, INSTALADO EM RAMAL OU SUB-RAMAL DE ÁGUA - FORNECIMENTO E INSTALAÇÃO. AF_08/2022</t>
  </si>
  <si>
    <t>104198</t>
  </si>
  <si>
    <t>JOELHO 45 GRAUS, PPR, DN 20 MM, INSTALADO EM RAMAL OU SUB-RAMAL DE ÁGUA - FORNECIMENTO E INSTALAÇÃO. AF_08/2022</t>
  </si>
  <si>
    <t>104199</t>
  </si>
  <si>
    <t>JOELHO 90 GRAUS, PPR, DN 20 MM, INSTALADO EM RAMAL OU SUB-RAMAL DE ÁGUA - FORNECIMENTO E INSTALAÇÃO. AF_08/2022</t>
  </si>
  <si>
    <t>104200</t>
  </si>
  <si>
    <t>LUVA, PPR, DN 20 MM, INSTALADO EM RAMAL OU SUB-RAMAL DE ÁGUA - FORNECIMENTO E INSTALAÇÃO. AF_08/2022</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</si>
  <si>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</si>
  <si>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</si>
  <si>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</si>
  <si>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</si>
  <si>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9,19</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</si>
  <si>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</si>
  <si>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</si>
  <si>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</si>
  <si>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</si>
  <si>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</si>
  <si>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</si>
  <si>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</si>
  <si>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</si>
  <si>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104321</t>
  </si>
  <si>
    <t>LUVA, PVC, SOLDÁVEL, DN 20 MM, INSTALADO EM DRENO DE AR CONDICIONADO - FORNECIMENTO E INSTALAÇÃO. AF_08/2022</t>
  </si>
  <si>
    <t>4,29</t>
  </si>
  <si>
    <t>104322</t>
  </si>
  <si>
    <t>LUVA, PVC, SOLDÁVEL, DN 32 MM, INSTALADO EM DRENO DE AR CONDICIONADO - FORNECIMENTO E INSTALAÇÃO. AF_08/2022</t>
  </si>
  <si>
    <t>104323</t>
  </si>
  <si>
    <t>TE, PVC, SOLDÁVEL, DN 20 MM, INSTALADO EM DRENO DE AR CONDICIONADO - FORNECIMENTO E INSTALAÇÃO. AF_08/2022</t>
  </si>
  <si>
    <t>104324</t>
  </si>
  <si>
    <t>TE, PVC, SOLDÁVEL, DN 32 MM, INSTALADO EM DRENO DE AR CONDICIONADO - FORNECIMENTO E INSTALAÇÃO. AF_08/2022</t>
  </si>
  <si>
    <t>11,95</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</si>
  <si>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</si>
  <si>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</si>
  <si>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</si>
  <si>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</si>
  <si>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34,65</t>
  </si>
  <si>
    <t>104344</t>
  </si>
  <si>
    <t>TE, PVC, SÉRIE NORMAL, ESGOTO PREDIAL, DN 100 X 50 MM, JUNTA ELÁSTICA, FORNECIDO E INSTALADO EM RAMAL DE DESCARGA OU RAMAL DE ESGOTO SANITÁRIO. AF_08/2022</t>
  </si>
  <si>
    <t>41,66</t>
  </si>
  <si>
    <t>104345</t>
  </si>
  <si>
    <t>JUNÇÃO DE REDUÇÃO INVERTIDA, PVC, SÉRIE NORMAL, ESGOTO PREDIAL, DN 100 X 50 MM, JUNTA ELÁSTICA, FORNECIDO E INSTALADO EM RAMAL DE DESCARGA OU RAMAL DE ESGOTO SANITÁRIO. AF_08/2022</t>
  </si>
  <si>
    <t>104346</t>
  </si>
  <si>
    <t>TE, PVC, SÉRIE NORMAL, ESGOTO PREDIAL, DN 100 X 75 MM, JUNTA ELÁSTICA, FORNECIDO E INSTALADO EM RAMAL DE DESCARGA OU RAMAL DE ESGOTO SANITÁRIO. AF_08/2022</t>
  </si>
  <si>
    <t>46,30</t>
  </si>
  <si>
    <t>104347</t>
  </si>
  <si>
    <t>JUNÇÃO DE REDUCAO INVERTIDA, PVC, SÉRIE NORMAL, ESGOTO PREDIAL, DN 100 X 75 MM, JUNTA ELÁSTICA, FORNECIDO E INSTALADO EM RAMAL DE DESCARGA OU RAMAL DE ESGOTO SANITÁRIO. AF_08/2022</t>
  </si>
  <si>
    <t>49,25</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</si>
  <si>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</si>
  <si>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</si>
  <si>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</si>
  <si>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</si>
  <si>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31,42</t>
  </si>
  <si>
    <t>104351</t>
  </si>
  <si>
    <t>TERMINAL DE VENTILAÇÃO, PVC, SÉRIE NORMAL, ESGOTO PREDIAL, DN 75 MM, JUNTA SOLDÁVEL, FORNECIDO E INSTALADO EM PRUMADA DE ESGOTO SANITÁRIO OU VENTILAÇÃO. AF_08/2022</t>
  </si>
  <si>
    <t>23,80</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</si>
  <si>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</si>
  <si>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</si>
  <si>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</si>
  <si>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</si>
  <si>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104354</t>
  </si>
  <si>
    <t>TE, PVC, SÉRIE NORMAL, ESGOTO PREDIAL, DN 100 X 75 MM, JUNTA ELÁSTICA, FORNECIDO E INSTALADO EM PRUMADA DE ESGOTO SANITÁRIO OU VENTILAÇÃO. AF_08/2022</t>
  </si>
  <si>
    <t>104355</t>
  </si>
  <si>
    <t>JUNÇÃO DE REDUCAO INVERTIDA, PVC, SÉRIE NORMAL, ESGOTO PREDIAL, DN 100 X 75 MM, JUNTA ELÁSTICA, FORNECIDO E INSTALADO EM PRUMADA DE ESGOTO SANITÁRIO OU VENTILAÇÃO. AF_08/2022</t>
  </si>
  <si>
    <t>49,41</t>
  </si>
  <si>
    <t>104356</t>
  </si>
  <si>
    <t>TERMINAL DE VENTILAÇÃO, PVC, SÉRIE NORMAL, ESGOTO PREDIAL, DN 100 MM, JUNTA SOLDÁVEL, FORNECIDO E INSTALADO EM PRUMADA DE ESGOTO SANITÁRIO OU VENTILAÇÃO. AF_08/2022</t>
  </si>
  <si>
    <t>31,19</t>
  </si>
  <si>
    <t>104357</t>
  </si>
  <si>
    <t>CAP, PVC, SÉRIE NORMAL, ESGOTO PREDIAL, DN 100 MM, JUNTA ELÁSTICA, FORNECIDO E INSTALADO EM SUBCOLETOR AÉREO DE ESGOTO SANITÁRIO. AF_08/2022</t>
  </si>
  <si>
    <t>97895</t>
  </si>
  <si>
    <t>CAIXA ENTERRADA HIDRÁULICA RETANGULAR, EM CONCRETO PRÉ-MOLDADO, DIMENSÕES INTERNAS: 0,3X0,3X0,3 M. AF_12/2020</t>
  </si>
  <si>
    <t>168,66</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</si>
  <si>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</si>
  <si>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</si>
  <si>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</si>
  <si>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</si>
  <si>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</si>
  <si>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</si>
  <si>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97900</t>
  </si>
  <si>
    <t>CAIXA ENTERRADA HIDRÁULICA RETANGULAR EM ALVENARIA COM TIJOLOS CERÂMICOS MACIÇOS, DIMENSÕES INTERNAS: 0,3X0,3X0,3 M PARA REDE DE ESGOTO. AF_12/2020</t>
  </si>
  <si>
    <t>97901</t>
  </si>
  <si>
    <t>CAIXA ENTERRADA HIDRÁULICA RETANGULAR EM ALVENARIA COM TIJOLOS CERÂMICOS MACIÇOS, DIMENSÕES INTERNAS: 0,4X0,4X0,4 M PARA REDE DE ESGOTO. AF_12/2020</t>
  </si>
  <si>
    <t>97902</t>
  </si>
  <si>
    <t>CAIXA ENTERRADA HIDRÁULICA RETANGULAR EM ALVENARIA COM TIJOLOS CERÂMICOS MACIÇOS, DIMENSÕES INTERNAS: 0,6X0,6X0,6 M PARA REDE DE ESGOTO. AF_12/2020</t>
  </si>
  <si>
    <t>97903</t>
  </si>
  <si>
    <t>CAIXA ENTERRADA HIDRÁULICA RETANGULAR EM ALVENARIA COM TIJOLOS CERÂMICOS MACIÇOS, DIMENSÕES INTERNAS: 0,8X0,8X0,6 M PARA REDE DE ESGOTO. AF_12/2020</t>
  </si>
  <si>
    <t>97904</t>
  </si>
  <si>
    <t>CAIXA ENTERRADA HIDRÁULICA RETANGULAR EM ALVENARIA COM TIJOLOS CERÂMICOS MACIÇOS, DIMENSÕES INTERNAS: 1X1X0,6 M PARA REDE DE ESGOTO. AF_12/2020</t>
  </si>
  <si>
    <t>821,33</t>
  </si>
  <si>
    <t>97905</t>
  </si>
  <si>
    <t>CAIXA ENTERRADA HIDRÁULICA RETANGULAR, EM ALVENARIA COM BLOCOS DE CONCRETO, DIMENSÕES INTERNAS: 0,4X0,4X0,4 M PARA REDE DE ESGOTO. AF_12/2020</t>
  </si>
  <si>
    <t>97906</t>
  </si>
  <si>
    <t>CAIXA ENTERRADA HIDRÁULICA RETANGULAR, EM ALVENARIA COM BLOCOS DE CONCRETO, DIMENSÕES INTERNAS: 0,6X0,6X0,6 M PARA REDE DE ESGOTO. AF_12/2020</t>
  </si>
  <si>
    <t>97907</t>
  </si>
  <si>
    <t>CAIXA ENTERRADA HIDRÁULICA RETANGULAR, EM ALVENARIA COM BLOCOS DE CONCRETO, DIMENSÕES INTERNAS: 0,8X0,8X0,6 M PARA REDE DE ESGOTO. AF_12/2020</t>
  </si>
  <si>
    <t>97908</t>
  </si>
  <si>
    <t>CAIXA ENTERRADA HIDRÁULICA RETANGULAR, EM ALVENARIA COM BLOCOS DE CONCRETO, DIMENSÕES INTERNAS: 1X1X0,6 M PARA REDE DE ESGOTO. AF_12/2020</t>
  </si>
  <si>
    <t>98102</t>
  </si>
  <si>
    <t>CAIXA DE GORDURA SIMPLES, CIRCULAR, EM CONCRETO PRÉ-MOLDADO, DIÂMETRO INTERNO = 0,4 M, ALTURA INTERNA = 0,4 M. AF_12/2020</t>
  </si>
  <si>
    <t>98104</t>
  </si>
  <si>
    <t>CAIXA DE GORDURA SIMPLES (CAPACIDADE: 36L), RETANGULAR, EM ALVENARIA COM TIJOLOS CERÂMICOS MACIÇOS, DIMENSÕES INTERNAS = 0,2X0,4 M, ALTURA INTERNA = 0,8 M. AF_12/2020</t>
  </si>
  <si>
    <t>98105</t>
  </si>
  <si>
    <t>CAIXA DE GORDURA DUPLA (CAPACIDADE: 126 L), RETANGULAR, EM ALVENARIA COM TIJOLOS CERÂMICOS MACIÇOS, DIMENSÕES INTERNAS = 0,4X0,7 M, ALTURA INTERNA = 0,8 M. AF_12/2020</t>
  </si>
  <si>
    <t>98106</t>
  </si>
  <si>
    <t>CAIXA DE GORDURA ESPECIAL (CAPACIDADE: 312 L - PARA ATÉ 146 PESSOAS SERVIDAS NO PICO), RETANGULAR, EM ALVENARIA COM TIJOLOS CERÂMICOS MACIÇOS, DIMENSÕES INTERNAS = 0,4X1,2 M, ALTURA INTERNA = 1 M. AF_12/2020</t>
  </si>
  <si>
    <t>98107</t>
  </si>
  <si>
    <t>CAIXA DE GORDURA SIMPLES (CAPACIDADE: 36 L), RETANGULAR, EM ALVENARIA COM BLOCOS DE CONCRETO, DIMENSÕES INTERNAS = 0,2X0,4 M, ALTURA INTERNA = 0,8 M. AF_12/2020</t>
  </si>
  <si>
    <t>98108</t>
  </si>
  <si>
    <t>CAIXA DE GORDURA DUPLA (CAPACIDADE: 126 L), RETANGULAR, EM ALVENARIA COM BLOCOS DE CONCRETO, DIMENSÕES INTERNAS = 0,4X0,7 M, ALTURA INTERNA = 0,8 M. AF_12/2020</t>
  </si>
  <si>
    <t>99250</t>
  </si>
  <si>
    <t>CAIXA ENTERRADA HIDRÁULICA RETANGULAR EM ALVENARIA COM TIJOLOS CERÂMICOS MACIÇOS, DIMENSÕES INTERNAS: 0,3X0,3X0,3 M PARA REDE DE DRENAGEM. AF_12/2020</t>
  </si>
  <si>
    <t>99251</t>
  </si>
  <si>
    <t>CAIXA ENTERRADA HIDRÁULICA RETANGULAR EM ALVENARIA COM TIJOLOS CERÂMICOS MACIÇOS, DIMENSÕES INTERNAS: 0,4X0,4X0,4 M PARA REDE DE DRENAGEM. AF_12/2020</t>
  </si>
  <si>
    <t>99253</t>
  </si>
  <si>
    <t>CAIXA ENTERRADA HIDRÁULICA RETANGULAR EM ALVENARIA COM TIJOLOS CERÂMICOS MACIÇOS, DIMENSÕES INTERNAS: 0,6X0,6X0,6 M PARA REDE DE DRENAGEM. AF_12/2020</t>
  </si>
  <si>
    <t>99255</t>
  </si>
  <si>
    <t>CAIXA ENTERRADA HIDRÁULICA RETANGULAR EM ALVENARIA COM TIJOLOS CERÂMICOS MACIÇOS, DIMENSÕES INTERNAS: 0,8X0,8X0,6 M PARA REDE DE DRENAGEM. AF_12/2020</t>
  </si>
  <si>
    <t>99257</t>
  </si>
  <si>
    <t>CAIXA ENTERRADA HIDRÁULICA RETANGULAR EM ALVENARIA COM TIJOLOS CERÂMICOS MACIÇOS, DIMENSÕES INTERNAS: 1X1X0,6 M PARA REDE DE DRENAGEM. AF_12/2020</t>
  </si>
  <si>
    <t>99258</t>
  </si>
  <si>
    <t>CAIXA ENTERRADA HIDRÁULICA RETANGULAR, EM ALVENARIA COM BLOCOS DE CONCRETO, DIMENSÕES INTERNAS: 0,4X0,4X0,4 M PARA REDE DE DRENAGEM. AF_12/2020</t>
  </si>
  <si>
    <t>99260</t>
  </si>
  <si>
    <t>CAIXA ENTERRADA HIDRÁULICA RETANGULAR, EM ALVENARIA COM BLOCOS DE CONCRETO, DIMENSÕES INTERNAS: 0,6X0,6X0,6 M PARA REDE DE DRENAGEM. AF_12/2020</t>
  </si>
  <si>
    <t>99262</t>
  </si>
  <si>
    <t>CAIXA ENTERRADA HIDRÁULICA RETANGULAR, EM ALVENARIA COM BLOCOS DE CONCRETO, DIMENSÕES INTERNAS: 0,8X0,8X0,6 M PARA REDE DE DRENAGEM. AF_12/2020</t>
  </si>
  <si>
    <t>99264</t>
  </si>
  <si>
    <t>CAIXA ENTERRADA HIDRÁULICA RETANGULAR, EM ALVENARIA COM BLOCOS DE CONCRETO, DIMENSÕES INTERNAS: 1X1X0,6 M PARA REDE DE DRENAGEM. AF_12/2020</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</si>
  <si>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</si>
  <si>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</si>
  <si>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</si>
  <si>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</si>
  <si>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</si>
  <si>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</si>
  <si>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</si>
  <si>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</si>
  <si>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</si>
  <si>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</si>
  <si>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</si>
  <si>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</si>
  <si>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4,64</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</si>
  <si>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</si>
  <si>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</si>
  <si>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</si>
  <si>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</si>
  <si>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</si>
  <si>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</si>
  <si>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</si>
  <si>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</si>
  <si>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</si>
  <si>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</si>
  <si>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</si>
  <si>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</si>
  <si>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</si>
  <si>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</si>
  <si>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</si>
  <si>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</si>
  <si>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</si>
  <si>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</si>
  <si>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</si>
  <si>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</si>
  <si>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</si>
  <si>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</si>
  <si>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8,10</t>
  </si>
  <si>
    <t>102604</t>
  </si>
  <si>
    <t>FURO EM CAIXA D'ÁGUA COM ESPESSURA DE 6 ATÉ 8 MM E DIÂMETRO DE 100 MM. AF_06/2021</t>
  </si>
  <si>
    <t>9,35</t>
  </si>
  <si>
    <t>102605</t>
  </si>
  <si>
    <t>CAIXA D´ÁGUA EM POLIETILENO, 500 LITROS - FORNECIMENTO E INSTALAÇÃO. AF_06/2021</t>
  </si>
  <si>
    <t>102606</t>
  </si>
  <si>
    <t>CAIXA D´ÁGUA EM POLIETILENO, 750 LITROS - FORNECIMENTO E INSTALAÇÃO. AF_06/2021</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</si>
  <si>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</si>
  <si>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</si>
  <si>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</si>
  <si>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</si>
  <si>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</si>
  <si>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102610</t>
  </si>
  <si>
    <t>CAIXA D´ÁGUA EM POLIETILENO, 3000 LITROS - FORNECIMENTO E INSTALAÇÃO. AF_06/2021</t>
  </si>
  <si>
    <t>102611</t>
  </si>
  <si>
    <t>CAIXA D´ÁGUA EM POLIÉSTER REFORÇADO COM FIBRA DE VIDRO, 500 LITROS - FORNECIMENTO E INSTALAÇÃO. AF_06/2021</t>
  </si>
  <si>
    <t>102612</t>
  </si>
  <si>
    <t>CAIXA D´ÁGUA EM POLIÉSTER REFORÇADO COM FIBRA DE VIDRO, 750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</si>
  <si>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</si>
  <si>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</si>
  <si>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</si>
  <si>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</si>
  <si>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</si>
  <si>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</si>
  <si>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102616</t>
  </si>
  <si>
    <t>CAIXA D´ÁGUA EM POLIÉSTER REFORÇADO COM FIBRA DE VIDRO, 3000 LITROS - FORNECIMENTO E INSTALAÇÃO. AF_06/2021</t>
  </si>
  <si>
    <t>102617</t>
  </si>
  <si>
    <t>CAIXA D´ÁGUA EM POLIÉSTER REFORÇADO COM FIBRA DE VIDRO, 5000 LITROS - FORNECIMENTO E INSTALAÇÃO. AF_06/2021</t>
  </si>
  <si>
    <t>102618</t>
  </si>
  <si>
    <t>CAIXA D´ÁGUA EM POLIÉSTER REFORÇADO COM FIBRA DE VIDRO, 7000 LITROS - FORNECIMENTO E INSTALAÇÃO. AF_06/2021</t>
  </si>
  <si>
    <t>102619</t>
  </si>
  <si>
    <t>CAIXA D´ÁGUA EM POLIÉSTER REFORÇADO COM FIBRA DE VIDRO, 10000 LITROS - FORNECIMENTO E INSTALAÇÃO. AF_06/2021</t>
  </si>
  <si>
    <t>102620</t>
  </si>
  <si>
    <t>CAIXA D´ÁGUA EM POLIÉSTER REFORÇADO COM FIBRA DE VIDRO, 15000 LITROS - FORNECIMENTO E INSTALAÇÃO. AF_06/2021</t>
  </si>
  <si>
    <t>102621</t>
  </si>
  <si>
    <t>CAIXA D´ÁGUA EM POLIÉSTER REFORÇADO COM FIBRA DE VIDRO, 20000 LITROS - FORNECIMENTO E INSTALAÇÃO. AF_06/2021</t>
  </si>
  <si>
    <t>102622</t>
  </si>
  <si>
    <t>CAIXA D´ÁGUA EM POLIETILENO, 500 LITROS (INCLUSOS TUBOS, CONEXÕES E TORNEIRA DE BÓIA) - FORNECIMENTO E INSTALAÇÃO. AF_06/2021</t>
  </si>
  <si>
    <t>CAIXA D´ÁGUA EM POLIETILENO, 1000 LITROS (INCLUSOS TUBOS, CONEXÕES E TORNEIRA DE BÓIA) - FORNECIMENTO E INSTALAÇÃO. AF_06/2021</t>
  </si>
  <si>
    <t>89482</t>
  </si>
  <si>
    <t>CAIXA SIFONADA, PVC, DN 100 X 100 X 50 MM, FORNECIDA E INSTALADA EM RAMAIS DE ENCAMINHAMENTO DE ÁGUA PLUVIAL. AF_06/2022</t>
  </si>
  <si>
    <t>33,98</t>
  </si>
  <si>
    <t>89491</t>
  </si>
  <si>
    <t>CAIXA SIFONADA, PVC, DN 150 X 185 X 75 MM, FORNECIDA E INSTALADA EM RAMAIS DE ENCAMINHAMENTO DE ÁGUA PLUVIAL. AF_06/2022</t>
  </si>
  <si>
    <t>89495</t>
  </si>
  <si>
    <t>RALO SIFONADO, PVC, DN 100 X 40 MM, JUNTA SOLDÁVEL, FORNECIDO E INSTALADO EM RAMAIS DE ENCAMINHAMENTO DE ÁGUA PLUVIAL. AF_06/2022</t>
  </si>
  <si>
    <t>15,66</t>
  </si>
  <si>
    <t>CAIXA SIFONADA, PVC, DN 100 X 100 X 50 MM, JUNTA ELÁSTICA, FORNECIDA E INSTALADA EM RAMAL DE DESCARGA OU EM RAMAL DE ESGOTO SANITÁRIO. AF_08/2022</t>
  </si>
  <si>
    <t>41,21</t>
  </si>
  <si>
    <t>89708</t>
  </si>
  <si>
    <t>CAIXA SIFONADA, PVC, DN 150 X 185 X 75 MM, JUNTA ELÁSTICA, FORNECIDA E INSTALADA EM RAMAL DE DESCARGA OU EM RAMAL DE ESGOTO SANITÁRIO. AF_08/2022</t>
  </si>
  <si>
    <t>89709</t>
  </si>
  <si>
    <t>RALO SIFONADO, PVC, DN 100 X 40 MM, JUNTA SOLDÁVEL, FORNECIDO E INSTALADO EM RAMAL DE DESCARGA OU EM RAMAL DE ESGOTO SANITÁRIO. AF_08/2022</t>
  </si>
  <si>
    <t>89710</t>
  </si>
  <si>
    <t>RALO SECO, PVC, DN 100 X 40 MM, JUNTA SOLDÁVEL, FORNECIDO E INSTALADO EM RAMAL DE DESCARGA OU EM RAMAL DE ESGOTO SANITÁRIO. AF_08/2022</t>
  </si>
  <si>
    <t>15,60</t>
  </si>
  <si>
    <t>104326</t>
  </si>
  <si>
    <t>RALO SECO CÔNICO, PVC, DN 100 X 40 MM, JUNTA SOLDÁVEL, FORNECIDO E INSTALADO EM RAMAL DE DESCARGA OU EM RAMAL DE ESGOTO SANITÁRIO. AF_08/2022</t>
  </si>
  <si>
    <t>16,98</t>
  </si>
  <si>
    <t>104327</t>
  </si>
  <si>
    <t>RALO SIFONADO REDONDO, PVC, DN 100 X 40 MM, JUNTA SOLDÁVEL, FORNECIDO E INSTALADO EM RAMAL DE DESCARGA OU EM RAMAL DE ESGOTO SANITÁRIO. AF_08/2022</t>
  </si>
  <si>
    <t>16,16</t>
  </si>
  <si>
    <t>104328</t>
  </si>
  <si>
    <t>CAIXA SIFONADA, COM GRELHA QUADRADA, PVC, DN 150 X 150 X 50 MM, JUNTA SOLDÁVEL, FORNECIDA E INSTALADA EM RAMAL DE DESCARGA OU EM RAMAL DE ESGOTO SANITÁRIO. AF_08/2022</t>
  </si>
  <si>
    <t>104329</t>
  </si>
  <si>
    <t>CAIXA SIFONADA, COM GRELHA REDONDA, PVC, DN 150 X 150 X 50 MM, JUNTA SOLDÁVEL, FORNECIDA E INSTALADA EM RAMAL DE DESCARGA OU EM RAMAL DE ESGOTO SANITÁRIO. AF_08/2022</t>
  </si>
  <si>
    <t>68,29</t>
  </si>
  <si>
    <t>86872</t>
  </si>
  <si>
    <t>TANQUE DE LOUÇA BRANCA COM COLUNA, 30L OU EQUIVALENTE - FORNECIMENTO E INSTALAÇÃO. AF_01/2020</t>
  </si>
  <si>
    <t>86874</t>
  </si>
  <si>
    <t>TANQUE DE LOUÇA BRANCA SUSPENSO, 18L OU EQUIVALENTE - FORNECIMENTO E INSTALAÇÃO. AF_01/2020</t>
  </si>
  <si>
    <t>86875</t>
  </si>
  <si>
    <t>TANQUE DE MÁRMORE SINTÉTICO COM COLUNA, 22L OU EQUIVALENTE   FORNECIMENTO E INSTALAÇÃO. AF_01/2020</t>
  </si>
  <si>
    <t>86876</t>
  </si>
  <si>
    <t>TANQUE DE MÁRMORE SINTÉTICO SUSPENSO, 22L OU EQUIVALENTE - FORNECIMENTO E INSTALAÇÃO. AF_01/2020</t>
  </si>
  <si>
    <t>86877</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</si>
  <si>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</si>
  <si>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</si>
  <si>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</si>
  <si>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9,03</t>
  </si>
  <si>
    <t>86880</t>
  </si>
  <si>
    <t>VÁLVULA EM PLÁSTICO CROMADO TIPO AMERICANA 3.1/2 X 1.1/2 SEM ADAPTADOR PARA PIA - FORNECIMENTO E INSTALAÇÃO. AF_01/2020</t>
  </si>
  <si>
    <t>86881</t>
  </si>
  <si>
    <t>SIFÃO DO TIPO GARRAFA EM METAL CROMADO 1 X 1.1/2 - FORNECIMENTO E INSTALAÇÃO. AF_01/2020</t>
  </si>
  <si>
    <t>86882</t>
  </si>
  <si>
    <t>SIFÃO DO TIPO GARRAFA/COPO EM PVC 1.1/4  X 1.1/2 - FORNECIMENTO E INSTALAÇÃO. AF_01/2020</t>
  </si>
  <si>
    <t>SIFÃO DO TIPO FLEXÍVEL EM PVC 1  X 1.1/2  - FORNECIMENTO E INSTALAÇÃO. AF_01/2020</t>
  </si>
  <si>
    <t>86884</t>
  </si>
  <si>
    <t>ENGATE FLEXÍVEL EM PLÁSTICO BRANCO, 1/2 X 30CM - FORNECIMENTO E INSTALAÇÃO. AF_01/2020</t>
  </si>
  <si>
    <t>ENGATE FLEXÍVEL EM PLÁSTICO BRANCO, 1/2 X 40CM - FORNECIMENTO E INSTALAÇÃO. AF_01/2020</t>
  </si>
  <si>
    <t>86886</t>
  </si>
  <si>
    <t>ENGATE FLEXÍVEL EM INOX, 1/2  X 30CM - FORNECIMENTO E INSTALAÇÃO. AF_01/2020</t>
  </si>
  <si>
    <t>66,18</t>
  </si>
  <si>
    <t>86887</t>
  </si>
  <si>
    <t>ENGATE FLEXÍVEL EM INOX, 1/2  X 40CM - FORNECIMENTO E INSTALAÇÃO. AF_01/2020</t>
  </si>
  <si>
    <t>VASO SANITÁRIO SIFONADO COM CAIXA ACOPLADA LOUÇA BRANCA - FORNECIMENTO E INSTALAÇÃO. AF_01/2020</t>
  </si>
  <si>
    <t>86889</t>
  </si>
  <si>
    <t>BANCADA DE GRANITO CINZA POLIDO, DE 1,50 X 0,60 M, PARA PIA DE COZINHA - FORNECIMENTO E INSTALAÇÃO. AF_01/2020</t>
  </si>
  <si>
    <t>86893</t>
  </si>
  <si>
    <t>BANCADA DE MÁRMORE BRANCO POLIDO, DE 1,50 X 0,60 M, PARA PIA DE COZINHA - FORNECIMENTO E INSTALAÇÃO. AF_01/2020</t>
  </si>
  <si>
    <t>86894</t>
  </si>
  <si>
    <t>BANCADA DE MÁRMORE SINTÉTICO, DE 120 X 60CM, COM CUBA INTEGRADA - FORNECIMENTO E INSTALAÇÃO. AF_01/2020</t>
  </si>
  <si>
    <t>86895</t>
  </si>
  <si>
    <t>BANCADA DE GRANITO CINZA POLIDO, DE 0,50 X 0,60 M, PARA LAVATÓRIO - FORNECIMENTO E INSTALAÇÃO. AF_01/2020</t>
  </si>
  <si>
    <t>86899</t>
  </si>
  <si>
    <t>BANCADA DE MÁRMORE BRANCO POLIDO, DE 0,50 X 0,60 M, PARA LAVATÓRIO - FORNECIMENTO E INSTALAÇÃO. AF_01/2020</t>
  </si>
  <si>
    <t>86900</t>
  </si>
  <si>
    <t>CUBA DE EMBUTIR RETANGULAR DE AÇO INOXIDÁVEL, 46 X 30 X 12 CM - FORNECIMENTO E INSTALAÇÃO. AF_01/2020</t>
  </si>
  <si>
    <t>CUBA DE EMBUTIR OVAL EM LOUÇA BRANCA, 35 X 50CM OU EQUIVALENTE - FORNECIMENTO E INSTALAÇÃO. AF_01/2020</t>
  </si>
  <si>
    <t>86902</t>
  </si>
  <si>
    <t>LAVATÓRIO LOUÇA BRANCA COM COLUNA, *44 X 35,5* CM, PADRÃO POPULAR - FORNECIMENTO E INSTALAÇÃO. AF_01/2020</t>
  </si>
  <si>
    <t>86903</t>
  </si>
  <si>
    <t>LAVATÓRIO LOUÇA BRANCA COM COLUNA, 45 X 55CM OU EQUIVALENTE, PADRÃO MÉDIO - FORNECIMENTO E INSTALAÇÃO. AF_01/2020</t>
  </si>
  <si>
    <t>LAVATÓRIO LOUÇA BRANCA SUSPENSO, 29,5 X 39CM OU EQUIVALENTE, PADRÃO POPULAR - FORNECIMENTO E INSTALAÇÃO. AF_01/2020</t>
  </si>
  <si>
    <t>86905</t>
  </si>
  <si>
    <t>APARELHO MISTURADOR DE MESA PARA LAVATÓRIO, PADRÃO MÉDIO - FORNECIMENTO E INSTALAÇÃO. AF_01/2020</t>
  </si>
  <si>
    <t>TORNEIRA CROMADA DE MESA, 1/2 OU 3/4, PARA LAVATÓRIO, PADRÃO POPULAR - FORNECIMENTO E INSTALAÇÃO. AF_01/2020</t>
  </si>
  <si>
    <t>86908</t>
  </si>
  <si>
    <t>APARELHO MISTURADOR DE MESA PARA PIA DE COZINHA, PADRÃO MÉDIO - FORNECIMENTO E INSTALAÇÃO. AF_01/2020</t>
  </si>
  <si>
    <t>86909</t>
  </si>
  <si>
    <t>TORNEIRA CROMADA TUBO MÓVEL, DE MESA, 1/2 OU 3/4, PARA PIA DE COZINHA, PADRÃO ALTO - FORNECIMENTO E INSTALAÇÃO. AF_01/2020</t>
  </si>
  <si>
    <t>120,73</t>
  </si>
  <si>
    <t>86910</t>
  </si>
  <si>
    <t>TORNEIRA CROMADA TUBO MÓVEL, DE PAREDE, 1/2 OU 3/4, PARA PIA DE COZINHA, PADRÃO MÉDIO - FORNECIMENTO E INSTALAÇÃO. AF_01/2020</t>
  </si>
  <si>
    <t>TORNEIRA CROMADA LONGA, DE PAREDE, 1/2 OU 3/4, PARA PIA DE COZINHA, PADRÃO POPULAR - FORNECIMENTO E INSTALAÇÃO. AF_01/2020</t>
  </si>
  <si>
    <t>81,34</t>
  </si>
  <si>
    <t>86913</t>
  </si>
  <si>
    <t>TORNEIRA CROMADA 1/2 OU 3/4 PARA TANQUE, PADRÃO POPULAR - FORNECIMENTO E INSTALAÇÃO. AF_01/2020</t>
  </si>
  <si>
    <t>50,75</t>
  </si>
  <si>
    <t>86914</t>
  </si>
  <si>
    <t>TORNEIRA CROMADA 1/2 OU 3/4 PARA TANQUE, PADRÃO MÉDIO - FORNECIMENTO E INSTALAÇÃO. AF_01/2020</t>
  </si>
  <si>
    <t>86915</t>
  </si>
  <si>
    <t>TORNEIRA CROMADA DE MESA, 1/2 OU 3/4, PARA LAVATÓRIO, PADRÃO MÉDIO - FORNECIMENTO E INSTALAÇÃO. AF_01/2020</t>
  </si>
  <si>
    <t>133,28</t>
  </si>
  <si>
    <t>TORNEIRA PLÁSTICA 3/4 PARA TANQUE - FORNECIMENTO E INSTALAÇÃO. AF_01/2020</t>
  </si>
  <si>
    <t>86919</t>
  </si>
  <si>
    <t>TANQUE DE LOUÇA BRANCA COM COLUNA, 30L OU EQUIVALENTE, INCLUSO SIFÃO FLEXÍVEL EM PVC, VÁLVULA METÁLICA E TORNEIRA DE METAL CROMADO PADRÃO MÉDIO - FORNECIMENTO E INSTALAÇÃO. AF_01/2020</t>
  </si>
  <si>
    <t>86920</t>
  </si>
  <si>
    <t>TANQUE DE LOUÇA BRANCA COM COLUNA, 30L OU EQUIVALENTE, INCLUSO SIFÃO FLEXÍVEL EM PVC, VÁLVULA PLÁSTICA E TORNEIRA DE METAL CROMADO PADRÃO POPULAR - FORNECIMENTO E INSTALAÇÃO. AF_01/2020</t>
  </si>
  <si>
    <t>86921</t>
  </si>
  <si>
    <t>TANQUE DE LOUÇA BRANCA COM COLUNA, 30L OU EQUIVALENTE, INCLUSO SIFÃO FLEXÍVEL EM PVC, VÁLVULA PLÁSTICA E TORNEIRA DE PLÁSTICO - FORNECIMENTO E INSTALAÇÃO. AF_01/2020</t>
  </si>
  <si>
    <t>86922</t>
  </si>
  <si>
    <t>TANQUE DE LOUÇA BRANCA SUSPENSO, 18L OU EQUIVALENTE, INCLUSO SIFÃO TIPO GARRAFA EM METAL CROMADO, VÁLVULA METÁLICA E TORNEIRA DE METAL CROMADO PADRÃO MÉDIO - FORNECIMENTO E INSTALAÇÃO. AF_01/2020</t>
  </si>
  <si>
    <t>86923</t>
  </si>
  <si>
    <t>TANQUE DE LOUÇA BRANCA SUSPENSO, 18L OU EQUIVALENTE, INCLUSO SIFÃO TIPO GARRAFA EM PVC, VÁLVULA PLÁSTICA E TORNEIRA DE METAL CROMADO PADRÃO POPULAR - FORNECIMENTO E INSTALAÇÃO. AF_01/2020</t>
  </si>
  <si>
    <t>86924</t>
  </si>
  <si>
    <t>TANQUE DE LOUÇA BRANCA SUSPENSO, 18L OU EQUIVALENTE, INCLUSO SIFÃO TIPO GARRAFA EM PVC, VÁLVULA PLÁSTICA E TORNEIRA DE PLÁSTICO - FORNECIMENTO E INSTALAÇÃO. AF_01/2020</t>
  </si>
  <si>
    <t>86925</t>
  </si>
  <si>
    <t>TANQUE DE MÁRMORE SINTÉTICO COM COLUNA, 22L OU EQUIVALENTE, INCLUSO SIFÃO FLEXÍVEL EM PVC, VÁLVULA PLÁSTICA E TORNEIRA DE METAL CROMADO PADRÃO POPULAR - FORNECIMENTO E INSTALAÇÃO. AF_01/2020</t>
  </si>
  <si>
    <t>86926</t>
  </si>
  <si>
    <t>TANQUE DE MÁRMORE SINTÉTICO COM COLUNA, 22L OU EQUIVALENTE, INCLUSO SIFÃO FLEXÍVEL EM PVC, VÁLVULA PLÁSTICA E TORNEIRA DE PLÁSTICO - FORNECIMENTO E INSTALAÇÃO. AF_01/2020</t>
  </si>
  <si>
    <t>86927</t>
  </si>
  <si>
    <t>TANQUE DE MÁRMORE SINTÉTICO SUSPENSO, 22L OU EQUIVALENTE, INCLUSO SIFÃO TIPO GARRAFA EM PVC, VÁLVULA PLÁSTICA E TORNEIRA DE METAL CROMADO PADRÃO POPULAR - FORNEC. E INSTALAÇÃO. AF_01/2020</t>
  </si>
  <si>
    <t>86928</t>
  </si>
  <si>
    <t>TANQUE DE MÁRMORE SINTÉTICO SUSPENSO, 22L OU EQUIVALENTE, INCLUSO SIFÃO TIPO GARRAFA EM PVC, VÁLVULA PLÁSTICA E TORNEIRA DE PLÁSTICO - FORNECIMENTO E INSTALAÇÃO. AF_01/2020</t>
  </si>
  <si>
    <t>86929</t>
  </si>
  <si>
    <t>TANQUE DE MÁRMORE SINTÉTICO SUSPENSO, 22L OU EQUIVALENTE, INCLUSO SIFÃO FLEXÍVEL EM PVC, VÁLVULA PLÁSTICA E TORNEIRA DE METAL CROMADO PADRÃO POPULAR - FORNECIMENTO E INSTALAÇÃO. AF_01/2020</t>
  </si>
  <si>
    <t>86930</t>
  </si>
  <si>
    <t>TANQUE DE MÁRMORE SINTÉTICO SUSPENSO, 22L OU EQUIVALENTE, INCLUSO SIFÃO FLEXÍVEL EM PVC, VÁLVULA PLÁSTICA E TORNEIRA DE PLÁSTICO - FORNECIMENTO E INSTALAÇÃO. AF_01/2020</t>
  </si>
  <si>
    <t>86931</t>
  </si>
  <si>
    <t>VASO SANITÁRIO SIFONADO COM CAIXA ACOPLADA LOUÇA BRANCA, INCLUSO ENGATE FLEXÍVEL EM PLÁSTICO BRANCO, 1/2  X 40CM - FORNECIMENTO E INSTALAÇÃO. AF_01/2020</t>
  </si>
  <si>
    <t>86932</t>
  </si>
  <si>
    <t>VASO SANITÁRIO SIFONADO COM CAIXA ACOPLADA LOUÇA BRANCA - PADRÃO MÉDIO, INCLUSO ENGATE FLEXÍVEL EM METAL CROMADO, 1/2  X 40CM - FORNECIMENTO E INSTALAÇÃO. AF_01/2020</t>
  </si>
  <si>
    <t>86933</t>
  </si>
  <si>
    <t>BANCADA DE MÁRMORE SINTÉTICO 120 X 60CM, COM CUBA INTEGRADA, INCLUSO SIFÃO TIPO GARRAFA EM PVC, VÁLVULA EM PLÁSTICO CROMADO TIPO AMERICANA E TORNEIRA CROMADA LONGA, DE PAREDE, PADRÃO POPULAR - FORNECIMENTO E INSTALAÇÃO. AF_01/2020</t>
  </si>
  <si>
    <t>86934</t>
  </si>
  <si>
    <t>BANCADA DE MÁRMORE SINTÉTICO 120 X 60CM, COM CUBA INTEGRADA, INCLUSO SIFÃO TIPO FLEXÍVEL EM PVC, VÁLVULA EM PLÁSTICO CROMADO TIPO AMERICANA E TORNEIRA CROMADA LONGA, DE PAREDE, PADRÃO POPULAR - FORNECIMENTO E INSTALAÇÃO. AF_01/2020</t>
  </si>
  <si>
    <t>86935</t>
  </si>
  <si>
    <t>CUBA DE EMBUTIR DE AÇO INOXIDÁVEL MÉDIA, INCLUSO VÁLVULA TIPO AMERICANA EM METAL CROMADO E SIFÃO FLEXÍVEL EM PVC - FORNECIMENTO E INSTALAÇÃO. AF_01/2020</t>
  </si>
  <si>
    <t>86936</t>
  </si>
  <si>
    <t>CUBA DE EMBUTIR DE AÇO INOXIDÁVEL MÉDIA, INCLUSO VÁLVULA TIPO AMERICANA E SIFÃO TIPO GARRAFA EM METAL CROMADO - FORNECIMENTO E INSTALAÇÃO. AF_01/2020</t>
  </si>
  <si>
    <t>86937</t>
  </si>
  <si>
    <t>CUBA DE EMBUTIR OVAL EM LOUÇA BRANCA, 35 X 50CM OU EQUIVALENTE, INCLUSO VÁLVULA EM METAL CROMADO E SIFÃO FLEXÍVEL EM PVC - FORNECIMENTO E INSTALAÇÃO. AF_01/2020</t>
  </si>
  <si>
    <t>86938</t>
  </si>
  <si>
    <t>CUBA DE EMBUTIR OVAL EM LOUÇA BRANCA, 35 X 50CM OU EQUIVALENTE, INCLUSO VÁLVULA E SIFÃO TIPO GARRAFA EM METAL CROMADO - FORNECIMENTO E INSTALAÇÃO. AF_01/2020</t>
  </si>
  <si>
    <t>86939</t>
  </si>
  <si>
    <t>LAVATÓRIO LOUÇA BRANCA COM COLUNA, *44 X 35,5* CM, PADRÃO POPULAR, INCLUSO SIFÃO FLEXÍVEL EM PVC, VÁLVULA E ENGATE FLEXÍVEL 30CM EM PLÁSTICO E COM TORNEIRA CROMADA PADRÃO POPULAR - FORNECIMENTO E INSTALAÇÃO. AF_01/2020</t>
  </si>
  <si>
    <t>86940</t>
  </si>
  <si>
    <t>LAVATÓRIO LOUÇA BRANCA COM COLUNA, 45 X 55CM OU EQUIVALENTE, PADRÃO MÉDIO, INCLUSO SIFÃO TIPO GARRAFA, VÁLVULA E ENGATE FLEXÍVEL DE 40CM EM METAL CROMADO, COM APARELHO MISTURADOR PADRÃO MÉDIO - FORNECIMENTO E INSTALAÇÃO. AF_01/2020</t>
  </si>
  <si>
    <t>86941</t>
  </si>
  <si>
    <t>LAVATÓRIO LOUÇA BRANCA COM COLUNA, 45 X 55CM OU EQUIVALENTE, PADRÃO MÉDIO, INCLUSO SIFÃO TIPO GARRAFA, VÁLVULA E ENGATE FLEXÍVEL DE 40CM EM METAL CROMADO, COM TORNEIRA CROMADA DE MESA, PADRÃO MÉDIO - FORNECIMENTO E INSTALAÇÃO. AF_01/2020</t>
  </si>
  <si>
    <t>86942</t>
  </si>
  <si>
    <t>LAVATÓRIO LOUÇA BRANCA SUSPENSO, 29,5 X 39CM OU EQUIVALENTE, PADRÃO POPULAR, INCLUSO SIFÃO TIPO GARRAFA EM PVC, VÁLVULA E ENGATE FLEXÍVEL 30CM EM PLÁSTICO E TORNEIRA CROMADA DE MESA, PADRÃO POPULAR - FORNECIMENTO E INSTALAÇÃO. AF_01/2020</t>
  </si>
  <si>
    <t>86943</t>
  </si>
  <si>
    <t>LAVATÓRIO LOUÇA BRANCA SUSPENSO, 29,5 X 39CM OU EQUIVALENTE, PADRÃO POPULAR, INCLUSO SIFÃO FLEXÍVEL EM PVC, VÁLVULA E ENGATE FLEXÍVEL 30CM EM PLÁSTICO E TORNEIRA CROMADA DE MESA, PADRÃO POPULAR - FORNECIMENTO E INSTALAÇÃO. AF_01/2020</t>
  </si>
  <si>
    <t>86947</t>
  </si>
  <si>
    <t>BANCADA MÁRMORE BRANCO, 50 X 60 CM, INCLUSO CUBA DE EMBUTIR OVAL EM LOUÇA BRANCA 35 X 50 CM, VÁLVULA, SIFÃO TIPO GARRAFA E ENGATE FLEXÍVEL 40 CM EM METAL CROMADO E APARELHO MISTURADOR DE MESA, PADRÃO MÉDIO - FORNEC. E INSTALAÇÃO. AF_01/2020</t>
  </si>
  <si>
    <t>93396</t>
  </si>
  <si>
    <t>BANCADA GRANITO CINZA,  50 X 60 CM, INCL. CUBA DE EMBUTIR OVAL LOUÇA BRANCA 35 X 50 CM, VÁLVULA METAL CROMADO, SIFÃO FLEXÍVEL PVC, ENGATE 30 CM FLEXÍVEL PLÁSTICO E TORNEIRA CROMADA DE MESA, PADRÃO POPULAR - FORNEC. E INSTALAÇÃO. AF_01/2020</t>
  </si>
  <si>
    <t>93441</t>
  </si>
  <si>
    <t>BANCADA GRANITO CINZA  150 X 60 CM, COM CUBA DE EMBUTIR DE AÇO, VÁLVULA AMERICANA EM METAL, SIFÃO FLEXÍVEL EM PVC, ENGATE FLEXÍVEL 30 CM, TORNEIRA CROMADA LONGA, DE PAREDE, 1/2 OU 3/4, P/ COZINHA, PADRÃO POPULAR - FORNEC. E INSTALAÇÃO. AF_01/2020</t>
  </si>
  <si>
    <t>93442</t>
  </si>
  <si>
    <t>BANCADA MÁRMORE BRANCO 150 X 60 CM, COM CUBA DE EMBUTIR DE AÇO, VÁLVULA AMERICANA E SIFÃO TIPO GARRAFA EM METAL , ENGATE FLEXÍVEL 30 CM, TORNEIRA CROMADA, DE MESA, 1/2 OU 3/4, PARA PIA COZINHA, PADRÃO ALTO - FORNEC. E INSTALAÇÃO. AF_01/2020</t>
  </si>
  <si>
    <t>95469</t>
  </si>
  <si>
    <t>VASO SANITARIO SIFONADO CONVENCIONAL COM  LOUÇA BRANCA - FORNECIMENTO E INSTALAÇÃO. AF_01/2020</t>
  </si>
  <si>
    <t>95470</t>
  </si>
  <si>
    <t>VASO SANITARIO SIFONADO CONVENCIONAL COM LOUÇA BRANCA, INCLUSO CONJUNTO DE LIGAÇÃO PARA BACIA SANITÁRIA AJUSTÁVEL - FORNECIMENTO E INSTALAÇÃO. AF_10/2016</t>
  </si>
  <si>
    <t>95471</t>
  </si>
  <si>
    <t>VASO SANITARIO SIFONADO CONVENCIONAL PARA PCD SEM FURO FRONTAL COM  LOUÇA BRANCA SEM ASSENTO -  FORNECIMENTO E INSTALAÇÃO. AF_01/2020</t>
  </si>
  <si>
    <t>95472</t>
  </si>
  <si>
    <t>VASO SANITARIO SIFONADO CONVENCIONAL PARA PCD SEM FURO FRONTAL COM LOUÇA BRANCA SEM ASSENTO, INCLUSO CONJUNTO DE LIGAÇÃO PARA BACIA SANITÁRIA AJUSTÁVEL - FORNECIMENTO E INSTALAÇÃO. AF_01/2020</t>
  </si>
  <si>
    <t>698,25</t>
  </si>
  <si>
    <t>95542</t>
  </si>
  <si>
    <t>PORTA TOALHA ROSTO EM METAL CROMADO, TIPO ARGOLA, INCLUSO FIXAÇÃO. AF_01/2020</t>
  </si>
  <si>
    <t>95543</t>
  </si>
  <si>
    <t>PORTA TOALHA BANHO EM METAL CROMADO, TIPO BARRA, INCLUSO FIXAÇÃO. AF_01/2020</t>
  </si>
  <si>
    <t>95544</t>
  </si>
  <si>
    <t>PAPELEIRA DE PAREDE EM METAL CROMADO SEM TAMPA, INCLUSO FIXAÇÃO. AF_01/2020</t>
  </si>
  <si>
    <t>95545</t>
  </si>
  <si>
    <t>SABONETEIRA DE PAREDE EM METAL CROMADO, INCLUSO FIXAÇÃO. AF_01/2020</t>
  </si>
  <si>
    <t>95546</t>
  </si>
  <si>
    <t>KIT DE ACESSORIOS PARA BANHEIRO EM METAL CROMADO, 5 PECAS, INCLUSO FIXAÇÃO. AF_01/2020</t>
  </si>
  <si>
    <t>95547</t>
  </si>
  <si>
    <t>SABONETEIRA PLASTICA TIPO DISPENSER PARA SABONETE LIQUIDO COM RESERVATORIO 800 A 1500 ML, INCLUSO FIXAÇÃO. AF_01/2020</t>
  </si>
  <si>
    <t>VASO SANITÁRIO INFANTIL LOUÇA BRANCA - FORNECIMENTO E INSTALACAO. AF_01/2020</t>
  </si>
  <si>
    <t>100849</t>
  </si>
  <si>
    <t>ASSENTO SANITÁRIO CONVENCIONAL - FORNECIMENTO E INSTALACAO. AF_01/2020</t>
  </si>
  <si>
    <t>34,16</t>
  </si>
  <si>
    <t>100851</t>
  </si>
  <si>
    <t>ASSENTO SANITÁRIO INFANTIL - FORNECIMENTO E INSTALACAO. AF_01/2020</t>
  </si>
  <si>
    <t>100852</t>
  </si>
  <si>
    <t>CUBA DE EMBUTIR RETANGULAR DE AÇO INOXIDÁVEL, 56 X 33 X 12 CM - FORNECIMENTO E INSTALAÇÃO. AF_01/2020</t>
  </si>
  <si>
    <t>100853</t>
  </si>
  <si>
    <t>TORNEIRA CROMADA DE MESA PARA LAVATORIO, TIPO MONOCOMANDO. AF_01/2020</t>
  </si>
  <si>
    <t>100854</t>
  </si>
  <si>
    <t>TORNEIRA CROMADA DE MESA PARA LAVATÓRIO COM SENSOR DE PRESENCA.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</si>
  <si>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</si>
  <si>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</si>
  <si>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</si>
  <si>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</si>
  <si>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</si>
  <si>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</si>
  <si>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100859</t>
  </si>
  <si>
    <t>MICTÓRIO SIFONADO LOUÇA BRANCA PARA ENTRADA DE ÁGUA EMBUTIDA  PADRÃO ALTO  FORNECIMENTO E INSTALAÇÃO. AF_01/2020</t>
  </si>
  <si>
    <t>CHUVEIRO ELÉTRICO COMUM CORPO PLÁSTICO, TIPO DUCHA  FORNECIMENTO E INSTALAÇÃO. AF_01/2020</t>
  </si>
  <si>
    <t>100861</t>
  </si>
  <si>
    <t>SUPORTE MÃO FRANCESA EM AÇO, ABAS IGUAIS 30 CM, CAPACIDADE MINIMA 60 KG, BRANCO - FORNECIMENTO E INSTALAÇÃO. AF_01/2020</t>
  </si>
  <si>
    <t>39,27</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</si>
  <si>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</si>
  <si>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</si>
  <si>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</si>
  <si>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</si>
  <si>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</si>
  <si>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</si>
  <si>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</si>
  <si>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</si>
  <si>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</si>
  <si>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</si>
  <si>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</si>
  <si>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</si>
  <si>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</si>
  <si>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</si>
  <si>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</si>
  <si>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</si>
  <si>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</si>
  <si>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</si>
  <si>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</si>
  <si>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</si>
  <si>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</si>
  <si>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</si>
  <si>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</si>
  <si>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</si>
  <si>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</si>
  <si>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BANCO ARTICULADO, EM ACO INOX, PARA PCD, FIXADO NA PAREDE - FORNECIMENTO E INSTALAÇÃO. AF_01/2020</t>
  </si>
  <si>
    <t>100878</t>
  </si>
  <si>
    <t>VASO SANITÁRIO SIFONADO COM CAIXA ACOPLADA, LOUÇA BRANCA - PADRÃO ALTO - FORNECIMENTO E INSTALAÇÃO. AF_01/2020</t>
  </si>
  <si>
    <t>98052</t>
  </si>
  <si>
    <t>TANQUE SÉPTICO CIRCULAR, EM CONCRETO PRÉ-MOLDADO, DIÂMETRO INTERNO = 1,10 M, ALTURA INTERNA = 2,50 M, VOLUME ÚTIL: 2138,2 L (PARA 5 CONTRIBUINTES). AF_12/2020_PA</t>
  </si>
  <si>
    <t>98053</t>
  </si>
  <si>
    <t>TANQUE SÉPTICO CIRCULAR, EM CONCRETO PRÉ-MOLDADO, DIÂMETRO INTERNO = 1,40 M, ALTURA INTERNA = 2,50 M, VOLUME ÚTIL: 3463,6 L (PARA 13 CONTRIBUINTES). AF_12/2020_PA</t>
  </si>
  <si>
    <t>98054</t>
  </si>
  <si>
    <t>TANQUE SÉPTICO CIRCULAR, EM CONCRETO PRÉ-MOLDADO, DIÂMETRO INTERNO = 1,88 M, ALTURA INTERNA = 2,50 M, VOLUME ÚTIL: 6245,8 L (PARA 32 CONTRIBUINTES). AF_12/2020_PA</t>
  </si>
  <si>
    <t>98055</t>
  </si>
  <si>
    <t>TANQUE SÉPTICO CIRCULAR, EM CONCRETO PRÉ-MOLDADO, DIÂMETRO INTERNO = 2,38 M, ALTURA INTERNA = 2,50 M, VOLUME ÚTIL: 10009,8 L (PARA 69 CONTRIBUINTES). AF_12/2020_PA</t>
  </si>
  <si>
    <t>98056</t>
  </si>
  <si>
    <t>TANQUE SÉPTICO CIRCULAR, EM CONCRETO PRÉ-MOLDADO, DIÂMETRO INTERNO = 2,38 M, ALTURA INTERNA = 3,0 M, VOLUME ÚTIL: 12234,2 L (PARA 86 CONTRIBUINTES). AF_12/2020_PA</t>
  </si>
  <si>
    <t>98057</t>
  </si>
  <si>
    <t>TANQUE SÉPTICO CIRCULAR, EM CONCRETO PRÉ-MOLDADO, DIÂMETRO INTERNO = 2,88 M, ALTURA INTERNA = 2,50 M, VOLUME ÚTIL: 14657,4 L (PARA 105 CONTRIBUINTES). AF_12/2020_PA</t>
  </si>
  <si>
    <t>98058</t>
  </si>
  <si>
    <t>FILTRO ANAERÓBIO CIRCULAR, EM CONCRETO PRÉ-MOLDADO, DIÂMETRO INTERNO = 1,10 M, ALTURA INTERNA = 1,50 M, VOLUME ÚTIL: 1140,4 L (PARA 5 CONTRIBUINTES). AF_12/2020_PA</t>
  </si>
  <si>
    <t>98059</t>
  </si>
  <si>
    <t>FILTRO ANAERÓBIO CIRCULAR, EM CONCRETO PRÉ-MOLDADO, DIÂMETRO INTERNO = 1,88 M, ALTURA INTERNA = 1,50 M, VOLUME ÚTIL: 3331,1 L (PARA 19 CONTRIBUINTES). AF_12/2020_PA</t>
  </si>
  <si>
    <t>98060</t>
  </si>
  <si>
    <t>FILTRO ANAERÓBIO CIRCULAR, EM CONCRETO PRÉ-MOLDADO, DIÂMETRO INTERNO = 2,38 M, ALTURA INTERNA = 1,50 M, VOLUME ÚTIL: 5338,6 L (PARA 34 CONTRIBUINTES). AF_12/2020_PA</t>
  </si>
  <si>
    <t>98061</t>
  </si>
  <si>
    <t>FILTRO ANAERÓBIO CIRCULAR, EM CONCRETO PRÉ-MOLDADO, DIÂMETRO INTERNO = 2,88 M, ALTURA INTERNA = 1,50 M, VOLUME ÚTIL: 7817,3 L (PARA 75 CONTRIBUINTES). AF_12/2020_PA</t>
  </si>
  <si>
    <t>98062</t>
  </si>
  <si>
    <t>SUMIDOURO CIRCULAR, EM CONCRETO PRÉ-MOLDADO, DIÂMETRO INTERNO = 1,88 M, ALTURA INTERNA = 2,00 M, ÁREA DE INFILTRAÇÃO: 13,1 M² (PARA 5 CONTRIBUINTES). AF_12/2020_PA</t>
  </si>
  <si>
    <t>98063</t>
  </si>
  <si>
    <t>SUMIDOURO CIRCULAR, EM CONCRETO PRÉ-MOLDADO, DIÂMETRO INTERNO = 2,38 M, ALTURA INTERNA = 2,50 M, ÁREA DE INFILTRAÇÃO: 21,3 M² (PARA 8 CONTRIBUINTES). AF_12/2020_PA</t>
  </si>
  <si>
    <t>98064</t>
  </si>
  <si>
    <t>SUMIDOURO CIRCULAR, EM CONCRETO PRÉ-MOLDADO, DIÂMETRO INTERNO = 2,38 M, ALTURA INTERNA = 3,0 M, ÁREA DE INFILTRAÇÃO: 25 M² (PARA 10 CONTRIBUINTES). AF_12/2020_PA</t>
  </si>
  <si>
    <t>98065</t>
  </si>
  <si>
    <t>SUMIDOURO CIRCULAR, EM CONCRETO PRÉ-MOLDADO, DIÂMETRO INTERNO = 2,88 M, ALTURA INTERNA = 3,0 M, ÁREA DE INFILTRAÇÃO: 31,4 M² (PARA 12 CONTRIBUINTES). AF_12/2020_PA</t>
  </si>
  <si>
    <t>98066</t>
  </si>
  <si>
    <t>TANQUE SÉPTICO RETANGULAR, EM ALVENARIA COM TIJOLOS CERÂMICOS MACIÇOS, DIMENSÕES INTERNAS: 1,0 X 2,0 X H=1,4 M, VOLUME ÚTIL: 2000 L (PARA 5 CONTRIBUINTES). AF_12/2020</t>
  </si>
  <si>
    <t>98067</t>
  </si>
  <si>
    <t>TANQUE SÉPTICO RETANGULAR, EM ALVENARIA COM TIJOLOS CERÂMICOS MACIÇOS, DIMENSÕES INTERNAS: 1,2 X 2,4 X H=1,6 M, VOLUME ÚTIL: 3456 L (PARA 13 CONTRIBUINTES). AF_12/2020</t>
  </si>
  <si>
    <t>98068</t>
  </si>
  <si>
    <t>TANQUE SÉPTICO RETANGULAR, EM ALVENARIA COM TIJOLOS CERÂMICOS MACIÇOS, DIMENSÕES INTERNAS: 1,4 X 3,2 X H=1,8 M, VOLUME ÚTIL: 6272 L (PARA 32 CONTRIBUINTES). AF_12/2020</t>
  </si>
  <si>
    <t>98069</t>
  </si>
  <si>
    <t>TANQUE SÉPTICO RETANGULAR, EM ALVENARIA COM TIJOLOS CERÂMICOS MACIÇOS, DIMENSÕES INTERNAS: 1,6 X 4,4 X H=1,8 M, VOLUME ÚTIL: 9856 L (PARA 68 CONTRIBUINTES). AF_12/2020</t>
  </si>
  <si>
    <t>98070</t>
  </si>
  <si>
    <t>TANQUE SÉPTICO RETANGULAR, EM ALVENARIA COM TIJOLOS CERÂMICOS MACIÇOS, DIMENSÕES INTERNAS: 1,6 X 4,8 X H=2,0 M, VOLUME ÚTIL: 12288 L (PARA 86 CONTRIBUINTES). AF_12/2020</t>
  </si>
  <si>
    <t>98071</t>
  </si>
  <si>
    <t>TANQUE SÉPTICO RETANGULAR, EM ALVENARIA COM TIJOLOS CERÂMICOS MACIÇOS, DIMENSÕES INTERNAS: 1,6 X 4,6 X H=2,4 M, VOLUME ÚTIL: 14720 L (PARA 105 CONTRIBUINTES). AF_12/2020</t>
  </si>
  <si>
    <t>98072</t>
  </si>
  <si>
    <t>FILTRO ANAERÓBIO RETANGULAR, EM ALVENARIA COM TIJOLOS CERÂMICOS MACIÇOS, DIMENSÕES INTERNAS: 0,8 X 1,2 X H=1,67 M, VOLUME ÚTIL: 1152 L (PARA 5 CONTRIBUINTES). AF_12/2020</t>
  </si>
  <si>
    <t>98073</t>
  </si>
  <si>
    <t>FILTRO ANAERÓBIO RETANGULAR, EM ALVENARIA COM TIJOLOS CERÂMICOS MACIÇOS, DIMENSÕES INTERNAS: 1,2 X 1,8 X H=1,67 M, VOLUME ÚTIL: 2592 L (PARA 13 CONTRIBUINTES). AF_12/2020</t>
  </si>
  <si>
    <t>98074</t>
  </si>
  <si>
    <t>FILTRO ANAERÓBIO RETANGULAR, EM ALVENARIA COM TIJOLOS CERÂMICOS MACIÇOS, DIMENSÕES INTERNAS: 1,4 X 3,0 X H=1,67 M, VOLUME ÚTIL: 5040 L (PARA 32 CONTRIBUINTES). AF_12/2020</t>
  </si>
  <si>
    <t>98075</t>
  </si>
  <si>
    <t>FILTRO ANAERÓBIO RETANGULAR, EM ALVENARIA COM TIJOLOS CERÂMICOS MACIÇOS, DIMENSÕES INTERNAS: 1,4 X 4,2 X H=1,67 M, VOLUME ÚTIL: 7056 L (PARA 67 CONTRIBUINTES). AF_12/2020</t>
  </si>
  <si>
    <t>98076</t>
  </si>
  <si>
    <t>FILTRO ANAERÓBIO RETANGULAR, EM ALVENARIA COM TIJOLOS CERÂMICOS MACIÇOS, DIMENSÕES INTERNAS: 1,6 X 4,6 X H=1,67 M, VOLUME ÚTIL: 8832 L (PARA 84 CONTRIBUINTES). AF_12/2020</t>
  </si>
  <si>
    <t>98077</t>
  </si>
  <si>
    <t>FILTRO ANAERÓBIO RETANGULAR, EM ALVENARIA COM TIJOLOS CERÂMICOS MACIÇOS, DIMENSÕES INTERNAS: 1,6 X 5,6 X H=1,67 M, VOLUME ÚTIL: 10752 L (PARA 103 CONTRIBUINTES). AF_12/2020</t>
  </si>
  <si>
    <t>98078</t>
  </si>
  <si>
    <t>SUMIDOURO RETANGULAR, EM ALVENARIA COM TIJOLOS CERÂMICOS MACIÇOS, DIMENSÕES INTERNAS: 0,8 X 1,4 X H=3,0 M, ÁREA DE INFILTRAÇÃO: 13,2 M² (PARA 5 CONTRIBUINTES). AF_12/2020</t>
  </si>
  <si>
    <t>98079</t>
  </si>
  <si>
    <t>SUMIDOURO RETANGULAR, EM ALVENARIA COM TIJOLOS CERÂMICOS MACIÇOS, DIMENSÕES INTERNAS: 1,0 X 3,0 X H=3,0 M, ÁREA DE INFILTRAÇÃO: 25 M² (PARA 10 CONTRIBUINTES). AF_12/2020</t>
  </si>
  <si>
    <t>98080</t>
  </si>
  <si>
    <t>SUMIDOURO RETANGULAR, EM ALVENARIA COM TIJOLOS CERÂMICOS MACIÇOS, DIMENSÕES INTERNAS: 1,6 X 3,4 X H=3,0 M, ÁREA DE INFILTRAÇÃO: 32,9 M² (PARA 13 CONTRIBUINTES). AF_12/2020</t>
  </si>
  <si>
    <t>98081</t>
  </si>
  <si>
    <t>SUMIDOURO RETANGULAR, EM ALVENARIA COM TIJOLOS CERÂMICOS MACIÇOS, DIMENSÕES INTERNAS: 1,6 X 5,8 X H=3,0 M, ÁREA DE INFILTRAÇÃO: 50 M² (PARA 20 CONTRIBUINTES). AF_12/2020</t>
  </si>
  <si>
    <t>98082</t>
  </si>
  <si>
    <t>TANQUE SÉPTICO RETANGULAR, EM ALVENARIA COM BLOCOS DE CONCRETO, DIMENSÕES INTERNAS: 1,0 X 2,0 X H=1,4 M, VOLUME ÚTIL: 2000 L (PARA 5 CONTRIBUINTES). AF_12/2020</t>
  </si>
  <si>
    <t>98083</t>
  </si>
  <si>
    <t>TANQUE SÉPTICO RETANGULAR, EM ALVENARIA COM BLOCOS DE CONCRETO, DIMENSÕES INTERNAS: 1,2 X 2,4 X H=1,6 M, VOLUME ÚTIL: 3456 L (PARA 13 CONTRIBUINTES). AF_12/2020</t>
  </si>
  <si>
    <t>98084</t>
  </si>
  <si>
    <t>TANQUE SÉPTICO RETANGULAR, EM ALVENARIA COM BLOCOS DE CONCRETO, DIMENSÕES INTERNAS: 1,4 X 3,2 X H=1,8 M, VOLUME ÚTIL: 6272 L (PARA 32 CONTRIBUINTES). AF_12/2020</t>
  </si>
  <si>
    <t>98085</t>
  </si>
  <si>
    <t>TANQUE SÉPTICO RETANGULAR, EM ALVENARIA COM BLOCOS DE CONCRETO, DIMENSÕES INTERNAS: 1,6 X 4,4 X H=1,8 M, VOLUME ÚTIL: 9856 L (PARA 68 CONTRIBUINTES). AF_12/2020</t>
  </si>
  <si>
    <t>98086</t>
  </si>
  <si>
    <t>TANQUE SÉPTICO RETANGULAR, EM ALVENARIA COM BLOCOS DE CONCRETO, DIMENSÕES INTERNAS: 1,6 X 4,8 X H=2,0 M, VOLUME ÚTIL: 12288 L (PARA 86 CONTRIBUINTES). AF_12/2020</t>
  </si>
  <si>
    <t>98087</t>
  </si>
  <si>
    <t>TANQUE SÉPTICO RETANGULAR, EM ALVENARIA COM BLOCOS DE CONCRETO, DIMENSÕES INTERNAS: 1,6 X 4,6 X H=2,4 M, VOLUME ÚTIL: 14720 L (PARA 105 CONTRIBUINTES). AF_12/2020</t>
  </si>
  <si>
    <t>98088</t>
  </si>
  <si>
    <t>FILTRO ANAERÓBIO RETANGULAR, EM ALVENARIA COM BLOCOS DE CONCRETO, DIMENSÕES INTERNAS: 0,8 X 1,2 X H=1,67 M, VOLUME ÚTIL: 1152 L (PARA 5 CONTRIBUINTES). AF_12/2020</t>
  </si>
  <si>
    <t>98089</t>
  </si>
  <si>
    <t>FILTRO ANAERÓBIO RETANGULAR, EM ALVENARIA COM BLOCOS DE CONCRETO, DIMENSÕES INTERNAS: 1,2 X 1,8 X H=1,67 M, VOLUME ÚTIL: 2592 L (PARA 13 CONTRIBUINTES). AF_12/2020</t>
  </si>
  <si>
    <t>98090</t>
  </si>
  <si>
    <t>FILTRO ANAERÓBIO RETANGULAR, EM ALVENARIA COM BLOCOS DE CONCRETO, DIMENSÕES INTERNAS: 1,4 X 3,0 X H=1,67 M, VOLUME ÚTIL: 5040 L (PARA 32 CONTRIBUINTES). AF_12/2020</t>
  </si>
  <si>
    <t>98091</t>
  </si>
  <si>
    <t>FILTRO ANAERÓBIO RETANGULAR, EM ALVENARIA COM BLOCOS DE CONCRETO, DIMENSÕES INTERNAS: 1,4 X 4,2 X H=1,67 M, VOLUME ÚTIL: 7056 L (PARA 67 CONTRIBUINTES). AF_12/2020</t>
  </si>
  <si>
    <t>98092</t>
  </si>
  <si>
    <t>FILTRO ANAERÓBIO RETANGULAR, EM ALVENARIA COM BLOCOS DE CONCRETO, DIMENSÕES INTERNAS: 1,6 X 4,6 X H=1,67 M, VOLUME ÚTIL: 8832 L (PARA 84 CONTRIBUINTES). AF_12/2020</t>
  </si>
  <si>
    <t>98093</t>
  </si>
  <si>
    <t>FILTRO ANAERÓBIO RETANGULAR, EM ALVENARIA COM BLOCOS DE CONCRETO, DIMENSÕES INTERNAS: 1,6 X 5,6 X H=1,67 M, VOLUME ÚTIL: 10752 L (PARA 103 CONTRIBUINTES). AF_12/2020</t>
  </si>
  <si>
    <t>98094</t>
  </si>
  <si>
    <t>SUMIDOURO RETANGULAR, EM ALVENARIA COM BLOCOS DE CONCRETO, DIMENSÕES INTERNAS: 0,8 X 1,4 X H=3,0 M, ÁREA DE INFILTRAÇÃO: 13,2 M² (PARA 5 CONTRIBUINTES). AF_12/2020</t>
  </si>
  <si>
    <t>98099</t>
  </si>
  <si>
    <t>SUMIDOURO RETANGULAR, EM ALVENARIA COM BLOCOS DE CONCRETO, DIMENSÕES INTERNAS: 1,0 X 3,0 X H=3,0 M, ÁREA DE INFILTRAÇÃO: 25 M² (PARA 10 CONTRIBUINTES). AF_12/2020</t>
  </si>
  <si>
    <t>98100</t>
  </si>
  <si>
    <t>SUMIDOURO RETANGULAR, EM ALVENARIA COM BLOCOS DE CONCRETO, DIMENSÕES INTERNAS: 1,6 X 3,4 X H=3,0 M, ÁREA DE INFILTRAÇÃO: 32,9 M² (PARA 13 CONTRIBUINTES). . AF_12/2020</t>
  </si>
  <si>
    <t>98101</t>
  </si>
  <si>
    <t>SUMIDOURO RETANGULAR, EM ALVENARIA COM BLOCOS DE CONCRETO, DIMENSÕES INTERNAS: 1,6 X 5,8 X H=3,0 M, ÁREA DE INFILTRAÇÃO: 50 M² (PARA 20 CONTRIBUINTES). . AF_12/2020</t>
  </si>
  <si>
    <t>98109</t>
  </si>
  <si>
    <t>CAIXA DE GORDURA ESPECIAL (CAPACIDADE: 312 L - PARA ATÉ 146 PESSOAS SERVIDAS NO PICO), RETANGULAR, EM ALVENARIA COM BLOCOS DE CONCRETO, DIMENSÕES INTERNAS = 0,4X1,2 M, ALTURA INTERNA = 1 M. AF_12/2020</t>
  </si>
  <si>
    <t>98110</t>
  </si>
  <si>
    <t>CAIXA DE GORDURA PEQUENA (CAPACIDADE: 19 L), CIRCULAR, EM PVC, DIÂMETRO INTERNO= 0,3 M. AF_12/2020</t>
  </si>
  <si>
    <t>98111</t>
  </si>
  <si>
    <t>CAIXA DE INSPEÇÃO PARA ATERRAMENTO, CIRCULAR, EM POLIETILENO, DIÂMETRO INTERNO = 0,3 M. AF_12/2020</t>
  </si>
  <si>
    <t>98112</t>
  </si>
  <si>
    <t>TIL (TUBO DE INSPEÇÃO E LIMPEZA) CONDOMINIAL PARA ESGOTO, EM PVC, DN 100 X 100 MM. AF_12/2020</t>
  </si>
  <si>
    <t>99,56</t>
  </si>
  <si>
    <t>98114</t>
  </si>
  <si>
    <t>TAMPA CIRCULAR PARA ESGOTO E DRENAGEM, EM FERRO FUNDIDO, DIÂMETRO INTERNO = 0,6 M. AF_12/2020</t>
  </si>
  <si>
    <t>98115</t>
  </si>
  <si>
    <t>TAMPA CIRCULAR PARA ESGOTO E DRENAGEM, EM CONCRETO PRÉ-MOLDADO, DIÂMETRO INTERNO = 0,60 M E ALTURA = 0,10 M. AF_12/2020</t>
  </si>
  <si>
    <t>PONTO DE CONSUMO TERMINAL DE ÁGUA FRIA (SUBRAMAL) COM TUBULAÇÃO DE PVC, DN 25 MM, INSTALADO EM RAMAL DE ÁGUA, INCLUSOS RASGO E CHUMBAMENTO EM ALVENARIA. AF_12/2014</t>
  </si>
  <si>
    <t>89959</t>
  </si>
  <si>
    <t>PONTO DE CONSUMO TERMINAL DE ÁGUA QUENTE (SUBRAMAL) COM TUBULAÇÃO DE CPVC, DN 22 MM, INSTALADO EM RAMAL DE ÁGUA, INCLUSOS RASGO E CHUMBAMENTO EM ALVENARIA. AF_12/2014</t>
  </si>
  <si>
    <t>89349</t>
  </si>
  <si>
    <t>REGISTRO DE PRESSÃO BRUTO, LATÃO, ROSCÁVEL, 1/2" - FORNECIMENTO E INSTALAÇÃO. AF_08/2021</t>
  </si>
  <si>
    <t>89351</t>
  </si>
  <si>
    <t>REGISTRO DE PRESSÃO BRUTO, LATÃO,  ROSCÁVEL, 3/4'' - FORNECIMENTO E INSTALAÇÃO. AF_08/2021</t>
  </si>
  <si>
    <t>89352</t>
  </si>
  <si>
    <t>REGISTRO DE GAVETA BRUTO, LATÃO, ROSCÁVEL, 1/2" - FORNECIMENTO E INSTALAÇÃO. AF_08/2021</t>
  </si>
  <si>
    <t>89353</t>
  </si>
  <si>
    <t>REGISTRO DE GAVETA BRUTO, LATÃO, ROSCÁVEL, 3/4" - FORNECIMENTO E INSTALAÇÃO. AF_08/2021</t>
  </si>
  <si>
    <t>89354</t>
  </si>
  <si>
    <t>MISTURADOR MONOCOMANDO PARA CHUVEIRO, BASE BRUTA E ACABAMENTO CROMADO - FORNECIMENTO E INSTALAÇÃO. AF_08/2021</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</si>
  <si>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</si>
  <si>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</si>
  <si>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</si>
  <si>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</si>
  <si>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</si>
  <si>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</si>
  <si>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</si>
  <si>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</si>
  <si>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50,70</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</si>
  <si>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</si>
  <si>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</si>
  <si>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</si>
  <si>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</si>
  <si>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</si>
  <si>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89985</t>
  </si>
  <si>
    <t>REGISTRO DE PRESSÃO BRUTO, LATÃO, ROSCÁVEL, 3/4", COM ACABAMENTO E CANOPLA CROMADOS - FORNECIMENTO E INSTALAÇÃO. AF_08/2021</t>
  </si>
  <si>
    <t>89986</t>
  </si>
  <si>
    <t>REGISTRO DE GAVETA BRUTO, LATÃO, ROSCÁVEL, 1/2", COM ACABAMENTO E CANOPLA CROMADOS - FORNECIMENTO E INSTALAÇÃO. AF_08/2021</t>
  </si>
  <si>
    <t>83,51</t>
  </si>
  <si>
    <t>REGISTRO DE GAVETA BRUTO, LATÃO, ROSCÁVEL, 3/4", COM ACABAMENTO E CANOPLA CROMADOS - FORNECIMENTO E INSTALAÇÃO. AF_08/2021</t>
  </si>
  <si>
    <t>90371</t>
  </si>
  <si>
    <t>REGISTRO DE ESFERA, PVC, ROSCÁVEL, COM VOLANTE, 3/4" - FORNECIMENTO E INSTALAÇÃO. AF_08/2021</t>
  </si>
  <si>
    <t>94489</t>
  </si>
  <si>
    <t>REGISTRO DE ESFERA, PVC, SOLDÁVEL, COM VOLANTE, DN  25 MM - FORNECIMENTO E INSTALAÇÃO. AF_08/2021</t>
  </si>
  <si>
    <t>29,38</t>
  </si>
  <si>
    <t>94490</t>
  </si>
  <si>
    <t>REGISTRO DE ESFERA, PVC, SOLDÁVEL, COM VOLANTE, DN  32 MM - FORNECIMENTO E INSTALAÇÃO. AF_08/2021</t>
  </si>
  <si>
    <t>94491</t>
  </si>
  <si>
    <t>REGISTRO DE ESFERA, PVC, SOLDÁVEL, COM VOLANTE, DN  40 MM - FORNECIMENTO E INSTALAÇÃO. AF_08/2021</t>
  </si>
  <si>
    <t>59,80</t>
  </si>
  <si>
    <t>94492</t>
  </si>
  <si>
    <t>REGISTRO DE ESFERA, PVC, SOLDÁVEL, COM VOLANTE, DN  50 MM - FORNECIMENTO E INSTALAÇÃO. AF_08/2021</t>
  </si>
  <si>
    <t>61,53</t>
  </si>
  <si>
    <t>94493</t>
  </si>
  <si>
    <t>REGISTRO DE ESFERA, PVC, SOLDÁVEL, COM VOLANTE, DN  60 MM - FORNECIMENTO E INSTALAÇÃO. AF_08/2021</t>
  </si>
  <si>
    <t>94495</t>
  </si>
  <si>
    <t>REGISTRO DE GAVETA BRUTO, LATÃO, ROSCÁVEL, 1" - FORNECIMENTO E INSTALAÇÃO. AF_08/2021</t>
  </si>
  <si>
    <t>94496</t>
  </si>
  <si>
    <t>REGISTRO DE GAVETA BRUTO, LATÃO, ROSCÁVEL, 1 1/4" - FORNECIMENTO E INSTALAÇÃO. AF_08/2021</t>
  </si>
  <si>
    <t>83,96</t>
  </si>
  <si>
    <t>94497</t>
  </si>
  <si>
    <t>REGISTRO DE GAVETA BRUTO, LATÃO, ROSCÁVEL, 1 1/2" - FORNECIMENTO E INSTALAÇÃO. AF_08/2021</t>
  </si>
  <si>
    <t>94498</t>
  </si>
  <si>
    <t>REGISTRO DE GAVETA BRUTO, LATÃO, ROSCÁVEL, 2" - FORNECIMENTO E INSTALAÇÃO. AF_08/2021</t>
  </si>
  <si>
    <t>146,97</t>
  </si>
  <si>
    <t>94499</t>
  </si>
  <si>
    <t>REGISTRO DE GAVETA BRUTO, LATÃO, ROSCÁVEL, 2 1/2" - FORNECIMENTO E INSTALAÇÃO. AF_08/2021</t>
  </si>
  <si>
    <t>94500</t>
  </si>
  <si>
    <t>REGISTRO DE GAVETA BRUTO, LATÃO, ROSCÁVEL, 3" - FORNECIMENTO E INSTALAÇÃO. AF_08/2021</t>
  </si>
  <si>
    <t>94501</t>
  </si>
  <si>
    <t>REGISTRO DE GAVETA BRUTO, LATÃO, ROSCÁVEL, 4" - FORNECIMENTO E INSTALAÇÃO. AF_08/2021</t>
  </si>
  <si>
    <t>94792</t>
  </si>
  <si>
    <t>REGISTRO DE GAVETA BRUTO, LATÃO, ROSCÁVEL, 1", COM ACABAMENTO E CANOPLA CROMADOS - FORNECIMENTO E INSTALAÇÃO. AF_08/2021</t>
  </si>
  <si>
    <t>94793</t>
  </si>
  <si>
    <t>REGISTRO DE GAVETA BRUTO, LATÃO, ROSCÁVEL, 1 1/4", COM ACABAMENTO E CANOPLA CROMADOS - FORNECIMENTO E INSTALAÇÃO. AF_08/2021</t>
  </si>
  <si>
    <t>158,83</t>
  </si>
  <si>
    <t>94794</t>
  </si>
  <si>
    <t>REGISTRO DE GAVETA BRUTO, LATÃO, ROSCÁVEL, 1 1/2", COM ACABAMENTO E CANOPLA CROMADOS - FORNECIMENTO E INSTALAÇÃO. AF_08/2021</t>
  </si>
  <si>
    <t>94795</t>
  </si>
  <si>
    <t>TORNEIRA DE BOIA PARA CAIXA D'ÁGUA, ROSCÁVEL, 1/2" - FORNECIMENTO E INSTALAÇÃO. AF_08/2021</t>
  </si>
  <si>
    <t>94796</t>
  </si>
  <si>
    <t>TORNEIRA DE BOIA PARA CAIXA D'ÁGUA, ROSCÁVEL, 3/4" - FORNECIMENTO E INSTALAÇÃO. AF_08/2021</t>
  </si>
  <si>
    <t>31,66</t>
  </si>
  <si>
    <t>94797</t>
  </si>
  <si>
    <t>TORNEIRA DE BOIA PARA CAIXA D'ÁGUA, ROSCÁVEL, 1" - FORNECIMENTO E INSTALAÇÃO. AF_08/2021</t>
  </si>
  <si>
    <t>94798</t>
  </si>
  <si>
    <t>TORNEIRA DE BOIA PARA CAIXA D'ÁGUA, ROSCÁVEL, 1 1/4" - FORNECIMENTO E INSTALAÇÃO. AF_08/2021</t>
  </si>
  <si>
    <t>94799</t>
  </si>
  <si>
    <t>TORNEIRA DE BOIA PARA CAIXA D'ÁGUA, ROSCÁVEL, 1 1/2" - FORNECIMENTO E INSTALAÇÃO. AF_08/2021</t>
  </si>
  <si>
    <t>94800</t>
  </si>
  <si>
    <t>TORNEIRA DE BOIA PARA CAIXA D'ÁGUA, ROSCÁVEL, 2" - FORNECIMENTO E INSTALAÇÃO. AF_08/2021</t>
  </si>
  <si>
    <t>95248</t>
  </si>
  <si>
    <t>VÁLVULA DE ESFERA BRUTA, BRONZE, ROSCÁVEL, 1/2" - FORNECIMENTO E INSTALAÇÃO. AF_08/2021</t>
  </si>
  <si>
    <t>95249</t>
  </si>
  <si>
    <t>VÁLVULA DE ESFERA BRUTA, BRONZE, ROSCÁVEL, 3/4'' - FORNECIMENTO E INSTALAÇÃO. AF_08/2021</t>
  </si>
  <si>
    <t>95250</t>
  </si>
  <si>
    <t>VÁLVULA DE ESFERA BRUTA, BRONZE, ROSCÁVEL, 1'' - FORNECIMENTO E INSTALAÇÃO. AF_08/2021</t>
  </si>
  <si>
    <t>84,02</t>
  </si>
  <si>
    <t>95251</t>
  </si>
  <si>
    <t>VÁLVULA DE ESFERA BRUTA, BRONZE, ROSCÁVEL, 1 1/4'' - FORNECIMENTO E INSTALAÇÃO. AF_08/2021</t>
  </si>
  <si>
    <t>124,44</t>
  </si>
  <si>
    <t>95252</t>
  </si>
  <si>
    <t>VÁLVULA DE ESFERA BRUTA, BRONZE, ROSCÁVEL, 1 1/2'' - FORNECIMENTO E INSTALAÇÃO. AF_08/2021</t>
  </si>
  <si>
    <t>95253</t>
  </si>
  <si>
    <t>VÁLVULA DE ESFERA BRUTA, BRONZE, ROSCÁVEL, 2'' - FORNECIMENTO E INSTALAÇÃO. AF_08/2021</t>
  </si>
  <si>
    <t>VÁLVULA DE RETENÇÃO HORIZONTAL, DE BRONZE, ROSCÁVEL, 3/4" - FORNECIMENTO E INSTALAÇÃO. AF_08/2021</t>
  </si>
  <si>
    <t>99620</t>
  </si>
  <si>
    <t>VÁLVULA DE RETENÇÃO HORIZONTAL, DE BRONZE, ROSCÁVEL, 1" - FORNECIMENTO E INSTALAÇÃO. AF_08/2021</t>
  </si>
  <si>
    <t>99621</t>
  </si>
  <si>
    <t>VÁLVULA DE RETENÇÃO HORIZONTAL, DE BRONZE, ROSCÁVEL, 1 1/4" - FORNECIMENTO E INSTALAÇÃO. AF_08/2021</t>
  </si>
  <si>
    <t>99622</t>
  </si>
  <si>
    <t>VÁLVULA DE RETENÇÃO HORIZONTAL, DE BRONZE, ROSCÁVEL, 1 1/2"  - FORNECIMENTO E INSTALAÇÃO. AF_08/2021</t>
  </si>
  <si>
    <t>99623</t>
  </si>
  <si>
    <t>VÁLVULA DE RETENÇÃO HORIZONTAL, DE BRONZE, ROSCÁVEL, 2"  - FORNECIMENTO E INSTALAÇÃO. AF_08/2021</t>
  </si>
  <si>
    <t>99624</t>
  </si>
  <si>
    <t>VÁLVULA DE RETENÇÃO HORIZONTAL, DE BRONZE, ROSCÁVEL, 2 1/2" - FORNECIMENTO E INSTALAÇÃO. AF_08/2021</t>
  </si>
  <si>
    <t>99625</t>
  </si>
  <si>
    <t>VÁLVULA DE RETENÇÃO HORIZONTAL, DE BRONZE, ROSCÁVEL, 3" - FORNECIMENTO E INSTALAÇÃO. AF_08/2021</t>
  </si>
  <si>
    <t>99626</t>
  </si>
  <si>
    <t>VÁLVULA DE RETENÇÃO HORIZONTAL, DE BRONZE, ROSCÁVEL, 4" - FORNECIMENTO E INSTALAÇÃO. AF_08/2021</t>
  </si>
  <si>
    <t>99627</t>
  </si>
  <si>
    <t>VÁLVULA DE RETENÇÃO VERTICAL, DE BRONZE, ROSCÁVEL, 1/2" - FORNECIMENTO E INSTALAÇÃO. AF_08/2021</t>
  </si>
  <si>
    <t>99628</t>
  </si>
  <si>
    <t>VÁLVULA DE RETENÇÃO VERTICAL, DE BRONZE, ROSCÁVEL, 3/4" - FORNECIMENTO E INSTALAÇÃO. AF_08/2021</t>
  </si>
  <si>
    <t>99629</t>
  </si>
  <si>
    <t>VÁLVULA DE RETENÇÃO VERTICAL, DE BRONZE, ROSCÁVEL, 1" - FORNECIMENTO E INSTALAÇÃO. AF_08/2021</t>
  </si>
  <si>
    <t>99630</t>
  </si>
  <si>
    <t>VÁLVULA DE RETENÇÃO VERTICAL, DE BRONZE, ROSCÁVEL, 1 1/4" - FORNECIMENTO E INSTALAÇÃO. AF_08/2021</t>
  </si>
  <si>
    <t>99631</t>
  </si>
  <si>
    <t>VÁLVULA DE RETENÇÃO VERTICAL, DE BRONZE, ROSCÁVEL, 1 1/2" - FORNECIMENTO E INSTALAÇÃO. AF_08/2021</t>
  </si>
  <si>
    <t>99632</t>
  </si>
  <si>
    <t>VÁLVULA DE RETENÇÃO VERTICAL, DE BRONZE, ROSCÁVEL, 2" - FORNECIMENTO E INSTALAÇÃO. AF_08/2021</t>
  </si>
  <si>
    <t>99633</t>
  </si>
  <si>
    <t>VÁLVULA DE RETENÇÃO VERTICAL, DE BRONZE, ROSCÁVEL, 3" - FORNECIMENTO E INSTALAÇÃO. AF_08/2021</t>
  </si>
  <si>
    <t>99634</t>
  </si>
  <si>
    <t>VÁLVULA DE RETENÇÃO VERTICAL, DE BRONZE, ROSCÁVEL, 4" - FORNECIMENTO E INSTALAÇÃO. AF_08/2021</t>
  </si>
  <si>
    <t>99635</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</si>
  <si>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</si>
  <si>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</si>
  <si>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</si>
  <si>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</si>
  <si>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</si>
  <si>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</si>
  <si>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</si>
  <si>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</si>
  <si>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</si>
  <si>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</si>
  <si>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</si>
  <si>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</si>
  <si>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</si>
  <si>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</si>
  <si>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</si>
  <si>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</si>
  <si>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</si>
  <si>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</si>
  <si>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</si>
  <si>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</si>
  <si>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</si>
  <si>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</si>
  <si>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</si>
  <si>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</si>
  <si>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</si>
  <si>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</si>
  <si>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</si>
  <si>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45,51</t>
  </si>
  <si>
    <t>103036</t>
  </si>
  <si>
    <t>REGISTRO DE ESFERA, PVC, ROSCÁVEL, COM VOLANTE, 1/2" - FORNECIMENTO E INSTALAÇÃO. AF_08/2021</t>
  </si>
  <si>
    <t>23,39</t>
  </si>
  <si>
    <t>103037</t>
  </si>
  <si>
    <t>REGISTRO DE ESFERA, PVC, ROSCÁVEL, COM VOLANTE, 1" - FORNECIMENTO E INSTALAÇÃO. AF_08/2021</t>
  </si>
  <si>
    <t>103038</t>
  </si>
  <si>
    <t>REGISTRO DE ESFERA, PVC, ROSCÁVEL, COM VOLANTE, 1 1/4" - FORNECIMENTO E INSTALAÇÃO. AF_08/2021</t>
  </si>
  <si>
    <t>61,61</t>
  </si>
  <si>
    <t>103039</t>
  </si>
  <si>
    <t>REGISTRO DE ESFERA, PVC, ROSCÁVEL, COM VOLANTE, 1 1/2" - FORNECIMENTO E INSTALAÇÃO. AF_08/2021</t>
  </si>
  <si>
    <t>66,74</t>
  </si>
  <si>
    <t>103040</t>
  </si>
  <si>
    <t>REGISTRO DE ESFERA, PVC, ROSCÁVEL, COM VOLANTE, 2" - FORNECIMENTO E INSTALAÇÃO. AF_08/2021</t>
  </si>
  <si>
    <t>103041</t>
  </si>
  <si>
    <t>REGISTRO DE ESFERA, PVC, ROSCÁVEL, COM BORBOLETA, 1/2" - FORNECIMENTO E INSTALAÇÃO. AF_08/2021</t>
  </si>
  <si>
    <t>19,41</t>
  </si>
  <si>
    <t>103042</t>
  </si>
  <si>
    <t>REGISTRO DE ESFERA, PVC, ROSCÁVEL, COM BORBOLETA, 3/4" - FORNECIMENTO E INSTALAÇÃO. AF_08/2021</t>
  </si>
  <si>
    <t>23,84</t>
  </si>
  <si>
    <t>103043</t>
  </si>
  <si>
    <t>REGISTRO DE ESFERA, PVC, ROSCÁVEL, COM CABEÇA QUADRADA, 1/2" - FORNECIMENTO E INSTALAÇÃO. AF_08/2021</t>
  </si>
  <si>
    <t>103044</t>
  </si>
  <si>
    <t>REGISTRO DE ESFERA, PVC, ROSCÁVEL, COM CABEÇA QUADRADA, 3/4" - FORNECIMENTO E INSTALAÇÃO. AF_08/2021</t>
  </si>
  <si>
    <t>30,26</t>
  </si>
  <si>
    <t>103045</t>
  </si>
  <si>
    <t>REGISTRO DE PRESSÃO, PVC, ROSCÁVEL, VOLANTE SIMPLES, 1/2" - FORNECIMENTO E INSTALAÇÃO. AF_08/2021</t>
  </si>
  <si>
    <t>9,27</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</si>
  <si>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</si>
  <si>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</si>
  <si>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</si>
  <si>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</si>
  <si>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</si>
  <si>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</si>
  <si>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</si>
  <si>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</si>
  <si>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</si>
  <si>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</si>
  <si>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20,62</t>
  </si>
  <si>
    <t>103051</t>
  </si>
  <si>
    <t>SUBSTITUIÇÃO DE REGISTRO OU VÁLVULA, ROSCÁVEL, DN  25 MM. AF_08/2021</t>
  </si>
  <si>
    <t>24,84</t>
  </si>
  <si>
    <t>103052</t>
  </si>
  <si>
    <t>SUBSTITUIÇÃO DE REGISTRO OU VÁLVULA, ROSCÁVEL, DN  32 MM. AF_08/2021</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</si>
  <si>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</si>
  <si>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</si>
  <si>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</si>
  <si>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</si>
  <si>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95636</t>
  </si>
  <si>
    <t>KIT CAVALETE PARA MEDIÇÃO DE ÁGUA - ENTRADA PRINCIPAL, EM AÇO GALVANIZADO DN 25 (1 )   FORNECIMENTO E INSTALAÇÃO (EXCLUSIVE HIDRÔMETRO). AF_11/2016</t>
  </si>
  <si>
    <t>335,73</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</si>
  <si>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</si>
  <si>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</si>
  <si>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</si>
  <si>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</si>
  <si>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</si>
  <si>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</si>
  <si>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</si>
  <si>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</si>
  <si>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</si>
  <si>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</si>
  <si>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</si>
  <si>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</si>
  <si>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</si>
  <si>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</si>
  <si>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</si>
  <si>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</si>
  <si>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</si>
  <si>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</si>
  <si>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562,77</t>
  </si>
  <si>
    <t>95647</t>
  </si>
  <si>
    <t>KIT CAVALETE PARA MEDIÇÃO DE ÁGUA - ENTRADA INDIVIDUALIZADA, EM PVC DN 32 (1), PARA 4 MEDIDORES  FORNECIMENTO E INSTALAÇÃO (EXCLUSIVE HIDRÔMETRO). AF_11/2016</t>
  </si>
  <si>
    <t>95648</t>
  </si>
  <si>
    <t>KIT CAVALETE PARA MEDIÇÃO DE ÁGUA - ENTRADA INDIVIDUALIZADA, EM CPVC DN 28 (1"), PARA 1 MEDIDOR - FORNECIMENTO E INSTALAÇÃO (EXCLUSIVE HIDRÔMETRO). AF_11/2016</t>
  </si>
  <si>
    <t>95649</t>
  </si>
  <si>
    <t>KIT CAVALETE PARA MEDIÇÃO DE ÁGUA - ENTRADA INDIVIDUALIZADA, EM CPVC DN 28 (1"), PARA 2 MEDIDORES - FORNECIMENTO E INSTALAÇÃO (EXCLUSIVE HIDRÔMETRO). AF_11/2016</t>
  </si>
  <si>
    <t>95650</t>
  </si>
  <si>
    <t>KIT CAVALETE PARA MEDIÇÃO DE ÁGUA - ENTRADA INDIVIDUALIZADA, EM CPVC DN 28 (1"), PARA 3 MEDIDORES - FORNECIMENTO E INSTALAÇÃO (EXCLUSIVE HIDRÔMETRO). AF_11/2016</t>
  </si>
  <si>
    <t>95651</t>
  </si>
  <si>
    <t>KIT CAVALETE PARA MEDIÇÃO DE ÁGUA - ENTRADA INDIVIDUALIZADA, EM CPVC DN 28 (1"), PARA 4 MEDIDORES - FORNECIMENTO E INSTALAÇÃO (EXCLUSIVE HIDRÔMETRO). AF_11/2016</t>
  </si>
  <si>
    <t>95652</t>
  </si>
  <si>
    <t>KIT CAVALETE PARA MEDIÇÃO DE ÁGUA - ENTRADA INDIVIDUALIZADA, EM CPVC DN 35 (1 ¼"), PARA 1 MEDIDOR - FORNECIMENTO E INSTALAÇÃO (EXCLUSIVE HIDRÔMETRO). AF_11/2016</t>
  </si>
  <si>
    <t>95653</t>
  </si>
  <si>
    <t>KIT CAVALETE PARA MEDIÇÃO DE ÁGUA - ENTRADA INDIVIDUALIZADA, EM CPVC DN 35 (1 ¼"), PARA 2 MEDIDORES - FORNECIMENTO E INSTALAÇÃO (EXCLUSIVE HIDRÔMETRO). AF_11/2016</t>
  </si>
  <si>
    <t>95654</t>
  </si>
  <si>
    <t>KIT CAVALETE PARA MEDIÇÃO DE ÁGUA - ENTRADA INDIVIDUALIZADA, EM CPVC DN 35 (1 ¼"), PARA 3 MEDIDORES - FORNECIMENTO E INSTALAÇÃO (EXCLUSIVE HIDRÔMETRO). AF_11/2016</t>
  </si>
  <si>
    <t>95655</t>
  </si>
  <si>
    <t>KIT CAVALETE PARA MEDIÇÃO DE ÁGUA - ENTRADA INDIVIDUALIZADA, EM CPVC DN 35 (1 ¼"), PARA 4 MEDIDORES - FORNECIMENTO E INSTALAÇÃO (EXCLUSIVE HIDRÔMETRO). AF_11/2016</t>
  </si>
  <si>
    <t>95657</t>
  </si>
  <si>
    <t>KIT CAVALETE PARA MEDIÇÃO DE ÁGUA - ENTRADA INDIVIDUALIZADA, EM PPR PN20 DN 25 (¾") PARA 1 MEDIDOR - FORNECIMENTO E INSTALAÇÃO (EXCLUSIVE HIDRÔMETRO). AF_11/2016</t>
  </si>
  <si>
    <t>95658</t>
  </si>
  <si>
    <t>KIT CAVALETE PARA MEDIÇÃO DE ÁGUA - ENTRADA INDIVIDUALIZADA, EM PPR PN20 DN 25 (¾" ) PARA 2 MEDIDORES - FORNECIMENTO E INSTALAÇÃO (EXCLUSIVE HIDRÔMETRO). AF_11/2016</t>
  </si>
  <si>
    <t>95659</t>
  </si>
  <si>
    <t>KIT CAVALETE PARA MEDIÇÃO DE ÁGUA - ENTRADA INDIVIDUALIZADA, EM PPR PN20 DN 25 (¾") PARA 3 MEDIDORES - FORNECIMENTO E INSTALAÇÃO (EXCLUSIVE HIDRÔMETRO). AF_11/2016</t>
  </si>
  <si>
    <t>95660</t>
  </si>
  <si>
    <t>KIT CAVALETE PARA MEDIÇÃO DE ÁGUA - ENTRADA INDIVIDUALIZADA, EM PPR PN20 DN 25 (¾") PARA 4 MEDIDORES - FORNECIMENTO E INSTALAÇÃO (EXCLUSIVE HIDRÔMETRO). AF_11/2016</t>
  </si>
  <si>
    <t>95661</t>
  </si>
  <si>
    <t>KIT CAVALETE PARA MEDIÇÃO DE ÁGUA - ENTRADA INDIVIDUALIZADA, EM PPR PN20 DN 32 (1") PARA 1 MEDIDOR - FORNECIMENTO E INSTALAÇÃO (EXCLUSIVE HIDRÔMETRO). AF_11/2016</t>
  </si>
  <si>
    <t>95662</t>
  </si>
  <si>
    <t>KIT CAVALETE PARA MEDIÇÃO DE ÁGUA - ENTRADA INDIVIDUALIZADA, EM PPR PN20 DN 32 (1") PARA 2 MEDIDORES - FORNECIMENTO E INSTALAÇÃO (EXCLUSIVE HIDRÔMETRO). AF_11/2016</t>
  </si>
  <si>
    <t>95663</t>
  </si>
  <si>
    <t>KIT CAVALETE PARA MEDIÇÃO DE ÁGUA - ENTRADA INDIVIDUALIZADA, EM PPR PN20 DN 32 (1") PARA 3 MEDIDORES - FORNECIMENTO E INSTALAÇÃO (EXCLUSIVE HIDRÔMETRO). AF_11/2016</t>
  </si>
  <si>
    <t>95664</t>
  </si>
  <si>
    <t>KIT CAVALETE PARA MEDIÇÃO DE ÁGUA - ENTRADA INDIVIDUALIZADA, EM PPR PN20 DN 32 (1") PARA 4 MEDIDORES - FORNECIMENTO E INSTALAÇÃO (EXCLUSIVE HIDRÔMETRO). AF_11/2016</t>
  </si>
  <si>
    <t>95665</t>
  </si>
  <si>
    <t>KIT CAVALETE PARA MEDIÇÃO DE ÁGUA - ENTRADA INDIVIDUALIZADA, EM PPR PN25 DN 25 (¾") PARA 1 MEDIDOR - FORNECIMENTO E INSTALAÇÃO (EXCLUSIVE HIDRÔMETRO). AF_11/2016</t>
  </si>
  <si>
    <t>95666</t>
  </si>
  <si>
    <t>KIT CAVALETE PARA MEDIÇÃO DE ÁGUA - ENTRADA INDIVIDUALIZADA, EM PPR PN25 DN 25 (¾") PARA 2 MEDIDORES - FORNECIMENTO E INSTALAÇÃO (EXCLUSIVE HIDRÔMETRO). AF_11/2016</t>
  </si>
  <si>
    <t>95667</t>
  </si>
  <si>
    <t>KIT CAVALETE PARA MEDIÇÃO DE ÁGUA - ENTRADA INDIVIDUALIZADA, EM PPR PN25 DN 25 (¾") PARA 3 MEDIDORES - FORNECIMENTO E INSTALAÇÃO (EXCLUSIVE HIDRÔMETRO). AF_11/2016</t>
  </si>
  <si>
    <t>95668</t>
  </si>
  <si>
    <t>KIT CAVALETE PARA MEDIÇÃO DE ÁGUA - ENTRADA INDIVIDUALIZADA, EM PPR PN25 DN 25 (¾") PARA 4 MEDIDORES - FORNECIMENTO E INSTALAÇÃO (EXCLUSIVE HIDRÔMETRO). AF_11/2016</t>
  </si>
  <si>
    <t>95669</t>
  </si>
  <si>
    <t>KIT CAVALETE PARA MEDIÇÃO DE ÁGUA - ENTRADA INDIVIDUALIZADA, EM PPR PN25 DN 32 (1") PARA 1 MEDIDOR - FORNECIMENTO E INSTALAÇÃO (EXCLUSIVE HIDRÔMETRO). AF_11/2016</t>
  </si>
  <si>
    <t>95670</t>
  </si>
  <si>
    <t>KIT CAVALETE PARA MEDIÇÃO DE ÁGUA - ENTRADA INDIVIDUALIZADA, EM PPR PN25 DN 32 (1") PARA 2 MEDIDORES - FORNECIMENTO E INSTALAÇÃO (EXCLUSIVE HIDRÔMETRO). AF_11/2016</t>
  </si>
  <si>
    <t>95671</t>
  </si>
  <si>
    <t>KIT CAVALETE PARA MEDIÇÃO DE ÁGUA - ENTRADA INDIVIDUALIZADA, EM PPR PN25 DN 32 (1") PARA 3 MEDIDORES - FORNECIMENTO E INSTALAÇÃO (EXCLUSIVE HIDRÔMETRO). AF_11/2016</t>
  </si>
  <si>
    <t>95672</t>
  </si>
  <si>
    <t>KIT CAVALETE PARA MEDIÇÃO DE ÁGUA - ENTRADA INDIVIDUALIZADA, EM PPR PN25 DN 32 (1") PARA 4 MEDIDORES - FORNECIMENTO E INSTALAÇÃO (EXCLUSIVE HIDRÔMETRO). AF_11/2016</t>
  </si>
  <si>
    <t>1.215,83</t>
  </si>
  <si>
    <t>95673</t>
  </si>
  <si>
    <t>HIDRÔMETRO DN 20 (½), 1,5 M³/H  FORNECIMENTO E INSTALAÇÃO. AF_11/2016</t>
  </si>
  <si>
    <t>95674</t>
  </si>
  <si>
    <t>HIDRÔMETRO DN 20 (½), 3,0 M³/H  FORNECIMENTO E INSTALAÇÃO. AF_11/2016</t>
  </si>
  <si>
    <t>95675</t>
  </si>
  <si>
    <t>HIDRÔMETRO DN 25 (¾ ), 5,0 M³/H FORNECIMENTO E INSTALAÇÃO. AF_11/2016</t>
  </si>
  <si>
    <t>95676</t>
  </si>
  <si>
    <t>CAIXA EM CONCRETO PRÉ-MOLDADO PARA ABRIGO DE HIDRÔMETRO COM DN 20 (½)  FORNECIMENTO E INSTALAÇÃO. AF_11/2016</t>
  </si>
  <si>
    <t>97741</t>
  </si>
  <si>
    <t>KIT CAVALETE PARA MEDIÇÃO DE ÁGUA - ENTRADA INDIVIDUALIZADA, EM PVC DN 25 (¾), PARA 1 MEDIDOR  FORNECIMENTO E INSTALAÇÃO (EXCLUSIVE HIDRÔMETRO). AF_11/2016</t>
  </si>
  <si>
    <t>154,41</t>
  </si>
  <si>
    <t>90436</t>
  </si>
  <si>
    <t>FURO EM ALVENARIA PARA DIÂMETROS MENORES OU IGUAIS A 40 MM. AF_05/2015</t>
  </si>
  <si>
    <t>12,22</t>
  </si>
  <si>
    <t>90437</t>
  </si>
  <si>
    <t>FURO EM ALVENARIA PARA DIÂMETROS MAIORES QUE 40 MM E MENORES OU IGUAIS A 75 MM. AF_05/2015</t>
  </si>
  <si>
    <t>29,69</t>
  </si>
  <si>
    <t>90438</t>
  </si>
  <si>
    <t>FURO EM ALVENARIA PARA DIÂMETROS MAIORES QUE 75 MM. AF_05/2015</t>
  </si>
  <si>
    <t>90439</t>
  </si>
  <si>
    <t>FURO EM CONCRETO PARA DIÂMETROS MENORES OU IGUAIS A 40 MM. AF_05/2015</t>
  </si>
  <si>
    <t>90440</t>
  </si>
  <si>
    <t>FURO EM CONCRETO PARA DIÂMETROS MAIORES QUE 40 MM E MENORES OU IGUAIS A 75 MM. AF_05/2015</t>
  </si>
  <si>
    <t>99,38</t>
  </si>
  <si>
    <t>90441</t>
  </si>
  <si>
    <t>FURO EM CONCRETO PARA DIÂMETROS MAIORES QUE 75 MM. AF_05/2015</t>
  </si>
  <si>
    <t>90443</t>
  </si>
  <si>
    <t>RASGO EM ALVENARIA PARA RAMAIS/ DISTRIBUIÇÃO COM DIAMETROS MENORES OU IGUAIS A 40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</si>
  <si>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</si>
  <si>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</si>
  <si>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</si>
  <si>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</si>
  <si>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90446</t>
  </si>
  <si>
    <t>RASGO EM CONTRAPISO PARA RAMAIS/ DISTRIBUIÇÃO COM DIÂMETROS MAIORES QUE 75 MM. AF_05/2015</t>
  </si>
  <si>
    <t>90447</t>
  </si>
  <si>
    <t>RASGO EM ALVENARIA PARA ELETRODUTOS COM DIAMETROS MENORES OU IGUAIS A 40 MM. AF_05/2015</t>
  </si>
  <si>
    <t>5,57</t>
  </si>
  <si>
    <t>90451</t>
  </si>
  <si>
    <t>PASSANTE TIPO PEÇA EM POLIESTIRENO PARA ABERTURA PARA PASSAGEM DE 1 TUBO, FIXADO EM LAJE. AF_05/2015</t>
  </si>
  <si>
    <t>90452</t>
  </si>
  <si>
    <t>PASSANTE TIPO PEÇA EM POLIESTIRENO PARA ABERTURA PARA PASSAGEM DE MAIS DE 1 TUBO, FIXADO EM LAJE. AF_05/2015</t>
  </si>
  <si>
    <t>24,55</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</si>
  <si>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</si>
  <si>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</si>
  <si>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</si>
  <si>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</si>
  <si>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</si>
  <si>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</si>
  <si>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6,23</t>
  </si>
  <si>
    <t>90456</t>
  </si>
  <si>
    <t>QUEBRA EM ALVENARIA PARA INSTALAÇÃO DE CAIXA DE TOMADA (4X4 OU 4X2). AF_05/2015</t>
  </si>
  <si>
    <t>3,57</t>
  </si>
  <si>
    <t>90457</t>
  </si>
  <si>
    <t>QUEBRA EM ALVENARIA PARA INSTALAÇÃO DE QUADRO DISTRIBUIÇÃO PEQUENO (19X25 CM). AF_05/2015</t>
  </si>
  <si>
    <t>90458</t>
  </si>
  <si>
    <t>QUEBRA EM ALVENARIA PARA INSTALAÇÃO DE QUADRO DISTRIBUIÇÃO GRANDE (76X40 CM). AF_05/2015</t>
  </si>
  <si>
    <t>23,07</t>
  </si>
  <si>
    <t>90459</t>
  </si>
  <si>
    <t>QUEBRA EM ALVENARIA PARA INSTALAÇÃO DE ABRIGO PARA MANGUEIRAS (90X60 CM). AF_05/2015</t>
  </si>
  <si>
    <t>90460</t>
  </si>
  <si>
    <t>SUPORTE PARA ATÉ 3 TUBOS HORIZONTAIS, ESPAÇADO A CADA 1 M, EM PERFILADO DE SEÇÃO 38X76 MM, POR METRO DE TUBULAÇÃO FIXADA. AF_05/2015</t>
  </si>
  <si>
    <t>90461</t>
  </si>
  <si>
    <t>SUPORTE PARA MAIS DE 3 TUBOS HORIZONTAIS, ESPAÇADO A CADA 1 M, EM PERFILADO DE SEÇÃO 38X76 MM, POR METRO DE TUBULAÇÃO FIXADA. AF_05/2015</t>
  </si>
  <si>
    <t>90462</t>
  </si>
  <si>
    <t>SUPORTE PARA ATÉ 3 TUBOS VERTICAIS, ESPAÇADO A CADA 3 M, EM PERFILADO DE SEÇÃO 38X38 MM, POR METRO DE TUBULAÇÃO FIXADA. AF_05/2015</t>
  </si>
  <si>
    <t>1,64</t>
  </si>
  <si>
    <t>90463</t>
  </si>
  <si>
    <t>SUPORTE PARA MAIS DE 3 TUBOS VERTICAIS, ESPAÇADO A CADA 3 M, EM PERFILADO DE SEÇÃO 38X38 MM, POR METRO DE TUBULAÇÃO FIXADA. AF_05/2015</t>
  </si>
  <si>
    <t>1,39</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</si>
  <si>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</si>
  <si>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</si>
  <si>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</si>
  <si>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</si>
  <si>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</si>
  <si>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</si>
  <si>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5,23</t>
  </si>
  <si>
    <t>90469</t>
  </si>
  <si>
    <t>CHUMBAMENTO LINEAR EM CONTRAPISO PARA RAMAIS/DISTRIBUIÇÃO COM DIÂMETROS MAIORES QUE 40 MM E MENORES OU IGUAIS A 75 MM. AF_05/2015</t>
  </si>
  <si>
    <t>8,42</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</si>
  <si>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</si>
  <si>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</si>
  <si>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</si>
  <si>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</si>
  <si>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</si>
  <si>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</si>
  <si>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12,77</t>
  </si>
  <si>
    <t>91168</t>
  </si>
  <si>
    <t>FIXAÇÃO DE TUBOS HORIZONTAIS DE PPR DIÂMETROS MAIORES QUE 40 MM E MENORES OU IGUAIS A 75 MM COM ABRAÇADEIRA METÁLICA RÍGIDA TIPO D 1 1/2", FIXADA EM PERFILADO EM LAJE. AF_05/2015</t>
  </si>
  <si>
    <t>9,78</t>
  </si>
  <si>
    <t>91169</t>
  </si>
  <si>
    <t>FIXAÇÃO DE TUBOS HORIZONTAIS DE PPR DIÂMETROS MAIORES QUE 75 MM COM ABRAÇADEIRA METÁLICA RÍGIDA TIPO D 3", FIXADA EM PERFILADO EM LAJE. AF_05/2015</t>
  </si>
  <si>
    <t>11,55</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</si>
  <si>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</si>
  <si>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</si>
  <si>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</si>
  <si>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</si>
  <si>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4,17</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</si>
  <si>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</si>
  <si>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</si>
  <si>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</si>
  <si>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</si>
  <si>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1,66</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</si>
  <si>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</si>
  <si>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</si>
  <si>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</si>
  <si>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</si>
  <si>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</si>
  <si>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</si>
  <si>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91177</t>
  </si>
  <si>
    <t>FIXAÇÃO DE TUBOS HORIZONTAIS DE PPR DIÂMETROS MAIORES QUE 40 MM E MENORES OU IGUAIS A 75 MM COM ABRAÇADEIRA METÁLICA RÍGIDA TIPO  D  1 1/2" , FIXADA DIRETAMENTE NA LAJE. AF_05/2015</t>
  </si>
  <si>
    <t>13,69</t>
  </si>
  <si>
    <t>91178</t>
  </si>
  <si>
    <t>FIXAÇÃO DE TUBOS HORIZONTAIS DE PPR DIÂMETROS MAIORES QUE 75 MM COM ABRAÇADEIRA METÁLICA RÍGIDA TIPO  D  3" , FIXADA DIRETAMENTE NA LAJE. AF_05/2015</t>
  </si>
  <si>
    <t>16,26</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</si>
  <si>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</si>
  <si>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</si>
  <si>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</si>
  <si>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</si>
  <si>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</si>
  <si>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</si>
  <si>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7,45</t>
  </si>
  <si>
    <t>91182</t>
  </si>
  <si>
    <t>FIXAÇÃO DE TUBOS HORIZONTAIS DE PPR DIÂMETROS MENORES OU IGUAIS A 40 MM COM ABRAÇADEIRA METÁLICA FLEXÍVEL 18 MM, FIXADA DIRETAMENTE NA LAJE. AF_05/2015</t>
  </si>
  <si>
    <t>25,26</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</si>
  <si>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</si>
  <si>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</si>
  <si>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</si>
  <si>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</si>
  <si>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11,30</t>
  </si>
  <si>
    <t>91185</t>
  </si>
  <si>
    <t>FIXAÇÃO DE TUBOS HORIZONTAIS DE PVC, CPVC OU COBRE DIÂMETROS MENORES OU IGUAIS A 40 MM COM ABRAÇADEIRA METÁLICA FLEXÍVEL 18 MM, FIXADA DIRETAMENTE NA LAJE. AF_05/2015</t>
  </si>
  <si>
    <t>6,47</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</si>
  <si>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</si>
  <si>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</si>
  <si>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</si>
  <si>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</si>
  <si>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5,95</t>
  </si>
  <si>
    <t>91188</t>
  </si>
  <si>
    <t>CHUMBAMENTO PONTUAL DE ABERTURA EM LAJE COM PASSAGEM DE 1 TUBO DE DIAMETRO EQUIVALENTE IGUAL À  50 MM. AF_05/2015</t>
  </si>
  <si>
    <t>6,51</t>
  </si>
  <si>
    <t>91189</t>
  </si>
  <si>
    <t>CHUMBAMENTO PONTUAL DE ABERTURA EM LAJE COM PASSAGEM DE MAIS DE 1 TUBO DE  DIAMETRO EQUIVALENTE IGUAL À  50 MM. AF_05/2015</t>
  </si>
  <si>
    <t>91190</t>
  </si>
  <si>
    <t>CHUMBAMENTO PONTUAL EM PASSAGEM DE TUBO COM DIÂMETRO MENOR OU IGUAL A 40 MM. AF_05/2015</t>
  </si>
  <si>
    <t>91191</t>
  </si>
  <si>
    <t>CHUMBAMENTO PONTUAL EM PASSAGEM DE TUBO COM DIÂMETROS ENTRE 40 MM E 75 MM. AF_05/2015</t>
  </si>
  <si>
    <t>4,68</t>
  </si>
  <si>
    <t>91192</t>
  </si>
  <si>
    <t>CHUMBAMENTO PONTUAL EM PASSAGEM DE TUBO COM DIÂMETRO MAIOR QUE 75 MM. AF_05/2015</t>
  </si>
  <si>
    <t>5,17</t>
  </si>
  <si>
    <t>91222</t>
  </si>
  <si>
    <t>RASGO EM ALVENARIA PARA RAMAIS/ DISTRIBUIÇÃO COM DIÂMETROS MAIORES QUE 40 MM E MENORES OU IGUAIS A 75 MM. AF_05/2015</t>
  </si>
  <si>
    <t>11,96</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</si>
  <si>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</si>
  <si>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</si>
  <si>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</si>
  <si>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</si>
  <si>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</si>
  <si>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</si>
  <si>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</si>
  <si>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</si>
  <si>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</si>
  <si>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UTILIZANDO PARAFUSO E BUCHA DE NYLON, SOMENTE MÃO DE OBRA. AF_10/2016</t>
  </si>
  <si>
    <t>3,96</t>
  </si>
  <si>
    <t>96559</t>
  </si>
  <si>
    <t>SUPORTE PARA DUTO EM CHAPA GALVANIZADA BITOLA 26, ESPAÇADO A CADA 1 M, EM PERFILADO DE SEÇÃO 38X76 MM, POR ÁREA DE DUTO FIXADO. AF_07/2017</t>
  </si>
  <si>
    <t>96560</t>
  </si>
  <si>
    <t>SUPORTE PARA DUTO EM CHAPA GALVANIZADA BITOLA 24, ESPAÇADO A CADA 1 M, EM PERFILADO DE SEÇÃO 38X76 MM, POR ÁREA DE DUTO FIXADO. AF_07/2017</t>
  </si>
  <si>
    <t>21,46</t>
  </si>
  <si>
    <t>96561</t>
  </si>
  <si>
    <t>SUPORTE PARA DUTO EM CHAPA GALVANIZADA BITOLA 22, ESPAÇADO A CADA 1 M, EM PERFILADO DE SEÇÃO 38X76 MM, POR ÁREA DE DUTO FIXADO. AF_07/2017</t>
  </si>
  <si>
    <t>96562</t>
  </si>
  <si>
    <t>SUPORTE PARA ELETROCALHA LISA OU PERFURADA EM AÇO GALVANIZADO, LARGURA 200 OU 400 MM E ALTURA 50 MM, ESPAÇADO A CADA 1,5 M, EM PERFILADO DE SEÇÃO 38X76 MM, POR METRO DE ELETRECOLHA FIXADA. AF_07/2017</t>
  </si>
  <si>
    <t>96563</t>
  </si>
  <si>
    <t>SUPORTE PARA ELETROCALHA LISA OU PERFURADA EM AÇO GALVANIZADO, LARGURA 500 OU 800 MM E ALTURA 50 MM, ESPAÇADO A CADA 1,5 M, EM PERFILADO DE SEÇÃO 38X76 MM, POR METRO DE ELETROCALHA FIXADA. AF_07/2017</t>
  </si>
  <si>
    <t>24,75</t>
  </si>
  <si>
    <t>100128</t>
  </si>
  <si>
    <t>TIL (TUBO DE INSPEÇÃO E LIMPEZA) RADIAL PARA ESGOTO, EM PVC, DN 300X200 MM. AF_12/2020</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</si>
  <si>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</si>
  <si>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</si>
  <si>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</si>
  <si>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</si>
  <si>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</si>
  <si>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</si>
  <si>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</si>
  <si>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</si>
  <si>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</si>
  <si>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</si>
  <si>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</si>
  <si>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</si>
  <si>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</si>
  <si>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</si>
  <si>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</si>
  <si>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</si>
  <si>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</si>
  <si>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</si>
  <si>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</si>
  <si>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</si>
  <si>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</si>
  <si>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</si>
  <si>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</si>
  <si>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</si>
  <si>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</si>
  <si>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</si>
  <si>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</si>
  <si>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</si>
  <si>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</si>
  <si>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</si>
  <si>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</si>
  <si>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</si>
  <si>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</si>
  <si>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</si>
  <si>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</si>
  <si>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78,92</t>
  </si>
  <si>
    <t>102138</t>
  </si>
  <si>
    <t>MOTO BOMBA HORIZONTAL DE 12,5 A 25 CV, HM 140 M (NÃO INCLUI O FORNECIMENTO DA BOMBA). AF_12/2020</t>
  </si>
  <si>
    <t>103517</t>
  </si>
  <si>
    <t>AQUECEDOR SOLAR COMPACTO, KIT PARA 1 COLETOR SOLAR EM VIDRO TEMPERADO E SERPENTINA EM TUBO DE COBRE COM SUPORTE, RESERVATÓRIO, FIXAÇÕES E TUBOS - FORNECIMENTO E INSTALAÇÃO. AF_12/2021</t>
  </si>
  <si>
    <t>103519</t>
  </si>
  <si>
    <t>BLOCO CONCRETADO NO LOCAL, 20X20X15CM, PARA BASE DE FIXAÇÃO DA ESTRUTURA SOLAR PARA LAJE DE CONCRETO - FORNECIMENTO E INSTALAÇÃO. AF_12/2021</t>
  </si>
  <si>
    <t>10,07</t>
  </si>
  <si>
    <t>103520</t>
  </si>
  <si>
    <t>RESERVATÓRIO TÉRMICO/BOILER SOLAR EM AÇO INOX 400 L COM 2 PLACAS COLETORAS EM VIDRO TEMPERADO COM SERPENTINA EM TUBO DE COBRE 2 X 1 M - FORNECIMENTO E INSTALAÇÃO. AF_12/2021</t>
  </si>
  <si>
    <t>103521</t>
  </si>
  <si>
    <t>RESERVATÓRIO TÉRMICO/BOILER SOLAR EM AÇO INOX 600 L COM 3 PLACAS COLETORAS EM VIDRO TEMPERADO COM SERPENTINA EM TUBO DE COBRE 2 X 1 M - FORNECIMENTO E INSTALAÇÃO. AF_12/2021</t>
  </si>
  <si>
    <t>103522</t>
  </si>
  <si>
    <t>RESERVATÓRIO TÉRMICO/BOILER SOLAR EM AÇO INOX 800 L COM 4 PLACAS COLETORAS EM VIDRO TEMPERADO COM SERPENTINA EM TUBO DE COBRE 2 X 1 M - FORNECIMENTO E INSTALAÇÃO. AF_12/2021</t>
  </si>
  <si>
    <t>103523</t>
  </si>
  <si>
    <t>RESERVATÓRIO TÉRMICO/BOILER SOLAR EM AÇO INOX 1000 L COM 5 PLACAS COLETORAS EM VIDRO TEMPERADO COM SERPENTINA EM TUBO DE COBRE 2 X 1 M - FORNECIMENTO E INSTALAÇÃO. AF_12/2021</t>
  </si>
  <si>
    <t>104031</t>
  </si>
  <si>
    <t>COLAR DE TOMADA, PVC, COM TRAVAS, DE 60 MM X 1/2" OU 60 MM X 3/4", PARA LIGAÇÃO PREDIAL DE ÁGUA. AF_06/2022</t>
  </si>
  <si>
    <t>104032</t>
  </si>
  <si>
    <t>COLAR DE TOMADA, PVC, COM TRAVAS, DE 75 MM X 1/2" OU 75 MM X 3/4", PARA LIGAÇÃO PREDIAL DE ÁGUA. AF_06/2022</t>
  </si>
  <si>
    <t>27,18</t>
  </si>
  <si>
    <t>104033</t>
  </si>
  <si>
    <t>COLAR DE TOMADA, PVC, COM TRAVAS, DE 85 MM X 1/2" OU 85 MM X 3/4", PARA LIGAÇÃO PREDIAL DE ÁGUA. AF_06/2022</t>
  </si>
  <si>
    <t>24,68</t>
  </si>
  <si>
    <t>104034</t>
  </si>
  <si>
    <t>COLAR DE TOMADA, PVC, COM TRAVAS, DE 110 MM X 1/2" OU 110 MM X 3/4", PARA LIGAÇÃO PREDIAL DE ÁGUA. AF_06/2022</t>
  </si>
  <si>
    <t>104035</t>
  </si>
  <si>
    <t>COLAR DE TOMADA, POLIPROPILENO, COM PARAFUSOS, 63 MM X 1/2", PARA LIGAÇÃO PREDIAL DE ÁGUA. AF_06/2022</t>
  </si>
  <si>
    <t>39,67</t>
  </si>
  <si>
    <t>104036</t>
  </si>
  <si>
    <t>COLAR DE TOMADA, POLIPROPILENO, COM PARAFUSOS, 63 MM X 3/4", PARA LIGAÇÃO PREDIAL DE ÁGUA. AF_06/2022</t>
  </si>
  <si>
    <t>104039</t>
  </si>
  <si>
    <t>TÊ DE SERVIÇO INTEGRADO, POLIPROPILENO, PARA TUBOS EM PEAD, 63 MM X 20 MM, PARA LIGAÇÃO PREDIAL DE ÁGUA. AF_06/2022</t>
  </si>
  <si>
    <t>104043</t>
  </si>
  <si>
    <t>ADAPTADOR, POLIPROPILENO, PARA TUBOS EM PEAD, 20 MM X 1/2", PARA LIGAÇÃO PREDIAL DE ÁGUA. AF_06/2022</t>
  </si>
  <si>
    <t>104044</t>
  </si>
  <si>
    <t>ADAPTADOR, POLIPROPILENO, PARA TUBOS EM PEAD, 20 MM X 3/4", PARA LIGAÇÃO PREDIAL DE ÁGUA. AF_06/2022</t>
  </si>
  <si>
    <t>9,34</t>
  </si>
  <si>
    <t>104045</t>
  </si>
  <si>
    <t>ADAPTADOR, POLIPROPILENO, PARA TUBOS EM PEAD, 32 MM X 1", PARA LIGAÇÃO PREDIAL DE ÁGUA. AF_06/2022</t>
  </si>
  <si>
    <t>104046</t>
  </si>
  <si>
    <t>COTOVELO/JOELHO COM ADAPTADOR, POLIPROPILENO, PARA TUBOS EM PEAD, 20 MM X 1/2", PARA LIGAÇÃO PREDIAL DE ÁGUA. AF_06/2022</t>
  </si>
  <si>
    <t>8,40</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</si>
  <si>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</si>
  <si>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</si>
  <si>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</si>
  <si>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</si>
  <si>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104049</t>
  </si>
  <si>
    <t>ADAPTADOR, PVC, CURTO COM BOLSA E ROSCA, 20 MM X 1/2", PARA LIGAÇÃO PREDIAL DE ÁGUA. AF_06/2022</t>
  </si>
  <si>
    <t>5,88</t>
  </si>
  <si>
    <t>104050</t>
  </si>
  <si>
    <t>ADAPTADOR, PVC, CURTO COM BOLSA E ROSCA, 32 MM X 1", PARA LIGAÇÃO PREDIAL DE ÁGUA. AF_06/2022</t>
  </si>
  <si>
    <t>104051</t>
  </si>
  <si>
    <t>COTOVELO/JOELHO 90°, POLIPROPILENO, PARA TUBOS EM PEAD, 20 X 20 MM, PARA LIGAÇÃO PREDIAL DE ÁGUA. AF_06/2022</t>
  </si>
  <si>
    <t>104052</t>
  </si>
  <si>
    <t>COTOVELO/JOELHO 90°, POLIPROPILENO, PARA TUBOS EM PEAD, 32 X 32 MM, PARA LIGAÇÃO PREDIAL DE ÁGUA. AF_06/2022</t>
  </si>
  <si>
    <t>11,02</t>
  </si>
  <si>
    <t>104053</t>
  </si>
  <si>
    <t>UNIÃO, POLIPROPILENO, PARA TUBOS EM PEAD, 20 MM, PARA LIGAÇÃO PREDIAL DE ÁGUA. AF_06/2022</t>
  </si>
  <si>
    <t>104054</t>
  </si>
  <si>
    <t>UNIÃO, POLIPROPILENO, PARA TUBOS EM PEAD, 32 MM, PARA LIGAÇÃO PREDIAL DE ÁGUA. AF_06/2022</t>
  </si>
  <si>
    <t>104055</t>
  </si>
  <si>
    <t>REGISTRO ESFERA, PVC, DE PASSEIO, PARA POLIETILENO, 20 MM, PARA LIGAÇÃO PREDIAL DE ÁGUA. AF_06/2022</t>
  </si>
  <si>
    <t>16,10</t>
  </si>
  <si>
    <t>104056</t>
  </si>
  <si>
    <t>REGISTRO ESFERA, PVC, COM ROSCA, 1/2", PARA LIGAÇÃO PREDIAL DE ÁGUA. AF_06/2022</t>
  </si>
  <si>
    <t>104058</t>
  </si>
  <si>
    <t>LUVA, PVC, ROSCÁVEL, 1/2", PARA LIGAÇÃO PREDIAL DE ÁGUA. AF_06/2022</t>
  </si>
  <si>
    <t>5,55</t>
  </si>
  <si>
    <t>104059</t>
  </si>
  <si>
    <t>LUVA, PVC, ROSCÁVEL, 1", PARA LIGAÇÃO PREDIAL DE ÁGUA. AF_06/2022</t>
  </si>
  <si>
    <t>104060</t>
  </si>
  <si>
    <t>TUBO, PEAD, PE-80, DE = 20 MM X 2,3 MM, PARA LIGAÇÃO PREDIAL DE ÁGUA. AF_06/2022</t>
  </si>
  <si>
    <t>104061</t>
  </si>
  <si>
    <t>TUBO, PEAD, PE-80, DE = 32 MM X 3,0 MM, PARA LIGAÇÃO PREDIAL DE ÁGUA. AF_06/2022</t>
  </si>
  <si>
    <t>16,71</t>
  </si>
  <si>
    <t>104112</t>
  </si>
  <si>
    <t>104114</t>
  </si>
  <si>
    <t>238,24</t>
  </si>
  <si>
    <t>104116</t>
  </si>
  <si>
    <t>104118</t>
  </si>
  <si>
    <t>104120</t>
  </si>
  <si>
    <t>104122</t>
  </si>
  <si>
    <t>104062</t>
  </si>
  <si>
    <t>CURVA LONGA, 90 GRAUS, PVC OCRE, JUNTA ELÁSTICA, DN 100 MM, PARA COLETOR PREDIAL DE ESGOTO. AF_06/2022</t>
  </si>
  <si>
    <t>104063</t>
  </si>
  <si>
    <t>CURVA LONGA, 45 GRAUS, PVC OCRE, JUNTA ELÁSTICA, DN 100 MM, PARA COLETOR PREDIAL DE ESGOTO. AF_06/2022</t>
  </si>
  <si>
    <t>104064</t>
  </si>
  <si>
    <t>CURVA LONGA, 90 GRAUS, PVC OCRE, JUNTA ELÁSTICA, DN 150 MM, PARA COLETOR PREDIAL DE ESGOTO. AF_06/2022</t>
  </si>
  <si>
    <t>104065</t>
  </si>
  <si>
    <t>CURVA LONGA, 45 GRAUS, PVC OCRE, JUNTA ELÁSTICA, DN 150 MM, PARA COLETOR PREDIAL DE ESGOTO. AF_06/2022</t>
  </si>
  <si>
    <t>104072</t>
  </si>
  <si>
    <t>TÊ, PVC OCRE, JUNTA ELÁSTICA, DN 200 MM, PARA COLETOR PREDIAL DE ESGOTO. AF_06/2022</t>
  </si>
  <si>
    <t>104076</t>
  </si>
  <si>
    <t>SELIM, PVC OCRE, COM TRAVA, DN 125 X 100 MM OU 150 X 100 MM, PARA COLETOR PREDIAL DE ESGOTO. AF_06/2022</t>
  </si>
  <si>
    <t>104082</t>
  </si>
  <si>
    <t>PLUG, PVC OCRE, JUNTA ELÁSTICA, DN 100 MM, PARA COLETOR PREDIAL DE ESGOTO. AF_06/2022</t>
  </si>
  <si>
    <t>32,81</t>
  </si>
  <si>
    <t>104083</t>
  </si>
  <si>
    <t>PLUG, PVC OCRE, JUNTA ELÁSTICA, DN 150 MM, PARA COLETOR PREDIAL DE ESGOTO. AF_06/2022</t>
  </si>
  <si>
    <t>104084</t>
  </si>
  <si>
    <t>CAP, PVC OCRE, JUNTA ELÁSTICA, DN 150 MM, PARA COLETOR PREDIAL DE ESGOTO. AF_06/2022</t>
  </si>
  <si>
    <t>91,46</t>
  </si>
  <si>
    <t>104085</t>
  </si>
  <si>
    <t>TUBO, PVC OCRE, JUNTA ELÁSTICA, DN 100 MM, PARA COLETOR PREDIAL DE ESGOTO. AF_06/2022</t>
  </si>
  <si>
    <t>104086</t>
  </si>
  <si>
    <t>TUBO, PVC OCRE, JUNTA ELÁSTICA, DN 150 MM, PARA COLETOR PREDIAL DE ESGOTO. AF_06/2022</t>
  </si>
  <si>
    <t>104124</t>
  </si>
  <si>
    <t>104130</t>
  </si>
  <si>
    <t>104136</t>
  </si>
  <si>
    <t>104142</t>
  </si>
  <si>
    <t>104148</t>
  </si>
  <si>
    <t>104154</t>
  </si>
  <si>
    <t>96520</t>
  </si>
  <si>
    <t>ESCAVAÇÃO MECANIZADA PARA BLOCO DE COROAMENTO OU SAPATA COM RETROESCAVADEIRA (SEM ESCAVAÇÃO PARA COLOCAÇÃO DE FÔRMAS). AF_06/2017</t>
  </si>
  <si>
    <t>96521</t>
  </si>
  <si>
    <t>ESCAVAÇÃO MECANIZADA PARA BLOCO DE COROAMENTO OU SAPATA COM RETROESCAVADEIRA (INCLUINDO ESCAVAÇÃO PARA COLOCAÇÃO DE FÔRMAS). AF_06/2017</t>
  </si>
  <si>
    <t>96522</t>
  </si>
  <si>
    <t>ESCAVAÇÃO MANUAL PARA BLOCO DE COROAMENTO OU SAPATA (SEM ESCAVAÇÃO PARA COLOCAÇÃO DE FÔRMAS). AF_06/2017</t>
  </si>
  <si>
    <t>96523</t>
  </si>
  <si>
    <t>ESCAVAÇÃO MANUAL PARA BLOCO DE COROAMENTO OU SAPATA (INCLUINDO ESCAVAÇÃO PARA COLOCAÇÃO DE FÔRMAS). AF_06/2017</t>
  </si>
  <si>
    <t>96524</t>
  </si>
  <si>
    <t>ESCAVAÇÃO MECANIZADA PARA VIGA BALDRAME COM MINI-ESCAVADEIRA (SEM ESCAVAÇÃO PARA COLOCAÇÃO DE FÔRMAS). AF_06/2017</t>
  </si>
  <si>
    <t>96525</t>
  </si>
  <si>
    <t>ESCAVAÇÃO MECANIZADA PARA VIGA BALDRAME COM MINI-ESCAVADEIRA (INCLUINDO ESCAVAÇÃO PARA COLOCAÇÃO DE FÔRMAS). AF_06/2017</t>
  </si>
  <si>
    <t>47,21</t>
  </si>
  <si>
    <t>96526</t>
  </si>
  <si>
    <t>ESCAVAÇÃO MANUAL DE VALA PARA VIGA BALDRAME (SEM ESCAVAÇÃO PARA COLOCAÇÃO DE FÔRMAS). AF_06/2017</t>
  </si>
  <si>
    <t>96527</t>
  </si>
  <si>
    <t>ESCAVAÇÃO MANUAL DE VALA PARA VIGA BALDRAME (INCLUINDO ESCAVAÇÃO PARA COLOCAÇÃO DE FÔRMAS). AF_06/2017</t>
  </si>
  <si>
    <t>96528</t>
  </si>
  <si>
    <t>FABRICAÇÃO, MONTAGEM E DESMONTAGEM DE FÔRMA PARA BLOCO DE COROAMENTO, EM MADEIRA SERRADA, E=25 MM, 1 UTILIZAÇÃO. AF_06/2017</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</si>
  <si>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</si>
  <si>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</si>
  <si>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</si>
  <si>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</si>
  <si>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</si>
  <si>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</si>
  <si>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</si>
  <si>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</si>
  <si>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</si>
  <si>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</si>
  <si>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3,38</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</si>
  <si>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</si>
  <si>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</si>
  <si>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</si>
  <si>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</si>
  <si>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</si>
  <si>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</si>
  <si>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</si>
  <si>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</si>
  <si>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</si>
  <si>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</si>
  <si>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6,46</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</si>
  <si>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</si>
  <si>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</si>
  <si>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</si>
  <si>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</si>
  <si>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</si>
  <si>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</si>
  <si>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</si>
  <si>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</si>
  <si>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</si>
  <si>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</si>
  <si>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</si>
  <si>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</si>
  <si>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18,08</t>
  </si>
  <si>
    <t>101130</t>
  </si>
  <si>
    <t>ESCAVAÇÃO HORIZONTAL, INCLUINDO ESCARIFICAÇÃO, CARGA E DESCARGA EM SOLO DE 2A CATEGORIA COM TRATOR DE ESTEIRAS (150HP/LÂMINA: 3,18M3). AF_07/2020</t>
  </si>
  <si>
    <t>16,88</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</si>
  <si>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</si>
  <si>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</si>
  <si>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</si>
  <si>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</si>
  <si>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16,00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</si>
  <si>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</si>
  <si>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</si>
  <si>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</si>
  <si>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</si>
  <si>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</si>
  <si>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</si>
  <si>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</si>
  <si>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</si>
  <si>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</si>
  <si>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</si>
  <si>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13,66</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</si>
  <si>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</si>
  <si>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</si>
  <si>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</si>
  <si>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</si>
  <si>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</si>
  <si>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</si>
  <si>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</si>
  <si>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</si>
  <si>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15,18</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</si>
  <si>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</si>
  <si>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</si>
  <si>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</si>
  <si>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</si>
  <si>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17,71</t>
  </si>
  <si>
    <t>101144</t>
  </si>
  <si>
    <t>ESCAVAÇÃO HORIZONTAL, INCLUINDO CARGA, DESCARGA E TRANSPORTE EM SOLO DE 1A CATEGORIA COM TRATOR DE ESTEIRAS (100HP/LÂMINA: 2,19M3) E CAMINHÃO BASCULANTE DE 14M3, DMT ATÉ 200M. AF_07/2020</t>
  </si>
  <si>
    <t>14,16</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</si>
  <si>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</si>
  <si>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</si>
  <si>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</si>
  <si>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</si>
  <si>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</si>
  <si>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</si>
  <si>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</si>
  <si>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</si>
  <si>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13,61</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</si>
  <si>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</si>
  <si>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</si>
  <si>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</si>
  <si>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</si>
  <si>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16,93</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</si>
  <si>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</si>
  <si>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</si>
  <si>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</si>
  <si>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</si>
  <si>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16,05</t>
  </si>
  <si>
    <t>101153</t>
  </si>
  <si>
    <t>ESCAVAÇÃO HORIZONTAL, INCLUINDO ESCARIFICAÇÃO, CARGA, DESCARGA E TRANSPORTE EM SOLO DE 2A CATEGORIA COM TRATOR DE ESTEIRAS (125HP/LÂMINA: 2,70M3) E CAMINHÃO BASCULANTE DE 14M3, DMT ATÉ 200M. AF_07/2020</t>
  </si>
  <si>
    <t>17,10</t>
  </si>
  <si>
    <t>101206</t>
  </si>
  <si>
    <t>ESCAVAÇÃO VERTICAL PARA  EDIFICAÇÃO, COM CARGA, DESCARGA E TRANSPORTE DE SOLO DE 1ª CATEGORIA, COM ESCAVADEIRA HIDRÁULICA (CAÇAMBA: 0,8 M³ / 111 HP), FROTA DE 3 CAMINHÕES BASCULANTES DE 14 M³, DMT ATÉ 1 KM E VELOCIDADE MÉDIA 14 KM/H. AF_05/2020</t>
  </si>
  <si>
    <t>101207</t>
  </si>
  <si>
    <t>ESCAVAÇÃO VERTICAL PARA EDIFICAÇÃO, COM CARGA, DESCARGA E TRANSPORTE DE SOLO DE 1ª CATEGORIA, COM ESCAVADEIRA HIDRÁULICA (CAÇAMBA: 0,8 M³ / 111 HP), FROTA DE 2 CAMINHÕES BASCULANTES DE 18 M³, DMT ATÉ 1 KM E VELOCIDADE MÉDIA 14 KM/H. AF_05/2020</t>
  </si>
  <si>
    <t>101208</t>
  </si>
  <si>
    <t>ESCAVAÇÃO VERTICAL PARA  EDIFICAÇÃO, COM CARGA, DESCARGA E TRANSPORTE DE SOLO DE 1ª CATEGORIA, COM ESCAVADEIRA HIDRÁULICA (CAÇAMBA: 1,2 M³ / 155 HP), FROTA DE 3 CAMINHÕES BASCULANTES DE 14 M³, DMT ATÉ 1 KM E VELOCIDADE MÉDIA 14 KM/H. AF_05/2020</t>
  </si>
  <si>
    <t>9,66</t>
  </si>
  <si>
    <t>101209</t>
  </si>
  <si>
    <t>ESCAVAÇÃO VERTICAL PARA  EDIFICAÇÃO, COM CARGA, DESCARGA E TRANSPORTE DE SOLO DE 1ª CATEGORIA, COM ESCAVADEIRA HIDRÁULICA (CAÇAMBA: 1,2 M³ / 155 HP), FROTA DE 3 CAMINHÕES BASCULANTES DE 18 M³, DMT ATÉ 1 KM E VELOCIDADE MÉDIA 14 KM/H. AF_05/2020</t>
  </si>
  <si>
    <t>101210</t>
  </si>
  <si>
    <t>ESCAVAÇÃO VERTICAL PARA  EDIFICAÇÃO, COM CARGA, DESCARGA E TRANSPORTE DE SOLO DE 1ª CATEGORIA, COM ESCAVADEIRA HIDRÁULICA (CAÇAMBA: 0,8 M³ / 111 HP), FROTA DE 4 CAMINHÕES BASCULANTES DE 14 M³, DMT DE 1,5 KM E VELOCIDADE MÉDIA 18 KM/H. AF_05/2020</t>
  </si>
  <si>
    <t>101211</t>
  </si>
  <si>
    <t>ESCAVAÇÃO VERTICAL PARA  EDIFICAÇÃO, COM CARGA, DESCARGA E TRANSPORTE DE SOLO DE 1ª CATEGORIA, COM ESCAVADEIRA HIDRÁULICA (CAÇAMBA: 0,8 M³ / 111 HP), FROTA DE 4 CAMINHÕES BASCULANTES DE 14 M³, DMT DE 2 KM E VELOCIDADE MÉDIA 19 KM/H. AF_05/2020</t>
  </si>
  <si>
    <t>17,15</t>
  </si>
  <si>
    <t>101212</t>
  </si>
  <si>
    <t>ESCAVAÇÃO VERTICAL PARA  EDIFICAÇÃO, COM CARGA, DESCARGA E TRANSPORTE DE SOLO DE 1ª CATEGORIA, COM ESCAVADEIRA HIDRÁULICA (CAÇAMBA: 0,8 M³ / 111 HP), FROTA DE 5 CAMINHÕES BASCULANTES DE 14 M³, DMT DE 3 KM E VELOCIDADE MÉDIA 20 KM/H. AF_05/2020</t>
  </si>
  <si>
    <t>19,96</t>
  </si>
  <si>
    <t>101213</t>
  </si>
  <si>
    <t>ESCAVAÇÃO VERTICAL PARA  EDIFICAÇÃO, COM CARGA, DESCARGA E TRANSPORTE DE SOLO DE 1ª CATEGORIA, COM ESCAVADEIRA HIDRÁULICA (CAÇAMBA: 0,8 M³ / 111 HP), FROTA DE 6 CAMINHÕES BASCULANTES DE 14 M³, DMT DE 4 KM E VELOCIDADE MÉDIA 22 KM/H. AF_05/2020</t>
  </si>
  <si>
    <t>22,27</t>
  </si>
  <si>
    <t>101214</t>
  </si>
  <si>
    <t>ESCAVAÇÃO VERTICAL PARA  EDIFICAÇÃO, COM CARGA, DESCARGA E TRANSPORTE DE SOLO DE 1ª CATEGORIA, COM ESCAVADEIRA HIDRÁULICA (CAÇAMBA: 0,8 M³ / 111 HP), FROTA DE 7 CAMINHÕES BASCULANTES DE 14 M³, DMT DE 6 KM E VELOCIDADE MÉDIA 22 KM/H. AF_05/2020</t>
  </si>
  <si>
    <t>26,92</t>
  </si>
  <si>
    <t>101215</t>
  </si>
  <si>
    <t>ESCAVAÇÃO VERTICAL PARA  EDIFICAÇÃO, COM CARGA, DESCARGA E TRANSPORTE DE SOLO DE 1ª CATEGORIA, COM ESCAVADEIRA HIDRÁULICA (CAÇAMBA: 0,8 M³ / 111 HP), FROTA DE 4 CAMINHÕES BASCULANTES DE 18 M³, DMT DE 1,5 KM E VELOCIDADE MÉDIA 18 KM/H. AF_05/2020</t>
  </si>
  <si>
    <t>101216</t>
  </si>
  <si>
    <t>ESCAVAÇÃO VERTICAL PARA  EDIFICAÇÃO, COM CARGA, DESCARGA E TRANSPORTE DE SOLO DE 1ª CATEGORIA, COM ESCAVADEIRA HIDRÁULICA (CAÇAMBA: 0,8 M³ / 111 HP), FROTA DE 4 CAMINHÕES BASCULANTES DE 18 M³, DMT DE 2 KM E VELOCIDADE MÉDIA 19 KM/H. AF_05/2020</t>
  </si>
  <si>
    <t>16,11</t>
  </si>
  <si>
    <t>101217</t>
  </si>
  <si>
    <t>ESCAVAÇÃO VERTICAL PARA  EDIFICAÇÃO, COM CARGA, DESCARGA E TRANSPORTE DE SOLO DE 1ª CATEGORIA, COM ESCAVADEIRA HIDRÁULICA (CAÇAMBA: 0,8 M³ / 111 HP), FROTA DE 5 CAMINHÕES BASCULANTES DE 18 M³, DMT DE 3 KM E VELOCIDADE MÉDIA 20 KM/H. AF_05/2020</t>
  </si>
  <si>
    <t>18,72</t>
  </si>
  <si>
    <t>101218</t>
  </si>
  <si>
    <t>ESCAVAÇÃO VERTICAL PARA  EDIFICAÇÃO, COM CARGA, DESCARGA E TRANSPORTE DE SOLO DE 1ª CATEGORIA, COM ESCAVADEIRA HIDRÁULICA (CAÇAMBA: 0,8 M³ / 111 HP), FROTA DE 5 CAMINHÕES BASCULANTES DE 18 M³, DMT DE 4 KM E VELOCIDADE MÉDIA 22 KM/H. AF_05/2020</t>
  </si>
  <si>
    <t>101219</t>
  </si>
  <si>
    <t>ESCAVAÇÃO VERTICAL PARA  EDIFICAÇÃO, COM CARGA, DESCARGA E TRANSPORTE DE SOLO DE 1ª CATEGORIA, COM ESCAVADEIRA HIDRÁULICA (CAÇAMBA: 0,8 M³ / 111 HP), FROTA DE 6 CAMINHÕES BASCULANTES DE 18 M³, DMT DE 6 KM E VELOCIDADE MÉDIA 22 KM/H. AF_05/2020</t>
  </si>
  <si>
    <t>101220</t>
  </si>
  <si>
    <t>ESCAVAÇÃO VERTICAL PARA  EDIFICAÇÃO, COM CARGA, DESCARGA E TRANSPORTE DE SOLO DE 1ª CATEGORIA, COM ESCAVADEIRA HIDRÁULICA (CAÇAMBA: 1,2 M³ / 155 HP), FROTA DE 5 CAMINHÕES BASCULANTES DE 14 M³, DMT DE 1,5 KM E VELOCIDADE MÉDIA 18 KM/H. AF_05/2020</t>
  </si>
  <si>
    <t>101221</t>
  </si>
  <si>
    <t>ESCAVAÇÃO VERTICAL PARA  EDIFICAÇÃO, COM CARGA, DESCARGA E TRANSPORTE DE SOLO DE 1ª CATEGORIA, COM ESCAVADEIRA HIDRÁULICA (CAÇAMBA: 1,2 M³ / 155 HP), FROTA DE 5 CAMINHÕES BASCULANTES DE 14 M³, DMT DE 2 KM E VELOCIDADE MÉDIA 19 KM/H. AF_05/2020</t>
  </si>
  <si>
    <t>101222</t>
  </si>
  <si>
    <t>ESCAVAÇÃO VERTICAL PARA  EDIFICAÇÃO, COM CARGA, DESCARGA E TRANSPORTE DE SOLO DE 1ª CATEGORIA, COM ESCAVADEIRA HIDRÁULICA (CAÇAMBA: 1,2 M³ / 155 HP), FROTA DE 6 CAMINHÕES BASCULANTES DE 14 M³, DMT DE 3 KM E VELOCIDADE MÉDIA 20 KM/H. AF_05/2020</t>
  </si>
  <si>
    <t>18,47</t>
  </si>
  <si>
    <t>101223</t>
  </si>
  <si>
    <t>ESCAVAÇÃO VERTICAL PARA  EDIFICAÇÃO, COM CARGA, DESCARGA E TRANSPORTE DE SOLO DE 1ª CATEGORIA, COM ESCAVADEIRA HIDRÁULICA (CAÇAMBA: 1,2 M³ / 155 HP), FROTA DE 7 CAMINHÕES BASCULANTES DE 14 M³, DMT DE 4 KM E VELOCIDADE MÉDIA 22 KM/H. AF_05/2020</t>
  </si>
  <si>
    <t>101224</t>
  </si>
  <si>
    <t>ESCAVAÇÃO VERTICAL PARA  EDIFICAÇÃO, COM CARGA, DESCARGA E TRANSPORTE DE SOLO DE 1ª CATEGORIA, COM ESCAVADEIRA HIDRÁULICA (CAÇAMBA: 1,2 M³ / 155 HP), FROTA DE 9 CAMINHÕES BASCULANTES DE 14 M³, DMT DE 6 KM E VELOCIDADE MÉDIA 22 KM/H. AF_05/2020</t>
  </si>
  <si>
    <t>101225</t>
  </si>
  <si>
    <t>ESCAVAÇÃO VERTICAL PARA  EDIFICAÇÃO, COM CARGA, DESCARGA E TRANSPORTE DE SOLO DE 1ª CATEGORIA, COM ESCAVADEIRA HIDRÁULICA (CAÇAMBA: 1,2 M³ / 155 HP), FROTA DE 5 CAMINHÕES BASCULANTES DE 18 M³, DMT DE 1,5 KM E VELOCIDADE MÉDIA 18 KM/H. AF_05/2020</t>
  </si>
  <si>
    <t>13,81</t>
  </si>
  <si>
    <t>101226</t>
  </si>
  <si>
    <t>ESCAVAÇÃO VERTICAL PARA  EDIFICAÇÃO, COM CARGA, DESCARGA E TRANSPORTE DE SOLO DE 1ª CATEGORIA, COM ESCAVADEIRA HIDRÁULICA (CAÇAMBA: 1,2 M³ / 155 HP), FROTA DE 5 CAMINHÕES BASCULANTES DE 18 M³, DMT DE 2 KM E VELOCIDADE MÉDIA 19 KM/H. AF_05/2020</t>
  </si>
  <si>
    <t>101227</t>
  </si>
  <si>
    <t>ESCAVAÇÃO VERTICAL PARA  EDIFICAÇÃO, COM CARGA, DESCARGA E TRANSPORTE DE SOLO DE 1ª CATEGORIA, COM ESCAVADEIRA HIDRÁULICA (CAÇAMBA: 1,2 M³ / 155 HP), FROTA DE 6 CAMINHÕES BASCULANTES DE 18 M³, DMT DE 3 KM E VELOCIDADE MÉDIA 20 KM/H. AF_05/2020</t>
  </si>
  <si>
    <t>101228</t>
  </si>
  <si>
    <t>ESCAVAÇÃO VERTICAL PARA  EDIFICAÇÃO, COM CARGA, DESCARGA E TRANSPORTE DE SOLO DE 1ª CATEGORIA, COM ESCAVADEIRA HIDRÁULICA (CAÇAMBA: 1,2 M³ / 155 HP), FROTA DE 6 CAMINHÕES BASCULANTES DE 18 M³, DMT DE 4 KM E VELOCIDADE MÉDIA 22 KM/H. AF_05/2020</t>
  </si>
  <si>
    <t>18,03</t>
  </si>
  <si>
    <t>101229</t>
  </si>
  <si>
    <t>ESCAVAÇÃO VERTICAL PARA  EDIFICAÇÃO, COM CARGA, DESCARGA E TRANSPORTE DE SOLO DE 1ª CATEGORIA, COM ESCAVADEIRA HIDRÁULICA (CAÇAMBA: 1,2 M³ / 155 HP), FROTA DE 8 CAMINHÕES BASCULANTES DE 18 M³, DMT DE 6 KM E VELOCIDADE MÉDIA 22 KM/H. AF_05/2020</t>
  </si>
  <si>
    <t>22,70</t>
  </si>
  <si>
    <t>101230</t>
  </si>
  <si>
    <t>ESCAVAÇÃO VERTICAL PARA INFRAESTRUTURA, COM CARGA, DESCARGA E TRANSPORTE DE SOLO DE 1ª CATEGORIA, COM ESCAVADEIRA HIDRÁULICA (CAÇAMBA: 0,8 M³ / 111 HP), FROTA DE 3 CAMINHÕES BASCULANTES DE 14 M³, DMT ATÉ 1 KM E VELOCIDADE MÉDIA14 KM/H. AF_05/2020</t>
  </si>
  <si>
    <t>10,08</t>
  </si>
  <si>
    <t>101231</t>
  </si>
  <si>
    <t>ESCAVAÇÃO VERTICAL PARA INFRAESTRUTURA, COM CARGA, DESCARGA E TRANSPORTE DE SOLO DE 1ª CATEGORIA, COM ESCAVADEIRA HIDRÁULICA (CAÇAMBA: 0,8 M³ / 111 HP), FROTA DE 3 CAMINHÕES BASCULANTES DE 18 M³, DMT ATÉ 1 KM E VELOCIDADE MÉDIA14 KM/H. AF_05/2020</t>
  </si>
  <si>
    <t>9,59</t>
  </si>
  <si>
    <t>101232</t>
  </si>
  <si>
    <t>ESCAVAÇÃO VERTICAL PARA INFRAESTRUTURA, COM CARGA, DESCARGA E TRANSPORTE DE SOLO DE 1ª CATEGORIA, COM ESCAVADEIRA HIDRÁULICA (CAÇAMBA: 1,2 M³ / 155 HP), FROTA DE 3 CAMINHÕES BASCULANTES DE 14 M³, DMT ATÉ 1 KM E VELOCIDADE MÉDIA14 KM/H. AF_05/2020</t>
  </si>
  <si>
    <t>8,65</t>
  </si>
  <si>
    <t>101233</t>
  </si>
  <si>
    <t>ESCAVAÇÃO VERTICAL PARA INFRAESTRUTURA, COM CARGA, DESCARGA E TRANSPORTE DE SOLO DE 1ª CATEGORIA, COM ESCAVADEIRA HIDRÁULICA (CAÇAMBA: 1,2 M³ / 155 HP), FROTA DE 3 CAMINHÕES BASCULANTES DE 18 M³, DMT ATÉ 1 KM E VELOCIDADE MÉDIA14 KM/H. AF_05/2020</t>
  </si>
  <si>
    <t>101234</t>
  </si>
  <si>
    <t>ESCAVAÇÃO VERTICAL PARA INFRAESTRUTURA, COM CARGA, DESCARGA E TRANSPORTE DE SOLO DE 1ª CATEGORIA, COM ESCAVADEIRA HIDRÁULICA (CAÇAMBA: 0,8 M³ / 111HP), FROTA DE 5 CAMINHÕES BASCULANTES DE 14 M³, DMT DE 1,5 KM E VELOCIDADE MÉDIA18 KM/H. AF_05/2020</t>
  </si>
  <si>
    <t>15,61</t>
  </si>
  <si>
    <t>101235</t>
  </si>
  <si>
    <t>ESCAVAÇÃO VERTICAL PARA INFRAESTRUTURA, COM CARGA, DESCARGA E TRANSPORTE DE SOLO DE 1ª CATEGORIA, COM ESCAVADEIRA HIDRÁULICA (CAÇAMBA: 0,8 M³ / 111HP), FROTA DE 5 CAMINHÕES BASCULANTES DE 14 M³, DMT DE 2 KM E VELOCIDADE MÉDIA 19 KM/H. AF_05/2020</t>
  </si>
  <si>
    <t>101236</t>
  </si>
  <si>
    <t>ESCAVAÇÃO VERTICAL PARA INFRAESTRUTURA, COM CARGA, DESCARGA E TRANSPORTE DE SOLO DE 1ª CATEGORIA, COM ESCAVADEIRA HIDRÁULICA (CAÇAMBA: 0,8 M³ / 111HP), FROTA DE 6 CAMINHÕES BASCULANTES DE 14 M³, DMT DE 3 KM E VELOCIDADE MÉDIA 20 KM/H. AF_05/2020</t>
  </si>
  <si>
    <t>19,14</t>
  </si>
  <si>
    <t>101237</t>
  </si>
  <si>
    <t>ESCAVAÇÃO VERTICAL PARA INFRAESTRUTURA, COM CARGA, DESCARGA E TRANSPORTE DE SOLO DE 1ª CATEGORIA, COM ESCAVADEIRA HIDRÁULICA (CAÇAMBA: 0,8 M³ / 111HP), FROTA DE 6 CAMINHÕES BASCULANTES DE 14 M³, DMT DE 4 KM E VELOCIDADE MÉDIA 22 KM/H. AF_05/2020</t>
  </si>
  <si>
    <t>20,42</t>
  </si>
  <si>
    <t>101238</t>
  </si>
  <si>
    <t>ESCAVAÇÃO VERTICAL PARA INFRAESTRUTURA, COM CARGA, DESCARGA E TRANSPORTE DE SOLO DE 1ª CATEGORIA, COM ESCAVADEIRA HIDRÁULICA (CAÇAMBA: 0,8 M³ / 111HP), FROTA DE 8 CAMINHÕES BASCULANTES DE 14 M³, DMT DE 6 KM E VELOCIDADE MÉDIA 22 KM/H. AF_05/2020</t>
  </si>
  <si>
    <t>101239</t>
  </si>
  <si>
    <t>ESCAVAÇÃO VERTICAL PARA INFRAESTRUTURA, COM CARGA, DESCARGA E TRANSPORTE DE SOLO DE 1ª CATEGORIA, COM ESCAVADEIRA HIDRÁULICA (CAÇAMBA: 0,8 M³ / 111HP), FROTA DE 4 CAMINHÕES BASCULANTES DE 18 M³, DMT DE 1,5 KM E VELOCIDADE MÉDIA18 KM/H. AF_05/2020</t>
  </si>
  <si>
    <t>13,77</t>
  </si>
  <si>
    <t>101240</t>
  </si>
  <si>
    <t>ESCAVAÇÃO VERTICAL PARA INFRAESTRUTURA, COM CARGA, DESCARGA E TRANSPORTE DE SOLO DE 1ª CATEGORIA, COM ESCAVADEIRA HIDRÁULICA (CAÇAMBA: 0,8 M³ / 111HP), FROTA DE 4 CAMINHÕES BASCULANTES DE 18 M³, DMT DE 2 KM E VELOCIDADE MÉDIA 19 KM/H. AF_05/2020</t>
  </si>
  <si>
    <t>14,55</t>
  </si>
  <si>
    <t>101241</t>
  </si>
  <si>
    <t>ESCAVAÇÃO VERTICAL PARA INFRAESTRUTURA, COM CARGA, DESCARGA E TRANSPORTE DE SOLO DE 1ª CATEGORIA, COM ESCAVADEIRA HIDRÁULICA (CAÇAMBA: 0,8 M³ / 111HP), FROTA DE 5 CAMINHÕES BASCULANTES DE 18 M³, DMT DE 3 KM E VELOCIDADE MÉDIA 20 KM/H. AF_05/2020</t>
  </si>
  <si>
    <t>101242</t>
  </si>
  <si>
    <t>ESCAVAÇÃO VERTICAL PARA INFRAESTRUTURA, COM CARGA, DESCARGA E TRANSPORTE DE SOLO DE 1ª CATEGORIA, COM ESCAVADEIRA HIDRÁULICA (CAÇAMBA: 0,8 M³ / 111HP), FROTA DE 6 CAMINHÕES BASCULANTES DE 18 M³, DMT DE 4 KM E VELOCIDADE MÉDIA 22 KM/H. AF_05/2020</t>
  </si>
  <si>
    <t>101243</t>
  </si>
  <si>
    <t>ESCAVAÇÃO VERTICAL PARA INFRAESTRUTURA, COM CARGA, DESCARGA E TRANSPORTE DE SOLO DE 1ª CATEGORIA, COM ESCAVADEIRA HIDRÁULICA (CAÇAMBA: 0,8 M³ / 111HP), FROTA DE 7 CAMINHÕES BASCULANTES DE 18 M³, DMT DE 6 KM E VELOCIDADE MÉDIA 22 KM/H. AF_05/2020</t>
  </si>
  <si>
    <t>22,97</t>
  </si>
  <si>
    <t>101244</t>
  </si>
  <si>
    <t>ESCAVAÇÃO VERTICAL PARA INFRAESTRUTURA, COM CARGA, DESCARGA E TRANSPORTE DE SOLO DE 1ª CATEGORIA, COM ESCAVADEIRA HIDRÁULICA (CAÇAMBA: 1,2M³ / 155HP), FROTA DE 6 CAMINHÕES BASCULANTES DE 14 M³, DMT DE 1,5 KM E VELOCIDADE MÉDIA18 KM/H. AF_05/2020</t>
  </si>
  <si>
    <t>14,42</t>
  </si>
  <si>
    <t>101245</t>
  </si>
  <si>
    <t>ESCAVAÇÃO VERTICAL PARA INFRAESTRUTURA, COM CARGA, DESCARGA E TRANSPORTE DE SOLO DE 1ª CATEGORIA, COM ESCAVADEIRA HIDRÁULICA (CAÇAMBA: 1,2 M³ / 155HP), FROTA DE 6 CAMINHÕES BASCULANTES DE 14 M³, DMT DE 2 KM E VELOCIDADE MÉDIA 19 KM/H. AF_05/2020</t>
  </si>
  <si>
    <t>101246</t>
  </si>
  <si>
    <t>ESCAVAÇÃO VERTICAL PARA INFRAESTRUTURA, COM CARGA, DESCARGA E TRANSPORTE DE SOLO DE 1ª CATEGORIA, COM ESCAVADEIRA HIDRÁULICA (CAÇAMBA: 1,2 M³ / 155HP), FROTA DE 7 CAMINHÕES BASCULANTES DE 14 M³, DMT DE 3 KM E VELOCIDADE MÉDIA 20 KM/H. AF_05/2020</t>
  </si>
  <si>
    <t>17,74</t>
  </si>
  <si>
    <t>101247</t>
  </si>
  <si>
    <t>ESCAVAÇÃO VERTICAL PARA INFRAESTRUTURA, COM CARGA, DESCARGA E TRANSPORTE DE SOLO DE 1ª CATEGORIA, COM ESCAVADEIRA HIDRÁULICA (CAÇAMBA: 1,2 M³ / 155HP), FROTA DE 8 CAMINHÕES BASCULANTES DE 14 M³, DMT DE 4 KM E VELOCIDADE MÉDIA 22 KM/H. AF_05/2020</t>
  </si>
  <si>
    <t>19,67</t>
  </si>
  <si>
    <t>101248</t>
  </si>
  <si>
    <t>ESCAVAÇÃO VERTICAL PARA INFRAESTRUTURA, COM CARGA, DESCARGA E TRANSPORTE DE SOLO DE 1ª CATEGORIA, COM ESCAVADEIRA HIDRÁULICA (CAÇAMBA: 1,2 M³ / 155HP), FROTA DE 10 CAMINHÕES BASCULANTES DE 14 M³, DMT DE 6 KM E VELOCIDADE MÉDIA22 KM/H. AF_05/2020</t>
  </si>
  <si>
    <t>24,62</t>
  </si>
  <si>
    <t>101249</t>
  </si>
  <si>
    <t>ESCAVAÇÃO VERTICAL PARA INFRAESTRUTURA, COM CARGA, DESCARGA E TRANSPORTE DE SOLO DE 1ª CATEGORIA, COM ESCAVADEIRA HIDRÁULICA (CAÇAMBA: 1,2 M³ / 155HP), FROTA DE 5 CAMINHÕES BASCULANTES DE 18 M³, DMT DE 1,5 KM E VELOCIDADE MÉDIA18 KM/H. AF_05/2020</t>
  </si>
  <si>
    <t>12,60</t>
  </si>
  <si>
    <t>101250</t>
  </si>
  <si>
    <t>ESCAVAÇÃO VERTICAL PARA INFRAESTRUTURA, COM CARGA, DESCARGA E TRANSPORTE DE SOLO DE 1ª CATEGORIA, COM ESCAVADEIRA HIDRÁULICA (CAÇAMBA: 1,2 M³ / 155HP), FROTA DE 6 CAMINHÕES BASCULANTES DE 18 M³, DMT DE 2 KM E VELOCIDADE MÉDIA 19 KM/H. AF_05/2020</t>
  </si>
  <si>
    <t>101251</t>
  </si>
  <si>
    <t>ESCAVAÇÃO VERTICAL PARA INFRAESTRUTURA, COM CARGA, DESCARGA E TRANSPORTE DE SOLO DE 1ª CATEGORIA, COM ESCAVADEIRA HIDRÁULICA (CAÇAMBA: 1,2 M³ / 155HP), FROTA DE 6 CAMINHÕES BASCULANTES DE 18 M³, DMT DE 3 KM E VELOCIDADE MÉDIA 20 KM/H. AF_05/2020</t>
  </si>
  <si>
    <t>15,95</t>
  </si>
  <si>
    <t>101252</t>
  </si>
  <si>
    <t>ESCAVAÇÃO VERTICAL PARA INFRAESTRUTURA, COM CARGA, DESCARGA E TRANSPORTE DE SOLO DE 1ª CATEGORIA, COM ESCAVADEIRA HIDRÁULICA (CAÇAMBA: 1,2 M³ / 155HP), FROTA DE 7 CAMINHÕES BASCULANTES DE 18 M³, DMT DE 4 KM E VELOCIDADE MÉDIA 22 KM/H. AF_05/2020</t>
  </si>
  <si>
    <t>101253</t>
  </si>
  <si>
    <t>ESCAVAÇÃO VERTICAL PARA INFRAESTRUTURA, COM CARGA, DESCARGA E TRANSPORTE DE SOLO DE 1ª CATEGORIA, COM ESCAVADEIRA HIDRÁULICA (CAÇAMBA: 1,2 M³ / 155HP), FROTA DE 9 CAMINHÕES BASCULANTES DE 18 M³, DMT DE 6 KM E VELOCIDADE MÉDIA 22 KM/H. AF_05/2020</t>
  </si>
  <si>
    <t>101254</t>
  </si>
  <si>
    <t>ESCAVAÇÃO VERTICAL PARA  EDIFICAÇÃO, COM CARGA, DESCARGA E TRANSPORTE DE SOLO DE 1ª CATEGORIA, COM ESCAVADEIRA HIDRÁULICA (CAÇAMBA: 0,8 M³ / 111HP), FROTA DE 3 CAMINHÕES BASCULANTES DE 10 M³, DMT ATÉ 1 KM E VELOCIDADE MÉDIA 14 KM/H. AF_05/2020</t>
  </si>
  <si>
    <t>101255</t>
  </si>
  <si>
    <t>ESCAVAÇÃO VERTICAL PARA  EDIFICAÇÃO, COM CARGA, DESCARGA E TRANSPORTE DE SOLO DE 1ª CATEGORIA, COM ESCAVADEIRA HIDRÁULICA (CAÇAMBA: 1,2 M³ / 155HP), FROTA DE 3 CAMINHÕES BASCULANTES DE 10 M³, DMT ATÉ 1 KM E VELOCIDADE MÉDIA 14 KM/H. AF_05/2020</t>
  </si>
  <si>
    <t>101256</t>
  </si>
  <si>
    <t>ESCAVAÇÃO VERTICAL PARA  EDIFICAÇÃO, COM CARGA, DESCARGA E TRANSPORTE DE SOLO DE 1ª CATEGORIA, COM ESCAVADEIRA HIDRÁULICA (CAÇAMBA: 0,8 M³ / 111HP), FROTA DE 5 CAMINHÕES BASCULANTES DE 10 M³, DMT DE 1,5 KM E VELOCIDADE MÉDIA 18 KM/H. AF_05/2020</t>
  </si>
  <si>
    <t>18,97</t>
  </si>
  <si>
    <t>101257</t>
  </si>
  <si>
    <t>ESCAVAÇÃO VERTICAL PARA  EDIFICAÇÃO, COM CARGA, DESCARGA E TRANSPORTE DE SOLO DE 1ª CATEGORIA, COM ESCAVADEIRA HIDRÁULICA (CAÇAMBA: 0,8 M³ / 111HP), FROTA DE 5 CAMINHÕES BASCULANTES DE 10 M³, DMT DE 2 KM E VELOCIDADE MÉDIA 19 KM/H. AF_05/2020</t>
  </si>
  <si>
    <t>101258</t>
  </si>
  <si>
    <t>ESCAVAÇÃO VERTICAL PARA  EDIFICAÇÃO, COM CARGA, DESCARGA E TRANSPORTE DE SOLO DE 1ª CATEGORIA, COM ESCAVADEIRA HIDRÁULICA (CAÇAMBA: 0,8 M³ / 111HP), FROTA DE 6 CAMINHÕES BASCULANTES DE 10 M³, DMT DE 3 KM E VELOCIDADE MÉDIA 20 KM/H. AF_05/2020</t>
  </si>
  <si>
    <t>101259</t>
  </si>
  <si>
    <t>ESCAVAÇÃO VERTICAL PARA  EDIFICAÇÃO, COM CARGA, DESCARGA E TRANSPORTE DE SOLO DE 1ª CATEGORIA, COM ESCAVADEIRA HIDRÁULICA (CAÇAMBA: 0,8 M³ / 111HP), FROTA DE 7 CAMINHÕES BASCULANTES DE 10 M³, DMT DE 4 KM E VELOCIDADE MÉDIA 22 KM/H. AF_05/2020</t>
  </si>
  <si>
    <t>101260</t>
  </si>
  <si>
    <t>ESCAVAÇÃO VERTICAL PARA  EDIFICAÇÃO, COM CARGA, DESCARGA E TRANSPORTE DE SOLO DE 1ª CATEGORIA, COM ESCAVADEIRA HIDRÁULICA (CAÇAMBA: 0,8 M³ / 111HP), FROTA DE 9 CAMINHÕES BASCULANTES DE 10 M³, DMT DE 6 KM E VELOCIDADE MÉDIA 22 KM/H. AF_05/2020</t>
  </si>
  <si>
    <t>101261</t>
  </si>
  <si>
    <t>ESCAVAÇÃO VERTICAL PARA  EDIFICAÇÃO, COM CARGA, DESCARGA E TRANSPORTE DE SOLO DE 1ª CATEGORIA, COM ESCAVADEIRA HIDRÁULICA (CAÇAMBA: 1,2 M³ / 155HP), FROTA DE 6 CAMINHÕES BASCULANTES DE 10 M³, DMT DE 1,5 KM E VELOCIDADE MÉDIA 18 KM/H. AF_05/2020</t>
  </si>
  <si>
    <t>101262</t>
  </si>
  <si>
    <t>ESCAVAÇÃO VERTICAL PARA  EDIFICAÇÃO, COM CARGA, DESCARGA E TRANSPORTE DE SOLO DE 1ª CATEGORIA, COM ESCAVADEIRA HIDRÁULICA (CAÇAMBA: 1,2 M³ / 155HP), FROTA DE 6 CAMINHÕES BASCULANTES DE 10 M³, DMT DE 2 KM E VELOCIDADE MÉDIA 19 KM/H. AF_05/2020</t>
  </si>
  <si>
    <t>101263</t>
  </si>
  <si>
    <t>ESCAVAÇÃO VERTICAL PARA  EDIFICAÇÃO, COM CARGA, DESCARGA E TRANSPORTE DE SOLO DE 1ª CATEGORIA, COM ESCAVADEIRA HIDRÁULICA (CAÇAMBA: 1,2 M³ / 155HP), FROTA DE 7 CAMINHÕES BASCULANTES DE 10 M³, DMT DE 3 KM E VELOCIDADE MÉDIA 20 KM/H. AF_05/2020</t>
  </si>
  <si>
    <t>101264</t>
  </si>
  <si>
    <t>ESCAVAÇÃO VERTICAL PARA  EDIFICAÇÃO, COM CARGA, DESCARGA E TRANSPORTE DE SOLO DE 1ª CATEGORIA, COM ESCAVADEIRA HIDRÁULICA (CAÇAMBA: 1,2 M³ / 155HP), FROTA DE 8 CAMINHÕES BASCULANTES DE 10 M³, DMT DE 4 KM E VELOCIDADE MÉDIA 22 KM/H. AF_05/2020</t>
  </si>
  <si>
    <t>24,33</t>
  </si>
  <si>
    <t>101265</t>
  </si>
  <si>
    <t>ESCAVAÇÃO VERTICAL PARA  EDIFICAÇÃO, COM CARGA, DESCARGA E TRANSPORTE DE SOLO DE 1ª CATEGORIA, COM ESCAVADEIRA HIDRÁULICA (CAÇAMBA: 1,2 M³ / 155HP), FROTA DE 10 CAMINHÕES BASCULANTES DE 10 M³, DMT DE 6 KM E VELOCIDADE MÉDIA 22 KM/H. AF_05/2020</t>
  </si>
  <si>
    <t>101266</t>
  </si>
  <si>
    <t>ESCAVAÇÃO VERTICAL PARA INFRAESTRUTURA, COM CARGA, DESCARGA E TRANSPORTE DE SOLO DE 1ª CATEGORIA, COM ESCAVADEIRA HIDRÁULICA (CAÇAMBA: 0,8 M³ / 111HP), FROTA DE 3 CAMINHÕES BASCULANTES DE 10 M³, DMT ATÉ 1 KM E VELOCIDADE MÉDIA14 KM/H. AF_05/2020</t>
  </si>
  <si>
    <t>10,93</t>
  </si>
  <si>
    <t>101267</t>
  </si>
  <si>
    <t>ESCAVAÇÃO VERTICAL PARA INFRAESTRUTURA, COM CARGA, DESCARGA E TRANSPORTE DE SOLO DE 1ª CATEGORIA, COM ESCAVADEIRA HIDRÁULICA (CAÇAMBA: 1,2 M³ / 155HP), FROTA DE 4 CAMINHÕES BASCULANTES DE 10 M³, DMT ATÉ 1 KM E VELOCIDADE MÉDIA14 KM/H. AF_05/2020</t>
  </si>
  <si>
    <t>101268</t>
  </si>
  <si>
    <t>ESCAVAÇÃO VERTICAL PARA INFRAESTRUTURA, COM CARGA, DESCARGA E TRANSPORTE DE SOLO DE 1ª CATEGORIA, COM ESCAVADEIRA HIDRÁULICA (CAÇAMBA: 0,8 M³ / 111HP), FROTA DE 5 CAMINHÕES BASCULANTES DE 10 M³, DMT DE 1,5 KM E VELOCIDADE MÉDIA18 KM/H. AF_05/2020</t>
  </si>
  <si>
    <t>17,25</t>
  </si>
  <si>
    <t>101269</t>
  </si>
  <si>
    <t>ESCAVAÇÃO VERTICAL PARA INFRAESTRUTURA, COM CARGA, DESCARGA E TRANSPORTE DE SOLO DE 1ª CATEGORIA, COM ESCAVADEIRA HIDRÁULICA (CAÇAMBA: 0,8 M³ / 111HP), FROTA DE 6 CAMINHÕES BASCULANTES DE 10 M³, DMT DE 2 KM E VELOCIDADE MÉDIA 19 KM/H. AF_05/2020</t>
  </si>
  <si>
    <t>101270</t>
  </si>
  <si>
    <t>ESCAVAÇÃO VERTICAL PARA INFRAESTRUTURA, COM CARGA, DESCARGA E TRANSPORTE DE SOLO DE 1ª CATEGORIA, COM ESCAVADEIRA HIDRÁULICA (CAÇAMBA: 0,8 M³ / 111HP), FROTA DE 7 CAMINHÕES BASCULANTES DE 10 M³, DMT DE 3 KM E VELOCIDADE MÉDIA 20 KM/H. AF_05/2020</t>
  </si>
  <si>
    <t>101271</t>
  </si>
  <si>
    <t>ESCAVAÇÃO VERTICAL PARA INFRAESTRUTURA, COM CARGA, DESCARGA E TRANSPORTE DE SOLO DE 1ª CATEGORIA, COM ESCAVADEIRA HIDRÁULICA (CAÇAMBA: 0,8 M³ / 111HP), FROTA DE 8 CAMINHÕES BASCULANTES DE 10 M³, DMT DE 4 KM E VELOCIDADE MÉDIA 22 KM/H. AF_05/2020</t>
  </si>
  <si>
    <t>24,67</t>
  </si>
  <si>
    <t>101272</t>
  </si>
  <si>
    <t>ESCAVAÇÃO VERTICAL PARA INFRAESTRUTURA, COM CARGA, DESCARGA E TRANSPORTE DE SOLO DE 1ª CATEGORIA, COM ESCAVADEIRA HIDRÁULICA (CAÇAMBA: 0,8 M³ / 111HP), FROTA DE 10 CAMINHÕES BASCULANTES DE 10 M³, DMT DE 6 KM E VELOCIDADE MÉDIA22 KM/H. AF_05/2020</t>
  </si>
  <si>
    <t>30,79</t>
  </si>
  <si>
    <t>101273</t>
  </si>
  <si>
    <t>ESCAVAÇÃO VERTICAL PARA INFRAESTRUTURA, COM CARGA, DESCARGA E TRANSPORTE DE SOLO DE 1ª CATEGORIA, COM ESCAVADEIRA HIDRÁULICA (CAÇAMBA: 1,2 M³ / 155HP), FROTA DE 6 CAMINHÕES BASCULANTES DE 10 M³, DMT DE 1,5 KM E VELOCIDADE MÉDIA18 KM/H. AF_05/2020</t>
  </si>
  <si>
    <t>101274</t>
  </si>
  <si>
    <t>ESCAVAÇÃO VERTICAL PARA INFRAESTRUTURA, COM CARGA, DESCARGA E TRANSPORTE DE SOLO DE 1ª CATEGORIA, COM ESCAVADEIRA HIDRÁULICA (CAÇAMBA: 1,2 M³ / 155HP), FROTA DE 7 CAMINHÕES BASCULANTES DE 10 M³, DMT DE 2 KM E VELOCIDADE MÉDIA 19 KM/H. AF_05/2020</t>
  </si>
  <si>
    <t>101275</t>
  </si>
  <si>
    <t>ESCAVAÇÃO VERTICAL PARA INFRAESTRUTURA, COM CARGA, DESCARGA E TRANSPORTE DE SOLO DE 1ª CATEGORIA, COM ESCAVADEIRA HIDRÁULICA (CAÇAMBA: 1,2 M³ / 155HP), FROTA DE 8 CAMINHÕES BASCULANTES DE 10 M³, DMT DE 3 KM E VELOCIDADE MÉDIA 20 KM/H. AF_05/2020</t>
  </si>
  <si>
    <t>101276</t>
  </si>
  <si>
    <t>ESCAVAÇÃO VERTICAL PARA INFRAESTRUTURA, COM CARGA, DESCARGA E TRANSPORTE DE SOLO DE 1ª CATEGORIA, COM ESCAVADEIRA HIDRÁULICA (CAÇAMBA: 1,2 M³ / 155HP), FROTA DE 9 CAMINHÕES BASCULANTES DE 10 M³, DMT DE 4 KM E VELOCIDADE MÉDIA 22 KM/H. AF_05/2020</t>
  </si>
  <si>
    <t>101277</t>
  </si>
  <si>
    <t>ESCAVAÇÃO VERTICAL PARA INFRAESTRUTURA, COM CARGA, DESCARGA E TRANSPORTE DE SOLO DE 1ª CATEGORIA, COM ESCAVADEIRA HIDRÁULICA (CAÇAMBA: 1,2 M³ / 155HP), FROTA DE 12 CAMINHÕES BASCULANTES DE 10 M³, DMT DE 6 KM E VELOCIDADE MÉDIA22 KM/H. AF_05/2020</t>
  </si>
  <si>
    <t>29,80</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</si>
  <si>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</si>
  <si>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</si>
  <si>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</si>
  <si>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</si>
  <si>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</si>
  <si>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</si>
  <si>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</si>
  <si>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</si>
  <si>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36,28</t>
  </si>
  <si>
    <t>90082</t>
  </si>
  <si>
    <t>ESCAVAÇÃO MECANIZADA DE VALA COM PROF. ATÉ 1,5 M (MÉDIA MONTANTE E JUSANTE/UMA COMPOSIÇÃO POR TRECHO), ESCAVADEIRA (0,8 M3), LARG. DE 1,5 M A 2,5 M, EM SOLO DE 1A CATEGORIA, EM LOCAIS COM ALTO NÍVEL DE INTERFERÊNCIA. AF_02/2021</t>
  </si>
  <si>
    <t>10,87</t>
  </si>
  <si>
    <t>90084</t>
  </si>
  <si>
    <t>ESCAVAÇÃO MECANIZADA DE VALA COM PROF. MAIOR QUE 1,5 M ATÉ 3,0 M (MÉDIA MONTANTE E JUSANTE/UMA COMPOSIÇÃO POR TRECHO), ESCAVADEIRA (0,8 M3), LARGURA ATÉ 1,5 M, EM SOLO DE 1A CATEGORIA, EM LOCAIS COM ALTO NÍVEL DE INTERFERÊNCIA. AF_02/2021</t>
  </si>
  <si>
    <t>90086</t>
  </si>
  <si>
    <t>ESCAVAÇÃO MECANIZADA DE VALA COM PROF. MAIOR QUE 3,0 M ATÉ 4,5 M(MÉDIA MONTANTE E JUSANTE/UMA COMPOSIÇÃO POR TRECHO), ESCAVADEIRA (0,8 M3), LARG. MENOR QUE 1,5 M, EM SOLO DE 1A CATEGORIA, EM LOCAIS COM ALTO NÍVEL DE INTERFERÊNCIA. AF_02/2021</t>
  </si>
  <si>
    <t>9,96</t>
  </si>
  <si>
    <t>90087</t>
  </si>
  <si>
    <t>ESCAVAÇÃO MECANIZADA DE VALA COM PROF. DE 3,0 M ATÉ 4,5 M(MÉDIA MONTANTE E JUSANTE/UMA COMPOSIÇÃO POR TRECHO), ESCAVADEIRA (1,2 M3), LARG. DE 1,5 M A 2,5 M, EM SOLO DE 1A CATEGORIA, EM LOCAIS COM ALTO NÍVEL DE INTERFERÊNCIA. AF_02/2021</t>
  </si>
  <si>
    <t>9,06</t>
  </si>
  <si>
    <t>90090</t>
  </si>
  <si>
    <t>ESCAVAÇÃO MECANIZADA DE VALA COM PROF. MAIOR QUE 4,5 M ATÉ 6,0 M(MÉDIA MONTANTE E JUSANTE/UMA COMPOSIÇÃO POR TRECHO), ESCAVADEIRA (1,2 M3), LARG. DE 1,5 M A 2,5 M, EM SOLO DE 1A CATEGORIA, EM LOCAIS COM ALTO NÍVEL DE INTERFERÊNCIA. AF_02/2021</t>
  </si>
  <si>
    <t>90091</t>
  </si>
  <si>
    <t>ESCAVAÇÃO MECANIZADA DE VALA COM PROF. ATÉ 1,5 M (MÉDIA MONTANTE E JUSANTE/UMA COMPOSIÇÃO POR TRECHO), ESCAVADEIRA (0,8 M3), LARG. DE 1,5 M A 2,5 M, EM SOLO DE 1A CATEGORIA, LOCAIS COM BAIXO NÍVEL DE INTERFERÊNCIA. AF_02/2021</t>
  </si>
  <si>
    <t>90092</t>
  </si>
  <si>
    <t>ESCAVAÇÃO MECANIZADA DE VALA COM PROF. MAIOR QUE 1,5 M E ATÉ 3,0 M(MÉDIA MONTANTE E JUSANTE/UMA COMPOSIÇÃO POR TRECHO), ESCAVADEIRA (0,8 M3), LARG. MENOR QUE 1,5 M, EM SOLO DE 1A CATEGORIA, LOCAIS COM BAIXO NÍVEL DE INTERFERÊNCIA. AF_02/2021</t>
  </si>
  <si>
    <t>5,81</t>
  </si>
  <si>
    <t>90094</t>
  </si>
  <si>
    <t>ESCAVAÇÃO MECANIZADA DE VALA COM PROF. MAIOR QUE 3,0 M ATÉ 4,5 M (MÉDIA MONTANTE E JUSANTE/UMA COMPOSIÇÃO POR TRECHO), ESCAVADEIRA (0,8 M3), LARG. MENOR QUE 1,5 M, EM SOLO DE 1A CATEGORIA, LOCAIS COM BAIXO NÍVEL DE INTERFERÊNCIA. AF_02/2021</t>
  </si>
  <si>
    <t>5,49</t>
  </si>
  <si>
    <t>90095</t>
  </si>
  <si>
    <t>ESCAVAÇÃO MECANIZADA DE VALA COM PROF. MAIOR QUE 3,0 M ATÉ 4,5 M (MÉDIA MONTANTE E JUSANTE/UMA COMPOSIÇÃO POR TRECHO), ESCAVADEIRA (1,2 M3), LARG. DE 1,5 M A 2,5 M, EM SOLO DE 1A CATEGORIA, LOCAIS COM BAIXO NÍVEL DE INTERFERÊNCIA. AF_02/2021</t>
  </si>
  <si>
    <t>4,99</t>
  </si>
  <si>
    <t>90098</t>
  </si>
  <si>
    <t>ESCAVAÇÃO MECANIZADA DE VALA COM PROF. MAIOR QUE 4,5 M ATÉ 6,0 M (MÉDIA MONTANTE E JUSANTE/UMA COMPOSIÇÃO POR TRECHO), ESCAVADEIRA (1,2 M3), LARG. DE 1,5 M A 2,5 M, EM SOLO DE 1A CATEGORIA, LOCAIS COM BAIXO NÍVEL DE INTERFERÊNCIA. AF_02/2021</t>
  </si>
  <si>
    <t>90099</t>
  </si>
  <si>
    <t>ESCAVAÇÃO MECANIZADA DE VALA COM PROF. ATÉ 1,5 M (MÉDIA MONTANTE E JUSANTE/UMA COMPOSIÇÃO POR TRECHO), RETROESCAV. (0,26 M3), LARG. MENOR QUE 0,8 M, EM SOLO DE 1A CATEGORIA, EM LOCAIS COM ALTO NÍVEL DE INTERFERÊNCIA. AF_02/2021</t>
  </si>
  <si>
    <t>90100</t>
  </si>
  <si>
    <t>ESCAVAÇÃO MECANIZADA DE VALA COM PROF. ATÉ 1,5 M (MÉDIA MONTANTE E JUSANTE/UMA COMPOSIÇÃO POR TRECHO), RETROESCAV. (0,26 M3), LARG. DE 0,8 M A 1,5 M, EM SOLO DE 1A CATEGORIA, EM LOCAIS COM ALTO NÍVEL DE INTERFERÊNCIA. AF_02/2021</t>
  </si>
  <si>
    <t>12,97</t>
  </si>
  <si>
    <t>90101</t>
  </si>
  <si>
    <t>ESCAVAÇÃO MECANIZADA DE VALA COM PROF. MAIOR QUE 1,5 M ATÉ 3,0 M (MÉDIA MONTANTE E JUSANTE/UMA COMPOSIÇÃO POR TRECHO), RETROESCAV. (0,26 M3), LARG. MENOR QUE 0,8 M, EM SOLO DE 1A CATEGORIA, EM LOCAIS COM ALTO NÍVEL DE INTERFERÊNCIA. AF_02/2021</t>
  </si>
  <si>
    <t>90102</t>
  </si>
  <si>
    <t>ESCAVAÇÃO MECANIZADA DE VALA COM PROF. MAIOR QUE 1,5 M ATÉ 3,0 M (MÉDIA MONTANTE E JUSANTE/UMA COMPOSIÇÃO POR TRECHO), RETROESCAV. (0,26 M3), LARGURA DE 0,8 M A 1,5 M, EM SOLO DE 1A CATEGORIA, EM LOCAIS COM ALTO NÍVEL DE INTERFERÊNCIA. AF_02/2021</t>
  </si>
  <si>
    <t>90105</t>
  </si>
  <si>
    <t>ESCAVAÇÃO MECANIZADA DE VALA COM PROFUNDIDADE ATÉ 1,5 M (MÉDIA MONTANTE E JUSANTE/UMA COMPOSIÇÃO POR TRECHO), RETROESCAV. (0,26 M3), LARGURA MENOR QUE 0,8 M, EM SOLO DE 1A CATEGORIA, LOCAIS COM BAIXO NÍVEL DE INTERFERÊNCIA. AF_02/2021</t>
  </si>
  <si>
    <t>90106</t>
  </si>
  <si>
    <t>ESCAVAÇÃO MECANIZADA DE VALA COM PROFUNDIDADE ATÉ 1,5 M (MÉDIA MONTANTE E JUSANTE/UMA COMPOSIÇÃO POR TRECHO), RETROESCAV. (0,26 M3), LARGURA DE 0,8 M A 1,5 M, EM SOLO DE 1A CATEGORIA, LOCAIS COM BAIXO NÍVEL DE INTERFERÊNCIA. AF_02/2021</t>
  </si>
  <si>
    <t>90107</t>
  </si>
  <si>
    <t>ESCAVAÇÃO MECANIZADA DE VALA COM PROFUNDIDADE MAIOR QUE 1,5 M ATÉ 3,0 M (MÉDIA MONTANTE E JUSANTE/UMA COMPOSIÇÃO POR TRECHO), RETROESCAV. (0,26 M3), LARGURA MENOR QUE 0,8 M, EM SOLO DE 1A CATEGORIA, LOCAIS COM BAIXO NÍVEL DE INTERFERÊNCIA. AF_02/2021</t>
  </si>
  <si>
    <t>90108</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</si>
  <si>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</si>
  <si>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</si>
  <si>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102276</t>
  </si>
  <si>
    <t>ESCAVAÇÃO MECANIZADA DE VALA COM PROF. ATÉ 1,5 M (MÉDIA MONTANTE E JUSANTE/UMA COMPOSIÇÃO POR TRECHO), ESCAVADEIRA (0,8 M3), LARG. MENOR QUE 1,5 M, EM SOLO DE 1A CATEGORIA, EM LOCAIS COM ALTO NÍVEL DE INTERFERÊNCIA. AF_02/2021</t>
  </si>
  <si>
    <t>12,23</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</si>
  <si>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</si>
  <si>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</si>
  <si>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</si>
  <si>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</si>
  <si>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</si>
  <si>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</si>
  <si>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</si>
  <si>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</si>
  <si>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</si>
  <si>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</si>
  <si>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</si>
  <si>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</si>
  <si>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13,58</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</si>
  <si>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</si>
  <si>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</si>
  <si>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</si>
  <si>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</si>
  <si>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</si>
  <si>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</si>
  <si>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</si>
  <si>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</si>
  <si>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102287</t>
  </si>
  <si>
    <t>ESCAVAÇÃO MECANIZADA DE VALA COM PROF. MAIOR QUE 1,5 M ATÉ 3,0 M (MÉDIA MONTANTE E JUSANTE/UMA COMPOSIÇÃO POR TRECHO),COM ESCAVADEIRA (1,2 M3),LARG. DE 1,5 M A 2,5 M, EM SOLO MOLE, EM LOCAIS COM ALTO NÍVEL DE INTERFERÊNCIA. AF_02/2021</t>
  </si>
  <si>
    <t>10,52</t>
  </si>
  <si>
    <t>102288</t>
  </si>
  <si>
    <t>ESCAVAÇÃO MECANIZADA DE VALA COM PROF. DE 3,0 M ATÉ 4,5 M (MÉDIA MONTANTE E JUSANTE/UMA COMPOSIÇÃO POR TRECHO), ESCAVADEIRA (1,2 M3), LARG. DE 1,5 M A 2,5 M, EM SOLO MOLE, EM LOCAIS COM ALTO NÍVEL DE INTERFERÊNCIA. AF_02/2021</t>
  </si>
  <si>
    <t>10,09</t>
  </si>
  <si>
    <t>102289</t>
  </si>
  <si>
    <t>ESCAVAÇÃO MECANIZADA DE VALA COM PROF. MAIOR QUE 4,5 M ATÉ 6,0 M (MÉDIA MONTANTE E JUSANTE/UMA COMPOSIÇÃO POR TRECHO), ESCAVADEIRA (1,2 M3), LARG. DE 1,5 M A 2,5 M, EM SOLO MOLE, EM LOCAIS COM ALTO NÍVEL DE INTERFERÊNCIA. AF_02/2021</t>
  </si>
  <si>
    <t>9,86</t>
  </si>
  <si>
    <t>102290</t>
  </si>
  <si>
    <t>ESCAVAÇÃO MECANIZADA DE VALA COM PROF. ATÉ 1,5 M (MÉDIA MONTANTE E JUSANTE/UMA COMPOSIÇÃO POR TRECHO), ESCAVADEIRA (0,8 M3),LARG. MENOR QUE 1,5 M, EM SOLO MOLE, LOCAIS COM BAIXO NÍVEL DE INTERFERÊNCIA. AF_02/2021</t>
  </si>
  <si>
    <t>102291</t>
  </si>
  <si>
    <t>ESCAVAÇÃO MECANIZADA DE VALA COM PROF. ATÉ 1,5 M (MÉDIA MONTANTE E JUSANTE/UMA COMPOSIÇÃO POR TRECHO), ESCAVADEIRA (0,8 M3), LARG. DE 1,5 M A 2,5 M, EM SOLO MOLE, LOCAIS COM BAIXO NÍVEL DE INTERFERÊNCIA. AF_02/2021</t>
  </si>
  <si>
    <t>6,65</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</si>
  <si>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</si>
  <si>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</si>
  <si>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</si>
  <si>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</si>
  <si>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102294</t>
  </si>
  <si>
    <t>ESCAVAÇÃO MECANIZADA DE VALA COM PROF. MAIOR QUE 4,5 M ATÉ 6,0 M (MÉDIA MONTANTE E JUSANTE/UMA COMPOSIÇÃO POR TRECHO),COM ESCAVADEIRA (0,8 M3), LARG. MENOR QUE 1,5 M, EM SOLO MOLE, LOCAIS COM BAIXO NÍVEL DE INTERFERÊNCIA. AF_02/2021</t>
  </si>
  <si>
    <t>5,93</t>
  </si>
  <si>
    <t>102295</t>
  </si>
  <si>
    <t>ESCAVAÇÃO MECANIZADA DE VALA COM PROF. MAIOR QUE 1,5 M ATÉ 3,0 M (MÉDIA MONTANTE E JUSANTE/UMA COMPOSIÇÃO POR TRECHO),COM ESCAVADEIRA (1,2 M3), LARG. DE 1,5 M A 2,5 M, EM SOLO MOLE, LOCAIS COM BAIXO NÍVEL DE INTERFERÊNCIA. AF_02/2021</t>
  </si>
  <si>
    <t>5,80</t>
  </si>
  <si>
    <t>102296</t>
  </si>
  <si>
    <t>ESCAVAÇÃO MECANIZADA DE VALA COM PROF. MAIOR QUE 3,0 M ATÉ 4,5 M (MÉDIA MONTANTE E JUSANTE/UMA COMPOSIÇÃO POR TRECHO), ESCAVADEIRA (1,2 M3), LARG. DE 1,5 M A 2,5 M, EM SOLO MOLE, LOCAIS COM BAIXO NÍVEL DE INTERFERÊNCIA. AF_02/2021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</si>
  <si>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</si>
  <si>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</si>
  <si>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</si>
  <si>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</si>
  <si>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</si>
  <si>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</si>
  <si>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102300</t>
  </si>
  <si>
    <t>ESCAVAÇÃO MECANIZADA DE VALA COM PROF. MAIOR QUE 1,5 M ATÉ 3,0 M (MÉDIA MONTANTE E JUSANTE/UMA COMPOSIÇÃO POR TRECHO), RETROESCAV. (0,26 M3), LARG. MENOR QUE 0,8 M, EM SOLO MOLE, EM LOCAIS COM ALTO NÍVEL DE INTERFERÊNCIA. AF_02/2021</t>
  </si>
  <si>
    <t>14,23</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</si>
  <si>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</si>
  <si>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</si>
  <si>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</si>
  <si>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</si>
  <si>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9,36</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</si>
  <si>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</si>
  <si>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</si>
  <si>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</si>
  <si>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</si>
  <si>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7,85</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</si>
  <si>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</si>
  <si>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</si>
  <si>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</si>
  <si>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</si>
  <si>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</si>
  <si>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</si>
  <si>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</si>
  <si>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</si>
  <si>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</si>
  <si>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</si>
  <si>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</si>
  <si>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</si>
  <si>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</si>
  <si>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</si>
  <si>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11,81</t>
  </si>
  <si>
    <t>102312</t>
  </si>
  <si>
    <t>ESCAVAÇÃO MECANIZADA DE VALA COM PROF. DE 3,0 M ATÉ 4,5 M (MÉDIA MONTANTE E JUSANTE/UMA COMPOSIÇÃO POR TRECHO), ESCAVADEIRA (1,2 M3), LARG. DE 1,5 M A 2,5 M, EM SOLO DE 2A CATEGORIA, EM LOCAIS COM ALTO NÍVEL DE INTERFERÊNCIA. AF_02/2021</t>
  </si>
  <si>
    <t>11,35</t>
  </si>
  <si>
    <t>102313</t>
  </si>
  <si>
    <t>ESCAVAÇÃO MECANIZADA DE VALA COM PROF. MAIOR QUE 4,5 M ATÉ 6,0 M (MÉDIA MONTANTE E JUSANTE/UMA COMPOSIÇÃO POR TRECHO), ESCAVADEIRA (1,2 M3), LARG. DE 1,5 M A 2,5 M, EM SOLO DE 2A CATEGORIA, EM LOCAIS COM ALTO NÍVEL DE INTERFERÊNCIA. AF_02/2021</t>
  </si>
  <si>
    <t>11,09</t>
  </si>
  <si>
    <t>102314</t>
  </si>
  <si>
    <t>ESCAVAÇÃO MECANIZADA DE VALA COM PROF. ATÉ 1,5 M (MÉDIA MONTANTE E JUSANTE/UMA COMPOSIÇÃO POR TRECHO),COM ESCAVADEIRA (0,8 M3), LARG. MENOR QUE 1,5 M, EM SOLO DE 2A CATEGORIA, LOCAIS COM BAIXO NÍVEL DE INTERFERÊNCIA. AF_02/2021</t>
  </si>
  <si>
    <t>8,45</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</si>
  <si>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</si>
  <si>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</si>
  <si>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</si>
  <si>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</si>
  <si>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7,26</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</si>
  <si>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</si>
  <si>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</si>
  <si>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</si>
  <si>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</si>
  <si>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6,67</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</si>
  <si>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</si>
  <si>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</si>
  <si>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</si>
  <si>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</si>
  <si>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</si>
  <si>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</si>
  <si>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</si>
  <si>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</si>
  <si>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</si>
  <si>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</si>
  <si>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</si>
  <si>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</si>
  <si>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</si>
  <si>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</si>
  <si>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</si>
  <si>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</si>
  <si>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</si>
  <si>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</si>
  <si>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</si>
  <si>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</si>
  <si>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</si>
  <si>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</si>
  <si>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8,04</t>
  </si>
  <si>
    <t>94304</t>
  </si>
  <si>
    <t>ATERRO MECANIZADO DE VALA COM ESCAVADEIRA HIDRÁULICA (CAPACIDADE DA CAÇAMBA: 0,8 M³ / POTÊNCIA: 111 HP), LARGURA DE 1,5 A 2,5 M, PROFUNDIDADE ATÉ 1,5 M, COM SOLO ARGILO-ARENOSO. AF_05/2016</t>
  </si>
  <si>
    <t>67,03</t>
  </si>
  <si>
    <t>94305</t>
  </si>
  <si>
    <t>ATERRO MECANIZADO DE VALA COM ESCAVADEIRA HIDRÁULICA (CAPACIDADE DA CAÇAMBA: 0,8 M³ / POTÊNCIA: 111 HP), LARGURA ATÉ 1,5 M, PROFUNDIDADE DE 1,5 A 3,0 M, COM SOLO ARGILO-ARENOSO. AF_05/2016</t>
  </si>
  <si>
    <t>94306</t>
  </si>
  <si>
    <t>ATERRO MECANIZADO DE VALA COM ESCAVADEIRA HIDRÁULICA (CAPACIDADE DA CAÇAMBA: 0,8 M³ / POTÊNCIA: 111 HP), LARGURA DE 1,5 A 2,5 M, PROFUNDIDADE DE 1,5 A 3,0 M, COM SOLO ARGILO-ARENOSO. AF_05/2016</t>
  </si>
  <si>
    <t>57,80</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</si>
  <si>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</si>
  <si>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</si>
  <si>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</si>
  <si>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</si>
  <si>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</si>
  <si>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</si>
  <si>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</si>
  <si>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</si>
  <si>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</si>
  <si>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</si>
  <si>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</si>
  <si>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</si>
  <si>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65,98</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</si>
  <si>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</si>
  <si>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</si>
  <si>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</si>
  <si>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</si>
  <si>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</si>
  <si>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</si>
  <si>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</si>
  <si>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</si>
  <si>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94328</t>
  </si>
  <si>
    <t>ATERRO MECANIZADO DE VALA COM ESCAVADEIRA HIDRÁULICA (CAPACIDADE DA CAÇAMBA: 0,8 M³ / POTÊNCIA: 111 HP), LARGURA ATÉ 1,5 M, PROFUNDIDADE DE 1,5 A 3,0 M, COM AREIA PARA ATERRO. AF_05/2016</t>
  </si>
  <si>
    <t>94329</t>
  </si>
  <si>
    <t>ATERRO MECANIZADO DE VALA COM ESCAVADEIRA HIDRÁULICA (CAPACIDADE DA CAÇAMBA: 0,8 M³ / POTÊNCIA: 111 HP), LARGURA DE 1,5 A 2,5 M, PROFUNDIDADE DE 1,5 A 3,0 M, COM AREIA PARA ATERRO. AF_05/2016</t>
  </si>
  <si>
    <t>93,42</t>
  </si>
  <si>
    <t>94330</t>
  </si>
  <si>
    <t>ATERRO MECANIZADO DE VALA COM ESCAVADEIRA HIDRÁULICA (CAPACIDADE DA CAÇAMBA: 0,8 M³ / POTÊNCIA: 111 HP), LARGURA ATÉ 1,5 M, PROFUNDIDADE DE 3,0 A 4,5 M, COM AREIA PARA ATERRO. AF_05/2016</t>
  </si>
  <si>
    <t>94,59</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</si>
  <si>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</si>
  <si>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</si>
  <si>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</si>
  <si>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</si>
  <si>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</si>
  <si>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</si>
  <si>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</si>
  <si>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</si>
  <si>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</si>
  <si>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</si>
  <si>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</si>
  <si>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</si>
  <si>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</si>
  <si>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</si>
  <si>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</si>
  <si>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</si>
  <si>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96385</t>
  </si>
  <si>
    <t>EXECUÇÃO E COMPACTAÇÃO DE ATERRO COM SOLO PREDOMINANTEMENTE ARGILOSO - EXCLUSIVE SOLO, ESCAVAÇÃO, CARGA E TRANSPORTE. AF_11/2019</t>
  </si>
  <si>
    <t>11,88</t>
  </si>
  <si>
    <t>96386</t>
  </si>
  <si>
    <t>EXECUÇÃO E COMPACTAÇÃO DE ATERRO COM SOLO PREDOMINANTEMENTE ARENOSO - EXCLUSIVE SOLO, ESCAVAÇÃO, CARGA E TRANSPORTE. AF_11/2019</t>
  </si>
  <si>
    <t>93360</t>
  </si>
  <si>
    <t>REATERRO MECANIZADO DE VALA COM ESCAVADEIRA HIDRÁULICA (CAPACIDADE DA CAÇAMBA: 0,8 M³ / POTÊNCIA: 111 HP), LARGURA DE 1,5 A 2,5 M, PROFUNDIDADE ATÉ 1,5 M, COM SOLO DE 1ª CATEGORIA EM LOCAIS COM ALTO NÍVEL DE INTERFERÊNCIA. AF_04/2016</t>
  </si>
  <si>
    <t>93361</t>
  </si>
  <si>
    <t>REATERRO MECANIZADO DE VALA COM ESCAVADEIRA HIDRÁULICA (CAPACIDADE DA CAÇAMBA: 0,8 M³ / POTÊNCIA: 111 HP), LARGURA ATÉ 1,5 M, PROFUNDIDADE DE 1,5 A 3,0 M, COM SOLO DE 1ª CATEGORIA EM LOCAIS COM ALTO NÍVEL DE INTERFERÊNCIA. AF_04/2016</t>
  </si>
  <si>
    <t>18,86</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</si>
  <si>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</si>
  <si>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</si>
  <si>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</si>
  <si>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</si>
  <si>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14,78</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</si>
  <si>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</si>
  <si>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</si>
  <si>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11,63</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</si>
  <si>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</si>
  <si>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</si>
  <si>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</si>
  <si>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</si>
  <si>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10,67</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</si>
  <si>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</si>
  <si>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</si>
  <si>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</si>
  <si>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</si>
  <si>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17,31</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</si>
  <si>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</si>
  <si>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</si>
  <si>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</si>
  <si>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</si>
  <si>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</si>
  <si>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</si>
  <si>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10,20</t>
  </si>
  <si>
    <t>93372</t>
  </si>
  <si>
    <t>REATERRO MECANIZADO DE VALA COM ESCAVADEIRA HIDRÁULICA (CAPACIDADE DA CAÇAMBA: 0,8 M³ / POTÊNCIA: 111 HP), LARGURA ATÉ 1,5 M, PROFUNDIDADE DE 4,5 A 6,0 M, COM SOLO DE 1ª CATEGORIA EM LOCAIS COM BAIXO NÍVEL DE INTERFERÊNCIA. AF_04/2016</t>
  </si>
  <si>
    <t>11,62</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</si>
  <si>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</si>
  <si>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</si>
  <si>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</si>
  <si>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</si>
  <si>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27,09</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</si>
  <si>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</si>
  <si>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</si>
  <si>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</si>
  <si>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</si>
  <si>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</si>
  <si>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</si>
  <si>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</si>
  <si>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</si>
  <si>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25,43</t>
  </si>
  <si>
    <t>93379</t>
  </si>
  <si>
    <t>REATERRO MECANIZADO DE VALA COM RETROESCAVADEIRA (CAPACIDADE DA CAÇAMBA DA RETRO: 0,26 M³ / POTÊNCIA: 88 HP), LARGURA DE 0,8 A 1,5 M, PROFUNDIDADE ATÉ 1,5 M, COM SOLO DE 1ª CATEGORIA EM LOCAIS COM BAIXO NÍVEL DE INTERFERÊNCIA. AF_04/2016</t>
  </si>
  <si>
    <t>19,64</t>
  </si>
  <si>
    <t>93380</t>
  </si>
  <si>
    <t>REATERRO MECANIZADO DE VALA COM RETROESCAVADEIRA (CAPACIDADE DA CAÇAMBA DA RETRO: 0,26 M³ / POTÊNCIA: 88 HP), LARGURA ATÉ 0,8 M, PROFUNDIDADE DE 1,5 A 3,0 M, COM SOLO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</si>
  <si>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</si>
  <si>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</si>
  <si>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93382</t>
  </si>
  <si>
    <t>31,80</t>
  </si>
  <si>
    <t>REATERRO MANUAL APILOADO COM SOQUETE. AF_10/2017</t>
  </si>
  <si>
    <t>44,18</t>
  </si>
  <si>
    <t>97916</t>
  </si>
  <si>
    <t>TRANSPORTE COM CAMINHÃO BASCULANTE DE 6 M³, EM VIA URBANA EM LEITO NATURAL (UNIDADE: TXKM). AF_07/2020</t>
  </si>
  <si>
    <t>TXKM</t>
  </si>
  <si>
    <t>97917</t>
  </si>
  <si>
    <t>TRANSPORTE COM CAMINHÃO BASCULANTE DE 6 M³, EM VIA URBANA EM REVESTIMENTO PRIMÁRIO (UNIDADE: TXKM). AF_07/2020</t>
  </si>
  <si>
    <t>97918</t>
  </si>
  <si>
    <t>TRANSPORTE COM CAMINHÃO BASCULANTE DE 6 M³, EM VIA URBANA PAVIMENTADA, DMT ATÉ 30 KM (UNIDADE: TXKM). AF_07/2020</t>
  </si>
  <si>
    <t>97919</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</si>
  <si>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</si>
  <si>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</si>
  <si>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</si>
  <si>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</si>
  <si>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</si>
  <si>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</si>
  <si>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</si>
  <si>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</si>
  <si>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</si>
  <si>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</si>
  <si>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</si>
  <si>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</si>
  <si>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</si>
  <si>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</si>
  <si>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</si>
  <si>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</si>
  <si>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</si>
  <si>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</si>
  <si>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</si>
  <si>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</si>
  <si>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</si>
  <si>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95606</t>
  </si>
  <si>
    <t>UMIDIFICAÇÃO DE MATERIAL PARA VALAS COM CAMINHÃO PIPA 10000L. AF_11/2016</t>
  </si>
  <si>
    <t>101159</t>
  </si>
  <si>
    <t>ALVENARIA DE VEDAÇÃO DE BLOCOS CERÂMICOS MACIÇOS DE 5X10X20CM (ESPESSURA 10CM) E ARGAMASSA DE ASSENTAMENTO COM PREPARO EM BETONEIRA. AF_05/2020</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</si>
  <si>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</si>
  <si>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</si>
  <si>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</si>
  <si>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</si>
  <si>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103324</t>
  </si>
  <si>
    <t>ALVENARIA DE VEDAÇÃO DE BLOCOS CERÂMICOS FURADOS NA VERTICAL DE 14X19X39 CM (ESPESSURA 14 CM) E ARGAMASSA DE ASSENTAMENTO COM PREPARO EM BETONEIRA. AF_12/2021</t>
  </si>
  <si>
    <t>59,86</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</si>
  <si>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</si>
  <si>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</si>
  <si>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</si>
  <si>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</si>
  <si>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103327</t>
  </si>
  <si>
    <t>ALVENARIA DE VEDAÇÃO DE BLOCOS CERÂMICOS FURADOS NA VERTICAL DE 19X19X39 CM (ESPESSURA 19 CM) E ARGAMASSA DE ASSENTAMENTO COM PREPARO MANUAL. AF_12/2021</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</si>
  <si>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</si>
  <si>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</si>
  <si>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</si>
  <si>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</si>
  <si>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</si>
  <si>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</si>
  <si>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</si>
  <si>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</si>
  <si>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96,08</t>
  </si>
  <si>
    <t>103333</t>
  </si>
  <si>
    <t>ALVENARIA DE VEDAÇÃO DE BLOCOS CERÂMICOS FURADOS NA HORIZONTAL DE 9X14X19 CM (ESPESSURA 9 CM) E ARGAMASSA DE ASSENTAMENTO COM PREPARO MANUAL. AF_12/2021</t>
  </si>
  <si>
    <t>103334</t>
  </si>
  <si>
    <t>ALVENARIA DE VEDAÇÃO DE BLOCOS CERÂMICOS FURADOS NA HORIZONTAL DE 14X9X19 CM (ESPESSURA 14 CM, BLOCO DEITADO) E ARGAMASSA DE ASSENTAMENTO COM PREPARO EM BETONEIRA. AF_12/2021</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</si>
  <si>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</si>
  <si>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</si>
  <si>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</si>
  <si>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</si>
  <si>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141,10</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</si>
  <si>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</si>
  <si>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</si>
  <si>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</si>
  <si>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</si>
  <si>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44,08</t>
  </si>
  <si>
    <t>103357</t>
  </si>
  <si>
    <t>ALVENARIA DE VEDAÇÃO DE BLOCOS CERÂMICOS FURADOS NA HORIZONTAL DE 9X19X29 CM (ESPESSURA 9 CM) E ARGAMASSA DE ASSENTAMENTO COM PREPARO MANUAL. AF_12/2021</t>
  </si>
  <si>
    <t>44,69</t>
  </si>
  <si>
    <t>89282</t>
  </si>
  <si>
    <t>ALVENARIA ESTRUTURAL DE BLOCOS CERÂMICOS 14X19X39, (ESPESSURA DE 14 CM), UTILIZANDO PALHETA E ARGAMASSA DE ASSENTAMENTO COM PREPARO EM BETONEIRA. AF_03/2023</t>
  </si>
  <si>
    <t>53,59</t>
  </si>
  <si>
    <t>89283</t>
  </si>
  <si>
    <t>ALVENARIA ESTRUTURAL DE BLOCOS CERÂMICOS 14X19X39, (ESPESSURA DE 14 CM), UTILIZANDO PALHETA E ARGAMASSA DE ASSENTAMENTO COM PREPARO MANUAL. AF_03/2023</t>
  </si>
  <si>
    <t>54,51</t>
  </si>
  <si>
    <t>89290</t>
  </si>
  <si>
    <t>ALVENARIA ESTRUTURAL DE BLOCOS CERÂMICOS 14X19X29, (ESPESSURA DE 14 CM), UTILIZANDO PALHETA E ARGAMASSA DE ASSENTAMENTO COM PREPARO EM BETONEIRA. AF_03/2023</t>
  </si>
  <si>
    <t>89291</t>
  </si>
  <si>
    <t>ALVENARIA ESTRUTURAL DE BLOCOS CERÂMICOS 14X19X29, (ESPESSURA DE 14 CM), UTILIZANDO PALHETA E ARGAMASSA DE ASSENTAMENTO COM PREPARO MANUAL. AF_03/2023</t>
  </si>
  <si>
    <t>62,57</t>
  </si>
  <si>
    <t>89298</t>
  </si>
  <si>
    <t>ALVENARIA ESTRUTURAL DE BLOCOS CERÂMICOS 14X19X39, (ESPESSURA DE 14 CM), UTILIZANDO COLHER DE PEDREIRO E ARGAMASSA DE ASSENTAMENTO COM PREPARO EM BETONEIRA. AF_03/2023</t>
  </si>
  <si>
    <t>89299</t>
  </si>
  <si>
    <t>ALVENARIA ESTRUTURAL DE BLOCOS CERÂMICOS 14X19X39, (ESPESSURA DE 14 CM), UTILIZANDO COLHER DE PEDREIRO E ARGAMASSA DE ASSENTAMENTO COM PREPARO MANUAL. AF_03/2023</t>
  </si>
  <si>
    <t>64,83</t>
  </si>
  <si>
    <t>89306</t>
  </si>
  <si>
    <t>ALVENARIA ESTRUTURAL DE BLOCOS CERÂMICOS 14X19X29, (ESPESSURA DE 14 CM), UTILIZANDO COLHER DE PEDREIRO E ARGAMASSA DE ASSENTAMENTO COM PREPARO EM BETONEIRA. AF_03/2023</t>
  </si>
  <si>
    <t>89307</t>
  </si>
  <si>
    <t>ALVENARIA ESTRUTURAL DE BLOCOS CERÂMICOS 14X19X29, (ESPESSURA DE 14 CM), UTILIZANDO COLHER DE PEDREIRO E ARGAMASSA DE ASSENTAMENTO COM PREPARO MANUAL. AF_03/2023</t>
  </si>
  <si>
    <t>101157</t>
  </si>
  <si>
    <t>ALVENARIA DE VEDAÇÃO DE BLOCOS DE GESSO DE 7X50X66CM (ESPESSURA 7CM). AF_05/2020</t>
  </si>
  <si>
    <t>52,56</t>
  </si>
  <si>
    <t>101158</t>
  </si>
  <si>
    <t>ALVENARIA DE VEDAÇÃO DE BLOCOS DE GESSO DE 10X50X66CM (ESPESSURA 10CM). AF_05/2020</t>
  </si>
  <si>
    <t>101162</t>
  </si>
  <si>
    <t>ALVENARIA DE VEDAÇÃO COM ELEMENTO VAZADO DE CERÂMICA (COBOGÓ) DE 7X20X20CM E ARGAMASSA DE ASSENTAMENTO COM PREPARO EM BETONEIRA. AF_05/2020</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</si>
  <si>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</si>
  <si>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</si>
  <si>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</si>
  <si>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</si>
  <si>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65,14</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</si>
  <si>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</si>
  <si>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</si>
  <si>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</si>
  <si>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</si>
  <si>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</si>
  <si>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</si>
  <si>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100,66</t>
  </si>
  <si>
    <t>103321</t>
  </si>
  <si>
    <t>ALVENARIA DE VEDAÇÃO DE BLOCOS VAZADOS DE CONCRETO DE 19X19X39 CM (ESPESSURA 19 CM) E ARGAMASSA DE ASSENTAMENTO COM PREPARO MANUAL. AF_12/2021</t>
  </si>
  <si>
    <t>101,68</t>
  </si>
  <si>
    <t>103336</t>
  </si>
  <si>
    <t>ALVENARIA DE VEDAÇÃO DE BLOCOS  VAZADOS DE CONCRETO APARENTE DE 9X19X39 CM (ESPESSURA 9 CM) E ARGAMASSA DE ASSENTAMENTO COM PREPARO EM BETONEIRA. AF_12/2021</t>
  </si>
  <si>
    <t>72,15</t>
  </si>
  <si>
    <t>103337</t>
  </si>
  <si>
    <t>ALVENARIA DE VEDAÇÃO DE BLOCOS  VAZADOS DE CONCRETO APARENTE DE 9X19X39 CM (ESPESSURA 9 CM) E ARGAMASSA DE ASSENTAMENTO COM PREPARO MANUAL. AF_12/2021</t>
  </si>
  <si>
    <t>72,84</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</si>
  <si>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</si>
  <si>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</si>
  <si>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</si>
  <si>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</si>
  <si>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103340</t>
  </si>
  <si>
    <t>ALVENARIA DE VEDAÇÃO DE BLOCOS  VAZADOS DE CONCRETO APARENTE DE 19X19X39 CM (ESPESSURA 19 CM) E ARGAMASSA DE ASSENTAMENTO COM PREPARO EM BETONEIRA. AF_12/2021</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</si>
  <si>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</si>
  <si>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</si>
  <si>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</si>
  <si>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</si>
  <si>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97,34</t>
  </si>
  <si>
    <t>103343</t>
  </si>
  <si>
    <t>ALVENARIA DE VEDAÇÃO DE BLOCOS  VAZADOS DE CONCRETO DE 14X19X29 CM (ESPESSURA 14 CM) E ARGAMASSA DE ASSENTAMENTO COM PREPARO MANUAL. AF_12/2021</t>
  </si>
  <si>
    <t>89453</t>
  </si>
  <si>
    <t>ALVENARIA DE BLOCOS DE CONCRETO ESTRUTURAL 14X19X39 CM (ESPESSURA 14 CM), FBK = 4,5 MPA, UTILIZANDO PALHETA. AF_10/2022</t>
  </si>
  <si>
    <t>89455</t>
  </si>
  <si>
    <t>ALVENARIA DE BLOCOS DE CONCRETO ESTRUTURAL 14X19X39 CM (ESPESSURA 14 CM), FBK = 14 MPA, UTILIZANDO PALHETA. AF_10/2022</t>
  </si>
  <si>
    <t>89462</t>
  </si>
  <si>
    <t>ALVENARIA DE BLOCOS DE CONCRETO ESTRUTURAL 14X19X29 CM (ESPESSURA 14 CM), FBK = 4,5 MPA, UTILIZANDO PALHETA. AF_10/2022</t>
  </si>
  <si>
    <t>89464</t>
  </si>
  <si>
    <t>89470</t>
  </si>
  <si>
    <t>ALVENARIA DE BLOCOS DE CONCRETO ESTRUTURAL 14X19X39 CM (ESPESSURA 14 CM), FBK = 4,5 MPA, UTILIZANDO COLHER DE PEDREIRO. AF_10/2022</t>
  </si>
  <si>
    <t>89472</t>
  </si>
  <si>
    <t>ALVENARIA DE BLOCOS DE CONCRETO ESTRUTURAL 14X19X39 CM (ESPESSURA 14 CM), FBK = 14 MPA, UTILIZANDO COLHER DE PEDREIRO. AF_10/2022</t>
  </si>
  <si>
    <t>89478</t>
  </si>
  <si>
    <t>ALVENARIA DE BLOCOS DE CONCRETO ESTRUTURAL 14X19X29 CM (ESPESSURA 14 CM), FBK = 4,5 MPA, UTILIZANDO COLHER DE PEDREIRO. AF_10/2022</t>
  </si>
  <si>
    <t>89480</t>
  </si>
  <si>
    <t>ALVENARIA DE BLOCOS DE CONCRETO ESTRUTURAL 14X19X29 CM (ESPESSURA 14 CM), FBK = 14 MPA, UTILIZANDO COLHER DE PEDREIRO. AF_10/2022</t>
  </si>
  <si>
    <t>130,16</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</si>
  <si>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</si>
  <si>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</si>
  <si>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</si>
  <si>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</si>
  <si>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</si>
  <si>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</si>
  <si>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</si>
  <si>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</si>
  <si>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</si>
  <si>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96358</t>
  </si>
  <si>
    <t>96359</t>
  </si>
  <si>
    <t>98,36</t>
  </si>
  <si>
    <t>96360</t>
  </si>
  <si>
    <t>96361</t>
  </si>
  <si>
    <t>96362</t>
  </si>
  <si>
    <t>96363</t>
  </si>
  <si>
    <t>96364</t>
  </si>
  <si>
    <t>141,29</t>
  </si>
  <si>
    <t>96365</t>
  </si>
  <si>
    <t>96366</t>
  </si>
  <si>
    <t>134,43</t>
  </si>
  <si>
    <t>96367</t>
  </si>
  <si>
    <t>96368</t>
  </si>
  <si>
    <t>96369</t>
  </si>
  <si>
    <t>96370</t>
  </si>
  <si>
    <t>59,27</t>
  </si>
  <si>
    <t>96371</t>
  </si>
  <si>
    <t>96373</t>
  </si>
  <si>
    <t>96374</t>
  </si>
  <si>
    <t>35,22</t>
  </si>
  <si>
    <t>102235</t>
  </si>
  <si>
    <t>DIVISÓRIA FIXA EM VIDRO TEMPERADO 10 MM, SEM ABERTURA. AF_01/2021_PS</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</si>
  <si>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</si>
  <si>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</si>
  <si>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</si>
  <si>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</si>
  <si>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</si>
  <si>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</si>
  <si>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</si>
  <si>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</si>
  <si>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</si>
  <si>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</si>
  <si>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</si>
  <si>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</si>
  <si>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</si>
  <si>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</si>
  <si>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</si>
  <si>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</si>
  <si>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</si>
  <si>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</si>
  <si>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101814</t>
  </si>
  <si>
    <t>RECOMPOSIÇÃO DE PAVIMENTOS EM PEDRA POLIÉDRICA, REJUNTAMENTO COM PÓ DE PEDRA, COM REAPROVEITAMENTO DAS PEDRAS POLIÉDRICAS PARA O FECHAMENTO DE VALAS - INCLUSO RETIRADA E COLOCAÇÃO DO MATERIAL. AF_12/2020</t>
  </si>
  <si>
    <t>101816</t>
  </si>
  <si>
    <t>RECOMPOSIÇÃO DE PAVIMENTO EM PEDRAS POLIÉDRICAS, REJUNTAMENTO COM ARGAMASSA, COM REAPROVEITAMENTO DAS PEDRAS POLIÉDRICAS, PARA O FECHAMENTO DE VALAS - INCLUSO RETIRADA E COLOCAÇÃO DO MATERIAL. AF_12/2020</t>
  </si>
  <si>
    <t>101817</t>
  </si>
  <si>
    <t>RECOMPOSIÇÃO DE PAVIMENTO EM PARALELEPÍPEDOS, REJUNTAMENTO COM PÓ DE PEDRA, COM REAPROVEITAMENTO DOS PARALELEPÍPEDOS, PARA O FECHAMENTO DE VALAS - INCLUSO RETIRADA E COLOCAÇÃO DO MATERIAL. AF_12/2020</t>
  </si>
  <si>
    <t>48,34</t>
  </si>
  <si>
    <t>101819</t>
  </si>
  <si>
    <t>RECOMPOSIÇÃO DE PAVIMENTO EM PARALELEPÍPEDOS, REJUNTAMENTO COM ARGAMASSA, COM REAPROVEITAMENTO DOS PARALELEPÍPEDOS, PARA O FECHAMENTO DE VALAS - INCLUSO RETIRADA E COLOCAÇÃO DO MATERIAL. AF_12/2020</t>
  </si>
  <si>
    <t>61,94</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</si>
  <si>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</si>
  <si>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</si>
  <si>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</si>
  <si>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</si>
  <si>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101823</t>
  </si>
  <si>
    <t>RECOMPOSIÇÃO DE BASE E OU SUB-BASE PARA REMENDO PROFUNDO DE SOLO MELHORADO COM CIMENTO (TEOR DE 2%) - INCLUSO RETIRADA E COLOCAÇÃO DO MATERIAL. AF_12/2020</t>
  </si>
  <si>
    <t>101824</t>
  </si>
  <si>
    <t>RECOMPOSIÇÃO DE BASE E OU SUB-BASE PARA REMENDO PROFUNDO DE SOLO MELHORADO COM CIMENTO (TEOR DE 4%) - INCLUSO RETIRADA E COLOCAÇÃO DO MATERIAL. AF_12/2020</t>
  </si>
  <si>
    <t>101825</t>
  </si>
  <si>
    <t>RECOMPOSIÇÃO DE BASE E OU SUB-BASE PARA REMENDO PROFUNDO DE SOLO COM CIMENTO (TEOR DE 6%) - INCLUSO RETIRADA E COLOCAÇÃO DO MATERIAL. AF_12/2020</t>
  </si>
  <si>
    <t>101826</t>
  </si>
  <si>
    <t>RECOMPOSIÇÃO DE BASE E OU SUB-BASE PARA REMENDO PROFUNDO DE SOLO COM CIMENTO (TEOR DE 8%) - INCLUSO RETIRADA E COLOCAÇÃO DO MATERIAL. AF_12/2020</t>
  </si>
  <si>
    <t>101827</t>
  </si>
  <si>
    <t>RECOMPOSIÇÃO DE BASE E OU SUB-BASE PARA REMENDO PROFUNDO DE SOLO BRITA (40/60) - INCLUSO RETIRADA E COLOCAÇÃO DO MATERIAL. AF_12/2020</t>
  </si>
  <si>
    <t>101828</t>
  </si>
  <si>
    <t>RECOMPOSIÇÃO DE BASE E OU SUB-BASE PARA REMENDO PROFUNDO DE SOLO BRITA (50/50) - INCLUSO RETIRADA E COLOCAÇÃO DO MATERIAL. AF_12/2020</t>
  </si>
  <si>
    <t>101829</t>
  </si>
  <si>
    <t>RECOMPOSIÇÃO DE BASE E OU SUB-BASE PARA REMENDO PROFUNDO DE SOLO BRITA (40/60) COM CIMENTO (TEOR DE 4%) - INCLUSO RETIRADA E COLOCAÇÃO DO MATERIAL. AF_12/2020</t>
  </si>
  <si>
    <t>101830</t>
  </si>
  <si>
    <t>RECOMPOSIÇÃO DE BASE E OU SUB-BASE PARA REMENDO PROFUNDO DE SOLO BRITA (40/60) COM CIMENTO (TEOR DE 6%) - INCLUSO RETIRADA E COLOCAÇÃO DO MATERIAL. AF_12/2020</t>
  </si>
  <si>
    <t>101831</t>
  </si>
  <si>
    <t>RECOMPOSIÇÃO DE BASE E OU SUB-BASE PARA REMENDO PROFUNDO DE SOLO BRITA (40/60) COM CIMENTO (TEOR DE 8%) - INCLUSO RETIRADA E COLOCAÇÃO DO MATERIAL. AF_12/2020</t>
  </si>
  <si>
    <t>101832</t>
  </si>
  <si>
    <t>RECOMPOSIÇÃO DE BASE E OU SUB-BASE PARA REMENDO PROFUNDO DE SOLO BRITA (50/50) COM CIMENTO (TEOR DE 4%) - INCLUSO RETIRADA E COLOCAÇÃO DO MATERIAL. AF_12/2020</t>
  </si>
  <si>
    <t>101833</t>
  </si>
  <si>
    <t>RECOMPOSIÇÃO DE BASE E OU SUB-BASE PARA REMENDO PROFUNDO DE SOLO BRITA (50/50) COM CIMENTO (TEOR DE 6%) - INCLUSO RETIRADA E COLOCAÇÃO DO MATERIAL. AF_12/2020</t>
  </si>
  <si>
    <t>101834</t>
  </si>
  <si>
    <t>RECOMPOSIÇÃO DE BASE E OU SUB-BASE PARA REMENDO PROFUNDO DE SOLO BRITA (50/50) COM CIMENTO (TEOR DE 8%) - INCLUSO RETIRADA E COLOCAÇÃO DO MATERIAL. AF_12/2020</t>
  </si>
  <si>
    <t>101835</t>
  </si>
  <si>
    <t>RECOMPOSIÇÃO DE BASE E OU SUB-BASE PARA REMENDO PROFUNDO DE BRITA GRADUADA SIMPLES - INCLUSO RETIRADA E COLOCAÇÃO DO MATERIAL. AF_12/2020</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</si>
  <si>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</si>
  <si>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</si>
  <si>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</si>
  <si>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</si>
  <si>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101838</t>
  </si>
  <si>
    <t>RECOMPOSIÇÃO DE BASE E OU SUB-BASE PARA FECHAMENTO DE VALAS DE SOLO MELHORADO COM CIMENTO (TEOR DE 4%) - INCLUSO RETIRADA E COLOCAÇÃO DO MATERIAL. AF_12/2020</t>
  </si>
  <si>
    <t>91,90</t>
  </si>
  <si>
    <t>101839</t>
  </si>
  <si>
    <t>RECOMPOSIÇÃO DE BASE E OU SUB-BASE PARA FECHAMENTO DE VALAS DE SOLO COM CIMENTO (TEOR DE 6%) - INCLUSO RETIRADA E COLOCAÇÃO DO MATERIAL. AF_12/2020</t>
  </si>
  <si>
    <t>101840</t>
  </si>
  <si>
    <t>RECOMPOSIÇÃO DE BASE E OU SUB-BASE PARA FECHAMENTO DE VALAS DE SOLO COM CIMENTO (TEOR DE 8%) - INCLUSO RETIRADA E COLOCAÇÃO DO MATERIAL. AF_12/2020</t>
  </si>
  <si>
    <t>101841</t>
  </si>
  <si>
    <t>RECOMPOSIÇÃO DE BASE E OU SUB-BASE PARA FECHAMENTO DE VALAS DE SOLO BRITA (40/60) - INCLUSO RETIRADA E COLOCAÇÃO DO MATERIAL. AF_12/2020</t>
  </si>
  <si>
    <t>100,23</t>
  </si>
  <si>
    <t>101842</t>
  </si>
  <si>
    <t>RECOMPOSIÇÃO DE BASE E OU SUB-BASE PARA FECHAMENTO DE VALAS DE SOLO BRITA (50/50) - INCLUSO RETIRADA E COLOCAÇÃO DO MATERIAL. AF_12/2020</t>
  </si>
  <si>
    <t>101843</t>
  </si>
  <si>
    <t>RECOMPOSIÇÃO DE BASE E OU SUB-BASE PARA FECHAMENTO DE VALAS DE SOLO BRITA (40/60) COM CIMENTO (TEOR DE 4%) - INCLUSO RETIRADA E COLOCAÇÃO DO MATERIAL. AF_12/2020</t>
  </si>
  <si>
    <t>101844</t>
  </si>
  <si>
    <t>RECOMPOSIÇÃO DE BASE E OU SUB-BASE PARA FECHAMENTO DE VALAS DE SOLO BRITA (40/60) COM CIMENTO (TEOR DE 6%) - INCLUSO RETIRADA E COLOCAÇÃO DO MATERIAL. AF_12/2020</t>
  </si>
  <si>
    <t>101845</t>
  </si>
  <si>
    <t>RECOMPOSIÇÃO DE BASE E OU SUB-BASE PARA FECHAMENTO DE VALAS DE SOLO BRITA (40/60) COM CIMENTO (TEOR DE 8%) - INCLUSO RETIRADA E COLOCAÇÃO DO MATERIAL. AF_12/2020</t>
  </si>
  <si>
    <t>101846</t>
  </si>
  <si>
    <t>RECOMPOSIÇÃO DE BASE E OU SUB-BASE PARA FECHAMENTO DE VALAS DE SOLO BRITA (50/50) COM CIMENTO (TEOR DE 4%) - INCLUSO RETIRADA E COLOCAÇÃO DO MATERIAL. AF_12/2020</t>
  </si>
  <si>
    <t>101847</t>
  </si>
  <si>
    <t>RECOMPOSIÇÃO DE BASE E OU SUB-BASE PARA FECHAMENTO DE VALAS DE SOLO BRITA (50/50) COM CIMENTO (TEOR DE 6%) - INCLUSO RETIRADA E COLOCAÇÃO DO MATERIAL. AF_12/2020</t>
  </si>
  <si>
    <t>101848</t>
  </si>
  <si>
    <t>RECOMPOSIÇÃO DE BASE E OU SUB-BASE PARA FECHAMENTO DE VALAS DE SOLO BRITA (50/50) COM CIMENTO (TEOR DE 8%) - INCLUSO RETIRADA E COLOCAÇÃO DO MATERIAL. AF_12/2020</t>
  </si>
  <si>
    <t>101849</t>
  </si>
  <si>
    <t>RECOMPOSIÇÃO DE BASE E OU SUB-BASE PARA FECHAMENTO DE VALAS DE BRITA GRADUADA SIMPLES - INCLUSO RETIRADA E COLOCAÇÃO DO MATERIAL. AF_12/2020</t>
  </si>
  <si>
    <t>101850</t>
  </si>
  <si>
    <t>REASSENTAMENTO DE PARALELEPÍPEDOS, REJUNTAMENTO COM PÓ DE PEDRA, COM REAPROVEITAMENTO DOS PARALELEPÍPEDOS - INCLUSO RETIRADA E COLOCAÇÃO DO MATERIAL. AF_12/2020</t>
  </si>
  <si>
    <t>101852</t>
  </si>
  <si>
    <t>REASSENTAMENTO DE PARALELEPÍPEDOS, REJUNTAMENTO COM ARGAMASSA, COM REAPROVEITAMENTO DOS PARALELEPÍPEDOS - INCLUSO RETIRADA E COLOCAÇÃO DO MATERIAL. AF_12/2020</t>
  </si>
  <si>
    <t>101853</t>
  </si>
  <si>
    <t>REASSENTAMENTO DE PEDRAS POLIÉDRICAS, REJUNTAMENTO COM PÓ DE PEDRA, COM REAPROVEITAMENTO DAS PEDRAS POLIÉDRICAS - INCLUSO RETIRADA E COLOCAÇÃO DO MATERIAL.  AF_12/2020</t>
  </si>
  <si>
    <t>54,61</t>
  </si>
  <si>
    <t>101855</t>
  </si>
  <si>
    <t>REASSENTAMENTO DE PEDRAS POLIÉDRICAS, REJUNTAMENTO COM ARGAMASSA, COM REAPROVEITAMENTO DAS PEDRAS POLIÉDRICAS - INCLUSO RETIRADA E COLOCAÇÃO DO MATERIAL. AF_12/2020</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</si>
  <si>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</si>
  <si>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</si>
  <si>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</si>
  <si>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</si>
  <si>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101858</t>
  </si>
  <si>
    <t>REASSENTAMENTO DE BLOCOS SEXTAVADO PARA PISO INTERTRAVADO, ESPESSURA DE 6 CM, EM VIA/ESTACIONAMENTO, COM REAPROVEITAMENTO DOS BLOCOS SEXTAVADO - INCLUSO RETIRADA E COLOCAÇÃO DO MATERIAL. AF_12/2020</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</si>
  <si>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</si>
  <si>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</si>
  <si>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</si>
  <si>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</si>
  <si>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101861</t>
  </si>
  <si>
    <t>REASSENTAMENTO DE BLOCOS RETANGULAR PARA PISO INTERTRAVADO, ESPESSURA DE 4  CM, EM CALÇADA, COM REAPROVEITAMENTO DOS BLOCOS RETANGULAR - INCLUSO RETIRADA E COLOCAÇÃO DO MATERIAL. AF_12/2020</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</si>
  <si>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</si>
  <si>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</si>
  <si>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</si>
  <si>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</si>
  <si>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25,74</t>
  </si>
  <si>
    <t>101864</t>
  </si>
  <si>
    <t>REASSENTAMENTO DE BLOCOS RETANGULAR PARA PISO INTERTRAVADO, ESPESSURA DE 8 CM, EM VIA/ESTACIONAMENTO, COM REAPROVEITAMENTO DOS BLOCOS RETANGULAR - INCLUSO RETIRADA E COLOCAÇÃO DO MATERIAL. AF_12/2020</t>
  </si>
  <si>
    <t>29,60</t>
  </si>
  <si>
    <t>101865</t>
  </si>
  <si>
    <t>REASSENTAMENTO DE BLOCOS RETANGULAR PARA PISO INTERTRAVADO, ESPESSURA DE 10 CM, EM VIA/ESTACIONAMENTO, COM REAPROVEITAMENTO DOS BLOCOS RETANGULAR - INCLUSO RETIRADA E COLOCAÇÃO DO MATERIAL. AF_12/2020</t>
  </si>
  <si>
    <t>33,48</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</si>
  <si>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</si>
  <si>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</si>
  <si>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</si>
  <si>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</si>
  <si>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33,87</t>
  </si>
  <si>
    <t>101868</t>
  </si>
  <si>
    <t>REASSENTAMENTO DE BLOCOS 16 FACES PARA PISO INTERTRAVADO, ESPESSURA DE 6 CM, EM VIA/ESTACIONAMENTO, COM REAPROVEITAMENTO DOS BLOCOS 16 FACES - INCLUSO RETIRADA E COLOCAÇÃO DO MATERIAL. AF_12/2020</t>
  </si>
  <si>
    <t>101869</t>
  </si>
  <si>
    <t>REASSENTAMENTO DE BLOCOS 16 FACES PARA PISO INTERTRAVADO, ESPESSURA DE 8 CM, EM VIA/ESTACIONAMENTO, COM REAPROVEITAMENTO DOS BLOCOS 16 FACES - INCLUSO RETIRADA E COLOCAÇÃO DO MATERIAL. AF_12/2020</t>
  </si>
  <si>
    <t>31,17</t>
  </si>
  <si>
    <t>101870</t>
  </si>
  <si>
    <t>REASSENTAMENTO DE BLOCOS 16 FACES PARA PISO INTERTRAVADO, ESPESSURA DE 10 CM, EM VIA/ESTACIONAMENTO, COM REAPROVEITAMENTO DOS BLOCOS 16 FACES - INCLUSO RETIRADA E COLOCAÇÃO DO MATERIAL. AF_12/2020</t>
  </si>
  <si>
    <t>102098</t>
  </si>
  <si>
    <t>RECOMPOSIÇÃO DE REVESTIMENTO EM CONCRETO ASFÁLTICO (AQUISIÇÃO EM USINA), PARA O FECHAMENTO DE VALAS - INCLUSO DEMOLIÇÃO DO PAVIMENTO. AF_12/2020</t>
  </si>
  <si>
    <t>102988</t>
  </si>
  <si>
    <t>RECOMPOSIÇÃO DE PAVIMENTO EM PISO INTERTRAVADO, COM REAPROVEITAMENTO DOS BLOCOS INTERTRAVADOS, PARA FECHAMENTO DE VALAS - INCLUSO RETIRADA E COLOCAÇÃO DO MATERIAL. AF_12/2020</t>
  </si>
  <si>
    <t>49,92</t>
  </si>
  <si>
    <t>100576</t>
  </si>
  <si>
    <t>REGULARIZAÇÃO E COMPACTAÇÃO DE SUBLEITO DE SOLO  PREDOMINANTEMENTE ARGILOSO. AF_11/2019</t>
  </si>
  <si>
    <t>100577</t>
  </si>
  <si>
    <t>REGULARIZAÇÃO E COMPACTAÇÃO DE SUBLEITO DE SOLO PREDOMINANTEMENTE ARENOSO. AF_11/2019</t>
  </si>
  <si>
    <t>96388</t>
  </si>
  <si>
    <t>EXECUÇÃO E COMPACTAÇÃO DE BASE E OU SUB BASE PARA PAVIMENTAÇÃO DE SOLOS DE COMPORTAMENTO LATERÍTICO (ARENOSO) - EXCLUSIVE SOLO, ESCAVAÇÃO, CARGA E TRANSPORTE. AF_11/2019</t>
  </si>
  <si>
    <t>12,08</t>
  </si>
  <si>
    <t>96389</t>
  </si>
  <si>
    <t>EXECUÇÃO E COMPACTAÇÃO DE BASE E OU SUB BASE PARA PAVIMENTAÇÃO DE SOLO (PREDOMINANTEMENTE ARENOSO) COM CIMENTO (TEOR DE 2%) - EXCLUSIVE SOLO, ESCAVAÇÃO, CARGA E TRANSPORTE. AF_11/2019</t>
  </si>
  <si>
    <t>96390</t>
  </si>
  <si>
    <t>EXECUÇÃO E COMPACTAÇÃO DE BASE E OU SUB BASE PARA PAVIMENTAÇÃO DE SOLO (PREDOMINANTEMENTE ARENOSO)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</si>
  <si>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</si>
  <si>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</si>
  <si>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96392</t>
  </si>
  <si>
    <t>EXECUÇÃO E COMPACTAÇÃO DE BASE E OU SUB BASE PARA PAVIMENTAÇÃO DE SOLO (PREDOMINANTEMENTE ARENOSO) COM CIMENTO (TEOR DE 8%) - EXCLUSIVE SOLO, ESCAVAÇÃO, CARGA E TRANSPORTE. AF_11/2019</t>
  </si>
  <si>
    <t>96396</t>
  </si>
  <si>
    <t>EXECUÇÃO E COMPACTAÇÃO DE BASE E OU SUB BASE PARA PAVIMENTAÇÃO DE BRITA GRADUADA SIMPLES - EXCLUSIVE CARGA E TRANSPORTE. AF_11/2019</t>
  </si>
  <si>
    <t>96397</t>
  </si>
  <si>
    <t>EXECUÇÃO E COMPACTAÇÃO DE BASE E OU SUB BASE PARA PAVIMENTAÇÃO DE BRITA GRADUADA SIMPLES TRATADA COM CIMENTO - EXCLUSIVE CARGA E TRANSPORTE. AF_11/2019</t>
  </si>
  <si>
    <t>96398</t>
  </si>
  <si>
    <t>EXECUÇÃO E COMPACTAÇÃO DE BASE E OU SUB BASE PARA PAVIMENTAÇÃO DE CONCRETO COMPACTADO COM ROLO - EXCLUSIVE CARGA E TRANSPORTE. AF_11/2019</t>
  </si>
  <si>
    <t>96399</t>
  </si>
  <si>
    <t>EXECUÇÃO E COMPACTAÇÃO DE BASE E OU SUB BASE PARA PAVIMENTAÇÃO DE PEDRA RACHÃO  - EXCLUSIVE CARGA E TRANSPORTE. AF_11/2019</t>
  </si>
  <si>
    <t>96400</t>
  </si>
  <si>
    <t>EXECUÇÃO E COMPACTAÇÃO DE BASE E OU SUB BASE PARA PAVIMENTAÇÃO DE MACADAME SECO - EXCLUSIVE CARGA E TRANSPORTE. AF_11/2019</t>
  </si>
  <si>
    <t>139,12</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</si>
  <si>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</si>
  <si>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</si>
  <si>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</si>
  <si>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</si>
  <si>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</si>
  <si>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</si>
  <si>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</si>
  <si>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</si>
  <si>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</si>
  <si>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</si>
  <si>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</si>
  <si>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</si>
  <si>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</si>
  <si>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</si>
  <si>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</si>
  <si>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</si>
  <si>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</si>
  <si>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</si>
  <si>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</si>
  <si>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</si>
  <si>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</si>
  <si>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</si>
  <si>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</si>
  <si>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</si>
  <si>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</si>
  <si>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</si>
  <si>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</si>
  <si>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</si>
  <si>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44,38</t>
  </si>
  <si>
    <t>92391</t>
  </si>
  <si>
    <t>EXECUÇÃO DE PAVIMENTO EM PISO INTERTRAVADO, COM BLOCO PISOGRAMA DE 35 X 15 CM, ESPESSURA 6 CM. AF_10/2022</t>
  </si>
  <si>
    <t>92392</t>
  </si>
  <si>
    <t>EXECUÇÃO DE PAVIMENTO EM PISO INTERTRAVADO, COM BLOCO PISOGRAMA DE 35 X 15 CM, ESPESSURA 8 CM. AF_10/2022</t>
  </si>
  <si>
    <t>92393</t>
  </si>
  <si>
    <t>EXECUÇÃO DE PAVIMENTO EM PISO INTERTRAVADO, COM BLOCO SEXTAVADO DE 25 X 25 CM, ESPESSURA 6 CM. AF_10/2022</t>
  </si>
  <si>
    <t>92394</t>
  </si>
  <si>
    <t>EXECUÇÃO DE PAVIMENTO EM PISO INTERTRAVADO, COM BLOCO SEXTAVADO DE 25 X 25 CM, ESPESSURA 8 CM. AF_10/2022</t>
  </si>
  <si>
    <t>69,18</t>
  </si>
  <si>
    <t>92395</t>
  </si>
  <si>
    <t>EXECUÇÃO DE PAVIMENTO EM PISO INTERTRAVADO, COM BLOCO SEXTAVADO DE 25 X 25 CM, ESPESSURA 10 CM. AF_10/2022</t>
  </si>
  <si>
    <t>92396</t>
  </si>
  <si>
    <t>EXECUÇÃO DE PASSEIO EM PISO INTERTRAVADO, COM BLOCO RETANGULAR COR NATURAL DE 20 X 10 CM, ESPESSURA 6 CM. AF_10/2022</t>
  </si>
  <si>
    <t>92397</t>
  </si>
  <si>
    <t>EXECUÇÃO DE PAVIMENTO EM PISO INTERTRAVADO, COM BLOCO RETANGULAR COR NATURAL DE 20 X 10 CM, ESPESSURA 6 CM. AF_10/2022</t>
  </si>
  <si>
    <t>59,36</t>
  </si>
  <si>
    <t>92398</t>
  </si>
  <si>
    <t>EXECUÇÃO DE PAVIMENTO EM PISO INTERTRAVADO, COM BLOCO RETANGULAR COR NATURAL DE 20 X 10 CM, ESPESSURA 8 CM. AF_10/2022</t>
  </si>
  <si>
    <t>73,19</t>
  </si>
  <si>
    <t>92400</t>
  </si>
  <si>
    <t>EXECUÇÃO DE PAVIMENTO EM PISO INTERTRAVADO, COM BLOCO RETANGULAR DE 20 X 10 CM, ESPESSURA 10 CM. AF_10/2022</t>
  </si>
  <si>
    <t>92402</t>
  </si>
  <si>
    <t>EXECUÇÃO DE PASSEIO EM PISO INTERTRAVADO, COM BLOCO 16 FACES DE 22 X 11 CM, ESPESSURA 6 CM. AF_10/2022</t>
  </si>
  <si>
    <t>66,15</t>
  </si>
  <si>
    <t>92403</t>
  </si>
  <si>
    <t>EXECUÇÃO DE PAVIMENTO EM PISO INTERTRAVADO, COM BLOCO 16 FACES DE 22 X 11 CM, ESPESSURA 6 CM. AF_10/2022</t>
  </si>
  <si>
    <t>92404</t>
  </si>
  <si>
    <t>EXECUÇÃO DE PAVIMENTO EM PISO INTERTRAVADO, COM BLOCO 16 FACES DE 22 X 11 CM, ESPESSURA 8 CM. AF_10/2022</t>
  </si>
  <si>
    <t>92406</t>
  </si>
  <si>
    <t>EXECUÇÃO DE PAVIMENTO EM PISO INTERTRAVADO, COM BLOCO 16 FACES DE 22 X 11 CM, ESPESSURA 10 CM. AF_10/2022</t>
  </si>
  <si>
    <t>93679</t>
  </si>
  <si>
    <t>EXECUÇÃO DE PASSEIO EM PISO INTERTRAVADO, COM BLOCO RETANGULAR COLORIDO DE 20 X 10 CM, ESPESSURA 6 CM. AF_10/2022</t>
  </si>
  <si>
    <t>93680</t>
  </si>
  <si>
    <t>EXECUÇÃO DE PAVIMENTO EM PISO INTERTRAVADO, COM BLOCO RETANGULAR COLORIDO DE 20 X 10 CM, ESPESSURA 6 CM. AF_10/2022</t>
  </si>
  <si>
    <t>93681</t>
  </si>
  <si>
    <t>EXECUÇÃO DE PAVIMENTO EM PISO INTERTRAVADO, COM BLOCO RETANGULAR COLORIDO DE 20 X 10 CM, ESPESSURA 8 CM. AF_10/2022</t>
  </si>
  <si>
    <t>97104</t>
  </si>
  <si>
    <t>EXECUÇÃO DE PAVIMENTO DE CONCRETO SIMPLES (PCS), FCK = 40 MPA, ESPESSURA DE 15,0 CM. AF_04/2022</t>
  </si>
  <si>
    <t>97105</t>
  </si>
  <si>
    <t>EXECUÇÃO DE PAVIMENTO DE CONCRETO SIMPLES (PCS), FCK = 40 MPA, ESPESSURA DE 17,5 CM. AF_04/2022</t>
  </si>
  <si>
    <t>97106</t>
  </si>
  <si>
    <t>EXECUÇÃO DE PAVIMENTO DE CONCRETO SIMPLES (PCS), FCK = 40 MPA, ESPESSURA DE 20,0 CM. AF_04/2022</t>
  </si>
  <si>
    <t>97107</t>
  </si>
  <si>
    <t>EXECUÇÃO DE PAVIMENTO DE CONCRETO SIMPLES (PCS), FCK = 40 MPA, ESPESSURA DE 22,5 CM. AF_04/2022</t>
  </si>
  <si>
    <t>97108</t>
  </si>
  <si>
    <t>EXECUÇÃO DE PAVIMENTO DE CONCRETO SIMPLES (PCS), FCK = 40 MPA, ESPESSURA DE 25,0 CM. AF_04/2022</t>
  </si>
  <si>
    <t>97109</t>
  </si>
  <si>
    <t>EXECUÇÃO DE PAVIMENTO DE CONCRETO SIMPLES (PCS), FCK = 40 MPA, ESPESSURA DE 27,5 CM. AF_04/2022</t>
  </si>
  <si>
    <t>97111</t>
  </si>
  <si>
    <t>EXECUÇÃO DE PAVIMENTO DE CONCRETO ARMADO (PCA), FCK = 30 MPA, ESPESSURA DE 15,0 CM. AF_04/2022</t>
  </si>
  <si>
    <t>97112</t>
  </si>
  <si>
    <t>EXECUÇÃO DE PAVIMENTO DE CONCRETO ARMADO (PCA), FCK = 30 MPA, ESPESSURA DE 17,5 CM. AF_04/2022</t>
  </si>
  <si>
    <t>97113</t>
  </si>
  <si>
    <t>APLICAÇÃO DE LONA PLÁSTICA PARA EXECUÇÃO DE PAVIMENTOS DE CONCRETO. AF_04/2022</t>
  </si>
  <si>
    <t>3,41</t>
  </si>
  <si>
    <t>97114</t>
  </si>
  <si>
    <t>EXECUÇÃO DE JUNTAS DE CONTRAÇÃO PARA PAVIMENTOS DE CONCRETO. AF_04/2022</t>
  </si>
  <si>
    <t>97115</t>
  </si>
  <si>
    <t>APLICAÇÃO DE GRAXA EM BARRAS DE TRANSFERÊNCIA PARA EXECUÇÃO DE PAVIMENTO DE CONCRETO. AF_04/2022</t>
  </si>
  <si>
    <t>66,95</t>
  </si>
  <si>
    <t>97116</t>
  </si>
  <si>
    <t>BARRAS DE TRANSFERÊNCIA, AÇO CA-25 DE 16,0 MM, PARA EXECUÇÃO DE PAVIMENTO DE CONCRETO  FORNECIMENTO E INSTALAÇÃO. AF_04/2022</t>
  </si>
  <si>
    <t>24,42</t>
  </si>
  <si>
    <t>97117</t>
  </si>
  <si>
    <t>BARRAS DE TRANSFERÊNCIA, AÇO CA-25 DE 20,0 MM, PARA EXECUÇÃO DE PAVIMENTO DE CONCRETO  FORNECIMENTO E INSTALAÇÃO. AF_04/2022</t>
  </si>
  <si>
    <t>97118</t>
  </si>
  <si>
    <t>BARRAS DE TRANSFERÊNCIA, AÇO CA-25 DE 25,0 MM, PARA EXECUÇÃO DE PAVIMENTO DE CONCRETO  FORNECIMENTO E INSTALAÇÃO. AF_04/2022</t>
  </si>
  <si>
    <t>97119</t>
  </si>
  <si>
    <t>BARRAS DE TRANSFERÊNCIA, AÇO CA-25 DE 32,0 MM, PARA EXECUÇÃO DE PAVIMENTO DE CONCRETO  FORNECIMENTO E INSTALAÇÃO. AF_04/2022</t>
  </si>
  <si>
    <t>97120</t>
  </si>
  <si>
    <t>BARRAS DE LIGAÇÃO, AÇO CA-50 DE 10 MM, PARA EXECUÇÃO DE PAVIMENTO DE CONCRETO  FORNECIMENTO E INSTALAÇÃO. AF_04/2022</t>
  </si>
  <si>
    <t>12,00</t>
  </si>
  <si>
    <t>101167</t>
  </si>
  <si>
    <t>EXECUÇÃO DE PAVIMENTO EM PARALELEPÍPEDOS, REJUNTAMENTO COM PÓ DE PEDRA. AF_05/2020</t>
  </si>
  <si>
    <t>101169</t>
  </si>
  <si>
    <t>EXECUÇÃO DE PAVIMENTO EM PARALELEPÍPEDOS, REJUNTAMENTO COM ARGAMASSA TRAÇO 1:3 (CIMENTO E AREIA). AF_05/2020</t>
  </si>
  <si>
    <t>80,28</t>
  </si>
  <si>
    <t>101170</t>
  </si>
  <si>
    <t>EXECUÇÃO DE PAVIMENTO EM PEDRAS POLIÉDRICAS, REJUNTAMENTO COM PÓ DE PEDRA. AF_05/2020</t>
  </si>
  <si>
    <t>101172</t>
  </si>
  <si>
    <t>EXECUÇÃO DE PAVIMENTO EM PEDRAS POLIÉDRICAS, REJUNTAMENTO COM ARGAMASSA TRAÇO 1:3 (CIMENTO E AREIA). AF_05/2020</t>
  </si>
  <si>
    <t>103904</t>
  </si>
  <si>
    <t>EXECUÇÃO DE PAVIMENTO DE CONCRETO SIMPLES (PCS), FCK = 35 MPA, ESPESSURA DE 15,0 CM. AF_04/2022</t>
  </si>
  <si>
    <t>103905</t>
  </si>
  <si>
    <t>EXECUÇÃO DE PAVIMENTO DE CONCRETO SIMPLES (PCS), FCK = 35 MPA, ESPESSURA DE 16,0 CM. AF_04/2022</t>
  </si>
  <si>
    <t>128,30</t>
  </si>
  <si>
    <t>103906</t>
  </si>
  <si>
    <t>EXECUÇÃO DE PAVIMENTO DE CONCRETO SIMPLES (PCS), FCK = 40 MPA, ESPESSURA DE 16,0 CM. AF_04/2022</t>
  </si>
  <si>
    <t>103907</t>
  </si>
  <si>
    <t>EXECUÇÃO DE PAVIMENTO DE CONCRETO SIMPLES (PCS), FCK = 35 MPA, ESPESSURA DE 17,5 CM. AF_04/2022</t>
  </si>
  <si>
    <t>103908</t>
  </si>
  <si>
    <t>EXECUÇÃO PAVIMENTO DE CONCRETO SIMPLES (PCS), FCK = 35 MPA, ESPESSURA DE 20,0 CM. AF_04/2022</t>
  </si>
  <si>
    <t>103909</t>
  </si>
  <si>
    <t>EXECUÇÃO PAVIMENTO DE CONCRETO SIMPLES (PCS), FCK = 35 MPA, ESPESSURA DE 22,5 CM. AF_04/2022</t>
  </si>
  <si>
    <t>103911</t>
  </si>
  <si>
    <t>EXECUÇÃO DE PAVIMENTO DE CONCRETO SIMPLES (PCS), FCK = 35 MPA, ESPESSURA DE 25,0 CM. AF_04/2022</t>
  </si>
  <si>
    <t>103912</t>
  </si>
  <si>
    <t>EXECUÇÃO PAVIMENTO DE CONCRETO SIMPLES (PCS), FCK = 35 MPA, ESPESSURA DE 27,5 CM. AF_04/2022</t>
  </si>
  <si>
    <t>103913</t>
  </si>
  <si>
    <t>EXECUÇÃO DE PISO INDUSTRIAL DE CONCRETO ARMADO, FCK = 20 MPA, ESPESSURA DE 12,0 CM. AF_04/2022</t>
  </si>
  <si>
    <t>103914</t>
  </si>
  <si>
    <t>EXECUÇÃO DE PISO INDUSTRIAL DE CONCRETO ARMADO, FCK = 20 MPA, ESPESSURA DE 14,0 CM. AF_04/2022</t>
  </si>
  <si>
    <t>103915</t>
  </si>
  <si>
    <t>EXECUÇÃO DE PISO INDUSTRIAL DE CONCRETO ARMADO, FCK = 20 MPA, ESPESSURA DE 15,0 CM. AF_04/2022</t>
  </si>
  <si>
    <t>103916</t>
  </si>
  <si>
    <t>EXECUÇÃO DE PISO INDUSTRIAL DE CONCRETO ARMADO, FCK = 20 MPA, ESPESSURA DE 18,0 CM. AF_04/2022</t>
  </si>
  <si>
    <t>103917</t>
  </si>
  <si>
    <t>EXECUÇÃO DE PISO INDUSTRIAL DE CONCRETO ARMADO, FCK = 20 MPA, ESPESSURA DE 20,0 CM. AF_04/2022</t>
  </si>
  <si>
    <t>103918</t>
  </si>
  <si>
    <t>EXECUÇÃO DE PISO INDUSTRIAL DE CONCRETO ARMADO, FCK = 20 MPA, ESPESSURA DE 22,0 CM. AF_04/2022</t>
  </si>
  <si>
    <t>215,45</t>
  </si>
  <si>
    <t>104432</t>
  </si>
  <si>
    <t>EXECUÇÃO DE PASSEIO EM PISO INTERTRAVADO, COM BLOCO RAQUETE  22 X 13,5 CM, ESPESSURA 6 CM. AF_10/2022</t>
  </si>
  <si>
    <t>71,65</t>
  </si>
  <si>
    <t>104433</t>
  </si>
  <si>
    <t>EXECUÇÃO DE PAVIMENTO EM PISO INTERTRAVADO, COM BLOCO RAQUETE  22 X 13,5 CM, ESPESSURA 6 CM. AF_10/2022</t>
  </si>
  <si>
    <t>103689</t>
  </si>
  <si>
    <t>FORNECIMENTO E INSTALAÇÃO DE PLACA DE OBRA COM CHAPA GALVANIZADA E ESTRUTURA DE MADEIRA. AF_03/2022_PS</t>
  </si>
  <si>
    <t>103694</t>
  </si>
  <si>
    <t>FORNECIMENTO E INSTALAÇÃO DE SUPORTE DE MADEIRA  PARA PLACAS DE SINALIZAÇÃO, EM SOLO, COM H= DE 2,5 M E SEÇÃO DE 7,5 X 7,5 CM. AF_03/2022</t>
  </si>
  <si>
    <t>103695</t>
  </si>
  <si>
    <t>FORNECIMENTO E INSTALAÇÃO DE SUPORTE DE MADEIRA PARA PLACAS DE SINALIZAÇÃO, EM SOLO, COM H= DE 2,0 M E SEÇÃO DE 7,5 X 7,5 CM. AF_03/2022</t>
  </si>
  <si>
    <t>103696</t>
  </si>
  <si>
    <t>FORNECIMENTO E INSTALAÇÃO DE SUPORTE DE MADEIRA PARA PLACAS DE SINALIZAÇÃO EM CONCRETO, COM H= DE 2,5 M E SEÇÃO DE 7,5 X 7,5 CM. AF_03/2022</t>
  </si>
  <si>
    <t>103697</t>
  </si>
  <si>
    <t>FORNECIMENTO E INSTALAÇÃO DE SUPORTE DE MADEIRA PARA PLACAS DE SINALIZAÇÃO, EM BASE DE CONCRETO, COM H= DE 2,0 M E SEÇÃO DE 7,5 X 7,5 CM. AF_03/2022</t>
  </si>
  <si>
    <t>112,71</t>
  </si>
  <si>
    <t>95995</t>
  </si>
  <si>
    <t>EXECUÇÃO DE PAVIMENTO COM APLICAÇÃO DE CONCRETO ASFÁLTICO, CAMADA DE ROLAMENTO - EXCLUSIVE CARGA E TRANSPORTE. AF_11/2019</t>
  </si>
  <si>
    <t>95996</t>
  </si>
  <si>
    <t>EXECUÇÃO DE PAVIMENTO COM APLICAÇÃO DE CONCRETO ASFÁLTICO, CAMADA DE BINDER - EXCLUSIVE CARGA E TRANSPORTE. AF_11/2019</t>
  </si>
  <si>
    <t>96001</t>
  </si>
  <si>
    <t>FRESAGEM DE PAVIMENTO ASFÁLTICO (PROFUNDIDADE ATÉ 5,0 CM) - EXCLUSIVE TRANSPORTE. AF_11/2019</t>
  </si>
  <si>
    <t>96393</t>
  </si>
  <si>
    <t>USINAGEM DE BRITA GRADUADA SIMPLES. AF_03/2020</t>
  </si>
  <si>
    <t>96394</t>
  </si>
  <si>
    <t>USINAGEM DE BRITA GRADUADA TRATADA COM CIMENTO. AF_03/2020</t>
  </si>
  <si>
    <t>200,17</t>
  </si>
  <si>
    <t>96395</t>
  </si>
  <si>
    <t>USINAGEM DE CONCRETO PARA COMPACTAÇÃO COM ROLO. AF_03/2020</t>
  </si>
  <si>
    <t>281,37</t>
  </si>
  <si>
    <t>88411</t>
  </si>
  <si>
    <t>APLICAÇÃO MANUAL DE FUNDO SELADOR ACRÍLICO EM PANOS COM PRESENÇA DE VÃOS DE EDIFÍCIOS DE MÚLTIPLOS PAVIMENTOS. AF_06/2014</t>
  </si>
  <si>
    <t>3,01</t>
  </si>
  <si>
    <t>88412</t>
  </si>
  <si>
    <t>APLICAÇÃO MANUAL DE FUNDO SELADOR ACRÍLICO EM PANOS CEGOS DE FACHADA (SEM PRESENÇA DE VÃOS) DE EDIFÍCIOS DE MÚLTIPLOS PAVIMENTOS. AF_06/2014</t>
  </si>
  <si>
    <t>2,37</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</si>
  <si>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</si>
  <si>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</si>
  <si>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</si>
  <si>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</si>
  <si>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4,69</t>
  </si>
  <si>
    <t>88415</t>
  </si>
  <si>
    <t>APLICAÇÃO MANUAL DE FUNDO SELADOR ACRÍLICO EM PAREDES EXTERNAS DE CASAS. AF_06/2014</t>
  </si>
  <si>
    <t>3,21</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</si>
  <si>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</si>
  <si>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</si>
  <si>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</si>
  <si>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</si>
  <si>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</si>
  <si>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</si>
  <si>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22,41</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</si>
  <si>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</si>
  <si>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</si>
  <si>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</si>
  <si>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</si>
  <si>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18,56</t>
  </si>
  <si>
    <t>88424</t>
  </si>
  <si>
    <t>APLICAÇÃO MANUAL DE PINTURA COM TINTA TEXTURIZADA ACRÍLICA EM PANOS COM PRESENÇA DE VÃOS DE EDIFÍCIOS DE MÚLTIPLOS PAVIMENTOS, DUAS CORES. AF_06/2014</t>
  </si>
  <si>
    <t>20,95</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</si>
  <si>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</si>
  <si>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</si>
  <si>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</si>
  <si>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</si>
  <si>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28,81</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</si>
  <si>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</si>
  <si>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</si>
  <si>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</si>
  <si>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</si>
  <si>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22,18</t>
  </si>
  <si>
    <t>88432</t>
  </si>
  <si>
    <t>APLICAÇÃO MANUAL DE PINTURA COM TINTA TEXTURIZADA ACRÍLICA EM MOLDURAS DE EPS, PRÉ-FABRICADOS, OU OUTROS. AF_06/2014</t>
  </si>
  <si>
    <t>88484</t>
  </si>
  <si>
    <t>FUNDO SELADOR ACRÍLICO, APLICAÇÃO MANUAL EM TETO, UMA DEMÃO. AF_04/2023</t>
  </si>
  <si>
    <t>4,52</t>
  </si>
  <si>
    <t>FUNDO SELADOR ACRÍLICO, APLICAÇÃO MANUAL EM PAREDE, UMA DEMÃO. AF_04/2023</t>
  </si>
  <si>
    <t>88488</t>
  </si>
  <si>
    <t>PINTURA LÁTEX ACRÍLICA PREMIUM, APLICAÇÃO MANUAL EM TETO, DUAS DEMÃOS. AF_04/2023</t>
  </si>
  <si>
    <t>88489</t>
  </si>
  <si>
    <t>PINTURA LÁTEX ACRÍLICA PREMIUM, APLICAÇÃO MANUAL EM PAREDES, DUAS DEMÃOS. AF_04/2023</t>
  </si>
  <si>
    <t>11,59</t>
  </si>
  <si>
    <t>88494</t>
  </si>
  <si>
    <t>EMASSAMENTO COM MASSA LÁTEX, APLICAÇÃO EM TETO, UMA DEMÃO, LIXAMENTO MANUAL. AF_04/2023</t>
  </si>
  <si>
    <t>88495</t>
  </si>
  <si>
    <t>EMASSAMENTO COM MASSA LÁTEX, APLICAÇÃO EM PAREDE, UMA DEMÃO, LIXAMENTO MANUAL. AF_04/2023</t>
  </si>
  <si>
    <t>88496</t>
  </si>
  <si>
    <t>EMASSAMENTO COM MASSA LÁTEX, APLICAÇÃO EM TETO, DUAS DEMÃOS, LIXAMENTO MANUAL. AF_04/2023</t>
  </si>
  <si>
    <t>9,53</t>
  </si>
  <si>
    <t>EMASSAMENTO COM MASSA LÁTEX, APLICAÇÃO EM PAREDE, DUAS DEMÃOS, LIXAMENTO MANUAL. AF_04/2023</t>
  </si>
  <si>
    <t>14,06</t>
  </si>
  <si>
    <t>TEXTURA ACRÍLICA, APLICAÇÃO MANUAL EM PAREDE, UMA DEMÃO. AF_04/2023</t>
  </si>
  <si>
    <t>95306</t>
  </si>
  <si>
    <t>TEXTURA ACRÍLICA, APLICAÇÃO MANUAL EM TETO, UMA DEMÃO. AF_04/2023</t>
  </si>
  <si>
    <t>14,18</t>
  </si>
  <si>
    <t>95622</t>
  </si>
  <si>
    <t>APLICAÇÃO MANUAL DE TINTA LÁTEX ACRÍLICA EM PANOS COM PRESENÇA DE VÃOS DE EDIFÍCIOS DE MÚLTIPLOS PAVIMENTOS, DUAS DEMÃOS. AF_11/2016</t>
  </si>
  <si>
    <t>14,67</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</si>
  <si>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</si>
  <si>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</si>
  <si>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</si>
  <si>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</si>
  <si>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</si>
  <si>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</si>
  <si>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22,94</t>
  </si>
  <si>
    <t>95626</t>
  </si>
  <si>
    <t>APLICAÇÃO MANUAL DE TINTA LÁTEX ACRÍLICA EM PAREDE EXTERNAS DE CASAS, DUAS DEMÃOS. AF_11/2016</t>
  </si>
  <si>
    <t>15,67</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</si>
  <si>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</si>
  <si>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</si>
  <si>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</si>
  <si>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</si>
  <si>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</si>
  <si>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</si>
  <si>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</si>
  <si>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</si>
  <si>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</si>
  <si>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</si>
  <si>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</si>
  <si>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</si>
  <si>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21,30</t>
  </si>
  <si>
    <t>96132</t>
  </si>
  <si>
    <t>APLICAÇÃO MANUAL DE MASSA ACRÍLICA EM PANOS DE FACHADA SEM PRESENÇA DE VÃOS, DE EDIFÍCIOS DE MÚLTIPLOS PAVIMENTOS, DUAS DEMÃOS. AF_05/2017</t>
  </si>
  <si>
    <t>16,15</t>
  </si>
  <si>
    <t>96133</t>
  </si>
  <si>
    <t>APLICAÇÃO MANUAL DE MASSA ACRÍLICA EM SUPERFÍCIES EXTERNAS DE SACADA DE EDIFÍCIOS DE MÚLTIPLOS PAVIMENTOS, DUAS DEMÃOS. AF_05/2017</t>
  </si>
  <si>
    <t>31,69</t>
  </si>
  <si>
    <t>96134</t>
  </si>
  <si>
    <t>APLICAÇÃO MANUAL DE MASSA ACRÍLICA EM SUPERFÍCIES INTERNAS DE SACADA DE EDIFÍCIOS DE MÚLTIPLOS PAVIMENTOS, DUAS DEMÃOS. AF_05/2017</t>
  </si>
  <si>
    <t>APLICAÇÃO MANUAL DE MASSA ACRÍLICA EM PAREDES EXTERNAS DE CASAS, DUAS DEMÃOS. AF_05/2017</t>
  </si>
  <si>
    <t>104639</t>
  </si>
  <si>
    <t>PINTURA LÁTEX ACRÍLICA ECONÔMICA, APLICAÇÃO MANUAL EM TETO, DUAS DEMÃOS. AF_04/2023</t>
  </si>
  <si>
    <t>104640</t>
  </si>
  <si>
    <t>PINTURA LÁTEX ACRÍLICA STANDARD, APLICAÇÃO MANUAL EM TETO, DUAS DEMÃOS. AF_04/2023</t>
  </si>
  <si>
    <t>104641</t>
  </si>
  <si>
    <t>PINTURA LÁTEX ACRÍLICA ECONÔMICA, APLICAÇÃO MANUAL EM PAREDES, DUAS DEMÃOS. AF_04/2023</t>
  </si>
  <si>
    <t>PINTURA LÁTEX ACRÍLICA STANDARD, APLICAÇÃO MANUAL EM PAREDES, DUAS DEMÃOS. AF_04/2023</t>
  </si>
  <si>
    <t>9,43</t>
  </si>
  <si>
    <t>102193</t>
  </si>
  <si>
    <t>LIXAMENTO DE MADEIRA PARA APLICAÇÃO DE FUNDO OU PINTURA. AF_01/2021</t>
  </si>
  <si>
    <t>102194</t>
  </si>
  <si>
    <t>LIXAMENTO DE MASSA PARA MADEIRA. AF_01/2021</t>
  </si>
  <si>
    <t>6,63</t>
  </si>
  <si>
    <t>102197</t>
  </si>
  <si>
    <t>PINTURA FUNDO NIVELADOR ALQUÍDICO BRANCO EM MADEIRA. AF_01/2021</t>
  </si>
  <si>
    <t>19,38</t>
  </si>
  <si>
    <t>102200</t>
  </si>
  <si>
    <t>APLICAÇÃO MASSA ALQUÍDICA PARA MADEIRA, PARA PINTURA COM TINTA DE ACABAMENTO (PIGMENTADA). AF_01/2021</t>
  </si>
  <si>
    <t>15,49</t>
  </si>
  <si>
    <t>APLICAÇÃO MASSA ACRÍLICA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</si>
  <si>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</si>
  <si>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</si>
  <si>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</si>
  <si>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</si>
  <si>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9,10</t>
  </si>
  <si>
    <t>102204</t>
  </si>
  <si>
    <t>PINTURA VERNIZ (INCOLOR) ALQUÍDICO EM MADEIRA, USO INTERNO, 1 DEMÃO. AF_01/2021</t>
  </si>
  <si>
    <t>9,42</t>
  </si>
  <si>
    <t>102205</t>
  </si>
  <si>
    <t>PINTURA VERNIZ (INCOLOR) POLIURETÂNICO (RESINA ALQUÍDICA MODIFICADA) EM MADEIRA, 1 DEMÃO. AF_01/2021</t>
  </si>
  <si>
    <t>8,36</t>
  </si>
  <si>
    <t>102207</t>
  </si>
  <si>
    <t>PINTURA TINTA DE ACABAMENTO (PIGMENTADA) A ÓLEO EM MADEIRA, 1 DEMÃO. AF_01/2021</t>
  </si>
  <si>
    <t>102208</t>
  </si>
  <si>
    <t>PINTURA TINTA DE ACABAMENTO (PIGMENTADA) ESMALTE SINTÉTICO FOSCO EM MADEIRA, 1 DEMÃO. AF_01/2021</t>
  </si>
  <si>
    <t>7,25</t>
  </si>
  <si>
    <t>102209</t>
  </si>
  <si>
    <t>PINTURA TINTA DE ACABAMENTO (PIGMENTADA) ESMALTE SINTÉTICO ACETINADO EM MADEIRA, 1 DEMÃO. AF_01/2021</t>
  </si>
  <si>
    <t>7,51</t>
  </si>
  <si>
    <t>102210</t>
  </si>
  <si>
    <t>PINTURA TINTA DE ACABAMENTO (PIGMENTADA) ESMALTE SINTÉTICO BRILHANTE EM MADEIRA, 1 DEMÃO. AF_01/2021</t>
  </si>
  <si>
    <t>7,11</t>
  </si>
  <si>
    <t>102213</t>
  </si>
  <si>
    <t>PINTURA VERNIZ (INCOLOR) ALQUÍDICO EM MADEIRA, USO INTERNO E EXTERNO, 2 DEMÃOS. AF_01/2021</t>
  </si>
  <si>
    <t>102214</t>
  </si>
  <si>
    <t>PINTURA VERNIZ (INCOLOR) ALQUÍDICO EM MADEIRA, USO INTERNO, 2 DEMÃOS. AF_01/2021</t>
  </si>
  <si>
    <t>18,87</t>
  </si>
  <si>
    <t>102215</t>
  </si>
  <si>
    <t>PINTURA VERNIZ (INCOLOR) POLIURETÂNICO (RESINA ALQUÍDICA MODIFICADA) EM MADEIRA, 2 DEMÃOS. AF_01/2021</t>
  </si>
  <si>
    <t>16,74</t>
  </si>
  <si>
    <t>102217</t>
  </si>
  <si>
    <t>PINTURA TINTA DE ACABAMENTO (PIGMENTADA) A ÓLEO EM MADEIRA, 2 DEMÃOS. AF_01/2021</t>
  </si>
  <si>
    <t>15,38</t>
  </si>
  <si>
    <t>102218</t>
  </si>
  <si>
    <t>PINTURA TINTA DE ACABAMENTO (PIGMENTADA) ESMALTE SINTÉTICO FOSCO EM MADEIRA, 2 DEMÃOS. AF_01/2021</t>
  </si>
  <si>
    <t>PINTURA TINTA DE ACABAMENTO (PIGMENTADA) ESMALTE SINTÉTICO ACETINADO EM MADEIRA, 2 DEMÃOS. AF_01/2021</t>
  </si>
  <si>
    <t>15,04</t>
  </si>
  <si>
    <t>102220</t>
  </si>
  <si>
    <t>PINTURA TINTA DE ACABAMENTO (PIGMENTADA) ESMALTE SINTÉTICO BRILHANTE EM MADEIRA, 2 DEMÃOS. AF_01/2021</t>
  </si>
  <si>
    <t>102223</t>
  </si>
  <si>
    <t>PINTURA VERNIZ (INCOLOR) ALQUÍDICO EM MADEIRA, USO INTERNO E EXTERNO, 3 DEMÃOS. AF_01/2021</t>
  </si>
  <si>
    <t>27,35</t>
  </si>
  <si>
    <t>102224</t>
  </si>
  <si>
    <t>PINTURA VERNIZ (INCOLOR) ALQUÍDICO EM MADEIRA, USO INTERNO, 3 DEMÃOS. AF_01/2021</t>
  </si>
  <si>
    <t>28,31</t>
  </si>
  <si>
    <t>102225</t>
  </si>
  <si>
    <t>PINTURA VERNIZ (INCOLOR) POLIURETÂNICO (RESINA ALQUÍDICA MODIFICADA) EM MADEIRA, 3 DEMÃOS. AF_01/2021</t>
  </si>
  <si>
    <t>25,13</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</si>
  <si>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</si>
  <si>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</si>
  <si>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</si>
  <si>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</si>
  <si>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</si>
  <si>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</si>
  <si>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</si>
  <si>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</si>
  <si>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</si>
  <si>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</si>
  <si>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</si>
  <si>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</si>
  <si>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</si>
  <si>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</si>
  <si>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</si>
  <si>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</si>
  <si>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</si>
  <si>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</si>
  <si>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</si>
  <si>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AF_01/2020_PE</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</si>
  <si>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</si>
  <si>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</si>
  <si>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</si>
  <si>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AF_01/2020_PE</t>
  </si>
  <si>
    <t>22,98</t>
  </si>
  <si>
    <t>PINTURA COM TINTA ALQUÍDICA DE FUNDO (TIPO ZARCÃO) APLICADA A ROLO OU PINCEL SOBRE SUPERFÍCIES METÁLICAS (EXCETO PERFIL) EXECUTADO EM OBRA (POR DEMÃO). AF_01/2020</t>
  </si>
  <si>
    <t>100723</t>
  </si>
  <si>
    <t>PINTURA COM TINTA ALQUÍDICA DE FUNDO E ACABAMENTO (ESMALTE SINTÉTICO GRAFITE) PULVERIZADA SOBRE PERFIL METÁLICO EXECUTADO EM FÁBRICA (POR DEMÃO). AF_01/2020_PE</t>
  </si>
  <si>
    <t>100724</t>
  </si>
  <si>
    <t>PINTURA COM TINTA ALQUÍDICA DE FUNDO E ACABAMENTO (ESMALTE SINTÉTICO GRAFITE) APLICADA A ROLO OU PINCEL SOBRE PERFIL METÁLICO EXECUTADO EM FÁBRICA (POR DEMÃO). AF_01/2020</t>
  </si>
  <si>
    <t>13,08</t>
  </si>
  <si>
    <t>100725</t>
  </si>
  <si>
    <t>PINTURA COM TINTA ALQUÍDICA DE FUNDO E ACABAMENTO (ESMALTE SINTÉTICO GRAFITE) PULVERIZADA SOBRE SUPERFÍCIES METÁLICAS (EXCETO PERFIL) EXECUTADO EM OBRA (POR DEMÃO). AF_01/2020_PE</t>
  </si>
  <si>
    <t>100726</t>
  </si>
  <si>
    <t>PINTURA COM TINTA ALQUÍDICA DE FUNDO E ACABAMENTO (ESMALTE SINTÉTICO GRAFITE) APLICADA A ROLO OU PINCEL SOBRE SUPERFÍCIES METÁLICAS (EXCETO PERFIL) EXECUTADO EM OBRA (POR DEMÃO). AF_01/2020</t>
  </si>
  <si>
    <t>100727</t>
  </si>
  <si>
    <t>PINTURA COM TINTA EPOXÍDICA DE FUNDO PULVERIZADA SOBRE PERFIL METÁLICO EXECUTADO EM FÁBRICA (POR DEMÃO). AF_01/2020_PE</t>
  </si>
  <si>
    <t>100728</t>
  </si>
  <si>
    <t>PINTURA COM TINTA EPOXÍDICA DE FUNDO APLICADA A ROLO OU PINCEL SOBRE PERFIL METÁLICO EXECUTADO EM FÁBRICA (POR DEMÃO). AF_01/2020</t>
  </si>
  <si>
    <t>23,26</t>
  </si>
  <si>
    <t>100729</t>
  </si>
  <si>
    <t>PINTURA COM TINTA EPOXÍDICA DE ACABAMENTO PULVERIZADA SOBRE PERFIL METÁLICO EXECUTADO EM FÁBRICA (POR DEMÃO). AF_01/2020_PE</t>
  </si>
  <si>
    <t>20,67</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</si>
  <si>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</si>
  <si>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</si>
  <si>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</si>
  <si>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AF_01/2020_PE</t>
  </si>
  <si>
    <t>11,15</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</si>
  <si>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</si>
  <si>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</si>
  <si>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</si>
  <si>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AF_01/2020_PE</t>
  </si>
  <si>
    <t>100736</t>
  </si>
  <si>
    <t>PINTURA COM TINTA ACRÍLICA DE ACABAMENTO APLICADA A ROLO OU PINCEL SOBRE SUPERFÍCIES METÁLICAS (EXCETO PERFIL) EXECUTADO EM OBRA (POR DEMÃO). AF_01/2020</t>
  </si>
  <si>
    <t>12,49</t>
  </si>
  <si>
    <t>100739</t>
  </si>
  <si>
    <t>PINTURA COM TINTA ALQUÍDICA DE ACABAMENTO (ESMALTE SINTÉTICO ACETINADO) PULVERIZADA SOBRE PERFIL METÁLICO EXECUTADO EM FÁBRICA (POR DEMÃO). AF_01/2020_PE</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</si>
  <si>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</si>
  <si>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</si>
  <si>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</si>
  <si>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AF_01/2020_PE</t>
  </si>
  <si>
    <t>100742</t>
  </si>
  <si>
    <t>PINTURA COM TINTA ALQUÍDICA DE ACABAMENTO (ESMALTE SINTÉTICO ACETINADO) APLICADA A ROLO OU PINCEL SOBRE SUPERFÍCIES METÁLICAS (EXCETO PERFIL) EXECUTADO EM OBRA (POR DEMÃO). AF_01/2020</t>
  </si>
  <si>
    <t>21,61</t>
  </si>
  <si>
    <t>100743</t>
  </si>
  <si>
    <t>PINTURA COM TINTA ALQUÍDICA DE ACABAMENTO (ESMALTE SINTÉTICO BRILHANTE) PULVERIZADA SOBRE PERFIL METÁLICO EXECUTADO EM FÁBRICA  (POR DEMÃO). AF_01/2020_PE</t>
  </si>
  <si>
    <t>100744</t>
  </si>
  <si>
    <t>PINTURA COM TINTA ALQUÍDICA DE ACABAMENTO (ESMALTE SINTÉTICO BRILHANTE) APLICADA A ROLO OU PINCEL SOBRE PERFIL METÁLICO EXECUTADO EM FÁBRICA (POR DEMÃO). AF_01/2020</t>
  </si>
  <si>
    <t>10,23</t>
  </si>
  <si>
    <t>100745</t>
  </si>
  <si>
    <t>PINTURA COM TINTA ALQUÍDICA DE ACABAMENTO (ESMALTE SINTÉTICO BRILHANTE) PULVERIZADA SOBRE SUPERFÍCIES METÁLICAS (EXCETO PERFIL) EXECUTADO EM OBRA  (POR DEMÃO). AF_01/2020_PE</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</si>
  <si>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</si>
  <si>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</si>
  <si>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</si>
  <si>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AF_01/2020_PE</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</si>
  <si>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</si>
  <si>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</si>
  <si>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</si>
  <si>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AF_01/2020_PE</t>
  </si>
  <si>
    <t>22,46</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</si>
  <si>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</si>
  <si>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</si>
  <si>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</si>
  <si>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AF_01/2020_PE</t>
  </si>
  <si>
    <t>41,35</t>
  </si>
  <si>
    <t>100752</t>
  </si>
  <si>
    <t>PINTURA COM TINTA EPOXÍDICA DE ACABAMENTO APLICADA A ROLO OU PINCEL SOBRE PERFIL METÁLICO EXECUTADO EM FÁBRICA (02 DEMÃOS). AF_01/2020</t>
  </si>
  <si>
    <t>100753</t>
  </si>
  <si>
    <t>PINTURA COM TINTA ACRÍLICA DE ACABAMENTO PULVERIZADA SOBRE SUPERFÍCIES METÁLICAS (EXCETO PERFIL) EXECUTADO EM OBRA (02 DEMÃOS). AF_01/2020_PE</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</si>
  <si>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</si>
  <si>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</si>
  <si>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</si>
  <si>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</si>
  <si>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</si>
  <si>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100759</t>
  </si>
  <si>
    <t>PINTURA COM TINTA ALQUÍDICA DE ACABAMENTO (ESMALTE SINTÉTICO BRILHANTE) PULVERIZADA SOBRE SUPERFÍCIES METÁLICAS (EXCETO PERFIL) EXECUTADO EM OBRA (02 DEMÃOS). AF_01/2020_PE</t>
  </si>
  <si>
    <t>100760</t>
  </si>
  <si>
    <t>PINTURA COM TINTA ALQUÍDICA DE ACABAMENTO (ESMALTE SINTÉTICO BRILHANTE) APLICADA A ROLO OU PINCEL SOBRE SUPERFÍCIES METÁLICAS (EXCETO PERFIL) EXECUTADO EM OBRA (02 DEMÃOS). AF_01/2020</t>
  </si>
  <si>
    <t>100761</t>
  </si>
  <si>
    <t>PINTURA COM TINTA ALQUÍDICA DE ACABAMENTO (ESMALTE SINTÉTICO FOSCO) PULVERIZADA SOBRE SUPERFÍCIES METÁLICAS (EXCETO PERFIL) EXECUTADO EM OBRA (02 DEMÃOS). AF_01/2020_PE</t>
  </si>
  <si>
    <t>44,93</t>
  </si>
  <si>
    <t>100762</t>
  </si>
  <si>
    <t>PINTURA COM TINTA ALQUÍDICA DE ACABAMENTO (ESMALTE SINTÉTICO FOSCO) APLICADA A ROLO OU PINCEL SOBRE SUPERFÍCIES METÁLICAS (EXCETO PERFIL) EXECUTADO EM OBRA (02 DEMÃOS). AF_01/2020</t>
  </si>
  <si>
    <t>43,05</t>
  </si>
  <si>
    <t>102488</t>
  </si>
  <si>
    <t>PREPARO DO PISO CIMENTADO PARA PINTURA - LIXAMENTO E LIMPEZA. AF_05/2021</t>
  </si>
  <si>
    <t>2,98</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</si>
  <si>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</si>
  <si>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</si>
  <si>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</si>
  <si>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</si>
  <si>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</si>
  <si>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</si>
  <si>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</si>
  <si>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</si>
  <si>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62,26</t>
  </si>
  <si>
    <t>102496</t>
  </si>
  <si>
    <t>PINTURA DE RODAPÉ COM TINTA EPÓXI, APLICAÇÃO MANUAL, 2 DEMÃOS, INCLUSÃO PRIMER EPÓXI. AF_05/2021</t>
  </si>
  <si>
    <t>12,61</t>
  </si>
  <si>
    <t>102497</t>
  </si>
  <si>
    <t>PINTURA DE RODAPÉ EM PEDRA DECORATIVA COM VERNIZ DE POLIURETANO, APLICAÇÃO MANUAL, 3 DEMÃOS. AF_05/2021</t>
  </si>
  <si>
    <t>102498</t>
  </si>
  <si>
    <t>PINTURA DE MEIO-FIO COM TINTA BRANCA A BASE DE CAL (CAIAÇÃO). AF_05/2021</t>
  </si>
  <si>
    <t>1,43</t>
  </si>
  <si>
    <t>102499</t>
  </si>
  <si>
    <t>ENCERAMENTO DE PISO EM MADEIRA. AF_05/2021</t>
  </si>
  <si>
    <t>3,85</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</si>
  <si>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</si>
  <si>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</si>
  <si>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</si>
  <si>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</si>
  <si>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</si>
  <si>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</si>
  <si>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8,37</t>
  </si>
  <si>
    <t>102505</t>
  </si>
  <si>
    <t>PINTURA DE DEMARCAÇÃO DE QUADRA POLIESPORTIVA COM BORRACHA CLORADA, E = 5 CM, APLICAÇÃO MANUAL. AF_05/2021</t>
  </si>
  <si>
    <t>8,88</t>
  </si>
  <si>
    <t>102506</t>
  </si>
  <si>
    <t>PINTURA DE DEMARCAÇÃO DE QUADRA POLIESPORTIVA COM TINTA EPÓXI, E = 5 CM, APLICAÇÃO MANUAL. AF_05/2021</t>
  </si>
  <si>
    <t>102507</t>
  </si>
  <si>
    <t>PINTURA DE DEMARCAÇÃO DE VAGA COM TINTA EPÓXI, E = 10 CM, APLICAÇÃO MANUAL. AF_05/2021</t>
  </si>
  <si>
    <t>5,94</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</si>
  <si>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</si>
  <si>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</si>
  <si>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</si>
  <si>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</si>
  <si>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</si>
  <si>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</si>
  <si>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</si>
  <si>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</si>
  <si>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</si>
  <si>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</si>
  <si>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101749</t>
  </si>
  <si>
    <t>PISO CIMENTADO, TRAÇO 1:3 (CIMENTO E AREIA), ACABAMENTO LISO, ESPESSURA 4,0 CM, PREPARO MECÂNICO DA ARGAMASSA. AF_09/2020</t>
  </si>
  <si>
    <t>51,87</t>
  </si>
  <si>
    <t>101750</t>
  </si>
  <si>
    <t>PISO CIMENTADO, TRAÇO 1:3 (CIMENTO E AREIA), ACABAMENTO RÚSTICO, ESPESSURA 4,0 CM, PREPARO MECÂNICO DA ARGAMASSA. AF_09/2020</t>
  </si>
  <si>
    <t>49,74</t>
  </si>
  <si>
    <t>101729</t>
  </si>
  <si>
    <t>PISO EM TACO DE MADEIRA 7X42CM, FIXADO COM COLA BASE DE PVA. AF_09/2020</t>
  </si>
  <si>
    <t>101746</t>
  </si>
  <si>
    <t>ASSOALHO DE MADEIRA. AF_09/2020</t>
  </si>
  <si>
    <t>101751</t>
  </si>
  <si>
    <t>PISO EM TACO DE MADEIRA 7X21CM, FIXADO COM COLA BASE DE PVA. AF_09/2020</t>
  </si>
  <si>
    <t>87246</t>
  </si>
  <si>
    <t>REVESTIMENTO CERÂMICO PARA PISO COM PLACAS TIPO ESMALTADA EXTRA DE DIMENSÕES 35X35 CM APLICADA EM AMBIENTES DE ÁREA MENOR QUE 5 M2. AF_02/2023_PE</t>
  </si>
  <si>
    <t>87247</t>
  </si>
  <si>
    <t>REVESTIMENTO CERÂMICO PARA PISO COM PLACAS TIPO ESMALTADA EXTRA DE DIMENSÕES 35X35 CM APLICADA EM AMBIENTES DE ÁREA ENTRE 5 M2 E 10 M2. AF_02/2023_PE</t>
  </si>
  <si>
    <t>87248</t>
  </si>
  <si>
    <t>REVESTIMENTO CERÂMICO PARA PISO COM PLACAS TIPO ESMALTADA EXTRA DE DIMENSÕES 35X35 CM APLICADA EM AMBIENTES DE ÁREA MAIOR QUE 10 M2. AF_02/2023_PE</t>
  </si>
  <si>
    <t>53,12</t>
  </si>
  <si>
    <t>87249</t>
  </si>
  <si>
    <t>REVESTIMENTO CERÂMICO PARA PISO COM PLACAS TIPO ESMALTADA EXTRA DE DIMENSÕES 45X45 CM APLICADA EM AMBIENTES DE ÁREA MENOR QUE 5 M2. AF_02/2023_PE</t>
  </si>
  <si>
    <t>87250</t>
  </si>
  <si>
    <t>REVESTIMENTO CERÂMICO PARA PISO COM PLACAS TIPO ESMALTADA EXTRA DE DIMENSÕES 45X45 CM APLICADA EM AMBIENTES DE ÁREA ENTRE 5 M2 E 10 M2. AF_02/2023_PE</t>
  </si>
  <si>
    <t>87251</t>
  </si>
  <si>
    <t>REVESTIMENTO CERÂMICO PARA PISO COM PLACAS TIPO ESMALTADA EXTRA DE DIMENSÕES 45X45 CM APLICADA EM AMBIENTES DE ÁREA MAIOR QUE 10 M2. AF_02/2023_PE</t>
  </si>
  <si>
    <t>87255</t>
  </si>
  <si>
    <t>REVESTIMENTO CERÂMICO PARA PISO COM PLACAS TIPO ESMALTADA EXTRA DE DIMENSÕES 60X60 CM APLICADA EM AMBIENTES DE ÁREA MENOR QUE 5 M2. AF_02/2023_PE</t>
  </si>
  <si>
    <t>111,15</t>
  </si>
  <si>
    <t>87256</t>
  </si>
  <si>
    <t>REVESTIMENTO CERÂMICO PARA PISO COM PLACAS TIPO ESMALTADA EXTRA DE DIMENSÕES 60X60 CM APLICADA EM AMBIENTES DE ÁREA ENTRE 5 M2 E 10 M2. AF_02/2023_PE</t>
  </si>
  <si>
    <t>87257</t>
  </si>
  <si>
    <t>REVESTIMENTO CERÂMICO PARA PISO COM PLACAS TIPO ESMALTADA EXTRA DE DIMENSÕES 60X60 CM APLICADA EM AMBIENTES DE ÁREA MAIOR QUE 10 M2. AF_02/2023_PE</t>
  </si>
  <si>
    <t>91,84</t>
  </si>
  <si>
    <t>87258</t>
  </si>
  <si>
    <t>REVESTIMENTO CERÂMICO PARA PISO COM PLACAS TIPO PORCELANATO DE DIMENSÕES 45X45 CM APLICADA EM AMBIENTES DE ÁREA MENOR QUE 5 M². AF_02/2023_PE</t>
  </si>
  <si>
    <t>87259</t>
  </si>
  <si>
    <t>REVESTIMENTO CERÂMICO PARA PISO COM PLACAS TIPO PORCELANATO DE DIMENSÕES 45X45 CM APLICADA EM AMBIENTES DE ÁREA ENTRE 5 M² E 10 M². AF_02/2023_PE</t>
  </si>
  <si>
    <t>87260</t>
  </si>
  <si>
    <t>REVESTIMENTO CERÂMICO PARA PISO COM PLACAS TIPO PORCELANATO DE DIMENSÕES 45X45 CM APLICADA EM AMBIENTES DE ÁREA MAIOR QUE 10 M². AF_02/2023_PE</t>
  </si>
  <si>
    <t>87261</t>
  </si>
  <si>
    <t>REVESTIMENTO CERÂMICO PARA PISO COM PLACAS TIPO PORCELANATO DE DIMENSÕES 60X60 CM APLICADA EM AMBIENTES DE ÁREA MENOR QUE 5 M². AF_02/2023_PE</t>
  </si>
  <si>
    <t>87262</t>
  </si>
  <si>
    <t>REVESTIMENTO CERÂMICO PARA PISO COM PLACAS TIPO PORCELANATO DE DIMENSÕES 60X60 CM APLICADA EM AMBIENTES DE ÁREA ENTRE 5 M² E 10 M². AF_02/2023_PE</t>
  </si>
  <si>
    <t>166,06</t>
  </si>
  <si>
    <t>87263</t>
  </si>
  <si>
    <t>REVESTIMENTO CERÂMICO PARA PISO COM PLACAS TIPO PORCELANATO DE DIMENSÕES 60X60 CM APLICADA EM AMBIENTES DE ÁREA MAIOR QUE 10 M². AF_02/2023_PE</t>
  </si>
  <si>
    <t>157,04</t>
  </si>
  <si>
    <t>89046</t>
  </si>
  <si>
    <t>(COMPOSIÇÃO REPRESENTATIVA) DO SERVIÇO DE REVESTIMENTO CERÂMICO PARA PISO COM PLACAS TIPO ESMALTADA EXTRA DE DIMENSÕES 35X35 CM, PARA EDIFICAÇÃO HABITACIONAL MULTIFAMILIAR (PRÉDIO). AF_11/2014</t>
  </si>
  <si>
    <t>89171</t>
  </si>
  <si>
    <t>(COMPOSIÇÃO REPRESENTATIVA) DO SERVIÇO DE REVESTIMENTO CERÂMICO PARA PISO COM PLACAS TIPO ESMALTADA EXTRA DE DIMENSÕES 35X35 CM, PARA EDIFICAÇÃO HABITACIONAL UNIFAMILIAR (CASA) E EDIFICAÇÃO PÚBLICA PADRÃO. AF_11/2014</t>
  </si>
  <si>
    <t>55,77</t>
  </si>
  <si>
    <t>93389</t>
  </si>
  <si>
    <t>REVESTIMENTO CERÂMICO PARA PISO COM PLACAS TIPO ESMALTADA PADRÃO POPULAR DE DIMENSÕES 35X35 CM APLICADA EM AMBIENTES DE ÁREA MENOR QUE 5 M2. AF_02/2023_PE</t>
  </si>
  <si>
    <t>58,74</t>
  </si>
  <si>
    <t>93390</t>
  </si>
  <si>
    <t>REVESTIMENTO CERÂMICO PARA PISO COM PLACAS TIPO ESMALTADA PADRÃO POPULAR DE DIMENSÕES 35X35 CM APLICADA EM AMBIENTES DE ÁREA ENTRE 5 M2 E 10 M2. AF_02/2023_PE</t>
  </si>
  <si>
    <t>53,00</t>
  </si>
  <si>
    <t>93391</t>
  </si>
  <si>
    <t>REVESTIMENTO CERÂMICO PARA PISO COM PLACAS TIPO ESMALTADA PADRÃO POPULAR DE DIMENSÕES 35X35 CM APLICADA EM AMBIENTES DE ÁREA MAIOR QUE 10 M2. AF_02/2023_PE</t>
  </si>
  <si>
    <t>104593</t>
  </si>
  <si>
    <t>REVESTIMENTO CERÂMICO PARA PISO COM PLACAS TIPO ESMALTADA EXTRA DE DIMENSÕES 80X80 CM APLICADA EM AMBIENTES DE ÁREA MENOR QUE 5 M². AF_02/2023_PE</t>
  </si>
  <si>
    <t>104594</t>
  </si>
  <si>
    <t>REVESTIMENTO CERÂMICO PARA PISO COM PLACAS TIPO ESMALTADA EXTRA DE DIMENSÕES 80X80 CM APLICADA EM AMBIENTES DE ÁREA ENTRE 5 M² E 10 M². AF_02/2023_PE</t>
  </si>
  <si>
    <t>104595</t>
  </si>
  <si>
    <t>REVESTIMENTO CERÂMICO PARA PISO COM PLACAS TIPO ESMALTADA EXTRA DE DIMENSÕES 80X80 CM APLICADA EM AMBIENTES DE ÁREA MAIOR QUE 10 M². AF_02/2023_PE</t>
  </si>
  <si>
    <t>104596</t>
  </si>
  <si>
    <t>REVESTIMENTO CERÂMICO PARA PISO COM PLACAS TIPO PORCELANATO DE DIMENSÕES 80X80 CM APLICADA EM AMBIENTES DE ÁREA MENOR QUE 5 M². AF_02/2023_PE</t>
  </si>
  <si>
    <t>104597</t>
  </si>
  <si>
    <t>REVESTIMENTO CERÂMICO PARA PISO COM PLACAS TIPO PORCELANATO DE DIMENSÕES 80X80 CM APLICADA EM AMBIENTES DE ÁREA ENTRE 5 M² E 10 M². AF_02/2023_PE</t>
  </si>
  <si>
    <t>104598</t>
  </si>
  <si>
    <t>REVESTIMENTO CERÂMICO PARA PISO COM PLACAS TIPO PORCELANATO DE DIMENSÕES 80X80 CM APLICADA EM AMBIENTES DE ÁREA MAIOR QUE 10 M². AF_02/2023_PE</t>
  </si>
  <si>
    <t>104599</t>
  </si>
  <si>
    <t>REVESTIMENTO CERÂMICO PARA PISO COM PLACAS TIPO ESMALTADA EXTRA DE DIMENSÕES 35X35 CM APLICADA EM DIAGONAL EM AMBIENTES DE ÁREA MENOR QUE 5 M². AF_02/2023_PE</t>
  </si>
  <si>
    <t>104600</t>
  </si>
  <si>
    <t>REVESTIMENTO CERÂMICO PARA PISO COM PLACAS TIPO ESMALTADA PADRÃO POPULAR DE DIMENSÕES 35X35 CM APLICADA EM DIAGONAL EM AMBIENTES DE ÁREA MENOR QUE 5 M². AF_02/2023_PE</t>
  </si>
  <si>
    <t>104601</t>
  </si>
  <si>
    <t>REVESTIMENTO CERÂMICO PARA PISO COM PLACAS TIPO ESMALTADA EXTRA DE DIMENSÕES 35X35 CM APLICADA EM DIAGONAL EM AMBIENTES DE ÁREA ENTRE 5 M² E 10 M². AF_02/2023_PE</t>
  </si>
  <si>
    <t>104602</t>
  </si>
  <si>
    <t>REVESTIMENTO CERÂMICO PARA PISO COM PLACAS TIPO ESMALTADA PADRÃO POPULAR DE DIMENSÕES 35X35 CM APLICADA EM DIAGONAL EM AMBIENTES DE ÁREA ENTRE 5 M² E 10 M². AF_02/2023_PE</t>
  </si>
  <si>
    <t>57,05</t>
  </si>
  <si>
    <t>104603</t>
  </si>
  <si>
    <t>REVESTIMENTO CERÂMICO PARA PISO COM PLACAS TIPO ESMALTADA EXTRA DE DIMENSÕES 35X35 CM APLICADA EM DIAGONAL EM AMBIENTES DE ÁREA MAIOR QUE 10 M². AF_02/2023_PE</t>
  </si>
  <si>
    <t>104604</t>
  </si>
  <si>
    <t>REVESTIMENTO CERÂMICO PARA PISO COM PLACAS TIPO ESMALTADA PADRÃO POPULAR DE DIMENSÕES 35X35 CM APLICADA EM DIAGONAL EM AMBIENTES DE ÁREA MAIOR QUE 10 M². AF_02/2023_PE</t>
  </si>
  <si>
    <t>104605</t>
  </si>
  <si>
    <t>REVESTIMENTO CERÂMICO PARA PISO COM PLACAS TIPO ESMALTADA EXTRA DE DIMENSÕES 45X45 CM APLICADA EM DIAGONAL EM AMBIENTES DE ÁREA MENOR QUE 5 M². AF_02/2023_PE</t>
  </si>
  <si>
    <t>104606</t>
  </si>
  <si>
    <t>REVESTIMENTO CERÂMICO PARA PISO COM PLACAS TIPO ESMALTADA EXTRA DE DIMENSÕES 45X45 CM APLICADA EM DIAGONAL EM AMBIENTES DE ÁREA ENTRE 5 M² E 10 M². AF_02/2023_PE</t>
  </si>
  <si>
    <t>104607</t>
  </si>
  <si>
    <t>REVESTIMENTO CERÂMICO PARA PISO COM PLACAS TIPO ESMALTADA EXTRA DE DIMENSÕES 45X45 CM APLICADA EM DIAGONAL EM AMBIENTES DE ÁREA MAIOR QUE 10 M². AF_02/2023_PE</t>
  </si>
  <si>
    <t>104608</t>
  </si>
  <si>
    <t>REVESTIMENTO CERÂMICO PARA PISO COM PLACAS TIPO PORCELANATO DE DIMENSÕES 45X45 CM APLICADA EM DIAGONAL EM AMBIENTES DE ÁREA MENOR QUE 5 M². AF_02/2023_PE</t>
  </si>
  <si>
    <t>104609</t>
  </si>
  <si>
    <t>REVESTIMENTO CERÂMICO PARA PISO COM PLACAS TIPO PORCELANATO DE DIMENSÕES 45X45 CM APLICADA EM DIAGONAL EM AMBIENTES DE ÁREA ENTRE 5 M² E 10 M². AF_02/2023_PE</t>
  </si>
  <si>
    <t>154,99</t>
  </si>
  <si>
    <t>104610</t>
  </si>
  <si>
    <t>REVESTIMENTO CERÂMICO PARA PISO COM PLACAS TIPO PORCELANATO DE DIMENSÕES 45X45 CM APLICADA EM DIAGONAL EM AMBIENTES DE ÁREA MAIOR QUE 10 M². AF_02/2023_PE</t>
  </si>
  <si>
    <t>98671</t>
  </si>
  <si>
    <t>PISO EM GRANITO APLICADO EM AMBIENTES INTERNOS. AF_09/2020</t>
  </si>
  <si>
    <t>98672</t>
  </si>
  <si>
    <t>PISO EM MÁRMORE APLICADO EM AMBIENTES INTERNOS. AF_09/2020</t>
  </si>
  <si>
    <t>98678</t>
  </si>
  <si>
    <t>PISO ELEVADO COM ESTRUTURA EM AÇO, COMPOSTO POR PEDESTAIS E LONGARINAS. AF_09/2020</t>
  </si>
  <si>
    <t>98679</t>
  </si>
  <si>
    <t>PISO CIMENTADO, TRAÇO 1:3 (CIMENTO E AREIA), ACABAMENTO LISO, ESPESSURA 2,0 CM, PREPARO MECÂNICO DA ARGAMASSA. AF_09/2020</t>
  </si>
  <si>
    <t>98680</t>
  </si>
  <si>
    <t>PISO CIMENTADO, TRAÇO 1:3 (CIMENTO E AREIA), ACABAMENTO LISO, ESPESSURA 3,0 CM, PREPARO MECÂNICO DA ARGAMASSA. AF_09/2020</t>
  </si>
  <si>
    <t>44,23</t>
  </si>
  <si>
    <t>98681</t>
  </si>
  <si>
    <t>PISO CIMENTADO, TRAÇO 1:3 (CIMENTO E AREIA), ACABAMENTO RÚSTICO, ESPESSURA 2,0 CM, PREPARO MECÂNICO DA ARGAMASSA. AF_09/2020</t>
  </si>
  <si>
    <t>98682</t>
  </si>
  <si>
    <t>PISO CIMENTADO, TRAÇO 1:3 (CIMENTO E AREIA), ACABAMENTO RÚSTICO, ESPESSURA 3,0 CM, PREPARO MECÂNICO DA ARGAMASSA. AF_09/2020</t>
  </si>
  <si>
    <t>42,09</t>
  </si>
  <si>
    <t>98685</t>
  </si>
  <si>
    <t>RODAPÉ EM GRANITO, ALTURA 10 CM. AF_09/2020</t>
  </si>
  <si>
    <t>82,16</t>
  </si>
  <si>
    <t>98686</t>
  </si>
  <si>
    <t>RODAPÉ EM LADRILHO HIDRÁULICO, ALTURA 7 CM. AF_09/2020</t>
  </si>
  <si>
    <t>98688</t>
  </si>
  <si>
    <t>RODAPÉ EM POLIESTIRENO, ALTURA 5 CM. AF_09/2020</t>
  </si>
  <si>
    <t>98689</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</si>
  <si>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</si>
  <si>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</si>
  <si>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</si>
  <si>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</si>
  <si>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</si>
  <si>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</si>
  <si>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</si>
  <si>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</si>
  <si>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</si>
  <si>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</si>
  <si>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</si>
  <si>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</si>
  <si>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</si>
  <si>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101094</t>
  </si>
  <si>
    <t>PISO PODOTÁTIL DE ALERTA OU DIRECIONAL, DE BORRACHA,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</si>
  <si>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</si>
  <si>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</si>
  <si>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</si>
  <si>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</si>
  <si>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</si>
  <si>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</si>
  <si>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</si>
  <si>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</si>
  <si>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</si>
  <si>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</si>
  <si>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</si>
  <si>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</si>
  <si>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</si>
  <si>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</si>
  <si>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3,00</t>
  </si>
  <si>
    <t>PISO EM GRANILITE, MARMORITE OU GRANITINA EM AMBIENTES INTERNOS, COM ESPESSURA DE 8 MM, INCLUSO MISTURA EM BETONEIRA, COLOCAÇÃO DAS JUNTAS, APLICAÇÃO DO PISO, 4 POLIMENTOS COM POLITRIZ, ESTUCAMENTO, SELADOR E CERA. AF_06/2022</t>
  </si>
  <si>
    <t>101092</t>
  </si>
  <si>
    <t>PISO EM GRANITO APLICADO EM CALÇADAS OU PISOS EXTERNOS. AF_05/2020</t>
  </si>
  <si>
    <t>101093</t>
  </si>
  <si>
    <t>PISO EM MÁRMORE APLICADO EM CALÇADAS OU PISOS EXTERNOS. AF_05/2020</t>
  </si>
  <si>
    <t>98695</t>
  </si>
  <si>
    <t>SOLEIRA EM MÁRMORE, LARGURA 15 CM, ESPESSURA 2,0 CM. AF_09/2020</t>
  </si>
  <si>
    <t>98697</t>
  </si>
  <si>
    <t>RODAPÉ EM MÁRMORE, ALTURA 7 CM. AF_09/2020</t>
  </si>
  <si>
    <t>101738</t>
  </si>
  <si>
    <t>RODAPÉ EM MADEIRA, ALTURA 7CM, FIXADO COM COLA. AF_09/2020</t>
  </si>
  <si>
    <t>31,22</t>
  </si>
  <si>
    <t>101739</t>
  </si>
  <si>
    <t>RODAPÉ EM MADEIRA, ALTURA 7CM, FIXADO COM COLA E PARAFUSOS. AF_09/2020</t>
  </si>
  <si>
    <t>34,23</t>
  </si>
  <si>
    <t>88648</t>
  </si>
  <si>
    <t>RODAPÉ CERÂMICO DE 7CM DE ALTURA COM PLACAS TIPO ESMALTADA EXTRA  DE DIMENSÕES 35X35CM. AF_02/2023</t>
  </si>
  <si>
    <t>7,36</t>
  </si>
  <si>
    <t>88649</t>
  </si>
  <si>
    <t>RODAPÉ CERÂMICO DE 7CM DE ALTURA COM PLACAS TIPO ESMALTADA EXTRA DE DIMENSÕES 45X45CM. AF_02/2023</t>
  </si>
  <si>
    <t>88650</t>
  </si>
  <si>
    <t>RODAPÉ CERÂMICO DE 7CM DE ALTURA COM PLACAS TIPO ESMALTADA EXTRA DE DIMENSÕES 60X60CM. AF_02/2023</t>
  </si>
  <si>
    <t>96467</t>
  </si>
  <si>
    <t>RODAPÉ CERÂMICO DE 7CM DE ALTURA COM PLACAS TIPO ESMALTADA COMERCIAL DE DIMENSÕES 35X35CM (PADRAO POPULAR). AF_02/2023</t>
  </si>
  <si>
    <t>101740</t>
  </si>
  <si>
    <t>RODAPÉ EM ARDÓSIA ALTURA 10CM. AF_09/2020</t>
  </si>
  <si>
    <t>101741</t>
  </si>
  <si>
    <t>RODAPÉ EM MARMORITE, ALTURA 10CM. AF_09/2020</t>
  </si>
  <si>
    <t>20,51</t>
  </si>
  <si>
    <t>94990</t>
  </si>
  <si>
    <t>EXECUÇÃO DE PASSEIO (CALÇADA) OU PISO DE CONCRETO COM CONCRETO MOLDADO IN LOCO, FEITO EM OBRA, ACABAMENTO CONVENCIONAL, NÃO ARMADO. AF_08/2022</t>
  </si>
  <si>
    <t>94991</t>
  </si>
  <si>
    <t>EXECUÇÃO DE PASSEIO (CALÇADA) OU PISO DE CONCRETO COM CONCRETO MOLDADO IN LOCO, USINADO C20, ACABAMENTO CONVENCIONAL, NÃO ARMADO. AF_08/2022</t>
  </si>
  <si>
    <t>94992</t>
  </si>
  <si>
    <t>EXECUÇÃO DE PASSEIO (CALÇADA) OU PISO DE CONCRETO COM CONCRETO MOLDADO IN LOCO, FEITO EM OBRA, ACABAMENTO CONVENCIONAL, ESPESSURA 6 CM, ARMADO. AF_08/2022</t>
  </si>
  <si>
    <t>94993</t>
  </si>
  <si>
    <t>EXECUÇÃO DE PASSEIO (CALÇADA) OU PISO DE CONCRETO COM CONCRETO MOLDADO IN LOCO, USINADO, ACABAMENTO CONVENCIONAL, ESPESSURA 6 CM, ARMADO. AF_08/2022</t>
  </si>
  <si>
    <t>94994</t>
  </si>
  <si>
    <t>EXECUÇÃO DE PASSEIO (CALÇADA) OU PISO DE CONCRETO COM CONCRETO MOLDADO IN LOCO, FEITO EM OBRA, ACABAMENTO CONVENCIONAL, ESPESSURA 8 CM, ARMADO. AF_08/2022</t>
  </si>
  <si>
    <t>94995</t>
  </si>
  <si>
    <t>EXECUÇÃO DE PASSEIO (CALÇADA) OU PISO DE CONCRETO COM CONCRETO MOLDADO IN LOCO, USINADO, ACABAMENTO CONVENCIONAL, ESPESSURA 8 CM, ARMADO. AF_08/2022</t>
  </si>
  <si>
    <t>101747</t>
  </si>
  <si>
    <t>PISO EM CONCRETO 20 MPA PREPARO MECÂNICO, ESPESSURA 7CM. AF_09/2020</t>
  </si>
  <si>
    <t>104626</t>
  </si>
  <si>
    <t>EXECUÇÃO DE PASSEIO (CALÇADA) OU PISO DE CONCRETO COM CONCRETO MOLDADO IN LOCO, USINADO C25, ACABAMENTO CONVENCIONAL, NÃO ARMADO. AF_03/2023</t>
  </si>
  <si>
    <t>87620</t>
  </si>
  <si>
    <t>CONTRAPISO EM ARGAMASSA TRAÇO 1:4 (CIMENTO E AREIA), PREPARO MECÂNICO COM BETONEIRA 400 L, APLICADO EM ÁREAS SECAS SOBRE LAJE, ADERIDO, ACABAMENTO NÃO REFORÇADO, ESPESSURA 2CM. AF_07/2021</t>
  </si>
  <si>
    <t>87622</t>
  </si>
  <si>
    <t>CONTRAPISO EM ARGAMASSA TRAÇO 1:4 (CIMENTO E AREIA), PREPARO MANUAL, APLICADO EM ÁREAS SECAS SOBRE LAJE, ADERIDO, ACABAMENTO NÃO REFORÇADO, ESPESSURA 2CM. AF_07/2021</t>
  </si>
  <si>
    <t>87623</t>
  </si>
  <si>
    <t>CONTRAPISO EM ARGAMASSA PRONTA, PREPARO MECÂNICO COM MISTURADOR 300 KG, APLICADO EM ÁREAS SECAS SOBRE LAJE, ADERIDO, ACABAMENTO NÃO REFORÇADO, ESPESSURA 2CM. AF_07/2021</t>
  </si>
  <si>
    <t>79,50</t>
  </si>
  <si>
    <t>87624</t>
  </si>
  <si>
    <t>87630</t>
  </si>
  <si>
    <t>CONTRAPISO EM ARGAMASSA TRAÇO 1:4 (CIMENTO E AREIA), PREPARO MECÂNICO COM BETONEIRA 400 L, APLICADO EM ÁREAS SECAS SOBRE LAJE, ADERIDO, ACABAMENTO NÃO REFORÇADO, ESPESSURA 3CM. AF_07/2021</t>
  </si>
  <si>
    <t>38,39</t>
  </si>
  <si>
    <t>87632</t>
  </si>
  <si>
    <t>CONTRAPISO EM ARGAMASSA TRAÇO 1:4 (CIMENTO E AREIA), PREPARO MANUAL, APLICADO EM ÁREAS SECAS SOBRE LAJE, ADERIDO, ACABAMENTO NÃO REFORÇADO, ESPESSURA 3CM. AF_07/2021</t>
  </si>
  <si>
    <t>41,56</t>
  </si>
  <si>
    <t>87633</t>
  </si>
  <si>
    <t>CONTRAPISO EM ARGAMASSA PRONTA, PREPARO MECÂNICO COM MISTURADOR 300 KG, APLICADO EM ÁREAS SECAS SOBRE LAJE, ADERIDO, ACABAMENTO NÃO REFORÇADO, ESPESSURA 3CM. AF_07/2021</t>
  </si>
  <si>
    <t>107,42</t>
  </si>
  <si>
    <t>87634</t>
  </si>
  <si>
    <t>CONTRAPISO EM ARGAMASSA PRONTA, PREPARO MANUAL, APLICADO EM ÁREAS SECAS SOBRE LAJE, ADERIDO, ACABAMENTO NÃO REFORÇADO, ESPESSURA 3CM. AF_07/2021</t>
  </si>
  <si>
    <t>87640</t>
  </si>
  <si>
    <t>CONTRAPISO EM ARGAMASSA TRAÇO 1:4 (CIMENTO E AREIA), PREPARO MECÂNICO COM BETONEIRA 400 L, APLICADO EM ÁREAS SECAS SOBRE LAJE, ADERIDO, ACABAMENTO NÃO REFORÇADO, ESPESSURA 4CM. AF_07/2021</t>
  </si>
  <si>
    <t>87642</t>
  </si>
  <si>
    <t>CONTRAPISO EM ARGAMASSA TRAÇO 1:4 (CIMENTO E AREIA), PREPARO MANUAL, APLICADO EM ÁREAS SECAS SOBRE LAJE, ADERIDO, ACABAMENTO NÃO REFORÇADO, ESPESSURA 4CM. AF_07/2021</t>
  </si>
  <si>
    <t>49,29</t>
  </si>
  <si>
    <t>87643</t>
  </si>
  <si>
    <t>CONTRAPISO EM ARGAMASSA PRONTA, PREPARO MECÂNICO COM MISTURADOR 300 KG, APLICADO EM ÁREAS SECAS SOBRE LAJE, ADERIDO, ACABAMENTO NÃO REFORÇADO, ESPESSURA 4CM. AF_07/2021</t>
  </si>
  <si>
    <t>87644</t>
  </si>
  <si>
    <t>CONTRAPISO EM ARGAMASSA PRONTA, PREPARO MANUAL, APLICADO EM ÁREAS SECAS SOBRE LAJE, ADERIDO, ACABAMENTO NÃO REFORÇADO, ESPESSURA 4CM. AF_07/2021</t>
  </si>
  <si>
    <t>139,43</t>
  </si>
  <si>
    <t>87680</t>
  </si>
  <si>
    <t>CONTRAPISO EM ARGAMASSA TRAÇO 1:4 (CIMENTO E AREIA), PREPARO MECÂNICO COM BETONEIRA 400 L, APLICADO EM ÁREAS SECAS SOBRE LAJE, NÃO ADERIDO, ACABAMENTO NÃO REFORÇADO, ESPESSURA 4CM. AF_07/2021</t>
  </si>
  <si>
    <t>87682</t>
  </si>
  <si>
    <t>CONTRAPISO EM ARGAMASSA TRAÇO 1:4 (CIMENTO E AREIA), PREPARO MANUAL, APLICADO EM ÁREAS SECAS SOBRE LAJE, NÃO ADERIDO, ACABAMENTO NÃO REFORÇADO, ESPESSURA 4CM. AF_07/2021</t>
  </si>
  <si>
    <t>87683</t>
  </si>
  <si>
    <t>CONTRAPISO EM ARGAMASSA PRONTA, PREPARO MECÂNICO COM MISTURADOR 300 KG, APLICADO EM ÁREAS SECAS SOBRE LAJE, NÃO ADERIDO, ACABAMENTO NÃO REFORÇADO, ESPESSURA 4CM. AF_07/2021</t>
  </si>
  <si>
    <t>87684</t>
  </si>
  <si>
    <t>CONTRAPISO EM ARGAMASSA PRONTA, PREPARO MANUAL, APLICADO EM ÁREAS SECAS SOBRE LAJE, NÃO ADERIDO, ACABAMENTO NÃO REFORÇADO, ESPESSURA 4CM. AF_07/2021</t>
  </si>
  <si>
    <t>87690</t>
  </si>
  <si>
    <t>CONTRAPISO EM ARGAMASSA TRAÇO 1:4 (CIMENTO E AREIA), PREPARO MECÂNICO COM BETONEIRA 400 L, APLICADO EM ÁREAS SECAS SOBRE LAJE, NÃO ADERIDO, ACABAMENTO NÃO REFORÇADO, ESPESSURA 5CM. AF_07/2021</t>
  </si>
  <si>
    <t>87692</t>
  </si>
  <si>
    <t>CONTRAPISO EM ARGAMASSA TRAÇO 1:4 (CIMENTO E AREIA), PREPARO MANUAL, APLICADO EM ÁREAS SECAS SOBRE LAJE, NÃO ADERIDO, ACABAMENTO NÃO REFORÇADO, ESPESSURA 5CM. AF_07/2021</t>
  </si>
  <si>
    <t>51,36</t>
  </si>
  <si>
    <t>87693</t>
  </si>
  <si>
    <t>CONTRAPISO EM ARGAMASSA PRONTA, PREPARO MECÂNICO COM MISTURADOR 300 KG, APLICADO EM ÁREAS SECAS SOBRE LAJE, NÃO ADERIDO, ESPESSURA 5CM. AF_07/2021</t>
  </si>
  <si>
    <t>87694</t>
  </si>
  <si>
    <t>CONTRAPISO EM ARGAMASSA PRONTA, PREPARO MANUAL, APLICADO EM ÁREAS SECAS SOBRE LAJE, NÃO ADERIDO, ACABAMENTO NÃO REFORÇADO, ESPESSURA 5CM. AF_07/2021</t>
  </si>
  <si>
    <t>87700</t>
  </si>
  <si>
    <t>CONTRAPISO EM ARGAMASSA TRAÇO 1:4 (CIMENTO E AREIA), PREPARO MECÂNICO COM BETONEIRA 400 L, APLICADO EM ÁREAS SECAS SOBRE LAJE, NÃO ADERIDO, ACABAMENTO NÃO REFORÇADO, ESPESSURA 6CM. AF_07/2021</t>
  </si>
  <si>
    <t>50,72</t>
  </si>
  <si>
    <t>87702</t>
  </si>
  <si>
    <t>CONTRAPISO EM ARGAMASSA TRAÇO 1:4 (CIMENTO E AREIA), PREPARO MANUAL, APLICADO EM ÁREAS SECAS SOBRE LAJE, NÃO ADERIDO, ACABAMENTO NÃO REFORÇADO, ESPESSURA 6CM. AF_07/2021</t>
  </si>
  <si>
    <t>55,58</t>
  </si>
  <si>
    <t>87703</t>
  </si>
  <si>
    <t>CONTRAPISO EM ARGAMASSA PRONTA, PREPARO MECÂNICO COM MISTURADOR 300 KG, APLICADO EM ÁREAS SECAS SOBRE LAJE, NÃO ADERIDO, ACABAMENTO NÃO REFORÇADO, ESPESSURA 6CM. AF_07/2021</t>
  </si>
  <si>
    <t>156,58</t>
  </si>
  <si>
    <t>87704</t>
  </si>
  <si>
    <t>CONTRAPISO EM ARGAMASSA PRONTA, PREPARO MANUAL, APLICADO EM ÁREAS SECAS SOBRE LAJE, NÃO ADERIDO, ACABAMENTO NÃO REFORÇADO, ESPESSURA 6CM. AF_07/2021</t>
  </si>
  <si>
    <t>87735</t>
  </si>
  <si>
    <t>CONTRAPISO EM ARGAMASSA TRAÇO 1:4 (CIMENTO E AREIA), PREPARO MECÂNICO COM BETONEIRA 400 L, APLICADO EM ÁREAS MOLHADAS SOBRE LAJE, ADERIDO, ACABAMENTO NÃO REFORÇADO, ESPESSURA 2CM. AF_07/2021</t>
  </si>
  <si>
    <t>39,92</t>
  </si>
  <si>
    <t>87737</t>
  </si>
  <si>
    <t>CONTRAPISO EM ARGAMASSA TRAÇO 1:4 (CIMENTO E AREIA), PREPARO MANUAL, APLICADO EM ÁREAS MOLHADAS SOBRE LAJE, ADERIDO, ACABAMENTO NÃO REFORÇADO, ESPESSURA 2CM. AF_07/2021</t>
  </si>
  <si>
    <t>87738</t>
  </si>
  <si>
    <t>CONTRAPISO EM ARGAMASSA PRONTA, PREPARO MECÂNICO COM MISTURADOR 300 KG, APLICADO EM ÁREAS MOLHADAS SOBRE LAJE, ADERIDO, ACABAMENTO NÃO REFORÇADO, ESPESSURA 2CM. AF_07/2021</t>
  </si>
  <si>
    <t>89,57</t>
  </si>
  <si>
    <t>87739</t>
  </si>
  <si>
    <t>CONTRAPISO EM ARGAMASSA PRONTA, PREPARO MANUAL, APLICADO EM ÁREAS MOLHADAS SOBRE LAJE, ADERIDO, ACABAMENTO NÃO REFORÇADO, ESPESSURA 2CM. AF_07/2021</t>
  </si>
  <si>
    <t>87745</t>
  </si>
  <si>
    <t>CONTRAPISO EM ARGAMASSA TRAÇO 1:4 (CIMENTO E AREIA), PREPARO MECÂNICO COM BETONEIRA 400 L, APLICADO EM ÁREAS MOLHADAS SOBRE LAJE, ADERIDO, ACABAMENTO NÃO REFORÇADO, ESPESSURA 3CM. AF_07/2021</t>
  </si>
  <si>
    <t>48,46</t>
  </si>
  <si>
    <t>87747</t>
  </si>
  <si>
    <t>CONTRAPISO EM ARGAMASSA TRAÇO 1:4 (CIMENTO E AREIA), PREPARO MANUAL, APLICADO EM ÁREAS MOLHADAS SOBRE LAJE, ADERIDO, ACABAMENTO NÃO REFORÇADO, ESPESSURA 3CM. AF_07/2021</t>
  </si>
  <si>
    <t>87748</t>
  </si>
  <si>
    <t>CONTRAPISO EM ARGAMASSA PRONTA, PREPARO MECÂNICO COM MISTURADOR 300 KG, APLICADO EM ÁREAS MOLHADAS SOBRE LAJE, ADERIDO, ACABAMENTO NÃO REFORÇADO, ESPESSURA 3CM. AF_07/2021</t>
  </si>
  <si>
    <t>87749</t>
  </si>
  <si>
    <t>CONTRAPISO EM ARGAMASSA PRONTA, PREPARO MANUAL, APLICADO EM ÁREAS MOLHADAS SOBRE LAJE, ADERIDO, ACABAMENTO NÃO REFORÇADO, ESPESSURA 3CM. AF_07/2021</t>
  </si>
  <si>
    <t>124,94</t>
  </si>
  <si>
    <t>87755</t>
  </si>
  <si>
    <t>CONTRAPISO EM ARGAMASSA TRAÇO 1:4 (CIMENTO E AREIA), PREPARO MECÂNICO COM BETONEIRA 400 L, APLICADO EM ÁREAS MOLHADAS SOBRE IMPERMEABILIZAÇÃO, ACABAMENTO NÃO REFORÇADO, ESPESSURA 3CM. AF_07/2021</t>
  </si>
  <si>
    <t>45,98</t>
  </si>
  <si>
    <t>87757</t>
  </si>
  <si>
    <t>CONTRAPISO EM ARGAMASSA TRAÇO 1:4 (CIMENTO E AREIA), PREPARO MANUAL, APLICADO EM ÁREAS MOLHADAS SOBRE IMPERMEABILIZAÇÃO, ACABAMENTO NÃO REFORÇADO, ESPESSURA 3CM. AF_07/2021</t>
  </si>
  <si>
    <t>49,15</t>
  </si>
  <si>
    <t>87758</t>
  </si>
  <si>
    <t>CONTRAPISO EM ARGAMASSA PRONTA, PREPARO MECÂNICO COM MISTURADOR 300 KG, APLICADO EM ÁREAS MOLHADAS SOBRE IMPERMEABILIZAÇÃO, ACABAMENTO NÃO REFORÇADO, ESPESSURA 3CM. AF_07/2021</t>
  </si>
  <si>
    <t>87759</t>
  </si>
  <si>
    <t>CONTRAPISO EM ARGAMASSA PRONTA, PREPARO MANUAL, APLICADO EM ÁREAS MOLHADAS SOBRE IMPERMEABILIZAÇÃO, ACABAMENTO NÃO REFORÇADO, ESPESSURA 3CM. AF_07/2021</t>
  </si>
  <si>
    <t>122,46</t>
  </si>
  <si>
    <t>87765</t>
  </si>
  <si>
    <t>CONTRAPISO EM ARGAMASSA TRAÇO 1:4 (CIMENTO E AREIA), PREPARO MECÂNICO COM BETONEIRA 400 L, APLICADO EM ÁREAS MOLHADAS SOBRE IMPERMEABILIZAÇÃO, ACABAMENTO NÃO REFORÇADO, ESPESSURA 4CM. AF_07/2021</t>
  </si>
  <si>
    <t>87767</t>
  </si>
  <si>
    <t>CONTRAPISO EM ARGAMASSA TRAÇO 1:4 (CIMENTO E AREIA), PREPARO MANUAL, APLICADO EM ÁREAS MOLHADAS SOBRE IMPERMEABILIZAÇÃO, ACABAMENTO NÃO REFORÇADO, ESPESSURA 4CM. AF_07/2021</t>
  </si>
  <si>
    <t>56,92</t>
  </si>
  <si>
    <t>87768</t>
  </si>
  <si>
    <t>CONTRAPISO EM ARGAMASSA PRONTA, PREPARO MECÂNICO COM MISTURADOR 300 KG, APLICADO EM ÁREAS MOLHADAS SOBRE IMPERMEABILIZAÇÃO, ACABAMENTO NÃO REFORÇADO, ESPESSURA 4CM. AF_07/2021</t>
  </si>
  <si>
    <t>87769</t>
  </si>
  <si>
    <t>CONTRAPISO EM ARGAMASSA PRONTA, PREPARO MANUAL, APLICADO EM ÁREAS MOLHADAS SOBRE IMPERMEABILIZAÇÃO, ACABAMENTO NÃO REFORÇADO, ESPESSURA 4CM. AF_07/2021</t>
  </si>
  <si>
    <t>147,06</t>
  </si>
  <si>
    <t>88470</t>
  </si>
  <si>
    <t>CONTRAPISO COM ARGAMASSA AUTONIVELANTE, APLICADO SOBRE LAJE, NÃO ADERIDO, ESPESSURA 3CM. AF_07/2021</t>
  </si>
  <si>
    <t>23,10</t>
  </si>
  <si>
    <t>88471</t>
  </si>
  <si>
    <t>CONTRAPISO COM ARGAMASSA AUTONIVELANTE, APLICADO SOBRE LAJE, NÃO ADERIDO, ESPESSURA 4CM. AF_07/2021</t>
  </si>
  <si>
    <t>88472</t>
  </si>
  <si>
    <t>CONTRAPISO COM ARGAMASSA AUTONIVELANTE, APLICADO SOBRE LAJE, NÃO ADERIDO, ESPESSURA 5CM. AF_07/2021</t>
  </si>
  <si>
    <t>88476</t>
  </si>
  <si>
    <t>CONTRAPISO COM ARGAMASSA AUTONIVELANTE, APLICADO SOBRE LAJE, ADERIDO, ESPESSURA 2CM. AF_07/2021</t>
  </si>
  <si>
    <t>88477</t>
  </si>
  <si>
    <t>CONTRAPISO COM ARGAMASSA AUTONIVELANTE, APLICADO SOBRE LAJE, ADERIDO, ESPESSURA 3CM. AF_07/2021</t>
  </si>
  <si>
    <t>27,01</t>
  </si>
  <si>
    <t>88478</t>
  </si>
  <si>
    <t>CONTRAPISO COM ARGAMASSA AUTONIVELANTE, APLICADO SOBRE LAJE, ADERIDO, ESPESSURA 4CM. AF_07/2021</t>
  </si>
  <si>
    <t>90930</t>
  </si>
  <si>
    <t>CONTRAPISO ACÚSTICO EM ARGAMASSA TRAÇO 1:4 (CIMENTO E AREIA), PREPARO MECÂNICO COM BETONEIRA 400L, APLICADO EM ÁREAS SECAS, ACABAMENTO NÃO REFORÇADO, ESPESSURA 5CM. AF_07/2021</t>
  </si>
  <si>
    <t>90932</t>
  </si>
  <si>
    <t>CONTRAPISO ACÚSTICO EM ARGAMASSA TRAÇO 1:4 (CIMENTO E AREIA), PREPARO MANUAL, APLICADO EM ÁREAS SECAS, ACABAMENTO NÃO REFORÇADO, ESPESSURA 5CM. AF_07/2021</t>
  </si>
  <si>
    <t>90933</t>
  </si>
  <si>
    <t>CONTRAPISO ACÚSTICO EM ARGAMASSA PRONTA, PREPARO MECÂNICO COM MISTURADOR 300 KG, APLICADO EM ÁREAS SECAS, ACABAMENTO NÃO REFORÇADO, ESPESSURA 5CM. AF_07/2021</t>
  </si>
  <si>
    <t>90934</t>
  </si>
  <si>
    <t>CONTRAPISO ACÚSTICO EM ARGAMASSA PRONTA, PREPARO MANUAL, APLICADO EM ÁREAS SECAS, ACABAMENTO NÃO REFORÇADO, ESPESSURA 5CM. AF_07/2021</t>
  </si>
  <si>
    <t>90940</t>
  </si>
  <si>
    <t>CONTRAPISO ACÚSTICO EM ARGAMASSA TRAÇO 1:4 (CIMENTO E AREIA), PREPARO MECÂNICO COM BETONEIRA 400L, APLICADO EM ÁREAS SECAS, ACABAMENTO NÃO REFORÇADO, ESPESSURA 6CM. AF_07/2021</t>
  </si>
  <si>
    <t>90942</t>
  </si>
  <si>
    <t>CONTRAPISO ACÚSTICO EM ARGAMASSA TRAÇO 1:4 (CIMENTO E AREIA), PREPARO MANUAL, APLICADO EM ÁREAS SECAS, ACABAMENTO NÃO REFORÇADO, ESPESSURA 6CM. AF_07/2021</t>
  </si>
  <si>
    <t>90943</t>
  </si>
  <si>
    <t>CONTRAPISO ACÚSTICO EM ARGAMASSA PRONTA, PREPARO MECÂNICO COM MISTURADOR 300 KG, APLICADO EM ÁREAS SECAS, ACABAMENTO NÃO REFORÇADO, ESPESSURA 6CM. AF_07/2021</t>
  </si>
  <si>
    <t>90944</t>
  </si>
  <si>
    <t>CONTRAPISO ACÚSTICO EM ARGAMASSA PRONTA, PREPARO MANUAL, APLICADO EM ÁREAS SECA, ACABAMENTO NÃO REFORÇADO, ESPESSURA 6CM. AF_07/2021</t>
  </si>
  <si>
    <t>90950</t>
  </si>
  <si>
    <t>CONTRAPISO ACÚSTICO EM ARGAMASSA TRAÇO 1:4 (CIMENTO E AREIA), PREPARO MECÂNICO COM BETONEIRA 400L, APLICADO EM ÁREAS SECAS, ACABAMENTO NÃO REFORÇADO, ESPESSURA 7CM. AF_07/2021</t>
  </si>
  <si>
    <t>90952</t>
  </si>
  <si>
    <t>CONTRAPISO ACÚSTICO EM ARGAMASSA TRAÇO 1:4 (CIMENTO E AREIA), PREPARO MANUAL, APLICADO EM ÁREAS SECAS, ACABAMENTO NÃO REFORÇADO, ESPESSURA 7CM. AF_07/2021</t>
  </si>
  <si>
    <t>90953</t>
  </si>
  <si>
    <t>CONTRAPISO ACÚSTICO EM ARGAMASSA PRONTA, PREPARO MECÂNICO COM MISTURADOR 300 KG, APLICADO EM ÁREAS SECAS, ACABAMENTO NÃO REFORÇADO, ESPESSURA 7CM. AF_07/2021</t>
  </si>
  <si>
    <t>90954</t>
  </si>
  <si>
    <t>CONTRAPISO ACÚSTICO EM ARGAMASSA PRONTA, PREPARO MANUAL, APLICADO EM ÁREAS SECAS, ACABAMENTO NÃO REFORÇADO, ESPESSURA 7CM. AF_07/2021</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</si>
  <si>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</si>
  <si>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</si>
  <si>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</si>
  <si>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(COMPOSIÇÃO REPRESENTATIVA) DO SERVIÇO DE CONTRAPISO EM ARGAMASSA TRAÇO 1:4 (CIM E AREIA), BETONEIRA 400 L, E = 4 CM ÁREAS SECAS E  MOLHADAS SOBRE LAJE , E = 3 CM ÁREAS MOLHADAS SOBRE IMPERMEABILIZAÇÃO, CASA E EDIFICAÇÃO PÚBLICA PADRÃO. AF_11/2014</t>
  </si>
  <si>
    <t>94779</t>
  </si>
  <si>
    <t>(COMPOSIÇÃO REPRESENTATIVA) DO SERVIÇO DE CONTRAPISO EM ARGAMASSA TRAÇO 1:4 (CIM E AREIA), EM BETONEIRA 400 L, ESPESSURA 3 CM ÁREAS SECAS E 3 CM ÁREAS MOLHADAS, PARA EDIFICAÇÃO HABITACIONAL MULTIFAMILIAR (PRÉDIO). AF_11/2014</t>
  </si>
  <si>
    <t>94782</t>
  </si>
  <si>
    <t>(COMPOSIÇÃO REPRESENTATIVA) DO SERVIÇO DE CONTRAPISO EM ARGAMASSA TRAÇO 1:4 (CIM E AREIA), BETONEIRA 400 L, E = 4 CM ÁREAS SECAS E  MOLHADAS SOBRE LAJE , E = 3 CM ÁREAS MOLHADAS SOBRE IMPERMEABILIZAÇÃO, PARA EDIFICAÇÃO MULTIFAMILIAR. AF_11/2014</t>
  </si>
  <si>
    <t>102803</t>
  </si>
  <si>
    <t>REFORÇO SUPERFICIAL PARA CONTRAPISOS DE ARGAMASSA SEMI-SECA. AF_07/2021</t>
  </si>
  <si>
    <t>2,00</t>
  </si>
  <si>
    <t>101742</t>
  </si>
  <si>
    <t>RODAPÉ BORRACHA LISO, ALTURA = 7CM, ESPESSURA = 2 MM, PARA ARGAMASSA. AF_09/2020</t>
  </si>
  <si>
    <t>87878</t>
  </si>
  <si>
    <t>CHAPISCO APLICADO EM ALVENARIAS E ESTRUTURAS DE CONCRETO INTERNAS, COM COLHER DE PEDREIRO.  ARGAMASSA TRAÇO 1:3 COM PREPARO MANUAL. AF_10/2022</t>
  </si>
  <si>
    <t>4,30</t>
  </si>
  <si>
    <t>CHAPISCO APLICADO EM ALVENARIAS E ESTRUTURAS DE CONCRETO INTERNAS, COM COLHER DE PEDREIRO.  ARGAMASSA TRAÇO 1:3 COM PREPARO EM BETONEIRA 400L. AF_10/2022</t>
  </si>
  <si>
    <t>87881</t>
  </si>
  <si>
    <t>CHAPISCO APLICADO NO TETO OU EM ALVENARIA E ESTRUTURA, COM ROLO PARA TEXTURA ACRÍLICA. ARGAMASSA TRAÇO 1:4 E EMULSÃO POLIMÉRICA (ADESIVO) COM PREPARO MANUAL. AF_10/2022</t>
  </si>
  <si>
    <t>6,42</t>
  </si>
  <si>
    <t>87882</t>
  </si>
  <si>
    <t>CHAPISCO APLICADO NO TETO OU EM ALVENARIA E ESTRUTURA, COM ROLO PARA TEXTURA ACRÍLICA. ARGAMASSA TRAÇO 1:4 E EMULSÃO POLIMÉRICA (ADESIVO) COM PREPARO EM BETONEIRA 400L. AF_10/2022</t>
  </si>
  <si>
    <t>87884</t>
  </si>
  <si>
    <t>CHAPISCO APLICADO NO TETO OU EM ALVENARIA E ESTRUTURA, COM ROLO PARA TEXTURA ACRÍLICA. ARGAMASSA INDUSTRIALIZADA COM PREPARO MANUAL. AF_10/2022</t>
  </si>
  <si>
    <t>10,40</t>
  </si>
  <si>
    <t>87885</t>
  </si>
  <si>
    <t>CHAPISCO APLICADO NO TETO OU EM ALVENARIA E ESTRUTURA, COM ROLO PARA TEXTURA ACRÍLICA. ARGAMASSA INDUSTRIALIZADA COM PREPARO EM MISTURADOR 300 KG. AF_10/2022</t>
  </si>
  <si>
    <t>87886</t>
  </si>
  <si>
    <t>CHAPISCO APLICADO NO TETO OU EM ESTRUTURA, COM DESEMPENADEIRA DENTADA. ARGAMASSA INDUSTRIALIZADA COM PREPARO MANUAL. AF_10/2022</t>
  </si>
  <si>
    <t>87887</t>
  </si>
  <si>
    <t>CHAPISCO APLICADO NO TETO OU EM ESTRUTURA, COM DESEMPENADEIRA DENTADA. ARGAMASSA INDUSTRIALIZADA COM PREPARO EM MISTURADOR 300 KG. AF_10/2022</t>
  </si>
  <si>
    <t>87888</t>
  </si>
  <si>
    <t>CHAPISCO APLICADO EM ALVENARIA (SEM PRESENÇA DE VÃOS) E ESTRUTURAS DE CONCRETO DE FACHADA, COM ROLO PARA TEXTURA ACRÍLICA.  ARGAMASSA TRAÇO 1:4 E EMULSÃO POLIMÉRICA (ADESIVO) COM PREPARO MANUAL. AF_10/2022</t>
  </si>
  <si>
    <t>87889</t>
  </si>
  <si>
    <t>CHAPISCO APLICADO EM ALVENARIA (SEM PRESENÇA DE VÃOS) E ESTRUTURAS DE CONCRETO DE FACHADA, COM ROLO PARA TEXTURA ACRÍLICA.  ARGAMASSA TRAÇO 1:4 E EMULSÃO POLIMÉRICA (ADESIVO) COM PREPARO EM BETONEIRA 400L. AF_10/2022</t>
  </si>
  <si>
    <t>87891</t>
  </si>
  <si>
    <t>CHAPISCO APLICADO EM ALVENARIA (SEM PRESENÇA DE VÃOS) E ESTRUTURAS DE CONCRETO DE FACHADA, COM ROLO PARA TEXTURA ACRÍLICA. ARGAMASSA INDUSTRIALIZADA COM PREPARO MANUAL. AF_10/2022</t>
  </si>
  <si>
    <t>11,76</t>
  </si>
  <si>
    <t>87892</t>
  </si>
  <si>
    <t>CHAPISCO APLICADO EM ALVENARIA (SEM PRESENÇA DE VÃOS) E ESTRUTURAS DE CONCRETO DE FACHADA, COM ROLO PARA TEXTURA ACRÍLICA.  ARGAMASSA INDUSTRIALIZADA COM PREPARO EM MISTURADOR 300 KG. AF_10/2022</t>
  </si>
  <si>
    <t>87893</t>
  </si>
  <si>
    <t>CHAPISCO APLICADO EM ALVENARIA (SEM PRESENÇA DE VÃOS) E ESTRUTURAS DE CONCRETO DE FACHADA, COM COLHER DE PEDREIRO.  ARGAMASSA TRAÇO 1:3 COM PREPARO MANUAL. AF_10/2022</t>
  </si>
  <si>
    <t>6,31</t>
  </si>
  <si>
    <t>87894</t>
  </si>
  <si>
    <t>CHAPISCO APLICADO EM ALVENARIA (SEM PRESENÇA DE VÃOS) E ESTRUTURAS DE CONCRETO DE FACHADA, COM COLHER DE PEDREIRO.  ARGAMASSA TRAÇO 1:3 COM PREPARO EM BETONEIRA 400L. AF_10/2022</t>
  </si>
  <si>
    <t>5,98</t>
  </si>
  <si>
    <t>87896</t>
  </si>
  <si>
    <t>CHAPISCO APLICADO EM ALVENARIA (SEM PRESENÇA DE VÃOS) E ESTRUTURAS DE CONCRETO DE FACHADA, COM EQUIPAMENTO DE PROJEÇÃO. ARGAMASSA TRAÇO 1:3 COM PREPARO MANUAL. AF_10/2022</t>
  </si>
  <si>
    <t>87897</t>
  </si>
  <si>
    <t>CHAPISCO APLICADO EM ALVENARIA (SEM PRESENÇA DE VÃOS) E ESTRUTURAS DE CONCRETO DE FACHADA, COM EQUIPAMENTO DE PROJEÇÃO.  ARGAMASSA TRAÇO 1:3 COM PREPARO EM BETONEIRA 400 L. AF_10/2022</t>
  </si>
  <si>
    <t>87899</t>
  </si>
  <si>
    <t>CHAPISCO APLICADO EM ALVENARIA (COM PRESENÇA DE VÃOS) E ESTRUTURAS DE CONCRETO DE FACHADA, COM ROLO PARA TEXTURA ACRÍLICA.  ARGAMASSA TRAÇO 1:4 E EMULSÃO POLIMÉRICA (ADESIVO) COM PREPARO MANUAL. AF_10/2022</t>
  </si>
  <si>
    <t>87900</t>
  </si>
  <si>
    <t>CHAPISCO APLICADO EM ALVENARIA (COM PRESENÇA DE VÃOS) E ESTRUTURAS DE CONCRETO DE FACHADA, COM ROLO PARA TEXTURA ACRÍLICA.  ARGAMASSA TRAÇO 1:4 E EMULSÃO POLIMÉRICA (ADESIVO) COM PREPARO EM BETONEIRA 400L. AF_10/2022</t>
  </si>
  <si>
    <t>8,26</t>
  </si>
  <si>
    <t>87902</t>
  </si>
  <si>
    <t>CHAPISCO APLICADO EM ALVENARIA (COM PRESENÇA DE VÃOS) E ESTRUTURAS DE CONCRETO DE FACHADA, COM ROLO PARA TEXTURA ACRÍLICA.  ARGAMASSA INDUSTRIALIZADA COM PREPARO MANUAL. AF_10/2022</t>
  </si>
  <si>
    <t>87903</t>
  </si>
  <si>
    <t>CHAPISCO APLICADO EM ALVENARIA (COM PRESENÇA DE VÃOS) E ESTRUTURAS DE CONCRETO DE FACHADA, COM ROLO PARA TEXTURA ACRÍLICA.  ARGAMASSA INDUSTRIALIZADA COM PREPARO EM MISTURADOR 300 KG. AF_10/2022</t>
  </si>
  <si>
    <t>12,03</t>
  </si>
  <si>
    <t>87904</t>
  </si>
  <si>
    <t>CHAPISCO APLICADO EM ALVENARIA (COM PRESENÇA DE VÃOS) E ESTRUTURAS DE CONCRETO DE FACHADA, COM COLHER DE PEDREIRO.  ARGAMASSA TRAÇO 1:3 COM PREPARO MANUAL. AF_10/2022</t>
  </si>
  <si>
    <t>87905</t>
  </si>
  <si>
    <t>CHAPISCO APLICADO EM ALVENARIA (COM PRESENÇA DE VÃOS) E ESTRUTURAS DE CONCRETO DE FACHADA, COM COLHER DE PEDREIRO.  ARGAMASSA TRAÇO 1:3 COM PREPARO EM BETONEIRA 400L. AF_10/2022</t>
  </si>
  <si>
    <t>87907</t>
  </si>
  <si>
    <t>CHAPISCO APLICADO EM ALVENARIA (COM PRESENÇA DE VÃOS) E ESTRUTURAS DE CONCRETO DE FACHADA, COM EQUIPAMENTO DE PROJEÇÃO.  ARGAMASSA TRAÇO 1:3 COM PREPARO MANUAL. AF_10/2022</t>
  </si>
  <si>
    <t>87908</t>
  </si>
  <si>
    <t>CHAPISCO APLICADO EM ALVENARIA (COM PRESENÇA DE VÃOS) E ESTRUTURAS DE CONCRETO DE FACHADA, COM EQUIPAMENTO DE PROJEÇÃO.  ARGAMASSA TRAÇO 1:3 COM PREPARO EM BETONEIRA 400 L. AF_10/2022</t>
  </si>
  <si>
    <t>5,54</t>
  </si>
  <si>
    <t>87910</t>
  </si>
  <si>
    <t>CHAPISCO APLICADO SOMENTE NA ESTRUTURA DE CONCRETO DA FACHADA, COM DESEMPENADEIRA DENTADA. ARGAMASSA INDUSTRIALIZADA COM PREPARO MANUAL. AF_10/2022</t>
  </si>
  <si>
    <t>21,79</t>
  </si>
  <si>
    <t>87911</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</si>
  <si>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</si>
  <si>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</si>
  <si>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</si>
  <si>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4,57</t>
  </si>
  <si>
    <t>104411</t>
  </si>
  <si>
    <t>CHAPISCO APLICADO EM ALVENARIA E ESTRUTURAS DE CONCRETO INTERNAS, COM EQUIPAMENTO DE PROJEÇÃO.  ARGAMASSA TRAÇO 1:3 COM PREPARO EM BETONEIRA 400 L. AF_10/2022</t>
  </si>
  <si>
    <t>87411</t>
  </si>
  <si>
    <t>APLICAÇÃO MANUAL DE GESSO DESEMPENADO (SEM TALISCAS) EM TETO DE AMBIENTES DE ÁREA MAIOR QUE 10M², ESPESSURA DE 0,5CM. AF_03/2023</t>
  </si>
  <si>
    <t>87412</t>
  </si>
  <si>
    <t>APLICAÇÃO MANUAL DE GESSO DESEMPENADO (SEM TALISCAS) EM TETO DE AMBIENTES DE ÁREA ENTRE 5M² E 10M², ESPESSURA DE 0,5CM. AF_03/2023</t>
  </si>
  <si>
    <t>87413</t>
  </si>
  <si>
    <t>APLICAÇÃO MANUAL DE GESSO DESEMPENADO (SEM TALISCAS) EM TETO DE AMBIENTES DE ÁREA MENOR QUE 5M², ESPESSURA DE 0,5CM. AF_03/2023</t>
  </si>
  <si>
    <t>87414</t>
  </si>
  <si>
    <t>APLICAÇÃO MANUAL DE GESSO DESEMPENADO (SEM TALISCAS) EM TETO DE AMBIENTES DE ÁREA MAIOR QUE 10M², ESPESSURA DE 1,0CM. AF_03/2023</t>
  </si>
  <si>
    <t>21,93</t>
  </si>
  <si>
    <t>87415</t>
  </si>
  <si>
    <t>APLICAÇÃO MANUAL DE GESSO DESEMPENADO (SEM TALISCAS) EM TETO DE AMBIENTES DE ÁREA ENTRE 5M² E 10M², ESPESSURA DE 1,0CM. AF_03/2023</t>
  </si>
  <si>
    <t>28,73</t>
  </si>
  <si>
    <t>87416</t>
  </si>
  <si>
    <t>APLICAÇÃO MANUAL DE GESSO DESEMPENADO (SEM TALISCAS) EM TETO DE AMBIENTES DE ÁREA MENOR QUE 5M², ESPESSURA DE 1,0CM. AF_03/2023</t>
  </si>
  <si>
    <t>87418</t>
  </si>
  <si>
    <t>APLICAÇÃO MANUAL DE GESSO DESEMPENADO (SEM TALISCAS) EM PAREDES, ESPESSURA DE 0,5CM. AF_03/2023</t>
  </si>
  <si>
    <t>15,92</t>
  </si>
  <si>
    <t>87421</t>
  </si>
  <si>
    <t>APLICAÇÃO MANUAL DE GESSO DESEMPENADO (SEM TALISCAS) EM PAREDES, ESPESSURA DE 1,0CM. AF_03/2023</t>
  </si>
  <si>
    <t>24,40</t>
  </si>
  <si>
    <t>87424</t>
  </si>
  <si>
    <t>APLICAÇÃO MANUAL DE GESSO SARRAFEADO (COM TALISCAS) EM PAREDES, ESPESSURA DE 1,0CM. AF_03/2023</t>
  </si>
  <si>
    <t>87427</t>
  </si>
  <si>
    <t>APLICAÇÃO MANUAL DE GESSO SARRAFEADO (COM TALISCAS) EM PAREDES, ESPESSURA DE 1,5CM. AF_03/2023</t>
  </si>
  <si>
    <t>37,88</t>
  </si>
  <si>
    <t>87430</t>
  </si>
  <si>
    <t>APLICAÇÃO DE GESSO PROJETADO COM EQUIPAMENTO DE PROJEÇÃO EM PAREDES, DESEMPENADO (SEM TALISCAS), ESPESSURA DE 0,5CM. AF_03/2023</t>
  </si>
  <si>
    <t>87433</t>
  </si>
  <si>
    <t>APLICAÇÃO DE GESSO PROJETADO COM EQUIPAMENTO DE PROJEÇÃO EM PAREDES, DESEMPENADO (SEM TALISCAS), ESPESSURA DE 1,0CM. AF_03/2023</t>
  </si>
  <si>
    <t>23,71</t>
  </si>
  <si>
    <t>87436</t>
  </si>
  <si>
    <t>APLICAÇÃO DE GESSO PROJETADO COM EQUIPAMENTO DE PROJEÇÃO EM PAREDES, SARRAFEADO (COM TALISCAS), ESPESSURA DE 1,0CM. AF_03/2023</t>
  </si>
  <si>
    <t>87439</t>
  </si>
  <si>
    <t>APLICAÇÃO DE GESSO PROJETADO COM EQUIPAMENTO DE PROJEÇÃO EM PAREDES, SARRAFEADO (COM TALISCAS), ESPESSURA DE 1,5CM. AF_03/2023</t>
  </si>
  <si>
    <t>32,92</t>
  </si>
  <si>
    <t>87527</t>
  </si>
  <si>
    <t>EMBOÇO, PARA RECEBIMENTO DE CERÂMICA, EM ARGAMASSA TRAÇO 1:2:8, PREPARO MECÂNICO COM BETONEIRA 400L, APLICADO MANUALMENTE EM FACES INTERNAS DE PAREDES, PARA AMBIENTE COM ÁREA MENOR QUE 5M2, ESPESSURA DE 20MM, COM EXECUÇÃO DE TALISCAS. AF_06/2014</t>
  </si>
  <si>
    <t>42,03</t>
  </si>
  <si>
    <t>87528</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</si>
  <si>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</si>
  <si>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</si>
  <si>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</si>
  <si>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</si>
  <si>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</si>
  <si>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</si>
  <si>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</si>
  <si>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</si>
  <si>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</si>
  <si>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</si>
  <si>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</si>
  <si>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</si>
  <si>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</si>
  <si>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</si>
  <si>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</si>
  <si>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</si>
  <si>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</si>
  <si>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</si>
  <si>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</si>
  <si>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</si>
  <si>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</si>
  <si>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27,13</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</si>
  <si>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</si>
  <si>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</si>
  <si>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</si>
  <si>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</si>
  <si>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</si>
  <si>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</si>
  <si>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</si>
  <si>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</si>
  <si>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</si>
  <si>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</si>
  <si>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</si>
  <si>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</si>
  <si>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</si>
  <si>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</si>
  <si>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</si>
  <si>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</si>
  <si>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</si>
  <si>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</si>
  <si>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</si>
  <si>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</si>
  <si>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</si>
  <si>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</si>
  <si>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48,47</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</si>
  <si>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</si>
  <si>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</si>
  <si>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</si>
  <si>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</si>
  <si>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</si>
  <si>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AF_08/2022</t>
  </si>
  <si>
    <t>51,67</t>
  </si>
  <si>
    <t>87777</t>
  </si>
  <si>
    <t>EMBOÇO OU MASSA ÚNICA EM ARGAMASSA TRAÇO 1:2:8, PREPARO MANUAL, APLICADA MANUALMENTE EM PANOS DE FACHADA COM PRESENÇA DE VÃOS, ESPESSURA DE 25 MM. AF_08/2022</t>
  </si>
  <si>
    <t>87778</t>
  </si>
  <si>
    <t>EMBOÇO OU MASSA ÚNICA EM ARGAMASSA INDUSTRIALIZADA, PREPARO MECÂNICO E APLICAÇÃO COM EQUIPAMENTO DE MISTURA E PROJEÇÃO DE 1,5 M3/H DE ARGAMASSA EM PANOS DE FACHADA COM PRESENÇA DE VÃOS, ESPESSURA DE 25 MM. AF_08/2022</t>
  </si>
  <si>
    <t>89,76</t>
  </si>
  <si>
    <t>87779</t>
  </si>
  <si>
    <t>EMBOÇO OU MASSA ÚNICA EM ARGAMASSA TRAÇO 1:2:8, PREPARO MECÂNICO COM BETONEIRA 400 L, APLICADA MANUALMENTE EM PANOS DE FACHADA COM PRESENÇA DE VÃOS, ESPESSURA DE 35 MM. AF_08/2022</t>
  </si>
  <si>
    <t>87781</t>
  </si>
  <si>
    <t>EMBOÇO OU MASSA ÚNICA EM ARGAMASSA TRAÇO 1:2:8, PREPARO MANUAL, APLICADA MANUALMENTE EM PANOS DE FACHADA COM PRESENÇA DE VÃOS, ESPESSURA DE 35 MM. AF_08/2022</t>
  </si>
  <si>
    <t>87783</t>
  </si>
  <si>
    <t>EMBOÇO OU MASSA ÚNICA EM ARGAMASSA INDUSTRIALIZADA, PREPARO MECÂNICO E APLICAÇÃO COM EQUIPAMENTO DE MISTURA E PROJEÇÃO DE 1,5 M3/H DE ARGAMASSA EM PANOS DE FACHADA COM PRESENÇA DE VÃOS, ESPESSURA DE 35 MM. AF_08/2022</t>
  </si>
  <si>
    <t>87784</t>
  </si>
  <si>
    <t>EMBOÇO OU MASSA ÚNICA EM ARGAMASSA TRAÇO 1:2:8, PREPARO MECÂNICO COM BETONEIRA 400 L, APLICADA MANUALMENTE EM PANOS DE FACHADA COM PRESENÇA DE VÃOS, ESPESSURA DE 45 MM. AF_08/2022</t>
  </si>
  <si>
    <t>87786</t>
  </si>
  <si>
    <t>EMBOÇO OU MASSA ÚNICA EM ARGAMASSA TRAÇO 1:2:8, PREPARO MANUAL, APLICADA MANUALMENTE EM PANOS DE FACHADA COM PRESENÇA DE VÃOS, ESPESSURA DE 45 MM. AF_08/2022</t>
  </si>
  <si>
    <t>87787</t>
  </si>
  <si>
    <t>EMBOÇO OU MASSA ÚNICA EM ARGAMASSA INDUSTRIALIZADA, PREPARO MECÂNICO E APLICAÇÃO COM EQUIPAMENTO DE MISTURA E PROJEÇÃO DE 1,5 M3/H DE ARGAMASSA EM PANOS DE FACHADA COM PRESENÇA DE VÃOS, ESPESSURA DE 45 MM. AF_08/2022</t>
  </si>
  <si>
    <t>87788</t>
  </si>
  <si>
    <t>EMBOÇO OU MASSA ÚNICA EM ARGAMASSA TRAÇO 1:2:8, PREPARO MECÂNICO COM BETONEIRA 400 L, APLICADA MANUALMENTE EM PANOS DE FACHADA COM PRESENÇA DE VÃOS, ESPESSURA MAIOR OU IGUAL A 50 MM. AF_08/2022</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</si>
  <si>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</si>
  <si>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</si>
  <si>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</si>
  <si>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AF_08/2022</t>
  </si>
  <si>
    <t>87792</t>
  </si>
  <si>
    <t>EMBOÇO OU MASSA ÚNICA EM ARGAMASSA TRAÇO 1:2:8, PREPARO MECÂNICO COM BETONEIRA 400 L, APLICADA MANUALMENTE EM PANOS CEGOS DE FACHADA (SEM PRESENÇA DE VÃOS), ESPESSURA DE 25 MM. AF_08/2022</t>
  </si>
  <si>
    <t>39,57</t>
  </si>
  <si>
    <t>87794</t>
  </si>
  <si>
    <t>EMBOÇO OU MASSA ÚNICA EM ARGAMASSA TRAÇO 1:2:8, PREPARO MANUAL, APLICADA MANUALMENTE EM PANOS CEGOS DE FACHADA (SEM PRESENÇA DE VÃOS), ESPESSURA DE 25 MM. AF_09/2022</t>
  </si>
  <si>
    <t>41,90</t>
  </si>
  <si>
    <t>87795</t>
  </si>
  <si>
    <t>EMBOÇO OU MASSA ÚNICA EM ARGAMASSA INDUSTRIALIZADA, PREPARO MECÂNICO E APLICAÇÃO COM EQUIPAMENTO DE MISTURA E PROJEÇÃO DE 1,5 M3/H DE ARGAMASSA EM PANOS CEGOS DE FACHADA (SEM PRESENÇA DE VÃOS), ESPESSURA DE 25 MM. AF_08/2022</t>
  </si>
  <si>
    <t>87797</t>
  </si>
  <si>
    <t>EMBOÇO OU MASSA ÚNICA EM ARGAMASSA TRAÇO 1:2:8, PREPARO MECÂNICO COM BETONEIRA 400 L, APLICADA MANUALMENTE EM PANOS CEGOS DE FACHADA (SEM PRESENÇA DE VÃOS), ESPESSURA DE 35 MM. AF_08/2022</t>
  </si>
  <si>
    <t>87799</t>
  </si>
  <si>
    <t>EMBOÇO OU MASSA ÚNICA EM ARGAMASSA TRAÇO 1:2:8, PREPARO MANUAL, APLICADA MANUALMENTE EM PANOS CEGOS DE FACHADA (SEM PRESENÇA DE VÃOS), ESPESSURA DE 35 MM. AF_08/2022</t>
  </si>
  <si>
    <t>87800</t>
  </si>
  <si>
    <t>EMBOÇO OU MASSA ÚNICA EM ARGAMASSA INDUSTRIALIZADA, PREPARO MECÂNICO E APLICAÇÃO COM EQUIPAMENTO DE MISTURA E PROJEÇÃO DE 1,5 M3/H DE ARGAMASSA EM PANOS CEGOS DE FACHADA (SEM PRESENÇA DE VÃOS), ESPESSURA DE 35 MM. AF_08/2022</t>
  </si>
  <si>
    <t>87801</t>
  </si>
  <si>
    <t>EMBOÇO OU MASSA ÚNICA EM ARGAMASSA TRAÇO 1:2:8, PREPARO MECÂNICO COM BETONEIRA 400 L, APLICADA MANUALMENTE EM PANOS CEGOS DE FACHADA (SEM PRESENÇA DE VÃOS), ESPESSURA DE 45 MM. AF_08/2022</t>
  </si>
  <si>
    <t>60,72</t>
  </si>
  <si>
    <t>87803</t>
  </si>
  <si>
    <t>EMBOÇO OU MASSA ÚNICA EM ARGAMASSA TRAÇO 1:2:8, PREPARO MANUAL, APLICADA MANUALMENTE EM PANOS CEGOS DE FACHADA (SEM PRESENÇA DE VÃOS), ESPESSURA DE 45 MM. AF_08/2022</t>
  </si>
  <si>
    <t>87804</t>
  </si>
  <si>
    <t>EMBOÇO OU MASSA ÚNICA EM ARGAMASSA INDUSTRIALIZADA, PREPARO MECÂNICO E APLICAÇÃO COM EQUIPAMENTO DE MISTURA E PROJEÇÃO DE 1,5 M3/H DE ARGAMASSA EM PANOS CEGOS DE FACHADA (SEM PRESENÇA DE VÃOS), ESPESSURA DE 45 MM. AF_08/2022</t>
  </si>
  <si>
    <t>87805</t>
  </si>
  <si>
    <t>EMBOÇO OU MASSA ÚNICA EM ARGAMASSA TRAÇO 1:2:8, PREPARO MECÂNICO COM BETONEIRA 400 L, APLICADA MANUALMENTE EM PANOS CEGOS DE FACHADA (SEM PRESENÇA DE VÃOS), ESPESSURA MAIOR OU IGUAL A 50 MM. AF_08/2022</t>
  </si>
  <si>
    <t>66,30</t>
  </si>
  <si>
    <t>87807</t>
  </si>
  <si>
    <t>EMBOÇO OU MASSA ÚNICA EM ARGAMASSA TRAÇO 1:2:8, PREPARO MANUAL, APLICADA MANUALMENTE EM PANOS CEGOS DE FACHADA (SEM PRESENÇA DE VÃOS), ESPESSURA MAIOR OU IGUAL A 50 MM. AF_08/2022</t>
  </si>
  <si>
    <t>87808</t>
  </si>
  <si>
    <t>EMBOÇO OU MASSA ÚNICA EM ARGAMASSA INDUSTRIALIZADA, PREPARO MECÂNICO E APLICAÇÃO COM EQUIPAMENTO DE MISTURA E PROJEÇÃO DE 1,5 M3/H DE ARGAMASSA EM PANOS CEGOS DE FACHADA (SEM PRESENÇA DE VÃOS), ESPESSURA MAIOR OU IGUAL A 50 MM. AF_08/2022</t>
  </si>
  <si>
    <t>87809</t>
  </si>
  <si>
    <t>EMBOÇO OU MASSA ÚNICA EM ARGAMASSA TRAÇO 1:2:8, PREPARO MECÂNICO COM BETONEIRA 400 L, APLICADA MANUALMENTE EM SUPERFÍCIES EXTERNAS DA SACADA, ESPESSURA DE 25 MM, SEM USO DE TELA METÁLICA DE REFORÇO CONTRA FISSURAÇÃO. AF_08/2022</t>
  </si>
  <si>
    <t>87811</t>
  </si>
  <si>
    <t>EMBOÇO OU MASSA ÚNICA EM ARGAMASSA TRAÇO 1:2:8, PREPARO MANUAL, APLICADA MANUALMENTE EM SUPERFÍCIES EXTERNAS DA SACADA, ESPESSURA DE 25 MM, SEM USO DE TELA METÁLICA DE REFORÇO CONTRA FISSURAÇÃO. AF_08/2022</t>
  </si>
  <si>
    <t>71,80</t>
  </si>
  <si>
    <t>87812</t>
  </si>
  <si>
    <t>EMBOÇO OU MASSA ÚNICA EM ARGAMASSA INDUSTRIALIZADA, PREPARO MECÂNICO E APLICAÇÃO COM EQUIPAMENTO DE MISTURA E PROJEÇÃO DE 1,5 M3/H EM SUPERFÍCIES EXTERNAS DA SACADA, ESPESSURA 25 MM, SEM USO DE TELA METÁLICA. AF_08/2022</t>
  </si>
  <si>
    <t>87813</t>
  </si>
  <si>
    <t>EMBOÇO OU MASSA ÚNICA EM ARGAMASSA TRAÇO 1:2:8, PREPARO MECÂNICO COM BETONEIRA 400 L, APLICADA MANUALMENTE EM SUPERFÍCIES EXTERNAS DA SACADA, ESPESSURA DE 35 MM, SEM USO DE TELA METÁLICA DE REFORÇO CONTRA FISSURAÇÃO. AF_08/2022</t>
  </si>
  <si>
    <t>87815</t>
  </si>
  <si>
    <t>EMBOÇO OU MASSA ÚNICA EM ARGAMASSA TRAÇO 1:2:8, PREPARO MANUAL, APLICADA MANUALMENTE EM SUPERFÍCIES EXTERNAS DA SACADA, ESPESSURA DE 35 MM, SEM USO DE TELA METÁLICA DE REFORÇO CONTRA FISSURAÇÃO. AF_08/2022</t>
  </si>
  <si>
    <t>87816</t>
  </si>
  <si>
    <t>EMBOÇO OU MASSA ÚNICA EM ARGAMASSA INDUSTRIALIZADA, PREPARO MECÂNICO E APLICAÇÃO COM EQUIPAMENTO DE MISTURA E PROJEÇÃO DE 1,5 M3/H EM SUPERFÍCIES EXTERNAS DA SACADA, ESPESSURA 35 MM, SEM USO DE TELA METÁLICA. AF_08/2022</t>
  </si>
  <si>
    <t>87817</t>
  </si>
  <si>
    <t>EMBOÇO OU MASSA ÚNICA EM ARGAMASSA TRAÇO 1:2:8, PREPARO MECÂNICO COM BETONEIRA 400 L, APLICADA MANUALMENTE EM SUPERFÍCIES EXTERNAS DA SACADA, ESPESSURA DE 45 MM, SEM USO DE TELA METÁLICA DE REFORÇO CONTRA FISSURAÇÃO. AF_08/2022</t>
  </si>
  <si>
    <t>87819</t>
  </si>
  <si>
    <t>EMBOÇO OU MASSA ÚNICA EM ARGAMASSA TRAÇO 1:2:8, PREPARO MANUAL, APLICADA MANUALMENTE EM SUPERFÍCIES EXTERNAS DA SACADA, ESPESSURA DE 45 MM, SEM USO DE TELA METÁLICA DE REFORÇO CONTRA FISSURAÇÃO. AF_08/2022</t>
  </si>
  <si>
    <t>87820</t>
  </si>
  <si>
    <t>EMBOÇO OU MASSA ÚNICA EM ARGAMASSA INDUSTRIALIZADA, PREPARO MECÂNICO E APLICAÇÃO COM EQUIPAMENTO DE MISTURA E PROJEÇÃO DE 1,5 M3/H EM SUPERFÍCIES EXTERNAS DA SACADA, ESPESSURA 45 MM, SEM USO DE TELA METÁLICA. AF_08/2022</t>
  </si>
  <si>
    <t>87821</t>
  </si>
  <si>
    <t>EMBOÇO OU MASSA ÚNICA EM ARGAMASSA TRAÇO 1:2:8, PREPARO MECÂNICO COM BETONEIRA 400 L, APLICADA MANUALMENTE EM SUPERFÍCIES EXTERNAS DA SACADA, ESPESSURA MAIOR OU IGUAL A 50 MM, SEM USO DE TELA METÁLICA DE REFORÇO CONTRA FISSURAÇÃO. AF_08/2022</t>
  </si>
  <si>
    <t>87823</t>
  </si>
  <si>
    <t>87824</t>
  </si>
  <si>
    <t>EMBOÇO OU MASSA ÚNICA EM ARGAMASSA INDUSTRIALIZADA, PREPARO MECÂNICO E APLICAÇÃO COM EQUIPAMENTO DE MISTURA E PROJEÇÃO DE 1,5 M3/H EM SUPERFÍCIES EXTERNAS DA SACADA, ESPESSURA MAIOR OU IGUAL A 50 MM, SEM USO DE TELA METÁLICA. AF_08/2022</t>
  </si>
  <si>
    <t>171,21</t>
  </si>
  <si>
    <t>87825</t>
  </si>
  <si>
    <t>EMBOÇO OU MASSA ÚNICA EM ARGAMASSA TRAÇO 1:2:8, PREPARO MECÂNICO COM BETONEIRA 400 L, APLICADA MANUALMENTE NAS PAREDES INTERNAS DA SACADA, ESPESSURA DE 25 MM, SEM USO DE TELA METÁLICA DE REFORÇO CONTRA FISSURAÇÃO. AF_08/2022</t>
  </si>
  <si>
    <t>66,50</t>
  </si>
  <si>
    <t>87827</t>
  </si>
  <si>
    <t>EMBOÇO OU MASSA ÚNICA EM ARGAMASSA TRAÇO 1:2:8, PREPARO MANUAL, APLICADA MANUALMENTE NAS PAREDES INTERNAS DA SACADA, ESPESSURA DE 25 MM, SEM USO DE TELA METÁLICA DE REFORÇO CONTRA FISSURAÇÃO. AF_08/2022</t>
  </si>
  <si>
    <t>87828</t>
  </si>
  <si>
    <t>EMBOÇO OU MASSA ÚNICA EM ARGAMASSA INDUSTRIALIZADA, PREPARO MECÂNICO E APLICAÇÃO COM EQUIPAMENTO DE MISTURA E PROJEÇÃO DE 1,5 M3/H NAS PAREDES INTERNAS DA SACADA, ESPESSURA 25 MM, SEM USO DE TELA METÁLICA. AF_08/2022</t>
  </si>
  <si>
    <t>87829</t>
  </si>
  <si>
    <t>EMBOÇO OU MASSA ÚNICA EM ARGAMASSA TRAÇO 1:2:8, PREPARO MECÂNICO COM BETONEIRA 400 L, APLICADA MANUALMENTE NAS PAREDES INTERNAS DA SACADA, ESPESSURA DE 35 MM, SEM USO DE TELA METÁLICA DE REFORÇO CONTRA FISSURAÇÃO. AF_08/2022</t>
  </si>
  <si>
    <t>87831</t>
  </si>
  <si>
    <t>EMBOÇO OU MASSA ÚNICA EM ARGAMASSA TRAÇO 1:2:8, PREPARO MANUAL, APLICADA MANUALMENTE NAS PAREDES INTERNAS DA SACADA, ESPESSURA DE 35 MM, SEM USO DE TELA METÁLICA DE REFORÇO CONTRA FISSURAÇÃO. AF_08/2022</t>
  </si>
  <si>
    <t>87832</t>
  </si>
  <si>
    <t>EMBOÇO OU MASSA ÚNICA EM ARGAMASSA INDUSTRIALIZADA, PREPARO MECÂNICO E APLICAÇÃO COM EQUIPAMENTO DE MISTURA E PROJEÇÃO DE 1,5 M3/H DE ARGAMASSA NAS PAREDES INTERNAS DA SACADA, ESPESSURA 35 MM, SEM USO DE TELA METÁLICA. AF_08/2022</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</si>
  <si>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</si>
  <si>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</si>
  <si>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</si>
  <si>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</si>
  <si>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</si>
  <si>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</si>
  <si>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</si>
  <si>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</si>
  <si>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</si>
  <si>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</si>
  <si>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</si>
  <si>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</si>
  <si>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</si>
  <si>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</si>
  <si>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</si>
  <si>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</si>
  <si>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143,85</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</si>
  <si>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</si>
  <si>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</si>
  <si>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</si>
  <si>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</si>
  <si>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</si>
  <si>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</si>
  <si>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</si>
  <si>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</si>
  <si>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148,04</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</si>
  <si>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</si>
  <si>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</si>
  <si>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</si>
  <si>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</si>
  <si>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</si>
  <si>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</si>
  <si>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221,34</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</si>
  <si>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</si>
  <si>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</si>
  <si>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</si>
  <si>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</si>
  <si>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</si>
  <si>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</si>
  <si>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</si>
  <si>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</si>
  <si>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</si>
  <si>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</si>
  <si>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</si>
  <si>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</si>
  <si>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</si>
  <si>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</si>
  <si>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</si>
  <si>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</si>
  <si>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</si>
  <si>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</si>
  <si>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</si>
  <si>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</si>
  <si>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</si>
  <si>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</si>
  <si>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</si>
  <si>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</si>
  <si>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39,47</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</si>
  <si>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</si>
  <si>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</si>
  <si>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</si>
  <si>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</si>
  <si>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</si>
  <si>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</si>
  <si>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</si>
  <si>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</si>
  <si>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</si>
  <si>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</si>
  <si>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</si>
  <si>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</si>
  <si>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104203</t>
  </si>
  <si>
    <t>EMBOÇO OU MASSA ÚNICA EM ARGAMASSA TRAÇO 1:2:8, PREPARO MECÂNICA COM BETONEIRA 400 L, APLICADA COM PROJETOR TIPO CANEQUINHA EM PANOS DE FACHADA COM PRESENÇA DE VÃOS, ESPESSURA DE 25 MM, ACESSO POR BALANCIM MANUAL. AF_08/2022</t>
  </si>
  <si>
    <t>55,83</t>
  </si>
  <si>
    <t>104204</t>
  </si>
  <si>
    <t>EMBOÇO OU MASSA ÚNICA EM ARGAMASSA TRAÇO 1:2:8, PREPARO MECÂNICA COM BETONEIRA 400 L, APLICADA COM PROJETOR TIPO CANEQUINHA EM PANOS DE FACHADA COM PRESENÇA DE VÃOS, ESPESSURA DE 35 MM, ACESSO POR BALANCIM MANUAL. AF_08/2022</t>
  </si>
  <si>
    <t>104205</t>
  </si>
  <si>
    <t>EMBOÇO OU MASSA ÚNICA EM ARGAMASSA TRAÇO 1:2:8, PREPARO MECÂNICA COM BETONEIRA 400 L, APLICADA COM PROJETOR TIPO CANEQUINHA EM PANOS DE FACHADA COM PRESENÇA DE VÃOS, ESPESSURA DE 45 MM, ACESSO POR BALANCIM MANUAL. AF_08/2022</t>
  </si>
  <si>
    <t>104206</t>
  </si>
  <si>
    <t>EMBOÇO OU MASSA ÚNICA EM ARGAMASSA TRAÇO 1:2:8, PREPARO MECÂNICA COM BETONEIRA 400 L, APLICADA COM PROJETOR TIPO CANEQUINHA EM PANOS DE FACHADA COM PRESENÇA DE VÃOS, ESPESSURA DE 50 MM, ACESSO POR BALANCIM MANUAL. AF_08/2022</t>
  </si>
  <si>
    <t>104207</t>
  </si>
  <si>
    <t>EMBOÇO OU MASSA ÚNICA EM ARGAMASSA TRAÇO 1:2:8, PREPARO MECÂNICA COM BETONEIRA 400 L, APLICADA COM PROJETOR TIPO CANEQUINHA EM PANOS DE FACHADA SEM PRESENÇA DE VÃOS, ESPESSURA DE 25 MM, ACESSO POR BALANCIM MANUAL. AF_08/2022</t>
  </si>
  <si>
    <t>42,76</t>
  </si>
  <si>
    <t>104208</t>
  </si>
  <si>
    <t>EMBOÇO OU MASSA ÚNICA EM ARGAMASSA TRAÇO 1:2:8, PREPARO MECÂNICA COM BETONEIRA 400 L, APLICADA COM PROJETOR TIPO CANEQUINHA EM PANOS DE FACHADA SEM PRESENÇA DE VÃOS, ESPESSURA DE 35 MM, ACESSO POR BALANCIM MANUAL. AF_08/2022</t>
  </si>
  <si>
    <t>104209</t>
  </si>
  <si>
    <t>EMBOÇO OU MASSA ÚNICA EM ARGAMASSA TRAÇO 1:2:8, PREPARO MECÂNICA COM BETONEIRA 400 L, APLICADA COM PROJETOR TIPO CANEQUINHA EM PANOS DE FACHADA SEM PRESENÇA DE VÃOS, ESPESSURA DE 45 MM, ACESSO POR BALANCIM MANUAL. AF_08/2022</t>
  </si>
  <si>
    <t>104210</t>
  </si>
  <si>
    <t>EMBOÇO OU MASSA ÚNICA EM ARGAMASSA TRAÇO 1:2:8, PREPARO MECÂNICA COM BETONEIRA 400 L, APLICADA COM PROJETOR TIPO CANEQUINHA EM PANOS DE FACHADA SEM PRESENÇA DE VÃOS, ESPESSURA DE 50 MM, ACESSO POR BALANCIM MANUAL. AF_08/2022</t>
  </si>
  <si>
    <t>104211</t>
  </si>
  <si>
    <t>EMBOÇO OU MASSA ÚNICA EM ARGAMASSA TRAÇO 1:2:8, PREPARO MECÂNICA COM BETONEIRA 400 L, APLICADA COM PROJETOR TIPO CANEQUINHA EM SUPERFÍCIES EXTERNAS DA SACADA, ESPESSURA DE 25 MM, ACESSO POR BALANCIM MANUAL, SEM USO DE TELA METÁLICA. AF_08/2022</t>
  </si>
  <si>
    <t>75,60</t>
  </si>
  <si>
    <t>104212</t>
  </si>
  <si>
    <t>EMBOÇO OU MASSA ÚNICA EM ARGAMASSA TRAÇO 1:2:8, PREPARO MECÂNICA COM BETONEIRA 400 L, APLICADA COM PROJETOR TIPO CANEQUINHA EM SUPERFÍCIES EXTERNAS DA SACADA, ESPESSURA DE 35 MM, ACESSO POR BALANCIM MANUAL, SEM USO DE TELA METÁLICA. AF_08/2022</t>
  </si>
  <si>
    <t>104213</t>
  </si>
  <si>
    <t>EMBOÇO OU MASSA ÚNICA EM ARGAMASSA TRAÇO 1:2:8, PREPARO MECÂNICA COM BETONEIRA 400 L, APLICADA COM PROJETOR TIPO CANEQUINHA EM SUPERFÍCIES EXTERNAS DA SACADA, ESPESSURA DE 45 MM, ACESSO POR BALANCIM MANUAL, SEM USO DE TELA METÁLICA. AF_08/2022</t>
  </si>
  <si>
    <t>98,79</t>
  </si>
  <si>
    <t>104214</t>
  </si>
  <si>
    <t>EMBOÇO OU MASSA ÚNICA EM ARGAMASSA TRAÇO 1:2:8, PREPARO MECÂNICA COM BETONEIRA 400 L, APLICADA COM PROJETOR TIPO CANEQUINHA EM SUPERFÍCIES EXTERNAS DA SACADA, ESPESSURA DE 50 MM, ACESSO POR BALANCIM MANUAL, SEM USO DE TELA METÁLICA. AF_08/2022</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</si>
  <si>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</si>
  <si>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</si>
  <si>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</si>
  <si>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</si>
  <si>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104217</t>
  </si>
  <si>
    <t>EMBOÇO OU MASSA ÚNICA EM ARGAMASSA TRAÇO 1:2:8, PREPARO MECÂNICA COM BETONEIRA 400 L, APLICADA MANUALMENTE EM PANOS DE FACHADA COM PRESENÇA DE VÃOS, ESPESSURA DE 25 MM, ACESSO POR ANDAIME. AF_08/2022</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</si>
  <si>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</si>
  <si>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</si>
  <si>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</si>
  <si>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</si>
  <si>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104220</t>
  </si>
  <si>
    <t>EMBOÇO OU MASSA ÚNICA EM ARGAMASSA TRAÇO 1:2:8, PREPARO MECÂNICA COM BETONEIRA 400 L, APLICADA COM PROJETOR TIPO CANEQUINHA EM PANOS DE FACHADA COM PRESENÇA DE VÃOS, ESPESSURA DE 25 MM, ACESSO POR ANDAIME. AF_08/2022</t>
  </si>
  <si>
    <t>52,37</t>
  </si>
  <si>
    <t>104221</t>
  </si>
  <si>
    <t>EMBOÇO OU MASSA ÚNICA EM ARGAMASSA TRAÇO 1:2:8, PREPARO MECÂNICA COM BETONEIRA 400 L, APLICADA MANUALMENTE EM PANOS DE FACHADA COM PRESENÇA DE VÃOS, ESPESSURA DE 35 MM, ACESSO POR ANDAIME. AF_08/2022</t>
  </si>
  <si>
    <t>104222</t>
  </si>
  <si>
    <t>EMBOÇO OU MASSA ÚNICA EM ARGAMASSA TRAÇO 1:2:8, PREPARO MANUAL, APLICADA MANUALMENTE EM PANOS DE FACHADA COM PRESENÇA DE VÃOS, ESPESSURA DE 35 MM, ACESSO POR ANDAIME. AF_08/2022</t>
  </si>
  <si>
    <t>65,83</t>
  </si>
  <si>
    <t>104223</t>
  </si>
  <si>
    <t>EMBOÇO OU MASSA ÚNICA EM ARGAMASSA INDUSTRIALIZADA, PREPARO MECÂNICA E APLICAÇÃO COM EQUIPAMENTO DE MISTURA E PROJEÇÃO DE 1,5 M3/H DE ARGAMASSA EM PANOS DE FACHADA COM PRESENÇA DE VÃOS, ESPESSURA DE 35 MM, ACESSO POR ANDAIME. AF_08/2022</t>
  </si>
  <si>
    <t>104224</t>
  </si>
  <si>
    <t>EMBOÇO OU MASSA ÚNICA EM ARGAMASSA TRAÇO 1:2:8, PREPARO MECÂNICA COM BETONEIRA 400 L, APLICADA COM PROJETOR TIPO CANEQUINHA EM PANOS DE FACHADA COM PRESENÇA DE VÃOS, ESPESSURA DE 35 MM, ACESSO POR ANDAIME. AF_08/2022</t>
  </si>
  <si>
    <t>104225</t>
  </si>
  <si>
    <t>EMBOÇO OU MASSA ÚNICA EM ARGAMASSA TRAÇO 1:2:8, PREPARO MECÂNICA COM BETONEIRA 400 L, APLICADA MANUALMENTE EM PANOS DE FACHADA COM PRESENÇA DE VÃOS, ESPESSURA DE 45 MM, ACESSO POR ANDAIME. AF_08/2022</t>
  </si>
  <si>
    <t>104226</t>
  </si>
  <si>
    <t>EMBOÇO OU MASSA ÚNICA EM ARGAMASSA TRAÇO 1:2:8, PREPARO MANUAL, APLICADA MANUALMENTE EM PANOS DE FACHADA COM PRESENÇA DE VÃOS, ESPESSURA DE 45 MM, ACESSO POR ANDAIME. AF_08/2022</t>
  </si>
  <si>
    <t>104227</t>
  </si>
  <si>
    <t>EMBOÇO OU MASSA ÚNICA EM ARGAMASSA INDUSTRIALIZADA, PREPARO MECÂNICA E APLICAÇÃO COM EQUIPAMENTO DE MISTURA E PROJEÇÃO DE 1,5 M3/H DE ARGAMASSA EM PANOS DE FACHADA COM PRESENÇA DE VÃOS, ESPESSURA DE 45 MM, ACESSO POR ANDAIME. AF_08/2022</t>
  </si>
  <si>
    <t>104228</t>
  </si>
  <si>
    <t>EMBOÇO OU MASSA ÚNICA EM ARGAMASSA TRAÇO 1:2:8, PREPARO MECÂNICA COM BETONEIRA 400 L, APLICADA COM PROJETOR TIPO CANEQUINHA EM PANOS DE FACHADA COM PRESENÇA DE VÃOS, ESPESSURA DE 45 MM, ACESSO POR ANDAIME. AF_08/2022</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</si>
  <si>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</si>
  <si>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</si>
  <si>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</si>
  <si>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</si>
  <si>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85,64</t>
  </si>
  <si>
    <t>104231</t>
  </si>
  <si>
    <t>EMBOÇO OU MASSA ÚNICA EM ARGAMASSA INDUSTRIALIZADA, PREPARO MECÂNICA E APLICAÇÃO COM EQUIPAMENTO DE MISTURA E PROJEÇÃO DE 1,5 M3/H DE ARGAMASSA EM PANOS DE FACHADA COM PRESENÇA DE VÃOS, ESPESSURA DE 50 MM, ACESSO POR ANDAIME. AF_08/2022</t>
  </si>
  <si>
    <t>104232</t>
  </si>
  <si>
    <t>EMBOÇO OU MASSA ÚNICA EM ARGAMASSA TRAÇO 1:2:8, PREPARO MECÂNICA COM BETONEIRA 400 L, APLICADA COM PROJETOR TIPO CANEQUINHA EM PANOS DE FACHADA COM PRESENÇA DE VÃOS, ESPESSURA DE 50 MM, ACESSO POR ANDAIME. AF_08/2022</t>
  </si>
  <si>
    <t>104233</t>
  </si>
  <si>
    <t>EMBOÇO OU MASSA ÚNICA EM ARGAMASSA TRAÇO 1:2:8, PREPARO MECÂNICA COM BETONEIRA 400 L, APLICADA MANUALMENTE EM PANOS DE FACHADA SEM PRESENÇA DE VÃOS, ESPESSURA DE 25 MM, ACESSO POR ANDAIME. AF_08/2022</t>
  </si>
  <si>
    <t>37,68</t>
  </si>
  <si>
    <t>104234</t>
  </si>
  <si>
    <t>EMBOÇO OU MASSA ÚNICA EM ARGAMASSA TRAÇO 1:2:8, PREPARO MANUAL, APLICADA MANUALMENTE EM PANOS DE FACHADA SEM PRESENÇA DE VÃOS, ESPESSURA DE 25 MM, ACESSO POR ANDAIME. AF_08/2022</t>
  </si>
  <si>
    <t>104235</t>
  </si>
  <si>
    <t>EMBOÇO OU MASSA ÚNICA EM ARGAMASSA INDUSTRIALIZADA, PREPARO MECÂNICA E APLICAÇÃO COM EQUIPAMENTO DE MISTURA E PROJEÇÃO DE 1,5 M3/H DE ARGAMASSA EM PANOS DE FACHADA SEM PRESENÇA DE VÃOS, ESPESSURA DE 25 MM, ACESSO POR ANDAIME. AF_08/2022</t>
  </si>
  <si>
    <t>74,21</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</si>
  <si>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</si>
  <si>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</si>
  <si>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</si>
  <si>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</si>
  <si>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51,27</t>
  </si>
  <si>
    <t>104238</t>
  </si>
  <si>
    <t>EMBOÇO OU MASSA ÚNICA EM ARGAMASSA TRAÇO 1:2:8, PREPARO MANUAL, APLICADA MANUALMENTE EM PANOS DE FACHADA SEM PRESENÇA DE VÃOS, ESPESSURA DE 35 MM, ACESSO POR ANDAIME. AF_08/2022</t>
  </si>
  <si>
    <t>54,40</t>
  </si>
  <si>
    <t>104239</t>
  </si>
  <si>
    <t>EMBOÇO OU MASSA ÚNICA EM ARGAMASSA INDUSTRIALIZADA, PREPARO MECÂNICA E APLICAÇÃO COM EQUIPAMENTO DE MISTURA E PROJEÇÃO DE 1,5 M3/H DE ARGAMASSA EM PANOS DE FACHADA SEM PRESENÇA DE VÃOS, ESPESSURA DE 35 MM, ACESSO POR ANDAIME. AF_08/2022</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</si>
  <si>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</si>
  <si>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</si>
  <si>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</si>
  <si>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</si>
  <si>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104242</t>
  </si>
  <si>
    <t>EMBOÇO OU MASSA ÚNICA EM ARGAMASSA TRAÇO 1:2:8, PREPARO MANUAL, APLICADA MANUALMENTE EM PANOS DE FACHADA SEM PRESENÇA DE VÃOS, ESPESSURA DE 45 MM, ACESSO POR ANDAIME. AF_08/2022</t>
  </si>
  <si>
    <t>61,84</t>
  </si>
  <si>
    <t>104243</t>
  </si>
  <si>
    <t>EMBOÇO OU MASSA ÚNICA EM ARGAMASSA INDUSTRIALIZADA, PREPARO MECÂNICA E APLICAÇÃO COM EQUIPAMENTO DE MISTURA E PROJEÇÃO DE 1,5 M3/H DE ARGAMASSA EM PANOS DE FACHADA SEM PRESENÇA DE VÃOS, ESPESSURA DE 45 MM, ACESSO POR ANDAIME. AF_08/2022</t>
  </si>
  <si>
    <t>104244</t>
  </si>
  <si>
    <t>EMBOÇO OU MASSA ÚNICA EM ARGAMASSA TRAÇO 1:2:8, PREPARO MECÂNICA COM BETONEIRA 400 L, APLICADA COM PROJETOR TIPO CANEQUINHA EM PANOS DE FACHADA SEM PRESENÇA DE VÃOS, ESPESSURA DE 45 MM, ACESSO POR ANDAIME. AF_08/2022</t>
  </si>
  <si>
    <t>62,84</t>
  </si>
  <si>
    <t>104245</t>
  </si>
  <si>
    <t>EMBOÇO OU MASSA ÚNICA EM ARGAMASSA TRAÇO 1:2:8, PREPARO MECÂNICA COM BETONEIRA 400 L, APLICADA MANUALMENTE EM PANOS DE FACHADA SEM PRESENÇA DE VÃOS, ESPESSURA DE 50 MM, ACESSO POR ANDAIME. AF_08/2022</t>
  </si>
  <si>
    <t>104246</t>
  </si>
  <si>
    <t>EMBOÇO OU MASSA ÚNICA EM ARGAMASSA TRAÇO 1:2:8, PREPARO MANUAL, APLICADA MANUALMENTE EM PANOS DE FACHADA SEM PRESENÇA DE VÃOS, ESPESSURA DE 50 MM, ACESSO POR ANDAIME. AF_08/2022</t>
  </si>
  <si>
    <t>67,54</t>
  </si>
  <si>
    <t>104247</t>
  </si>
  <si>
    <t>EMBOÇO OU MASSA ÚNICA EM ARGAMASSA INDUSTRIALIZADA, PREPARO MECÂNICA E APLICAÇÃO COM EQUIPAMENTO DE MISTURA E PROJEÇÃO DE 1,5 M3/H DE ARGAMASSA EM PANOS DE FACHADA SEM PRESENÇA DE VÃOS, ESPESSURA DE 50 MM, ACESSO POR ANDAIME. AF_08/2022</t>
  </si>
  <si>
    <t>104248</t>
  </si>
  <si>
    <t>EMBOÇO OU MASSA ÚNICA EM ARGAMASSA TRAÇO 1:2:8, PREPARO MECÂNICA COM BETONEIRA 400 L, APLICADA COM PROJETOR TIPO CANEQUINHA EM PANOS DE FACHADA SEM PRESENÇA DE VÃOS, ESPESSURA DE 50 MM, ACESSO POR ANDAIME. AF_08/2022</t>
  </si>
  <si>
    <t>104249</t>
  </si>
  <si>
    <t>EMBOÇO OU MASSA ÚNICA EM ARGAMASSA TRAÇO 1:2:8, PREPARO MECÂNICA COM BETONEIRA 400 L, APLICADA MANUALMENTE EM SUPERFÍCIES EXTERNAS DA SACADA, ESPESSURA DE 25 MM, ACESSO POR ANDAIME, SEM USO DE TELA METÁLICA. AF_08/2022</t>
  </si>
  <si>
    <t>104250</t>
  </si>
  <si>
    <t>EMBOÇO OU MASSA ÚNICA EM ARGAMASSA TRAÇO 1:2:8, PREPARO MANUAL, APLICADA MANUALMENTE EM SUPERFÍCIES EXTERNAS DA SACADA, ESPESSURA DE 25 MM, ACESSO POR ANDAIME, SEM USO DE TELA METÁLICA. AF_08/2022</t>
  </si>
  <si>
    <t>104251</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</si>
  <si>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</si>
  <si>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104252</t>
  </si>
  <si>
    <t>EMBOÇO OU MASSA ÚNICA EM ARGAMASSA TRAÇO 1:2:8, PREPARO MECÂNICA COM BETONEIRA 400 L, APLICADA COM PROJETOR TIPO CANEQUINHA EM SUPERFÍCIES EXTERNAS DA SACADA, ESPESSURA DE 25 MM, ACESSO POR ANDAIME, SEM USO DE TELA METÁLICA. AF_08/2022</t>
  </si>
  <si>
    <t>69,39</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</si>
  <si>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</si>
  <si>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</si>
  <si>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</si>
  <si>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</si>
  <si>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104255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</si>
  <si>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</si>
  <si>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104256</t>
  </si>
  <si>
    <t>EMBOÇO OU MASSA ÚNICA EM ARGAMASSA TRAÇO 1:2:8, PREPARO MECÂNICO COM BETONEIRA 400 L, APLICADA COM PROJETOR TIPO CANEQUINHA EM SUPERFÍCIES EXTERNAS DA SACADA, ESPESSURA DE 35 MM, ACESSO POR ANDAIME, SEM USO DE TELA METÁLICA. AF_08/2022</t>
  </si>
  <si>
    <t>104257</t>
  </si>
  <si>
    <t>EMBOÇO OU MASSA ÚNICA EM ARGAMASSA TRAÇO 1:2:8, PREPARO MECÂNICO COM BETONEIRA 400 L, APLICADA MANUALMENTE EM SUPERFÍCIES EXTERNAS DA SACADA, ESPESSURA DE 45 MM, ACESSO POR ANDAIME, SEM USO DE TELA METÁLICA. AF_08/2022</t>
  </si>
  <si>
    <t>104258</t>
  </si>
  <si>
    <t>EMBOÇO OU MASSA ÚNICA EM ARGAMASSA TRAÇO 1:2:8, PREPARO MANUAL, APLICADA MANUALMENTE EM SUPERFÍCIES EXTERNAS DA SACADA, ESPESSURA DE 45 MM, ACESSO POR ANDAIME, SEM USO DE TELA METÁLICA. AF_08/2022</t>
  </si>
  <si>
    <t>104259</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</si>
  <si>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</si>
  <si>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104260</t>
  </si>
  <si>
    <t>EMBOÇO OU MASSA ÚNICA EM ARGAMASSA TRAÇO 1:2:8, PREPARO MECÂNICO COM BETONEIRA 400 L, APLICADA COM PROJETOR TIPO CANEQUINHA EM SUPERFÍCIES EXTERNAS DA SACADA, ESPESSURA DE 45 MM, ACESSO POR ANDAIME, SEM USO DE TELA METÁLICA. AF_08/2022</t>
  </si>
  <si>
    <t>104261</t>
  </si>
  <si>
    <t>EMBOÇO OU MASSA ÚNICA EM ARGAMASSA TRAÇO 1:2:8, PREPARO MECÂNICO COM BETONEIRA 400 L, APLICADA MANUALMENTE EM SUPERFÍCIES EXTERNAS DA SACADA, ESPESSURA DE 50 MM, ACESSO POR ANDAIME, SEM USO DE TELA METÁLICA. AF_08/2022</t>
  </si>
  <si>
    <t>104262</t>
  </si>
  <si>
    <t>EMBOÇO OU MASSA ÚNICA EM ARGAMASSA TRAÇO 1:2:8, PREPARO MANUAL, APLICADA MANUALMENTE EM SUPERFÍCIES EXTERNAS DA SACADA, ESPESSURA DE 50 MM, ACESSO POR ANDAIME, SEM USO DE TELA METÁLICA. AF_08/2022</t>
  </si>
  <si>
    <t>111,25</t>
  </si>
  <si>
    <t>104263</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</si>
  <si>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</si>
  <si>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104264</t>
  </si>
  <si>
    <t>EMBOÇO OU MASSA ÚNICA EM ARGAMASSA TRAÇO 1:2:8, PREPARO MECÂNICO COM BETONEIRA 400 L, APLICADA COM PROJETOR TIPO CANEQUINHA EM SUPERFÍCIES EXTERNAS DA SACADA, ESPESSURA DE 50 MM, ACESSO POR ANDAIME, SEM USO DE TELA METÁLICA. AF_08/2022</t>
  </si>
  <si>
    <t>104627</t>
  </si>
  <si>
    <t>APLICAÇÃO MANUAL DE GESSO DESEMPENADO (SEM TALISCAS) EM TETO DE AMBIENTES COM PAREDES EM PÉ DIREITO DUPLO E ÁREA MAIOR QUE 10M², ESPESSURA DE 0,5CM. AF_03/2023</t>
  </si>
  <si>
    <t>104628</t>
  </si>
  <si>
    <t>APLICAÇÃO MANUAL DE GESSO DESEMPENADO (SEM TALISCAS) EM TETO DE AMBIENTES COM PAREDES EM PÉ DIREITO DUPLO E ÁREA ENTRE 5M² E 10M², ESPESSURA DE 0,5CM. AF_03/2023</t>
  </si>
  <si>
    <t>104629</t>
  </si>
  <si>
    <t>APLICAÇÃO MANUAL DE GESSO DESEMPENADO (SEM TALISCAS) EM TETO DE AMBIENTES COM PAREDES EM PÉ DIREITO DUPLO E ÁREA MENOR QUE 5M², ESPESSURA DE 0,5CM. AF_03/2023</t>
  </si>
  <si>
    <t>29,79</t>
  </si>
  <si>
    <t>104630</t>
  </si>
  <si>
    <t>APLICAÇÃO MANUAL DE GESSO DESEMPENADO (SEM TALISCAS) EM TETO DE AMBIENTES COM PAREDES EM PÉ DIREITO DUPLO E ÁREA MAIOR QUE 10M², ESPESSURA DE 1,0CM. AF_03/2023</t>
  </si>
  <si>
    <t>104631</t>
  </si>
  <si>
    <t>APLICAÇÃO MANUAL DE GESSO DESEMPENADO (SEM TALISCAS) EM TETO DE AMBIENTES COM PAREDES EM PÉ DIREITO DUPLO E ÁREA ENTRE 5M² E 10M², ESPESSURA DE 1,0CM. AF_03/2023</t>
  </si>
  <si>
    <t>104632</t>
  </si>
  <si>
    <t>APLICAÇÃO MANUAL DE GESSO DESEMPENADO (SEM TALISCAS) EM TETO DE AMBIENTES COM PAREDES EM PÉ DIREITO DUPLO E ÁREA MENOR QUE 5M², ESPESSURA DE 1,0CM. AF_03/2023</t>
  </si>
  <si>
    <t>104633</t>
  </si>
  <si>
    <t>APLICAÇÃO MANUAL DE GESSO DESEMPENADO (SEM TALISCAS) EM PAREDES COM PÉ DIREITO DUPLO, ESPESSURA DE 0,5CM. AF_03/2023</t>
  </si>
  <si>
    <t>21,83</t>
  </si>
  <si>
    <t>104634</t>
  </si>
  <si>
    <t>APLICAÇÃO MANUAL DE GESSO DESEMPENADO (SEM TALISCAS) EM PAREDES COM PÉ DIREITO DUPLO, ESPESSURA DE 1,0CM. AF_03/2023</t>
  </si>
  <si>
    <t>104635</t>
  </si>
  <si>
    <t>APLICAÇÃO MANUAL DE GESSO SARRAFEADO (COM TALISCAS) EM PAREDES COM PÉ DIREITO DUPLO, ESPESSURA DE 1,0CM. AF_03/2023</t>
  </si>
  <si>
    <t>104636</t>
  </si>
  <si>
    <t>APLICAÇÃO MANUAL DE GESSO SARRAFEADO (COM TALISCAS) EM PAREDES COM PÉ DIREITO DUPLO, ESPESSURA DE 1,5CM. AF_03/2023</t>
  </si>
  <si>
    <t>51,81</t>
  </si>
  <si>
    <t>87244</t>
  </si>
  <si>
    <t>REVESTIMENTO CERÂMICO PARA PAREDES EXTERNAS EM PASTILHAS DE PORCELANA 5 X 5 CM (PLACAS DE 30 X 30 CM), ALINHADAS A PRUMO. AF_02/2023</t>
  </si>
  <si>
    <t>87245</t>
  </si>
  <si>
    <t>REVESTIMENTO CERÂMICO PARA PAREDES EXTERNAS EM PASTILHAS DE PORCELANA 5 X 5 CM (PLACAS DE 30 X 30 CM), ALINHADAS A PRUMO, APLICADO EM SUPERFÍCIES INTERNAS DE SACADA. AF_02/2023</t>
  </si>
  <si>
    <t>87265</t>
  </si>
  <si>
    <t>REVESTIMENTO CERÂMICO PARA PAREDES INTERNAS COM PLACAS TIPO ESMALTADA EXTRA DE DIMENSÕES 20X20 CM APLICADAS NA ALTURA INTEIRA DAS PAREDES.  AF_02/2023_PE</t>
  </si>
  <si>
    <t>87267</t>
  </si>
  <si>
    <t>REVESTIMENTO CERÂMICO PARA PAREDES INTERNAS COM PLACAS TIPO ESMALTADA EXTRA DE DIMENSÕES 20X20 CM APLICADAS A MEIA ALTURA DAS PAREDES. AF_02/2023_PE</t>
  </si>
  <si>
    <t>87269</t>
  </si>
  <si>
    <t>REVESTIMENTO CERÂMICO PARA PAREDES INTERNAS COM PLACAS TIPO ESMALTADA EXTRA DE DIMENSÕES 25X35 CM APLICADAS NA ALTURA INTEIRA DAS PAREDES. AF_02/2023_PE</t>
  </si>
  <si>
    <t>71,06</t>
  </si>
  <si>
    <t>87271</t>
  </si>
  <si>
    <t>REVESTIMENTO CERÂMICO PARA PAREDES INTERNAS COM PLACAS TIPO ESMALTADA EXTRA DE DIMENSÕES 25X35 CM APLICADAS A MEIA ALTURA DAS PAREDES. AF_02/2023_PE</t>
  </si>
  <si>
    <t>75,41</t>
  </si>
  <si>
    <t>87273</t>
  </si>
  <si>
    <t>REVESTIMENTO CERÂMICO PARA PAREDES INTERNAS COM PLACAS TIPO ESMALTADA EXTRA  DE DIMENSÕES 33X45 CM APLICADAS NA ALTURA INTEIRA DAS PAREDES. AF_02/2023_PE</t>
  </si>
  <si>
    <t>87275</t>
  </si>
  <si>
    <t>REVESTIMENTO CERÂMICO PARA PAREDES INTERNAS COM PLACAS TIPO ESMALTADA EXTRA DE DIMENSÕES 33X45 CM APLICADAS A MEIA ALTURA DAS PAREDES. AF_02/2023_PE</t>
  </si>
  <si>
    <t>88788</t>
  </si>
  <si>
    <t>REVESTIMENTO CERÂMICO PARA PAREDES EXTERNAS EM PASTILHAS DE PORCELANA 2,5 X 2,5 CM (PLACAS DE 30 X 30 CM), ALINHADAS A PRUMO. AF_02/2023</t>
  </si>
  <si>
    <t>88789</t>
  </si>
  <si>
    <t>REVESTIMENTO CERÂMICO PARA PAREDES EXTERNAS EM PASTILHAS DE PORCELANA 2,5 X 2,5 CM (PLACAS DE 30 X 30 CM), ALINHADAS A PRUMO, APLICADO EM SUPERFÍCIES INTERNAS DE SACADA. AF_02/2023</t>
  </si>
  <si>
    <t>89045</t>
  </si>
  <si>
    <t>(COMPOSIÇÃO REPRESENTATIVA) DO SERVIÇO DE REVESTIMENTO CERÂMICO PARA AMBIENTES DE ÁREAS MOLHADAS, MEIA PAREDE OU PAREDE INTEIRA, COM PLACAS TIPO ESMALTADA EXTRA, DIMENSÕES 20X20 CM, PARA EDIFICAÇÃO HABITACIONAL MULTIFAMILIAR (PRÉDIO). AF_11/2014</t>
  </si>
  <si>
    <t>89170</t>
  </si>
  <si>
    <t>(COMPOSIÇÃO REPRESENTATIVA) DO SERVIÇO DE REVESTIMENTO CERÂMICO PARA PAREDES INTERNAS, MEIA OU PAREDE INTEIRA, PLACAS TIPO ESMALTADA EXTRA DE 20X20 CM, PARA EDIFICAÇÕES HABITACIONAIS UNIFAMILIAR (CASAS) E EDIFICAÇÕES PÚBLICAS PADRÃO. AF_11/2014</t>
  </si>
  <si>
    <t>93393</t>
  </si>
  <si>
    <t>REVESTIMENTO CERÂMICO PARA PAREDES INTERNAS COM PLACAS TIPO ESMALTADA PADRÃO POPULAR DE DIMENSÕES 20X20 CM, ARGAMASSA TIPO AC I, APLICADAS NA ALTURA INTEIRA DAS PAREDES. AF_02/2023_PE</t>
  </si>
  <si>
    <t>93395</t>
  </si>
  <si>
    <t>REVESTIMENTO CERÂMICO PARA PAREDES INTERNAS COM PLACAS TIPO ESMALTADA PADRÃO POPULAR DE DIMENSÕES 20X20 CM, ARGAMASSA TIPO AC I, APLICADAS A MEIA ALTURA DAS PAREDES. AF_02/2023_PE</t>
  </si>
  <si>
    <t>60,25</t>
  </si>
  <si>
    <t>99195</t>
  </si>
  <si>
    <t>REVESTIMENTO CERÂMICO PARA PAREDES INTERNAS COM PLACAS TIPO ESMALTADA PADRÃO POPULAR DE DIMENSÕES 20X20 CM, ARGAMASSA TIPO AC III, APLICADAS NA ALTURA INTEIRA DAS PAREDES.  AF_02/2023_PE</t>
  </si>
  <si>
    <t>65,17</t>
  </si>
  <si>
    <t>99198</t>
  </si>
  <si>
    <t>REVESTIMENTO CERÂMICO PARA PAREDES INTERNAS COM PLACAS TIPO ESMALTADA PADRÃO POPULAR DE DIMENSÕES 20X20 CM, ARGAMASSA TIPO AC III, APLICADAS A MEIA ALTURA DAS PAREDES. AF_02/2023_PE</t>
  </si>
  <si>
    <t>104611</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</si>
  <si>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</si>
  <si>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</si>
  <si>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104613</t>
  </si>
  <si>
    <t>REVESTIMENTO CERÂMICO PARA PAREDES INTERNAS COM PLACAS TIPO ESMALTADA EXTRA DE DIMENSÕES 20X20 CM APLICADAS EM DIAGONAL, NA ALTURA INTEIRA DAS PAREDES. AF_02/2023_PE</t>
  </si>
  <si>
    <t>70,88</t>
  </si>
  <si>
    <t>104614</t>
  </si>
  <si>
    <t>REVESTIMENTO CERÂMICO PARA PAREDES INTERNAS COM PLACAS TIPO ESMALTADA EXTRA DE DIMENSÕES 20X20 CM APLICADAS EM DIAGONAL, A MEIA ALTURA DAS PAREDES. AF_02/2023_PE</t>
  </si>
  <si>
    <t>104615</t>
  </si>
  <si>
    <t>REVESTIMENTO CERÂMICO PARA PAREDES INTERNAS COM PLACAS TIPO PASTILHA DE DIMENSÕES 5 X 5 CM (PLACAS DE 30 X 30 CM) CM APLICADAS NA ALTURA INTEIRA DAS PAREDES. AF_02/2023</t>
  </si>
  <si>
    <t>104616</t>
  </si>
  <si>
    <t>REVESTIMENTO CERÂMICO PARA PAREDES INTERNAS COM PLACAS TIPO PASTILHA DE DIMENSÕES 2,5 X 2,5 CM (PLACAS DE 30 X 30 CM) CM APLICADAS NA ALTURA INTEIRA DAS PAREDES. AF_02/2023</t>
  </si>
  <si>
    <t>104617</t>
  </si>
  <si>
    <t>REVESTIMENTO CERÂMICO PARA PAREDES INTERNAS COM PLACAS TIPO PASTILHA DE DIMENSÕES 5 X 5 CM (PLACAS DE 30 X 30 CM) CM APLICADAS A MEIA ALTURA DAS PAREDES. AF_02/2023</t>
  </si>
  <si>
    <t>104618</t>
  </si>
  <si>
    <t>REVESTIMENTO CERÂMICO PARA PAREDES INTERNAS COM PLACAS TIPO PASTILHA DE DIMENSÕES 2,5 X 2,5 CM (PLACAS DE 30 X 30 CM) CM APLICADAS A MEIA ALTURA DAS PAREDES. AF_02/2023</t>
  </si>
  <si>
    <t>104619</t>
  </si>
  <si>
    <t>RODAPÉ CERÂMICO DE 7CM DE ALTURA COM PLACAS TIPO ESMALTADA EXTRA DE DIMENSÕES 80X80CM. AF_02/2023</t>
  </si>
  <si>
    <t>20,09</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</si>
  <si>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</si>
  <si>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</si>
  <si>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</si>
  <si>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</si>
  <si>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101979</t>
  </si>
  <si>
    <t>CHAPIM (RUFO CAPA) EM AÇO GALVANIZADO, CORTE 33. AF_11/2020</t>
  </si>
  <si>
    <t>96112</t>
  </si>
  <si>
    <t>FORRO EM MADEIRA PINUS, PARA AMBIENTES RESIDENCIAIS, INCLUSIVE ESTRUTURA DE FIXAÇÃO. AF_05/2017</t>
  </si>
  <si>
    <t>139,73</t>
  </si>
  <si>
    <t>96117</t>
  </si>
  <si>
    <t>FORRO EM MADEIRA PINUS, PARA AMBIENTES COMERCIAIS, INCLUSIVE ESTRUTURA DE FIXAÇÃO. AF_05/2017</t>
  </si>
  <si>
    <t>96122</t>
  </si>
  <si>
    <t>ACABAMENTOS PARA FORRO (RODA-FORRO EM MADEIRA PINUS). AF_05/2017</t>
  </si>
  <si>
    <t>96109</t>
  </si>
  <si>
    <t>FORRO EM PLACAS DE GESSO, PARA AMBIENTES RESIDENCIAIS. AF_05/2017_PS</t>
  </si>
  <si>
    <t>37,96</t>
  </si>
  <si>
    <t>96110</t>
  </si>
  <si>
    <t>FORRO EM DRYWALL, PARA AMBIENTES RESIDENCIAIS, INCLUSIVE ESTRUTURA DE FIXAÇÃO. AF_05/2017_PS</t>
  </si>
  <si>
    <t>66,36</t>
  </si>
  <si>
    <t>96113</t>
  </si>
  <si>
    <t>FORRO EM PLACAS DE GESSO, PARA AMBIENTES COMERCIAIS. AF_05/2017_PS</t>
  </si>
  <si>
    <t>96114</t>
  </si>
  <si>
    <t>FORRO EM DRYWALL, PARA AMBIENTES COMERCIAIS, INCLUSIVE ESTRUTURA DE FIXAÇÃO. AF_05/2017_PS</t>
  </si>
  <si>
    <t>68,60</t>
  </si>
  <si>
    <t>96120</t>
  </si>
  <si>
    <t>ACABAMENTOS PARA FORRO (MOLDURA DE GESSO). AF_05/2017</t>
  </si>
  <si>
    <t>2,55</t>
  </si>
  <si>
    <t>96123</t>
  </si>
  <si>
    <t>ACABAMENTOS PARA FORRO (MOLDURA EM DRYWALL, COM LARGURA DE 15 CM). AF_05/2017_PS</t>
  </si>
  <si>
    <t>99054</t>
  </si>
  <si>
    <t>ACABAMENTOS PARA FORRO (SANCA DE GESSO MONTADA NA OBRA). AF_05/2017_PS</t>
  </si>
  <si>
    <t>96111</t>
  </si>
  <si>
    <t>FORRO EM RÉGUAS DE PVC, FRISADO, PARA AMBIENTES RESIDENCIAIS, INCLUSIVE ESTRUTURA DE FIXAÇÃO. AF_05/2017_PS</t>
  </si>
  <si>
    <t>FORRO EM RÉGUAS DE PVC, FRISADO, PARA AMBIENTES COMERCIAIS, INCLUSIVE ESTRUTURA DE FIXAÇÃO. AF_05/2017_PS</t>
  </si>
  <si>
    <t>96121</t>
  </si>
  <si>
    <t>ACABAMENTOS PARA FORRO (RODA-FORRO EM PERFIL METÁLICO E PLÁSTICO). AF_05/2017</t>
  </si>
  <si>
    <t>96485</t>
  </si>
  <si>
    <t>FORRO EM RÉGUAS DE PVC, LISO, PARA AMBIENTES RESIDENCIAIS, INCLUSIVE ESTRUTURA DE FIXAÇÃO. AF_05/2017_PS</t>
  </si>
  <si>
    <t>72,32</t>
  </si>
  <si>
    <t>96486</t>
  </si>
  <si>
    <t>FORRO DE PVC, LISO, PARA AMBIENTES COMERCIAIS, INCLUSIVE ESTRUTURA DE FIXAÇÃO. AF_05/2017_PS</t>
  </si>
  <si>
    <t>78,49</t>
  </si>
  <si>
    <t>91515</t>
  </si>
  <si>
    <t>ESTUCAMENTO DE DENSIDADE BAIXA DE PANOS DE FACHADA DO SISTEMA DE PAREDES DE CONCRETO EM EDIFICAÇÕES DE MÚLTIPLOS PAVIMENTOS, ACESSO COM PLATAFORMA OU CADEIRINHA, UTILIZAÇÃO DE ARGAMASSA COLANTE. AF_10/2022</t>
  </si>
  <si>
    <t>5,26</t>
  </si>
  <si>
    <t>91519</t>
  </si>
  <si>
    <t>ESTUCAMENTO DE DENSIDADE BAIXA DE PANOS DE FACHADA DO SISTEMA DE PAREDES DE CONCRETO EM UNIDADES HABITACIONAIS DE PAVIMENTO ÚNICO, UTILIZAÇÃO DE ARGAMASSA COLANTE. AF_10/2022</t>
  </si>
  <si>
    <t>91520</t>
  </si>
  <si>
    <t>ESTUCAMENTO DE DENSIDADE BAIXA NAS FACES INTERNAS DE PAREDES DO SISTEMA DE PAREDES DE CONCRETO, EM AMBIENTES COM ÁREA ENTRE 5 M² E 10 M², UTILIZAÇÃO DE ARGAMASSA COLANTE. AF_10/2022</t>
  </si>
  <si>
    <t>91522</t>
  </si>
  <si>
    <t>ESTUCAMENTO PARA QUALQUER REVESTIMENTO, EM TETO DO SISTEMA DE PAREDES DE CONCRETO, EM AMBIENTES COM ÁREA ENTRE 5 M² E 10 M², UTILIZAÇÃO DE ARGAMASSA COLANTE. AF_10/2022</t>
  </si>
  <si>
    <t>2,73</t>
  </si>
  <si>
    <t>91525</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</si>
  <si>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</si>
  <si>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</si>
  <si>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</si>
  <si>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2,44</t>
  </si>
  <si>
    <t>104413</t>
  </si>
  <si>
    <t>ESTUCAMENTO PARA QUALQUER REVESTIMENTO, EM TETO DO SISTEMA DE PAREDES DE CONCRETO, EM AMBIENTES COM ÁREA MENOR QUE 5 M², UTILIZAÇÃO DE ARGAMASSA COLANTE. AF_10/2022</t>
  </si>
  <si>
    <t>4,27</t>
  </si>
  <si>
    <t>104414</t>
  </si>
  <si>
    <t>ESTUCAMENTO DE DENSIDADE ALTA NAS FACES INTERNAS DE PAREDES DO SISTEMA DE PAREDES DE CONCRETO, EM AMBIENTES COM ÁREA MAIOR QUE 10 M², UTILIZAÇÃO DE ARGAMASSA COLANTE. AF_10/2022</t>
  </si>
  <si>
    <t>6,41</t>
  </si>
  <si>
    <t>104415</t>
  </si>
  <si>
    <t>ESTUCAMENTO DE DENSIDADE ALTA NAS FACES INTERNAS DE PAREDES DO SISTEMA DE PAREDES DE CONCRETO, EM AMBIENTES COM ÁREA MENOR QUE 5 M², UTILIZAÇÃO DE ARGAMASSA COLANTE. AF_10/2022</t>
  </si>
  <si>
    <t>10,51</t>
  </si>
  <si>
    <t>104416</t>
  </si>
  <si>
    <t>ESTUCAMENTO DE DENSIDADE BAIXA NAS FACES INTERNAS DE PAREDES DO SISTEMA DE PAREDES DE CONCRETO, EM AMBIENTES COM ÁREA MAIOR QUE 10 M², UTILIZAÇÃO DE ARGAMASSA COLANTE. AF_10/2022</t>
  </si>
  <si>
    <t>1,70</t>
  </si>
  <si>
    <t>104417</t>
  </si>
  <si>
    <t>ESTUCAMENTO DE DENSIDADE BAIXA NAS FACES INTERNAS DE PAREDES DO SISTEMA DE PAREDES DE CONCRETO, EM AMBIENTES COM ÁREA MENOR QUE 5 M², UTILIZAÇÃO DE ARGAMASSA COLANTE. AF_10/2022</t>
  </si>
  <si>
    <t>104418</t>
  </si>
  <si>
    <t>ESTUCAMENTO DE DENSIDADE BAIXA DE PANOS DE FACHADA DO SISTEMA DE PAREDES DE CONCRETO EM EDIFICAÇÕES DE MÚLTIPLOS PAVIMENTOS, ACESSO COM BALANCIM, UTILIZAÇÃO DE ARGAMASSA COLANTE. AF_10/2022</t>
  </si>
  <si>
    <t>2,31</t>
  </si>
  <si>
    <t>104419</t>
  </si>
  <si>
    <t>ESTUCAMENTO DE DENSIDADE BAIXA DE PANOS DE FACHADA DO SISTEMA DE PAREDES DE CONCRETO EM UNIDADES HABITACIONAIS DE DOIS PAVIMENTOS (SOBRADO), ACESSO COM ANDAIME FACHADEIRO, UTILIZAÇÃO DE ARGAMASSA COLANTE. AF_10/2022</t>
  </si>
  <si>
    <t>9,39</t>
  </si>
  <si>
    <t>104420</t>
  </si>
  <si>
    <t>ESTUCAMENTO DE DENSIDADE BAIXA DE PANOS DE FACHADA DO SISTEMA DE PAREDES DE CONCRETO EM UNIDADES HABITACIONAIS DE DOIS PAVIMENTOS (SOBRADO), ACESSO COM PLATAFORMA, UTILIZAÇÃO DE ARGAMASSA COLANTE. AF_10/2022</t>
  </si>
  <si>
    <t>8,49</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</si>
  <si>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</si>
  <si>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</si>
  <si>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</si>
  <si>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</si>
  <si>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8,33</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</si>
  <si>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</si>
  <si>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</si>
  <si>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</si>
  <si>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</si>
  <si>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18,76</t>
  </si>
  <si>
    <t>104425</t>
  </si>
  <si>
    <t>ESTUCAMENTO DE DENSIDADE ALTA DE PANOS DE FACHADA DO SISTEMA DE PAREDES DE CONCRETO EM UNIDADES HABITACIONAIS DE PAVIMENTO ÚNICO, UTILIZAÇÃO DE ARGAMASSA COLANTE. AF_10/2022</t>
  </si>
  <si>
    <t>16,30</t>
  </si>
  <si>
    <t>87280</t>
  </si>
  <si>
    <t>ARGAMASSA TRAÇO 1:7 (EM VOLUME DE CIMENTO E AREIA MÉDIA ÚMIDA) COM ADIÇÃO DE PLASTIFICANTE PARA EMBOÇO/MASSA ÚNICA/ASSENTAMENTO DE ALVENARIA DE VEDAÇÃO, PREPARO MECÂNICO COM BETONEIRA 400 L. AF_08/2019</t>
  </si>
  <si>
    <t>87281</t>
  </si>
  <si>
    <t>ARGAMASSA TRAÇO 1:7 (EM VOLUME DE CIMENTO E AREIA MÉDIA ÚMIDA) COM ADIÇÃO DE PLASTIFICANTE PARA EMBOÇO/MASSA ÚNICA/ASSENTAMENTO DE ALVENARIA DE VEDAÇÃO, PREPARO MECÂNICO COM BETONEIRA 600 L. AF_08/2019</t>
  </si>
  <si>
    <t>87283</t>
  </si>
  <si>
    <t>ARGAMASSA TRAÇO 1:6 (EM VOLUME DE CIMENTO E AREIA MÉDIA ÚMIDA) COM ADIÇÃO DE PLASTIFICANTE PARA EMBOÇO/MASSA ÚNICA/ASSENTAMENTO DE ALVENARIA DE VEDAÇÃO, PREPARO MECÂNICO COM BETONEIRA 400 L. AF_08/2019</t>
  </si>
  <si>
    <t>87284</t>
  </si>
  <si>
    <t>ARGAMASSA TRAÇO 1:6 (EM VOLUME DE CIMENTO E AREIA MÉDIA ÚMIDA) COM ADIÇÃO DE PLASTIFICANTE PARA EMBOÇO/MASSA ÚNICA/ASSENTAMENTO DE ALVENARIA DE VEDAÇÃO, PREPARO MECÂNICO COM BETONEIRA 600 L. AF_08/2019</t>
  </si>
  <si>
    <t>87286</t>
  </si>
  <si>
    <t>ARGAMASSA TRAÇO 1:1:6 (EM VOLUME DE CIMENTO, CAL E AREIA MÉDIA ÚMIDA) PARA EMBOÇO/MASSA ÚNICA/ASSENTAMENTO DE ALVENARIA DE VEDAÇÃO, PREPARO MECÂNICO COM BETONEIRA 400 L. AF_08/2019</t>
  </si>
  <si>
    <t>87287</t>
  </si>
  <si>
    <t>ARGAMASSA TRAÇO 1:1:6 (EM VOLUME DE CIMENTO, CAL E AREIA MÉDIA ÚMIDA) PARA EMBOÇO/MASSA ÚNICA/ASSENTAMENTO DE ALVENARIA DE VEDAÇÃO, PREPARO MECÂNICO COM BETONEIRA 600 L. AF_08/2019</t>
  </si>
  <si>
    <t>87289</t>
  </si>
  <si>
    <t>ARGAMASSA TRAÇO 1:1,5:7,5 (EM VOLUME DE CIMENTO, CAL E AREIA MÉDIA ÚMIDA) PARA EMBOÇO/MASSA ÚNICA/ASSENTAMENTO DE ALVENARIA DE VEDAÇÃO, PREPARO MECÂNICO COM BETONEIRA 400 L. AF_08/2019</t>
  </si>
  <si>
    <t>87290</t>
  </si>
  <si>
    <t>ARGAMASSA TRAÇO 1:1,5:7,5 (EM VOLUME DE CIMENTO, CAL E AREIA MÉDIA ÚMIDA) PARA EMBOÇO/MASSA ÚNICA/ASSENTAMENTO DE ALVENARIA DE VEDAÇÃO, PREPARO MECÂNICO COM BETONEIRA 600 L. AF_08/2019</t>
  </si>
  <si>
    <t>87292</t>
  </si>
  <si>
    <t>ARGAMASSA TRAÇO 1:2:8 (EM VOLUME DE CIMENTO, CAL E AREIA MÉDIA ÚMIDA) PARA EMBOÇO/MASSA ÚNICA/ASSENTAMENTO DE ALVENARIA DE VEDAÇÃO, PREPARO MECÂNICO COM BETONEIRA 400 L. AF_08/2019</t>
  </si>
  <si>
    <t>87294</t>
  </si>
  <si>
    <t>ARGAMASSA TRAÇO 1:2:9 (EM VOLUME DE CIMENTO, CAL E AREIA MÉDIA ÚMIDA) PARA EMBOÇO/MASSA ÚNICA/ASSENTAMENTO DE ALVENARIA DE VEDAÇÃO, PREPARO MECÂNICO COM BETONEIRA 600 L. AF_08/2019</t>
  </si>
  <si>
    <t>87295</t>
  </si>
  <si>
    <t>ARGAMASSA TRAÇO 1:3:12 (EM VOLUME DE CIMENTO, CAL E AREIA MÉDIA ÚMIDA) PARA EMBOÇO/MASSA ÚNICA/ASSENTAMENTO DE ALVENARIA DE VEDAÇÃO, PREPARO MECÂNICO COM BETONEIRA 400 L. AF_08/2019</t>
  </si>
  <si>
    <t>87296</t>
  </si>
  <si>
    <t>ARGAMASSA TRAÇO 1:3:12 (EM VOLUME DE CIMENTO, CAL E AREIA MÉDIA ÚMIDA) PARA EMBOÇO/MASSA ÚNICA/ASSENTAMENTO DE ALVENARIA DE VEDAÇÃO, PREPARO MECÂNICO COM BETONEIRA 600 L. AF_08/2019</t>
  </si>
  <si>
    <t>87298</t>
  </si>
  <si>
    <t>ARGAMASSA TRAÇO 1:3 (EM VOLUME DE CIMENTO E AREIA MÉDIA ÚMIDA) PARA CONTRAPISO, PREPARO MECÂNICO COM BETONEIRA 400 L. AF_08/2019</t>
  </si>
  <si>
    <t>87299</t>
  </si>
  <si>
    <t>ARGAMASSA TRAÇO 1:3 (EM VOLUME DE CIMENTO E AREIA MÉDIA ÚMIDA) PARA CONTRAPISO, PREPARO MECÂNICO COM BETONEIRA 600 L. AF_08/2019</t>
  </si>
  <si>
    <t>87301</t>
  </si>
  <si>
    <t>ARGAMASSA TRAÇO 1:4 (EM VOLUME DE CIMENTO E AREIA MÉDIA ÚMIDA) PARA CONTRAPISO, PREPARO MECÂNICO COM BETONEIRA 400 L. AF_08/2019</t>
  </si>
  <si>
    <t>87302</t>
  </si>
  <si>
    <t>ARGAMASSA TRAÇO 1:4 (EM VOLUME DE CIMENTO E AREIA MÉDIA ÚMIDA) PARA CONTRAPISO, PREPARO MECÂNICO COM BETONEIRA 600 L. AF_08/2019</t>
  </si>
  <si>
    <t>87304</t>
  </si>
  <si>
    <t>ARGAMASSA TRAÇO 1:5 (EM VOLUME DE CIMENTO E AREIA MÉDIA ÚMIDA) PARA CONTRAPISO, PREPARO MECÂNICO COM BETONEIRA 400 L. AF_08/2019</t>
  </si>
  <si>
    <t>87305</t>
  </si>
  <si>
    <t>ARGAMASSA TRAÇO 1:5 (EM VOLUME DE CIMENTO E AREIA MÉDIA ÚMIDA) PARA CONTRAPISO, PREPARO MECÂNICO COM BETONEIRA 600 L. AF_08/2019</t>
  </si>
  <si>
    <t>87307</t>
  </si>
  <si>
    <t>ARGAMASSA TRAÇO 1:6 (EM VOLUME DE CIMENTO E AREIA MÉDIA ÚMIDA) PARA CONTRAPISO, PREPARO MECÂNICO COM BETONEIRA 400 L. AF_08/2019</t>
  </si>
  <si>
    <t>87308</t>
  </si>
  <si>
    <t>ARGAMASSA TRAÇO 1:6 (EM VOLUME DE CIMENTO E AREIA MÉDIA ÚMIDA) PARA CONTRAPISO, PREPARO MECÂNICO COM BETONEIRA 600 L. AF_08/2019</t>
  </si>
  <si>
    <t>87310</t>
  </si>
  <si>
    <t>ARGAMASSA TRAÇO 1:5 (EM VOLUME DE CIMENTO E AREIA GROSSA ÚMIDA) PARA CHAPISCO CONVENCIONAL, PREPARO MECÂNICO COM BETONEIRA 400 L. AF_08/2019</t>
  </si>
  <si>
    <t>87311</t>
  </si>
  <si>
    <t>ARGAMASSA TRAÇO 1:5 (EM VOLUME DE CIMENTO E AREIA GROSSA ÚMIDA) PARA CHAPISCO CONVENCIONAL, PREPARO MECÂNICO COM BETONEIRA 600 L. AF_08/2019</t>
  </si>
  <si>
    <t>87313</t>
  </si>
  <si>
    <t>ARGAMASSA TRAÇO 1:3 (EM VOLUME DE CIMENTO E AREIA GROSSA ÚMIDA) PARA CHAPISCO CONVENCIONAL, PREPARO MECÂNICO COM BETONEIRA 400 L. AF_08/2019</t>
  </si>
  <si>
    <t>87314</t>
  </si>
  <si>
    <t>ARGAMASSA TRAÇO 1:3 (EM VOLUME DE CIMENTO E AREIA GROSSA ÚMIDA) PARA CHAPISCO CONVENCIONAL, PREPARO MECÂNICO COM BETONEIRA 600 L. AF_08/2019</t>
  </si>
  <si>
    <t>87316</t>
  </si>
  <si>
    <t>ARGAMASSA TRAÇO 1:4 (EM VOLUME DE CIMENTO E AREIA GROSSA ÚMIDA) PARA CHAPISCO CONVENCIONAL, PREPARO MECÂNICO COM BETONEIRA 400 L. AF_08/2019</t>
  </si>
  <si>
    <t>87317</t>
  </si>
  <si>
    <t>ARGAMASSA TRAÇO 1:4 (EM VOLUME DE CIMENTO E AREIA GROSSA ÚMIDA) PARA CHAPISCO CONVENCIONAL, PREPARO MECÂNICO COM BETONEIRA 600 L. AF_08/2019</t>
  </si>
  <si>
    <t>87319</t>
  </si>
  <si>
    <t>ARGAMASSA TRAÇO 1:5 (EM VOLUME DE CIMENTO E AREIA GROSSA ÚMIDA) COM ADIÇÃO DE EMULSÃO POLIMÉRICA PARA CHAPISCO ROLADO, PREPARO MECÂNICO COM BETONEIRA 400 L. AF_08/2019</t>
  </si>
  <si>
    <t>87320</t>
  </si>
  <si>
    <t>ARGAMASSA TRAÇO 1:5 (EM VOLUME DE CIMENTO E AREIA GROSSA ÚMIDA) COM ADIÇÃO DE EMULSÃO POLIMÉRICA PARA CHAPISCO ROLADO, PREPARO MECÂNICO COM BETONEIRA 600 L. AF_08/2019</t>
  </si>
  <si>
    <t>87322</t>
  </si>
  <si>
    <t>ARGAMASSA TRAÇO 1:3 (EM VOLUME DE CIMENTO E AREIA GROSSA ÚMIDA) COM ADIÇÃO DE EMULSÃO POLIMÉRICA PARA CHAPISCO ROLADO, PREPARO MECÂNICO COM BETONEIRA 400 L. AF_08/2019</t>
  </si>
  <si>
    <t>87323</t>
  </si>
  <si>
    <t>ARGAMASSA TRAÇO 1:3 (EM VOLUME DE CIMENTO E AREIA GROSSA ÚMIDA) COM ADIÇÃO DE EMULSÃO POLIMÉRICA PARA CHAPISCO ROLADO, PREPARO MECÂNICO COM BETONEIRA 600 L. AF_08/2019</t>
  </si>
  <si>
    <t>87325</t>
  </si>
  <si>
    <t>ARGAMASSA TRAÇO 1:4 (EM VOLUME DE CIMENTO E AREIA GROSSA ÚMIDA) COM ADIÇÃO DE EMULSÃO POLIMÉRICA PARA CHAPISCO ROLADO, PREPARO MECÂNICO COM BETONEIRA 400 L. AF_08/2019</t>
  </si>
  <si>
    <t>87326</t>
  </si>
  <si>
    <t>ARGAMASSA TRAÇO 1:4 (EM VOLUME DE CIMENTO E AREIA GROSSA ÚMIDA) COM ADIÇÃO DE EMULSÃO POLIMÉRICA PARA CHAPISCO ROLADO, PREPARO MECÂNICO COM BETONEIRA 600 L. AF_08/2019</t>
  </si>
  <si>
    <t>87327</t>
  </si>
  <si>
    <t>ARGAMASSA TRAÇO 1:7 (EM VOLUME DE CIMENTO E AREIA MÉDIA ÚMIDA) COM ADIÇÃO DE PLASTIFICANTE PARA EMBOÇO/MASSA ÚNICA/ASSENTAMENTO DE ALVENARIA DE VEDAÇÃO, PREPARO MECÂNICO COM MISTURADOR DE EIXO HORIZONTAL DE 300 KG. AF_08/2019</t>
  </si>
  <si>
    <t>87328</t>
  </si>
  <si>
    <t>ARGAMASSA TRAÇO 1:7 (EM VOLUME DE CIMENTO E AREIA MÉDIA ÚMIDA) COM ADIÇÃO DE PLASTIFICANTE PARA EMBOÇO/MASSA ÚNICA/ASSENTAMENTO DE ALVENARIA DE VEDAÇÃO, PREPARO MECÂNICO COM MISTURADOR DE EIXO HORIZONTAL DE 600 KG. AF_08/2019</t>
  </si>
  <si>
    <t>87329</t>
  </si>
  <si>
    <t>ARGAMASSA TRAÇO 1:6 (EM VOLUME DE CIMENTO E AREIA MÉDIA ÚMIDA) COM ADIÇÃO DE PLASTIFICANTE PARA EMBOÇO/MASSA ÚNICA/ASSENTAMENTO DE ALVENARIA DE VEDAÇÃO, PREPARO MECÂNICO COM MISTURADOR DE EIXO HORIZONTAL DE 300 KG. AF_08/2019</t>
  </si>
  <si>
    <t>523,57</t>
  </si>
  <si>
    <t>87330</t>
  </si>
  <si>
    <t>ARGAMASSA TRAÇO 1:6 (EM VOLUME DE CIMENTO E AREIA MÉDIA ÚMIDA) COM ADIÇÃO DE PLASTIFICANTE PARA EMBOÇO/MASSA ÚNICA/ASSENTAMENTO DE ALVENARIA DE VEDAÇÃO, PREPARO MECÂNICO COM MISTURADOR DE EIXO HORIZONTAL DE 600 KG. AF_08/2019</t>
  </si>
  <si>
    <t>87331</t>
  </si>
  <si>
    <t>ARGAMASSA TRAÇO 1:1:6 (EM VOLUME DE CIMENTO, CAL E AREIA MÉDIA ÚMIDA) PARA EMBOÇO/MASSA ÚNICA/ASSENTAMENTO DE ALVENARIA DE VEDAÇÃO, PREPARO MECÂNICO COM MISTURADOR DE EIXO HORIZONTAL DE 300 KG. AF_08/2019</t>
  </si>
  <si>
    <t>87332</t>
  </si>
  <si>
    <t>ARGAMASSA TRAÇO 1:1:6 (EM VOLUME DE CIMENTO, CAL E AREIA MÉDIA ÚMIDA) PARA EMBOÇO/MASSA ÚNICA/ASSENTAMENTO DE ALVENARIA DE VEDAÇÃO, PREPARO MECÂNICO COM MISTURADOR DE EIXO HORIZONTAL DE 600 KG. AF_08/2019</t>
  </si>
  <si>
    <t>87333</t>
  </si>
  <si>
    <t>ARGAMASSA TRAÇO 1:1,5:7,5 (EM VOLUME DE CIMENTO, CAL E AREIA MÉDIA ÚMIDA) PARA EMBOÇO/MASSA ÚNICA/ASSENTAMENTO DE ALVENARIA DE VEDAÇÃO, PREPARO MECÂNICO COM MISTURADOR DE EIXO HORIZONTAL DE 300 KG. AF_08/2019</t>
  </si>
  <si>
    <t>87334</t>
  </si>
  <si>
    <t>ARGAMASSA TRAÇO 1:1,5:7,5 (EM VOLUME DE CIMENTO, CAL E AREIA MÉDIA ÚMIDA) PARA EMBOÇO/MASSA ÚNICA/ASSENTAMENTO DE ALVENARIA DE VEDAÇÃO, PREPARO MECÂNICO COM MISTURADOR DE EIXO HORIZONTAL DE 600 KG. AF_08/2019</t>
  </si>
  <si>
    <t>87335</t>
  </si>
  <si>
    <t>ARGAMASSA TRAÇO 1:2:8 (EM VOLUME DE CIMENTO, CAL E AREIA MÉDIA ÚMIDA) PARA EMBOÇO/MASSA ÚNICA/ASSENTAMENTO DE ALVENARIA DE VEDAÇÃO, PREPARO MECÂNICO COM MISTURADOR DE EIXO HORIZONTAL DE 300 KG. AF_08/2019</t>
  </si>
  <si>
    <t>87336</t>
  </si>
  <si>
    <t>ARGAMASSA TRAÇO 1:2:8 (EM VOLUME DE CIMENTO, CAL E AREIA MÉDIA ÚMIDA) PARA EMBOÇO/MASSA ÚNICA/ASSENTAMENTO DE ALVENARIA DE VEDAÇÃO, PREPARO MECÂNICO COM MISTURADOR DE EIXO HORIZONTAL DE 600 KG. AF_08/2019</t>
  </si>
  <si>
    <t>87337</t>
  </si>
  <si>
    <t>ARGAMASSA TRAÇO 1:2:9 (EM VOLUME DE CIMENTO, CAL E AREIA MÉDIA ÚMIDA) PARA EMBOÇO/MASSA ÚNICA/ASSENTAMENTO DE ALVENARIA DE VEDAÇÃO, PREPARO MECÂNICO COM MISTURADOR DE EIXO HORIZONTAL DE 300 KG. AF_08/2019</t>
  </si>
  <si>
    <t>87338</t>
  </si>
  <si>
    <t>ARGAMASSA TRAÇO 1:3:12 (EM VOLUME DE CIMENTO, CAL E AREIA MÉDIA ÚMIDA) PARA EMBOÇO/MASSA ÚNICA/ASSENTAMENTO DE ALVENARIA DE VEDAÇÃO, PREPARO MECÂNICO COM MISTURADOR DE EIXO HORIZONTAL DE 600 KG. AF_08/2019</t>
  </si>
  <si>
    <t>621,88</t>
  </si>
  <si>
    <t>87339</t>
  </si>
  <si>
    <t>ARGAMASSA TRAÇO 1:3 (EM VOLUME DE CIMENTO E AREIA MÉDIA ÚMIDA) PARA CONTRAPISO, PREPARO MECÂNICO COM MISTURADOR DE EIXO HORIZONTAL DE 160 KG. AF_08/2019</t>
  </si>
  <si>
    <t>87340</t>
  </si>
  <si>
    <t>ARGAMASSA TRAÇO 1:3 (EM VOLUME DE CIMENTO E AREIA MÉDIA ÚMIDA) PARA CONTRAPISO, PREPARO MECÂNICO COM MISTURADOR DE EIXO HORIZONTAL DE 300 KG. AF_08/2019</t>
  </si>
  <si>
    <t>87341</t>
  </si>
  <si>
    <t>ARGAMASSA TRAÇO 1:3 (EM VOLUME DE CIMENTO E AREIA MÉDIA ÚMIDA) PARA CONTRAPISO, PREPARO MECÂNICO COM MISTURADOR DE EIXO HORIZONTAL DE 600 KG. AF_08/2019</t>
  </si>
  <si>
    <t>87342</t>
  </si>
  <si>
    <t>ARGAMASSA TRAÇO 1:4 (EM VOLUME DE CIMENTO E AREIA MÉDIA ÚMIDA) PARA CONTRAPISO, PREPARO MECÂNICO COM MISTURADOR DE EIXO HORIZONTAL DE 160 KG. AF_08/2019</t>
  </si>
  <si>
    <t>87343</t>
  </si>
  <si>
    <t>ARGAMASSA TRAÇO 1:4 (EM VOLUME DE CIMENTO E AREIA MÉDIA ÚMIDA) PARA CONTRAPISO, PREPARO MECÂNICO COM MISTURADOR DE EIXO HORIZONTAL DE 300 KG. AF_08/2019</t>
  </si>
  <si>
    <t>87344</t>
  </si>
  <si>
    <t>ARGAMASSA TRAÇO 1:4 (EM VOLUME DE CIMENTO E AREIA MÉDIA ÚMIDA) PARA CONTRAPISO, PREPARO MECÂNICO COM MISTURADOR DE EIXO HORIZONTAL DE 600 KG. AF_08/2019</t>
  </si>
  <si>
    <t>87345</t>
  </si>
  <si>
    <t>ARGAMASSA TRAÇO 1:5 (EM VOLUME DE CIMENTO E AREIA MÉDIA ÚMIDA) PARA CONTRAPISO, PREPARO MECÂNICO COM MISTURADOR DE EIXO HORIZONTAL DE 160 KG. AF_08/2019</t>
  </si>
  <si>
    <t>87346</t>
  </si>
  <si>
    <t>ARGAMASSA TRAÇO 1:5 (EM VOLUME DE CIMENTO E AREIA MÉDIA ÚMIDA) PARA CONTRAPISO, PREPARO MECÂNICO COM MISTURADOR DE EIXO HORIZONTAL DE 300 KG. AF_08/2019</t>
  </si>
  <si>
    <t>572,63</t>
  </si>
  <si>
    <t>87347</t>
  </si>
  <si>
    <t>ARGAMASSA TRAÇO 1:5 (EM VOLUME DE CIMENTO E AREIA MÉDIA ÚMIDA) PARA CONTRAPISO, PREPARO MECÂNICO COM MISTURADOR DE EIXO HORIZONTAL DE 600 KG. AF_08/2019</t>
  </si>
  <si>
    <t>87348</t>
  </si>
  <si>
    <t>ARGAMASSA TRAÇO 1:6 (EM VOLUME DE CIMENTO E AREIA MÉDIA ÚMIDA) PARA CONTRAPISO, PREPARO MECÂNICO COM MISTURADOR DE EIXO HORIZONTAL DE 160 KG. AF_08/2019</t>
  </si>
  <si>
    <t>87349</t>
  </si>
  <si>
    <t>ARGAMASSA TRAÇO 1:6 (EM VOLUME DE CIMENTO E AREIA MÉDIA ÚMIDA) PARA CONTRAPISO, PREPARO MECÂNICO COM MISTURADOR DE EIXO HORIZONTAL DE 600 KG. AF_08/2019</t>
  </si>
  <si>
    <t>87350</t>
  </si>
  <si>
    <t>ARGAMASSA TRAÇO 1:5 (EM VOLUME DE CIMENTO E AREIA GROSSA ÚMIDA) PARA CHAPISCO CONVENCIONAL, PREPARO MECÂNICO COM MISTURADOR DE EIXO HORIZONTAL DE 300 KG. AF_08/2019</t>
  </si>
  <si>
    <t>87351</t>
  </si>
  <si>
    <t>ARGAMASSA TRAÇO 1:5 (EM VOLUME DE CIMENTO E AREIA GROSSA ÚMIDA) PARA CHAPISCO CONVENCIONAL, PREPARO MECÂNICO COM MISTURADOR DE EIXO HORIZONTAL DE 600 KG. AF_08/2019</t>
  </si>
  <si>
    <t>87352</t>
  </si>
  <si>
    <t>ARGAMASSA TRAÇO 1:3 (EM VOLUME DE CIMENTO E AREIA GROSSA ÚMIDA) PARA CHAPISCO CONVENCIONAL, PREPARO MECÂNICO COM MISTURADOR DE EIXO HORIZONTAL DE 160 KG. AF_08/2019</t>
  </si>
  <si>
    <t>87353</t>
  </si>
  <si>
    <t>ARGAMASSA TRAÇO 1:3 (EM VOLUME DE CIMENTO E AREIA GROSSA ÚMIDA) PARA CHAPISCO CONVENCIONAL, PREPARO MECÂNICO COM MISTURADOR DE EIXO HORIZONTAL DE 300 KG. AF_08/2019</t>
  </si>
  <si>
    <t>87354</t>
  </si>
  <si>
    <t>ARGAMASSA TRAÇO 1:3 (EM VOLUME DE CIMENTO E AREIA GROSSA ÚMIDA) PARA CHAPISCO CONVENCIONAL, PREPARO MECÂNICO COM MISTURADOR DE EIXO HORIZONTAL DE 600 KG. AF_08/2019</t>
  </si>
  <si>
    <t>87355</t>
  </si>
  <si>
    <t>ARGAMASSA TRAÇO 1:4 (EM VOLUME DE CIMENTO E AREIA GROSSA ÚMIDA) PARA CHAPISCO CONVENCIONAL, PREPARO MECÂNICO COM MISTURADOR DE EIXO HORIZONTAL DE 160 KG. AF_08/2019</t>
  </si>
  <si>
    <t>87356</t>
  </si>
  <si>
    <t>ARGAMASSA TRAÇO 1:4 (EM VOLUME DE CIMENTO E AREIA GROSSA ÚMIDA) PARA CHAPISCO CONVENCIONAL, PREPARO MECÂNICO COM MISTURADOR DE EIXO HORIZONTAL DE 300 KG. AF_08/2019</t>
  </si>
  <si>
    <t>479,06</t>
  </si>
  <si>
    <t>87357</t>
  </si>
  <si>
    <t>ARGAMASSA TRAÇO 1:4 (EM VOLUME DE CIMENTO E AREIA GROSSA ÚMIDA) PARA CHAPISCO CONVENCIONAL, PREPARO MECÂNICO COM MISTURADOR DE EIXO HORIZONTAL DE 600 KG. AF_08/2019</t>
  </si>
  <si>
    <t>87358</t>
  </si>
  <si>
    <t>ARGAMASSA TRAÇO 1:5 (EM VOLUME DE CIMENTO E AREIA GROSSA ÚMIDA) COM ADIÇÃO DE EMULSÃO POLIMÉRICA PARA CHAPISCO ROLADO, PREPARO MECÂNICO COM MISTURADOR DE EIXO HORIZONTAL DE 300 KG. AF_08/2019</t>
  </si>
  <si>
    <t>87359</t>
  </si>
  <si>
    <t>ARGAMASSA TRAÇO 1:5 (EM VOLUME DE CIMENTO E AREIA GROSSA ÚMIDA) COM ADIÇÃO DE EMULSÃO POLIMÉRICA PARA CHAPISCO ROLADO, PREPARO MECÂNICO COM MISTURADOR DE EIXO HORIZONTAL DE 600 KG. AF_08/2019</t>
  </si>
  <si>
    <t>87360</t>
  </si>
  <si>
    <t>ARGAMASSA TRAÇO 1:3 (EM VOLUME DE CIMENTO E AREIA GROSSA ÚMIDA) COM ADIÇÃO DE EMULSÃO POLIMÉRICA PARA CHAPISCO ROLADO, PREPARO MECÂNICO COM MISTURADOR DE EIXO HORIZONTAL DE 160 KG. AF_08/2019</t>
  </si>
  <si>
    <t>87361</t>
  </si>
  <si>
    <t>ARGAMASSA TRAÇO 1:3 (EM VOLUME DE CIMENTO E AREIA GROSSA ÚMIDA) COM ADIÇÃO DE EMULSÃO POLIMÉRICA PARA CHAPISCO ROLADO, PREPARO MECÂNICO COM MISTURADOR DE EIXO HORIZONTAL DE 300 KG. AF_08/2019</t>
  </si>
  <si>
    <t>87362</t>
  </si>
  <si>
    <t>ARGAMASSA TRAÇO 1:3 (EM VOLUME DE CIMENTO E AREIA GROSSA ÚMIDA) COM ADIÇÃO DE EMULSÃO POLIMÉRICA PARA CHAPISCO ROLADO, PREPARO MECÂNICO COM MISTURADOR DE EIXO HORIZONTAL DE 600 KG. AF_08/2019</t>
  </si>
  <si>
    <t>87363</t>
  </si>
  <si>
    <t>ARGAMASSA TRAÇO 1:4 (EM VOLUME DE CIMENTO E AREIA GROSSA ÚMIDA) COM ADIÇÃO DE EMULSÃO POLIMÉRICA PARA CHAPISCO ROLADO, PREPARO MECÂNICO COM MISTURADOR DE EIXO HORIZONTAL DE 300 KG. AF_08/2019</t>
  </si>
  <si>
    <t>87364</t>
  </si>
  <si>
    <t>ARGAMASSA TRAÇO 1:4 (EM VOLUME DE CIMENTO E AREIA GROSSA ÚMIDA) COM ADIÇÃO DE EMULSÃO POLIMÉRICA PARA CHAPISCO ROLADO, PREPARO MECÂNICO COM MISTURADOR DE EIXO HORIZONTAL DE 600 KG. AF_08/2019</t>
  </si>
  <si>
    <t>87365</t>
  </si>
  <si>
    <t>ARGAMASSA TRAÇO 1:7 (EM VOLUME DE CIMENTO E AREIA MÉDIA ÚMIDA) COM ADIÇÃO DE PLASTIFICANTE PARA EMBOÇO/MASSA ÚNICA/ASSENTAMENTO DE ALVENARIA DE VEDAÇÃO, PREPARO MANUAL. AF_08/2019</t>
  </si>
  <si>
    <t>87366</t>
  </si>
  <si>
    <t>ARGAMASSA TRAÇO 1:6 (EM VOLUME DE CIMENTO E AREIA MÉDIA ÚMIDA) COM ADIÇÃO DE PLASTIFICANTE PARA EMBOÇO/MASSA ÚNICA/ASSENTAMENTO DE ALVENARIA DE VEDAÇÃO, PREPARO MANUAL. AF_08/2019</t>
  </si>
  <si>
    <t>87367</t>
  </si>
  <si>
    <t>ARGAMASSA TRAÇO 1:1:6 (EM VOLUME DE CIMENTO, CAL E AREIA MÉDIA ÚMIDA) PARA EMBOÇO/MASSA ÚNICA/ASSENTAMENTO DE ALVENARIA DE VEDAÇÃO, PREPARO MANUAL. AF_08/2019</t>
  </si>
  <si>
    <t>87368</t>
  </si>
  <si>
    <t>ARGAMASSA TRAÇO 1:1,5:7,5 (EM VOLUME DE CIMENTO, CAL E AREIA MÉDIA ÚMIDA) PARA EMBOÇO/MASSA ÚNICA/ASSENTAMENTO DE ALVENARIA DE VEDAÇÃO, PREPARO MANUAL. AF_08/2019</t>
  </si>
  <si>
    <t>87369</t>
  </si>
  <si>
    <t>ARGAMASSA TRAÇO 1:2:8 (EM VOLUME DE CIMENTO, CAL E AREIA MÉDIA ÚMIDA) PARA EMBOÇO/MASSA ÚNICA/ASSENTAMENTO DE ALVENARIA DE VEDAÇÃO, PREPARO MANUAL. AF_08/2019</t>
  </si>
  <si>
    <t>87370</t>
  </si>
  <si>
    <t>ARGAMASSA TRAÇO 1:2:9 (EM VOLUME DE CIMENTO, CAL E AREIA MÉDIA ÚMIDA) PARA EMBOÇO/MASSA ÚNICA/ASSENTAMENTO DE ALVENARIA DE VEDAÇÃO, PREPARO MANUAL. AF_08/2019</t>
  </si>
  <si>
    <t>87371</t>
  </si>
  <si>
    <t>ARGAMASSA TRAÇO 1:3:12 (EM VOLUME DE CIMENTO, CAL E AREIA MÉDIA ÚMIDA) PARA EMBOÇO/MASSA ÚNICA/ASSENTAMENTO DE ALVENARIA DE VEDAÇÃO, PREPARO MANUAL. AF_08/2019</t>
  </si>
  <si>
    <t>87372</t>
  </si>
  <si>
    <t>ARGAMASSA TRAÇO 1:3 (EM VOLUME DE CIMENTO E AREIA MÉDIA ÚMIDA) PARA CONTRAPISO, PREPARO MANUAL. AF_08/2019</t>
  </si>
  <si>
    <t>87373</t>
  </si>
  <si>
    <t>ARGAMASSA TRAÇO 1:4 (EM VOLUME DE CIMENTO E AREIA MÉDIA ÚMIDA) PARA CONTRAPISO, PREPARO MANUAL. AF_08/2019</t>
  </si>
  <si>
    <t>87374</t>
  </si>
  <si>
    <t>ARGAMASSA TRAÇO 1:5 (EM VOLUME DE CIMENTO E AREIA MÉDIA ÚMIDA) PARA CONTRAPISO, PREPARO MANUAL. AF_08/2019</t>
  </si>
  <si>
    <t>87375</t>
  </si>
  <si>
    <t>ARGAMASSA TRAÇO 1:6 (EM VOLUME DE CIMENTO E AREIA MÉDIA ÚMIDA) PARA CONTRAPISO, PREPARO MANUAL. AF_08/2019</t>
  </si>
  <si>
    <t>87376</t>
  </si>
  <si>
    <t>ARGAMASSA TRAÇO 1:5 (EM VOLUME DE CIMENTO E AREIA GROSSA ÚMIDA) PARA CHAPISCO CONVENCIONAL, PREPARO MANUAL. AF_08/2019</t>
  </si>
  <si>
    <t>87377</t>
  </si>
  <si>
    <t>ARGAMASSA TRAÇO 1:3 (EM VOLUME DE CIMENTO E AREIA GROSSA ÚMIDA) PARA CHAPISCO CONVENCIONAL, PREPARO MANUAL. AF_08/2019</t>
  </si>
  <si>
    <t>87378</t>
  </si>
  <si>
    <t>ARGAMASSA TRAÇO 1:4 (EM VOLUME DE CIMENTO E AREIA GROSSA ÚMIDA) PARA CHAPISCO CONVENCIONAL, PREPARO MANUAL. AF_08/2019</t>
  </si>
  <si>
    <t>87379</t>
  </si>
  <si>
    <t>ARGAMASSA TRAÇO 1:5 (EM VOLUME DE CIMENTO E AREIA GROSSA ÚMIDA) COM ADIÇÃO DE EMULSÃO POLIMÉRICA PARA CHAPISCO ROLADO, PREPARO MANUAL. AF_08/2019</t>
  </si>
  <si>
    <t>87380</t>
  </si>
  <si>
    <t>ARGAMASSA TRAÇO 1:3 (EM VOLUME DE CIMENTO E AREIA GROSSA ÚMIDA) COM ADIÇÃO DE EMULSÃO POLIMÉRICA PARA CHAPISCO ROLADO, PREPARO MANUAL. AF_08/2019</t>
  </si>
  <si>
    <t>87381</t>
  </si>
  <si>
    <t>ARGAMASSA TRAÇO 1:4 (EM VOLUME DE CIMENTO E AREIA GROSSA ÚMIDA) COM ADIÇÃO DE EMULSÃO POLIMÉRICA PARA CHAPISCO ROLADO, PREPARO MANUAL. AF_08/2019</t>
  </si>
  <si>
    <t>87382</t>
  </si>
  <si>
    <t>ARGAMASSA INDUSTRIALIZADA MULTIUSO PARA REVESTIMENTOS E ASSENTAMENTO DA ALVENARIA, PREPARO COM MISTURADOR DE EIXO HORIZONTAL DE 160 KG. AF_08/2019</t>
  </si>
  <si>
    <t>87383</t>
  </si>
  <si>
    <t>ARGAMASSA INDUSTRIALIZADA MULTIUSO PARA REVESTIMENTOS E ASSENTAMENTO DA ALVENARIA, PREPARO COM MISTURADOR DE EIXO HORIZONTAL DE 300 KG. AF_08/2019</t>
  </si>
  <si>
    <t>87384</t>
  </si>
  <si>
    <t>ARGAMASSA INDUSTRIALIZADA MULTIUSO PARA REVESTIMENTOS E ASSENTAMENTO DA ALVENARIA, PREPARO COM MISTURADOR DE EIXO HORIZONTAL DE 600 KG. AF_08/2019</t>
  </si>
  <si>
    <t>87385</t>
  </si>
  <si>
    <t>ARGAMASSA PRONTA PARA CONTRAPISO, PREPARO COM MISTURADOR DE EIXO HORIZONTAL DE 160 KG. AF_08/2019</t>
  </si>
  <si>
    <t>87386</t>
  </si>
  <si>
    <t>ARGAMASSA PRONTA PARA CONTRAPISO, PREPARO COM MISTURADOR DE EIXO HORIZONTAL DE 300 KG. AF_08/2019</t>
  </si>
  <si>
    <t>87387</t>
  </si>
  <si>
    <t>ARGAMASSA PRONTA PARA CONTRAPISO, PREPARO COM MISTURADOR DE EIXO HORIZONTAL DE 600 KG. AF_08/2019</t>
  </si>
  <si>
    <t>87388</t>
  </si>
  <si>
    <t>ARGAMASSA PARA REVESTIMENTO DECORATIVO MONOCAMADA (MONOCAPA), PREPARO COM MISTURADOR DE EIXO HORIZONTAL DE 160 KG. AF_08/2019</t>
  </si>
  <si>
    <t>87389</t>
  </si>
  <si>
    <t>ARGAMASSA PARA REVESTIMENTO DECORATIVO MONOCAMADA (MONOCAPA), PREPARO COM MISTURADOR DE EIXO HORIZONTAL DE 300 KG. AF_08/2019</t>
  </si>
  <si>
    <t>87390</t>
  </si>
  <si>
    <t>ARGAMASSA PARA REVESTIMENTO DECORATIVO MONOCAMADA (MONOCAPA), PREPARO COM MISTURADOR DE EIXO HORIZONTAL DE 600 KG. AF_08/2019</t>
  </si>
  <si>
    <t>87391</t>
  </si>
  <si>
    <t>ARGAMASSA INDUSTRIALIZADA PARA CHAPISCO ROLADO, PREPARO COM MISTURADOR DE EIXO HORIZONTAL DE 160 KG. AF_08/2019</t>
  </si>
  <si>
    <t>87393</t>
  </si>
  <si>
    <t>ARGAMASSA INDUSTRIALIZADA PARA CHAPISCO ROLADO, PREPARO COM MISTURADOR DE EIXO HORIZONTAL DE 300 KG. AF_08/2019</t>
  </si>
  <si>
    <t>87394</t>
  </si>
  <si>
    <t>ARGAMASSA INDUSTRIALIZADA PARA CHAPISCO ROLADO, PREPARO COM MISTURADOR DE EIXO HORIZONTAL DE 600 KG. AF_08/2019</t>
  </si>
  <si>
    <t>87395</t>
  </si>
  <si>
    <t>ARGAMASSA INDUSTRIALIZADA PARA CHAPISCO COLANTE, PREPARO COM MISTURADOR DE EIXO HORIZONTAL DE 160 KG. AF_08/2019</t>
  </si>
  <si>
    <t>87396</t>
  </si>
  <si>
    <t>ARGAMASSA INDUSTRIALIZADA PARA CHAPISCO COLANTE, PREPARO COM MISTURADOR DE EIXO HORIZONTAL DE 300 KG. AF_08/2019</t>
  </si>
  <si>
    <t>87397</t>
  </si>
  <si>
    <t>ARGAMASSA INDUSTRIALIZADA PARA CHAPISCO COLANTE, PREPARO COM MISTURADOR DE EIXO HORIZONTAL DE 600 KG. AF_08/2019</t>
  </si>
  <si>
    <t>87398</t>
  </si>
  <si>
    <t>ARGAMASSA INDUSTRIALIZADA MULTIUSO PARA REVESTIMENTOS E ASSENTAMENTO DA ALVENARIA, PREPARO MANUAL. AF_08/2019</t>
  </si>
  <si>
    <t>87399</t>
  </si>
  <si>
    <t>ARGAMASSA PRONTA PARA CONTRAPISO, PREPARO MANUAL. AF_08/2019</t>
  </si>
  <si>
    <t>87401</t>
  </si>
  <si>
    <t>ARGAMASSA INDUSTRIALIZADA PARA CHAPISCO ROLADO, PREPARO MANUAL. AF_08/2019</t>
  </si>
  <si>
    <t>87402</t>
  </si>
  <si>
    <t>ARGAMASSA INDUSTRIALIZADA PARA CHAPISCO COLANTE, PREPARO MANUAL. AF_08/2019</t>
  </si>
  <si>
    <t>87404</t>
  </si>
  <si>
    <t>ARGAMASSA PARA REVESTIMENTO DECORATIVO MONOCAMADA (MONOCAPA), MISTURA E PROJEÇÃO DE 1,5 M3/H DE ARGAMASSA. AF_08/2019</t>
  </si>
  <si>
    <t>87405</t>
  </si>
  <si>
    <t>ARGAMASSA PARA REVESTIMENTO DECORATIVO MONOCAMADA (MONOCAPA), MISTURA E PROJEÇÃO DE 2 M3/H DE ARGAMASSA. AF_06/2014</t>
  </si>
  <si>
    <t>87407</t>
  </si>
  <si>
    <t>ARGAMASSA INDUSTRIALIZADA PARA REVESTIMENTOS, MISTURA E PROJEÇÃO DE 1,5 M³/H DE ARGAMASSA. AF_08/2019</t>
  </si>
  <si>
    <t>87408</t>
  </si>
  <si>
    <t>ARGAMASSA INDUSTRIALIZADA PARA REVESTIMENTOS, MISTURA E PROJEÇÃO DE 2 M³/H DE ARGAMASSA. AF_06/2014</t>
  </si>
  <si>
    <t>87410</t>
  </si>
  <si>
    <t>ARGAMASSA À BASE DE GESSO, MISTURA E PROJEÇÃO DE 1,5 M³/H DE ARGAMASSA. AF_08/2019</t>
  </si>
  <si>
    <t>88626</t>
  </si>
  <si>
    <t>ARGAMASSA TRAÇO 1:0,5:4,5 (EM VOLUME DE CIMENTO, CAL E AREIA MÉDIA ÚMIDA), PREPARO MECÂNICO COM BETONEIRA 400 L. AF_08/2019</t>
  </si>
  <si>
    <t>597,39</t>
  </si>
  <si>
    <t>88627</t>
  </si>
  <si>
    <t>ARGAMASSA TRAÇO 1:0,5:4,5 (EM VOLUME DE CIMENTO, CAL E AREIA MÉDIA ÚMIDA) PARA ASSENTAMENTO DE ALVENARIA, PREPARO MANUAL. AF_08/2019</t>
  </si>
  <si>
    <t>88628</t>
  </si>
  <si>
    <t>ARGAMASSA TRAÇO 1:3 (EM VOLUME DE CIMENTO E AREIA MÉDIA ÚMIDA), PREPARO MECÂNICO COM BETONEIRA 400 L. AF_08/2019</t>
  </si>
  <si>
    <t>88629</t>
  </si>
  <si>
    <t>ARGAMASSA TRAÇO 1:3 (EM VOLUME DE CIMENTO E AREIA MÉDIA ÚMIDA), PREPARO MANUAL. AF_08/2019</t>
  </si>
  <si>
    <t>88630</t>
  </si>
  <si>
    <t>ARGAMASSA TRAÇO 1:4 (CIMENTO E AREIA MÉDIA), PREPARO MECÂNICO COM BETONEIRA 400 L. AF_08/2014</t>
  </si>
  <si>
    <t>88631</t>
  </si>
  <si>
    <t>ARGAMASSA TRAÇO 1:4 (EM VOLUME DE CIMENTO E AREIA MÉDIA ÚMIDA), PREPARO MANUAL. AF_08/2019</t>
  </si>
  <si>
    <t>88715</t>
  </si>
  <si>
    <t>ARGAMASSA TRAÇO 1:2:9 (EM VOLUME DE CIMENTO, CAL E AREIA MÉDIA ÚMIDA) PARA EMBOÇO/MASSA ÚNICA/ASSENTAMENTO DE ALVENARIA DE VEDAÇÃO, PREPARO MECÂNICO COM BETONEIRA 400 L. AF_08/2019</t>
  </si>
  <si>
    <t>95563</t>
  </si>
  <si>
    <t>ARGAMASSA TRAÇO 1:1,93 (EM VOLUME DE CIMENTO E AREIA MÉDIA ÚMIDA), FCK 20 MPA, PREPARO MECÂNICO COM MISTURADOR DUPLO HORIZONTAL DE ALTA TURBULÊNCIA. AF_03/2020</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</si>
  <si>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</si>
  <si>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</si>
  <si>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</si>
  <si>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</si>
  <si>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</si>
  <si>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</si>
  <si>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</si>
  <si>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</si>
  <si>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</si>
  <si>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</si>
  <si>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</si>
  <si>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</si>
  <si>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</si>
  <si>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</si>
  <si>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</si>
  <si>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</si>
  <si>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508,26</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</si>
  <si>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</si>
  <si>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</si>
  <si>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</si>
  <si>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</si>
  <si>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</si>
  <si>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</si>
  <si>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</si>
  <si>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</si>
  <si>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714,65</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</si>
  <si>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</si>
  <si>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</si>
  <si>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</si>
  <si>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</si>
  <si>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</si>
  <si>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</si>
  <si>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</si>
  <si>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</si>
  <si>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</si>
  <si>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</si>
  <si>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635,24</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</si>
  <si>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</si>
  <si>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</si>
  <si>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</si>
  <si>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</si>
  <si>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</si>
  <si>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</si>
  <si>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</si>
  <si>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</si>
  <si>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</si>
  <si>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</si>
  <si>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</si>
  <si>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</si>
  <si>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</si>
  <si>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</si>
  <si>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</si>
  <si>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</si>
  <si>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92121</t>
  </si>
  <si>
    <t>PENEIRAMENTO DE AREIA COM PENEIRA ELÉTRICA. AF_11/2015</t>
  </si>
  <si>
    <t>92122</t>
  </si>
  <si>
    <t>PENEIRAMENTO DE AREIA COM PENEIRA MANUAL. AF_11/2015</t>
  </si>
  <si>
    <t>44,17</t>
  </si>
  <si>
    <t>92123</t>
  </si>
  <si>
    <t>ENSACAMENTO DE AREIA. AF_11/2015</t>
  </si>
  <si>
    <t>42,19</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</si>
  <si>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</si>
  <si>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</si>
  <si>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</si>
  <si>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</si>
  <si>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</si>
  <si>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</si>
  <si>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</si>
  <si>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</si>
  <si>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</si>
  <si>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</si>
  <si>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</si>
  <si>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</si>
  <si>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</si>
  <si>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0,34</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</si>
  <si>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</si>
  <si>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</si>
  <si>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</si>
  <si>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</si>
  <si>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</si>
  <si>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</si>
  <si>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</si>
  <si>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</si>
  <si>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</si>
  <si>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</si>
  <si>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M3XKM</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</si>
  <si>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</si>
  <si>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</si>
  <si>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</si>
  <si>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</si>
  <si>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</si>
  <si>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</si>
  <si>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</si>
  <si>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</si>
  <si>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</si>
  <si>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8,32</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</si>
  <si>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</si>
  <si>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</si>
  <si>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</si>
  <si>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</si>
  <si>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5,91</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</si>
  <si>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</si>
  <si>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</si>
  <si>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</si>
  <si>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</si>
  <si>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2,34</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</si>
  <si>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</si>
  <si>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</si>
  <si>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</si>
  <si>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</si>
  <si>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</si>
  <si>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</si>
  <si>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</si>
  <si>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</si>
  <si>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</si>
  <si>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</si>
  <si>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</si>
  <si>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</si>
  <si>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</si>
  <si>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</si>
  <si>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</si>
  <si>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</si>
  <si>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</si>
  <si>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27,10</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</si>
  <si>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</si>
  <si>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</si>
  <si>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</si>
  <si>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</si>
  <si>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</si>
  <si>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</si>
  <si>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</si>
  <si>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</si>
  <si>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</si>
  <si>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1,87</t>
  </si>
  <si>
    <t>100226</t>
  </si>
  <si>
    <t>TRANSPORTE HORIZONTAL COM CARRINHO PLATAFORMA, DE LATA DE 18 LITROS (UNIDADE: LXKM). AF_07/2019</t>
  </si>
  <si>
    <t>100227</t>
  </si>
  <si>
    <t>TRANSPORTE HORIZONTAL COM CARRINHO RACIONAL, DE LATA DE 18 LITROS (UNIDADE: LXKM). AF_07/2019</t>
  </si>
  <si>
    <t>0,87</t>
  </si>
  <si>
    <t>100228</t>
  </si>
  <si>
    <t>TRANSPORTE HORIZONTAL COM MANIPULADOR TELESCÓPICO, DE LATA DE 18 LITROS (UNIDADE: LXKM). AF_07/2019</t>
  </si>
  <si>
    <t>0,29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</si>
  <si>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</si>
  <si>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</si>
  <si>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</si>
  <si>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</si>
  <si>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</si>
  <si>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</si>
  <si>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</si>
  <si>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</si>
  <si>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</si>
  <si>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</si>
  <si>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0,15</t>
  </si>
  <si>
    <t>100234</t>
  </si>
  <si>
    <t>TRANSPORTE VERTICAL MANUAL, 1 PAVIMENTO, DE CAIXA COM REVESTIMENTO CERÂMICO (UNIDADE: M2). AF_07/2019</t>
  </si>
  <si>
    <t>0,47</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</si>
  <si>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</si>
  <si>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</si>
  <si>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</si>
  <si>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</si>
  <si>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</si>
  <si>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</si>
  <si>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</si>
  <si>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</si>
  <si>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</si>
  <si>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</si>
  <si>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</si>
  <si>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</si>
  <si>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</si>
  <si>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3,43</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</si>
  <si>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</si>
  <si>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</si>
  <si>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</si>
  <si>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</si>
  <si>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16,90</t>
  </si>
  <si>
    <t>100243</t>
  </si>
  <si>
    <t>TRANSPORTE HORIZONTAL MANUAL, DE TUBO DE COBRE - CLASSE E - COM DIÂMETRO MENOR OU IGUAL A 54 MM (UNIDADE: MXKM). AF_07/2019</t>
  </si>
  <si>
    <t>2,74</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</si>
  <si>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</si>
  <si>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</si>
  <si>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</si>
  <si>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</si>
  <si>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</si>
  <si>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</si>
  <si>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2,28</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</si>
  <si>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</si>
  <si>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</si>
  <si>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</si>
  <si>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</si>
  <si>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</si>
  <si>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</si>
  <si>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</si>
  <si>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</si>
  <si>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3,81</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</si>
  <si>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</si>
  <si>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</si>
  <si>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</si>
  <si>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</si>
  <si>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</si>
  <si>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</si>
  <si>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</si>
  <si>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</si>
  <si>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</si>
  <si>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</si>
  <si>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</si>
  <si>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</si>
  <si>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</si>
  <si>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</si>
  <si>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</si>
  <si>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</si>
  <si>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</si>
  <si>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</si>
  <si>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</si>
  <si>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</si>
  <si>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</si>
  <si>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</si>
  <si>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4,66</t>
  </si>
  <si>
    <t>100262</t>
  </si>
  <si>
    <t>TRANSPORTE HORIZONTAL MANUAL, DE VERGALHÕES DE AÇO COM DIÂMETRO DE 8 MM (UNIDADE: KGXKM). AF_07/2019</t>
  </si>
  <si>
    <t>2,89</t>
  </si>
  <si>
    <t>100263</t>
  </si>
  <si>
    <t>TRANSPORTE HORIZONTAL MANUAL, DE VERGALHÕES DE AÇO COM DIÂMETRO DE 10 MM; 12,5 MM; 16 MM; 20 MM; 25 MM OU 32 MM (UNIDADE: KGXKM). AF_07/2019</t>
  </si>
  <si>
    <t>1,85</t>
  </si>
  <si>
    <t>100264</t>
  </si>
  <si>
    <t>TRANSPORTE HORIZONTAL MANUAL, DE JANELA (UNIDADE: M2XKM). AF_07/2019</t>
  </si>
  <si>
    <t>33,75</t>
  </si>
  <si>
    <t>100265</t>
  </si>
  <si>
    <t>TRANSPORTE VERTICAL MANUAL, 1 PAVIMENTO, DE JANELA (UNIDADE: M2). AF_07/2019</t>
  </si>
  <si>
    <t>0,70</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</si>
  <si>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</si>
  <si>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</si>
  <si>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</si>
  <si>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</si>
  <si>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</si>
  <si>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</si>
  <si>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</si>
  <si>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</si>
  <si>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</si>
  <si>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</si>
  <si>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</si>
  <si>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</si>
  <si>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53,80</t>
  </si>
  <si>
    <t>100272</t>
  </si>
  <si>
    <t>TRANSPORTE VERTICAL MANUAL, 1 PAVIMENTO, DE VIDRO (UNIDADE: M2). AF_07/2019</t>
  </si>
  <si>
    <t>100273</t>
  </si>
  <si>
    <t>TRANSPORTE HORIZONTAL MANUAL, DE TELA DE AÇO (UNIDADE: KGXKM). AF_07/2019</t>
  </si>
  <si>
    <t>2,80</t>
  </si>
  <si>
    <t>100274</t>
  </si>
  <si>
    <t>TRANSPORTE HORIZONTAL MANUAL, DE COMPENSADO DE MADEIRA (UNIDADE: M2XKM). AF_07/2019</t>
  </si>
  <si>
    <t>23,92</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</si>
  <si>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</si>
  <si>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</si>
  <si>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</si>
  <si>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</si>
  <si>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</si>
  <si>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</si>
  <si>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</si>
  <si>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</si>
  <si>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34,32</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</si>
  <si>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</si>
  <si>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</si>
  <si>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</si>
  <si>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</si>
  <si>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</si>
  <si>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</si>
  <si>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</si>
  <si>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</si>
  <si>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</si>
  <si>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</si>
  <si>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21,71</t>
  </si>
  <si>
    <t>100284</t>
  </si>
  <si>
    <t>TRANSPORTE HORIZONTAL COM MANIPULADOR TELESCÓPICO, DE TELHA DE CONCRETO OU CERÂMICA (UNIDADE: M2XKM). AF_07/2019</t>
  </si>
  <si>
    <t>100285</t>
  </si>
  <si>
    <t>TRANSPORTE HORIZONTAL MANUAL, DE BARRAMENTO BLINDADO (UNIDADE: MXKM). AF_07/2019</t>
  </si>
  <si>
    <t>36,11</t>
  </si>
  <si>
    <t>100286</t>
  </si>
  <si>
    <t>TRANSPORTE HORIZONTAL COM CARRINHO PLATAFORMA, DE BARRAMENTO BLINDADO (UNIDADE: MXKM). AF_07/2019</t>
  </si>
  <si>
    <t>100287</t>
  </si>
  <si>
    <t>TRANSPORTE HORIZONTAL MANUAL, DE CALHA QUADRADA NÚMERO 24  CORTE 33 (UNIDADE: MXKM). AF_07/2019</t>
  </si>
  <si>
    <t>99802</t>
  </si>
  <si>
    <t>LIMPEZA DE PISO CERÂMICO OU PORCELANATO COM VASSOURA A SECO. AF_04/2019</t>
  </si>
  <si>
    <t>99803</t>
  </si>
  <si>
    <t>LIMPEZA DE PISO CERÂMICO OU PORCELANATO COM PANO ÚMIDO. AF_04/2019</t>
  </si>
  <si>
    <t>99804</t>
  </si>
  <si>
    <t>LIMPEZA DE PISO CERÂMICO OU PORCELANATO UTILIZANDO DETERGENTE NEUTRO E ESCOVAÇÃO MANUAL. AF_04/2019</t>
  </si>
  <si>
    <t>99805</t>
  </si>
  <si>
    <t>LIMPEZA DE PISO CERÂMICO OU COM PEDRAS RÚSTICAS UTILIZANDO ÁCIDO MURIÁTICO. AF_04/2019</t>
  </si>
  <si>
    <t>LIMPEZA DE REVESTIMENTO CERÂMICO EM PAREDE COM PANO ÚMIDO AF_04/2019</t>
  </si>
  <si>
    <t>99807</t>
  </si>
  <si>
    <t>LIMPEZA DE REVESTIMENTO CERÂMICO EM PAREDE UTILIZANDO DETERGENTE NEUTRO E ESCOVAÇÃO MANUAL. AF_04/2019</t>
  </si>
  <si>
    <t>1,45</t>
  </si>
  <si>
    <t>99808</t>
  </si>
  <si>
    <t>LIMPEZA DE REVESTIMENTO CERÂMICO EM PAREDE UTILIZANDO ÁCIDO MURIÁTICO. AF_04/2019</t>
  </si>
  <si>
    <t>3,83</t>
  </si>
  <si>
    <t>99809</t>
  </si>
  <si>
    <t>LIMPEZA DE PISO DE LADRILHO HIDRÁULICO COM PANO ÚMIDO. AF_04/2019</t>
  </si>
  <si>
    <t>99810</t>
  </si>
  <si>
    <t>LIMPEZA DE PISO DE MÁRMORE/GRANITO UTILIZANDO DETERGENTE NEUTRO E ESCOVAÇÃO MANUAL. AF_04/2019</t>
  </si>
  <si>
    <t>99811</t>
  </si>
  <si>
    <t>LIMPEZA DE CONTRAPISO COM VASSOURA A SECO. AF_04/2019</t>
  </si>
  <si>
    <t>99812</t>
  </si>
  <si>
    <t>LIMPEZA DE LADRILHO HIDRÁULICO EM PAREDE COM PANO ÚMIDO. AF_04/2019</t>
  </si>
  <si>
    <t>0,97</t>
  </si>
  <si>
    <t>99813</t>
  </si>
  <si>
    <t>LIMPEZA DE MÁRMORE/GRANITO EM PAREDE UTILIZANDO DETERGENTE NEUTRO E ESCOVAÇÃO MANUAL. AF_04/2019</t>
  </si>
  <si>
    <t>99814</t>
  </si>
  <si>
    <t>LIMPEZA DE SUPERFÍCIE COM JATO DE ALTA PRESSÃO.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</si>
  <si>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</si>
  <si>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</si>
  <si>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</si>
  <si>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</si>
  <si>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</si>
  <si>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</si>
  <si>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6,60</t>
  </si>
  <si>
    <t>99818</t>
  </si>
  <si>
    <t>LIMPEZA DE BACIA SANITÁRIA, BIDÊ OU MICTÓRIO EM LOUÇA, INCLUSIVE METAIS CORRESPONDENTES. AF_04/2019</t>
  </si>
  <si>
    <t>99819</t>
  </si>
  <si>
    <t>LIMPEZA DE BANCADA DE PEDRA (MÁRMORE OU GRANITO). AF_04/2019</t>
  </si>
  <si>
    <t>14,60</t>
  </si>
  <si>
    <t>99820</t>
  </si>
  <si>
    <t>LIMPEZA DE JANELA INTEIRAMENTE DE VIDRO. AF_04/2019</t>
  </si>
  <si>
    <t>2,10</t>
  </si>
  <si>
    <t>99821</t>
  </si>
  <si>
    <t>LIMPEZA DE JANELA DE VIDRO COM CAIXILHO EM AÇO/ALUMÍNIO/PVC. AF_04/2019</t>
  </si>
  <si>
    <t>99822</t>
  </si>
  <si>
    <t>LIMPEZA DE PORTA DE MADEIRA. AF_04/2019</t>
  </si>
  <si>
    <t>0,86</t>
  </si>
  <si>
    <t>99823</t>
  </si>
  <si>
    <t>LIMPEZA DE PORTA INTEIRAMENTE DE VIDRO. AF_04/2019</t>
  </si>
  <si>
    <t>99824</t>
  </si>
  <si>
    <t>LIMPEZA DE PORTA EM AÇO/ALUMÍNIO. AF_04/2019</t>
  </si>
  <si>
    <t>99825</t>
  </si>
  <si>
    <t>LIMPEZA DE PORTA DE VIDRO COM CAIXILHO EM AÇO/ ALUMÍNIO/ PVC. AF_04/2019</t>
  </si>
  <si>
    <t>3,77</t>
  </si>
  <si>
    <t>99826</t>
  </si>
  <si>
    <t>LIMPEZA DE FORRO REMOVÍVEL COM PANO ÚMIDO. AF_04/2019</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</si>
  <si>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</si>
  <si>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</si>
  <si>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</si>
  <si>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</si>
  <si>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</si>
  <si>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</si>
  <si>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</si>
  <si>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</si>
  <si>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</si>
  <si>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</si>
  <si>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</si>
  <si>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</si>
  <si>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</si>
  <si>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</si>
  <si>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</si>
  <si>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</si>
  <si>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</si>
  <si>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</si>
  <si>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</si>
  <si>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</si>
  <si>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</si>
  <si>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GUARDA-CORPO EM LAJE PÓS-DESFÔRMA, PARA ESTRUTURAS EM CONCRETO, COM ESCORAS DE MADEIRA ESTRONCADAS NA ESTRUTURA, TRAVESSÕES DE MADEIRA PREGADOS E FECHAMENTO EM TELA DE POLIPROPILENO PARA EDIFICAÇÕES ACIMA DE 4 PAV. (2 MONTAGENS POR OBRA). AF_11/2017</t>
  </si>
  <si>
    <t>63,00</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</si>
  <si>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</si>
  <si>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</si>
  <si>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</si>
  <si>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</si>
  <si>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</si>
  <si>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</si>
  <si>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</si>
  <si>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</si>
  <si>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</si>
  <si>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</si>
  <si>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</si>
  <si>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</si>
  <si>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</si>
  <si>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</si>
  <si>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</si>
  <si>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</si>
  <si>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97054</t>
  </si>
  <si>
    <t>INSTALAÇÃO DE SINALIZADOR NOTURNO LED. AF_11/2017</t>
  </si>
  <si>
    <t>97062</t>
  </si>
  <si>
    <t>COLOCAÇÃO DE TELA EM ANDAIME FACHADEIRO. AF_11/2017</t>
  </si>
  <si>
    <t>97063</t>
  </si>
  <si>
    <t>MONTAGEM E DESMONTAGEM DE ANDAIME MODULAR FACHADEIRO, COM PISO METÁLICO, PARA EDIFICAÇÕES COM MÚLTIPLOS PAVIMENTOS (EXCLUSIVE ANDAIME E LIMPEZA). AF_11/2017</t>
  </si>
  <si>
    <t>MONTAGEM E DESMONTAGEM DE ANDAIME TUBULAR TIPO TORRE (EXCLUSIVE ANDAIME E LIMPEZA). AF_11/2017</t>
  </si>
  <si>
    <t>97065</t>
  </si>
  <si>
    <t>MONTAGEM E DESMONTAGEM DE ANDAIME MULTIDIRECIONAL (EXCLUSIVE ANDAIME E LIMPEZA). AF_11/2017</t>
  </si>
  <si>
    <t>6,52</t>
  </si>
  <si>
    <t>97066</t>
  </si>
  <si>
    <t>COBERTURA PARA PROTEÇÃO DE PEDESTRES SOBRE ESTRUTURA DE ANDAIME, INCLUSIVE MONTAGEM E DESMONTAGEM. AF_11/2017</t>
  </si>
  <si>
    <t>97067</t>
  </si>
  <si>
    <t>PLATAFORMA DE PROTEÇÃO PRINCIPAL PARA ALVENARIA ESTRUTURAL PARA SER APOIADA EM ANDAIME, INCLUSIVE MONTAGEM E DESMONTAGEM. AF_11/2017</t>
  </si>
  <si>
    <t>97621</t>
  </si>
  <si>
    <t>DEMOLIÇÃO DE ALVENARIA DE BLOCO FURADO, DE FORMA MANUAL, COM REAPROVEITAMENTO. AF_12/2017</t>
  </si>
  <si>
    <t>DEMOLIÇÃO DE ALVENARIA DE BLOCO FURADO, DE FORMA MANUAL, SEM REAPROVEITAMENTO. AF_12/2017</t>
  </si>
  <si>
    <t>47,92</t>
  </si>
  <si>
    <t>97623</t>
  </si>
  <si>
    <t>DEMOLIÇÃO DE ALVENARIA DE TIJOLO MACIÇO, DE FORMA MANUAL, COM REAPROVEITAMENTO. AF_12/2017</t>
  </si>
  <si>
    <t>97624</t>
  </si>
  <si>
    <t>DEMOLIÇÃO DE ALVENARIA DE TIJOLO MACIÇO, DE FORMA MANUAL, SEM REAPROVEITAMENTO. AF_12/2017</t>
  </si>
  <si>
    <t>97625</t>
  </si>
  <si>
    <t>DEMOLIÇÃO DE ALVENARIA PARA QUALQUER TIPO DE BLOCO, DE FORMA MECANIZADA, SEM REAPROVEITAMENTO. AF_12/2017</t>
  </si>
  <si>
    <t>50,62</t>
  </si>
  <si>
    <t>97626</t>
  </si>
  <si>
    <t>DEMOLIÇÃO DE PILARES E VIGAS EM CONCRETO ARMADO, DE FORMA MANUAL, SEM REAPROVEITAMENTO. AF_12/2017</t>
  </si>
  <si>
    <t>97627</t>
  </si>
  <si>
    <t>DEMOLIÇÃO DE PILARES E VIGAS EM CONCRETO ARMADO, DE FORMA MECANIZADA COM MARTELETE, SEM REAPROVEITAMENTO. AF_12/2017</t>
  </si>
  <si>
    <t>DEMOLIÇÃO DE LAJES, DE FORMA MANUAL, SEM REAPROVEITAMENTO. AF_12/2017</t>
  </si>
  <si>
    <t>97629</t>
  </si>
  <si>
    <t>DEMOLIÇÃO DE LAJES, DE FORMA MECANIZADA COM MARTELETE, SEM REAPROVEITAMENTO. AF_12/2017</t>
  </si>
  <si>
    <t>DEMOLIÇÃO DE ARGAMASSAS, DE FORMA MANUAL, SEM REAPROVEITAMENTO. AF_12/2017</t>
  </si>
  <si>
    <t>97632</t>
  </si>
  <si>
    <t>DEMOLIÇÃO DE RODAPÉ CERÂMICO, DE FORMA MANUAL, SEM REAPROVEITAMENTO. AF_12/2017</t>
  </si>
  <si>
    <t>2,17</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</si>
  <si>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</si>
  <si>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</si>
  <si>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</si>
  <si>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</si>
  <si>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</si>
  <si>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13,25</t>
  </si>
  <si>
    <t>97636</t>
  </si>
  <si>
    <t>DEMOLIÇÃO PARCIAL DE PAVIMENTO ASFÁLTICO, DE FORMA MECANIZADA, SEM REAPROVEITAMENTO. AF_12/2017</t>
  </si>
  <si>
    <t>18,96</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</si>
  <si>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</si>
  <si>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</si>
  <si>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</si>
  <si>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</si>
  <si>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</si>
  <si>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</si>
  <si>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</si>
  <si>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</si>
  <si>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</si>
  <si>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</si>
  <si>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</si>
  <si>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</si>
  <si>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</si>
  <si>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20,50</t>
  </si>
  <si>
    <t>REMOÇÃO DE PORTAS, DE FORMA MANUAL, SEM REAPROVEITAMENTO. AF_12/2017</t>
  </si>
  <si>
    <t>REMOÇÃO DE JANELAS, DE FORMA MANUAL, SEM REAPROVEITAMENTO. AF_12/2017</t>
  </si>
  <si>
    <t>29,66</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</si>
  <si>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</si>
  <si>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</si>
  <si>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</si>
  <si>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</si>
  <si>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</si>
  <si>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3,71</t>
  </si>
  <si>
    <t>REMOÇÃO DE TRAMA DE MADEIRA PARA COBERTURA, DE FORMA MANUAL, SEM REAPROVEITAMENTO. AF_12/2017</t>
  </si>
  <si>
    <t>97651</t>
  </si>
  <si>
    <t>REMOÇÃO DE TESOURAS DE MADEIRA, COM VÃO MENOR QUE 8M, DE FORMA MANUAL, SEM REAPROVEITAMENTO. AF_12/2017</t>
  </si>
  <si>
    <t>68,50</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</si>
  <si>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</si>
  <si>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</si>
  <si>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</si>
  <si>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</si>
  <si>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</si>
  <si>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</si>
  <si>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144,15</t>
  </si>
  <si>
    <t>97655</t>
  </si>
  <si>
    <t>REMOÇÃO DE TRAMA METÁLICA PARA COBERTURA, DE FORMA MANUAL, SEM REAPROVEITAMENTO. AF_12/2017</t>
  </si>
  <si>
    <t>29,27</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</si>
  <si>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</si>
  <si>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</si>
  <si>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</si>
  <si>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</si>
  <si>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</si>
  <si>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</si>
  <si>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</si>
  <si>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</si>
  <si>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</si>
  <si>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</si>
  <si>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97662</t>
  </si>
  <si>
    <t>REMOÇÃO DE TUBULAÇÕES (TUBOS E CONEXÕES) DE ÁGUA FRIA, DE FORMA MANUAL, SEM REAPROVEITAMENTO. AF_12/2017</t>
  </si>
  <si>
    <t>REMOÇÃO DE LOUÇAS, DE FORMA MANUAL, SEM REAPROVEITAMENTO. AF_12/2017</t>
  </si>
  <si>
    <t>REMOÇÃO DE ACESSÓRIOS, DE FORMA MANUAL, SEM REAPROVEITAMENTO. AF_12/2017</t>
  </si>
  <si>
    <t>1,27</t>
  </si>
  <si>
    <t>REMOÇÃO DE LUMINÁRIAS, DE FORMA MANUAL, SEM REAPROVEITAMENTO. AF_12/2017</t>
  </si>
  <si>
    <t>REMOÇÃO DE METAIS SANITÁRIOS, DE FORMA MANUAL, SEM REAPROVEITAMENTO. AF_12/2017</t>
  </si>
  <si>
    <t>95967</t>
  </si>
  <si>
    <t>SERVIÇOS TÉCNICOS ESPECIALIZADOS PARA ACOMPANHAMENTO DE EXECUÇÃO DE FUNDAÇÕES PROFUNDAS E ESTRUTURAS DE CONTENÇÃO</t>
  </si>
  <si>
    <t>99058</t>
  </si>
  <si>
    <t>LOCAÇÃO DE PONTO PARA REFERÊNCIA TOPOGRÁFICA. AF_10/2018</t>
  </si>
  <si>
    <t>99059</t>
  </si>
  <si>
    <t>LOCACAO CONVENCIONAL DE OBRA, UTILIZANDO GABARITO DE TÁBUAS CORRIDAS PONTALETADAS A CADA 2,00M -  2 UTILIZAÇÕES. AF_10/2018</t>
  </si>
  <si>
    <t>56,77</t>
  </si>
  <si>
    <t>99060</t>
  </si>
  <si>
    <t>LOCAÇÃO COM CAVALETE COM ALTURA DE 1,00 M - 2 UTILIZAÇÕES. AF_10/2018</t>
  </si>
  <si>
    <t>99061</t>
  </si>
  <si>
    <t>LOCAÇÃO COM CAVALETE COM ALTURA DE 0,50 M - 2 UTILIZAÇÕES. AF_10/2018</t>
  </si>
  <si>
    <t>99,80</t>
  </si>
  <si>
    <t>99062</t>
  </si>
  <si>
    <t>MARCAÇÃO DE PONTOS EM GABARITO OU CAVALETE. AF_10/2018</t>
  </si>
  <si>
    <t>99063</t>
  </si>
  <si>
    <t>LOCAÇÃO DE REDE DE ÁGUA OU ESGOTO. AF_10/2018</t>
  </si>
  <si>
    <t>99064</t>
  </si>
  <si>
    <t>LOCAÇÃO DE PAVIMENTAÇÃO. AF_10/2018</t>
  </si>
  <si>
    <t>0,44</t>
  </si>
  <si>
    <t>93588</t>
  </si>
  <si>
    <t>TRANSPORTE COM CAMINHÃO BASCULANTE DE 10 M³, EM VIA URBANA EM LEITO NATURAL (UNIDADE: M3XKM). AF_07/2020</t>
  </si>
  <si>
    <t>93589</t>
  </si>
  <si>
    <t>TRANSPORTE COM CAMINHÃO BASCULANTE DE 10 M³, EM VIA URBANA EM REVESTIMENTO PRIMÁRIO (UNIDADE: M3XKM). AF_07/2020</t>
  </si>
  <si>
    <t>93590</t>
  </si>
  <si>
    <t>TRANSPORTE COM CAMINHÃO BASCULANTE DE 10 M³, EM VIA URBANA PAVIMENTADA, ADICIONAL PARA DMT EXCEDENTE A 30 KM (UNIDADE: M3XKM). AF_07/2020</t>
  </si>
  <si>
    <t>93591</t>
  </si>
  <si>
    <t>TRANSPORTE COM CAMINHÃO BASCULANTE DE 14 M³, EM VIA URBANA EM LEITO NATURAL (UNIDADE: M3XKM). AF_07/2020</t>
  </si>
  <si>
    <t>93592</t>
  </si>
  <si>
    <t>TRANSPORTE COM CAMINHÃO BASCULANTE DE 14 M³, EM VIA URBANA EM REVESTIMENTO PRIMÁRIO (UNIDADE: M3XKM). AF_07/2020</t>
  </si>
  <si>
    <t>93593</t>
  </si>
  <si>
    <t>TRANSPORTE COM CAMINHÃO BASCULANTE DE 14 M³, EM VIA URBANA PAVIMENTADA, ADICIONAL PARA DMT EXCEDENTE A 30 KM (UNIDADE: M3XKM). AF_07/2020</t>
  </si>
  <si>
    <t>0,78</t>
  </si>
  <si>
    <t>93594</t>
  </si>
  <si>
    <t>TRANSPORTE COM CAMINHÃO BASCULANTE DE 10 M³, EM VIA URBANA EM LEITO NATURAL (UNIDADE: TXKM). AF_07/2020</t>
  </si>
  <si>
    <t>93595</t>
  </si>
  <si>
    <t>TRANSPORTE COM CAMINHÃO BASCULANTE DE 10 M³, EM VIA URBANA EM REVESTIMENTO PRIMÁRIO (UNIDADE: TXKM). AF_07/2020</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</si>
  <si>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</si>
  <si>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</si>
  <si>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</si>
  <si>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</si>
  <si>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93598</t>
  </si>
  <si>
    <t>TRANSPORTE COM CAMINHÃO BASCULANTE DE 14 M³, EM VIA URBANA EM REVESTIMENTO PRIMÁRIO (UNIDADE: TXKM). AF_07/2020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</si>
  <si>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</si>
  <si>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</si>
  <si>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</si>
  <si>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</si>
  <si>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</si>
  <si>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</si>
  <si>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1,80</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</si>
  <si>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</si>
  <si>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</si>
  <si>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</si>
  <si>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</si>
  <si>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95429</t>
  </si>
  <si>
    <t>TRANSPORTE COM CAMINHÃO BASCULANTE DE 18 M³, EM VIA URBANA EM REVESTIMENTO PRIMÁRIO (UNIDADE: TXKM). AF_07/2020</t>
  </si>
  <si>
    <t>1,21</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</si>
  <si>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</si>
  <si>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</si>
  <si>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</si>
  <si>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</si>
  <si>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</si>
  <si>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</si>
  <si>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1,91</t>
  </si>
  <si>
    <t>95877</t>
  </si>
  <si>
    <t>TRANSPORTE COM CAMINHÃO BASCULANTE DE 18 M³, EM VIA URBANA PAVIMENTADA, DMT ATÉ 30 KM (UNIDADE: M3XKM). AF_07/2020</t>
  </si>
  <si>
    <t>95878</t>
  </si>
  <si>
    <t>TRANSPORTE COM CAMINHÃO BASCULANTE DE 10 M³, EM VIA URBANA PAVIMENTADA, DMT ATÉ 30 KM (UNIDADE: TXKM). AF_07/2020</t>
  </si>
  <si>
    <t>95879</t>
  </si>
  <si>
    <t>TRANSPORTE COM CAMINHÃO BASCULANTE DE 14 M³, EM VIA URBANA PAVIMENTADA, DMT ATÉ 30 KM (UNIDADE: TXKM). AF_07/2020</t>
  </si>
  <si>
    <t>1,30</t>
  </si>
  <si>
    <t>95880</t>
  </si>
  <si>
    <t>TRANSPORTE COM CAMINHÃO BASCULANTE DE 18 M³, EM VIA URBANA PAVIMENTADA, DMT ATÉ 30 KM (UNIDADE: TXKM). AF_07/2020</t>
  </si>
  <si>
    <t>97912</t>
  </si>
  <si>
    <t>TRANSPORTE COM CAMINHÃO BASCULANTE DE 6 M³, EM VIA URBANA EM LEITO NATURAL (UNIDADE: M3XKM). AF_07/2020</t>
  </si>
  <si>
    <t>97913</t>
  </si>
  <si>
    <t>TRANSPORTE COM CAMINHÃO BASCULANTE DE 6 M³, EM VIA URBANA EM REVESTIMENTO PRIMÁRIO (UNIDADE: M3XKM). AF_07/2020</t>
  </si>
  <si>
    <t>97914</t>
  </si>
  <si>
    <t>TRANSPORTE COM CAMINHÃO BASCULANTE DE 6 M³, EM VIA URBANA PAVIMENTADA, DMT ATÉ 30 KM (UNIDADE: M3XKM). AF_07/2020</t>
  </si>
  <si>
    <t>97915</t>
  </si>
  <si>
    <t>TRANSPORTE COM CAMINHÃO BASCULANTE DE 6 M³, EM VIA URBANA PAVIMENTADA, ADICIONAL PARA DMT EXCEDENTE A 30 KM (UNIDADE: M3XKM). AF_07/2020</t>
  </si>
  <si>
    <t>1,14</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</si>
  <si>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</si>
  <si>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</si>
  <si>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</si>
  <si>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</si>
  <si>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</si>
  <si>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</si>
  <si>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</si>
  <si>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</si>
  <si>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5,01</t>
  </si>
  <si>
    <t>100941</t>
  </si>
  <si>
    <t>TRANSPORTE COM CAMINHÃO BASCULANTE DE 6 M³, EM VIA INTERNA (DENTRO DO CANTEIRO - UNIDADE: TXKM). AF_07/2020</t>
  </si>
  <si>
    <t>5,69</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</si>
  <si>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</si>
  <si>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</si>
  <si>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</si>
  <si>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</si>
  <si>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</si>
  <si>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</si>
  <si>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</si>
  <si>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</si>
  <si>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</si>
  <si>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</si>
  <si>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2,36</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</si>
  <si>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</si>
  <si>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</si>
  <si>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</si>
  <si>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</si>
  <si>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</si>
  <si>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</si>
  <si>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</si>
  <si>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</si>
  <si>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</si>
  <si>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</si>
  <si>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2,97</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</si>
  <si>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</si>
  <si>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</si>
  <si>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</si>
  <si>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</si>
  <si>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</si>
  <si>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</si>
  <si>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8,19</t>
  </si>
  <si>
    <t>100955</t>
  </si>
  <si>
    <t>TRANSPORTE COM CAMINHÃO PIPA DE 6 M³, EM VIA URBANA EM LEITO NATURAL (UNIDADE: M3XKM). AF_07/2020</t>
  </si>
  <si>
    <t>4,76</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</si>
  <si>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</si>
  <si>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</si>
  <si>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</si>
  <si>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</si>
  <si>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</si>
  <si>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</si>
  <si>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1,51</t>
  </si>
  <si>
    <t>100959</t>
  </si>
  <si>
    <t>TRANSPORTE COM CAMINHÃO PIPA DE 6 M³, EM VIA INTERNA (DENTRO DO CANTEIRO - UNIDADE: M3XKM). AF_07/2020</t>
  </si>
  <si>
    <t>11,34</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</si>
  <si>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</si>
  <si>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</si>
  <si>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</si>
  <si>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</si>
  <si>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</si>
  <si>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</si>
  <si>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</si>
  <si>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</si>
  <si>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</si>
  <si>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</si>
  <si>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8,48</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</si>
  <si>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</si>
  <si>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</si>
  <si>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</si>
  <si>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</si>
  <si>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</si>
  <si>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</si>
  <si>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</si>
  <si>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</si>
  <si>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</si>
  <si>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</si>
  <si>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</si>
  <si>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</si>
  <si>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</si>
  <si>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</si>
  <si>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1,82</t>
  </si>
  <si>
    <t>102330</t>
  </si>
  <si>
    <t>TRANSPORTE COM CAMINHÃO TANQUE DE TRANSPORTE DE MATERIAL ASFÁLTICO DE 30000 L, EM VIA URBANA PAVIMENTADA, DMT ATÉ 30KM (UNIDADE: TXKM). AF_07/2020</t>
  </si>
  <si>
    <t>1,29</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</si>
  <si>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</si>
  <si>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</si>
  <si>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</si>
  <si>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</si>
  <si>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</si>
  <si>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</si>
  <si>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</si>
  <si>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</si>
  <si>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T</t>
  </si>
  <si>
    <t>101479</t>
  </si>
  <si>
    <t>CARGA, MANOBRA E DESCARGA MANUAL DE TUBOS PLÁSTICOS, DN 200 MM, EM CAMINHÃO CARROCERIA 9T. AF_07/2020</t>
  </si>
  <si>
    <t>102568</t>
  </si>
  <si>
    <t>CARGA, MANOBRA E DESCARGA MANUAL DE TUBOS PLÁSTICOS, DN 150 MM, EM CAMINHÃO CARROCERIA 9T. AF_06/2021</t>
  </si>
  <si>
    <t>100976</t>
  </si>
  <si>
    <t>CARGA, MANOBRA E DESCARGA DE SOLOS E MATERIAIS GRANULARES EM CAMINHÃO BASCULANTE 18 M³ - CARGA COM PÁ CARREGADEIRA (CAÇAMBA DE 1,7 A 2,8 M³ / 128 HP) E DESCARGA LIVRE (UNIDADE: M3). AF_07/2020</t>
  </si>
  <si>
    <t>7,65</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</si>
  <si>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</si>
  <si>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</si>
  <si>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</si>
  <si>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</si>
  <si>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</si>
  <si>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</si>
  <si>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</si>
  <si>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</si>
  <si>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5,74</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</si>
  <si>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</si>
  <si>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</si>
  <si>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</si>
  <si>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</si>
  <si>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</si>
  <si>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</si>
  <si>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</si>
  <si>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</si>
  <si>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8,07</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</si>
  <si>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</si>
  <si>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</si>
  <si>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</si>
  <si>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</si>
  <si>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</si>
  <si>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</si>
  <si>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9,25</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</si>
  <si>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</si>
  <si>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</si>
  <si>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</si>
  <si>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</si>
  <si>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</si>
  <si>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</si>
  <si>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</si>
  <si>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</si>
  <si>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</si>
  <si>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</si>
  <si>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</si>
  <si>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</si>
  <si>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</si>
  <si>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</si>
  <si>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</si>
  <si>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</si>
  <si>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</si>
  <si>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</si>
  <si>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</si>
  <si>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</si>
  <si>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6,00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</si>
  <si>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</si>
  <si>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</si>
  <si>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</si>
  <si>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</si>
  <si>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</si>
  <si>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</si>
  <si>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5,38</t>
  </si>
  <si>
    <t>101001</t>
  </si>
  <si>
    <t>CARGA DE MISTURA ASFÁLTICA EM CAMINHÃO BASCULANTE 6 M³ (UNIDADE: T). AF_07/2020</t>
  </si>
  <si>
    <t>4,78</t>
  </si>
  <si>
    <t>101002</t>
  </si>
  <si>
    <t>CARGA DE MISTURA ASFÁLTICA EM CAMINHÃO BASCULANTE 10 M³ (UNIDADE: T). AF_07/2020</t>
  </si>
  <si>
    <t>5,75</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</si>
  <si>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</si>
  <si>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</si>
  <si>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</si>
  <si>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</si>
  <si>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</si>
  <si>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</si>
  <si>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18,10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</si>
  <si>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</si>
  <si>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</si>
  <si>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</si>
  <si>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</si>
  <si>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</si>
  <si>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</si>
  <si>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</si>
  <si>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</si>
  <si>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</si>
  <si>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</si>
  <si>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26,15</t>
  </si>
  <si>
    <t>101013</t>
  </si>
  <si>
    <t>CARGA, MANOBRA E DESCARGA DE TUBOS DE CONCRETO, DN MENOR OU IGUAL A 300 MM, EM CAMINHÃO CARROCERIA COM GUINDAUTO (MUNCK) 11,7 TM. AF_07/2020</t>
  </si>
  <si>
    <t>42,74</t>
  </si>
  <si>
    <t>101014</t>
  </si>
  <si>
    <t>CARGA, MANOBRA E DESCARGA DE TUBOS DE CONCRETO, DN 400 MM, EM CAMINHÃO CARROCERIA COM GUINDAUTO (MUNCK) 11,7 TM. AF_07/2020</t>
  </si>
  <si>
    <t>39,15</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</si>
  <si>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</si>
  <si>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</si>
  <si>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</si>
  <si>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</si>
  <si>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37,24</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</si>
  <si>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</si>
  <si>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</si>
  <si>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</si>
  <si>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</si>
  <si>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23,19</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</si>
  <si>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</si>
  <si>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</si>
  <si>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</si>
  <si>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</si>
  <si>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32,93</t>
  </si>
  <si>
    <t>101465</t>
  </si>
  <si>
    <t>CARGA, MANOBRA E DESCARGA DE TUBOS DE CONCRETO, DN 800 MM, EM CAMINHÃO CARROCERIA COM GUINDAUTO (MUNCK) 11,7 TM. AF_07/2020</t>
  </si>
  <si>
    <t>25,17</t>
  </si>
  <si>
    <t>101466</t>
  </si>
  <si>
    <t>CARGA, MANOBRA E DESCARGA DE TUBOS DE CONCRETO, DN 900 MM, EM CAMINHÃO CARROCERIA COM GUINDAUTO (MUNCK) 11,7 TM. AF_07/2020</t>
  </si>
  <si>
    <t>20,48</t>
  </si>
  <si>
    <t>101467</t>
  </si>
  <si>
    <t>CARGA, MANOBRA E DESCARGA DE TUBOS DE CONCRETO, DN 1000 MM, EM CAMINHÃO CARROCERIA COM GUINDAUTO (MUNCK) 11,7 TM. AF_07/2020</t>
  </si>
  <si>
    <t>17,14</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</si>
  <si>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</si>
  <si>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</si>
  <si>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</si>
  <si>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</si>
  <si>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35,08</t>
  </si>
  <si>
    <t>101470</t>
  </si>
  <si>
    <t>CARGA, MANOBRA E DESCARGA DE TUBOS METÁLICOS, DN 350 MM, EM CAMINHÃO CARROCERIA COM GUINDAUTO (MUNCK) 11,7 TM. AF_07/2020</t>
  </si>
  <si>
    <t>27,84</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</si>
  <si>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</si>
  <si>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</si>
  <si>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</si>
  <si>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</si>
  <si>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</si>
  <si>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</si>
  <si>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</si>
  <si>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</si>
  <si>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</si>
  <si>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</si>
  <si>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16,99</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</si>
  <si>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</si>
  <si>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</si>
  <si>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</si>
  <si>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</si>
  <si>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12,41</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</si>
  <si>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</si>
  <si>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</si>
  <si>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</si>
  <si>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</si>
  <si>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</si>
  <si>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</si>
  <si>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45,31</t>
  </si>
  <si>
    <t>101482</t>
  </si>
  <si>
    <t>CARGA, MANOBRA E DESCARGA DE TUBOS PLÁSTICOS, DN 400 MM, EM CAMINHÃO CARROCERIA COM GUINDAUTO (MUNCK) 11,7 TM. AF_07/2020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</si>
  <si>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</si>
  <si>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</si>
  <si>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</si>
  <si>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</si>
  <si>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</si>
  <si>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</si>
  <si>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</si>
  <si>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</si>
  <si>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</si>
  <si>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</si>
  <si>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</si>
  <si>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</si>
  <si>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</si>
  <si>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</si>
  <si>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</si>
  <si>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</si>
  <si>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</si>
  <si>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</si>
  <si>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</si>
  <si>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</si>
  <si>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74,79</t>
  </si>
  <si>
    <t>101192</t>
  </si>
  <si>
    <t>CERCA COM MOURÕES DE CONCRETO, RETO, H=2,30 M, ESPAÇAMENTO DE 2,5 M, CRAVADOS 0,5 M, COM 4 FIOS DE ARAME FARPADO Nº 14 CLASSE 250 - FORNECIMENTO E INSTALAÇÃO. AF_05/2020</t>
  </si>
  <si>
    <t>74,28</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</si>
  <si>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</si>
  <si>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</si>
  <si>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</si>
  <si>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</si>
  <si>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67,05</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</si>
  <si>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</si>
  <si>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</si>
  <si>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</si>
  <si>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</si>
  <si>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</si>
  <si>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</si>
  <si>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</si>
  <si>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</si>
  <si>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57,98</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</si>
  <si>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</si>
  <si>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</si>
  <si>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</si>
  <si>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</si>
  <si>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40,04</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</si>
  <si>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</si>
  <si>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</si>
  <si>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</si>
  <si>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</si>
  <si>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</si>
  <si>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</si>
  <si>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</si>
  <si>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</si>
  <si>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</si>
  <si>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</si>
  <si>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</si>
  <si>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</si>
  <si>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</si>
  <si>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</si>
  <si>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</si>
  <si>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</si>
  <si>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</si>
  <si>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</si>
  <si>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</si>
  <si>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</si>
  <si>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</si>
  <si>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</si>
  <si>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1,77</t>
  </si>
  <si>
    <t>98520</t>
  </si>
  <si>
    <t>APLICAÇÃO DE ADUBO EM SOLO. AF_05/2018</t>
  </si>
  <si>
    <t>3,91</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</si>
  <si>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</si>
  <si>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</si>
  <si>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</si>
  <si>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</si>
  <si>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</si>
  <si>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</si>
  <si>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2,78</t>
  </si>
  <si>
    <t>98503</t>
  </si>
  <si>
    <t>PLANTIO DE GRAMA EM PAVIMENTO CONCREGRAMA. AF_05/2018</t>
  </si>
  <si>
    <t>98504</t>
  </si>
  <si>
    <t>PLANTIO DE GRAMA BATATAIS EM PLACAS. AF_05/2018</t>
  </si>
  <si>
    <t>98505</t>
  </si>
  <si>
    <t>PLANTIO DE FORRAÇÃO. AF_05/2018</t>
  </si>
  <si>
    <t>103946</t>
  </si>
  <si>
    <t>PLANTIO DE GRAMA ESMERALDA OU SÃO CARLOS OU CURITIBANA, EM PLACAS. AF_05/2022</t>
  </si>
  <si>
    <t>103185</t>
  </si>
  <si>
    <t>INSTALAÇÃO DE ESQUI TRIPLO, EM TUBO DE AÇO CARBONO - EQUIPAMENTO DE GINÁSTICA PARA ACADEMIA AO AR LIVRE / ACADEMIA DA TERCEIRA IDADE - ATI, INSTALADO SOBRE PISO DE CONCRETO EXISTENTE. AF_10/2021</t>
  </si>
  <si>
    <t>103186</t>
  </si>
  <si>
    <t>INSTALAÇÃO DE MULTIEXERCITADOR COM SEIS FUNÇÕES, EM TUBO DE AÇO CARBONO - EQUIPAMENTO DE GINÁSTICA PARA ACADEMIA AO AR LIVRE / ACADEMIA DA TERCEIRA IDADE - ATI, INSTALADO SOBRE PISO DE CONCRETO EXISTENTE. AF_10/2021</t>
  </si>
  <si>
    <t>103187</t>
  </si>
  <si>
    <t>INSTALAÇÃO DE SIMULADOR DE CAMINHADA TRIPLO, EM TUBO DE AÇO CARBONO - EQUIPAMENTO DE GINÁSTICA PARA ACADEMIA AO AR LIVRE / ACADEMIA DA TERCEIRA IDADE - ATI, INSTALADO SOBRE PISO DE CONCRETO EXISTENTE. AF_10/2021</t>
  </si>
  <si>
    <t>103188</t>
  </si>
  <si>
    <t>INSTALAÇÃO DE SIMULADOR DE CAVALGADA TRIPLO, EM TUBO DE AÇO CARBONO - EQUIPAMENTO DE GINÁSTICA PARA ACADEMIA AO AR LIVRE / ACADEMIA DA TERCEIRA IDADE - ATI, INSTALADO SOBRE PISO DE CONCRETO EXISTENTE. AF_10/2021</t>
  </si>
  <si>
    <t>103189</t>
  </si>
  <si>
    <t>INSTALAÇÃO DE SIMULADOR DE REMO INDIVIDUAL, EM TUBO DE AÇO CARBONO - EQUIPAMENTO DE GINÁSTICA PARA ACADEMIA AO AR LIVRE / ACADEMIA DA TERCEIRA IDADE - ATI, INSTALADO SOBRE PISO DE CONCRETO EXISTENTE. AF_10/2021</t>
  </si>
  <si>
    <t>103190</t>
  </si>
  <si>
    <t>INSTALAÇÃO DE PRESSÃO DE PERNAS TRIPLO, EM TUBO DE AÇO CARBONO - EQUIPAMENTO DE GINÁSTICA PARA ACADEMIA AO AR LIVRE / ACADEMIA DA TERCEIRA IDADE - ATI, INSTALADO SOBRE SOLO. AF_10/2021</t>
  </si>
  <si>
    <t>103191</t>
  </si>
  <si>
    <t>INSTALAÇÃO DE ALONGADOR COM TRÊS ALTURAS, EM TUBO DE AÇO CARBONO - EQUIPAMENTO DE GINASTICA PARA ACADEMIA AO AR LIVRE / ACADEMIA DA TERCEIRA IDADE - ATI, INSTALADO SOBRE SOLO. AF_10/2021</t>
  </si>
  <si>
    <t>103192</t>
  </si>
  <si>
    <t>INSTALAÇÃO DE ROTAÇÃO DIAGONAL DUPLA, APARELHO TRIPLO, EM TUBO DE AÇO CARBONO - EQUIPAMENTO DE GINÁSTICA PARA ACADEMIA AO AR LIVRE / ACADEMIA DA TERCEIRA IDADE - ATI, INSTALADO SOBRE SOLO. AF_10/2021</t>
  </si>
  <si>
    <t>103193</t>
  </si>
  <si>
    <t>INSTALAÇÃO DE ROTAÇÃO VERTICAL DUPLO, EM TUBO DE AÇO CARBONO - EQUIPAMENTO DE GINÁSTICA PARA ACADEMIA AO AR LIVRE / ACADEMIA DA TERCEIRA IDADE - ATI, INSTALADO SOBRE SOLO. AF_10/2021</t>
  </si>
  <si>
    <t>103194</t>
  </si>
  <si>
    <t>INSTALAÇÃO DE SURF DUPLO, EM TUBO DE AÇO CARBONO - EQUIPAMENTO DE GINÁSTICA PARA ACADEMIA AO AR LIVRE / ACADEMIA DA TERCEIRA IDADE - ATI, INSTALADO SOBRE SOLO. AF_10/2021</t>
  </si>
  <si>
    <t>103195</t>
  </si>
  <si>
    <t>INSTALAÇÃO DE PLACA ORIENTATIVA SOBRE EXERCÍCIOS, 2,00M X 1,00M, EM TUBO DE AÇO CARBONO - PARA ACADEMIA AO AR LIVRE / ACADEMIA DA TERCEIRA IDADE - ATI, INSTALADO SOBRE SOLO. AF_10/2021</t>
  </si>
  <si>
    <t>103205</t>
  </si>
  <si>
    <t>INSTALAÇÃO DE PRESSÃO DE PERNAS TRIPLO, EM TUBO DE AÇO CARBONO - EQUIPAMENTO DE GINÁSTICA PARA ACADEMIA AO AR LIVRE / ACADEMIA DA TERCEIRA IDADE - ATI, INSTALADO SOBRE PISO DE CONCRETO EXISTENTE. AF_10/2021</t>
  </si>
  <si>
    <t>103206</t>
  </si>
  <si>
    <t>INSTALAÇÃO DE ALONGADOR COM TRÊS ALTURAS, EM TUBO DE AÇO CARBONO - EQUIPAMENTO DE GINÁSTICA PARA ACADEMIA AO AR LIVRE / ACADEMIA DA TERCEIRA IDADE - ATI, INSTALADO SOBRE PISO DE CONCRETO EXISTENTE. AF_10/2021</t>
  </si>
  <si>
    <t>103207</t>
  </si>
  <si>
    <t>INSTALAÇÃO DE ROTAÇÃO DIAGONAL DUPLA, APARELHO TRIPLO, EM TUBO DE AÇO CARBONO - EQUIPAMENTO DE GINÁSTICA PARA ACADEMIA AO AR LIVRE / ACADEMIA DA TERCEIRA IDADE - ATI, INSTALADO SOBRE PISO DE CONCRETO EXISTENTE. AF_10/2021</t>
  </si>
  <si>
    <t>103208</t>
  </si>
  <si>
    <t>INSTALAÇÃO DE ROTAÇÃO VERTICAL DUPLO, EM TUBO DE ACO CARBONO - EQUIPAMENTO DE GINASTICA PARA ACADEMIA AO AR LIVRE / ACADEMIA DA TERCEIRA IDADE - ATI, INSTALADO SOBRE PISO DE CONCRETO EXISTENTE. AF_10/2021</t>
  </si>
  <si>
    <t>103209</t>
  </si>
  <si>
    <t>INSTALAÇÃO DE SURF DUPLO, EM TUBO DE AÇO CARBONO - EQUIPAMENTO DE GINÁSTICA PARA ACADEMIA AO AR LIVRE / ACADEMIA DA TERCEIRA IDADE - ATI, INSTALADO SOBRE PISO DE CONCRETO EXISTENTE. AF_10/2021</t>
  </si>
  <si>
    <t>103210</t>
  </si>
  <si>
    <t>INSTALAÇÃO DE PLACA ORIENTATIVA SOBRE EXERCÍCIOS, 2,00M X 1,00M, EM TUBO DE AÇO CARBONO - PARA ACADEMIA AO AR LIVRE / ACADEMIA DA TERCEIRA IDADE - ATI, INSTALADO SOBRE PISO DE CONCRETO EXISTENTE. AF_10/2021</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</si>
  <si>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</si>
  <si>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</si>
  <si>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</si>
  <si>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</si>
  <si>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</si>
  <si>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</si>
  <si>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</si>
  <si>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</si>
  <si>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</si>
  <si>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</si>
  <si>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103769</t>
  </si>
  <si>
    <t>PAR DE TABELAS DE BASQUETE DE COMPENSADO NAVAL, COM AROS E REDES - FORNECIMENTO E INSTALAÇÃO. AF_03/2022</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</si>
  <si>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</si>
  <si>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</si>
  <si>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</si>
  <si>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</si>
  <si>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</si>
  <si>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</si>
  <si>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</si>
  <si>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</si>
  <si>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</si>
  <si>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</si>
  <si>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</si>
  <si>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</si>
  <si>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</si>
  <si>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</si>
  <si>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</si>
  <si>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</si>
  <si>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114,42</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</si>
  <si>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</si>
  <si>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</si>
  <si>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</si>
  <si>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</si>
  <si>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</si>
  <si>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</si>
  <si>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88238</t>
  </si>
  <si>
    <t>AJUDANTE DE ARMADOR COM ENCARGOS COMPLEMENTARES</t>
  </si>
  <si>
    <t>18,44</t>
  </si>
  <si>
    <t>88239</t>
  </si>
  <si>
    <t>AJUDANTE DE CARPINTEIRO COM ENCARGOS COMPLEMENTARES</t>
  </si>
  <si>
    <t>18,28</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</si>
  <si>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</si>
  <si>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</si>
  <si>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</si>
  <si>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</si>
  <si>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</si>
  <si>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</si>
  <si>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</si>
  <si>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</si>
  <si>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</si>
  <si>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</si>
  <si>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88246</t>
  </si>
  <si>
    <t>ASSENTADOR DE TUBOS COM ENCARGOS COMPLEMENTARES</t>
  </si>
  <si>
    <t>26,26</t>
  </si>
  <si>
    <t>88247</t>
  </si>
  <si>
    <t>AUXILIAR DE ELETRICISTA COM ENCARGOS COMPLEMENTARES</t>
  </si>
  <si>
    <t>18,07</t>
  </si>
  <si>
    <t>88248</t>
  </si>
  <si>
    <t>AUXILIAR DE ENCANADOR OU BOMBEIRO HIDRÁULICO COM ENCARGOS COMPLEMENTARES</t>
  </si>
  <si>
    <t>88249</t>
  </si>
  <si>
    <t>AUXILIAR DE LABORATÓRIO COM ENCARGOS COMPLEMENTARES</t>
  </si>
  <si>
    <t>16,80</t>
  </si>
  <si>
    <t>88250</t>
  </si>
  <si>
    <t>AUXILIAR DE MECÂNICO COM ENCARGOS COMPLEMENTARES</t>
  </si>
  <si>
    <t>88251</t>
  </si>
  <si>
    <t>AUXILIAR DE SERRALHEIRO COM ENCARGOS COMPLEMENTARES</t>
  </si>
  <si>
    <t>88252</t>
  </si>
  <si>
    <t>AUXILIAR DE SERVIÇOS GERAIS COM ENCARGOS COMPLEMENTARES</t>
  </si>
  <si>
    <t>18,29</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</si>
  <si>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</si>
  <si>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</si>
  <si>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</si>
  <si>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</si>
  <si>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</si>
  <si>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</si>
  <si>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</si>
  <si>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</si>
  <si>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25,54</t>
  </si>
  <si>
    <t>88258</t>
  </si>
  <si>
    <t>CADASTRISTA DE REDES DE AGUA E ESGOTO COM ENCARGOS COMPLEMENTARES</t>
  </si>
  <si>
    <t>13,21</t>
  </si>
  <si>
    <t>88260</t>
  </si>
  <si>
    <t>CALCETEIRO COM ENCARGOS COMPLEMENTARES</t>
  </si>
  <si>
    <t>88261</t>
  </si>
  <si>
    <t>CARPINTEIRO DE ESQUADRIA COM ENCARGOS COMPLEMENTARES</t>
  </si>
  <si>
    <t>88262</t>
  </si>
  <si>
    <t>CARPINTEIRO DE FORMAS COM ENCARGOS COMPLEMENTARES</t>
  </si>
  <si>
    <t>22,36</t>
  </si>
  <si>
    <t>88263</t>
  </si>
  <si>
    <t>CAVOUQUEIRO OU OPERADOR PERFURATRIZ/ROMPEDOR COM ENCARGOS COMPLEMENTARES</t>
  </si>
  <si>
    <t>88264</t>
  </si>
  <si>
    <t>ELETRICISTA COM ENCARGOS COMPLEMENTARES</t>
  </si>
  <si>
    <t>88265</t>
  </si>
  <si>
    <t>ELETRICISTA INDUSTRIAL COM ENCARGOS COMPLEMENTARES</t>
  </si>
  <si>
    <t>88266</t>
  </si>
  <si>
    <t>ELETROTÉCNICO COM ENCARGOS COMPLEMENTARES</t>
  </si>
  <si>
    <t>88267</t>
  </si>
  <si>
    <t>ENCANADOR OU BOMBEIRO HIDRÁULICO COM ENCARGOS COMPLEMENTARES</t>
  </si>
  <si>
    <t>21,97</t>
  </si>
  <si>
    <t>88269</t>
  </si>
  <si>
    <t>GESSEIRO COM ENCARGOS COMPLEMENTARES</t>
  </si>
  <si>
    <t>88270</t>
  </si>
  <si>
    <t>IMPERMEABILIZADOR COM ENCARGOS COMPLEMENTARES</t>
  </si>
  <si>
    <t>88272</t>
  </si>
  <si>
    <t>MACARIQUEIRO COM ENCARGOS COMPLEMENTARES</t>
  </si>
  <si>
    <t>23,05</t>
  </si>
  <si>
    <t>88273</t>
  </si>
  <si>
    <t>MARCENEIRO COM ENCARGOS COMPLEMENTARES</t>
  </si>
  <si>
    <t>22,42</t>
  </si>
  <si>
    <t>88274</t>
  </si>
  <si>
    <t>MARMORISTA/GRANITEIRO COM ENCARGOS COMPLEMENTARES</t>
  </si>
  <si>
    <t>88275</t>
  </si>
  <si>
    <t>MECÃNICO DE EQUIPAMENTOS PESADOS COM ENCARGOS COMPLEMENTARES</t>
  </si>
  <si>
    <t>36,64</t>
  </si>
  <si>
    <t>88277</t>
  </si>
  <si>
    <t>MONTADOR (TUBO AÇO/EQUIPAMENTOS) COM ENCARGOS COMPLEMENTARES</t>
  </si>
  <si>
    <t>88278</t>
  </si>
  <si>
    <t>MONTADOR DE ESTRUTURA METÁLICA COM ENCARGOS COMPLEMENTARES</t>
  </si>
  <si>
    <t>26,19</t>
  </si>
  <si>
    <t>88279</t>
  </si>
  <si>
    <t>MONTADOR ELETROMECÃNICO COM ENCARGOS COMPLEMENTARES</t>
  </si>
  <si>
    <t>88281</t>
  </si>
  <si>
    <t>MOTORISTA DE BASCULANTE COM ENCARGOS COMPLEMENTARES</t>
  </si>
  <si>
    <t>26,55</t>
  </si>
  <si>
    <t>88282</t>
  </si>
  <si>
    <t>MOTORISTA DE CAMINHÃO COM ENCARGOS COMPLEMENTARES</t>
  </si>
  <si>
    <t>88283</t>
  </si>
  <si>
    <t>MOTORISTA DE CAMINHÃO E CARRETA COM ENCARGOS COMPLEMENTARES</t>
  </si>
  <si>
    <t>35,57</t>
  </si>
  <si>
    <t>88284</t>
  </si>
  <si>
    <t>MOTORISTA DE VEIÍCULO LEVE COM ENCARGOS COMPLEMENTARES</t>
  </si>
  <si>
    <t>88285</t>
  </si>
  <si>
    <t>MOTORISTA DE VEÍCULO PESADO COM ENCARGOS COMPLEMENTARES</t>
  </si>
  <si>
    <t>33,30</t>
  </si>
  <si>
    <t>88286</t>
  </si>
  <si>
    <t>MOTORISTA OPERADOR DE MUNCK COM ENCARGOS COMPLEMENTARES</t>
  </si>
  <si>
    <t>88288</t>
  </si>
  <si>
    <t>NIVELADOR COM ENCARGOS COMPLEMENTARES</t>
  </si>
  <si>
    <t>15,75</t>
  </si>
  <si>
    <t>88291</t>
  </si>
  <si>
    <t>OPERADOR DE BETONEIRA (CAMINHÃO) COM ENCARGOS COMPLEMENTARES</t>
  </si>
  <si>
    <t>25,65</t>
  </si>
  <si>
    <t>88292</t>
  </si>
  <si>
    <t>OPERADOR DE COMPRESSOR OU COMPRESSORISTA COM ENCARGOS COMPLEMENTARES</t>
  </si>
  <si>
    <t>28,47</t>
  </si>
  <si>
    <t>88293</t>
  </si>
  <si>
    <t>OPERADOR DE DEMARCADORA DE FAIXAS COM ENCARGOS COMPLEMENTARES</t>
  </si>
  <si>
    <t>30,45</t>
  </si>
  <si>
    <t>88294</t>
  </si>
  <si>
    <t>OPERADOR DE ESCAVADEIRA COM ENCARGOS COMPLEMENTARES</t>
  </si>
  <si>
    <t>88295</t>
  </si>
  <si>
    <t>OPERADOR DE GUINCHO COM ENCARGOS COMPLEMENTARES</t>
  </si>
  <si>
    <t>26,30</t>
  </si>
  <si>
    <t>88296</t>
  </si>
  <si>
    <t>OPERADOR DE GUINDASTE COM ENCARGOS COMPLEMENTARES</t>
  </si>
  <si>
    <t>88297</t>
  </si>
  <si>
    <t>OPERADOR DE MÁQUINAS E EQUIPAMENTOS COM ENCARGOS COMPLEMENTARES</t>
  </si>
  <si>
    <t>29,08</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</si>
  <si>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</si>
  <si>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</si>
  <si>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</si>
  <si>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</si>
  <si>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</si>
  <si>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</si>
  <si>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</si>
  <si>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</si>
  <si>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29,90</t>
  </si>
  <si>
    <t>88302</t>
  </si>
  <si>
    <t>OPERADOR DE PAVIMENTADORA COM ENCARGOS COMPLEMENTARES</t>
  </si>
  <si>
    <t>31,73</t>
  </si>
  <si>
    <t>88303</t>
  </si>
  <si>
    <t>OPERADOR DE ROLO COMPACTADOR COM ENCARGOS COMPLEMENTARES</t>
  </si>
  <si>
    <t>88304</t>
  </si>
  <si>
    <t>OPERADOR DE USINA DE ASFALTO, DE SOLOS OU DE CONCRETO COM ENCARGOS COMPLEMENTARES</t>
  </si>
  <si>
    <t>27,92</t>
  </si>
  <si>
    <t>88306</t>
  </si>
  <si>
    <t>OPERADOR JATO DE AREIA OU JATISTA COM ENCARGOS COMPLEMENTARES</t>
  </si>
  <si>
    <t>30,05</t>
  </si>
  <si>
    <t>88307</t>
  </si>
  <si>
    <t>OPERADOR PARA BATE ESTACAS COM ENCARGOS COMPLEMENTARES</t>
  </si>
  <si>
    <t>31,02</t>
  </si>
  <si>
    <t>88308</t>
  </si>
  <si>
    <t>PASTILHEIRO COM ENCARGOS COMPLEMENTARES</t>
  </si>
  <si>
    <t>88309</t>
  </si>
  <si>
    <t>PEDREIRO COM ENCARGOS COMPLEMENTARES</t>
  </si>
  <si>
    <t>88310</t>
  </si>
  <si>
    <t>PINTOR COM ENCARGOS COMPLEMENTARES</t>
  </si>
  <si>
    <t>88311</t>
  </si>
  <si>
    <t>PINTOR DE LETREIROS COM ENCARGOS COMPLEMENTARES</t>
  </si>
  <si>
    <t>23,46</t>
  </si>
  <si>
    <t>88312</t>
  </si>
  <si>
    <t>PINTOR PARA TINTA EPÓXI COM ENCARGOS COMPLEMENTARES</t>
  </si>
  <si>
    <t>88313</t>
  </si>
  <si>
    <t>POCEIRO COM ENCARGOS COMPLEMENTARES</t>
  </si>
  <si>
    <t>19,75</t>
  </si>
  <si>
    <t>88314</t>
  </si>
  <si>
    <t>RASTELEIRO COM ENCARGOS COMPLEMENTARES</t>
  </si>
  <si>
    <t>88315</t>
  </si>
  <si>
    <t>SERRALHEIRO COM ENCARGOS COMPLEMENTARES</t>
  </si>
  <si>
    <t>88316</t>
  </si>
  <si>
    <t>SERVENTE COM ENCARGOS COMPLEMENTARES</t>
  </si>
  <si>
    <t>88317</t>
  </si>
  <si>
    <t>SOLDADOR COM ENCARGOS COMPLEMENTARES</t>
  </si>
  <si>
    <t>23,38</t>
  </si>
  <si>
    <t>88318</t>
  </si>
  <si>
    <t>SOLDADOR A (PARA SOLDA A SER TESTADA COM RAIOS "X") COM ENCARGOS COMPLEMENTARES</t>
  </si>
  <si>
    <t>88320</t>
  </si>
  <si>
    <t>TAQUEADOR OU TAQUEIRO COM ENCARGOS COMPLEMENTARES</t>
  </si>
  <si>
    <t>88321</t>
  </si>
  <si>
    <t>TÉCNICO DE LABORATÓRIO COM ENCARGOS COMPLEMENTARES</t>
  </si>
  <si>
    <t>23,61</t>
  </si>
  <si>
    <t>88322</t>
  </si>
  <si>
    <t>TÉCNICO DE SONDAGEM COM ENCARGOS COMPLEMENTARES</t>
  </si>
  <si>
    <t>34,26</t>
  </si>
  <si>
    <t>88323</t>
  </si>
  <si>
    <t>TELHADISTA COM ENCARGOS COMPLEMENTARES</t>
  </si>
  <si>
    <t>88324</t>
  </si>
  <si>
    <t>TRATORISTA COM ENCARGOS COMPLEMENTARES</t>
  </si>
  <si>
    <t>30,12</t>
  </si>
  <si>
    <t>88325</t>
  </si>
  <si>
    <t>VIDRACEIRO COM ENCARGOS COMPLEMENTARES</t>
  </si>
  <si>
    <t>88326</t>
  </si>
  <si>
    <t>VIGIA NOTURNO COM ENCARGOS COMPLEMENTARES</t>
  </si>
  <si>
    <t>88377</t>
  </si>
  <si>
    <t>OPERADOR DE BETONEIRA ESTACIONÁRIA/MISTURADOR COM ENCARGOS COMPLEMENTARES</t>
  </si>
  <si>
    <t>24,92</t>
  </si>
  <si>
    <t>88441</t>
  </si>
  <si>
    <t>JARDINEIRO COM ENCARGOS COMPLEMENTARES</t>
  </si>
  <si>
    <t>20,44</t>
  </si>
  <si>
    <t>88597</t>
  </si>
  <si>
    <t>DESENHISTA DETALHISTA COM ENCARGOS COMPLEMENTARES</t>
  </si>
  <si>
    <t>27,34</t>
  </si>
  <si>
    <t>90766</t>
  </si>
  <si>
    <t>ALMOXARIFE COM ENCARGOS COMPLEMENTARES</t>
  </si>
  <si>
    <t>18,35</t>
  </si>
  <si>
    <t>90767</t>
  </si>
  <si>
    <t>APONTADOR OU APROPRIADOR COM ENCARGOS COMPLEMENTARES</t>
  </si>
  <si>
    <t>90768</t>
  </si>
  <si>
    <t>ARQUITETO DE OBRA JUNIOR COM ENCARGOS COMPLEMENTARES</t>
  </si>
  <si>
    <t>90769</t>
  </si>
  <si>
    <t>ARQUITETO DE OBRA PLENO COM ENCARGOS COMPLEMENTARES</t>
  </si>
  <si>
    <t>100,11</t>
  </si>
  <si>
    <t>90770</t>
  </si>
  <si>
    <t>ARQUITETO DE OBRA SENIOR COM ENCARGOS COMPLEMENTARES</t>
  </si>
  <si>
    <t>90771</t>
  </si>
  <si>
    <t>AUXILIAR DE DESENHISTA COM ENCARGOS COMPLEMENTARES</t>
  </si>
  <si>
    <t>90772</t>
  </si>
  <si>
    <t>AUXILIAR DE ESCRITORIO COM ENCARGOS COMPLEMENTARES</t>
  </si>
  <si>
    <t>90773</t>
  </si>
  <si>
    <t>DESENHISTA COPISTA COM ENCARGOS COMPLEMENTARES</t>
  </si>
  <si>
    <t>90775</t>
  </si>
  <si>
    <t>DESENHISTA PROJETISTA COM ENCARGOS COMPLEMENTARES</t>
  </si>
  <si>
    <t>19,91</t>
  </si>
  <si>
    <t>ENCARREGADO GERAL COM ENCARGOS COMPLEMENTARES</t>
  </si>
  <si>
    <t>ENGENHEIRO CIVIL DE OBRA JUNIOR COM ENCARGOS COMPLEMENTARES</t>
  </si>
  <si>
    <t>96,35</t>
  </si>
  <si>
    <t>90778</t>
  </si>
  <si>
    <t>ENGENHEIRO CIVIL DE OBRA PLENO COM ENCARGOS COMPLEMENTARES</t>
  </si>
  <si>
    <t>90779</t>
  </si>
  <si>
    <t>ENGENHEIRO CIVIL DE OBRA SENIOR COM ENCARGOS COMPLEMENTARES</t>
  </si>
  <si>
    <t>90780</t>
  </si>
  <si>
    <t>MESTRE DE OBRAS COM ENCARGOS COMPLEMENTARES</t>
  </si>
  <si>
    <t>51,46</t>
  </si>
  <si>
    <t>90781</t>
  </si>
  <si>
    <t>TOPOGRAFO COM ENCARGOS COMPLEMENTARES</t>
  </si>
  <si>
    <t>26,04</t>
  </si>
  <si>
    <t>91677</t>
  </si>
  <si>
    <t>ENGENHEIRO ELETRICISTA COM ENCARGOS COMPLEMENTARES</t>
  </si>
  <si>
    <t>91678</t>
  </si>
  <si>
    <t>ENGENHEIRO SANITARISTA COM ENCARGOS COMPLEMENTARES</t>
  </si>
  <si>
    <t>93558</t>
  </si>
  <si>
    <t>MOTORISTA DE CAMINHAO COM ENCARGOS COMPLEMENTARES</t>
  </si>
  <si>
    <t>MES</t>
  </si>
  <si>
    <t>93559</t>
  </si>
  <si>
    <t>4.790,96</t>
  </si>
  <si>
    <t>93560</t>
  </si>
  <si>
    <t>2.868,22</t>
  </si>
  <si>
    <t>93561</t>
  </si>
  <si>
    <t>3.496,60</t>
  </si>
  <si>
    <t>93562</t>
  </si>
  <si>
    <t>3.954,57</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</si>
  <si>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</si>
  <si>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</si>
  <si>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</si>
  <si>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</si>
  <si>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</si>
  <si>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</si>
  <si>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</si>
  <si>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</si>
  <si>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</si>
  <si>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</si>
  <si>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</si>
  <si>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</si>
  <si>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</si>
  <si>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</si>
  <si>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5.911,16</t>
  </si>
  <si>
    <t>94295</t>
  </si>
  <si>
    <t>8.966,28</t>
  </si>
  <si>
    <t>94296</t>
  </si>
  <si>
    <t>4.560,94</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</si>
  <si>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</si>
  <si>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</si>
  <si>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</si>
  <si>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</si>
  <si>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</si>
  <si>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</si>
  <si>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</si>
  <si>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</si>
  <si>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</si>
  <si>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</si>
  <si>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</si>
  <si>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</si>
  <si>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</si>
  <si>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</si>
  <si>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</si>
  <si>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</si>
  <si>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</si>
  <si>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</si>
  <si>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</si>
  <si>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</si>
  <si>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</si>
  <si>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</si>
  <si>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</si>
  <si>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</si>
  <si>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</si>
  <si>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</si>
  <si>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</si>
  <si>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</si>
  <si>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</si>
  <si>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</si>
  <si>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</si>
  <si>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</si>
  <si>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</si>
  <si>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</si>
  <si>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0,25</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</si>
  <si>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</si>
  <si>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</si>
  <si>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</si>
  <si>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</si>
  <si>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</si>
  <si>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</si>
  <si>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</si>
  <si>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</si>
  <si>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</si>
  <si>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</si>
  <si>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</si>
  <si>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</si>
  <si>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0,22</t>
  </si>
  <si>
    <t>95332</t>
  </si>
  <si>
    <t>CURSO DE CAPACITAÇÃO PARA ELETRICISTA (ENCARGOS COMPLEMENTARES) - HORISTA</t>
  </si>
  <si>
    <t>0,63</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</si>
  <si>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</si>
  <si>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</si>
  <si>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</si>
  <si>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</si>
  <si>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</si>
  <si>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</si>
  <si>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</si>
  <si>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</si>
  <si>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</si>
  <si>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</si>
  <si>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</si>
  <si>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</si>
  <si>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</si>
  <si>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</si>
  <si>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</si>
  <si>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</si>
  <si>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</si>
  <si>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</si>
  <si>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0,27</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</si>
  <si>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</si>
  <si>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</si>
  <si>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</si>
  <si>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</si>
  <si>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</si>
  <si>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</si>
  <si>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</si>
  <si>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</si>
  <si>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</si>
  <si>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</si>
  <si>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</si>
  <si>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</si>
  <si>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</si>
  <si>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</si>
  <si>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</si>
  <si>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</si>
  <si>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</si>
  <si>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</si>
  <si>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</si>
  <si>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</si>
  <si>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</si>
  <si>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</si>
  <si>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</si>
  <si>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</si>
  <si>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</si>
  <si>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</si>
  <si>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</si>
  <si>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</si>
  <si>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</si>
  <si>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</si>
  <si>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</si>
  <si>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</si>
  <si>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</si>
  <si>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</si>
  <si>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</si>
  <si>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</si>
  <si>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</si>
  <si>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</si>
  <si>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</si>
  <si>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</si>
  <si>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</si>
  <si>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</si>
  <si>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</si>
  <si>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</si>
  <si>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</si>
  <si>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</si>
  <si>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</si>
  <si>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</si>
  <si>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</si>
  <si>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</si>
  <si>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</si>
  <si>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</si>
  <si>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</si>
  <si>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</si>
  <si>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</si>
  <si>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</si>
  <si>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</si>
  <si>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</si>
  <si>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</si>
  <si>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</si>
  <si>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</si>
  <si>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</si>
  <si>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</si>
  <si>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</si>
  <si>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</si>
  <si>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</si>
  <si>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</si>
  <si>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</si>
  <si>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</si>
  <si>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</si>
  <si>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</si>
  <si>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</si>
  <si>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</si>
  <si>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</si>
  <si>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</si>
  <si>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</si>
  <si>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</si>
  <si>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</si>
  <si>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</si>
  <si>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</si>
  <si>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</si>
  <si>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</si>
  <si>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</si>
  <si>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</si>
  <si>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</si>
  <si>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</si>
  <si>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</si>
  <si>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</si>
  <si>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</si>
  <si>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</si>
  <si>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</si>
  <si>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</si>
  <si>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</si>
  <si>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</si>
  <si>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</si>
  <si>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</si>
  <si>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</si>
  <si>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</si>
  <si>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</si>
  <si>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</si>
  <si>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</si>
  <si>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</si>
  <si>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0,84</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</si>
  <si>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</si>
  <si>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</si>
  <si>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</si>
  <si>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</si>
  <si>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</si>
  <si>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</si>
  <si>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</si>
  <si>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</si>
  <si>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</si>
  <si>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</si>
  <si>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</si>
  <si>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</si>
  <si>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</si>
  <si>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</si>
  <si>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1,44</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</si>
  <si>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</si>
  <si>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</si>
  <si>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</si>
  <si>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</si>
  <si>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</si>
  <si>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</si>
  <si>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</si>
  <si>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</si>
  <si>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</si>
  <si>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</si>
  <si>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3,68</t>
  </si>
  <si>
    <t>95408</t>
  </si>
  <si>
    <t>CURSO DE CAPACITAÇÃO  PARA MOTORISTA DE CAMINHÃO (ENCARGOS COMPLEMENTARES) - MENSALISTA</t>
  </si>
  <si>
    <t>95409</t>
  </si>
  <si>
    <t>CURSO DE CAPACITAÇÃO PARA DESENHISTA DETALHISTA (ENCARGOS COMPLEMENTARES) - MENSALISTA</t>
  </si>
  <si>
    <t>17,75</t>
  </si>
  <si>
    <t>95410</t>
  </si>
  <si>
    <t>CURSO DE CAPACITAÇÃO PARA DESENHISTA COPISTA (ENCARGOS COMPLEMENTARES) - MENSALISTA</t>
  </si>
  <si>
    <t>10,05</t>
  </si>
  <si>
    <t>95411</t>
  </si>
  <si>
    <t>CURSO DE CAPACITAÇÃO PARA DESENHISTA PROJETISTA (ENCARGOS COMPLEMENTARES) - MENSALISTA</t>
  </si>
  <si>
    <t>12,56</t>
  </si>
  <si>
    <t>95412</t>
  </si>
  <si>
    <t>CURSO DE CAPACITAÇÃO PARA AUXILIAR DE DESENHISTA (ENCARGOS COMPLEMENTARES) - MENSALISTA</t>
  </si>
  <si>
    <t>14,40</t>
  </si>
  <si>
    <t>95413</t>
  </si>
  <si>
    <t>CURSO DE CAPACITAÇÃO PARA ALMOXARIFE (ENCARGOS COMPLEMENTARES) - MENSALISTA</t>
  </si>
  <si>
    <t>95414</t>
  </si>
  <si>
    <t>CURSO DE CAPACITAÇÃO PARA APONTADOR OU APROPRIADOR (ENCARGOS COMPLEMENTARES) - MENSALISTA</t>
  </si>
  <si>
    <t>47,64</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</si>
  <si>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</si>
  <si>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</si>
  <si>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</si>
  <si>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</si>
  <si>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</si>
  <si>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</si>
  <si>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</si>
  <si>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</si>
  <si>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</si>
  <si>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</si>
  <si>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</si>
  <si>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</si>
  <si>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111,59</t>
  </si>
  <si>
    <t>95421</t>
  </si>
  <si>
    <t>CURSO DE CAPACITAÇÃO PARA ARQUITETO SÊNIOR (ENCARGOS COMPLEMENTARES) - MENSALISTA</t>
  </si>
  <si>
    <t>147,54</t>
  </si>
  <si>
    <t>95422</t>
  </si>
  <si>
    <t>CURSO DE CAPACITAÇÃO PARA ENCARREGADO GERAL DE OBRAS (ENCARGOS COMPLEMENTARES) - MENSALISTA</t>
  </si>
  <si>
    <t>89,82</t>
  </si>
  <si>
    <t>95423</t>
  </si>
  <si>
    <t>CURSO DE CAPACITAÇÃO PARA MESTRE DE OBRAS (ENCARGOS COMPLEMENTARES) - MENSALISTA</t>
  </si>
  <si>
    <t>140,15</t>
  </si>
  <si>
    <t>95424</t>
  </si>
  <si>
    <t>CURSO DE CAPACITAÇÃO PARA TOPÓGRAFO (ENCARGOS COMPLEMENTARES) - MENSALISTA</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</si>
  <si>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</si>
  <si>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</si>
  <si>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</si>
  <si>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</si>
  <si>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</si>
  <si>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</si>
  <si>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</si>
  <si>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</si>
  <si>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</si>
  <si>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</si>
  <si>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</si>
  <si>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</si>
  <si>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</si>
  <si>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</si>
  <si>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</si>
  <si>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</si>
  <si>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</si>
  <si>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</si>
  <si>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</si>
  <si>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</si>
  <si>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</si>
  <si>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</si>
  <si>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</si>
  <si>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</si>
  <si>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</si>
  <si>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</si>
  <si>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14,26</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</si>
  <si>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</si>
  <si>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</si>
  <si>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</si>
  <si>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</si>
  <si>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</si>
  <si>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</si>
  <si>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</si>
  <si>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</si>
  <si>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</si>
  <si>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</si>
  <si>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</si>
  <si>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</si>
  <si>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</si>
  <si>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</si>
  <si>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</si>
  <si>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</si>
  <si>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23,11</t>
  </si>
  <si>
    <t>100309</t>
  </si>
  <si>
    <t>TÉCNICO EM SEGURANÇA DO TRABALHO COM ENCARGOS COMPLEMENTARES</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</si>
  <si>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</si>
  <si>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</si>
  <si>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</si>
  <si>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</si>
  <si>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</si>
  <si>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</si>
  <si>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</si>
  <si>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</si>
  <si>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</si>
  <si>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</si>
  <si>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</si>
  <si>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</si>
  <si>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50,78</t>
  </si>
  <si>
    <t>100316</t>
  </si>
  <si>
    <t>100317</t>
  </si>
  <si>
    <t>COORDENADOR / GERENTE DE OBRA COM ENCARGOS COMPLEMENTARES</t>
  </si>
  <si>
    <t>100318</t>
  </si>
  <si>
    <t>100319</t>
  </si>
  <si>
    <t>100320</t>
  </si>
  <si>
    <t>100321</t>
  </si>
  <si>
    <t>100533</t>
  </si>
  <si>
    <t>TECNICO DE EDIFICACOES COM ENCARGOS COMPLEMENTARES</t>
  </si>
  <si>
    <t>21,16</t>
  </si>
  <si>
    <t>100534</t>
  </si>
  <si>
    <t>3.713,32</t>
  </si>
  <si>
    <t>100535</t>
  </si>
  <si>
    <t>CURSO DE CAPACITAÇÃO PARA TECNICO DE EDIFICACOES (ENCARGOS COMPLEMENTARES) - HORISTA</t>
  </si>
  <si>
    <t>0,35</t>
  </si>
  <si>
    <t>100536</t>
  </si>
  <si>
    <t>CURSO DE CAPACITAÇÃO PARA TECNICO DE EDIFICACOES (ENCARGOS COMPLEMENTARES) - MENSALISTA</t>
  </si>
  <si>
    <t>46,85</t>
  </si>
  <si>
    <t>101284</t>
  </si>
  <si>
    <t>CURSO DE CAPACITAÇÃO PARA ENGENHEIRO CIVIL SENIOR (ENCARGOS COMPLEMENTARES) - HORISTA</t>
  </si>
  <si>
    <t>1,76</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</si>
  <si>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</si>
  <si>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</si>
  <si>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</si>
  <si>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</si>
  <si>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</si>
  <si>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</si>
  <si>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59,65</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</si>
  <si>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</si>
  <si>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</si>
  <si>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</si>
  <si>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</si>
  <si>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</si>
  <si>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</si>
  <si>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</si>
  <si>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</si>
  <si>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</si>
  <si>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</si>
  <si>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22,73</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</si>
  <si>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</si>
  <si>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</si>
  <si>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</si>
  <si>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</si>
  <si>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</si>
  <si>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</si>
  <si>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24,93</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</si>
  <si>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</si>
  <si>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</si>
  <si>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</si>
  <si>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</si>
  <si>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</si>
  <si>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</si>
  <si>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28,64</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</si>
  <si>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</si>
  <si>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</si>
  <si>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</si>
  <si>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</si>
  <si>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</si>
  <si>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</si>
  <si>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</si>
  <si>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</si>
  <si>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</si>
  <si>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</si>
  <si>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</si>
  <si>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</si>
  <si>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</si>
  <si>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</si>
  <si>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</si>
  <si>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</si>
  <si>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</si>
  <si>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</si>
  <si>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</si>
  <si>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</si>
  <si>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</si>
  <si>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</si>
  <si>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</si>
  <si>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</si>
  <si>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</si>
  <si>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</si>
  <si>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</si>
  <si>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</si>
  <si>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</si>
  <si>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</si>
  <si>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</si>
  <si>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</si>
  <si>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</si>
  <si>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</si>
  <si>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101317</t>
  </si>
  <si>
    <t>CURSO DE CAPACITAÇÃO PARA ENGENHEIRO CIVIL SENIOR (ENCARGOS COMPLEMENTARES) - MENSALISTA</t>
  </si>
  <si>
    <t>101318</t>
  </si>
  <si>
    <t>CURSO DE CAPACITAÇÃO PARA ENGENHEIRO ELETRICISTA (ENCARGOS COMPLEMENTARES) - MENSALISTA</t>
  </si>
  <si>
    <t>101319</t>
  </si>
  <si>
    <t>CURSO DE CAPACITAÇÃO PARA ENGENHEIRO SANITARISTA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</si>
  <si>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</si>
  <si>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</si>
  <si>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</si>
  <si>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</si>
  <si>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</si>
  <si>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</si>
  <si>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</si>
  <si>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</si>
  <si>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</si>
  <si>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</si>
  <si>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76,72</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</si>
  <si>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</si>
  <si>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</si>
  <si>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</si>
  <si>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</si>
  <si>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</si>
  <si>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</si>
  <si>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</si>
  <si>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</si>
  <si>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</si>
  <si>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</si>
  <si>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</si>
  <si>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</si>
  <si>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</si>
  <si>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</si>
  <si>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</si>
  <si>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</si>
  <si>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</si>
  <si>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</si>
  <si>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63,30</t>
  </si>
  <si>
    <t>101335</t>
  </si>
  <si>
    <t>CURSO DE CAPACITAÇÃO PARA MOTORISTA DE ONIBUS / MICRO-ONIBUS (ENCARGOS COMPLEMENTARES) - MENSALISTA</t>
  </si>
  <si>
    <t>19,84</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</si>
  <si>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</si>
  <si>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</si>
  <si>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</si>
  <si>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</si>
  <si>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</si>
  <si>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</si>
  <si>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29,74</t>
  </si>
  <si>
    <t>101339</t>
  </si>
  <si>
    <t>CURSO DE CAPACITAÇÃO PARA OPERADOR DE BETONEIRA (ENCARGOS COMPLEMENTARES) - MENSALISTA</t>
  </si>
  <si>
    <t>23,63</t>
  </si>
  <si>
    <t>101340</t>
  </si>
  <si>
    <t>CURSO DE CAPACITAÇÃO PARA OPERADOR DE BETONEIRA ESTACIONARIA / MISTURADOR (ENCARGOS COMPLEMENTARES) - MENSALISTA</t>
  </si>
  <si>
    <t>22,80</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</si>
  <si>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</si>
  <si>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</si>
  <si>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</si>
  <si>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</si>
  <si>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</si>
  <si>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</si>
  <si>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</si>
  <si>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</si>
  <si>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47,55</t>
  </si>
  <si>
    <t>101345</t>
  </si>
  <si>
    <t>CURSO DE CAPACITAÇÃO PARA OPERADOR DE GUINDASTE (ENCARGOS COMPLEMENTARES) - MENSALISTA</t>
  </si>
  <si>
    <t>101346</t>
  </si>
  <si>
    <t>CURSO DE CAPACITAÇÃO PARA OPERADOR DE JATO ABRASIVO OU JATISTA (ENCARGOS COMPLEMENTARES) - MENSALISTA</t>
  </si>
  <si>
    <t>39,55</t>
  </si>
  <si>
    <t>101347</t>
  </si>
  <si>
    <t>CURSO DE CAPACITAÇÃO PARA OPERADOR DE MAQUINAS E TRATORES DIVERSOS (ENCARGOS COMPLEMENTARES) - MENSALISTA</t>
  </si>
  <si>
    <t>38,04</t>
  </si>
  <si>
    <t>101348</t>
  </si>
  <si>
    <t>CURSO DE CAPACITAÇÃO PARA OPERADOR DE MARTELETE OU MARTELETEIRO (ENCARGOS COMPLEMENTARES) - MENSALISTA</t>
  </si>
  <si>
    <t>101349</t>
  </si>
  <si>
    <t>CURSO DE CAPACITAÇÃO PARA OPERADOR DE MOTO SCRAPER (ENCARGOS COMPLEMENTARES) - MENSALISTA</t>
  </si>
  <si>
    <t>29,58</t>
  </si>
  <si>
    <t>101350</t>
  </si>
  <si>
    <t>CURSO DE CAPACITAÇÃO PARA OPERADOR DE MOTONIVELADORA (ENCARGOS COMPLEMENTARES) - MENSALISTA</t>
  </si>
  <si>
    <t>36,29</t>
  </si>
  <si>
    <t>101351</t>
  </si>
  <si>
    <t>CURSO DE CAPACITAÇÃO PARA OPERADOR DE PA CARREGADEIRA (ENCARGOS COMPLEMENTARES) - MENSALISTA</t>
  </si>
  <si>
    <t>101352</t>
  </si>
  <si>
    <t>CURSO DE CAPACITAÇÃO PARA OPERADOR DE PAVIMENTADORA / MESA VIBROACABADORA (ENCARGOS COMPLEMENTARES) - MENSALISTA</t>
  </si>
  <si>
    <t>30,54</t>
  </si>
  <si>
    <t>101353</t>
  </si>
  <si>
    <t>CURSO DE CAPACITAÇÃO PARA OPERADOR DE ROLO COMPACTADOR (ENCARGOS COMPLEMENTARES) - MENSALISTA</t>
  </si>
  <si>
    <t>31,72</t>
  </si>
  <si>
    <t>101354</t>
  </si>
  <si>
    <t>CURSO DE CAPACITAÇÃO PARA OPERADOR DE TRATOR - EXCLUSIVE AGROPECUARIA (ENCARGOS COMPLEMENTARES) - MENSALISTA</t>
  </si>
  <si>
    <t>39,66</t>
  </si>
  <si>
    <t>101355</t>
  </si>
  <si>
    <t>CURSO DE CAPACITAÇÃO PARA OPERADOR DE USINA DE ASFALTO, DE SOLOS OU DE CONCRETO (ENCARGOS COMPLEMENTARES) - MENSALISTA</t>
  </si>
  <si>
    <t>26,22</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</si>
  <si>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</si>
  <si>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</si>
  <si>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</si>
  <si>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</si>
  <si>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</si>
  <si>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</si>
  <si>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</si>
  <si>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</si>
  <si>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32,20</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</si>
  <si>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</si>
  <si>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</si>
  <si>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</si>
  <si>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</si>
  <si>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</si>
  <si>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</si>
  <si>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12,64</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</si>
  <si>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</si>
  <si>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</si>
  <si>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</si>
  <si>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</si>
  <si>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</si>
  <si>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</si>
  <si>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</si>
  <si>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</si>
  <si>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30,44</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</si>
  <si>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</si>
  <si>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</si>
  <si>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</si>
  <si>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</si>
  <si>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</si>
  <si>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</si>
  <si>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50,68</t>
  </si>
  <si>
    <t>101370</t>
  </si>
  <si>
    <t>CURSO DE CAPACITAÇÃO PARA TELHADOR (ENCARGOS COMPLEMENTARES) - MENSALISTA</t>
  </si>
  <si>
    <t>25,60</t>
  </si>
  <si>
    <t>101371</t>
  </si>
  <si>
    <t>CURSO DE CAPACITAÇÃO PARA VIDRACEIRO (ENCARGOS COMPLEMENTARES) - MENSALISTA</t>
  </si>
  <si>
    <t>25,23</t>
  </si>
  <si>
    <t>101372</t>
  </si>
  <si>
    <t>CURSO DE CAPACITAÇÃO PARA VIGIA DIURNO (ENCARGOS COMPLEMENTARES) - MENSALISTA</t>
  </si>
  <si>
    <t>101373</t>
  </si>
  <si>
    <t>ENGENHEIRO CIVIL SENIOR COM ENCARGOS COMPLEMENTARES</t>
  </si>
  <si>
    <t>101374</t>
  </si>
  <si>
    <t>3.296,00</t>
  </si>
  <si>
    <t>101375</t>
  </si>
  <si>
    <t>AJUDANTE DE ELETRICISTA COM ENCARGOS COMPLEMENTARES</t>
  </si>
  <si>
    <t>101376</t>
  </si>
  <si>
    <t>AJUDANTE DE ESTRUTURAS METÁLICAS COM ENCARGOS COMPLEMENTARES</t>
  </si>
  <si>
    <t>3.631,02</t>
  </si>
  <si>
    <t>101377</t>
  </si>
  <si>
    <t>101378</t>
  </si>
  <si>
    <t>101379</t>
  </si>
  <si>
    <t>AJUDANTE DE SERRALHEIRO COM ENCARGOS COMPLEMENTARES</t>
  </si>
  <si>
    <t>101380</t>
  </si>
  <si>
    <t>101381</t>
  </si>
  <si>
    <t>101382</t>
  </si>
  <si>
    <t>ASSENTADOR DE MANILHAS COM ENCARGOS COMPLEMENTARES</t>
  </si>
  <si>
    <t>4.633,68</t>
  </si>
  <si>
    <t>101383</t>
  </si>
  <si>
    <t>101384</t>
  </si>
  <si>
    <t>101385</t>
  </si>
  <si>
    <t>AUXILIAR DE LABORATORISTA DE SOLOS E DE CONCRETO COM ENCARGOS COMPLEMENTARES</t>
  </si>
  <si>
    <t>101386</t>
  </si>
  <si>
    <t>4.086,38</t>
  </si>
  <si>
    <t>101387</t>
  </si>
  <si>
    <t>AUXILIAR DE PEDREIRO COM ENCARGOS COMPLEMENTARES</t>
  </si>
  <si>
    <t>101388</t>
  </si>
  <si>
    <t>101389</t>
  </si>
  <si>
    <t>2.249,13</t>
  </si>
  <si>
    <t>101390</t>
  </si>
  <si>
    <t>AUXILIAR TÉCNICO / ASSISTENTE DE ENGENHARIA COM ENCARGOS COMPLEMENTARES</t>
  </si>
  <si>
    <t>101391</t>
  </si>
  <si>
    <t>AZULEJISTA OU LADRILHEIRO COM ENCARGOS COMPLEMENTARES</t>
  </si>
  <si>
    <t>101392</t>
  </si>
  <si>
    <t>BLASTER, DINAMITADOR OU CABO DE FORÇA COM ENCARGOS COMPLEMENTARES</t>
  </si>
  <si>
    <t>4.506,21</t>
  </si>
  <si>
    <t>101394</t>
  </si>
  <si>
    <t>101395</t>
  </si>
  <si>
    <t>CARPINTEIRO AUXILIAR COM ENCARGOS COMPLEMENTARES</t>
  </si>
  <si>
    <t>101396</t>
  </si>
  <si>
    <t>CARPINTEIRO DE ESQUADRIAS COM ENCARGOS COMPLEMENTARES</t>
  </si>
  <si>
    <t>101397</t>
  </si>
  <si>
    <t>101398</t>
  </si>
  <si>
    <t>CAVOUQUEIRO OU OPERADOR DE PERFURATRIZ COM ENCARGOS COMPLEMENTARES</t>
  </si>
  <si>
    <t>4.163,90</t>
  </si>
  <si>
    <t>101399</t>
  </si>
  <si>
    <t>101400</t>
  </si>
  <si>
    <t>ELETRICISTA DE MANUTENÇÃO INDUSTRIAL COM ENCARGOS COMPLEMENTARES</t>
  </si>
  <si>
    <t>101401</t>
  </si>
  <si>
    <t>101402</t>
  </si>
  <si>
    <t>101403</t>
  </si>
  <si>
    <t>101404</t>
  </si>
  <si>
    <t>101405</t>
  </si>
  <si>
    <t>101407</t>
  </si>
  <si>
    <t>101408</t>
  </si>
  <si>
    <t>101409</t>
  </si>
  <si>
    <t>INSTALADOR DE TUBULAÇÕES COM ENCARGOS COMPLEMENTARES</t>
  </si>
  <si>
    <t>7.570,44</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</si>
  <si>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</si>
  <si>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</si>
  <si>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</si>
  <si>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</si>
  <si>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</si>
  <si>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</si>
  <si>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</si>
  <si>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</si>
  <si>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</si>
  <si>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</si>
  <si>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6.445,92</t>
  </si>
  <si>
    <t>101416</t>
  </si>
  <si>
    <t>101417</t>
  </si>
  <si>
    <t>MONTADOR DE ELETROELETRÔNICO COM ENCARGOS COMPLEMENTARES</t>
  </si>
  <si>
    <t>101418</t>
  </si>
  <si>
    <t>MONTADOR DE ESTRUTURAS METÁLICAS COM ENCARGOS COMPLEMENTARES</t>
  </si>
  <si>
    <t>4.624,31</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</si>
  <si>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</si>
  <si>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</si>
  <si>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</si>
  <si>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</si>
  <si>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</si>
  <si>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</si>
  <si>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</si>
  <si>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</si>
  <si>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101423</t>
  </si>
  <si>
    <t>MOTORISTA DE ÔNIBUS / MICRO-ÔNIBUS COM ENCARGOS COMPLEMENTARES</t>
  </si>
  <si>
    <t>101424</t>
  </si>
  <si>
    <t>MOTORISTA OPERADOR DE CAMINHÃO COM MUNCK COM ENCARGOS COMPLEMENTARES</t>
  </si>
  <si>
    <t>101425</t>
  </si>
  <si>
    <t>NIVELADOR  COM ENCARGOS COMPLEMENTARES</t>
  </si>
  <si>
    <t>2.771,07</t>
  </si>
  <si>
    <t>101426</t>
  </si>
  <si>
    <t>OPERADOR DE BATE-ESTACA COM ENCARGOS COMPLEMENTARES</t>
  </si>
  <si>
    <t>5.469,70</t>
  </si>
  <si>
    <t>101427</t>
  </si>
  <si>
    <t>4.534,18</t>
  </si>
  <si>
    <t>101428</t>
  </si>
  <si>
    <t>OPERADOR DE BETONEIRA ESTACIONÁRIA COM ENCARGOS COMPLEMENTARES</t>
  </si>
  <si>
    <t>4.407,57</t>
  </si>
  <si>
    <t>101429</t>
  </si>
  <si>
    <t>OPERADOR DE COMPRESSOR DE AR OU COMPRESSORISTA COM ENCARGOS COMPLEMENTARES</t>
  </si>
  <si>
    <t>5.023,15</t>
  </si>
  <si>
    <t>101430</t>
  </si>
  <si>
    <t>OPERADOR DE DEMARCADORA DE FAIXAS DE TRÁFEGO COM ENCARGOS COMPLEMENTARES</t>
  </si>
  <si>
    <t>5.369,77</t>
  </si>
  <si>
    <t>101431</t>
  </si>
  <si>
    <t>5.807,49</t>
  </si>
  <si>
    <t>101432</t>
  </si>
  <si>
    <t>OPERADOR DE GUINCHO OU GUINCHEIRO COM ENCARGOS COMPLEMENTARES</t>
  </si>
  <si>
    <t>4.638,36</t>
  </si>
  <si>
    <t>101433</t>
  </si>
  <si>
    <t>101434</t>
  </si>
  <si>
    <t>OPERADOR DE JATO ABRASIVO OU JATISTA COM ENCARGOS COMPLEMENTARES</t>
  </si>
  <si>
    <t>5.294,72</t>
  </si>
  <si>
    <t>101435</t>
  </si>
  <si>
    <t>OPERADOR DE MÁQUINAS E TRATORES DIVERSOS COM ENCARGOS COMPLEMENTARES</t>
  </si>
  <si>
    <t>5.127,48</t>
  </si>
  <si>
    <t>101436</t>
  </si>
  <si>
    <t>4.614,97</t>
  </si>
  <si>
    <t>101437</t>
  </si>
  <si>
    <t>OPERADOR DE MOTO SCRAPER COM ENCARGOS COMPLEMENTARES</t>
  </si>
  <si>
    <t>5.445,73</t>
  </si>
  <si>
    <t>101438</t>
  </si>
  <si>
    <t>6.473,77</t>
  </si>
  <si>
    <t>101439</t>
  </si>
  <si>
    <t>5.273,06</t>
  </si>
  <si>
    <t>101440</t>
  </si>
  <si>
    <t>OPERADOR DE PAVIMENTADORA / MESA VIBROACABADORA COM ENCARGOS COMPLEMENTARES</t>
  </si>
  <si>
    <t>5.592,60</t>
  </si>
  <si>
    <t>101441</t>
  </si>
  <si>
    <t>5.773,28</t>
  </si>
  <si>
    <t>101442</t>
  </si>
  <si>
    <t>OPERADOR DE TRATOR - EXCLUSIVE AGROPECUÁRIA COM ENCARGOS COMPLEMENTARES</t>
  </si>
  <si>
    <t>5.306,52</t>
  </si>
  <si>
    <t>101443</t>
  </si>
  <si>
    <t>4.931,72</t>
  </si>
  <si>
    <t>101444</t>
  </si>
  <si>
    <t>101445</t>
  </si>
  <si>
    <t>101446</t>
  </si>
  <si>
    <t>101447</t>
  </si>
  <si>
    <t>101448</t>
  </si>
  <si>
    <t>101449</t>
  </si>
  <si>
    <t>POCEIRO / ESCAVADOR DE VALAS COM ENCARGOS COMPLEMENTARES</t>
  </si>
  <si>
    <t>3.497,56</t>
  </si>
  <si>
    <t>101450</t>
  </si>
  <si>
    <t>4.070,38</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</si>
  <si>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</si>
  <si>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</si>
  <si>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</si>
  <si>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</si>
  <si>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</si>
  <si>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</si>
  <si>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</si>
  <si>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</si>
  <si>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</si>
  <si>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</si>
  <si>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</si>
  <si>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6.527,14</t>
  </si>
  <si>
    <t>101458</t>
  </si>
  <si>
    <t>TELHADOR COM ENCARGOS COMPLEMENTARES</t>
  </si>
  <si>
    <t>101459</t>
  </si>
  <si>
    <t>101460</t>
  </si>
  <si>
    <t>DESONERADO</t>
  </si>
  <si>
    <t>TABELA</t>
  </si>
  <si>
    <t>20,85</t>
  </si>
  <si>
    <t>23,50</t>
  </si>
  <si>
    <t>41,70</t>
  </si>
  <si>
    <t>6,22</t>
  </si>
  <si>
    <t>11,00</t>
  </si>
  <si>
    <t>15,81</t>
  </si>
  <si>
    <t>21,69</t>
  </si>
  <si>
    <t>28,74</t>
  </si>
  <si>
    <t>46,96</t>
  </si>
  <si>
    <t>36,60</t>
  </si>
  <si>
    <t>88,09</t>
  </si>
  <si>
    <t>28,93</t>
  </si>
  <si>
    <t>51,90</t>
  </si>
  <si>
    <t>61,11</t>
  </si>
  <si>
    <t>70,29</t>
  </si>
  <si>
    <t>45,07</t>
  </si>
  <si>
    <t>3,76</t>
  </si>
  <si>
    <t>4,46</t>
  </si>
  <si>
    <t>7,24</t>
  </si>
  <si>
    <t>5,66</t>
  </si>
  <si>
    <t>7,75</t>
  </si>
  <si>
    <t>29,37</t>
  </si>
  <si>
    <t>34,03</t>
  </si>
  <si>
    <t>43,58</t>
  </si>
  <si>
    <t>65,38</t>
  </si>
  <si>
    <t>3,07</t>
  </si>
  <si>
    <t>1,37</t>
  </si>
  <si>
    <t>1,74</t>
  </si>
  <si>
    <t>25,02</t>
  </si>
  <si>
    <t>22,89</t>
  </si>
  <si>
    <t>37,59</t>
  </si>
  <si>
    <t>42,69</t>
  </si>
  <si>
    <t>55,33</t>
  </si>
  <si>
    <t>67,33</t>
  </si>
  <si>
    <t>80,18</t>
  </si>
  <si>
    <t>80,51</t>
  </si>
  <si>
    <t>142,20</t>
  </si>
  <si>
    <t>104,95</t>
  </si>
  <si>
    <t>176,01</t>
  </si>
  <si>
    <t>113,27</t>
  </si>
  <si>
    <t>13,91</t>
  </si>
  <si>
    <t>16,49</t>
  </si>
  <si>
    <t>2,51</t>
  </si>
  <si>
    <t>9,54</t>
  </si>
  <si>
    <t>10,82</t>
  </si>
  <si>
    <t>11,06</t>
  </si>
  <si>
    <t>72,44</t>
  </si>
  <si>
    <t>77,79</t>
  </si>
  <si>
    <t>129,26</t>
  </si>
  <si>
    <t>142,30</t>
  </si>
  <si>
    <t>32,43</t>
  </si>
  <si>
    <t>48,16</t>
  </si>
  <si>
    <t>91,70</t>
  </si>
  <si>
    <t>102,92</t>
  </si>
  <si>
    <t>135,22</t>
  </si>
  <si>
    <t>18,32</t>
  </si>
  <si>
    <t>64,12</t>
  </si>
  <si>
    <t>72,26</t>
  </si>
  <si>
    <t>25,64</t>
  </si>
  <si>
    <t>101,78</t>
  </si>
  <si>
    <t>128,24</t>
  </si>
  <si>
    <t>162,85</t>
  </si>
  <si>
    <t>62,62</t>
  </si>
  <si>
    <t>35,18</t>
  </si>
  <si>
    <t>48,72</t>
  </si>
  <si>
    <t>188,08</t>
  </si>
  <si>
    <t>148,27</t>
  </si>
  <si>
    <t>31,46</t>
  </si>
  <si>
    <t>175,47</t>
  </si>
  <si>
    <t>234,68</t>
  </si>
  <si>
    <t>254,59</t>
  </si>
  <si>
    <t>78,53</t>
  </si>
  <si>
    <t>32,88</t>
  </si>
  <si>
    <t>32,42</t>
  </si>
  <si>
    <t>139,99</t>
  </si>
  <si>
    <t>63,89</t>
  </si>
  <si>
    <t>150,33</t>
  </si>
  <si>
    <t>56,93</t>
  </si>
  <si>
    <t>81,49</t>
  </si>
  <si>
    <t>84,80</t>
  </si>
  <si>
    <t>71,84</t>
  </si>
  <si>
    <t>31,06</t>
  </si>
  <si>
    <t>97,78</t>
  </si>
  <si>
    <t>90,93</t>
  </si>
  <si>
    <t>87,23</t>
  </si>
  <si>
    <t>59,21</t>
  </si>
  <si>
    <t>66,75</t>
  </si>
  <si>
    <t>33,89</t>
  </si>
  <si>
    <t>64,13</t>
  </si>
  <si>
    <t>33,07</t>
  </si>
  <si>
    <t>87,27</t>
  </si>
  <si>
    <t>60,59</t>
  </si>
  <si>
    <t>69,09</t>
  </si>
  <si>
    <t>188,88</t>
  </si>
  <si>
    <t>30,63</t>
  </si>
  <si>
    <t>37,54</t>
  </si>
  <si>
    <t>61,60</t>
  </si>
  <si>
    <t>61,33</t>
  </si>
  <si>
    <t>86,49</t>
  </si>
  <si>
    <t>623,95</t>
  </si>
  <si>
    <t>87,29</t>
  </si>
  <si>
    <t>96,29</t>
  </si>
  <si>
    <t>113,31</t>
  </si>
  <si>
    <t>26,65</t>
  </si>
  <si>
    <t>41,72</t>
  </si>
  <si>
    <t>60,24</t>
  </si>
  <si>
    <t>28,75</t>
  </si>
  <si>
    <t>30,13</t>
  </si>
  <si>
    <t>47,89</t>
  </si>
  <si>
    <t>20,73</t>
  </si>
  <si>
    <t>24,25</t>
  </si>
  <si>
    <t>20,02</t>
  </si>
  <si>
    <t>16,33</t>
  </si>
  <si>
    <t>19,89</t>
  </si>
  <si>
    <t>2,70</t>
  </si>
  <si>
    <t>67,55</t>
  </si>
  <si>
    <t>77,91</t>
  </si>
  <si>
    <t>26,91</t>
  </si>
  <si>
    <t>81,71</t>
  </si>
  <si>
    <t>49,79</t>
  </si>
  <si>
    <t>87,17</t>
  </si>
  <si>
    <t>62,81</t>
  </si>
  <si>
    <t>83,71</t>
  </si>
  <si>
    <t>61,82</t>
  </si>
  <si>
    <t>2.221,84</t>
  </si>
  <si>
    <t>14,73</t>
  </si>
  <si>
    <t>26,51</t>
  </si>
  <si>
    <t>30,37</t>
  </si>
  <si>
    <t>22,28</t>
  </si>
  <si>
    <t>49,76</t>
  </si>
  <si>
    <t>60,07</t>
  </si>
  <si>
    <t>140,57</t>
  </si>
  <si>
    <t>45,52</t>
  </si>
  <si>
    <t>149,02</t>
  </si>
  <si>
    <t>68,25</t>
  </si>
  <si>
    <t>79,48</t>
  </si>
  <si>
    <t>10,72</t>
  </si>
  <si>
    <t>14,76</t>
  </si>
  <si>
    <t>29,32</t>
  </si>
  <si>
    <t>170,04</t>
  </si>
  <si>
    <t>56,42</t>
  </si>
  <si>
    <t>30,21</t>
  </si>
  <si>
    <t>246,58</t>
  </si>
  <si>
    <t>318,70</t>
  </si>
  <si>
    <t>191,81</t>
  </si>
  <si>
    <t>205,82</t>
  </si>
  <si>
    <t>203,33</t>
  </si>
  <si>
    <t>211,58</t>
  </si>
  <si>
    <t>200,09</t>
  </si>
  <si>
    <t>214,96</t>
  </si>
  <si>
    <t>207,22</t>
  </si>
  <si>
    <t>37,75</t>
  </si>
  <si>
    <t>16,78</t>
  </si>
  <si>
    <t>16,06</t>
  </si>
  <si>
    <t>13,38</t>
  </si>
  <si>
    <t>13,12</t>
  </si>
  <si>
    <t>119,06</t>
  </si>
  <si>
    <t>46,38</t>
  </si>
  <si>
    <t>55,03</t>
  </si>
  <si>
    <t>70,09</t>
  </si>
  <si>
    <t>164,27</t>
  </si>
  <si>
    <t>12,48</t>
  </si>
  <si>
    <t>13,45</t>
  </si>
  <si>
    <t>16,28</t>
  </si>
  <si>
    <t>18,58</t>
  </si>
  <si>
    <t>43,55</t>
  </si>
  <si>
    <t>36,36</t>
  </si>
  <si>
    <t>46,64</t>
  </si>
  <si>
    <t>32,96</t>
  </si>
  <si>
    <t>112,23</t>
  </si>
  <si>
    <t>17,13</t>
  </si>
  <si>
    <t>25,35</t>
  </si>
  <si>
    <t>20,93</t>
  </si>
  <si>
    <t>16,53</t>
  </si>
  <si>
    <t>527,93</t>
  </si>
  <si>
    <t>182,71</t>
  </si>
  <si>
    <t>221,99</t>
  </si>
  <si>
    <t>7,63</t>
  </si>
  <si>
    <t>68,75</t>
  </si>
  <si>
    <t>99,97</t>
  </si>
  <si>
    <t>86,27</t>
  </si>
  <si>
    <t>69,61</t>
  </si>
  <si>
    <t>148,06</t>
  </si>
  <si>
    <t>271,91</t>
  </si>
  <si>
    <t>17,56</t>
  </si>
  <si>
    <t>29,96</t>
  </si>
  <si>
    <t>51,12</t>
  </si>
  <si>
    <t>79,34</t>
  </si>
  <si>
    <t>142,48</t>
  </si>
  <si>
    <t>16,46</t>
  </si>
  <si>
    <t>150,18</t>
  </si>
  <si>
    <t>18,40</t>
  </si>
  <si>
    <t>30,69</t>
  </si>
  <si>
    <t>134,53</t>
  </si>
  <si>
    <t>0,64</t>
  </si>
  <si>
    <t>126,68</t>
  </si>
  <si>
    <t>169,66</t>
  </si>
  <si>
    <t>123,99</t>
  </si>
  <si>
    <t>54,47</t>
  </si>
  <si>
    <t>104,11</t>
  </si>
  <si>
    <t>63,61</t>
  </si>
  <si>
    <t>76,52</t>
  </si>
  <si>
    <t>49,65</t>
  </si>
  <si>
    <t>173,08</t>
  </si>
  <si>
    <t>98,65</t>
  </si>
  <si>
    <t>93,62</t>
  </si>
  <si>
    <t>134,91</t>
  </si>
  <si>
    <t>67,09</t>
  </si>
  <si>
    <t>58,70</t>
  </si>
  <si>
    <t>42,54</t>
  </si>
  <si>
    <t>91,17</t>
  </si>
  <si>
    <t>40,79</t>
  </si>
  <si>
    <t>38,78</t>
  </si>
  <si>
    <t>34,76</t>
  </si>
  <si>
    <t>141,17</t>
  </si>
  <si>
    <t>126,00</t>
  </si>
  <si>
    <t>82,03</t>
  </si>
  <si>
    <t>215,17</t>
  </si>
  <si>
    <t>31,20</t>
  </si>
  <si>
    <t>18,04</t>
  </si>
  <si>
    <t>28,00</t>
  </si>
  <si>
    <t>203,77</t>
  </si>
  <si>
    <t>266,65</t>
  </si>
  <si>
    <t>267,22</t>
  </si>
  <si>
    <t>223,66</t>
  </si>
  <si>
    <t>176,59</t>
  </si>
  <si>
    <t>501,30</t>
  </si>
  <si>
    <t>173,58</t>
  </si>
  <si>
    <t>171,55</t>
  </si>
  <si>
    <t>70,10</t>
  </si>
  <si>
    <t>61,59</t>
  </si>
  <si>
    <t>12,54</t>
  </si>
  <si>
    <t>11,53</t>
  </si>
  <si>
    <t>13,14</t>
  </si>
  <si>
    <t>13,11</t>
  </si>
  <si>
    <t>10,37</t>
  </si>
  <si>
    <t>12,15</t>
  </si>
  <si>
    <t>11,97</t>
  </si>
  <si>
    <t>15,63</t>
  </si>
  <si>
    <t>14,70</t>
  </si>
  <si>
    <t>18,80</t>
  </si>
  <si>
    <t>17,79</t>
  </si>
  <si>
    <t>13,57</t>
  </si>
  <si>
    <t>12,93</t>
  </si>
  <si>
    <t>22,13</t>
  </si>
  <si>
    <t>18,73</t>
  </si>
  <si>
    <t>12,27</t>
  </si>
  <si>
    <t>11,17</t>
  </si>
  <si>
    <t>12,55</t>
  </si>
  <si>
    <t>11,60</t>
  </si>
  <si>
    <t>12,58</t>
  </si>
  <si>
    <t>15,53</t>
  </si>
  <si>
    <t>18,41</t>
  </si>
  <si>
    <t>22,12</t>
  </si>
  <si>
    <t>394,66</t>
  </si>
  <si>
    <t>109,60</t>
  </si>
  <si>
    <t>70,03</t>
  </si>
  <si>
    <t>40,26</t>
  </si>
  <si>
    <t>69,03</t>
  </si>
  <si>
    <t>49,42</t>
  </si>
  <si>
    <t>50,81</t>
  </si>
  <si>
    <t>3,51</t>
  </si>
  <si>
    <t>23,72</t>
  </si>
  <si>
    <t>142,23</t>
  </si>
  <si>
    <t>136,75</t>
  </si>
  <si>
    <t>79,73</t>
  </si>
  <si>
    <t>149,42</t>
  </si>
  <si>
    <t>19,49</t>
  </si>
  <si>
    <t>19,25</t>
  </si>
  <si>
    <t>18,94</t>
  </si>
  <si>
    <t>25,37</t>
  </si>
  <si>
    <t>20,66</t>
  </si>
  <si>
    <t>13,55</t>
  </si>
  <si>
    <t>84,05</t>
  </si>
  <si>
    <t>27,39</t>
  </si>
  <si>
    <t>5,28</t>
  </si>
  <si>
    <t>119,47</t>
  </si>
  <si>
    <t>34,93</t>
  </si>
  <si>
    <t>79,19</t>
  </si>
  <si>
    <t>96,14</t>
  </si>
  <si>
    <t>39,89</t>
  </si>
  <si>
    <t>9,99</t>
  </si>
  <si>
    <t>17,35</t>
  </si>
  <si>
    <t>13,40</t>
  </si>
  <si>
    <t>13,05</t>
  </si>
  <si>
    <t>11,70</t>
  </si>
  <si>
    <t>11,54</t>
  </si>
  <si>
    <t>9,16</t>
  </si>
  <si>
    <t>14,86</t>
  </si>
  <si>
    <t>8,06</t>
  </si>
  <si>
    <t>9,77</t>
  </si>
  <si>
    <t>13,76</t>
  </si>
  <si>
    <t>17,12</t>
  </si>
  <si>
    <t>5,37</t>
  </si>
  <si>
    <t>6,66</t>
  </si>
  <si>
    <t>8,39</t>
  </si>
  <si>
    <t>14,88</t>
  </si>
  <si>
    <t>12,24</t>
  </si>
  <si>
    <t>19,51</t>
  </si>
  <si>
    <t>11,38</t>
  </si>
  <si>
    <t>17,88</t>
  </si>
  <si>
    <t>23,48</t>
  </si>
  <si>
    <t>26,58</t>
  </si>
  <si>
    <t>19,21</t>
  </si>
  <si>
    <t>55,30</t>
  </si>
  <si>
    <t>97,93</t>
  </si>
  <si>
    <t>24,28</t>
  </si>
  <si>
    <t>8,77</t>
  </si>
  <si>
    <t>9,48</t>
  </si>
  <si>
    <t>15,13</t>
  </si>
  <si>
    <t>23,74</t>
  </si>
  <si>
    <t>10,54</t>
  </si>
  <si>
    <t>52,70</t>
  </si>
  <si>
    <t>72,98</t>
  </si>
  <si>
    <t>94,38</t>
  </si>
  <si>
    <t>24,27</t>
  </si>
  <si>
    <t>19,02</t>
  </si>
  <si>
    <t>29,14</t>
  </si>
  <si>
    <t>9,65</t>
  </si>
  <si>
    <t>11,85</t>
  </si>
  <si>
    <t>26,49</t>
  </si>
  <si>
    <t>34,39</t>
  </si>
  <si>
    <t>24,94</t>
  </si>
  <si>
    <t>26,08</t>
  </si>
  <si>
    <t>28,92</t>
  </si>
  <si>
    <t>23,08</t>
  </si>
  <si>
    <t>22,55</t>
  </si>
  <si>
    <t>55,62</t>
  </si>
  <si>
    <t>196,63</t>
  </si>
  <si>
    <t>34,97</t>
  </si>
  <si>
    <t>48,33</t>
  </si>
  <si>
    <t>66,94</t>
  </si>
  <si>
    <t>73,30</t>
  </si>
  <si>
    <t>85,21</t>
  </si>
  <si>
    <t>88,79</t>
  </si>
  <si>
    <t>107,96</t>
  </si>
  <si>
    <t>18,37</t>
  </si>
  <si>
    <t>176,44</t>
  </si>
  <si>
    <t>165,00</t>
  </si>
  <si>
    <t>203,68</t>
  </si>
  <si>
    <t>8,93</t>
  </si>
  <si>
    <t>24,17</t>
  </si>
  <si>
    <t>39,33</t>
  </si>
  <si>
    <t>33,24</t>
  </si>
  <si>
    <t>43,86</t>
  </si>
  <si>
    <t>56,13</t>
  </si>
  <si>
    <t>71,29</t>
  </si>
  <si>
    <t>54,54</t>
  </si>
  <si>
    <t>92,17</t>
  </si>
  <si>
    <t>63,93</t>
  </si>
  <si>
    <t>38,94</t>
  </si>
  <si>
    <t>49,56</t>
  </si>
  <si>
    <t>36,43</t>
  </si>
  <si>
    <t>47,05</t>
  </si>
  <si>
    <t>21,21</t>
  </si>
  <si>
    <t>31,83</t>
  </si>
  <si>
    <t>42,43</t>
  </si>
  <si>
    <t>44,79</t>
  </si>
  <si>
    <t>25,31</t>
  </si>
  <si>
    <t>19,52</t>
  </si>
  <si>
    <t>32,50</t>
  </si>
  <si>
    <t>43,07</t>
  </si>
  <si>
    <t>47,79</t>
  </si>
  <si>
    <t>58,41</t>
  </si>
  <si>
    <t>65,58</t>
  </si>
  <si>
    <t>76,20</t>
  </si>
  <si>
    <t>59,45</t>
  </si>
  <si>
    <t>26,99</t>
  </si>
  <si>
    <t>34,52</t>
  </si>
  <si>
    <t>61,68</t>
  </si>
  <si>
    <t>54,23</t>
  </si>
  <si>
    <t>27,71</t>
  </si>
  <si>
    <t>187,87</t>
  </si>
  <si>
    <t>254,01</t>
  </si>
  <si>
    <t>70,56</t>
  </si>
  <si>
    <t>55,60</t>
  </si>
  <si>
    <t>39,65</t>
  </si>
  <si>
    <t>62,76</t>
  </si>
  <si>
    <t>89,93</t>
  </si>
  <si>
    <t>7,13</t>
  </si>
  <si>
    <t>9,76</t>
  </si>
  <si>
    <t>24,02</t>
  </si>
  <si>
    <t>101,80</t>
  </si>
  <si>
    <t>140,21</t>
  </si>
  <si>
    <t>47,33</t>
  </si>
  <si>
    <t>30,23</t>
  </si>
  <si>
    <t>76,76</t>
  </si>
  <si>
    <t>78,60</t>
  </si>
  <si>
    <t>86,07</t>
  </si>
  <si>
    <t>132,98</t>
  </si>
  <si>
    <t>116,46</t>
  </si>
  <si>
    <t>104,35</t>
  </si>
  <si>
    <t>22,72</t>
  </si>
  <si>
    <t>233,51</t>
  </si>
  <si>
    <t>4,00</t>
  </si>
  <si>
    <t>4,87</t>
  </si>
  <si>
    <t>14,15</t>
  </si>
  <si>
    <t>3,17</t>
  </si>
  <si>
    <t>25,29</t>
  </si>
  <si>
    <t>8,86</t>
  </si>
  <si>
    <t>9,47</t>
  </si>
  <si>
    <t>3,20</t>
  </si>
  <si>
    <t>7,01</t>
  </si>
  <si>
    <t>19,37</t>
  </si>
  <si>
    <t>104,75</t>
  </si>
  <si>
    <t>117,40</t>
  </si>
  <si>
    <t>18,61</t>
  </si>
  <si>
    <t>10,00</t>
  </si>
  <si>
    <t>17,91</t>
  </si>
  <si>
    <t>16,04</t>
  </si>
  <si>
    <t>28,83</t>
  </si>
  <si>
    <t>35,62</t>
  </si>
  <si>
    <t>26,72</t>
  </si>
  <si>
    <t>39,28</t>
  </si>
  <si>
    <t>42,44</t>
  </si>
  <si>
    <t>28,07</t>
  </si>
  <si>
    <t>39,90</t>
  </si>
  <si>
    <t>66,86</t>
  </si>
  <si>
    <t>190,62</t>
  </si>
  <si>
    <t>57,39</t>
  </si>
  <si>
    <t>80,97</t>
  </si>
  <si>
    <t>54,20</t>
  </si>
  <si>
    <t>84,24</t>
  </si>
  <si>
    <t>106,25</t>
  </si>
  <si>
    <t>149,67</t>
  </si>
  <si>
    <t>15,26</t>
  </si>
  <si>
    <t>55,45</t>
  </si>
  <si>
    <t>110,42</t>
  </si>
  <si>
    <t>88,45</t>
  </si>
  <si>
    <t>39,42</t>
  </si>
  <si>
    <t>20,60</t>
  </si>
  <si>
    <t>27,73</t>
  </si>
  <si>
    <t>36,78</t>
  </si>
  <si>
    <t>47,87</t>
  </si>
  <si>
    <t>54,73</t>
  </si>
  <si>
    <t>16,91</t>
  </si>
  <si>
    <t>20,32</t>
  </si>
  <si>
    <t>34,83</t>
  </si>
  <si>
    <t>54,22</t>
  </si>
  <si>
    <t>43,93</t>
  </si>
  <si>
    <t>70,13</t>
  </si>
  <si>
    <t>113,70</t>
  </si>
  <si>
    <t>196,39</t>
  </si>
  <si>
    <t>54,74</t>
  </si>
  <si>
    <t>34,56</t>
  </si>
  <si>
    <t>46,56</t>
  </si>
  <si>
    <t>47,00</t>
  </si>
  <si>
    <t>23,44</t>
  </si>
  <si>
    <t>42,32</t>
  </si>
  <si>
    <t>28,18</t>
  </si>
  <si>
    <t>14,69</t>
  </si>
  <si>
    <t>7,67</t>
  </si>
  <si>
    <t>8,73</t>
  </si>
  <si>
    <t>10,74</t>
  </si>
  <si>
    <t>13,87</t>
  </si>
  <si>
    <t>17,85</t>
  </si>
  <si>
    <t>9,22</t>
  </si>
  <si>
    <t>6,57</t>
  </si>
  <si>
    <t>20,18</t>
  </si>
  <si>
    <t>7,90</t>
  </si>
  <si>
    <t>23,22</t>
  </si>
  <si>
    <t>9,90</t>
  </si>
  <si>
    <t>23,21</t>
  </si>
  <si>
    <t>8,03</t>
  </si>
  <si>
    <t>10,01</t>
  </si>
  <si>
    <t>15,00</t>
  </si>
  <si>
    <t>4,95</t>
  </si>
  <si>
    <t>14,80</t>
  </si>
  <si>
    <t>9,11</t>
  </si>
  <si>
    <t>17,37</t>
  </si>
  <si>
    <t>12,06</t>
  </si>
  <si>
    <t>19,61</t>
  </si>
  <si>
    <t>15,39</t>
  </si>
  <si>
    <t>17,27</t>
  </si>
  <si>
    <t>11,56</t>
  </si>
  <si>
    <t>9,57</t>
  </si>
  <si>
    <t>18,30</t>
  </si>
  <si>
    <t>8,16</t>
  </si>
  <si>
    <t>95,84</t>
  </si>
  <si>
    <t>32,31</t>
  </si>
  <si>
    <t>39,32</t>
  </si>
  <si>
    <t>11,03</t>
  </si>
  <si>
    <t>17,32</t>
  </si>
  <si>
    <t>28,99</t>
  </si>
  <si>
    <t>20,36</t>
  </si>
  <si>
    <t>59,96</t>
  </si>
  <si>
    <t>10,60</t>
  </si>
  <si>
    <t>165,48</t>
  </si>
  <si>
    <t>34,78</t>
  </si>
  <si>
    <t>35,35</t>
  </si>
  <si>
    <t>45,72</t>
  </si>
  <si>
    <t>46,99</t>
  </si>
  <si>
    <t>25,45</t>
  </si>
  <si>
    <t>19,17</t>
  </si>
  <si>
    <t>156,91</t>
  </si>
  <si>
    <t>56,06</t>
  </si>
  <si>
    <t>6,79</t>
  </si>
  <si>
    <t>10,81</t>
  </si>
  <si>
    <t>28,03</t>
  </si>
  <si>
    <t>75,67</t>
  </si>
  <si>
    <t>99,55</t>
  </si>
  <si>
    <t>10,57</t>
  </si>
  <si>
    <t>14,04</t>
  </si>
  <si>
    <t>27,97</t>
  </si>
  <si>
    <t>12,76</t>
  </si>
  <si>
    <t>28,67</t>
  </si>
  <si>
    <t>47,32</t>
  </si>
  <si>
    <t>28,19</t>
  </si>
  <si>
    <t>76,17</t>
  </si>
  <si>
    <t>40,95</t>
  </si>
  <si>
    <t>64,69</t>
  </si>
  <si>
    <t>51,95</t>
  </si>
  <si>
    <t>34,66</t>
  </si>
  <si>
    <t>94,32</t>
  </si>
  <si>
    <t>12,52</t>
  </si>
  <si>
    <t>107,56</t>
  </si>
  <si>
    <t>82,80</t>
  </si>
  <si>
    <t>88,90</t>
  </si>
  <si>
    <t>23,54</t>
  </si>
  <si>
    <t>51,97</t>
  </si>
  <si>
    <t>14,85</t>
  </si>
  <si>
    <t>15,36</t>
  </si>
  <si>
    <t>21,19</t>
  </si>
  <si>
    <t>65,05</t>
  </si>
  <si>
    <t>45,10</t>
  </si>
  <si>
    <t>15,30</t>
  </si>
  <si>
    <t>8,96</t>
  </si>
  <si>
    <t>40,35</t>
  </si>
  <si>
    <t>22,51</t>
  </si>
  <si>
    <t>82,65</t>
  </si>
  <si>
    <t>33,33</t>
  </si>
  <si>
    <t>13,92</t>
  </si>
  <si>
    <t>72,66</t>
  </si>
  <si>
    <t>145,51</t>
  </si>
  <si>
    <t>43,09</t>
  </si>
  <si>
    <t>19,95</t>
  </si>
  <si>
    <t>21,70</t>
  </si>
  <si>
    <t>40,56</t>
  </si>
  <si>
    <t>29,57</t>
  </si>
  <si>
    <t>84,90</t>
  </si>
  <si>
    <t>35,47</t>
  </si>
  <si>
    <t>116,77</t>
  </si>
  <si>
    <t>55,44</t>
  </si>
  <si>
    <t>40,75</t>
  </si>
  <si>
    <t>59,34</t>
  </si>
  <si>
    <t>40,19</t>
  </si>
  <si>
    <t>46,04</t>
  </si>
  <si>
    <t>91,18</t>
  </si>
  <si>
    <t>195,77</t>
  </si>
  <si>
    <t>33,17</t>
  </si>
  <si>
    <t>23,51</t>
  </si>
  <si>
    <t>211,81</t>
  </si>
  <si>
    <t>38,61</t>
  </si>
  <si>
    <t>11,74</t>
  </si>
  <si>
    <t>25,09</t>
  </si>
  <si>
    <t>71,53</t>
  </si>
  <si>
    <t>65,42</t>
  </si>
  <si>
    <t>87,35</t>
  </si>
  <si>
    <t>203,47</t>
  </si>
  <si>
    <t>35,87</t>
  </si>
  <si>
    <t>66,08</t>
  </si>
  <si>
    <t>66,27</t>
  </si>
  <si>
    <t>32,04</t>
  </si>
  <si>
    <t>52,84</t>
  </si>
  <si>
    <t>36,37</t>
  </si>
  <si>
    <t>51,77</t>
  </si>
  <si>
    <t>46,73</t>
  </si>
  <si>
    <t>20,19</t>
  </si>
  <si>
    <t>51,04</t>
  </si>
  <si>
    <t>25,36</t>
  </si>
  <si>
    <t>40,53</t>
  </si>
  <si>
    <t>47,97</t>
  </si>
  <si>
    <t>86,89</t>
  </si>
  <si>
    <t>32,91</t>
  </si>
  <si>
    <t>35,98</t>
  </si>
  <si>
    <t>27,31</t>
  </si>
  <si>
    <t>27,58</t>
  </si>
  <si>
    <t>56,85</t>
  </si>
  <si>
    <t>88,92</t>
  </si>
  <si>
    <t>127,65</t>
  </si>
  <si>
    <t>18,79</t>
  </si>
  <si>
    <t>148,81</t>
  </si>
  <si>
    <t>79,85</t>
  </si>
  <si>
    <t>113,29</t>
  </si>
  <si>
    <t>32,61</t>
  </si>
  <si>
    <t>47,75</t>
  </si>
  <si>
    <t>11,80</t>
  </si>
  <si>
    <t>21,00</t>
  </si>
  <si>
    <t>86,62</t>
  </si>
  <si>
    <t>41,67</t>
  </si>
  <si>
    <t>23,17</t>
  </si>
  <si>
    <t>41,26</t>
  </si>
  <si>
    <t>88,49</t>
  </si>
  <si>
    <t>55,76</t>
  </si>
  <si>
    <t>44,28</t>
  </si>
  <si>
    <t>52,16</t>
  </si>
  <si>
    <t>119,66</t>
  </si>
  <si>
    <t>5,85</t>
  </si>
  <si>
    <t>5,78</t>
  </si>
  <si>
    <t>33,25</t>
  </si>
  <si>
    <t>33,34</t>
  </si>
  <si>
    <t>22,17</t>
  </si>
  <si>
    <t>46,88</t>
  </si>
  <si>
    <t>70,33</t>
  </si>
  <si>
    <t>99,24</t>
  </si>
  <si>
    <t>12,92</t>
  </si>
  <si>
    <t>212,49</t>
  </si>
  <si>
    <t>19,97</t>
  </si>
  <si>
    <t>26,20</t>
  </si>
  <si>
    <t>35,42</t>
  </si>
  <si>
    <t>24,38</t>
  </si>
  <si>
    <t>30,32</t>
  </si>
  <si>
    <t>57,14</t>
  </si>
  <si>
    <t>73,15</t>
  </si>
  <si>
    <t>16,37</t>
  </si>
  <si>
    <t>191,27</t>
  </si>
  <si>
    <t>33,56</t>
  </si>
  <si>
    <t>40,24</t>
  </si>
  <si>
    <t>92,04</t>
  </si>
  <si>
    <t>38,32</t>
  </si>
  <si>
    <t>45,00</t>
  </si>
  <si>
    <t>224,31</t>
  </si>
  <si>
    <t>52,02</t>
  </si>
  <si>
    <t>9,79</t>
  </si>
  <si>
    <t>23,34</t>
  </si>
  <si>
    <t>22,99</t>
  </si>
  <si>
    <t>19,79</t>
  </si>
  <si>
    <t>62,11</t>
  </si>
  <si>
    <t>21,62</t>
  </si>
  <si>
    <t>8,47</t>
  </si>
  <si>
    <t>75,39</t>
  </si>
  <si>
    <t>24,45</t>
  </si>
  <si>
    <t>22,58</t>
  </si>
  <si>
    <t>108,97</t>
  </si>
  <si>
    <t>229,87</t>
  </si>
  <si>
    <t>236,47</t>
  </si>
  <si>
    <t>28,01</t>
  </si>
  <si>
    <t>33,67</t>
  </si>
  <si>
    <t>10,99</t>
  </si>
  <si>
    <t>24,43</t>
  </si>
  <si>
    <t>21,18</t>
  </si>
  <si>
    <t>27,95</t>
  </si>
  <si>
    <t>29,92</t>
  </si>
  <si>
    <t>25,11</t>
  </si>
  <si>
    <t>38,37</t>
  </si>
  <si>
    <t>56,74</t>
  </si>
  <si>
    <t>37,73</t>
  </si>
  <si>
    <t>53,23</t>
  </si>
  <si>
    <t>63,77</t>
  </si>
  <si>
    <t>168,87</t>
  </si>
  <si>
    <t>30,84</t>
  </si>
  <si>
    <t>37,79</t>
  </si>
  <si>
    <t>94,15</t>
  </si>
  <si>
    <t>49,24</t>
  </si>
  <si>
    <t>219,12</t>
  </si>
  <si>
    <t>631,97</t>
  </si>
  <si>
    <t>110,15</t>
  </si>
  <si>
    <t>31,65</t>
  </si>
  <si>
    <t>59,06</t>
  </si>
  <si>
    <t>64,62</t>
  </si>
  <si>
    <t>44,35</t>
  </si>
  <si>
    <t>32,99</t>
  </si>
  <si>
    <t>58,36</t>
  </si>
  <si>
    <t>87,45</t>
  </si>
  <si>
    <t>21,98</t>
  </si>
  <si>
    <t>34,30</t>
  </si>
  <si>
    <t>55,79</t>
  </si>
  <si>
    <t>56,80</t>
  </si>
  <si>
    <t>75,66</t>
  </si>
  <si>
    <t>57,24</t>
  </si>
  <si>
    <t>44,37</t>
  </si>
  <si>
    <t>22,08</t>
  </si>
  <si>
    <t>42,07</t>
  </si>
  <si>
    <t>29,83</t>
  </si>
  <si>
    <t>30,77</t>
  </si>
  <si>
    <t>50,58</t>
  </si>
  <si>
    <t>5,64</t>
  </si>
  <si>
    <t>5,90</t>
  </si>
  <si>
    <t>15,54</t>
  </si>
  <si>
    <t>27,11</t>
  </si>
  <si>
    <t>16,40</t>
  </si>
  <si>
    <t>25,76</t>
  </si>
  <si>
    <t>37,90</t>
  </si>
  <si>
    <t>11,40</t>
  </si>
  <si>
    <t>26,35</t>
  </si>
  <si>
    <t>16,13</t>
  </si>
  <si>
    <t>13,42</t>
  </si>
  <si>
    <t>20,17</t>
  </si>
  <si>
    <t>23,14</t>
  </si>
  <si>
    <t>21,43</t>
  </si>
  <si>
    <t>9,83</t>
  </si>
  <si>
    <t>19,32</t>
  </si>
  <si>
    <t>25,89</t>
  </si>
  <si>
    <t>61,86</t>
  </si>
  <si>
    <t>133,52</t>
  </si>
  <si>
    <t>160,56</t>
  </si>
  <si>
    <t>152,68</t>
  </si>
  <si>
    <t>26,03</t>
  </si>
  <si>
    <t>5,45</t>
  </si>
  <si>
    <t>9,87</t>
  </si>
  <si>
    <t>10,66</t>
  </si>
  <si>
    <t>6,76</t>
  </si>
  <si>
    <t>35,61</t>
  </si>
  <si>
    <t>20,15</t>
  </si>
  <si>
    <t>168,99</t>
  </si>
  <si>
    <t>3,10</t>
  </si>
  <si>
    <t>7,31</t>
  </si>
  <si>
    <t>586,65</t>
  </si>
  <si>
    <t>91,45</t>
  </si>
  <si>
    <t>18,60</t>
  </si>
  <si>
    <t>9,44</t>
  </si>
  <si>
    <t>10,47</t>
  </si>
  <si>
    <t>66,68</t>
  </si>
  <si>
    <t>72,54</t>
  </si>
  <si>
    <t>449,01</t>
  </si>
  <si>
    <t>141,40</t>
  </si>
  <si>
    <t>69,83</t>
  </si>
  <si>
    <t>81,72</t>
  </si>
  <si>
    <t>91,79</t>
  </si>
  <si>
    <t>133,60</t>
  </si>
  <si>
    <t>255,50</t>
  </si>
  <si>
    <t>231,18</t>
  </si>
  <si>
    <t>40,83</t>
  </si>
  <si>
    <t>47,22</t>
  </si>
  <si>
    <t>101,64</t>
  </si>
  <si>
    <t>40,21</t>
  </si>
  <si>
    <t>86,59</t>
  </si>
  <si>
    <t>62,06</t>
  </si>
  <si>
    <t>113,59</t>
  </si>
  <si>
    <t>62,31</t>
  </si>
  <si>
    <t>27,81</t>
  </si>
  <si>
    <t>65,54</t>
  </si>
  <si>
    <t>84,71</t>
  </si>
  <si>
    <t>78,91</t>
  </si>
  <si>
    <t>142,84</t>
  </si>
  <si>
    <t>46,02</t>
  </si>
  <si>
    <t>62,54</t>
  </si>
  <si>
    <t>24,35</t>
  </si>
  <si>
    <t>9,61</t>
  </si>
  <si>
    <t>544,79</t>
  </si>
  <si>
    <t>13,68</t>
  </si>
  <si>
    <t>29,82</t>
  </si>
  <si>
    <t>31,84</t>
  </si>
  <si>
    <t>34,60</t>
  </si>
  <si>
    <t>12,67</t>
  </si>
  <si>
    <t>3,48</t>
  </si>
  <si>
    <t>17,18</t>
  </si>
  <si>
    <t>7,29</t>
  </si>
  <si>
    <t>25,22</t>
  </si>
  <si>
    <t>135,36</t>
  </si>
  <si>
    <t>22,64</t>
  </si>
  <si>
    <t>9,98</t>
  </si>
  <si>
    <t>6,49</t>
  </si>
  <si>
    <t>9,64</t>
  </si>
  <si>
    <t>18,92</t>
  </si>
  <si>
    <t>16,61</t>
  </si>
  <si>
    <t>106,29</t>
  </si>
  <si>
    <t>101,19</t>
  </si>
  <si>
    <t>144,60</t>
  </si>
  <si>
    <t>2,12</t>
  </si>
  <si>
    <t>2,88</t>
  </si>
  <si>
    <t>5,51</t>
  </si>
  <si>
    <t>14,54</t>
  </si>
  <si>
    <t>13,30</t>
  </si>
  <si>
    <t>15,19</t>
  </si>
  <si>
    <t>14,48</t>
  </si>
  <si>
    <t>12,57</t>
  </si>
  <si>
    <t>16,27</t>
  </si>
  <si>
    <t>24,41</t>
  </si>
  <si>
    <t>14,81</t>
  </si>
  <si>
    <t>23,03</t>
  </si>
  <si>
    <t>15,90</t>
  </si>
  <si>
    <t>14,00</t>
  </si>
  <si>
    <t>19,23</t>
  </si>
  <si>
    <t>17,52</t>
  </si>
  <si>
    <t>19,35</t>
  </si>
  <si>
    <t>26,27</t>
  </si>
  <si>
    <t>22,32</t>
  </si>
  <si>
    <t>24,74</t>
  </si>
  <si>
    <t>10,71</t>
  </si>
  <si>
    <t>19,56</t>
  </si>
  <si>
    <t>16,77</t>
  </si>
  <si>
    <t>10,95</t>
  </si>
  <si>
    <t>6,78</t>
  </si>
  <si>
    <t>12,73</t>
  </si>
  <si>
    <t>7,02</t>
  </si>
  <si>
    <t>14,13</t>
  </si>
  <si>
    <t>11,50</t>
  </si>
  <si>
    <t>11,18</t>
  </si>
  <si>
    <t>10,45</t>
  </si>
  <si>
    <t>6,17</t>
  </si>
  <si>
    <t>5,62</t>
  </si>
  <si>
    <t>13,70</t>
  </si>
  <si>
    <t>7,55</t>
  </si>
  <si>
    <t>56,24</t>
  </si>
  <si>
    <t>55,21</t>
  </si>
  <si>
    <t>93,94</t>
  </si>
  <si>
    <t>95,20</t>
  </si>
  <si>
    <t>98,64</t>
  </si>
  <si>
    <t>22,57</t>
  </si>
  <si>
    <t>27,51</t>
  </si>
  <si>
    <t>35,20</t>
  </si>
  <si>
    <t>2,45</t>
  </si>
  <si>
    <t>0,76</t>
  </si>
  <si>
    <t>2,94</t>
  </si>
  <si>
    <t>2,26</t>
  </si>
  <si>
    <t>77,00</t>
  </si>
  <si>
    <t>78,99</t>
  </si>
  <si>
    <t>79,79</t>
  </si>
  <si>
    <t>104,30</t>
  </si>
  <si>
    <t>124,81</t>
  </si>
  <si>
    <t>47,02</t>
  </si>
  <si>
    <t>56,20</t>
  </si>
  <si>
    <t>68,45</t>
  </si>
  <si>
    <t>54,34</t>
  </si>
  <si>
    <t>70,80</t>
  </si>
  <si>
    <t>100,40</t>
  </si>
  <si>
    <t>101,65</t>
  </si>
  <si>
    <t>728,87</t>
  </si>
  <si>
    <t>119,87</t>
  </si>
  <si>
    <t>72,92</t>
  </si>
  <si>
    <t>35,55</t>
  </si>
  <si>
    <t>51,73</t>
  </si>
  <si>
    <t>187,78</t>
  </si>
  <si>
    <t>218,33</t>
  </si>
  <si>
    <t>275,85</t>
  </si>
  <si>
    <t>89,44</t>
  </si>
  <si>
    <t>163,85</t>
  </si>
  <si>
    <t>64,80</t>
  </si>
  <si>
    <t>27,40</t>
  </si>
  <si>
    <t>35,11</t>
  </si>
  <si>
    <t>32,08</t>
  </si>
  <si>
    <t>29,52</t>
  </si>
  <si>
    <t>2,72</t>
  </si>
  <si>
    <t>85,13</t>
  </si>
  <si>
    <t>30,03</t>
  </si>
  <si>
    <t>46,09</t>
  </si>
  <si>
    <t>57,23</t>
  </si>
  <si>
    <t>56,72</t>
  </si>
  <si>
    <t>67,06</t>
  </si>
  <si>
    <t>156,42</t>
  </si>
  <si>
    <t>63,13</t>
  </si>
  <si>
    <t>3,16</t>
  </si>
  <si>
    <t>24,99</t>
  </si>
  <si>
    <t>19,11</t>
  </si>
  <si>
    <t>21,77</t>
  </si>
  <si>
    <t>12,13</t>
  </si>
  <si>
    <t>9,95</t>
  </si>
  <si>
    <t>10,22</t>
  </si>
  <si>
    <t>28,14</t>
  </si>
  <si>
    <t>12,10</t>
  </si>
  <si>
    <t>7,32</t>
  </si>
  <si>
    <t>7,76</t>
  </si>
  <si>
    <t>8,02</t>
  </si>
  <si>
    <t>17,99</t>
  </si>
  <si>
    <t>24,07</t>
  </si>
  <si>
    <t>10,90</t>
  </si>
  <si>
    <t>13,65</t>
  </si>
  <si>
    <t>24,64</t>
  </si>
  <si>
    <t>26,02</t>
  </si>
  <si>
    <t>23,41</t>
  </si>
  <si>
    <t>41,68</t>
  </si>
  <si>
    <t>20,79</t>
  </si>
  <si>
    <t>47,51</t>
  </si>
  <si>
    <t>3,31</t>
  </si>
  <si>
    <t>25,06</t>
  </si>
  <si>
    <t>4,65</t>
  </si>
  <si>
    <t>9,71</t>
  </si>
  <si>
    <t>10,25</t>
  </si>
  <si>
    <t>44,98</t>
  </si>
  <si>
    <t>234,83</t>
  </si>
  <si>
    <t>60,70</t>
  </si>
  <si>
    <t>61,88</t>
  </si>
  <si>
    <t>59,98</t>
  </si>
  <si>
    <t>54,57</t>
  </si>
  <si>
    <t>171,41</t>
  </si>
  <si>
    <t>57,46</t>
  </si>
  <si>
    <t>83,25</t>
  </si>
  <si>
    <t>72,67</t>
  </si>
  <si>
    <t>35,70</t>
  </si>
  <si>
    <t>7,61</t>
  </si>
  <si>
    <t>8,64</t>
  </si>
  <si>
    <t>6,90</t>
  </si>
  <si>
    <t>76,81</t>
  </si>
  <si>
    <t>664,04</t>
  </si>
  <si>
    <t>31,13</t>
  </si>
  <si>
    <t>80,69</t>
  </si>
  <si>
    <t>43,41</t>
  </si>
  <si>
    <t>131,95</t>
  </si>
  <si>
    <t>141,86</t>
  </si>
  <si>
    <t>42,67</t>
  </si>
  <si>
    <t>46,91</t>
  </si>
  <si>
    <t>48,89</t>
  </si>
  <si>
    <t>53,74</t>
  </si>
  <si>
    <t>42,35</t>
  </si>
  <si>
    <t>54,63</t>
  </si>
  <si>
    <t>52,26</t>
  </si>
  <si>
    <t>19,98</t>
  </si>
  <si>
    <t>106,65</t>
  </si>
  <si>
    <t>42,22</t>
  </si>
  <si>
    <t>48,64</t>
  </si>
  <si>
    <t>4,62</t>
  </si>
  <si>
    <t>4,26</t>
  </si>
  <si>
    <t>10,24</t>
  </si>
  <si>
    <t>6,85</t>
  </si>
  <si>
    <t>8,76</t>
  </si>
  <si>
    <t>6,27</t>
  </si>
  <si>
    <t>22,86</t>
  </si>
  <si>
    <t>30,71</t>
  </si>
  <si>
    <t>25,87</t>
  </si>
  <si>
    <t>34,34</t>
  </si>
  <si>
    <t>28,68</t>
  </si>
  <si>
    <t>40,94</t>
  </si>
  <si>
    <t>36,05</t>
  </si>
  <si>
    <t>86,15</t>
  </si>
  <si>
    <t>27,86</t>
  </si>
  <si>
    <t>29,54</t>
  </si>
  <si>
    <t>31,40</t>
  </si>
  <si>
    <t>25,95</t>
  </si>
  <si>
    <t>26,50</t>
  </si>
  <si>
    <t>22,90</t>
  </si>
  <si>
    <t>71,26</t>
  </si>
  <si>
    <t>97,09</t>
  </si>
  <si>
    <t>60,87</t>
  </si>
  <si>
    <t>64,23</t>
  </si>
  <si>
    <t>108,39</t>
  </si>
  <si>
    <t>136,09</t>
  </si>
  <si>
    <t>114,03</t>
  </si>
  <si>
    <t>163,94</t>
  </si>
  <si>
    <t>158,13</t>
  </si>
  <si>
    <t>158,53</t>
  </si>
  <si>
    <t>41,13</t>
  </si>
  <si>
    <t>84,42</t>
  </si>
  <si>
    <t>69,16</t>
  </si>
  <si>
    <t>81,18</t>
  </si>
  <si>
    <t>55,38</t>
  </si>
  <si>
    <t>42,36</t>
  </si>
  <si>
    <t>66,72</t>
  </si>
  <si>
    <t>68,90</t>
  </si>
  <si>
    <t>129,40</t>
  </si>
  <si>
    <t>90,15</t>
  </si>
  <si>
    <t>42,05</t>
  </si>
  <si>
    <t>56,04</t>
  </si>
  <si>
    <t>95,17</t>
  </si>
  <si>
    <t>95,68</t>
  </si>
  <si>
    <t>154,45</t>
  </si>
  <si>
    <t>2,71</t>
  </si>
  <si>
    <t>64,71</t>
  </si>
  <si>
    <t>7,53</t>
  </si>
  <si>
    <t>20,38</t>
  </si>
  <si>
    <t>661,58</t>
  </si>
  <si>
    <t>473,79</t>
  </si>
  <si>
    <t>531,31</t>
  </si>
  <si>
    <t>543,92</t>
  </si>
  <si>
    <t>731,19</t>
  </si>
  <si>
    <t>588,06</t>
  </si>
  <si>
    <t>492,52</t>
  </si>
  <si>
    <t>677,11</t>
  </si>
  <si>
    <t>652,16</t>
  </si>
  <si>
    <t>519,63</t>
  </si>
  <si>
    <t>726,18</t>
  </si>
  <si>
    <t>647,48</t>
  </si>
  <si>
    <t>45,27</t>
  </si>
  <si>
    <t>0,89</t>
  </si>
  <si>
    <t>3,18</t>
  </si>
  <si>
    <t>0,96</t>
  </si>
  <si>
    <t>2,64</t>
  </si>
  <si>
    <t>37,42</t>
  </si>
  <si>
    <t>1,57</t>
  </si>
  <si>
    <t>2,02</t>
  </si>
  <si>
    <t>40,03</t>
  </si>
  <si>
    <t>1,98</t>
  </si>
  <si>
    <t>11,08</t>
  </si>
  <si>
    <t>1,47</t>
  </si>
  <si>
    <t>75,01</t>
  </si>
  <si>
    <t>66,69</t>
  </si>
  <si>
    <t>26,44</t>
  </si>
  <si>
    <t>12,01</t>
  </si>
  <si>
    <t>53,18</t>
  </si>
  <si>
    <t>162,89</t>
  </si>
  <si>
    <t>52,15</t>
  </si>
  <si>
    <t>14,79</t>
  </si>
  <si>
    <t>22,79</t>
  </si>
  <si>
    <t>4,05</t>
  </si>
  <si>
    <t>1,41</t>
  </si>
  <si>
    <t>1,20</t>
  </si>
  <si>
    <t>2,32</t>
  </si>
  <si>
    <t>5,30</t>
  </si>
  <si>
    <t>3,05</t>
  </si>
  <si>
    <t>2,47</t>
  </si>
  <si>
    <t>2,14</t>
  </si>
  <si>
    <t>1,83</t>
  </si>
  <si>
    <t>3,66</t>
  </si>
  <si>
    <t>2,91</t>
  </si>
  <si>
    <t>1,16</t>
  </si>
  <si>
    <t>3,94</t>
  </si>
  <si>
    <t>1,54</t>
  </si>
  <si>
    <t>5,86</t>
  </si>
  <si>
    <t>5,89</t>
  </si>
  <si>
    <t>44,15</t>
  </si>
  <si>
    <t>23,96</t>
  </si>
  <si>
    <t>26,00</t>
  </si>
  <si>
    <t>28,77</t>
  </si>
  <si>
    <t>15,65</t>
  </si>
  <si>
    <t>36,31</t>
  </si>
  <si>
    <t>95,28</t>
  </si>
  <si>
    <t>42,49</t>
  </si>
  <si>
    <t>1,97</t>
  </si>
  <si>
    <t>269,45</t>
  </si>
  <si>
    <t>29,68</t>
  </si>
  <si>
    <t>28,85</t>
  </si>
  <si>
    <t>25,69</t>
  </si>
  <si>
    <t>24,63</t>
  </si>
  <si>
    <t>25,38</t>
  </si>
  <si>
    <t>30,60</t>
  </si>
  <si>
    <t>28,98</t>
  </si>
  <si>
    <t>37,51</t>
  </si>
  <si>
    <t>29,73</t>
  </si>
  <si>
    <t>32,97</t>
  </si>
  <si>
    <t>41,93</t>
  </si>
  <si>
    <t>33,92</t>
  </si>
  <si>
    <t>36,03</t>
  </si>
  <si>
    <t>34,07</t>
  </si>
  <si>
    <t>29,36</t>
  </si>
  <si>
    <t>20,65</t>
  </si>
  <si>
    <t>25,85</t>
  </si>
  <si>
    <t>59,31</t>
  </si>
  <si>
    <t>5.502,66</t>
  </si>
  <si>
    <t>3.271,27</t>
  </si>
  <si>
    <t>4.000,52</t>
  </si>
  <si>
    <t>4.532,00</t>
  </si>
  <si>
    <t>6.786,45</t>
  </si>
  <si>
    <t>10.332,00</t>
  </si>
  <si>
    <t>5.235,72</t>
  </si>
  <si>
    <t>104,24</t>
  </si>
  <si>
    <t>162,65</t>
  </si>
  <si>
    <t>110,95</t>
  </si>
  <si>
    <t>4.250,52</t>
  </si>
  <si>
    <t>54,37</t>
  </si>
  <si>
    <t>26,43</t>
  </si>
  <si>
    <t>30,07</t>
  </si>
  <si>
    <t>19,57</t>
  </si>
  <si>
    <t>22,63</t>
  </si>
  <si>
    <t>14,32</t>
  </si>
  <si>
    <t>37,66</t>
  </si>
  <si>
    <t>69,27</t>
  </si>
  <si>
    <t>58,38</t>
  </si>
  <si>
    <t>34,05</t>
  </si>
  <si>
    <t>46,87</t>
  </si>
  <si>
    <t>17,55</t>
  </si>
  <si>
    <t>89,04</t>
  </si>
  <si>
    <t>9,12</t>
  </si>
  <si>
    <t>34,51</t>
  </si>
  <si>
    <t>27,42</t>
  </si>
  <si>
    <t>26,46</t>
  </si>
  <si>
    <t>55,18</t>
  </si>
  <si>
    <t>45,90</t>
  </si>
  <si>
    <t>34,33</t>
  </si>
  <si>
    <t>42,12</t>
  </si>
  <si>
    <t>33,02</t>
  </si>
  <si>
    <t>35,44</t>
  </si>
  <si>
    <t>37,37</t>
  </si>
  <si>
    <t>35,33</t>
  </si>
  <si>
    <t>58,81</t>
  </si>
  <si>
    <t>29,71</t>
  </si>
  <si>
    <t>4.067,30</t>
  </si>
  <si>
    <t>5.230,91</t>
  </si>
  <si>
    <t>4.595,75</t>
  </si>
  <si>
    <t>2.552,80</t>
  </si>
  <si>
    <t>5.082,98</t>
  </si>
  <si>
    <t>4.685,71</t>
  </si>
  <si>
    <t>8.639,10</t>
  </si>
  <si>
    <t>7.334,04</t>
  </si>
  <si>
    <t>5.220,03</t>
  </si>
  <si>
    <t>3.158,52</t>
  </si>
  <si>
    <t>6.201,12</t>
  </si>
  <si>
    <t>5.115,43</t>
  </si>
  <si>
    <t>4.968,50</t>
  </si>
  <si>
    <t>5.682,90</t>
  </si>
  <si>
    <t>6.085,16</t>
  </si>
  <si>
    <t>6.593,14</t>
  </si>
  <si>
    <t>5.236,33</t>
  </si>
  <si>
    <t>5.998,05</t>
  </si>
  <si>
    <t>5.803,98</t>
  </si>
  <si>
    <t>5.209,18</t>
  </si>
  <si>
    <t>6.173,32</t>
  </si>
  <si>
    <t>7.366,38</t>
  </si>
  <si>
    <t>5.972,93</t>
  </si>
  <si>
    <t>6.343,75</t>
  </si>
  <si>
    <t>6.553,44</t>
  </si>
  <si>
    <t>6.011,75</t>
  </si>
  <si>
    <t>5.576,79</t>
  </si>
  <si>
    <t>3.912,40</t>
  </si>
  <si>
    <t>4.577,17</t>
  </si>
  <si>
    <t>7.428,30</t>
  </si>
  <si>
    <t>NÃO DESONERADO</t>
  </si>
  <si>
    <t>4.0</t>
  </si>
  <si>
    <t>PINTURA</t>
  </si>
  <si>
    <t>4.1</t>
  </si>
  <si>
    <t>4.2</t>
  </si>
  <si>
    <t>1.3</t>
  </si>
  <si>
    <t>SINAPI INSUMO 04/2023</t>
  </si>
  <si>
    <t>MXMES</t>
  </si>
  <si>
    <t>LOCAÇÃO DE EQUIPAMENTO</t>
  </si>
  <si>
    <t>1.1.1</t>
  </si>
  <si>
    <t>DEMOLIÇÕES</t>
  </si>
  <si>
    <t>SEINFRA</t>
  </si>
  <si>
    <t>COMPOSIÇÃO</t>
  </si>
  <si>
    <t>SINAPI</t>
  </si>
  <si>
    <t>DESCRIÇÃO DO INSUMO</t>
  </si>
  <si>
    <t>COEFICIENTE</t>
  </si>
  <si>
    <t>CUSTO TOTAL DESONERADO</t>
  </si>
  <si>
    <t>CUSTO UNITÁRIO ONERADO</t>
  </si>
  <si>
    <t>CUSTO TOTAL ONERADO</t>
  </si>
  <si>
    <t>OBSERVAÇÕES:</t>
  </si>
  <si>
    <t>DEMOLIÇÃO DE PISO DE ALTA RESISTÊNCIA</t>
  </si>
  <si>
    <t>001</t>
  </si>
  <si>
    <t>DEMOLIÇÃO DE PISO EM LAJOTA</t>
  </si>
  <si>
    <t>1.2.1</t>
  </si>
  <si>
    <t>1.2.2</t>
  </si>
  <si>
    <t>REMOÇÕES</t>
  </si>
  <si>
    <t>C3040</t>
  </si>
  <si>
    <t>RETIRADA DE GRADE DE FERRO</t>
  </si>
  <si>
    <t>REMOÇÃO DE PINTURA LÁTEX (RASPAGEM E/OU LIXAMENTO E/OU ESCOVAÇÃO)</t>
  </si>
  <si>
    <t>1.3.1</t>
  </si>
  <si>
    <t>1.3.2</t>
  </si>
  <si>
    <t>1.3.3</t>
  </si>
  <si>
    <t>1.3.4</t>
  </si>
  <si>
    <t>1.3.5</t>
  </si>
  <si>
    <t>1.3.6</t>
  </si>
  <si>
    <t>1.3.7</t>
  </si>
  <si>
    <t>1.3.8</t>
  </si>
  <si>
    <t>1.4</t>
  </si>
  <si>
    <t>LIMPEZA</t>
  </si>
  <si>
    <t>DEMOLIÇÃO MANUAL DE PISO CIMENTADO SOBRE LASTRO DE CONCRETO - REV 01</t>
  </si>
  <si>
    <t>DEMOLIÇÃO DE ALVENARIA DE ELEMENTOS VAZADOS (COBOGÓ), SEM REAPROVEITAMENTO</t>
  </si>
  <si>
    <t>REMOÇÃO DE ESQUADRIA METÁLICA, COM OU SEM REAPROVEITAMENTO REV. 01 - 03/2022</t>
  </si>
  <si>
    <t>LIMPEZA GERAL</t>
  </si>
  <si>
    <t>1.4.1</t>
  </si>
  <si>
    <t>1.4.2</t>
  </si>
  <si>
    <t>1.4.3</t>
  </si>
  <si>
    <t>2.2</t>
  </si>
  <si>
    <t>FUNDAÇÃO</t>
  </si>
  <si>
    <t>MOVIMENTAÇÃO DE TERRA</t>
  </si>
  <si>
    <t>PLACA DA OBRA</t>
  </si>
  <si>
    <t>1.4.4</t>
  </si>
  <si>
    <t>1.4.5</t>
  </si>
  <si>
    <t>1.4.6</t>
  </si>
  <si>
    <t>1.4.7</t>
  </si>
  <si>
    <t>1.4.8</t>
  </si>
  <si>
    <t>1.4.9</t>
  </si>
  <si>
    <t>1.4.10</t>
  </si>
  <si>
    <t>1.4.11</t>
  </si>
  <si>
    <t>1.4.12</t>
  </si>
  <si>
    <t>1.4.13</t>
  </si>
  <si>
    <t>1.4.14</t>
  </si>
  <si>
    <t>1.5</t>
  </si>
  <si>
    <t>1.5.1</t>
  </si>
  <si>
    <t>1.5.2</t>
  </si>
  <si>
    <t>ADMINISTRAÇÃO LOCAL</t>
  </si>
  <si>
    <t>4.1.1</t>
  </si>
  <si>
    <t>4.1.2</t>
  </si>
  <si>
    <t>C0074</t>
  </si>
  <si>
    <t>ELEVAÇÃO</t>
  </si>
  <si>
    <t>4.2.1</t>
  </si>
  <si>
    <t>4.2.2</t>
  </si>
  <si>
    <t>4.2.3</t>
  </si>
  <si>
    <t>5.0</t>
  </si>
  <si>
    <t>5.1</t>
  </si>
  <si>
    <t>5.2</t>
  </si>
  <si>
    <t>ACABAMENTO</t>
  </si>
  <si>
    <t>5.1.1</t>
  </si>
  <si>
    <t>5.1.2</t>
  </si>
  <si>
    <t>5.1.3</t>
  </si>
  <si>
    <t>5.2.1</t>
  </si>
  <si>
    <t>5.2.2</t>
  </si>
  <si>
    <t>5.2.3</t>
  </si>
  <si>
    <t>5.1.4</t>
  </si>
  <si>
    <t>5.1.5</t>
  </si>
  <si>
    <t>5.1.6</t>
  </si>
  <si>
    <t>5.1.7</t>
  </si>
  <si>
    <t>5.1.8</t>
  </si>
  <si>
    <t>5.1.9</t>
  </si>
  <si>
    <t>SUPERESTRUTURA</t>
  </si>
  <si>
    <t>5.1.10</t>
  </si>
  <si>
    <t>LAJE PRÉ-FABRICADA TRELIÇADA PARA PISO OU COBERTURA, INTEREIXO 38CM, H=12CM, EL. ENCHIMENTO EM EPS H=8CM, INCLUSIVE ESCORAMENTO EM MADEIRA E CAPEAMENTO 4CM</t>
  </si>
  <si>
    <t>PISO</t>
  </si>
  <si>
    <t>6.0</t>
  </si>
  <si>
    <t>6.1</t>
  </si>
  <si>
    <t>ESPALHAMENTO E FORNECIMENTO DE AREIA GROSSA</t>
  </si>
  <si>
    <t>AREIA GROSSA - POSTO JAZIDA/FORNECEDOR (RETIRADO NA JAZIDA, SEM TRANSPORTE)</t>
  </si>
  <si>
    <t>002</t>
  </si>
  <si>
    <t>7.0</t>
  </si>
  <si>
    <t>7.1</t>
  </si>
  <si>
    <t>REVESTIMENTO</t>
  </si>
  <si>
    <t>6.2</t>
  </si>
  <si>
    <t>6.3</t>
  </si>
  <si>
    <t>6.4</t>
  </si>
  <si>
    <t>6.5</t>
  </si>
  <si>
    <t>6.6</t>
  </si>
  <si>
    <t>7.1.1</t>
  </si>
  <si>
    <t>7.2</t>
  </si>
  <si>
    <t>7.2.1</t>
  </si>
  <si>
    <t>7.2.2</t>
  </si>
  <si>
    <t>7.2.3</t>
  </si>
  <si>
    <t>8.0</t>
  </si>
  <si>
    <t>8.1</t>
  </si>
  <si>
    <t>ESQUADRIA DE MADEIRA</t>
  </si>
  <si>
    <t>ESQUADRIAS DE MADEIRA / METÁLICA</t>
  </si>
  <si>
    <t>8.1.1</t>
  </si>
  <si>
    <t>8.1.2</t>
  </si>
  <si>
    <t>8.2</t>
  </si>
  <si>
    <t>PINTURA NAS ESQUADRIAS DE MADEIRA</t>
  </si>
  <si>
    <t>8.2.1</t>
  </si>
  <si>
    <t>8.2.2</t>
  </si>
  <si>
    <t>8.3</t>
  </si>
  <si>
    <t>ESQUADRIA METÁLICA</t>
  </si>
  <si>
    <t>C1426</t>
  </si>
  <si>
    <t>GRADE DE FERRO DE PROTEÇÃO</t>
  </si>
  <si>
    <t>003</t>
  </si>
  <si>
    <t>FECHADURA DE SOBREPOR PARA PORTAO, EM ACO INOX COM ACABAMENTO CROMADO, CAIXA DE 100 MM, INCLUINDO CHAVE TIPO CILINDRO</t>
  </si>
  <si>
    <t>CONJUNTO FECHADURA DE SOBREPOR PARA PORTAO, EM AÇO INOX COM ACABAMENTO CROMADO, CAIXA DE 100 MM, INCLUINDO CHAVE TIPO CILINDRO - COMPLETA</t>
  </si>
  <si>
    <t>01861</t>
  </si>
  <si>
    <t>FORNECIMENTO DE CADEADO 40MM</t>
  </si>
  <si>
    <t>8.3.1</t>
  </si>
  <si>
    <t>8.3.2</t>
  </si>
  <si>
    <t>8.3.3</t>
  </si>
  <si>
    <t>8.4</t>
  </si>
  <si>
    <t>PINTURA NAS ESQUADRIAS METÁLICAS</t>
  </si>
  <si>
    <t>8.4.1</t>
  </si>
  <si>
    <t>8.4.2</t>
  </si>
  <si>
    <t>8.3.4</t>
  </si>
  <si>
    <t>004</t>
  </si>
  <si>
    <t>RESINA ACRILICA PREMIUM BASE AGUA - COR BRANCA</t>
  </si>
  <si>
    <t>DILUENTE EPOXI</t>
  </si>
  <si>
    <t>PINTURA DE PROTEÇÃO OU ACABAMENTO COM 02 DEMÃO DE RESINA ACRÍLICA</t>
  </si>
  <si>
    <t>6.7</t>
  </si>
  <si>
    <t>9.0</t>
  </si>
  <si>
    <t>COBERTA</t>
  </si>
  <si>
    <t>9.1</t>
  </si>
  <si>
    <t>C1338</t>
  </si>
  <si>
    <t>ESTRUTURA DE MADEIRA P/ TELHA ONDULADA DE FIBROCIMENTO, ALUMÍNIO OU PLÁSTICAS, VÃO 10m</t>
  </si>
  <si>
    <t>9.1.1</t>
  </si>
  <si>
    <t>9.1.2</t>
  </si>
  <si>
    <t>9.2</t>
  </si>
  <si>
    <t>9.1.3</t>
  </si>
  <si>
    <t>MADEIRAMENTO E TELHAMENTO</t>
  </si>
  <si>
    <t>CALHA, RUFOS E TUBOS DE DESCIDA</t>
  </si>
  <si>
    <t>9.1.4</t>
  </si>
  <si>
    <t>09078</t>
  </si>
  <si>
    <t>CALHA EM CHAPA DE ALUMINIO, DESENVOLVIMENTO 80 CM</t>
  </si>
  <si>
    <t>00290</t>
  </si>
  <si>
    <t xml:space="preserve">RUFO EM CHAPA DE ALUMÍNIO, ESP = 0,6MM, LARG = 30,0CM </t>
  </si>
  <si>
    <t>9.2.1</t>
  </si>
  <si>
    <t>9.2.2</t>
  </si>
  <si>
    <t>9.2.3</t>
  </si>
  <si>
    <t>9.2.4</t>
  </si>
  <si>
    <t>9.2.5</t>
  </si>
  <si>
    <t>005</t>
  </si>
  <si>
    <t>PRIMER PARA MANTA ASFALTICA A BASE DE ASFALTO MODIFICADO DILUIDO EM SOLVENTE, APLICACAO A FRIO</t>
  </si>
  <si>
    <t>FITA ADESIVA ASFALTICA ALUMINIZADA MULTIUSO, L = 10 CM, ROLO DE 10 M (1M²)</t>
  </si>
  <si>
    <t>IMPERMEABILIZAÇÃO COM MANTA/FITA ADESIVA ASFÁLTICA ALUMINIZADA, INCLUSIVE APLICAÇÃO DE 1 DEMÃO DE PRIMER</t>
  </si>
  <si>
    <t>9.2.6</t>
  </si>
  <si>
    <t>006</t>
  </si>
  <si>
    <t xml:space="preserve">ABRACADEIRA EM ACO PARA AMARRACAO DE ELETRODUTOS, TIPO U SIMPLES, COM 4" </t>
  </si>
  <si>
    <t>PARAFUSO ZINCADO, SEXTAVADO, COM ROSCA SOBERBA, DIAMETRO 3/8", COMPRIMENTO 80 MM</t>
  </si>
  <si>
    <t>BUCHA DE NYLON SEM ABA S10</t>
  </si>
  <si>
    <t>ABRAÇADEIRA METÁLICA TIPO "U" DE 4" (100 MM) COM FIXAÇÕES, P/TUBO PVC</t>
  </si>
  <si>
    <t>9.2.7</t>
  </si>
  <si>
    <t>9.3</t>
  </si>
  <si>
    <t>FORRO</t>
  </si>
  <si>
    <t>9.3.1</t>
  </si>
  <si>
    <t>10.1</t>
  </si>
  <si>
    <t>10.0</t>
  </si>
  <si>
    <t>INSTALAÇÕES ELÉTRICA</t>
  </si>
  <si>
    <t>ILUMINAÇÃO</t>
  </si>
  <si>
    <t>007</t>
  </si>
  <si>
    <t xml:space="preserve">ELETRICISTA COM ENCARGOS COMPLEMENTARES </t>
  </si>
  <si>
    <t>008</t>
  </si>
  <si>
    <t>009</t>
  </si>
  <si>
    <t>PT</t>
  </si>
  <si>
    <t>010</t>
  </si>
  <si>
    <t>COTAÇÃO</t>
  </si>
  <si>
    <t>Nº DA COTAÇÃO</t>
  </si>
  <si>
    <t>OBJETO DA COTAÇÃO</t>
  </si>
  <si>
    <t>NOME DA EMPRESA</t>
  </si>
  <si>
    <t>CNPJ</t>
  </si>
  <si>
    <t>NOME DO CONTATO</t>
  </si>
  <si>
    <t>TELEFONE</t>
  </si>
  <si>
    <t>E-MAIL</t>
  </si>
  <si>
    <t>DATA DA COTAÇÃO</t>
  </si>
  <si>
    <t>VALOR DA COTAÇÃO</t>
  </si>
  <si>
    <t>MEDIANA</t>
  </si>
  <si>
    <t>LUMINÁRIA LED SOBREPOR SLIM (60 CM) 18W/6500K</t>
  </si>
  <si>
    <t>35.241.238/0001-93</t>
  </si>
  <si>
    <t>LCDS ELETRICIDADE</t>
  </si>
  <si>
    <t>LINDINALDO CARDOZO DA SILVA</t>
  </si>
  <si>
    <t>(81) 99575-0793</t>
  </si>
  <si>
    <t>lcdseeletricidade@hotmail.com</t>
  </si>
  <si>
    <t>LUMINÁRIA LED SOBREPOR SLIM (120 CM) 36W/6500K</t>
  </si>
  <si>
    <t>ARMAZEM CORAL LTDA</t>
  </si>
  <si>
    <t>11.623.188/0028-60</t>
  </si>
  <si>
    <t>THIAGO LUIZ TIMOTEO</t>
  </si>
  <si>
    <t>(81) 98248-9852</t>
  </si>
  <si>
    <t>NOVA ARENA MATERIAL DE CONSTRUÇÃO</t>
  </si>
  <si>
    <t>10.849.946/0001-80</t>
  </si>
  <si>
    <t>EDVILSON EWAN ARAUJO</t>
  </si>
  <si>
    <t>(81) 3519-0426</t>
  </si>
  <si>
    <t>LUMINÁRIA LED SOBREPOR SLIM (60 CM) 18W/6500K - FORNECIMENTO E INSTALAÇÃO</t>
  </si>
  <si>
    <t>LUMINÁRIA LED SOBREPOR SLIM (120 CM) 36W/6500K - FORNECIMENTO E INSTALAÇÃO</t>
  </si>
  <si>
    <t>10.1.1</t>
  </si>
  <si>
    <t>10.2.2</t>
  </si>
  <si>
    <t>10.1.2</t>
  </si>
  <si>
    <t>10.1.3</t>
  </si>
  <si>
    <t>10.1.4</t>
  </si>
  <si>
    <t>10.2</t>
  </si>
  <si>
    <t>10.2.1</t>
  </si>
  <si>
    <t>10.2.3</t>
  </si>
  <si>
    <t>10.2.4</t>
  </si>
  <si>
    <t>10.3</t>
  </si>
  <si>
    <t>CIRCUITO DO QUADRO DE DISTRIBUIÇÃO</t>
  </si>
  <si>
    <t>DECK EM MADEIRA PAU D' ARCO, COM RÉGUAS CANTOS ABAULADOS 10 X 2CM, PROTEGIDAS DUAS DEMÃOS DE SPARLACK CETOL DECK SEMI-BRILHO, EM TODAS AS FACES, ANTES DO ASSENTAMENTO, EXCLUSIVE CAMADA DE CONCRETO E CIMENTADO DWE REGULARIZAÇÃO</t>
  </si>
  <si>
    <t xml:space="preserve">PEDREIRO COM ENCARGOS COMPLEMENTARES </t>
  </si>
  <si>
    <t>AREIA MEDIA - POSTO JAZIDA/FORNECEDOR (RETIRADO NA JAZIDA, SEM TRANSPORTE)</t>
  </si>
  <si>
    <t>CAL HIDRATADA CH-I PARA ARGAMASSAS</t>
  </si>
  <si>
    <t xml:space="preserve">CIMENTO PORTLAND COMPOSTO CP II-32 </t>
  </si>
  <si>
    <t xml:space="preserve">CHP </t>
  </si>
  <si>
    <t xml:space="preserve"> CHI</t>
  </si>
  <si>
    <t>10.3.1</t>
  </si>
  <si>
    <t>DISPOSITIVO DPS CLASSE II, 1 POLO, TENSAO MAXIMA DE 275 V, CORRENTE MAXIMA DE *45* KA (TIPO AC)</t>
  </si>
  <si>
    <t>DISPOSITIVO DE PROTEÇÃO CONTRA SURTO DE TENSÃO, DPS 45KA - 275V CLASSE II</t>
  </si>
  <si>
    <t>DISPOSITIVO DR, 4 POLOS, SENSIBILIDADE DE 30 MA, CORRENTE DE 63 A, TIPO AC</t>
  </si>
  <si>
    <t>DISPOSITIVO DR TETRAPOLAR 63 A, TIPO AC, 30MA</t>
  </si>
  <si>
    <t>10.3.2</t>
  </si>
  <si>
    <t>10.3.3</t>
  </si>
  <si>
    <t>10.3.4</t>
  </si>
  <si>
    <t>10.3.5</t>
  </si>
  <si>
    <t>10.3.6</t>
  </si>
  <si>
    <t>C4765</t>
  </si>
  <si>
    <t>ATERRAMENTO COMPLETO C/ HASTE COPPERWELD 5/8"X 2.40M</t>
  </si>
  <si>
    <t>10.3.7</t>
  </si>
  <si>
    <t>TERMINAL A COMPRESSAO EM COBRE ESTANHADO PARA CABO 16 MM2, 1 FURO E 1 COMPRESSAO, PARA PARAFUSO DE FIXACAO M6</t>
  </si>
  <si>
    <t>DISJUNTOR TIPO DIN/IEC, TRIPOLAR 63 A</t>
  </si>
  <si>
    <t>DISJUNTOR TRIPOLAR TIPO DIN, CORRENTE NOMINAL DE 63A - FORNECIMENTO E INSTALAÇÃO</t>
  </si>
  <si>
    <t>PAREDES</t>
  </si>
  <si>
    <t>C2678</t>
  </si>
  <si>
    <t>9.1.5</t>
  </si>
  <si>
    <t>8.3.5</t>
  </si>
  <si>
    <t>01679</t>
  </si>
  <si>
    <t>PONTO DE ESGOTO COM TUBO DE PVC RÍGIDO SOLDÁVEL DE  Ø 40 MM (LAVATÓRIOS, MICTÓRIOS, RALOS SIFONADOS, ETC...)</t>
  </si>
  <si>
    <t>01678</t>
  </si>
  <si>
    <t>PONTO DE ESGOTO COM TUBO DE PVC RÍGIDO SOLDÁVEL DE Ø 50 MM (PIAS DE COZINHA, MÁQUINAS DE LAVAR, ETC...)</t>
  </si>
  <si>
    <t>01683</t>
  </si>
  <si>
    <t>PONTO DE ESGOTO COM TUBO DE PVC RÍGIDO SOLDÁVEL DE Ø 100 MM (VASO SANITÁRIO)</t>
  </si>
  <si>
    <t>METAIS SANITÁRIOS E ACESSÓRIOS</t>
  </si>
  <si>
    <t>TABELA 07.2023</t>
  </si>
  <si>
    <t>DESCRIÇÃO DA COMPOSIÇÃO</t>
  </si>
  <si>
    <t>SINAPI 07/2023</t>
  </si>
  <si>
    <t>21,89</t>
  </si>
  <si>
    <t>26,62</t>
  </si>
  <si>
    <t>35,68</t>
  </si>
  <si>
    <t>38,35</t>
  </si>
  <si>
    <t>41,61</t>
  </si>
  <si>
    <t>48,95</t>
  </si>
  <si>
    <t>53,17</t>
  </si>
  <si>
    <t>59,75</t>
  </si>
  <si>
    <t>64,93</t>
  </si>
  <si>
    <t>70,90</t>
  </si>
  <si>
    <t>21,56</t>
  </si>
  <si>
    <t>25,16</t>
  </si>
  <si>
    <t>26,38</t>
  </si>
  <si>
    <t>28,56</t>
  </si>
  <si>
    <t>32,90</t>
  </si>
  <si>
    <t>35,64</t>
  </si>
  <si>
    <t>36,19</t>
  </si>
  <si>
    <t>39,22</t>
  </si>
  <si>
    <t>43,11</t>
  </si>
  <si>
    <t>46,71</t>
  </si>
  <si>
    <t>39,71</t>
  </si>
  <si>
    <t>45,09</t>
  </si>
  <si>
    <t>48,32</t>
  </si>
  <si>
    <t>50,46</t>
  </si>
  <si>
    <t>61,22</t>
  </si>
  <si>
    <t>77,09</t>
  </si>
  <si>
    <t>82,74</t>
  </si>
  <si>
    <t>88,61</t>
  </si>
  <si>
    <t>93,49</t>
  </si>
  <si>
    <t>108,28</t>
  </si>
  <si>
    <t>115,64</t>
  </si>
  <si>
    <t>127,58</t>
  </si>
  <si>
    <t>27,20</t>
  </si>
  <si>
    <t>38,44</t>
  </si>
  <si>
    <t>48,84</t>
  </si>
  <si>
    <t>52,34</t>
  </si>
  <si>
    <t>66,16</t>
  </si>
  <si>
    <t>80,14</t>
  </si>
  <si>
    <t>86,37</t>
  </si>
  <si>
    <t>92,31</t>
  </si>
  <si>
    <t>95,33</t>
  </si>
  <si>
    <t>101,89</t>
  </si>
  <si>
    <t>50,31</t>
  </si>
  <si>
    <t>50,73</t>
  </si>
  <si>
    <t>95,88</t>
  </si>
  <si>
    <t>96,37</t>
  </si>
  <si>
    <t>161,04</t>
  </si>
  <si>
    <t>249,18</t>
  </si>
  <si>
    <t>249,83</t>
  </si>
  <si>
    <t>381,16</t>
  </si>
  <si>
    <t>381,89</t>
  </si>
  <si>
    <t>536,71</t>
  </si>
  <si>
    <t>537,51</t>
  </si>
  <si>
    <t>626,50</t>
  </si>
  <si>
    <t>627,18</t>
  </si>
  <si>
    <t>75,62</t>
  </si>
  <si>
    <t>125,41</t>
  </si>
  <si>
    <t>126,03</t>
  </si>
  <si>
    <t>197,39</t>
  </si>
  <si>
    <t>198,10</t>
  </si>
  <si>
    <t>294,94</t>
  </si>
  <si>
    <t>295,72</t>
  </si>
  <si>
    <t>383,41</t>
  </si>
  <si>
    <t>384,27</t>
  </si>
  <si>
    <t>508,13</t>
  </si>
  <si>
    <t>508,90</t>
  </si>
  <si>
    <t>1.533,84</t>
  </si>
  <si>
    <t>1.534,88</t>
  </si>
  <si>
    <t>33,31</t>
  </si>
  <si>
    <t>39,60</t>
  </si>
  <si>
    <t>52,06</t>
  </si>
  <si>
    <t>57,81</t>
  </si>
  <si>
    <t>64,51</t>
  </si>
  <si>
    <t>63,40</t>
  </si>
  <si>
    <t>70,74</t>
  </si>
  <si>
    <t>89,41</t>
  </si>
  <si>
    <t>4,04</t>
  </si>
  <si>
    <t>5,29</t>
  </si>
  <si>
    <t>4,50</t>
  </si>
  <si>
    <t>6,40</t>
  </si>
  <si>
    <t>272,02</t>
  </si>
  <si>
    <t>425,74</t>
  </si>
  <si>
    <t>425,94</t>
  </si>
  <si>
    <t>2.492,81</t>
  </si>
  <si>
    <t>2.494,36</t>
  </si>
  <si>
    <t>27,15</t>
  </si>
  <si>
    <t>31,43</t>
  </si>
  <si>
    <t>3.838,71</t>
  </si>
  <si>
    <t>3.840,94</t>
  </si>
  <si>
    <t>42,63</t>
  </si>
  <si>
    <t>5.296,49</t>
  </si>
  <si>
    <t>5.299,14</t>
  </si>
  <si>
    <t>3,56</t>
  </si>
  <si>
    <t>102,49</t>
  </si>
  <si>
    <t>114,31</t>
  </si>
  <si>
    <t>113,66</t>
  </si>
  <si>
    <t>126,76</t>
  </si>
  <si>
    <t>130,48</t>
  </si>
  <si>
    <t>147,22</t>
  </si>
  <si>
    <t>164,18</t>
  </si>
  <si>
    <t>180,74</t>
  </si>
  <si>
    <t>201,53</t>
  </si>
  <si>
    <t>171,23</t>
  </si>
  <si>
    <t>171,89</t>
  </si>
  <si>
    <t>180,31</t>
  </si>
  <si>
    <t>181,14</t>
  </si>
  <si>
    <t>11,29</t>
  </si>
  <si>
    <t>314,70</t>
  </si>
  <si>
    <t>315,71</t>
  </si>
  <si>
    <t>384,73</t>
  </si>
  <si>
    <t>385,92</t>
  </si>
  <si>
    <t>502,64</t>
  </si>
  <si>
    <t>521,59</t>
  </si>
  <si>
    <t>523,12</t>
  </si>
  <si>
    <t>767,50</t>
  </si>
  <si>
    <t>769,21</t>
  </si>
  <si>
    <t>792,28</t>
  </si>
  <si>
    <t>794,18</t>
  </si>
  <si>
    <t>25,63</t>
  </si>
  <si>
    <t>27,53</t>
  </si>
  <si>
    <t>179,12</t>
  </si>
  <si>
    <t>180,36</t>
  </si>
  <si>
    <t>190,15</t>
  </si>
  <si>
    <t>326,87</t>
  </si>
  <si>
    <t>328,77</t>
  </si>
  <si>
    <t>27,62</t>
  </si>
  <si>
    <t>398,99</t>
  </si>
  <si>
    <t>401,23</t>
  </si>
  <si>
    <t>517,65</t>
  </si>
  <si>
    <t>520,23</t>
  </si>
  <si>
    <t>34,69</t>
  </si>
  <si>
    <t>37,27</t>
  </si>
  <si>
    <t>540,13</t>
  </si>
  <si>
    <t>543,06</t>
  </si>
  <si>
    <t>39,39</t>
  </si>
  <si>
    <t>788,36</t>
  </si>
  <si>
    <t>791,62</t>
  </si>
  <si>
    <t>815,20</t>
  </si>
  <si>
    <t>818,81</t>
  </si>
  <si>
    <t>144,30</t>
  </si>
  <si>
    <t>148,02</t>
  </si>
  <si>
    <t>254,44</t>
  </si>
  <si>
    <t>259,80</t>
  </si>
  <si>
    <t>331,61</t>
  </si>
  <si>
    <t>337,79</t>
  </si>
  <si>
    <t>399,70</t>
  </si>
  <si>
    <t>406,74</t>
  </si>
  <si>
    <t>458,89</t>
  </si>
  <si>
    <t>466,85</t>
  </si>
  <si>
    <t>482,50</t>
  </si>
  <si>
    <t>491,39</t>
  </si>
  <si>
    <t>154,12</t>
  </si>
  <si>
    <t>158,58</t>
  </si>
  <si>
    <t>185,76</t>
  </si>
  <si>
    <t>191,17</t>
  </si>
  <si>
    <t>348,19</t>
  </si>
  <si>
    <t>355,58</t>
  </si>
  <si>
    <t>418,26</t>
  </si>
  <si>
    <t>426,67</t>
  </si>
  <si>
    <t>479,49</t>
  </si>
  <si>
    <t>488,96</t>
  </si>
  <si>
    <t>505,54</t>
  </si>
  <si>
    <t>516,14</t>
  </si>
  <si>
    <t>39,85</t>
  </si>
  <si>
    <t>42,78</t>
  </si>
  <si>
    <t>51,15</t>
  </si>
  <si>
    <t>74,19</t>
  </si>
  <si>
    <t>79,55</t>
  </si>
  <si>
    <t>85,94</t>
  </si>
  <si>
    <t>92,12</t>
  </si>
  <si>
    <t>106,84</t>
  </si>
  <si>
    <t>122,27</t>
  </si>
  <si>
    <t>131,10</t>
  </si>
  <si>
    <t>688,88</t>
  </si>
  <si>
    <t>700,01</t>
  </si>
  <si>
    <t>164,05</t>
  </si>
  <si>
    <t>175,18</t>
  </si>
  <si>
    <t>981,20</t>
  </si>
  <si>
    <t>996,16</t>
  </si>
  <si>
    <t>220,83</t>
  </si>
  <si>
    <t>235,79</t>
  </si>
  <si>
    <t>47,54</t>
  </si>
  <si>
    <t>51,03</t>
  </si>
  <si>
    <t>65,43</t>
  </si>
  <si>
    <t>74,44</t>
  </si>
  <si>
    <t>94,86</t>
  </si>
  <si>
    <t>102,52</t>
  </si>
  <si>
    <t>109,91</t>
  </si>
  <si>
    <t>126,77</t>
  </si>
  <si>
    <t>144,38</t>
  </si>
  <si>
    <t>154,14</t>
  </si>
  <si>
    <t>164,74</t>
  </si>
  <si>
    <t>716,05</t>
  </si>
  <si>
    <t>729,18</t>
  </si>
  <si>
    <t>191,22</t>
  </si>
  <si>
    <t>204,35</t>
  </si>
  <si>
    <t>1.014,55</t>
  </si>
  <si>
    <t>1.032,04</t>
  </si>
  <si>
    <t>254,18</t>
  </si>
  <si>
    <t>271,67</t>
  </si>
  <si>
    <t>122,39</t>
  </si>
  <si>
    <t>125,32</t>
  </si>
  <si>
    <t>130,08</t>
  </si>
  <si>
    <t>133,57</t>
  </si>
  <si>
    <t>104,58</t>
  </si>
  <si>
    <t>124,17</t>
  </si>
  <si>
    <t>127,89</t>
  </si>
  <si>
    <t>170,94</t>
  </si>
  <si>
    <t>109,34</t>
  </si>
  <si>
    <t>112,83</t>
  </si>
  <si>
    <t>133,99</t>
  </si>
  <si>
    <t>138,45</t>
  </si>
  <si>
    <t>183,12</t>
  </si>
  <si>
    <t>188,53</t>
  </si>
  <si>
    <t>16,79</t>
  </si>
  <si>
    <t>17,77</t>
  </si>
  <si>
    <t>19,43</t>
  </si>
  <si>
    <t>22,06</t>
  </si>
  <si>
    <t>25,03</t>
  </si>
  <si>
    <t>27,36</t>
  </si>
  <si>
    <t>5,71</t>
  </si>
  <si>
    <t>8,35</t>
  </si>
  <si>
    <t>13,59</t>
  </si>
  <si>
    <t>9,84</t>
  </si>
  <si>
    <t>10,42</t>
  </si>
  <si>
    <t>16,51</t>
  </si>
  <si>
    <t>32,55</t>
  </si>
  <si>
    <t>37,35</t>
  </si>
  <si>
    <t>48,58</t>
  </si>
  <si>
    <t>69,40</t>
  </si>
  <si>
    <t>73,84</t>
  </si>
  <si>
    <t>78,95</t>
  </si>
  <si>
    <t>89,69</t>
  </si>
  <si>
    <t>92,79</t>
  </si>
  <si>
    <t>106,86</t>
  </si>
  <si>
    <t>113,77</t>
  </si>
  <si>
    <t>115,39</t>
  </si>
  <si>
    <t>122,88</t>
  </si>
  <si>
    <t>138,01</t>
  </si>
  <si>
    <t>41,41</t>
  </si>
  <si>
    <t>51,91</t>
  </si>
  <si>
    <t>69,41</t>
  </si>
  <si>
    <t>155,53</t>
  </si>
  <si>
    <t>166,96</t>
  </si>
  <si>
    <t>176,75</t>
  </si>
  <si>
    <t>224,54</t>
  </si>
  <si>
    <t>237,91</t>
  </si>
  <si>
    <t>244,53</t>
  </si>
  <si>
    <t>259,14</t>
  </si>
  <si>
    <t>302,10</t>
  </si>
  <si>
    <t>320,27</t>
  </si>
  <si>
    <t>322,09</t>
  </si>
  <si>
    <t>341,51</t>
  </si>
  <si>
    <t>362,09</t>
  </si>
  <si>
    <t>383,97</t>
  </si>
  <si>
    <t>439,66</t>
  </si>
  <si>
    <t>466,35</t>
  </si>
  <si>
    <t>479,65</t>
  </si>
  <si>
    <t>508,83</t>
  </si>
  <si>
    <t>557,21</t>
  </si>
  <si>
    <t>591,19</t>
  </si>
  <si>
    <t>597,21</t>
  </si>
  <si>
    <t>633,67</t>
  </si>
  <si>
    <t>714,77</t>
  </si>
  <si>
    <t>758,52</t>
  </si>
  <si>
    <t>57,18</t>
  </si>
  <si>
    <t>66,35</t>
  </si>
  <si>
    <t>69,90</t>
  </si>
  <si>
    <t>126,34</t>
  </si>
  <si>
    <t>133,61</t>
  </si>
  <si>
    <t>212,71</t>
  </si>
  <si>
    <t>225,33</t>
  </si>
  <si>
    <t>242,69</t>
  </si>
  <si>
    <t>257,18</t>
  </si>
  <si>
    <t>329,05</t>
  </si>
  <si>
    <t>348,89</t>
  </si>
  <si>
    <t>359,03</t>
  </si>
  <si>
    <t>380,74</t>
  </si>
  <si>
    <t>445,40</t>
  </si>
  <si>
    <t>472,46</t>
  </si>
  <si>
    <t>475,39</t>
  </si>
  <si>
    <t>504,30</t>
  </si>
  <si>
    <t>535,38</t>
  </si>
  <si>
    <t>568,00</t>
  </si>
  <si>
    <t>651,72</t>
  </si>
  <si>
    <t>691,56</t>
  </si>
  <si>
    <t>711,71</t>
  </si>
  <si>
    <t>755,27</t>
  </si>
  <si>
    <t>828,06</t>
  </si>
  <si>
    <t>878,84</t>
  </si>
  <si>
    <t>888,05</t>
  </si>
  <si>
    <t>942,54</t>
  </si>
  <si>
    <t>1.064,40</t>
  </si>
  <si>
    <t>1.129,82</t>
  </si>
  <si>
    <t>32,47</t>
  </si>
  <si>
    <t>42,47</t>
  </si>
  <si>
    <t>44,56</t>
  </si>
  <si>
    <t>52,46</t>
  </si>
  <si>
    <t>81,25</t>
  </si>
  <si>
    <t>85,73</t>
  </si>
  <si>
    <t>91,24</t>
  </si>
  <si>
    <t>96,34</t>
  </si>
  <si>
    <t>120,04</t>
  </si>
  <si>
    <t>126,92</t>
  </si>
  <si>
    <t>130,03</t>
  </si>
  <si>
    <t>137,53</t>
  </si>
  <si>
    <t>158,81</t>
  </si>
  <si>
    <t>168,11</t>
  </si>
  <si>
    <t>168,81</t>
  </si>
  <si>
    <t>178,71</t>
  </si>
  <si>
    <t>188,80</t>
  </si>
  <si>
    <t>199,95</t>
  </si>
  <si>
    <t>227,59</t>
  </si>
  <si>
    <t>241,15</t>
  </si>
  <si>
    <t>247,58</t>
  </si>
  <si>
    <t>262,38</t>
  </si>
  <si>
    <t>286,32</t>
  </si>
  <si>
    <t>303,53</t>
  </si>
  <si>
    <t>306,36</t>
  </si>
  <si>
    <t>324,80</t>
  </si>
  <si>
    <t>365,14</t>
  </si>
  <si>
    <t>387,23</t>
  </si>
  <si>
    <t>11,14</t>
  </si>
  <si>
    <t>132,45</t>
  </si>
  <si>
    <t>132,59</t>
  </si>
  <si>
    <t>283,47</t>
  </si>
  <si>
    <t>283,68</t>
  </si>
  <si>
    <t>441,37</t>
  </si>
  <si>
    <t>441,63</t>
  </si>
  <si>
    <t>1.081,48</t>
  </si>
  <si>
    <t>1.081,72</t>
  </si>
  <si>
    <t>1.743,51</t>
  </si>
  <si>
    <t>1.743,95</t>
  </si>
  <si>
    <t>3.058,99</t>
  </si>
  <si>
    <t>3.059,67</t>
  </si>
  <si>
    <t>4.549,26</t>
  </si>
  <si>
    <t>4.550,26</t>
  </si>
  <si>
    <t>2.994,24</t>
  </si>
  <si>
    <t>2.995,66</t>
  </si>
  <si>
    <t>4.896,32</t>
  </si>
  <si>
    <t>4.898,00</t>
  </si>
  <si>
    <t>5.400,16</t>
  </si>
  <si>
    <t>5.402,08</t>
  </si>
  <si>
    <t>3.998,90</t>
  </si>
  <si>
    <t>4.001,32</t>
  </si>
  <si>
    <t>1.984,42</t>
  </si>
  <si>
    <t>1.987,31</t>
  </si>
  <si>
    <t>1.337,35</t>
  </si>
  <si>
    <t>1.340,75</t>
  </si>
  <si>
    <t>3,72</t>
  </si>
  <si>
    <t>4,16</t>
  </si>
  <si>
    <t>22,93</t>
  </si>
  <si>
    <t>29,81</t>
  </si>
  <si>
    <t>33,35</t>
  </si>
  <si>
    <t>33,54</t>
  </si>
  <si>
    <t>41,92</t>
  </si>
  <si>
    <t>58,39</t>
  </si>
  <si>
    <t>65,69</t>
  </si>
  <si>
    <t>74,02</t>
  </si>
  <si>
    <t>74,54</t>
  </si>
  <si>
    <t>83,41</t>
  </si>
  <si>
    <t>40,99</t>
  </si>
  <si>
    <t>45,86</t>
  </si>
  <si>
    <t>59,63</t>
  </si>
  <si>
    <t>75,07</t>
  </si>
  <si>
    <t>83,86</t>
  </si>
  <si>
    <t>93,83</t>
  </si>
  <si>
    <t>104,36</t>
  </si>
  <si>
    <t>116,78</t>
  </si>
  <si>
    <t>131,37</t>
  </si>
  <si>
    <t>132,32</t>
  </si>
  <si>
    <t>149,09</t>
  </si>
  <si>
    <t>166,83</t>
  </si>
  <si>
    <t>16,07</t>
  </si>
  <si>
    <t>19,26</t>
  </si>
  <si>
    <t>40,00</t>
  </si>
  <si>
    <t>258,22</t>
  </si>
  <si>
    <t>262,65</t>
  </si>
  <si>
    <t>2.868,67</t>
  </si>
  <si>
    <t>2.877,54</t>
  </si>
  <si>
    <t>34,55</t>
  </si>
  <si>
    <t>1.628,59</t>
  </si>
  <si>
    <t>1.633,02</t>
  </si>
  <si>
    <t>34,22</t>
  </si>
  <si>
    <t>88,05</t>
  </si>
  <si>
    <t>2.306,71</t>
  </si>
  <si>
    <t>2.311,14</t>
  </si>
  <si>
    <t>185,50</t>
  </si>
  <si>
    <t>215,26</t>
  </si>
  <si>
    <t>218,05</t>
  </si>
  <si>
    <t>411,65</t>
  </si>
  <si>
    <t>420,52</t>
  </si>
  <si>
    <t>416,92</t>
  </si>
  <si>
    <t>425,79</t>
  </si>
  <si>
    <t>544,17</t>
  </si>
  <si>
    <t>553,04</t>
  </si>
  <si>
    <t>1.133,64</t>
  </si>
  <si>
    <t>1.181,89</t>
  </si>
  <si>
    <t>1.167,57</t>
  </si>
  <si>
    <t>1.195,94</t>
  </si>
  <si>
    <t>936,71</t>
  </si>
  <si>
    <t>957,46</t>
  </si>
  <si>
    <t>933,69</t>
  </si>
  <si>
    <t>970,26</t>
  </si>
  <si>
    <t>611,80</t>
  </si>
  <si>
    <t>629,56</t>
  </si>
  <si>
    <t>598,03</t>
  </si>
  <si>
    <t>620,14</t>
  </si>
  <si>
    <t>1.012,54</t>
  </si>
  <si>
    <t>1.042,09</t>
  </si>
  <si>
    <t>1.005,72</t>
  </si>
  <si>
    <t>1.045,11</t>
  </si>
  <si>
    <t>6.761,49</t>
  </si>
  <si>
    <t>6.808,42</t>
  </si>
  <si>
    <t>10.500,63</t>
  </si>
  <si>
    <t>10.562,26</t>
  </si>
  <si>
    <t>305,21</t>
  </si>
  <si>
    <t>312,50</t>
  </si>
  <si>
    <t>495,60</t>
  </si>
  <si>
    <t>507,61</t>
  </si>
  <si>
    <t>921,75</t>
  </si>
  <si>
    <t>944,19</t>
  </si>
  <si>
    <t>1.311,78</t>
  </si>
  <si>
    <t>1.338,43</t>
  </si>
  <si>
    <t>155,93</t>
  </si>
  <si>
    <t>158,76</t>
  </si>
  <si>
    <t>158,79</t>
  </si>
  <si>
    <t>161,96</t>
  </si>
  <si>
    <t>137,57</t>
  </si>
  <si>
    <t>139,61</t>
  </si>
  <si>
    <t>141,39</t>
  </si>
  <si>
    <t>188,44</t>
  </si>
  <si>
    <t>192,54</t>
  </si>
  <si>
    <t>241,30</t>
  </si>
  <si>
    <t>248,03</t>
  </si>
  <si>
    <t>204,30</t>
  </si>
  <si>
    <t>208,53</t>
  </si>
  <si>
    <t>193,73</t>
  </si>
  <si>
    <t>197,06</t>
  </si>
  <si>
    <t>197,90</t>
  </si>
  <si>
    <t>201,73</t>
  </si>
  <si>
    <t>172,89</t>
  </si>
  <si>
    <t>174,64</t>
  </si>
  <si>
    <t>175,41</t>
  </si>
  <si>
    <t>177,46</t>
  </si>
  <si>
    <t>231,25</t>
  </si>
  <si>
    <t>236,43</t>
  </si>
  <si>
    <t>296,24</t>
  </si>
  <si>
    <t>305,44</t>
  </si>
  <si>
    <t>203,06</t>
  </si>
  <si>
    <t>206,21</t>
  </si>
  <si>
    <t>255,94</t>
  </si>
  <si>
    <t>262,26</t>
  </si>
  <si>
    <t>150,88</t>
  </si>
  <si>
    <t>153,14</t>
  </si>
  <si>
    <t>124,22</t>
  </si>
  <si>
    <t>126,33</t>
  </si>
  <si>
    <t>183,93</t>
  </si>
  <si>
    <t>184,96</t>
  </si>
  <si>
    <t>5.965,54</t>
  </si>
  <si>
    <t>5.993,46</t>
  </si>
  <si>
    <t>8.956,81</t>
  </si>
  <si>
    <t>8.998,78</t>
  </si>
  <si>
    <t>193,60</t>
  </si>
  <si>
    <t>141,02</t>
  </si>
  <si>
    <t>145,53</t>
  </si>
  <si>
    <t>129,41</t>
  </si>
  <si>
    <t>133,92</t>
  </si>
  <si>
    <t>152,93</t>
  </si>
  <si>
    <t>157,39</t>
  </si>
  <si>
    <t>32,53</t>
  </si>
  <si>
    <t>175,78</t>
  </si>
  <si>
    <t>178,68</t>
  </si>
  <si>
    <t>200,65</t>
  </si>
  <si>
    <t>212,87</t>
  </si>
  <si>
    <t>184,91</t>
  </si>
  <si>
    <t>187,68</t>
  </si>
  <si>
    <t>363,08</t>
  </si>
  <si>
    <t>367,38</t>
  </si>
  <si>
    <t>150,27</t>
  </si>
  <si>
    <t>154,32</t>
  </si>
  <si>
    <t>229,22</t>
  </si>
  <si>
    <t>220,10</t>
  </si>
  <si>
    <t>224,15</t>
  </si>
  <si>
    <t>581,38</t>
  </si>
  <si>
    <t>585,43</t>
  </si>
  <si>
    <t>157,25</t>
  </si>
  <si>
    <t>161,71</t>
  </si>
  <si>
    <t>131,33</t>
  </si>
  <si>
    <t>135,84</t>
  </si>
  <si>
    <t>144,91</t>
  </si>
  <si>
    <t>149,37</t>
  </si>
  <si>
    <t>113,38</t>
  </si>
  <si>
    <t>172,94</t>
  </si>
  <si>
    <t>175,71</t>
  </si>
  <si>
    <t>180,85</t>
  </si>
  <si>
    <t>183,62</t>
  </si>
  <si>
    <t>272,22</t>
  </si>
  <si>
    <t>33,22</t>
  </si>
  <si>
    <t>234,61</t>
  </si>
  <si>
    <t>237,76</t>
  </si>
  <si>
    <t>249,59</t>
  </si>
  <si>
    <t>254,71</t>
  </si>
  <si>
    <t>192,60</t>
  </si>
  <si>
    <t>224,20</t>
  </si>
  <si>
    <t>228,22</t>
  </si>
  <si>
    <t>48,99</t>
  </si>
  <si>
    <t>217,94</t>
  </si>
  <si>
    <t>200,98</t>
  </si>
  <si>
    <t>205,44</t>
  </si>
  <si>
    <t>TANQUE DE ASFALTO ESTACIONÁRIO COM SERPENTINA, CAPACIDADE 30.000 L - CHP DIURNO. AF_05/2023</t>
  </si>
  <si>
    <t>213,29</t>
  </si>
  <si>
    <t>207,26</t>
  </si>
  <si>
    <t>211,72</t>
  </si>
  <si>
    <t>162,79</t>
  </si>
  <si>
    <t>165,69</t>
  </si>
  <si>
    <t>153,67</t>
  </si>
  <si>
    <t>221,48</t>
  </si>
  <si>
    <t>234,86</t>
  </si>
  <si>
    <t>ESPARGIDOR DE ASFALTO PRESSURIZADO, TANQUE 6 M3 COM ISOLAÇÃO TÉRMICA, AQUECIDO COM 2 MAÇARICOS, COM BARRA ESPARGIDORA 3,60 M, MONTADO SOBRE CAMINHÃO  TOCO, PBT 14.300 KG, POTÊNCIA 185 CV - CHP DIURNO. AF_05/2023</t>
  </si>
  <si>
    <t>235,22</t>
  </si>
  <si>
    <t>237,99</t>
  </si>
  <si>
    <t>83,50</t>
  </si>
  <si>
    <t>86,30</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</si>
  <si>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</si>
  <si>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</si>
  <si>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</si>
  <si>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</si>
  <si>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</si>
  <si>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1,95</t>
  </si>
  <si>
    <t>185,42</t>
  </si>
  <si>
    <t>189,47</t>
  </si>
  <si>
    <t>226,03</t>
  </si>
  <si>
    <t>230,54</t>
  </si>
  <si>
    <t>2,49</t>
  </si>
  <si>
    <t>TANQUE DE ASFALTO ESTACIONÁRIO COM MAÇARICO, CAPACIDADE 20.000 L - CHP DIURNO. AF_05/2023</t>
  </si>
  <si>
    <t>143,86</t>
  </si>
  <si>
    <t>168,90</t>
  </si>
  <si>
    <t>172,95</t>
  </si>
  <si>
    <t>115,42</t>
  </si>
  <si>
    <t>BETONEIRA CAPACIDADE NOMINAL DE 600 L, CAPACIDADE DE MISTURA 360 L, MOTOR ELÉTRICO TRIFÁSICO POTÊNCIA DE 4 CV, SEM CARREGADOR - CHP DIURNO. AF_05/2023</t>
  </si>
  <si>
    <t>547,94</t>
  </si>
  <si>
    <t>552,24</t>
  </si>
  <si>
    <t>1.278,21</t>
  </si>
  <si>
    <t>1.282,51</t>
  </si>
  <si>
    <t>1.109,09</t>
  </si>
  <si>
    <t>1.113,39</t>
  </si>
  <si>
    <t>312,57</t>
  </si>
  <si>
    <t>316,87</t>
  </si>
  <si>
    <t>192,96</t>
  </si>
  <si>
    <t>BETONEIRA CAPACIDADE NOMINAL DE 600 L, CAPACIDADE DE MISTURA 440 L, MOTOR A DIESEL POTÊNCIA 10 HP, COM CARREGADOR - CHP DIURNO. AF_05/2023</t>
  </si>
  <si>
    <t>194,24</t>
  </si>
  <si>
    <t>202,64</t>
  </si>
  <si>
    <t>277,70</t>
  </si>
  <si>
    <t>280,60</t>
  </si>
  <si>
    <t>306,17</t>
  </si>
  <si>
    <t>309,07</t>
  </si>
  <si>
    <t>146,37</t>
  </si>
  <si>
    <t>PROJETOR PNEUMÁTICO DE ARGAMASSA PARA CHAPISCO E REBOCO COM RECIPIENTE ACOPLADO, TIPO CANEQUINHA, COM COMPRESSOR DE AR REBOCÁVEL VAZÃO 89 PCM E MOTOR DIESEL DE 20 CV - CHP DIURNO. AF_05/2023</t>
  </si>
  <si>
    <t>637,50</t>
  </si>
  <si>
    <t>641,39</t>
  </si>
  <si>
    <t>385,82</t>
  </si>
  <si>
    <t>389,71</t>
  </si>
  <si>
    <t>MANIPULADOR TELESCÓPICO, POTÊNCIA DE 85 HP, CAPACIDADE DE CARGA DE 3.500 KG, ALTURA MÁXIMA DE ELEVAÇÃO DE 12,3 M - CHP DIURNO. AF_05/2023</t>
  </si>
  <si>
    <t>147,50</t>
  </si>
  <si>
    <t>151,52</t>
  </si>
  <si>
    <t>121,45</t>
  </si>
  <si>
    <t>164,16</t>
  </si>
  <si>
    <t>192,59</t>
  </si>
  <si>
    <t>83,65</t>
  </si>
  <si>
    <t>221,50</t>
  </si>
  <si>
    <t>224,27</t>
  </si>
  <si>
    <t>9,94</t>
  </si>
  <si>
    <t>230,62</t>
  </si>
  <si>
    <t>233,52</t>
  </si>
  <si>
    <t>40,67</t>
  </si>
  <si>
    <t>198,40</t>
  </si>
  <si>
    <t>201,55</t>
  </si>
  <si>
    <t>390,08</t>
  </si>
  <si>
    <t>393,53</t>
  </si>
  <si>
    <t>34,43</t>
  </si>
  <si>
    <t>CAMINHÃO PARA EQUIPAMENTO DE LIMPEZA A SUCÇÃO, COM CAMINHÃO TRUCADO DE PESO BRUTO TOTAL 23000 KG, CARGA ÚTIL MÁXIMA 15935 KG, DISTÂNCIA ENTRE EIXOS 4,80 M, POTÊNCIA 230 CV, INCLUSIVE LIMPADORA A SUCÇÃO, TANQUE 12000 L - CHP DIURNO. AF_05/2023</t>
  </si>
  <si>
    <t>283,80</t>
  </si>
  <si>
    <t>286,57</t>
  </si>
  <si>
    <t>PENEIRA ROTATIVA COM MOTOR ELÉTRICO TRIFÁSICO DE 2 CV, CILINDRO DE 1 M X 0,60 M, COM FUROS DE 3,17 MM - CHP DIURNO. AF_05/2023</t>
  </si>
  <si>
    <t>DOSADOR DE AREIA, CAPACIDADE DE 26 LITROS - CHP DIURNO. AF_05/2023</t>
  </si>
  <si>
    <t>80,30</t>
  </si>
  <si>
    <t>82,62</t>
  </si>
  <si>
    <t>69,01</t>
  </si>
  <si>
    <t>71,33</t>
  </si>
  <si>
    <t>335,69</t>
  </si>
  <si>
    <t>339,14</t>
  </si>
  <si>
    <t>APARELHO PARA CORTE E SOLDA OXI-ACETILENO SOBRE RODAS, INCLUSIVE CILINDROS E MAÇARICOS - CHP DIURNO. AF_05/2023</t>
  </si>
  <si>
    <t>82,25</t>
  </si>
  <si>
    <t>951,72</t>
  </si>
  <si>
    <t>955,61</t>
  </si>
  <si>
    <t>GRUA ASCENSIONAL, LANCA DE 30 M, CAPACIDADE DE 1,0 T A 30 M, ALTURA ATE 39 M - CHP DIURNO. AF_05/2023</t>
  </si>
  <si>
    <t>98,42</t>
  </si>
  <si>
    <t>101,85</t>
  </si>
  <si>
    <t>315,38</t>
  </si>
  <si>
    <t>318,81</t>
  </si>
  <si>
    <t>232,37</t>
  </si>
  <si>
    <t>MÁQUINA JATO DE PRESSAO PORTÁTIL, CAMARA DE 1 SAIDA, CAPACIDADE 280 L, DIAMETRO 670 MM, BICO DE JATO CURTO VENTURI DE 5/16 , MANGUEIRA DE 1 COM COMPRESSOR DE AR REBOCÁVEL 189 PCM E MOTOR DIESEL 63 CV - CHP DIURNO. AF_05/2023</t>
  </si>
  <si>
    <t>88,44</t>
  </si>
  <si>
    <t>14,64</t>
  </si>
  <si>
    <t>62,05</t>
  </si>
  <si>
    <t>139,30</t>
  </si>
  <si>
    <t>USINA DE MISTURA ASFÁLTICA À QUENTE, TIPO CONTRA FLUXO, PROD 40 A 80 TON/HORA - CHP DIURNO. AF_05/2023</t>
  </si>
  <si>
    <t>2.076,12</t>
  </si>
  <si>
    <t>2.088,34</t>
  </si>
  <si>
    <t>USINA DE ASFALTO À FRIO, CAPACIDADE DE 40 A 60 TON/HORA, ELÉTRICA POTÊNCIA 30 CV - CHP DIURNO. AF_05/2023</t>
  </si>
  <si>
    <t>208,89</t>
  </si>
  <si>
    <t>221,11</t>
  </si>
  <si>
    <t>287,80</t>
  </si>
  <si>
    <t>300,02</t>
  </si>
  <si>
    <t>185,23</t>
  </si>
  <si>
    <t>189,12</t>
  </si>
  <si>
    <t>GRUA ASCENCIONAL, LANCA DE 42 M, CAPACIDADE DE 1,5 T A 30 M, ALTURA ATE 39 M - CHP DIURNO. AF_05/2023</t>
  </si>
  <si>
    <t>106,82</t>
  </si>
  <si>
    <t>110,25</t>
  </si>
  <si>
    <t>28,79</t>
  </si>
  <si>
    <t>32,19</t>
  </si>
  <si>
    <t>9,08</t>
  </si>
  <si>
    <t>POLIDORA DE PISO (POLITRIZ), PESO DE 100KG, DIÂMETRO 450 MM, MOTOR ELÉTRICO, POTÊNCIA 4 HP - CHP DIURNO. AF_05/2023</t>
  </si>
  <si>
    <t>DESEMPENADEIRA DE CONCRETO, PESO DE 78 KG, 4 PÁS, MOTOR A GASOLINA, POTÊNCIA 5,5 HP - CHP DIURNO. AF_05/2023</t>
  </si>
  <si>
    <t>31,71</t>
  </si>
  <si>
    <t>215,51</t>
  </si>
  <si>
    <t>219,97</t>
  </si>
  <si>
    <t>40,98</t>
  </si>
  <si>
    <t>44,87</t>
  </si>
  <si>
    <t>140,32</t>
  </si>
  <si>
    <t>144,21</t>
  </si>
  <si>
    <t>232,61</t>
  </si>
  <si>
    <t>237,12</t>
  </si>
  <si>
    <t>227,81</t>
  </si>
  <si>
    <t>232,32</t>
  </si>
  <si>
    <t>235,93</t>
  </si>
  <si>
    <t>158,98</t>
  </si>
  <si>
    <t>163,03</t>
  </si>
  <si>
    <t>158,49</t>
  </si>
  <si>
    <t>162,54</t>
  </si>
  <si>
    <t>123,64</t>
  </si>
  <si>
    <t>127,69</t>
  </si>
  <si>
    <t>240,37</t>
  </si>
  <si>
    <t>243,27</t>
  </si>
  <si>
    <t>124,13</t>
  </si>
  <si>
    <t>128,18</t>
  </si>
  <si>
    <t>139,24</t>
  </si>
  <si>
    <t>116,10</t>
  </si>
  <si>
    <t>207,75</t>
  </si>
  <si>
    <t>LAVADORA DE ALTA PRESSAO (LAVA-JATO) PARA AGUA FRIA, PRESSAO DE OPERACAO ENTRE 1400 E 1900 LIB/POL2, VAZAO MAXIMA ENTRE 400 E 700 L/H - CHP DIURNO. AF_05/2023</t>
  </si>
  <si>
    <t>3.768,86</t>
  </si>
  <si>
    <t>3.772,56</t>
  </si>
  <si>
    <t>5.096,30</t>
  </si>
  <si>
    <t>5.100,00</t>
  </si>
  <si>
    <t>29,05</t>
  </si>
  <si>
    <t>0,85</t>
  </si>
  <si>
    <t>85,31</t>
  </si>
  <si>
    <t>69,81</t>
  </si>
  <si>
    <t>68,59</t>
  </si>
  <si>
    <t>142,19</t>
  </si>
  <si>
    <t>142,33</t>
  </si>
  <si>
    <t>146,63</t>
  </si>
  <si>
    <t>52,58</t>
  </si>
  <si>
    <t>56,63</t>
  </si>
  <si>
    <t>81,11</t>
  </si>
  <si>
    <t>81,41</t>
  </si>
  <si>
    <t>184,86</t>
  </si>
  <si>
    <t>188,91</t>
  </si>
  <si>
    <t>81,22</t>
  </si>
  <si>
    <t>64,16</t>
  </si>
  <si>
    <t>68,67</t>
  </si>
  <si>
    <t>86,17</t>
  </si>
  <si>
    <t>46,76</t>
  </si>
  <si>
    <t>63,59</t>
  </si>
  <si>
    <t>23,77</t>
  </si>
  <si>
    <t>98,99</t>
  </si>
  <si>
    <t>77,60</t>
  </si>
  <si>
    <t>81,62</t>
  </si>
  <si>
    <t>96,03</t>
  </si>
  <si>
    <t>100,05</t>
  </si>
  <si>
    <t>30,94</t>
  </si>
  <si>
    <t>57,07</t>
  </si>
  <si>
    <t>54,67</t>
  </si>
  <si>
    <t>88,75</t>
  </si>
  <si>
    <t>93,21</t>
  </si>
  <si>
    <t>TANQUE DE ASFALTO ESTACIONÁRIO COM SERPENTINA, CAPACIDADE 30.000 L - CHI DIURNO. AF_05/2023</t>
  </si>
  <si>
    <t>82,43</t>
  </si>
  <si>
    <t>58,20</t>
  </si>
  <si>
    <t>35,53</t>
  </si>
  <si>
    <t>38,33</t>
  </si>
  <si>
    <t>82,90</t>
  </si>
  <si>
    <t>87,41</t>
  </si>
  <si>
    <t>BETONEIRA CAPACIDADE NOMINAL 400 L, CAPACIDADE DE MISTURA 310 L, MOTOR A DIESEL POTÊNCIA 5,0 HP, SEM CARREGADOR - CHI DIURNO. AF_05/2023</t>
  </si>
  <si>
    <t>MISTURADOR DE ARGAMASSA, EIXO HORIZONTAL, CAPACIDADE DE MISTURA 300 KG, MOTOR ELÉTRICO POTÊNCIA 5 CV - CHI DIURNO. AF_05/2023</t>
  </si>
  <si>
    <t>1,01</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</si>
  <si>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</si>
  <si>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</si>
  <si>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</si>
  <si>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72,30</t>
  </si>
  <si>
    <t>91,19</t>
  </si>
  <si>
    <t>95,70</t>
  </si>
  <si>
    <t>TANQUE DE ASFALTO ESTACIONÁRIO COM MAÇARICO, CAPACIDADE 20.000 L - CHI DIURNO. AF_05/2023</t>
  </si>
  <si>
    <t>66,55</t>
  </si>
  <si>
    <t>46,58</t>
  </si>
  <si>
    <t>94,68</t>
  </si>
  <si>
    <t>103,08</t>
  </si>
  <si>
    <t>BETONEIRA CAPACIDADE NOMINAL DE 600 L, CAPACIDADE DE MISTURA 360 L, MOTOR ELÉTRICO TRIFÁSICO POTÊNCIA DE 4 CV, SEM CARREGADOR - CHI DIURNO. AF_05/2023</t>
  </si>
  <si>
    <t>1,55</t>
  </si>
  <si>
    <t>183,18</t>
  </si>
  <si>
    <t>187,48</t>
  </si>
  <si>
    <t>385,54</t>
  </si>
  <si>
    <t>389,84</t>
  </si>
  <si>
    <t>339,17</t>
  </si>
  <si>
    <t>343,47</t>
  </si>
  <si>
    <t>122,36</t>
  </si>
  <si>
    <t>126,66</t>
  </si>
  <si>
    <t>91,21</t>
  </si>
  <si>
    <t>94,64</t>
  </si>
  <si>
    <t>BETONEIRA CAPACIDADE NOMINAL DE 600 L, CAPACIDADE DE MISTURA 440 L, MOTOR A DIESEL POTÊNCIA 10 HP, COM CARREGADOR - CHI DIURNO. AF_05/2023</t>
  </si>
  <si>
    <t>73,40</t>
  </si>
  <si>
    <t>76,30</t>
  </si>
  <si>
    <t>76,68</t>
  </si>
  <si>
    <t>79,58</t>
  </si>
  <si>
    <t>82,38</t>
  </si>
  <si>
    <t>4,92</t>
  </si>
  <si>
    <t>7,35</t>
  </si>
  <si>
    <t>PROJETOR PNEUMÁTICO DE ARGAMASSA PARA CHAPISCO E REBOCO COM RECIPIENTE ACOPLADO, TIPO CANEQUINHA, COM COMPRESSOR DE AR REBOCÁVEL VAZÃO 89 PCM E MOTOR DIESEL DE 20 CV - CHI DIURNO. AF_05/2023</t>
  </si>
  <si>
    <t>7,91</t>
  </si>
  <si>
    <t>274,10</t>
  </si>
  <si>
    <t>277,99</t>
  </si>
  <si>
    <t>165,06</t>
  </si>
  <si>
    <t>168,95</t>
  </si>
  <si>
    <t>MANIPULADOR TELESCÓPICO, POTÊNCIA DE 85 HP, CAPACIDADE DE CARGA DE 3.500 KG, ALTURA MÁXIMA DE ELEVAÇÃO DE 12,3 M - CHI DIURNO. AF_05/2023</t>
  </si>
  <si>
    <t>70,32</t>
  </si>
  <si>
    <t>58,09</t>
  </si>
  <si>
    <t>7,57</t>
  </si>
  <si>
    <t>19,24</t>
  </si>
  <si>
    <t>57,97</t>
  </si>
  <si>
    <t>60,74</t>
  </si>
  <si>
    <t>64,03</t>
  </si>
  <si>
    <t>66,93</t>
  </si>
  <si>
    <t>49,90</t>
  </si>
  <si>
    <t>52,67</t>
  </si>
  <si>
    <t>ESPARGIDOR DE ASFALTO PRESSURIZADO, TANQUE 6 M3 COM ISOLAÇÃO TÉRMICA, AQUECIDO COM 2 MAÇARICOS, COM BARRA ESPARGIDORA 3,60 M, MONTADO SOBRE CAMINHÃO  TOCO, PBT 14.300 KG, POTÊNCIA 185 CV - CHI DIURNO. AF_05/2023</t>
  </si>
  <si>
    <t>64,61</t>
  </si>
  <si>
    <t>57,66</t>
  </si>
  <si>
    <t>81,04</t>
  </si>
  <si>
    <t>84,49</t>
  </si>
  <si>
    <t>CAMINHÃO PARA EQUIPAMENTO DE LIMPEZA A SUCÇÃO COM CAMINHÃO TRUCADO DE PESO BRUTO TOTAL 23000 KG, CARGA ÚTIL MÁXIMA 15935 KG, DISTÂNCIA ENTRE EIXOS 4,80 M, POTÊNCIA 230 CV, INCLUSIVE LIMPADORA A SUCÇÃO, TANQUE 12000 L - CHI DIURNO. AF_05/2023</t>
  </si>
  <si>
    <t>79,94</t>
  </si>
  <si>
    <t>82,71</t>
  </si>
  <si>
    <t>PENEIRA ROTATIVA COM MOTOR ELÉTRICO TRIFÁSICO DE 2 CV, CILINDRO DE 1 M X 0,60 M, COM FUROS DE 3,17 MM - CHI DIURNO. AF_05/2023</t>
  </si>
  <si>
    <t>DOSADOR DE AREIA, CAPACIDADE DE 26 LITROS - CHI DIURNO. AF_05/2023</t>
  </si>
  <si>
    <t>27,87</t>
  </si>
  <si>
    <t>69,63</t>
  </si>
  <si>
    <t>APARELHO PARA CORTE E SOLDA OXI-ACETILENO SOBRE RODAS, INCLUSIVE CILINDROS E MAÇARICOS - CHI DIURNO. AF_05/2023</t>
  </si>
  <si>
    <t>30,98</t>
  </si>
  <si>
    <t>410,08</t>
  </si>
  <si>
    <t>413,97</t>
  </si>
  <si>
    <t>70,02</t>
  </si>
  <si>
    <t>74,48</t>
  </si>
  <si>
    <t>GRUA ASCENSIONAL, LANÇA DE 30 M, CAPACIDADE DE 1,0 T A 30 M, ALTURA ATÉ 39 M - CHI DIURNO. AF_05/2023</t>
  </si>
  <si>
    <t>61,38</t>
  </si>
  <si>
    <t>151,14</t>
  </si>
  <si>
    <t>154,57</t>
  </si>
  <si>
    <t>59,47</t>
  </si>
  <si>
    <t>MÁQUINA JATO DE PRESSAO PORTÁTIL, CAMARA DE 1 SAIDA, CAPACIDADE 280 L, DIAMETRO 670 MM, BICO DE JATO CURTO VENTURI DE 5/16 , MANGUEIRA DE 1 COM COMPRESSOR DE AR REBOCÁVEL 189 PCM E MOTOR DIESEL 63 CV - CHI DIURNO. AF_05/2023</t>
  </si>
  <si>
    <t>38,21</t>
  </si>
  <si>
    <t>42,23</t>
  </si>
  <si>
    <t>5,27</t>
  </si>
  <si>
    <t>USINA DE MISTURA ASFÁLTICA À QUENTE, TIPO CONTRA FLUXO, PROD 40 A 80 TON/HORA - CHI DIURNO. AF_05/2023</t>
  </si>
  <si>
    <t>242,52</t>
  </si>
  <si>
    <t>254,74</t>
  </si>
  <si>
    <t>USINA DE ASFALTO À FRIO, CAPACIDADE DE 40 A 60 TON/HORA, ELÉTRICA POTÊNCIA 30 CV - CHI DIURNO. AF_05/2023</t>
  </si>
  <si>
    <t>113,23</t>
  </si>
  <si>
    <t>167,28</t>
  </si>
  <si>
    <t>179,50</t>
  </si>
  <si>
    <t>GRUA ASCENCIONAL, LANÇA DE 42 M, CAPACIDADE DE 1,5 T A 30 M, ALTURA ATÉ 39 M - CHI DIURNO. AF_05/2023</t>
  </si>
  <si>
    <t>66,05</t>
  </si>
  <si>
    <t>69,48</t>
  </si>
  <si>
    <t>27,38</t>
  </si>
  <si>
    <t>POLIDORA DE PISO (POLITRIZ), PESO DE 100KG, DIÂMETRO 450 MM, MOTOR ELÉTRICO, POTÊNCIA 4 HP - CHI DIURNO. AF_05/2023</t>
  </si>
  <si>
    <t>DESEMPENADEIRA DE CONCRETO, PESO DE 78 KG, 4 PÁS, MOTOR A GASOLINA, POTÊNCIA 5,5 HP - CHI DIURNO. AF_05/2023</t>
  </si>
  <si>
    <t>86,36</t>
  </si>
  <si>
    <t>90,82</t>
  </si>
  <si>
    <t>37,17</t>
  </si>
  <si>
    <t>80,16</t>
  </si>
  <si>
    <t>98,83</t>
  </si>
  <si>
    <t>96,55</t>
  </si>
  <si>
    <t>57,02</t>
  </si>
  <si>
    <t>61,07</t>
  </si>
  <si>
    <t>54,82</t>
  </si>
  <si>
    <t>69,29</t>
  </si>
  <si>
    <t>51,02</t>
  </si>
  <si>
    <t>55,07</t>
  </si>
  <si>
    <t>64,54</t>
  </si>
  <si>
    <t>91,32</t>
  </si>
  <si>
    <t>68,40</t>
  </si>
  <si>
    <t>92,20</t>
  </si>
  <si>
    <t>96,66</t>
  </si>
  <si>
    <t>LAVADORA DE ALTA PRESSAO (LAVA-JATO) PARA AGUA FRIA, PRESSAO DE OPERACAO ENTRE 1400 E 1900 LIB/POL2, VAZAO MAXIMA ENTRE 400 E 700 L/H - CHI DIURNO. AF_05/2023</t>
  </si>
  <si>
    <t>196,01</t>
  </si>
  <si>
    <t>199,71</t>
  </si>
  <si>
    <t>379,01</t>
  </si>
  <si>
    <t>382,71</t>
  </si>
  <si>
    <t>40,92</t>
  </si>
  <si>
    <t>46,06</t>
  </si>
  <si>
    <t>57,57</t>
  </si>
  <si>
    <t>2,46</t>
  </si>
  <si>
    <t>36,07</t>
  </si>
  <si>
    <t>39,36</t>
  </si>
  <si>
    <t>59,32</t>
  </si>
  <si>
    <t>150,67</t>
  </si>
  <si>
    <t>70,08</t>
  </si>
  <si>
    <t>53,03</t>
  </si>
  <si>
    <t>83,64</t>
  </si>
  <si>
    <t>73,80</t>
  </si>
  <si>
    <t>32,16</t>
  </si>
  <si>
    <t>32,87</t>
  </si>
  <si>
    <t>42,97</t>
  </si>
  <si>
    <t>53,78</t>
  </si>
  <si>
    <t>124,48</t>
  </si>
  <si>
    <t>35,16</t>
  </si>
  <si>
    <t>54,39</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</si>
  <si>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</si>
  <si>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</si>
  <si>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</si>
  <si>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</si>
  <si>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201,88</t>
  </si>
  <si>
    <t>54,56</t>
  </si>
  <si>
    <t>70,27</t>
  </si>
  <si>
    <t>64,15</t>
  </si>
  <si>
    <t>19,73</t>
  </si>
  <si>
    <t>21,58</t>
  </si>
  <si>
    <t>76,11</t>
  </si>
  <si>
    <t>40,17</t>
  </si>
  <si>
    <t>79,74</t>
  </si>
  <si>
    <t>68,52</t>
  </si>
  <si>
    <t>68,94</t>
  </si>
  <si>
    <t>225,83</t>
  </si>
  <si>
    <t>49,17</t>
  </si>
  <si>
    <t>89,77</t>
  </si>
  <si>
    <t>151,47</t>
  </si>
  <si>
    <t>1,93</t>
  </si>
  <si>
    <t>65,89</t>
  </si>
  <si>
    <t>75,00</t>
  </si>
  <si>
    <t>72,79</t>
  </si>
  <si>
    <t>1,59</t>
  </si>
  <si>
    <t>121,84</t>
  </si>
  <si>
    <t>39,51</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</si>
  <si>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</si>
  <si>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</si>
  <si>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</si>
  <si>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</si>
  <si>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</si>
  <si>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</si>
  <si>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</si>
  <si>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</si>
  <si>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</si>
  <si>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</si>
  <si>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</si>
  <si>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</si>
  <si>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</si>
  <si>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</si>
  <si>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</si>
  <si>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</si>
  <si>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7,59</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</si>
  <si>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</si>
  <si>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</si>
  <si>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</si>
  <si>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</si>
  <si>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43,94</t>
  </si>
  <si>
    <t>54,93</t>
  </si>
  <si>
    <t>7,00</t>
  </si>
  <si>
    <t>55,66</t>
  </si>
  <si>
    <t>22,82</t>
  </si>
  <si>
    <t>3,55</t>
  </si>
  <si>
    <t>51,24</t>
  </si>
  <si>
    <t>64,05</t>
  </si>
  <si>
    <t>70,79</t>
  </si>
  <si>
    <t>38,56</t>
  </si>
  <si>
    <t>8,68</t>
  </si>
  <si>
    <t>27,44</t>
  </si>
  <si>
    <t>126,31</t>
  </si>
  <si>
    <t>4,10</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</si>
  <si>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</si>
  <si>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</si>
  <si>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</si>
  <si>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</si>
  <si>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134,58</t>
  </si>
  <si>
    <t>14,46</t>
  </si>
  <si>
    <t>42,00</t>
  </si>
  <si>
    <t>31,45</t>
  </si>
  <si>
    <t>28,20</t>
  </si>
  <si>
    <t>4,44</t>
  </si>
  <si>
    <t>26,47</t>
  </si>
  <si>
    <t>73,09</t>
  </si>
  <si>
    <t>BETONEIRA CAPACIDADE NOMINAL DE 600 L, CAPACIDADE DE MISTURA 360 L, MOTOR ELÉTRICO TRIFÁSICO POTÊNCIA DE 4 CV, SEM CARREGADOR - DEPRECIAÇÃO. AF_05/2023</t>
  </si>
  <si>
    <t>1,33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</si>
  <si>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</si>
  <si>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</si>
  <si>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</si>
  <si>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2,40</t>
  </si>
  <si>
    <t>130,74</t>
  </si>
  <si>
    <t>233,21</t>
  </si>
  <si>
    <t>131,55</t>
  </si>
  <si>
    <t>305,42</t>
  </si>
  <si>
    <t>48,39</t>
  </si>
  <si>
    <t>347,88</t>
  </si>
  <si>
    <t>93,73</t>
  </si>
  <si>
    <t>265,39</t>
  </si>
  <si>
    <t>473,38</t>
  </si>
  <si>
    <t>296,54</t>
  </si>
  <si>
    <t>123,47</t>
  </si>
  <si>
    <t>5,31</t>
  </si>
  <si>
    <t>47,98</t>
  </si>
  <si>
    <t>49,09</t>
  </si>
  <si>
    <t>6,99</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</si>
  <si>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</si>
  <si>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</si>
  <si>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</si>
  <si>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</si>
  <si>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38,62</t>
  </si>
  <si>
    <t>65,50</t>
  </si>
  <si>
    <t>138,80</t>
  </si>
  <si>
    <t>40,84</t>
  </si>
  <si>
    <t>69,35</t>
  </si>
  <si>
    <t>160,14</t>
  </si>
  <si>
    <t>58,67</t>
  </si>
  <si>
    <t>4,40</t>
  </si>
  <si>
    <t>4,82</t>
  </si>
  <si>
    <t>7,19</t>
  </si>
  <si>
    <t>4,58</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</si>
  <si>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</si>
  <si>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</si>
  <si>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</si>
  <si>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</si>
  <si>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215,15</t>
  </si>
  <si>
    <t>29,87</t>
  </si>
  <si>
    <t>269,25</t>
  </si>
  <si>
    <t>106,45</t>
  </si>
  <si>
    <t>148,56</t>
  </si>
  <si>
    <t>72,20</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</si>
  <si>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</si>
  <si>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</si>
  <si>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</si>
  <si>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</si>
  <si>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44,80</t>
  </si>
  <si>
    <t>11,77</t>
  </si>
  <si>
    <t>47,71</t>
  </si>
  <si>
    <t>123,77</t>
  </si>
  <si>
    <t>1,09</t>
  </si>
  <si>
    <t>115,48</t>
  </si>
  <si>
    <t>111,62</t>
  </si>
  <si>
    <t>4,20</t>
  </si>
  <si>
    <t>ESPARGIDOR DE ASFALTO PRESSURIZADO, TANQUE 6 M3 COM ISOLAÇÃO TÉRMICA, AQUECIDO COM 2 MAÇARICOS, COM BARRA ESPARGIDORA 3,60 M, MONTADO SOBRE CAMINHÃO  TOCO, PBT 14.300 KG, POTÊNCIA 185 CV - DEPRECIAÇÃO. AF_05/2023</t>
  </si>
  <si>
    <t>23,78</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</si>
  <si>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</si>
  <si>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</si>
  <si>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</si>
  <si>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38,53</t>
  </si>
  <si>
    <t>105,36</t>
  </si>
  <si>
    <t>8,20</t>
  </si>
  <si>
    <t>71,94</t>
  </si>
  <si>
    <t>237,10</t>
  </si>
  <si>
    <t>CAMINHÃO PARA EQUIPAMENTO DE LIMPEZA A SUCÇÃO COM CAMINHÃO TRUCADO DE PESO BRUTO TOTAL 23000 KG, CARGA ÚTIL MÁXIMA 15935 KG, DISTÂNCIA ENTRE EIXOS 4,80 M, POTÊNCIA 230 CV, INCLUSIVE LIMPADORA A SUCÇÃO, TANQUE 12000 L - DEPRECIAÇÃO. AF_05/2023</t>
  </si>
  <si>
    <t>38,40</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</si>
  <si>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</si>
  <si>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</si>
  <si>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</si>
  <si>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</si>
  <si>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</si>
  <si>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</si>
  <si>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</si>
  <si>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</si>
  <si>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</si>
  <si>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</si>
  <si>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</si>
  <si>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2,07</t>
  </si>
  <si>
    <t>27,74</t>
  </si>
  <si>
    <t>217,36</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</si>
  <si>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</si>
  <si>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</si>
  <si>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</si>
  <si>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</si>
  <si>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81,88</t>
  </si>
  <si>
    <t>7,30</t>
  </si>
  <si>
    <t>334,56</t>
  </si>
  <si>
    <t>46,44</t>
  </si>
  <si>
    <t>418,67</t>
  </si>
  <si>
    <t>122,97</t>
  </si>
  <si>
    <t>0,43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</si>
  <si>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</si>
  <si>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</si>
  <si>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</si>
  <si>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</si>
  <si>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94,40</t>
  </si>
  <si>
    <t>151,76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</si>
  <si>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</si>
  <si>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</si>
  <si>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</si>
  <si>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</si>
  <si>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37,12</t>
  </si>
  <si>
    <t>13,94</t>
  </si>
  <si>
    <t>52,79</t>
  </si>
  <si>
    <t>126,18</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</si>
  <si>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</si>
  <si>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</si>
  <si>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</si>
  <si>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138,00</t>
  </si>
  <si>
    <t>USINA DE MISTURA ASFÁLTICA À QUENTE, TIPO CONTRA FLUXO, PROD 40 A 80 TON/HORA - MATERIAIS NA OPERAÇÃO. AF_05/2023</t>
  </si>
  <si>
    <t>1.695,60</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</si>
  <si>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</si>
  <si>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</si>
  <si>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</si>
  <si>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</si>
  <si>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88,40</t>
  </si>
  <si>
    <t>2,81</t>
  </si>
  <si>
    <t>115,91</t>
  </si>
  <si>
    <t>47,90</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</si>
  <si>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</si>
  <si>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</si>
  <si>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</si>
  <si>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</si>
  <si>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</si>
  <si>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</si>
  <si>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</si>
  <si>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</si>
  <si>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</si>
  <si>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</si>
  <si>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0,57</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</si>
  <si>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</si>
  <si>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</si>
  <si>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</si>
  <si>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58,88</t>
  </si>
  <si>
    <t>6,15</t>
  </si>
  <si>
    <t>67,50</t>
  </si>
  <si>
    <t>64,98</t>
  </si>
  <si>
    <t>3,24</t>
  </si>
  <si>
    <t>25,61</t>
  </si>
  <si>
    <t>18,14</t>
  </si>
  <si>
    <t>59,46</t>
  </si>
  <si>
    <t>18,36</t>
  </si>
  <si>
    <t>34,00</t>
  </si>
  <si>
    <t>38,66</t>
  </si>
  <si>
    <t>52,18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</si>
  <si>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</si>
  <si>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</si>
  <si>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</si>
  <si>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</si>
  <si>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145,21</t>
  </si>
  <si>
    <t>181,65</t>
  </si>
  <si>
    <t>3.391,20</t>
  </si>
  <si>
    <t>53,55</t>
  </si>
  <si>
    <t>478,29</t>
  </si>
  <si>
    <t>4.239,00</t>
  </si>
  <si>
    <t>CALDEIRA A GÁS COM TERMOSTATO, CAPACIDADE 100 LITROS - MATERIAIS NA OPERAÇÃO. AF_05/2023</t>
  </si>
  <si>
    <t>3,26</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</si>
  <si>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</si>
  <si>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</si>
  <si>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105,97</t>
  </si>
  <si>
    <t>MÁQUINA FORMER DOBRAS DIVERSAS: 220V/380V TRIFÁSICO OU MONOFÁSICO, CAPACIDADE 0,5-1,27MM, MOTOR 2CV - MATERIAIS NA OPERAÇÃO. AF_05/2023</t>
  </si>
  <si>
    <t>MÁQUINA SOLDA ARCO COM PISTOLA DE SOLDAGEM PARA STUD BOLT DE 5 MM A 22 MM - MATERIAIS NA OPERAÇÃO. AF_05/2023</t>
  </si>
  <si>
    <t>141,30</t>
  </si>
  <si>
    <t>1,22</t>
  </si>
  <si>
    <t>TORRE, COMPOSTA POR GUINCHO MECÂNICO, GUINCHO MANUAL, CABOS DE AÇO, PITEIRA E SOQUETE  - MATERIAIS NA OPERAÇÃO. AF_05/2023</t>
  </si>
  <si>
    <t>9,18</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</si>
  <si>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</si>
  <si>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</si>
  <si>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</si>
  <si>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</si>
  <si>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</si>
  <si>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</si>
  <si>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</si>
  <si>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</si>
  <si>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</si>
  <si>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2,85</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</si>
  <si>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</si>
  <si>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</si>
  <si>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</si>
  <si>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</si>
  <si>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27,61</t>
  </si>
  <si>
    <t>PERFURATRIZ PARA FURO DIRECIONAL HORIZONTAL (HDD) COM CAPACIDADE DE 90 KN A 200 KN, POTÊNCIA 100 HP A 160 HP (INCLUSO FERRAMENTAS E LOCALIZADOR) - MATERIAIS NA OPERAÇÃO. AF_05/2023</t>
  </si>
  <si>
    <t>76,42</t>
  </si>
  <si>
    <t>PERFURATRIZ PARA FURO DIRECIONAL HORIZONTAL (HDD) COM CAPACIDADE DE 201 KN A 560 KN, POTÊNCIA 200 HP A 260 HP (INCLUSO FERRAMENTAS E LOCALIZADOR) - MATERIAIS NA OPERAÇÃO. AF_05/2023</t>
  </si>
  <si>
    <t>80,81</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</si>
  <si>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</si>
  <si>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</si>
  <si>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</si>
  <si>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104655</t>
  </si>
  <si>
    <t>MARTELETE PERFURADOR/ ROMPEDOR ELÉTRICO, POTÊNCIA 800 W, 220 V - MATERIAIS NA OPERAÇÃO. AF_05/2023</t>
  </si>
  <si>
    <t>104687</t>
  </si>
  <si>
    <t>GRUPO GERADOR DIESEL, COM CARENAGEM, POTÊNCIA STANDART ENTRE 400 E 460 KVA, VELOCIDADE DE 1800 RPM, FREQUÊNCIA DE 60 HZ - MATERIAIS NA OPERAÇÃO. AF_05/2023</t>
  </si>
  <si>
    <t>353,81</t>
  </si>
  <si>
    <t>104694</t>
  </si>
  <si>
    <t>PERFURATRIZ DE COROA DIAMANTADA PARA CONCRETO, DIÂMETRO ATÉ 250 MM, MOTOR ELÉTRICO 220 V, POTÊNCIA 2.500 W - MATERIAIS NA OPERAÇÃO. AF_05/2023</t>
  </si>
  <si>
    <t>2,04</t>
  </si>
  <si>
    <t>104703</t>
  </si>
  <si>
    <t>CAMINHÃO TANQUE PARA HIDROSSEMEADURA, COM CAPACIDADE DE 8.000 LITROS, INCLUINDO BOMBA PARA LANÇAMENTO COM MOTOR DIESEL COM POTÊNCIA DE 105 CV - MATERIAIS NA OPERAÇÃO. AF_06/2023</t>
  </si>
  <si>
    <t>72,81</t>
  </si>
  <si>
    <t>104709</t>
  </si>
  <si>
    <t>GUINDASTE HIDRÁULICO AUTOPROPELIDO, COM LANÇA TRELICADA 41 M, CAPACIDADE MÁXIMA DE ELEVAÇÃO 43 T, POTÊNCIA 230 KW, EQUIPADO COM CAÇAMBA DE ARRASTO (DRAGLINE) DE 0,76 M3 - MATERIAIS NA OPERAÇÃO. AF_06/2023</t>
  </si>
  <si>
    <t>920,80</t>
  </si>
  <si>
    <t>104715</t>
  </si>
  <si>
    <t>ESCAVADEIRA HIDRÁULICA DE BRAÇO LONGO (LONGO ALCANCE) SOBRE ESTEIRAS, CAÇAMBA 0,52 M3, PESO OPERACIONAL 24 T, POTÊNCIA LÍQUIDA 155 HP  - MATERIAIS NA OPERAÇÃO. AF_06/2023</t>
  </si>
  <si>
    <t>499,82</t>
  </si>
  <si>
    <t>541,61</t>
  </si>
  <si>
    <t>561,79</t>
  </si>
  <si>
    <t>595,32</t>
  </si>
  <si>
    <t>621,87</t>
  </si>
  <si>
    <t>681,81</t>
  </si>
  <si>
    <t>718,60</t>
  </si>
  <si>
    <t>83,63</t>
  </si>
  <si>
    <t>85,85</t>
  </si>
  <si>
    <t>90,47</t>
  </si>
  <si>
    <t>92,78</t>
  </si>
  <si>
    <t>108,47</t>
  </si>
  <si>
    <t>111,76</t>
  </si>
  <si>
    <t>1.047,37</t>
  </si>
  <si>
    <t>1.085,60</t>
  </si>
  <si>
    <t>1.283,64</t>
  </si>
  <si>
    <t>1.334,18</t>
  </si>
  <si>
    <t>1.366,71</t>
  </si>
  <si>
    <t>1.417,25</t>
  </si>
  <si>
    <t>1.521,57</t>
  </si>
  <si>
    <t>1.578,67</t>
  </si>
  <si>
    <t>1.882,21</t>
  </si>
  <si>
    <t>1.963,93</t>
  </si>
  <si>
    <t>2.339,93</t>
  </si>
  <si>
    <t>2.428,02</t>
  </si>
  <si>
    <t>2.446,90</t>
  </si>
  <si>
    <t>2.534,99</t>
  </si>
  <si>
    <t>2.656,75</t>
  </si>
  <si>
    <t>2.755,08</t>
  </si>
  <si>
    <t>3.027,67</t>
  </si>
  <si>
    <t>3.150,61</t>
  </si>
  <si>
    <t>3.150,37</t>
  </si>
  <si>
    <t>3.273,31</t>
  </si>
  <si>
    <t>1.030,98</t>
  </si>
  <si>
    <t>1.069,21</t>
  </si>
  <si>
    <t>1.254,92</t>
  </si>
  <si>
    <t>1.305,46</t>
  </si>
  <si>
    <t>1.337,98</t>
  </si>
  <si>
    <t>1.388,52</t>
  </si>
  <si>
    <t>1.505,18</t>
  </si>
  <si>
    <t>1.562,28</t>
  </si>
  <si>
    <t>1.851,68</t>
  </si>
  <si>
    <t>1.933,40</t>
  </si>
  <si>
    <t>2.298,36</t>
  </si>
  <si>
    <t>2.386,45</t>
  </si>
  <si>
    <t>2.406,45</t>
  </si>
  <si>
    <t>2.494,54</t>
  </si>
  <si>
    <t>2.587,58</t>
  </si>
  <si>
    <t>2.685,91</t>
  </si>
  <si>
    <t>2.946,78</t>
  </si>
  <si>
    <t>3.069,72</t>
  </si>
  <si>
    <t>3.051,29</t>
  </si>
  <si>
    <t>3.174,23</t>
  </si>
  <si>
    <t>39,74</t>
  </si>
  <si>
    <t>51,50</t>
  </si>
  <si>
    <t>53,68</t>
  </si>
  <si>
    <t>60,01</t>
  </si>
  <si>
    <t>28,82</t>
  </si>
  <si>
    <t>45,74</t>
  </si>
  <si>
    <t>58,14</t>
  </si>
  <si>
    <t>18,91</t>
  </si>
  <si>
    <t>20,49</t>
  </si>
  <si>
    <t>24,18</t>
  </si>
  <si>
    <t>34,63</t>
  </si>
  <si>
    <t>35,19</t>
  </si>
  <si>
    <t>36,91</t>
  </si>
  <si>
    <t>35,09</t>
  </si>
  <si>
    <t>51,38</t>
  </si>
  <si>
    <t>57,10</t>
  </si>
  <si>
    <t>19,87</t>
  </si>
  <si>
    <t>60,65</t>
  </si>
  <si>
    <t>168,13</t>
  </si>
  <si>
    <t>74,71</t>
  </si>
  <si>
    <t>219,96</t>
  </si>
  <si>
    <t>220,24</t>
  </si>
  <si>
    <t>31,77</t>
  </si>
  <si>
    <t>49,44</t>
  </si>
  <si>
    <t>51,26</t>
  </si>
  <si>
    <t>25,82</t>
  </si>
  <si>
    <t>43,49</t>
  </si>
  <si>
    <t>44,61</t>
  </si>
  <si>
    <t>103,73</t>
  </si>
  <si>
    <t>117,11</t>
  </si>
  <si>
    <t>113,84</t>
  </si>
  <si>
    <t>17,48</t>
  </si>
  <si>
    <t>18,67</t>
  </si>
  <si>
    <t>176,24</t>
  </si>
  <si>
    <t>177,32</t>
  </si>
  <si>
    <t>85,86</t>
  </si>
  <si>
    <t>62,60</t>
  </si>
  <si>
    <t>63,83</t>
  </si>
  <si>
    <t>84,35</t>
  </si>
  <si>
    <t>86,01</t>
  </si>
  <si>
    <t>162,99</t>
  </si>
  <si>
    <t>165,94</t>
  </si>
  <si>
    <t>52,14</t>
  </si>
  <si>
    <t>77,13</t>
  </si>
  <si>
    <t>77,81</t>
  </si>
  <si>
    <t>191,44</t>
  </si>
  <si>
    <t>204,14</t>
  </si>
  <si>
    <t>237,38</t>
  </si>
  <si>
    <t>255,95</t>
  </si>
  <si>
    <t>282,70</t>
  </si>
  <si>
    <t>307,04</t>
  </si>
  <si>
    <t>355,56</t>
  </si>
  <si>
    <t>389,20</t>
  </si>
  <si>
    <t>153,30</t>
  </si>
  <si>
    <t>85,97</t>
  </si>
  <si>
    <t>86,71</t>
  </si>
  <si>
    <t>54,89</t>
  </si>
  <si>
    <t>55,24</t>
  </si>
  <si>
    <t>162,31</t>
  </si>
  <si>
    <t>98,01</t>
  </si>
  <si>
    <t>58,68</t>
  </si>
  <si>
    <t>59,48</t>
  </si>
  <si>
    <t>155,72</t>
  </si>
  <si>
    <t>43,66</t>
  </si>
  <si>
    <t>165,27</t>
  </si>
  <si>
    <t>168,09</t>
  </si>
  <si>
    <t>83,93</t>
  </si>
  <si>
    <t>47,07</t>
  </si>
  <si>
    <t>58,66</t>
  </si>
  <si>
    <t>817,13</t>
  </si>
  <si>
    <t>835,37</t>
  </si>
  <si>
    <t>965,35</t>
  </si>
  <si>
    <t>983,59</t>
  </si>
  <si>
    <t>1.113,57</t>
  </si>
  <si>
    <t>1.131,81</t>
  </si>
  <si>
    <t>1.408,41</t>
  </si>
  <si>
    <t>1.435,29</t>
  </si>
  <si>
    <t>1.556,63</t>
  </si>
  <si>
    <t>1.583,51</t>
  </si>
  <si>
    <t>1.750,17</t>
  </si>
  <si>
    <t>1.782,82</t>
  </si>
  <si>
    <t>2.036,59</t>
  </si>
  <si>
    <t>2.072,02</t>
  </si>
  <si>
    <t>2.264,02</t>
  </si>
  <si>
    <t>2.308,75</t>
  </si>
  <si>
    <t>2.412,24</t>
  </si>
  <si>
    <t>2.456,97</t>
  </si>
  <si>
    <t>2.597,98</t>
  </si>
  <si>
    <t>2.642,71</t>
  </si>
  <si>
    <t>927,83</t>
  </si>
  <si>
    <t>946,07</t>
  </si>
  <si>
    <t>1.076,06</t>
  </si>
  <si>
    <t>1.094,30</t>
  </si>
  <si>
    <t>1.333,38</t>
  </si>
  <si>
    <t>1.360,26</t>
  </si>
  <si>
    <t>1.481,60</t>
  </si>
  <si>
    <t>1.508,48</t>
  </si>
  <si>
    <t>1.675,14</t>
  </si>
  <si>
    <t>1.707,79</t>
  </si>
  <si>
    <t>1.886,53</t>
  </si>
  <si>
    <t>1.921,96</t>
  </si>
  <si>
    <t>2.151,47</t>
  </si>
  <si>
    <t>2.196,20</t>
  </si>
  <si>
    <t>2.299,70</t>
  </si>
  <si>
    <t>2.344,43</t>
  </si>
  <si>
    <t>2.447,92</t>
  </si>
  <si>
    <t>2.492,65</t>
  </si>
  <si>
    <t>1.093,89</t>
  </si>
  <si>
    <t>1.132,12</t>
  </si>
  <si>
    <t>1.460,60</t>
  </si>
  <si>
    <t>1.523,44</t>
  </si>
  <si>
    <t>1.545,65</t>
  </si>
  <si>
    <t>1.608,49</t>
  </si>
  <si>
    <t>1.717,77</t>
  </si>
  <si>
    <t>1.787,17</t>
  </si>
  <si>
    <t>2.120,83</t>
  </si>
  <si>
    <t>2.214,86</t>
  </si>
  <si>
    <t>2.869,62</t>
  </si>
  <si>
    <t>2.970,02</t>
  </si>
  <si>
    <t>2.973,14</t>
  </si>
  <si>
    <t>3.073,54</t>
  </si>
  <si>
    <t>3.227,02</t>
  </si>
  <si>
    <t>3.337,66</t>
  </si>
  <si>
    <t>3.692,73</t>
  </si>
  <si>
    <t>3.827,97</t>
  </si>
  <si>
    <t>3.972,31</t>
  </si>
  <si>
    <t>4.107,55</t>
  </si>
  <si>
    <t>1.061,11</t>
  </si>
  <si>
    <t>1.099,34</t>
  </si>
  <si>
    <t>1.420,15</t>
  </si>
  <si>
    <t>1.482,99</t>
  </si>
  <si>
    <t>1.505,21</t>
  </si>
  <si>
    <t>1.568,05</t>
  </si>
  <si>
    <t>1.802,59</t>
  </si>
  <si>
    <t>1.871,99</t>
  </si>
  <si>
    <t>2.012,96</t>
  </si>
  <si>
    <t>2.106,99</t>
  </si>
  <si>
    <t>2.684,80</t>
  </si>
  <si>
    <t>2.785,20</t>
  </si>
  <si>
    <t>2.787,90</t>
  </si>
  <si>
    <t>2.888,30</t>
  </si>
  <si>
    <t>2.983,35</t>
  </si>
  <si>
    <t>3.093,99</t>
  </si>
  <si>
    <t>3.329,29</t>
  </si>
  <si>
    <t>3.464,53</t>
  </si>
  <si>
    <t>3.249,28</t>
  </si>
  <si>
    <t>3.384,52</t>
  </si>
  <si>
    <t>12,91</t>
  </si>
  <si>
    <t>817,82</t>
  </si>
  <si>
    <t>818,78</t>
  </si>
  <si>
    <t>24,83</t>
  </si>
  <si>
    <t>20,80</t>
  </si>
  <si>
    <t>178,09</t>
  </si>
  <si>
    <t>182,13</t>
  </si>
  <si>
    <t>547,87</t>
  </si>
  <si>
    <t>610,20</t>
  </si>
  <si>
    <t>41,01</t>
  </si>
  <si>
    <t>99,79</t>
  </si>
  <si>
    <t>100,71</t>
  </si>
  <si>
    <t>67,95</t>
  </si>
  <si>
    <t>50,56</t>
  </si>
  <si>
    <t>51,21</t>
  </si>
  <si>
    <t>24,08</t>
  </si>
  <si>
    <t>62,07</t>
  </si>
  <si>
    <t>62,77</t>
  </si>
  <si>
    <t>121,50</t>
  </si>
  <si>
    <t>89,48</t>
  </si>
  <si>
    <t>90,54</t>
  </si>
  <si>
    <t>128,20</t>
  </si>
  <si>
    <t>129,96</t>
  </si>
  <si>
    <t>202,98</t>
  </si>
  <si>
    <t>184,88</t>
  </si>
  <si>
    <t>139,88</t>
  </si>
  <si>
    <t>172,67</t>
  </si>
  <si>
    <t>174,86</t>
  </si>
  <si>
    <t>145,13</t>
  </si>
  <si>
    <t>146,95</t>
  </si>
  <si>
    <t>155,34</t>
  </si>
  <si>
    <t>156,67</t>
  </si>
  <si>
    <t>157,89</t>
  </si>
  <si>
    <t>159,85</t>
  </si>
  <si>
    <t>221,00</t>
  </si>
  <si>
    <t>223,45</t>
  </si>
  <si>
    <t>196,15</t>
  </si>
  <si>
    <t>199,05</t>
  </si>
  <si>
    <t>169,55</t>
  </si>
  <si>
    <t>233,16</t>
  </si>
  <si>
    <t>201,69</t>
  </si>
  <si>
    <t>203,99</t>
  </si>
  <si>
    <t>46,21</t>
  </si>
  <si>
    <t>98,95</t>
  </si>
  <si>
    <t>67,92</t>
  </si>
  <si>
    <t>126,08</t>
  </si>
  <si>
    <t>91,12</t>
  </si>
  <si>
    <t>92,60</t>
  </si>
  <si>
    <t>148,03</t>
  </si>
  <si>
    <t>149,69</t>
  </si>
  <si>
    <t>114,39</t>
  </si>
  <si>
    <t>115,96</t>
  </si>
  <si>
    <t>171,29</t>
  </si>
  <si>
    <t>173,05</t>
  </si>
  <si>
    <t>68,22</t>
  </si>
  <si>
    <t>43,30</t>
  </si>
  <si>
    <t>43,80</t>
  </si>
  <si>
    <t>22,75</t>
  </si>
  <si>
    <t>57,59</t>
  </si>
  <si>
    <t>77,37</t>
  </si>
  <si>
    <t>14,43</t>
  </si>
  <si>
    <t>14,47</t>
  </si>
  <si>
    <t>28,69</t>
  </si>
  <si>
    <t>170,67</t>
  </si>
  <si>
    <t>133,68</t>
  </si>
  <si>
    <t>174,96</t>
  </si>
  <si>
    <t>178,37</t>
  </si>
  <si>
    <t>139,65</t>
  </si>
  <si>
    <t>143,06</t>
  </si>
  <si>
    <t>57,94</t>
  </si>
  <si>
    <t>57,36</t>
  </si>
  <si>
    <t>58,50</t>
  </si>
  <si>
    <t>30,75</t>
  </si>
  <si>
    <t>650,37</t>
  </si>
  <si>
    <t>666,76</t>
  </si>
  <si>
    <t>625,86</t>
  </si>
  <si>
    <t>633,76</t>
  </si>
  <si>
    <t>805,35</t>
  </si>
  <si>
    <t>825,06</t>
  </si>
  <si>
    <t>740,06</t>
  </si>
  <si>
    <t>751,18</t>
  </si>
  <si>
    <t>892,96</t>
  </si>
  <si>
    <t>914,60</t>
  </si>
  <si>
    <t>804,85</t>
  </si>
  <si>
    <t>817,89</t>
  </si>
  <si>
    <t>932,59</t>
  </si>
  <si>
    <t>948,78</t>
  </si>
  <si>
    <t>1.600,74</t>
  </si>
  <si>
    <t>1.623,00</t>
  </si>
  <si>
    <t>1.988,42</t>
  </si>
  <si>
    <t>2.014,10</t>
  </si>
  <si>
    <t>2.374,62</t>
  </si>
  <si>
    <t>2.403,61</t>
  </si>
  <si>
    <t>617,77</t>
  </si>
  <si>
    <t>629,20</t>
  </si>
  <si>
    <t>563,34</t>
  </si>
  <si>
    <t>573,86</t>
  </si>
  <si>
    <t>238,79</t>
  </si>
  <si>
    <t>244,19</t>
  </si>
  <si>
    <t>270,70</t>
  </si>
  <si>
    <t>277,10</t>
  </si>
  <si>
    <t>309,47</t>
  </si>
  <si>
    <t>317,05</t>
  </si>
  <si>
    <t>740,15</t>
  </si>
  <si>
    <t>119,01</t>
  </si>
  <si>
    <t>122,62</t>
  </si>
  <si>
    <t>132,29</t>
  </si>
  <si>
    <t>136,13</t>
  </si>
  <si>
    <t>163,39</t>
  </si>
  <si>
    <t>171,73</t>
  </si>
  <si>
    <t>176,62</t>
  </si>
  <si>
    <t>185,17</t>
  </si>
  <si>
    <t>140,13</t>
  </si>
  <si>
    <t>149,54</t>
  </si>
  <si>
    <t>155,47</t>
  </si>
  <si>
    <t>180,88</t>
  </si>
  <si>
    <t>191,62</t>
  </si>
  <si>
    <t>206,92</t>
  </si>
  <si>
    <t>145,42</t>
  </si>
  <si>
    <t>147,90</t>
  </si>
  <si>
    <t>171,26</t>
  </si>
  <si>
    <t>173,92</t>
  </si>
  <si>
    <t>151,28</t>
  </si>
  <si>
    <t>154,35</t>
  </si>
  <si>
    <t>176,84</t>
  </si>
  <si>
    <t>180,11</t>
  </si>
  <si>
    <t>167,57</t>
  </si>
  <si>
    <t>190,28</t>
  </si>
  <si>
    <t>195,17</t>
  </si>
  <si>
    <t>173,27</t>
  </si>
  <si>
    <t>206,17</t>
  </si>
  <si>
    <t>131,13</t>
  </si>
  <si>
    <t>136,00</t>
  </si>
  <si>
    <t>144,76</t>
  </si>
  <si>
    <t>149,88</t>
  </si>
  <si>
    <t>176,83</t>
  </si>
  <si>
    <t>186,60</t>
  </si>
  <si>
    <t>190,57</t>
  </si>
  <si>
    <t>200,61</t>
  </si>
  <si>
    <t>144,36</t>
  </si>
  <si>
    <t>150,97</t>
  </si>
  <si>
    <t>159,83</t>
  </si>
  <si>
    <t>191,47</t>
  </si>
  <si>
    <t>203,41</t>
  </si>
  <si>
    <t>207,23</t>
  </si>
  <si>
    <t>219,68</t>
  </si>
  <si>
    <t>152,82</t>
  </si>
  <si>
    <t>156,16</t>
  </si>
  <si>
    <t>179,07</t>
  </si>
  <si>
    <t>182,63</t>
  </si>
  <si>
    <t>155,24</t>
  </si>
  <si>
    <t>158,84</t>
  </si>
  <si>
    <t>181,28</t>
  </si>
  <si>
    <t>185,08</t>
  </si>
  <si>
    <t>170,11</t>
  </si>
  <si>
    <t>175,54</t>
  </si>
  <si>
    <t>197,95</t>
  </si>
  <si>
    <t>203,78</t>
  </si>
  <si>
    <t>177,86</t>
  </si>
  <si>
    <t>184,14</t>
  </si>
  <si>
    <t>205,46</t>
  </si>
  <si>
    <t>212,13</t>
  </si>
  <si>
    <t>224,56</t>
  </si>
  <si>
    <t>239,07</t>
  </si>
  <si>
    <t>208,76</t>
  </si>
  <si>
    <t>221,67</t>
  </si>
  <si>
    <t>199,30</t>
  </si>
  <si>
    <t>203,94</t>
  </si>
  <si>
    <t>198,16</t>
  </si>
  <si>
    <t>240,13</t>
  </si>
  <si>
    <t>254,90</t>
  </si>
  <si>
    <t>223,36</t>
  </si>
  <si>
    <t>213,43</t>
  </si>
  <si>
    <t>225,60</t>
  </si>
  <si>
    <t>206,47</t>
  </si>
  <si>
    <t>217,95</t>
  </si>
  <si>
    <t>200,97</t>
  </si>
  <si>
    <t>211,93</t>
  </si>
  <si>
    <t>211,41</t>
  </si>
  <si>
    <t>225,40</t>
  </si>
  <si>
    <t>195,63</t>
  </si>
  <si>
    <t>208,05</t>
  </si>
  <si>
    <t>186,22</t>
  </si>
  <si>
    <t>197,71</t>
  </si>
  <si>
    <t>176,67</t>
  </si>
  <si>
    <t>187,11</t>
  </si>
  <si>
    <t>174,34</t>
  </si>
  <si>
    <t>184,70</t>
  </si>
  <si>
    <t>226,99</t>
  </si>
  <si>
    <t>241,25</t>
  </si>
  <si>
    <t>210,28</t>
  </si>
  <si>
    <t>222,89</t>
  </si>
  <si>
    <t>200,37</t>
  </si>
  <si>
    <t>212,02</t>
  </si>
  <si>
    <t>193,44</t>
  </si>
  <si>
    <t>204,42</t>
  </si>
  <si>
    <t>181,88</t>
  </si>
  <si>
    <t>192,06</t>
  </si>
  <si>
    <t>32,01</t>
  </si>
  <si>
    <t>1.014,73</t>
  </si>
  <si>
    <t>1.023,59</t>
  </si>
  <si>
    <t>622,80</t>
  </si>
  <si>
    <t>629,37</t>
  </si>
  <si>
    <t>802,74</t>
  </si>
  <si>
    <t>810,19</t>
  </si>
  <si>
    <t>508,79</t>
  </si>
  <si>
    <t>514,53</t>
  </si>
  <si>
    <t>38,30</t>
  </si>
  <si>
    <t>15,96</t>
  </si>
  <si>
    <t>13,84</t>
  </si>
  <si>
    <t>608,42</t>
  </si>
  <si>
    <t>611,48</t>
  </si>
  <si>
    <t>37,32</t>
  </si>
  <si>
    <t>45,35</t>
  </si>
  <si>
    <t>84,26</t>
  </si>
  <si>
    <t>109,66</t>
  </si>
  <si>
    <t>112,38</t>
  </si>
  <si>
    <t>188,18</t>
  </si>
  <si>
    <t>191,37</t>
  </si>
  <si>
    <t>50,98</t>
  </si>
  <si>
    <t>53,27</t>
  </si>
  <si>
    <t>75,33</t>
  </si>
  <si>
    <t>96,88</t>
  </si>
  <si>
    <t>100,77</t>
  </si>
  <si>
    <t>92,50</t>
  </si>
  <si>
    <t>96,32</t>
  </si>
  <si>
    <t>117,05</t>
  </si>
  <si>
    <t>121,87</t>
  </si>
  <si>
    <t>117,54</t>
  </si>
  <si>
    <t>122,37</t>
  </si>
  <si>
    <t>235,51</t>
  </si>
  <si>
    <t>237,84</t>
  </si>
  <si>
    <t>294,05</t>
  </si>
  <si>
    <t>296,50</t>
  </si>
  <si>
    <t>411,22</t>
  </si>
  <si>
    <t>413,86</t>
  </si>
  <si>
    <t>566,09</t>
  </si>
  <si>
    <t>585,65</t>
  </si>
  <si>
    <t>768,17</t>
  </si>
  <si>
    <t>795,11</t>
  </si>
  <si>
    <t>1.012,91</t>
  </si>
  <si>
    <t>1.047,17</t>
  </si>
  <si>
    <t>841,96</t>
  </si>
  <si>
    <t>846,43</t>
  </si>
  <si>
    <t>2.152,80</t>
  </si>
  <si>
    <t>2.212,99</t>
  </si>
  <si>
    <t>742,30</t>
  </si>
  <si>
    <t>760,39</t>
  </si>
  <si>
    <t>1.985,06</t>
  </si>
  <si>
    <t>2.074,12</t>
  </si>
  <si>
    <t>1.516,15</t>
  </si>
  <si>
    <t>1.579,45</t>
  </si>
  <si>
    <t>2.800,25</t>
  </si>
  <si>
    <t>2.915,40</t>
  </si>
  <si>
    <t>1.593,97</t>
  </si>
  <si>
    <t>1.679,96</t>
  </si>
  <si>
    <t>2.826,22</t>
  </si>
  <si>
    <t>2.979,37</t>
  </si>
  <si>
    <t>2.500,34</t>
  </si>
  <si>
    <t>2.617,34</t>
  </si>
  <si>
    <t>4.349,08</t>
  </si>
  <si>
    <t>4.548,74</t>
  </si>
  <si>
    <t>1.180,25</t>
  </si>
  <si>
    <t>1.223,05</t>
  </si>
  <si>
    <t>2.609,74</t>
  </si>
  <si>
    <t>2.699,95</t>
  </si>
  <si>
    <t>1.368,97</t>
  </si>
  <si>
    <t>1.434,83</t>
  </si>
  <si>
    <t>2.456,66</t>
  </si>
  <si>
    <t>2.577,90</t>
  </si>
  <si>
    <t>2.147,23</t>
  </si>
  <si>
    <t>2.236,31</t>
  </si>
  <si>
    <t>4.043,46</t>
  </si>
  <si>
    <t>4.206,88</t>
  </si>
  <si>
    <t>425,92</t>
  </si>
  <si>
    <t>437,62</t>
  </si>
  <si>
    <t>556,15</t>
  </si>
  <si>
    <t>1.064,11</t>
  </si>
  <si>
    <t>1.117,92</t>
  </si>
  <si>
    <t>1.492,68</t>
  </si>
  <si>
    <t>1.571,68</t>
  </si>
  <si>
    <t>848,87</t>
  </si>
  <si>
    <t>878,41</t>
  </si>
  <si>
    <t>1.945,29</t>
  </si>
  <si>
    <t>2.043,84</t>
  </si>
  <si>
    <t>1.057,79</t>
  </si>
  <si>
    <t>1.121,48</t>
  </si>
  <si>
    <t>412,66</t>
  </si>
  <si>
    <t>417,47</t>
  </si>
  <si>
    <t>1.268,89</t>
  </si>
  <si>
    <t>1.346,53</t>
  </si>
  <si>
    <t>546,80</t>
  </si>
  <si>
    <t>552,45</t>
  </si>
  <si>
    <t>2.851,17</t>
  </si>
  <si>
    <t>2.989,93</t>
  </si>
  <si>
    <t>1.479,92</t>
  </si>
  <si>
    <t>1.571,56</t>
  </si>
  <si>
    <t>748,10</t>
  </si>
  <si>
    <t>755,32</t>
  </si>
  <si>
    <t>3.653,73</t>
  </si>
  <si>
    <t>3.825,66</t>
  </si>
  <si>
    <t>1.796,60</t>
  </si>
  <si>
    <t>1.909,17</t>
  </si>
  <si>
    <t>2.493,27</t>
  </si>
  <si>
    <t>2.610,58</t>
  </si>
  <si>
    <t>1.198,49</t>
  </si>
  <si>
    <t>1.267,73</t>
  </si>
  <si>
    <t>3.156,65</t>
  </si>
  <si>
    <t>3.303,75</t>
  </si>
  <si>
    <t>1.430,93</t>
  </si>
  <si>
    <t>1.513,89</t>
  </si>
  <si>
    <t>1.663,44</t>
  </si>
  <si>
    <t>1.760,12</t>
  </si>
  <si>
    <t>1.895,90</t>
  </si>
  <si>
    <t>2.006,31</t>
  </si>
  <si>
    <t>5.174,54</t>
  </si>
  <si>
    <t>5.411,01</t>
  </si>
  <si>
    <t>2.128,44</t>
  </si>
  <si>
    <t>2.252,54</t>
  </si>
  <si>
    <t>2.360,95</t>
  </si>
  <si>
    <t>2.498,80</t>
  </si>
  <si>
    <t>6.508,28</t>
  </si>
  <si>
    <t>6.804,33</t>
  </si>
  <si>
    <t>2.593,39</t>
  </si>
  <si>
    <t>2.744,95</t>
  </si>
  <si>
    <t>3.917,79</t>
  </si>
  <si>
    <t>4.094,04</t>
  </si>
  <si>
    <t>4.779,31</t>
  </si>
  <si>
    <t>4.990,84</t>
  </si>
  <si>
    <t>5.618,72</t>
  </si>
  <si>
    <t>5.865,52</t>
  </si>
  <si>
    <t>6.458,06</t>
  </si>
  <si>
    <t>6.740,16</t>
  </si>
  <si>
    <t>7.297,58</t>
  </si>
  <si>
    <t>7.614,95</t>
  </si>
  <si>
    <t>8.136,95</t>
  </si>
  <si>
    <t>8.489,60</t>
  </si>
  <si>
    <t>2.848,80</t>
  </si>
  <si>
    <t>3.015,21</t>
  </si>
  <si>
    <t>5.783,48</t>
  </si>
  <si>
    <t>6.036,36</t>
  </si>
  <si>
    <t>2.151,38</t>
  </si>
  <si>
    <t>2.276,64</t>
  </si>
  <si>
    <t>6.784,21</t>
  </si>
  <si>
    <t>7.077,82</t>
  </si>
  <si>
    <t>2.383,83</t>
  </si>
  <si>
    <t>2.522,82</t>
  </si>
  <si>
    <t>7.833,85</t>
  </si>
  <si>
    <t>8.168,22</t>
  </si>
  <si>
    <t>2.616,33</t>
  </si>
  <si>
    <t>2.769,04</t>
  </si>
  <si>
    <t>8.840,81</t>
  </si>
  <si>
    <t>9.215,87</t>
  </si>
  <si>
    <t>9.847,77</t>
  </si>
  <si>
    <t>10.263,56</t>
  </si>
  <si>
    <t>3.086,01</t>
  </si>
  <si>
    <t>3.266,38</t>
  </si>
  <si>
    <t>8.021,43</t>
  </si>
  <si>
    <t>8.353,21</t>
  </si>
  <si>
    <t>2.621,12</t>
  </si>
  <si>
    <t>2.774,06</t>
  </si>
  <si>
    <t>9.234,62</t>
  </si>
  <si>
    <t>9.612,75</t>
  </si>
  <si>
    <t>2.853,58</t>
  </si>
  <si>
    <t>3.020,23</t>
  </si>
  <si>
    <t>10.447,81</t>
  </si>
  <si>
    <t>10.872,28</t>
  </si>
  <si>
    <t>11.660,99</t>
  </si>
  <si>
    <t>12.131,81</t>
  </si>
  <si>
    <t>3.323,24</t>
  </si>
  <si>
    <t>3.517,56</t>
  </si>
  <si>
    <t>10.668,05</t>
  </si>
  <si>
    <t>11.098,15</t>
  </si>
  <si>
    <t>3.090,80</t>
  </si>
  <si>
    <t>3.271,40</t>
  </si>
  <si>
    <t>12.063,30</t>
  </si>
  <si>
    <t>12.545,23</t>
  </si>
  <si>
    <t>13.458,61</t>
  </si>
  <si>
    <t>13.992,41</t>
  </si>
  <si>
    <t>3.560,54</t>
  </si>
  <si>
    <t>3.768,83</t>
  </si>
  <si>
    <t>13.678,91</t>
  </si>
  <si>
    <t>14.218,32</t>
  </si>
  <si>
    <t>15.256,14</t>
  </si>
  <si>
    <t>15.852,90</t>
  </si>
  <si>
    <t>3.797,77</t>
  </si>
  <si>
    <t>4.020,03</t>
  </si>
  <si>
    <t>17.053,72</t>
  </si>
  <si>
    <t>17.713,45</t>
  </si>
  <si>
    <t>3.988,27</t>
  </si>
  <si>
    <t>4.222,16</t>
  </si>
  <si>
    <t>226,95</t>
  </si>
  <si>
    <t>229,39</t>
  </si>
  <si>
    <t>857,78</t>
  </si>
  <si>
    <t>907,85</t>
  </si>
  <si>
    <t>2.395,91</t>
  </si>
  <si>
    <t>2.515,19</t>
  </si>
  <si>
    <t>5.841,37</t>
  </si>
  <si>
    <t>6.107,64</t>
  </si>
  <si>
    <t>3.819,93</t>
  </si>
  <si>
    <t>3.996,87</t>
  </si>
  <si>
    <t>4.483,33</t>
  </si>
  <si>
    <t>4.690,05</t>
  </si>
  <si>
    <t>313,82</t>
  </si>
  <si>
    <t>317,85</t>
  </si>
  <si>
    <t>1.099,54</t>
  </si>
  <si>
    <t>1.130,40</t>
  </si>
  <si>
    <t>543,10</t>
  </si>
  <si>
    <t>548,72</t>
  </si>
  <si>
    <t>1.585,70</t>
  </si>
  <si>
    <t>1.681,87</t>
  </si>
  <si>
    <t>2.745,45</t>
  </si>
  <si>
    <t>2.883,53</t>
  </si>
  <si>
    <t>1.379,81</t>
  </si>
  <si>
    <t>1.470,79</t>
  </si>
  <si>
    <t>4.652,30</t>
  </si>
  <si>
    <t>4.863,01</t>
  </si>
  <si>
    <t>743,04</t>
  </si>
  <si>
    <t>750,22</t>
  </si>
  <si>
    <t>1.806,74</t>
  </si>
  <si>
    <t>1.916,56</t>
  </si>
  <si>
    <t>3.526,15</t>
  </si>
  <si>
    <t>3.697,25</t>
  </si>
  <si>
    <t>1.680,89</t>
  </si>
  <si>
    <t>1.792,72</t>
  </si>
  <si>
    <t>2.427,06</t>
  </si>
  <si>
    <t>2.543,95</t>
  </si>
  <si>
    <t>1.143,61</t>
  </si>
  <si>
    <t>1.212,49</t>
  </si>
  <si>
    <t>5.468,81</t>
  </si>
  <si>
    <t>5.714,64</t>
  </si>
  <si>
    <t>3.072,17</t>
  </si>
  <si>
    <t>3.218,72</t>
  </si>
  <si>
    <t>1.364,63</t>
  </si>
  <si>
    <t>1.447,15</t>
  </si>
  <si>
    <t>2.027,83</t>
  </si>
  <si>
    <t>2.151,28</t>
  </si>
  <si>
    <t>3.717,19</t>
  </si>
  <si>
    <t>3.893,46</t>
  </si>
  <si>
    <t>4.362,31</t>
  </si>
  <si>
    <t>4.568,24</t>
  </si>
  <si>
    <t>421,19</t>
  </si>
  <si>
    <t>432,85</t>
  </si>
  <si>
    <t>537,52</t>
  </si>
  <si>
    <t>550,59</t>
  </si>
  <si>
    <t>6.285,25</t>
  </si>
  <si>
    <t>6.566,21</t>
  </si>
  <si>
    <t>1.016,52</t>
  </si>
  <si>
    <t>1.070,02</t>
  </si>
  <si>
    <t>1.408,33</t>
  </si>
  <si>
    <t>1.486,78</t>
  </si>
  <si>
    <t>5.035,26</t>
  </si>
  <si>
    <t>5.270,83</t>
  </si>
  <si>
    <t>839,59</t>
  </si>
  <si>
    <t>869,06</t>
  </si>
  <si>
    <t>2.248,90</t>
  </si>
  <si>
    <t>2.386,03</t>
  </si>
  <si>
    <t>311,57</t>
  </si>
  <si>
    <t>315,58</t>
  </si>
  <si>
    <t>5.683,81</t>
  </si>
  <si>
    <t>5.949,06</t>
  </si>
  <si>
    <t>1.861,91</t>
  </si>
  <si>
    <t>1.959,93</t>
  </si>
  <si>
    <t>2.493,49</t>
  </si>
  <si>
    <t>2.645,60</t>
  </si>
  <si>
    <t>978,43</t>
  </si>
  <si>
    <t>1.041,61</t>
  </si>
  <si>
    <t>7.101,85</t>
  </si>
  <si>
    <t>7.417,95</t>
  </si>
  <si>
    <t>1.174,41</t>
  </si>
  <si>
    <t>1.210,23</t>
  </si>
  <si>
    <t>6.332,46</t>
  </si>
  <si>
    <t>6.627,37</t>
  </si>
  <si>
    <t>8.985,51</t>
  </si>
  <si>
    <t>9.362,02</t>
  </si>
  <si>
    <t>409,71</t>
  </si>
  <si>
    <t>414,50</t>
  </si>
  <si>
    <t>2.469,92</t>
  </si>
  <si>
    <t>2.620,68</t>
  </si>
  <si>
    <t>3.813,69</t>
  </si>
  <si>
    <t>3.989,27</t>
  </si>
  <si>
    <t>2.300,85</t>
  </si>
  <si>
    <t>2.419,51</t>
  </si>
  <si>
    <t>1.179,15</t>
  </si>
  <si>
    <t>1.256,21</t>
  </si>
  <si>
    <t>7.918,32</t>
  </si>
  <si>
    <t>8.269,55</t>
  </si>
  <si>
    <t>2.714,53</t>
  </si>
  <si>
    <t>2.880,27</t>
  </si>
  <si>
    <t>2.710,46</t>
  </si>
  <si>
    <t>2.875,97</t>
  </si>
  <si>
    <t>10.165,23</t>
  </si>
  <si>
    <t>10.587,87</t>
  </si>
  <si>
    <t>2.935,51</t>
  </si>
  <si>
    <t>3.114,91</t>
  </si>
  <si>
    <t>11.344,94</t>
  </si>
  <si>
    <t>11.813,71</t>
  </si>
  <si>
    <t>5.628,76</t>
  </si>
  <si>
    <t>5.880,64</t>
  </si>
  <si>
    <t>3.160,60</t>
  </si>
  <si>
    <t>3.353,87</t>
  </si>
  <si>
    <t>10.379,07</t>
  </si>
  <si>
    <t>10.807,29</t>
  </si>
  <si>
    <t>2.939,59</t>
  </si>
  <si>
    <t>3.119,20</t>
  </si>
  <si>
    <t>11.735,97</t>
  </si>
  <si>
    <t>12.215,78</t>
  </si>
  <si>
    <t>2.047,33</t>
  </si>
  <si>
    <t>2.171,91</t>
  </si>
  <si>
    <t>13.092,93</t>
  </si>
  <si>
    <t>13.624,36</t>
  </si>
  <si>
    <t>3.385,75</t>
  </si>
  <si>
    <t>3.592,90</t>
  </si>
  <si>
    <t>13.306,82</t>
  </si>
  <si>
    <t>13.843,82</t>
  </si>
  <si>
    <t>6.602,51</t>
  </si>
  <si>
    <t>6.894,94</t>
  </si>
  <si>
    <t>14.840,84</t>
  </si>
  <si>
    <t>15.434,90</t>
  </si>
  <si>
    <t>3.610,84</t>
  </si>
  <si>
    <t>3.831,88</t>
  </si>
  <si>
    <t>16.588,80</t>
  </si>
  <si>
    <t>17.245,50</t>
  </si>
  <si>
    <t>2.268,35</t>
  </si>
  <si>
    <t>2.406,59</t>
  </si>
  <si>
    <t>225,94</t>
  </si>
  <si>
    <t>228,37</t>
  </si>
  <si>
    <t>791,39</t>
  </si>
  <si>
    <t>841,03</t>
  </si>
  <si>
    <t>7.625,17</t>
  </si>
  <si>
    <t>7.958,18</t>
  </si>
  <si>
    <t>2.489,42</t>
  </si>
  <si>
    <t>2.641,30</t>
  </si>
  <si>
    <t>8.605,14</t>
  </si>
  <si>
    <t>8.978,67</t>
  </si>
  <si>
    <t>9.585,11</t>
  </si>
  <si>
    <t>9.999,20</t>
  </si>
  <si>
    <t>7.805,79</t>
  </si>
  <si>
    <t>8.136,17</t>
  </si>
  <si>
    <t>3.796,20</t>
  </si>
  <si>
    <t>4.028,83</t>
  </si>
  <si>
    <t>1.358,81</t>
  </si>
  <si>
    <t>1.411,97</t>
  </si>
  <si>
    <t>1.015,52</t>
  </si>
  <si>
    <t>1.048,46</t>
  </si>
  <si>
    <t>483,07</t>
  </si>
  <si>
    <t>516,29</t>
  </si>
  <si>
    <t>452,93</t>
  </si>
  <si>
    <t>483,09</t>
  </si>
  <si>
    <t>432,20</t>
  </si>
  <si>
    <t>439,79</t>
  </si>
  <si>
    <t>2.907,10</t>
  </si>
  <si>
    <t>3.027,20</t>
  </si>
  <si>
    <t>1.506,43</t>
  </si>
  <si>
    <t>1.546,66</t>
  </si>
  <si>
    <t>2.310,83</t>
  </si>
  <si>
    <t>2.368,60</t>
  </si>
  <si>
    <t>2.268,89</t>
  </si>
  <si>
    <t>2.326,39</t>
  </si>
  <si>
    <t>1.460,94</t>
  </si>
  <si>
    <t>1.498,54</t>
  </si>
  <si>
    <t>31,98</t>
  </si>
  <si>
    <t>33,78</t>
  </si>
  <si>
    <t>44,25</t>
  </si>
  <si>
    <t>46,14</t>
  </si>
  <si>
    <t>52,85</t>
  </si>
  <si>
    <t>57,51</t>
  </si>
  <si>
    <t>78,79</t>
  </si>
  <si>
    <t>81,89</t>
  </si>
  <si>
    <t>88,80</t>
  </si>
  <si>
    <t>96,63</t>
  </si>
  <si>
    <t>100,44</t>
  </si>
  <si>
    <t>66,81</t>
  </si>
  <si>
    <t>60,21</t>
  </si>
  <si>
    <t>64,46</t>
  </si>
  <si>
    <t>53,09</t>
  </si>
  <si>
    <t>55,56</t>
  </si>
  <si>
    <t>64,70</t>
  </si>
  <si>
    <t>68,51</t>
  </si>
  <si>
    <t>68,55</t>
  </si>
  <si>
    <t>71,24</t>
  </si>
  <si>
    <t>84,19</t>
  </si>
  <si>
    <t>83,46</t>
  </si>
  <si>
    <t>99,25</t>
  </si>
  <si>
    <t>54,70</t>
  </si>
  <si>
    <t>52,24</t>
  </si>
  <si>
    <t>54,68</t>
  </si>
  <si>
    <t>66,00</t>
  </si>
  <si>
    <t>62,82</t>
  </si>
  <si>
    <t>65,40</t>
  </si>
  <si>
    <t>76,74</t>
  </si>
  <si>
    <t>167,44</t>
  </si>
  <si>
    <t>8,91</t>
  </si>
  <si>
    <t>3.023,53</t>
  </si>
  <si>
    <t>3.031,02</t>
  </si>
  <si>
    <t>3.778,65</t>
  </si>
  <si>
    <t>3.787,77</t>
  </si>
  <si>
    <t>5.099,36</t>
  </si>
  <si>
    <t>5.110,02</t>
  </si>
  <si>
    <t>6.121,16</t>
  </si>
  <si>
    <t>6.134,63</t>
  </si>
  <si>
    <t>29,65</t>
  </si>
  <si>
    <t>93,22</t>
  </si>
  <si>
    <t>97,86</t>
  </si>
  <si>
    <t>15,89</t>
  </si>
  <si>
    <t>587,97</t>
  </si>
  <si>
    <t>592,60</t>
  </si>
  <si>
    <t>1.086,19</t>
  </si>
  <si>
    <t>1.118,18</t>
  </si>
  <si>
    <t>2.233,93</t>
  </si>
  <si>
    <t>2.296,54</t>
  </si>
  <si>
    <t>3.751,04</t>
  </si>
  <si>
    <t>3.853,37</t>
  </si>
  <si>
    <t>5.635,44</t>
  </si>
  <si>
    <t>5.785,17</t>
  </si>
  <si>
    <t>7.926,29</t>
  </si>
  <si>
    <t>8.131,67</t>
  </si>
  <si>
    <t>13.753,16</t>
  </si>
  <si>
    <t>14.100,15</t>
  </si>
  <si>
    <t>4.542,29</t>
  </si>
  <si>
    <t>4.665,71</t>
  </si>
  <si>
    <t>6.821,41</t>
  </si>
  <si>
    <t>7.001,71</t>
  </si>
  <si>
    <t>9.608,85</t>
  </si>
  <si>
    <t>9.856,17</t>
  </si>
  <si>
    <t>16.694,51</t>
  </si>
  <si>
    <t>17.112,22</t>
  </si>
  <si>
    <t>8.474,22</t>
  </si>
  <si>
    <t>8.695,22</t>
  </si>
  <si>
    <t>11.884,20</t>
  </si>
  <si>
    <t>12.186,35</t>
  </si>
  <si>
    <t>20.447,90</t>
  </si>
  <si>
    <t>20.953,24</t>
  </si>
  <si>
    <t>2.728,42</t>
  </si>
  <si>
    <t>2.803,49</t>
  </si>
  <si>
    <t>4.762,62</t>
  </si>
  <si>
    <t>4.887,34</t>
  </si>
  <si>
    <t>7.613,41</t>
  </si>
  <si>
    <t>7.805,48</t>
  </si>
  <si>
    <t>11.303,59</t>
  </si>
  <si>
    <t>11.579,44</t>
  </si>
  <si>
    <t>21.538,76</t>
  </si>
  <si>
    <t>22.047,28</t>
  </si>
  <si>
    <t>10.652,48</t>
  </si>
  <si>
    <t>10.914,18</t>
  </si>
  <si>
    <t>15.866,71</t>
  </si>
  <si>
    <t>16.243,42</t>
  </si>
  <si>
    <t>29.584,25</t>
  </si>
  <si>
    <t>30.263,44</t>
  </si>
  <si>
    <t>13.706,10</t>
  </si>
  <si>
    <t>14.037,95</t>
  </si>
  <si>
    <t>20.452,04</t>
  </si>
  <si>
    <t>20.930,32</t>
  </si>
  <si>
    <t>37.781,21</t>
  </si>
  <si>
    <t>38.635,56</t>
  </si>
  <si>
    <t>12.946,57</t>
  </si>
  <si>
    <t>13.323,07</t>
  </si>
  <si>
    <t>20.112,39</t>
  </si>
  <si>
    <t>20.649,62</t>
  </si>
  <si>
    <t>28.069,00</t>
  </si>
  <si>
    <t>28.793,84</t>
  </si>
  <si>
    <t>39.838,52</t>
  </si>
  <si>
    <t>40.785,83</t>
  </si>
  <si>
    <t>16.080,69</t>
  </si>
  <si>
    <t>16.547,15</t>
  </si>
  <si>
    <t>24.370,45</t>
  </si>
  <si>
    <t>25.020,42</t>
  </si>
  <si>
    <t>34.288,65</t>
  </si>
  <si>
    <t>35.168,04</t>
  </si>
  <si>
    <t>48.255,29</t>
  </si>
  <si>
    <t>49.393,25</t>
  </si>
  <si>
    <t>18.595,93</t>
  </si>
  <si>
    <t>19.123,89</t>
  </si>
  <si>
    <t>28.691,48</t>
  </si>
  <si>
    <t>29.454,63</t>
  </si>
  <si>
    <t>40.344,75</t>
  </si>
  <si>
    <t>41.376,53</t>
  </si>
  <si>
    <t>57.288,16</t>
  </si>
  <si>
    <t>58.624,88</t>
  </si>
  <si>
    <t>7.909,96</t>
  </si>
  <si>
    <t>8.105,08</t>
  </si>
  <si>
    <t>11.812,18</t>
  </si>
  <si>
    <t>12.105,64</t>
  </si>
  <si>
    <t>17.881,72</t>
  </si>
  <si>
    <t>18.327,30</t>
  </si>
  <si>
    <t>27.021,07</t>
  </si>
  <si>
    <t>27.495,10</t>
  </si>
  <si>
    <t>9.101,73</t>
  </si>
  <si>
    <t>9.326,04</t>
  </si>
  <si>
    <t>13.491,72</t>
  </si>
  <si>
    <t>13.826,67</t>
  </si>
  <si>
    <t>15.073,23</t>
  </si>
  <si>
    <t>15.415,70</t>
  </si>
  <si>
    <t>19.951,01</t>
  </si>
  <si>
    <t>20.416,40</t>
  </si>
  <si>
    <t>31.590,75</t>
  </si>
  <si>
    <t>32.079,00</t>
  </si>
  <si>
    <t>10.195,46</t>
  </si>
  <si>
    <t>10.415,00</t>
  </si>
  <si>
    <t>16.636,35</t>
  </si>
  <si>
    <t>16.979,98</t>
  </si>
  <si>
    <t>21.910,00</t>
  </si>
  <si>
    <t>22.357,00</t>
  </si>
  <si>
    <t>36.466,80</t>
  </si>
  <si>
    <t>37.075,40</t>
  </si>
  <si>
    <t>29.014,65</t>
  </si>
  <si>
    <t>29.657,00</t>
  </si>
  <si>
    <t>47.341,68</t>
  </si>
  <si>
    <t>48.322,75</t>
  </si>
  <si>
    <t>63.966,22</t>
  </si>
  <si>
    <t>65.182,36</t>
  </si>
  <si>
    <t>91.756,41</t>
  </si>
  <si>
    <t>93.457,81</t>
  </si>
  <si>
    <t>30.951,78</t>
  </si>
  <si>
    <t>31.636,48</t>
  </si>
  <si>
    <t>50.096,38</t>
  </si>
  <si>
    <t>51.123,81</t>
  </si>
  <si>
    <t>71.122,76</t>
  </si>
  <si>
    <t>72.532,19</t>
  </si>
  <si>
    <t>87.133,86</t>
  </si>
  <si>
    <t>88.830,95</t>
  </si>
  <si>
    <t>31.602,15</t>
  </si>
  <si>
    <t>32.303,24</t>
  </si>
  <si>
    <t>54.977,03</t>
  </si>
  <si>
    <t>56.108,34</t>
  </si>
  <si>
    <t>77.121,66</t>
  </si>
  <si>
    <t>78.638,68</t>
  </si>
  <si>
    <t>92.529,68</t>
  </si>
  <si>
    <t>94.332,38</t>
  </si>
  <si>
    <t>23,87</t>
  </si>
  <si>
    <t>13,80</t>
  </si>
  <si>
    <t>41,46</t>
  </si>
  <si>
    <t>51,07</t>
  </si>
  <si>
    <t>34,67</t>
  </si>
  <si>
    <t>44,27</t>
  </si>
  <si>
    <t>46,98</t>
  </si>
  <si>
    <t>31,54</t>
  </si>
  <si>
    <t>68,34</t>
  </si>
  <si>
    <t>83,21</t>
  </si>
  <si>
    <t>88,38</t>
  </si>
  <si>
    <t>56,78</t>
  </si>
  <si>
    <t>75,93</t>
  </si>
  <si>
    <t>65,35</t>
  </si>
  <si>
    <t>91,01</t>
  </si>
  <si>
    <t>125,22</t>
  </si>
  <si>
    <t>132,33</t>
  </si>
  <si>
    <t>69,11</t>
  </si>
  <si>
    <t>49,08</t>
  </si>
  <si>
    <t>85,95</t>
  </si>
  <si>
    <t>90,59</t>
  </si>
  <si>
    <t>23,57</t>
  </si>
  <si>
    <t>590,13</t>
  </si>
  <si>
    <t>591,85</t>
  </si>
  <si>
    <t>591,67</t>
  </si>
  <si>
    <t>593,57</t>
  </si>
  <si>
    <t>610,26</t>
  </si>
  <si>
    <t>612,33</t>
  </si>
  <si>
    <t>714,79</t>
  </si>
  <si>
    <t>717,60</t>
  </si>
  <si>
    <t>770,04</t>
  </si>
  <si>
    <t>773,51</t>
  </si>
  <si>
    <t>518,17</t>
  </si>
  <si>
    <t>525,43</t>
  </si>
  <si>
    <t>524,75</t>
  </si>
  <si>
    <t>532,74</t>
  </si>
  <si>
    <t>540,07</t>
  </si>
  <si>
    <t>537,87</t>
  </si>
  <si>
    <t>547,37</t>
  </si>
  <si>
    <t>770,52</t>
  </si>
  <si>
    <t>780,37</t>
  </si>
  <si>
    <t>796,17</t>
  </si>
  <si>
    <t>806,87</t>
  </si>
  <si>
    <t>293,50</t>
  </si>
  <si>
    <t>303,71</t>
  </si>
  <si>
    <t>376,69</t>
  </si>
  <si>
    <t>306,14</t>
  </si>
  <si>
    <t>311,67</t>
  </si>
  <si>
    <t>316,96</t>
  </si>
  <si>
    <t>329,20</t>
  </si>
  <si>
    <t>334,97</t>
  </si>
  <si>
    <t>386,17</t>
  </si>
  <si>
    <t>392,44</t>
  </si>
  <si>
    <t>518,79</t>
  </si>
  <si>
    <t>526,81</t>
  </si>
  <si>
    <t>569,00</t>
  </si>
  <si>
    <t>577,69</t>
  </si>
  <si>
    <t>177,10</t>
  </si>
  <si>
    <t>155,96</t>
  </si>
  <si>
    <t>944,00</t>
  </si>
  <si>
    <t>972,04</t>
  </si>
  <si>
    <t>980,30</t>
  </si>
  <si>
    <t>1.182,18</t>
  </si>
  <si>
    <t>1.214,42</t>
  </si>
  <si>
    <t>1.234,58</t>
  </si>
  <si>
    <t>1.267,54</t>
  </si>
  <si>
    <t>788,04</t>
  </si>
  <si>
    <t>813,21</t>
  </si>
  <si>
    <t>795,76</t>
  </si>
  <si>
    <t>821,47</t>
  </si>
  <si>
    <t>815,49</t>
  </si>
  <si>
    <t>841,73</t>
  </si>
  <si>
    <t>874,65</t>
  </si>
  <si>
    <t>901,44</t>
  </si>
  <si>
    <t>1.005,08</t>
  </si>
  <si>
    <t>1.033,57</t>
  </si>
  <si>
    <t>1.057,48</t>
  </si>
  <si>
    <t>1.086,69</t>
  </si>
  <si>
    <t>314,03</t>
  </si>
  <si>
    <t>318,83</t>
  </si>
  <si>
    <t>319,94</t>
  </si>
  <si>
    <t>325,23</t>
  </si>
  <si>
    <t>361,27</t>
  </si>
  <si>
    <t>367,04</t>
  </si>
  <si>
    <t>393,17</t>
  </si>
  <si>
    <t>399,44</t>
  </si>
  <si>
    <t>795,93</t>
  </si>
  <si>
    <t>821,10</t>
  </si>
  <si>
    <t>804,03</t>
  </si>
  <si>
    <t>829,74</t>
  </si>
  <si>
    <t>847,56</t>
  </si>
  <si>
    <t>873,80</t>
  </si>
  <si>
    <t>881,65</t>
  </si>
  <si>
    <t>908,44</t>
  </si>
  <si>
    <t>215,81</t>
  </si>
  <si>
    <t>226,06</t>
  </si>
  <si>
    <t>299,00</t>
  </si>
  <si>
    <t>317,01</t>
  </si>
  <si>
    <t>320,87</t>
  </si>
  <si>
    <t>325,67</t>
  </si>
  <si>
    <t>339,05</t>
  </si>
  <si>
    <t>344,34</t>
  </si>
  <si>
    <t>365,82</t>
  </si>
  <si>
    <t>371,59</t>
  </si>
  <si>
    <t>1.182,58</t>
  </si>
  <si>
    <t>1.188,35</t>
  </si>
  <si>
    <t>1.644,53</t>
  </si>
  <si>
    <t>1.652,55</t>
  </si>
  <si>
    <t>105,43</t>
  </si>
  <si>
    <t>109,18</t>
  </si>
  <si>
    <t>109,52</t>
  </si>
  <si>
    <t>90,02</t>
  </si>
  <si>
    <t>92,89</t>
  </si>
  <si>
    <t>783,50</t>
  </si>
  <si>
    <t>811,58</t>
  </si>
  <si>
    <t>773,89</t>
  </si>
  <si>
    <t>802,51</t>
  </si>
  <si>
    <t>808,33</t>
  </si>
  <si>
    <t>838,36</t>
  </si>
  <si>
    <t>866,79</t>
  </si>
  <si>
    <t>897,37</t>
  </si>
  <si>
    <t>997,92</t>
  </si>
  <si>
    <t>1.030,20</t>
  </si>
  <si>
    <t>1.049,62</t>
  </si>
  <si>
    <t>1.082,62</t>
  </si>
  <si>
    <t>676,85</t>
  </si>
  <si>
    <t>702,06</t>
  </si>
  <si>
    <t>683,87</t>
  </si>
  <si>
    <t>709,62</t>
  </si>
  <si>
    <t>702,90</t>
  </si>
  <si>
    <t>761,36</t>
  </si>
  <si>
    <t>788,19</t>
  </si>
  <si>
    <t>892,49</t>
  </si>
  <si>
    <t>921,02</t>
  </si>
  <si>
    <t>973,44</t>
  </si>
  <si>
    <t>684,74</t>
  </si>
  <si>
    <t>709,95</t>
  </si>
  <si>
    <t>692,14</t>
  </si>
  <si>
    <t>717,89</t>
  </si>
  <si>
    <t>734,97</t>
  </si>
  <si>
    <t>761,25</t>
  </si>
  <si>
    <t>768,36</t>
  </si>
  <si>
    <t>795,19</t>
  </si>
  <si>
    <t>802,77</t>
  </si>
  <si>
    <t>827,94</t>
  </si>
  <si>
    <t>691,58</t>
  </si>
  <si>
    <t>716,79</t>
  </si>
  <si>
    <t>823,14</t>
  </si>
  <si>
    <t>848,85</t>
  </si>
  <si>
    <t>711,25</t>
  </si>
  <si>
    <t>737,00</t>
  </si>
  <si>
    <t>852,11</t>
  </si>
  <si>
    <t>878,35</t>
  </si>
  <si>
    <t>739,52</t>
  </si>
  <si>
    <t>765,80</t>
  </si>
  <si>
    <t>1.668,87</t>
  </si>
  <si>
    <t>1.695,11</t>
  </si>
  <si>
    <t>1.556,28</t>
  </si>
  <si>
    <t>1.582,56</t>
  </si>
  <si>
    <t>2.130,82</t>
  </si>
  <si>
    <t>2.159,31</t>
  </si>
  <si>
    <t>2.018,23</t>
  </si>
  <si>
    <t>2.046,76</t>
  </si>
  <si>
    <t>687,43</t>
  </si>
  <si>
    <t>689,97</t>
  </si>
  <si>
    <t>183,70</t>
  </si>
  <si>
    <t>191,83</t>
  </si>
  <si>
    <t>951,89</t>
  </si>
  <si>
    <t>979,93</t>
  </si>
  <si>
    <t>819,47</t>
  </si>
  <si>
    <t>959,99</t>
  </si>
  <si>
    <t>988,57</t>
  </si>
  <si>
    <t>979,10</t>
  </si>
  <si>
    <t>1.007,68</t>
  </si>
  <si>
    <t>801,27</t>
  </si>
  <si>
    <t>829,89</t>
  </si>
  <si>
    <t>1.024,66</t>
  </si>
  <si>
    <t>1.054,65</t>
  </si>
  <si>
    <t>840,40</t>
  </si>
  <si>
    <t>870,43</t>
  </si>
  <si>
    <t>1.058,75</t>
  </si>
  <si>
    <t>1.089,29</t>
  </si>
  <si>
    <t>873,79</t>
  </si>
  <si>
    <t>904,37</t>
  </si>
  <si>
    <t>958,73</t>
  </si>
  <si>
    <t>986,77</t>
  </si>
  <si>
    <t>798,23</t>
  </si>
  <si>
    <t>826,31</t>
  </si>
  <si>
    <t>1.029,21</t>
  </si>
  <si>
    <t>1.059,20</t>
  </si>
  <si>
    <t>844,95</t>
  </si>
  <si>
    <t>874,98</t>
  </si>
  <si>
    <t>1.845,97</t>
  </si>
  <si>
    <t>1.875,96</t>
  </si>
  <si>
    <t>1.661,71</t>
  </si>
  <si>
    <t>1.691,74</t>
  </si>
  <si>
    <t>2.307,92</t>
  </si>
  <si>
    <t>2.340,16</t>
  </si>
  <si>
    <t>2.123,66</t>
  </si>
  <si>
    <t>2.155,94</t>
  </si>
  <si>
    <t>58,46</t>
  </si>
  <si>
    <t>58,42</t>
  </si>
  <si>
    <t>64,38</t>
  </si>
  <si>
    <t>71,70</t>
  </si>
  <si>
    <t>70,31</t>
  </si>
  <si>
    <t>78,32</t>
  </si>
  <si>
    <t>83,60</t>
  </si>
  <si>
    <t>725,92</t>
  </si>
  <si>
    <t>744,71</t>
  </si>
  <si>
    <t>782,16</t>
  </si>
  <si>
    <t>810,78</t>
  </si>
  <si>
    <t>1.190,86</t>
  </si>
  <si>
    <t>1.197,33</t>
  </si>
  <si>
    <t>935,63</t>
  </si>
  <si>
    <t>942,10</t>
  </si>
  <si>
    <t>1.551,68</t>
  </si>
  <si>
    <t>1.558,15</t>
  </si>
  <si>
    <t>1.832,14</t>
  </si>
  <si>
    <t>1.846,70</t>
  </si>
  <si>
    <t>1.097,42</t>
  </si>
  <si>
    <t>1.106,74</t>
  </si>
  <si>
    <t>1.490,57</t>
  </si>
  <si>
    <t>1.497,76</t>
  </si>
  <si>
    <t>1.857,37</t>
  </si>
  <si>
    <t>1.864,56</t>
  </si>
  <si>
    <t>1.188,19</t>
  </si>
  <si>
    <t>1.195,38</t>
  </si>
  <si>
    <t>632,91</t>
  </si>
  <si>
    <t>651,10</t>
  </si>
  <si>
    <t>591,01</t>
  </si>
  <si>
    <t>599,31</t>
  </si>
  <si>
    <t>70,04</t>
  </si>
  <si>
    <t>72,64</t>
  </si>
  <si>
    <t>65,62</t>
  </si>
  <si>
    <t>529,63</t>
  </si>
  <si>
    <t>556,18</t>
  </si>
  <si>
    <t>451,58</t>
  </si>
  <si>
    <t>479,45</t>
  </si>
  <si>
    <t>910,20</t>
  </si>
  <si>
    <t>926,36</t>
  </si>
  <si>
    <t>97,06</t>
  </si>
  <si>
    <t>82,05</t>
  </si>
  <si>
    <t>88,47</t>
  </si>
  <si>
    <t>540,81</t>
  </si>
  <si>
    <t>1.651,71</t>
  </si>
  <si>
    <t>1.665,94</t>
  </si>
  <si>
    <t>530,99</t>
  </si>
  <si>
    <t>532,48</t>
  </si>
  <si>
    <t>655,17</t>
  </si>
  <si>
    <t>657,69</t>
  </si>
  <si>
    <t>779,90</t>
  </si>
  <si>
    <t>783,47</t>
  </si>
  <si>
    <t>710,64</t>
  </si>
  <si>
    <t>714,40</t>
  </si>
  <si>
    <t>362,22</t>
  </si>
  <si>
    <t>363,31</t>
  </si>
  <si>
    <t>978,88</t>
  </si>
  <si>
    <t>986,52</t>
  </si>
  <si>
    <t>245,65</t>
  </si>
  <si>
    <t>254,15</t>
  </si>
  <si>
    <t>32,66</t>
  </si>
  <si>
    <t>70,46</t>
  </si>
  <si>
    <t>79,05</t>
  </si>
  <si>
    <t>82,46</t>
  </si>
  <si>
    <t>67,93</t>
  </si>
  <si>
    <t>72,35</t>
  </si>
  <si>
    <t>153,22</t>
  </si>
  <si>
    <t>187,71</t>
  </si>
  <si>
    <t>192,37</t>
  </si>
  <si>
    <t>160,85</t>
  </si>
  <si>
    <t>142,53</t>
  </si>
  <si>
    <t>154,20</t>
  </si>
  <si>
    <t>192,53</t>
  </si>
  <si>
    <t>195,24</t>
  </si>
  <si>
    <t>165,73</t>
  </si>
  <si>
    <t>167,90</t>
  </si>
  <si>
    <t>197,09</t>
  </si>
  <si>
    <t>199,26</t>
  </si>
  <si>
    <t>187,14</t>
  </si>
  <si>
    <t>254,23</t>
  </si>
  <si>
    <t>255,89</t>
  </si>
  <si>
    <t>256,87</t>
  </si>
  <si>
    <t>303,23</t>
  </si>
  <si>
    <t>304,32</t>
  </si>
  <si>
    <t>135,03</t>
  </si>
  <si>
    <t>137,74</t>
  </si>
  <si>
    <t>239,60</t>
  </si>
  <si>
    <t>242,89</t>
  </si>
  <si>
    <t>253,98</t>
  </si>
  <si>
    <t>257,27</t>
  </si>
  <si>
    <t>292,31</t>
  </si>
  <si>
    <t>295,60</t>
  </si>
  <si>
    <t>247,16</t>
  </si>
  <si>
    <t>249,79</t>
  </si>
  <si>
    <t>278,52</t>
  </si>
  <si>
    <t>281,15</t>
  </si>
  <si>
    <t>250,19</t>
  </si>
  <si>
    <t>252,20</t>
  </si>
  <si>
    <t>317,28</t>
  </si>
  <si>
    <t>319,29</t>
  </si>
  <si>
    <t>302,38</t>
  </si>
  <si>
    <t>303,88</t>
  </si>
  <si>
    <t>343,93</t>
  </si>
  <si>
    <t>345,23</t>
  </si>
  <si>
    <t>234,81</t>
  </si>
  <si>
    <t>238,10</t>
  </si>
  <si>
    <t>400,50</t>
  </si>
  <si>
    <t>403,13</t>
  </si>
  <si>
    <t>384,36</t>
  </si>
  <si>
    <t>386,37</t>
  </si>
  <si>
    <t>703,53</t>
  </si>
  <si>
    <t>710,52</t>
  </si>
  <si>
    <t>1.381,45</t>
  </si>
  <si>
    <t>1.387,82</t>
  </si>
  <si>
    <t>1.578,98</t>
  </si>
  <si>
    <t>1.584,81</t>
  </si>
  <si>
    <t>333,92</t>
  </si>
  <si>
    <t>340,58</t>
  </si>
  <si>
    <t>390,53</t>
  </si>
  <si>
    <t>396,88</t>
  </si>
  <si>
    <t>466,70</t>
  </si>
  <si>
    <t>997,77</t>
  </si>
  <si>
    <t>1.005,83</t>
  </si>
  <si>
    <t>2.005,44</t>
  </si>
  <si>
    <t>2.022,67</t>
  </si>
  <si>
    <t>1.958,23</t>
  </si>
  <si>
    <t>1.971,88</t>
  </si>
  <si>
    <t>3.926,09</t>
  </si>
  <si>
    <t>3.954,48</t>
  </si>
  <si>
    <t>18,50</t>
  </si>
  <si>
    <t>20,55</t>
  </si>
  <si>
    <t>593,59</t>
  </si>
  <si>
    <t>600,23</t>
  </si>
  <si>
    <t>308,53</t>
  </si>
  <si>
    <t>435,03</t>
  </si>
  <si>
    <t>437,73</t>
  </si>
  <si>
    <t>354,61</t>
  </si>
  <si>
    <t>358,33</t>
  </si>
  <si>
    <t>485,21</t>
  </si>
  <si>
    <t>489,56</t>
  </si>
  <si>
    <t>20,47</t>
  </si>
  <si>
    <t>1.226,79</t>
  </si>
  <si>
    <t>1.298,59</t>
  </si>
  <si>
    <t>1.167,41</t>
  </si>
  <si>
    <t>1.231,70</t>
  </si>
  <si>
    <t>1.094,91</t>
  </si>
  <si>
    <t>1.148,77</t>
  </si>
  <si>
    <t>1.005,33</t>
  </si>
  <si>
    <t>1.052,27</t>
  </si>
  <si>
    <t>943,69</t>
  </si>
  <si>
    <t>966,86</t>
  </si>
  <si>
    <t>923,72</t>
  </si>
  <si>
    <t>945,70</t>
  </si>
  <si>
    <t>905,68</t>
  </si>
  <si>
    <t>925,86</t>
  </si>
  <si>
    <t>851,46</t>
  </si>
  <si>
    <t>870,31</t>
  </si>
  <si>
    <t>1.209,14</t>
  </si>
  <si>
    <t>1.150,23</t>
  </si>
  <si>
    <t>1.201,55</t>
  </si>
  <si>
    <t>1.078,84</t>
  </si>
  <si>
    <t>1.120,12</t>
  </si>
  <si>
    <t>990,21</t>
  </si>
  <si>
    <t>1.025,05</t>
  </si>
  <si>
    <t>920,72</t>
  </si>
  <si>
    <t>929,85</t>
  </si>
  <si>
    <t>901,50</t>
  </si>
  <si>
    <t>909,74</t>
  </si>
  <si>
    <t>885,17</t>
  </si>
  <si>
    <t>892,09</t>
  </si>
  <si>
    <t>832,51</t>
  </si>
  <si>
    <t>838,67</t>
  </si>
  <si>
    <t>867,64</t>
  </si>
  <si>
    <t>911,37</t>
  </si>
  <si>
    <t>853,71</t>
  </si>
  <si>
    <t>884,48</t>
  </si>
  <si>
    <t>27,24</t>
  </si>
  <si>
    <t>80,62</t>
  </si>
  <si>
    <t>30,04</t>
  </si>
  <si>
    <t>35,91</t>
  </si>
  <si>
    <t>ESTACA HÉLICE CONTÍNUA, DIÂMETRO DE 30 CM, INCLUSO CONCRETO FCK=30MPA E ARMADURA MÍNIMA (EXCLUSIVE BOMBEAMENTO, MOBILIZAÇÃO E DESMOBILIZAÇÃO). AF_12/2019_PA</t>
  </si>
  <si>
    <t>133,98</t>
  </si>
  <si>
    <t>135,75</t>
  </si>
  <si>
    <t>ESTACA HÉLICE CONTÍNUA , DIÂMETRO DE 50 CM, INCLUSO CONCRETO FCK=30MPA E ARMADURA MÍNIMA (EXCLUSIVE BOMBEAMENTO, MOBILIZAÇÃO E DESMOBILIZAÇÃO). AF_12/2019_PA</t>
  </si>
  <si>
    <t>254,66</t>
  </si>
  <si>
    <t>256,98</t>
  </si>
  <si>
    <t>ESTACA HÉLICE CONTÍNUA, DIÂMETRO DE 70 CM, INCLUSO CONCRETO FCK=30MPA E ARMADURA MÍNIMA (EXCLUSIVE BOMBEAMENTO, MOBILIZAÇÃO E DESMOBILIZAÇÃO). AF_12/2019_PA</t>
  </si>
  <si>
    <t>423,94</t>
  </si>
  <si>
    <t>426,83</t>
  </si>
  <si>
    <t>ESTACA HÉLICE CONTÍNUA, DIÂMETRO DE 80 CM, INCLUSO CONCRETO FCK=30MPA E ARMADURA MÍNIMA (EXCLUSIVE BOMBEAMENTO, MOBILIZAÇÃO E DESMOBILIZAÇÃO). AF_12/2019_PA</t>
  </si>
  <si>
    <t>579,23</t>
  </si>
  <si>
    <t>582,53</t>
  </si>
  <si>
    <t>ESTACA HÉLICE CONTÍNUA, DIÂMETRO DE 90 CM, INCLUSO CONCRETO FCK=30MPA E ARMADURA MÍNIMA (EXCLUSIVE BOMBEAMENTO, MOBILIZAÇÃO E DESMOBILIZAÇÃO). AF_12/2019_PA</t>
  </si>
  <si>
    <t>668,50</t>
  </si>
  <si>
    <t>671,33</t>
  </si>
  <si>
    <t>117,38</t>
  </si>
  <si>
    <t>149,50</t>
  </si>
  <si>
    <t>151,64</t>
  </si>
  <si>
    <t>348,42</t>
  </si>
  <si>
    <t>351,23</t>
  </si>
  <si>
    <t>15,41</t>
  </si>
  <si>
    <t>ESTACA ESCAVADA MECANICAMENTE, SEM FLUIDO ESTABILIZANTE, COM 25CM DE DIÂMETRO, CONCRETO LANÇADO POR CAMINHÃO BETONEIRA (EXCLUSIVE MOBILIZAÇÃO E DESMOBILIZAÇÃO). AF_01/2020_PA</t>
  </si>
  <si>
    <t>59,67</t>
  </si>
  <si>
    <t>ESTACA ESCAVADA MECANICAMENTE, SEM FLUIDO ESTABILIZANTE, COM 40CM DE DIÂMETRO, CONCRETO LANÇADO POR CAMINHÃO BETONEIRA (EXCLUSIVE MOBILIZAÇÃO E DESMOBILIZAÇÃO). AF_01/2020_PA</t>
  </si>
  <si>
    <t>116,81</t>
  </si>
  <si>
    <t>ESTACA ESCAVADA MECANICAMENTE, SEM FLUIDO ESTABILIZANTE, COM 60CM DE DIÂMETRO, CONCRETO LANÇADO POR CAMINHÃO BETONEIRA (EXCLUSIVE MOBILIZAÇÃO E DESMOBILIZAÇÃO). AF_01/2020_PA</t>
  </si>
  <si>
    <t>222,54</t>
  </si>
  <si>
    <t>223,98</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</si>
  <si>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</si>
  <si>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</si>
  <si>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254,61</t>
  </si>
  <si>
    <t>256,50</t>
  </si>
  <si>
    <t>59,71</t>
  </si>
  <si>
    <t>62,90</t>
  </si>
  <si>
    <t>82,15</t>
  </si>
  <si>
    <t>87,08</t>
  </si>
  <si>
    <t>ESTACA BROCA DE CONCRETO, DIÂMETRO DE 30CM, ESCAVAÇÃO MANUAL COM TRADO CONCHA, INTEIRAMENTE ARMADA. AF_05/2020_PA</t>
  </si>
  <si>
    <t>144,12</t>
  </si>
  <si>
    <t>109,25</t>
  </si>
  <si>
    <t>122,13</t>
  </si>
  <si>
    <t>160,28</t>
  </si>
  <si>
    <t>179,17</t>
  </si>
  <si>
    <t>211,30</t>
  </si>
  <si>
    <t>236,20</t>
  </si>
  <si>
    <t>18,89</t>
  </si>
  <si>
    <t>624,32</t>
  </si>
  <si>
    <t>655,35</t>
  </si>
  <si>
    <t>32,76</t>
  </si>
  <si>
    <t>601,91</t>
  </si>
  <si>
    <t>630,31</t>
  </si>
  <si>
    <t>215,14</t>
  </si>
  <si>
    <t>227,13</t>
  </si>
  <si>
    <t>149,20</t>
  </si>
  <si>
    <t>153,47</t>
  </si>
  <si>
    <t>199,82</t>
  </si>
  <si>
    <t>209,99</t>
  </si>
  <si>
    <t>143,79</t>
  </si>
  <si>
    <t>147,42</t>
  </si>
  <si>
    <t>55,61</t>
  </si>
  <si>
    <t>61,79</t>
  </si>
  <si>
    <t>120,00</t>
  </si>
  <si>
    <t>129,63</t>
  </si>
  <si>
    <t>2,58</t>
  </si>
  <si>
    <t>577,50</t>
  </si>
  <si>
    <t>579,53</t>
  </si>
  <si>
    <t>40,58</t>
  </si>
  <si>
    <t>169,22</t>
  </si>
  <si>
    <t>171,70</t>
  </si>
  <si>
    <t>215,22</t>
  </si>
  <si>
    <t>251,57</t>
  </si>
  <si>
    <t>254,68</t>
  </si>
  <si>
    <t>137,00</t>
  </si>
  <si>
    <t>140,63</t>
  </si>
  <si>
    <t>178,16</t>
  </si>
  <si>
    <t>181,79</t>
  </si>
  <si>
    <t>143,49</t>
  </si>
  <si>
    <t>147,12</t>
  </si>
  <si>
    <t>298,30</t>
  </si>
  <si>
    <t>301,76</t>
  </si>
  <si>
    <t>362,86</t>
  </si>
  <si>
    <t>366,60</t>
  </si>
  <si>
    <t>165,75</t>
  </si>
  <si>
    <t>168,03</t>
  </si>
  <si>
    <t>206,33</t>
  </si>
  <si>
    <t>208,86</t>
  </si>
  <si>
    <t>146,46</t>
  </si>
  <si>
    <t>148,63</t>
  </si>
  <si>
    <t>189,65</t>
  </si>
  <si>
    <t>192,14</t>
  </si>
  <si>
    <t>228,81</t>
  </si>
  <si>
    <t>231,61</t>
  </si>
  <si>
    <t>275,54</t>
  </si>
  <si>
    <t>278,69</t>
  </si>
  <si>
    <t>340,10</t>
  </si>
  <si>
    <t>343,52</t>
  </si>
  <si>
    <t>173,94</t>
  </si>
  <si>
    <t>219,51</t>
  </si>
  <si>
    <t>119,90</t>
  </si>
  <si>
    <t>158,99</t>
  </si>
  <si>
    <t>163,08</t>
  </si>
  <si>
    <t>52,63</t>
  </si>
  <si>
    <t>52,76</t>
  </si>
  <si>
    <t>154,56</t>
  </si>
  <si>
    <t>157,55</t>
  </si>
  <si>
    <t>190,09</t>
  </si>
  <si>
    <t>193,77</t>
  </si>
  <si>
    <t>123,74</t>
  </si>
  <si>
    <t>123,81</t>
  </si>
  <si>
    <t>42,38</t>
  </si>
  <si>
    <t>17,64</t>
  </si>
  <si>
    <t>18,09</t>
  </si>
  <si>
    <t>239,44</t>
  </si>
  <si>
    <t>252,13</t>
  </si>
  <si>
    <t>154,19</t>
  </si>
  <si>
    <t>98,26</t>
  </si>
  <si>
    <t>105,61</t>
  </si>
  <si>
    <t>135,99</t>
  </si>
  <si>
    <t>142,24</t>
  </si>
  <si>
    <t>155,50</t>
  </si>
  <si>
    <t>164,07</t>
  </si>
  <si>
    <t>84,82</t>
  </si>
  <si>
    <t>99,78</t>
  </si>
  <si>
    <t>105,64</t>
  </si>
  <si>
    <t>82,09</t>
  </si>
  <si>
    <t>61,14</t>
  </si>
  <si>
    <t>68,82</t>
  </si>
  <si>
    <t>65,46</t>
  </si>
  <si>
    <t>69,28</t>
  </si>
  <si>
    <t>63,04</t>
  </si>
  <si>
    <t>47,59</t>
  </si>
  <si>
    <t>58,00</t>
  </si>
  <si>
    <t>61,48</t>
  </si>
  <si>
    <t>311,71</t>
  </si>
  <si>
    <t>324,12</t>
  </si>
  <si>
    <t>213,97</t>
  </si>
  <si>
    <t>223,51</t>
  </si>
  <si>
    <t>166,81</t>
  </si>
  <si>
    <t>286,64</t>
  </si>
  <si>
    <t>297,11</t>
  </si>
  <si>
    <t>294,00</t>
  </si>
  <si>
    <t>304,05</t>
  </si>
  <si>
    <t>191,67</t>
  </si>
  <si>
    <t>199,11</t>
  </si>
  <si>
    <t>173,33</t>
  </si>
  <si>
    <t>181,50</t>
  </si>
  <si>
    <t>246,52</t>
  </si>
  <si>
    <t>255,63</t>
  </si>
  <si>
    <t>264,42</t>
  </si>
  <si>
    <t>273,06</t>
  </si>
  <si>
    <t>164,03</t>
  </si>
  <si>
    <t>142,76</t>
  </si>
  <si>
    <t>214,55</t>
  </si>
  <si>
    <t>245,96</t>
  </si>
  <si>
    <t>253,59</t>
  </si>
  <si>
    <t>134,22</t>
  </si>
  <si>
    <t>139,62</t>
  </si>
  <si>
    <t>118,78</t>
  </si>
  <si>
    <t>198,63</t>
  </si>
  <si>
    <t>205,92</t>
  </si>
  <si>
    <t>234,54</t>
  </si>
  <si>
    <t>241,44</t>
  </si>
  <si>
    <t>122,09</t>
  </si>
  <si>
    <t>126,95</t>
  </si>
  <si>
    <t>118,13</t>
  </si>
  <si>
    <t>156,85</t>
  </si>
  <si>
    <t>162,88</t>
  </si>
  <si>
    <t>228,68</t>
  </si>
  <si>
    <t>99,71</t>
  </si>
  <si>
    <t>111,65</t>
  </si>
  <si>
    <t>222,49</t>
  </si>
  <si>
    <t>228,15</t>
  </si>
  <si>
    <t>90,89</t>
  </si>
  <si>
    <t>94,57</t>
  </si>
  <si>
    <t>101,31</t>
  </si>
  <si>
    <t>105,71</t>
  </si>
  <si>
    <t>131,45</t>
  </si>
  <si>
    <t>136,53</t>
  </si>
  <si>
    <t>217,20</t>
  </si>
  <si>
    <t>222,44</t>
  </si>
  <si>
    <t>83,78</t>
  </si>
  <si>
    <t>96,64</t>
  </si>
  <si>
    <t>100,70</t>
  </si>
  <si>
    <t>107,01</t>
  </si>
  <si>
    <t>111,21</t>
  </si>
  <si>
    <t>206,65</t>
  </si>
  <si>
    <t>211,08</t>
  </si>
  <si>
    <t>71,25</t>
  </si>
  <si>
    <t>87,18</t>
  </si>
  <si>
    <t>90,61</t>
  </si>
  <si>
    <t>342,47</t>
  </si>
  <si>
    <t>355,82</t>
  </si>
  <si>
    <t>231,54</t>
  </si>
  <si>
    <t>242,58</t>
  </si>
  <si>
    <t>161,93</t>
  </si>
  <si>
    <t>171,06</t>
  </si>
  <si>
    <t>109,80</t>
  </si>
  <si>
    <t>99,82</t>
  </si>
  <si>
    <t>104,38</t>
  </si>
  <si>
    <t>67,36</t>
  </si>
  <si>
    <t>70,63</t>
  </si>
  <si>
    <t>95,65</t>
  </si>
  <si>
    <t>99,86</t>
  </si>
  <si>
    <t>64,00</t>
  </si>
  <si>
    <t>67,00</t>
  </si>
  <si>
    <t>92,38</t>
  </si>
  <si>
    <t>96,26</t>
  </si>
  <si>
    <t>61,49</t>
  </si>
  <si>
    <t>64,27</t>
  </si>
  <si>
    <t>62,71</t>
  </si>
  <si>
    <t>56,82</t>
  </si>
  <si>
    <t>104,25</t>
  </si>
  <si>
    <t>108,12</t>
  </si>
  <si>
    <t>69,26</t>
  </si>
  <si>
    <t>71,54</t>
  </si>
  <si>
    <t>89,43</t>
  </si>
  <si>
    <t>92,98</t>
  </si>
  <si>
    <t>85,42</t>
  </si>
  <si>
    <t>45,29</t>
  </si>
  <si>
    <t>47,04</t>
  </si>
  <si>
    <t>77,29</t>
  </si>
  <si>
    <t>80,07</t>
  </si>
  <si>
    <t>45,92</t>
  </si>
  <si>
    <t>74,29</t>
  </si>
  <si>
    <t>76,85</t>
  </si>
  <si>
    <t>43,67</t>
  </si>
  <si>
    <t>45,16</t>
  </si>
  <si>
    <t>74,08</t>
  </si>
  <si>
    <t>41,76</t>
  </si>
  <si>
    <t>43,14</t>
  </si>
  <si>
    <t>68,70</t>
  </si>
  <si>
    <t>37,94</t>
  </si>
  <si>
    <t>260,71</t>
  </si>
  <si>
    <t>268,56</t>
  </si>
  <si>
    <t>201,71</t>
  </si>
  <si>
    <t>212,40</t>
  </si>
  <si>
    <t>190,13</t>
  </si>
  <si>
    <t>199,83</t>
  </si>
  <si>
    <t>221,14</t>
  </si>
  <si>
    <t>360,68</t>
  </si>
  <si>
    <t>377,58</t>
  </si>
  <si>
    <t>209,77</t>
  </si>
  <si>
    <t>135,95</t>
  </si>
  <si>
    <t>141,88</t>
  </si>
  <si>
    <t>220,82</t>
  </si>
  <si>
    <t>121,39</t>
  </si>
  <si>
    <t>126,29</t>
  </si>
  <si>
    <t>90,18</t>
  </si>
  <si>
    <t>148,00</t>
  </si>
  <si>
    <t>158,48</t>
  </si>
  <si>
    <t>82,85</t>
  </si>
  <si>
    <t>194,51</t>
  </si>
  <si>
    <t>204,32</t>
  </si>
  <si>
    <t>284,36</t>
  </si>
  <si>
    <t>121,17</t>
  </si>
  <si>
    <t>128,50</t>
  </si>
  <si>
    <t>130,32</t>
  </si>
  <si>
    <t>138,68</t>
  </si>
  <si>
    <t>182,21</t>
  </si>
  <si>
    <t>93,95</t>
  </si>
  <si>
    <t>207,15</t>
  </si>
  <si>
    <t>17,66</t>
  </si>
  <si>
    <t>27,77</t>
  </si>
  <si>
    <t>200,64</t>
  </si>
  <si>
    <t>159,77</t>
  </si>
  <si>
    <t>162,90</t>
  </si>
  <si>
    <t>234,21</t>
  </si>
  <si>
    <t>237,60</t>
  </si>
  <si>
    <t>492,56</t>
  </si>
  <si>
    <t>517,70</t>
  </si>
  <si>
    <t>422,87</t>
  </si>
  <si>
    <t>442,91</t>
  </si>
  <si>
    <t>295,22</t>
  </si>
  <si>
    <t>312,37</t>
  </si>
  <si>
    <t>277,60</t>
  </si>
  <si>
    <t>291,41</t>
  </si>
  <si>
    <t>236,80</t>
  </si>
  <si>
    <t>248,44</t>
  </si>
  <si>
    <t>210,08</t>
  </si>
  <si>
    <t>193,24</t>
  </si>
  <si>
    <t>203,43</t>
  </si>
  <si>
    <t>201,85</t>
  </si>
  <si>
    <t>205,50</t>
  </si>
  <si>
    <t>149,90</t>
  </si>
  <si>
    <t>153,55</t>
  </si>
  <si>
    <t>275,01</t>
  </si>
  <si>
    <t>208,20</t>
  </si>
  <si>
    <t>167,85</t>
  </si>
  <si>
    <t>171,58</t>
  </si>
  <si>
    <t>251,82</t>
  </si>
  <si>
    <t>201,98</t>
  </si>
  <si>
    <t>206,18</t>
  </si>
  <si>
    <t>152,32</t>
  </si>
  <si>
    <t>323,14</t>
  </si>
  <si>
    <t>326,99</t>
  </si>
  <si>
    <t>220,80</t>
  </si>
  <si>
    <t>224,29</t>
  </si>
  <si>
    <t>175,50</t>
  </si>
  <si>
    <t>178,99</t>
  </si>
  <si>
    <t>271,18</t>
  </si>
  <si>
    <t>274,85</t>
  </si>
  <si>
    <t>205,12</t>
  </si>
  <si>
    <t>154,33</t>
  </si>
  <si>
    <t>350,41</t>
  </si>
  <si>
    <t>502,94</t>
  </si>
  <si>
    <t>527,38</t>
  </si>
  <si>
    <t>437,53</t>
  </si>
  <si>
    <t>457,01</t>
  </si>
  <si>
    <t>280,08</t>
  </si>
  <si>
    <t>297,79</t>
  </si>
  <si>
    <t>261,51</t>
  </si>
  <si>
    <t>275,93</t>
  </si>
  <si>
    <t>228,32</t>
  </si>
  <si>
    <t>240,32</t>
  </si>
  <si>
    <t>201,46</t>
  </si>
  <si>
    <t>212,51</t>
  </si>
  <si>
    <t>184,54</t>
  </si>
  <si>
    <t>195,00</t>
  </si>
  <si>
    <t>485,22</t>
  </si>
  <si>
    <t>510,24</t>
  </si>
  <si>
    <t>408,54</t>
  </si>
  <si>
    <t>428,36</t>
  </si>
  <si>
    <t>296,55</t>
  </si>
  <si>
    <t>314,18</t>
  </si>
  <si>
    <t>290,17</t>
  </si>
  <si>
    <t>232,97</t>
  </si>
  <si>
    <t>244,87</t>
  </si>
  <si>
    <t>205,42</t>
  </si>
  <si>
    <t>216,35</t>
  </si>
  <si>
    <t>200,51</t>
  </si>
  <si>
    <t>550,95</t>
  </si>
  <si>
    <t>575,65</t>
  </si>
  <si>
    <t>464,71</t>
  </si>
  <si>
    <t>484,36</t>
  </si>
  <si>
    <t>277,88</t>
  </si>
  <si>
    <t>296,01</t>
  </si>
  <si>
    <t>257,13</t>
  </si>
  <si>
    <t>271,94</t>
  </si>
  <si>
    <t>222,26</t>
  </si>
  <si>
    <t>234,50</t>
  </si>
  <si>
    <t>195,40</t>
  </si>
  <si>
    <t>206,62</t>
  </si>
  <si>
    <t>180,48</t>
  </si>
  <si>
    <t>191,12</t>
  </si>
  <si>
    <t>510,77</t>
  </si>
  <si>
    <t>535,75</t>
  </si>
  <si>
    <t>428,54</t>
  </si>
  <si>
    <t>448,29</t>
  </si>
  <si>
    <t>297,34</t>
  </si>
  <si>
    <t>314,69</t>
  </si>
  <si>
    <t>273,63</t>
  </si>
  <si>
    <t>287,55</t>
  </si>
  <si>
    <t>231,66</t>
  </si>
  <si>
    <t>243,36</t>
  </si>
  <si>
    <t>204,93</t>
  </si>
  <si>
    <t>215,73</t>
  </si>
  <si>
    <t>199,14</t>
  </si>
  <si>
    <t>562,33</t>
  </si>
  <si>
    <t>586,87</t>
  </si>
  <si>
    <t>483,45</t>
  </si>
  <si>
    <t>502,91</t>
  </si>
  <si>
    <t>269,35</t>
  </si>
  <si>
    <t>244,80</t>
  </si>
  <si>
    <t>259,48</t>
  </si>
  <si>
    <t>212,31</t>
  </si>
  <si>
    <t>224,47</t>
  </si>
  <si>
    <t>185,55</t>
  </si>
  <si>
    <t>196,71</t>
  </si>
  <si>
    <t>181,27</t>
  </si>
  <si>
    <t>477,55</t>
  </si>
  <si>
    <t>500,32</t>
  </si>
  <si>
    <t>404,28</t>
  </si>
  <si>
    <t>422,40</t>
  </si>
  <si>
    <t>278,62</t>
  </si>
  <si>
    <t>293,72</t>
  </si>
  <si>
    <t>262,51</t>
  </si>
  <si>
    <t>274,74</t>
  </si>
  <si>
    <t>221,58</t>
  </si>
  <si>
    <t>231,75</t>
  </si>
  <si>
    <t>194,36</t>
  </si>
  <si>
    <t>179,30</t>
  </si>
  <si>
    <t>188,12</t>
  </si>
  <si>
    <t>500,10</t>
  </si>
  <si>
    <t>522,46</t>
  </si>
  <si>
    <t>432,08</t>
  </si>
  <si>
    <t>449,92</t>
  </si>
  <si>
    <t>250,26</t>
  </si>
  <si>
    <t>265,69</t>
  </si>
  <si>
    <t>234,04</t>
  </si>
  <si>
    <t>246,68</t>
  </si>
  <si>
    <t>202,93</t>
  </si>
  <si>
    <t>177,96</t>
  </si>
  <si>
    <t>180,78</t>
  </si>
  <si>
    <t>ESCADA EM CONCRETO ARMADO MOLDADO IN LOCO, FCK 25 MPA, COM 1 LANCE E LAJE PLANA, FÔRMA EM CHAPA DE MADEIRA COMPENSADA RESINADA. AF_11/2020_PA</t>
  </si>
  <si>
    <t>3.677,51</t>
  </si>
  <si>
    <t>3.817,17</t>
  </si>
  <si>
    <t>ESCADA EM CONCRETO ARMADO MOLDADO IN LOCO, FCK 25 MPA, COM 2 LANCES EM  U  E LAJE PLANA, FÔRMA EM CHAPA DE MADEIRA COMPENSADA RESINADA. AF_11/2020_PA</t>
  </si>
  <si>
    <t>4.488,70</t>
  </si>
  <si>
    <t>4.646,06</t>
  </si>
  <si>
    <t>ESCADA EM CONCRETO ARMADO MOLDADO IN LOCO, FCK 25 MPA, COM 2 LANCES EM  L  E LAJE PLANA, FÔRMA EM CHAPA DE MADEIRA COMPENSADA RESINADA. AF_11/2020_PA</t>
  </si>
  <si>
    <t>4.693,14</t>
  </si>
  <si>
    <t>4.856,58</t>
  </si>
  <si>
    <t>ESCADA EM CONCRETO ARMADO MOLDADO IN LOCO, FCK 25 MPA, COM 2 LANCES EM  X  E LAJE PLANA, FÔRMA EM CHAPA DE MADEIRA COMPENSADA RESINADA. AF_11/2020_PA</t>
  </si>
  <si>
    <t>4.835,68</t>
  </si>
  <si>
    <t>4.995,29</t>
  </si>
  <si>
    <t>ESCADA EM CONCRETO ARMADO MOLDADO IN LOCO, FCK 25 MPA, COM 1 LANCE E LAJE CASCATA, FÔRMA EM CHAPA DE MADEIRA COMPENSADA RESINADA. AF_11/2020_PA</t>
  </si>
  <si>
    <t>5.108,76</t>
  </si>
  <si>
    <t>5.319,77</t>
  </si>
  <si>
    <t>ESCADA EM CONCRETO ARMADO MOLDADO IN LOCO, FCK 25 MPA, COM 2 LANCES EM  U  E LAJE CASCATA, FÔRMA EM CHAPA DE MADEIRA COMPENSADA RESINADA. AF_11/2020_PA</t>
  </si>
  <si>
    <t>5.229,78</t>
  </si>
  <si>
    <t>5.437,59</t>
  </si>
  <si>
    <t>ESCADA EM CONCRETO ARMADO MOLDADO IN LOCO, FCK 25 MPA, COM 2 LANCES EM  L  E LAJE CASCATA, FÔRMA EM CHAPA DE MADEIRA COMPENSADA RESINADA. AF_11/2020_PA</t>
  </si>
  <si>
    <t>5.043,87</t>
  </si>
  <si>
    <t>5.242,93</t>
  </si>
  <si>
    <t>ESCADA EM CONCRETO ARMADO MOLDADO IN LOCO, FCK 25 MPA, COM 2 LANCES EM  X  E LAJE CASCATA, FÔRMA EM CHAPA DE MADEIRA COMPENSADA RESINADA. AF_11/2020_PA</t>
  </si>
  <si>
    <t>4.465,68</t>
  </si>
  <si>
    <t>4.624,90</t>
  </si>
  <si>
    <t>211,96</t>
  </si>
  <si>
    <t>169,60</t>
  </si>
  <si>
    <t>173,09</t>
  </si>
  <si>
    <t>255,78</t>
  </si>
  <si>
    <t>195,25</t>
  </si>
  <si>
    <t>143,41</t>
  </si>
  <si>
    <t>147,19</t>
  </si>
  <si>
    <t>292,51</t>
  </si>
  <si>
    <t>296,34</t>
  </si>
  <si>
    <t>123,17</t>
  </si>
  <si>
    <t>79,27</t>
  </si>
  <si>
    <t>82,69</t>
  </si>
  <si>
    <t>67,44</t>
  </si>
  <si>
    <t>70,57</t>
  </si>
  <si>
    <t>62,14</t>
  </si>
  <si>
    <t>8,21</t>
  </si>
  <si>
    <t>8,56</t>
  </si>
  <si>
    <t>14,22</t>
  </si>
  <si>
    <t>13,64</t>
  </si>
  <si>
    <t>15,55</t>
  </si>
  <si>
    <t>10,94</t>
  </si>
  <si>
    <t>9,92</t>
  </si>
  <si>
    <t>9,93</t>
  </si>
  <si>
    <t>12,32</t>
  </si>
  <si>
    <t>12,35</t>
  </si>
  <si>
    <t>14,35</t>
  </si>
  <si>
    <t>13,62</t>
  </si>
  <si>
    <t>11,84</t>
  </si>
  <si>
    <t>15,06</t>
  </si>
  <si>
    <t>12,33</t>
  </si>
  <si>
    <t>12,36</t>
  </si>
  <si>
    <t>MONTAGEM DE ARMADURA DE ESTACAS, DIÂMETRO = 32,0 MM. AF_09/2021_PS</t>
  </si>
  <si>
    <t>15,82</t>
  </si>
  <si>
    <t>23,70</t>
  </si>
  <si>
    <t>20,96</t>
  </si>
  <si>
    <t>21,99</t>
  </si>
  <si>
    <t>16,59</t>
  </si>
  <si>
    <t>14,19</t>
  </si>
  <si>
    <t>9,69</t>
  </si>
  <si>
    <t>10,64</t>
  </si>
  <si>
    <t>9,51</t>
  </si>
  <si>
    <t>20,01</t>
  </si>
  <si>
    <t>22,09</t>
  </si>
  <si>
    <t>972,22</t>
  </si>
  <si>
    <t>1.020,16</t>
  </si>
  <si>
    <t>879,74</t>
  </si>
  <si>
    <t>940,05</t>
  </si>
  <si>
    <t>984,24</t>
  </si>
  <si>
    <t>507,37</t>
  </si>
  <si>
    <t>517,04</t>
  </si>
  <si>
    <t>556,73</t>
  </si>
  <si>
    <t>567,33</t>
  </si>
  <si>
    <t>610,50</t>
  </si>
  <si>
    <t>621,10</t>
  </si>
  <si>
    <t>703,18</t>
  </si>
  <si>
    <t>713,51</t>
  </si>
  <si>
    <t>492,75</t>
  </si>
  <si>
    <t>502,11</t>
  </si>
  <si>
    <t>541,62</t>
  </si>
  <si>
    <t>551,85</t>
  </si>
  <si>
    <t>600,60</t>
  </si>
  <si>
    <t>610,83</t>
  </si>
  <si>
    <t>698,54</t>
  </si>
  <si>
    <t>708,61</t>
  </si>
  <si>
    <t>396,69</t>
  </si>
  <si>
    <t>406,45</t>
  </si>
  <si>
    <t>436,02</t>
  </si>
  <si>
    <t>445,71</t>
  </si>
  <si>
    <t>472,88</t>
  </si>
  <si>
    <t>483,44</t>
  </si>
  <si>
    <t>489,06</t>
  </si>
  <si>
    <t>498,70</t>
  </si>
  <si>
    <t>504,36</t>
  </si>
  <si>
    <t>513,92</t>
  </si>
  <si>
    <t>571,00</t>
  </si>
  <si>
    <t>581,15</t>
  </si>
  <si>
    <t>393,56</t>
  </si>
  <si>
    <t>402,33</t>
  </si>
  <si>
    <t>429,75</t>
  </si>
  <si>
    <t>438,19</t>
  </si>
  <si>
    <t>460,29</t>
  </si>
  <si>
    <t>468,71</t>
  </si>
  <si>
    <t>482,72</t>
  </si>
  <si>
    <t>490,95</t>
  </si>
  <si>
    <t>497,99</t>
  </si>
  <si>
    <t>506,16</t>
  </si>
  <si>
    <t>562,79</t>
  </si>
  <si>
    <t>571,22</t>
  </si>
  <si>
    <t>443,76</t>
  </si>
  <si>
    <t>457,15</t>
  </si>
  <si>
    <t>478,15</t>
  </si>
  <si>
    <t>491,37</t>
  </si>
  <si>
    <t>676,90</t>
  </si>
  <si>
    <t>753,09</t>
  </si>
  <si>
    <t>783,34</t>
  </si>
  <si>
    <t>626,51</t>
  </si>
  <si>
    <t>628,70</t>
  </si>
  <si>
    <t>633,40</t>
  </si>
  <si>
    <t>636,36</t>
  </si>
  <si>
    <t>607,54</t>
  </si>
  <si>
    <t>609,25</t>
  </si>
  <si>
    <t>628,27</t>
  </si>
  <si>
    <t>631,14</t>
  </si>
  <si>
    <t>610,15</t>
  </si>
  <si>
    <t>612,80</t>
  </si>
  <si>
    <t>661,21</t>
  </si>
  <si>
    <t>665,37</t>
  </si>
  <si>
    <t>635,26</t>
  </si>
  <si>
    <t>612,67</t>
  </si>
  <si>
    <t>615,62</t>
  </si>
  <si>
    <t>680,46</t>
  </si>
  <si>
    <t>686,84</t>
  </si>
  <si>
    <t>644,10</t>
  </si>
  <si>
    <t>646,25</t>
  </si>
  <si>
    <t>649,40</t>
  </si>
  <si>
    <t>618,45</t>
  </si>
  <si>
    <t>621,44</t>
  </si>
  <si>
    <t>540,59</t>
  </si>
  <si>
    <t>550,53</t>
  </si>
  <si>
    <t>576,76</t>
  </si>
  <si>
    <t>617,88</t>
  </si>
  <si>
    <t>628,77</t>
  </si>
  <si>
    <t>633,74</t>
  </si>
  <si>
    <t>643,11</t>
  </si>
  <si>
    <t>666,63</t>
  </si>
  <si>
    <t>676,96</t>
  </si>
  <si>
    <t>713,01</t>
  </si>
  <si>
    <t>722,38</t>
  </si>
  <si>
    <t>538,06</t>
  </si>
  <si>
    <t>546,98</t>
  </si>
  <si>
    <t>570,97</t>
  </si>
  <si>
    <t>579,59</t>
  </si>
  <si>
    <t>605,78</t>
  </si>
  <si>
    <t>614,47</t>
  </si>
  <si>
    <t>631,37</t>
  </si>
  <si>
    <t>639,67</t>
  </si>
  <si>
    <t>660,06</t>
  </si>
  <si>
    <t>668,64</t>
  </si>
  <si>
    <t>712,41</t>
  </si>
  <si>
    <t>720,98</t>
  </si>
  <si>
    <t>590,68</t>
  </si>
  <si>
    <t>604,11</t>
  </si>
  <si>
    <t>619,92</t>
  </si>
  <si>
    <t>633,21</t>
  </si>
  <si>
    <t>557,26</t>
  </si>
  <si>
    <t>583,55</t>
  </si>
  <si>
    <t>654,84</t>
  </si>
  <si>
    <t>662,03</t>
  </si>
  <si>
    <t>618,24</t>
  </si>
  <si>
    <t>621,18</t>
  </si>
  <si>
    <t>858,47</t>
  </si>
  <si>
    <t>888,01</t>
  </si>
  <si>
    <t>258,81</t>
  </si>
  <si>
    <t>288,35</t>
  </si>
  <si>
    <t>641,62</t>
  </si>
  <si>
    <t>646,41</t>
  </si>
  <si>
    <t>601,58</t>
  </si>
  <si>
    <t>605,71</t>
  </si>
  <si>
    <t>619,12</t>
  </si>
  <si>
    <t>625,35</t>
  </si>
  <si>
    <t>601,90</t>
  </si>
  <si>
    <t>606,14</t>
  </si>
  <si>
    <t>908,16</t>
  </si>
  <si>
    <t>943,23</t>
  </si>
  <si>
    <t>759,58</t>
  </si>
  <si>
    <t>777,75</t>
  </si>
  <si>
    <t>825,21</t>
  </si>
  <si>
    <t>850,74</t>
  </si>
  <si>
    <t>722,78</t>
  </si>
  <si>
    <t>736,72</t>
  </si>
  <si>
    <t>763,19</t>
  </si>
  <si>
    <t>782,15</t>
  </si>
  <si>
    <t>671,51</t>
  </si>
  <si>
    <t>874,29</t>
  </si>
  <si>
    <t>905,60</t>
  </si>
  <si>
    <t>1.125,72</t>
  </si>
  <si>
    <t>1.185,69</t>
  </si>
  <si>
    <t>616,82</t>
  </si>
  <si>
    <t>622,78</t>
  </si>
  <si>
    <t>605,88</t>
  </si>
  <si>
    <t>610,57</t>
  </si>
  <si>
    <t>657,63</t>
  </si>
  <si>
    <t>668,48</t>
  </si>
  <si>
    <t>966,32</t>
  </si>
  <si>
    <t>1.008,18</t>
  </si>
  <si>
    <t>753,81</t>
  </si>
  <si>
    <t>771,35</t>
  </si>
  <si>
    <t>LAJE PRÉ-MOLDADA UNIDIRECIONAL, BIAPOIADA, PARA PISO, ENCHIMENTO EM CERÂMICA, VIGOTA CONVENCIONAL, ALTURA TOTAL DA LAJE (ENCHIMENTO+CAPA) = (8+4). AF_11/2020_PA</t>
  </si>
  <si>
    <t>200,23</t>
  </si>
  <si>
    <t>203,91</t>
  </si>
  <si>
    <t>LAJE PRÉ-MOLDADA UNIDIRECIONAL, BIAPOIADA, PARA FORRO, ENCHIMENTO EM CERÂMICA, VIGOTA CONVENCIONAL, ALTURA TOTAL DA LAJE (ENCHIMENTO+CAPA) = (8+3). AF_11/2020_PA</t>
  </si>
  <si>
    <t>840,01</t>
  </si>
  <si>
    <t>881,76</t>
  </si>
  <si>
    <t>532,84</t>
  </si>
  <si>
    <t>567,14</t>
  </si>
  <si>
    <t>110,96</t>
  </si>
  <si>
    <t>26,34</t>
  </si>
  <si>
    <t>67,78</t>
  </si>
  <si>
    <t>98,12</t>
  </si>
  <si>
    <t>101,06</t>
  </si>
  <si>
    <t>112,24</t>
  </si>
  <si>
    <t>92,83</t>
  </si>
  <si>
    <t>95,59</t>
  </si>
  <si>
    <t>113,58</t>
  </si>
  <si>
    <t>116,64</t>
  </si>
  <si>
    <t>47,49</t>
  </si>
  <si>
    <t>49,70</t>
  </si>
  <si>
    <t>50,87</t>
  </si>
  <si>
    <t>106,19</t>
  </si>
  <si>
    <t>109,32</t>
  </si>
  <si>
    <t>38,70</t>
  </si>
  <si>
    <t>38,17</t>
  </si>
  <si>
    <t>39,38</t>
  </si>
  <si>
    <t>18,66</t>
  </si>
  <si>
    <t>37,72</t>
  </si>
  <si>
    <t>3.142,24</t>
  </si>
  <si>
    <t>3.372,98</t>
  </si>
  <si>
    <t>2.732,12</t>
  </si>
  <si>
    <t>2.938,51</t>
  </si>
  <si>
    <t>2.279,53</t>
  </si>
  <si>
    <t>2.434,80</t>
  </si>
  <si>
    <t>1.531,66</t>
  </si>
  <si>
    <t>1.591,30</t>
  </si>
  <si>
    <t>3.097,40</t>
  </si>
  <si>
    <t>3.281,99</t>
  </si>
  <si>
    <t>4.734,30</t>
  </si>
  <si>
    <t>4.985,65</t>
  </si>
  <si>
    <t>2.706,02</t>
  </si>
  <si>
    <t>2.870,62</t>
  </si>
  <si>
    <t>2.090,81</t>
  </si>
  <si>
    <t>2.169,20</t>
  </si>
  <si>
    <t>137,61</t>
  </si>
  <si>
    <t>139,85</t>
  </si>
  <si>
    <t>108,49</t>
  </si>
  <si>
    <t>109,93</t>
  </si>
  <si>
    <t>101,37</t>
  </si>
  <si>
    <t>137,64</t>
  </si>
  <si>
    <t>139,29</t>
  </si>
  <si>
    <t>125,12</t>
  </si>
  <si>
    <t>118,82</t>
  </si>
  <si>
    <t>119,79</t>
  </si>
  <si>
    <t>155,76</t>
  </si>
  <si>
    <t>157,23</t>
  </si>
  <si>
    <t>145,70</t>
  </si>
  <si>
    <t>146,79</t>
  </si>
  <si>
    <t>141,49</t>
  </si>
  <si>
    <t>175,67</t>
  </si>
  <si>
    <t>177,02</t>
  </si>
  <si>
    <t>167,17</t>
  </si>
  <si>
    <t>168,20</t>
  </si>
  <si>
    <t>162,78</t>
  </si>
  <si>
    <t>163,65</t>
  </si>
  <si>
    <t>665,13</t>
  </si>
  <si>
    <t>688,22</t>
  </si>
  <si>
    <t>675,38</t>
  </si>
  <si>
    <t>698,73</t>
  </si>
  <si>
    <t>685,64</t>
  </si>
  <si>
    <t>709,25</t>
  </si>
  <si>
    <t>695,89</t>
  </si>
  <si>
    <t>719,76</t>
  </si>
  <si>
    <t>716,39</t>
  </si>
  <si>
    <t>740,80</t>
  </si>
  <si>
    <t>59,04</t>
  </si>
  <si>
    <t>76,60</t>
  </si>
  <si>
    <t>81,28</t>
  </si>
  <si>
    <t>107,82</t>
  </si>
  <si>
    <t>145,31</t>
  </si>
  <si>
    <t>150,63</t>
  </si>
  <si>
    <t>191,85</t>
  </si>
  <si>
    <t>197,48</t>
  </si>
  <si>
    <t>18,53</t>
  </si>
  <si>
    <t>24,11</t>
  </si>
  <si>
    <t>23,24</t>
  </si>
  <si>
    <t>16,41</t>
  </si>
  <si>
    <t>81,21</t>
  </si>
  <si>
    <t>67,98</t>
  </si>
  <si>
    <t>603,30</t>
  </si>
  <si>
    <t>609,62</t>
  </si>
  <si>
    <t>399,56</t>
  </si>
  <si>
    <t>416,14</t>
  </si>
  <si>
    <t>479,42</t>
  </si>
  <si>
    <t>500,33</t>
  </si>
  <si>
    <t>645,11</t>
  </si>
  <si>
    <t>1.645,53</t>
  </si>
  <si>
    <t>1.703,06</t>
  </si>
  <si>
    <t>1.322,04</t>
  </si>
  <si>
    <t>1.363,51</t>
  </si>
  <si>
    <t>1.285,55</t>
  </si>
  <si>
    <t>1.324,98</t>
  </si>
  <si>
    <t>775,78</t>
  </si>
  <si>
    <t>802,06</t>
  </si>
  <si>
    <t>553,57</t>
  </si>
  <si>
    <t>574,13</t>
  </si>
  <si>
    <t>521,02</t>
  </si>
  <si>
    <t>540,73</t>
  </si>
  <si>
    <t>1.572,21</t>
  </si>
  <si>
    <t>1.610,71</t>
  </si>
  <si>
    <t>42,95</t>
  </si>
  <si>
    <t>56,58</t>
  </si>
  <si>
    <t>2.306,18</t>
  </si>
  <si>
    <t>2.360,75</t>
  </si>
  <si>
    <t>3.793,43</t>
  </si>
  <si>
    <t>3.943,06</t>
  </si>
  <si>
    <t>3.032,87</t>
  </si>
  <si>
    <t>3.129,08</t>
  </si>
  <si>
    <t>3.236,29</t>
  </si>
  <si>
    <t>3.347,51</t>
  </si>
  <si>
    <t>2.647,53</t>
  </si>
  <si>
    <t>2.723,28</t>
  </si>
  <si>
    <t>3.987,34</t>
  </si>
  <si>
    <t>4.148,84</t>
  </si>
  <si>
    <t>2.543,81</t>
  </si>
  <si>
    <t>2.600,78</t>
  </si>
  <si>
    <t>41,48</t>
  </si>
  <si>
    <t>44,20</t>
  </si>
  <si>
    <t>28,10</t>
  </si>
  <si>
    <t>8,01</t>
  </si>
  <si>
    <t>115,88</t>
  </si>
  <si>
    <t>119,04</t>
  </si>
  <si>
    <t>220,63</t>
  </si>
  <si>
    <t>225,19</t>
  </si>
  <si>
    <t>143,22</t>
  </si>
  <si>
    <t>144,80</t>
  </si>
  <si>
    <t>48,27</t>
  </si>
  <si>
    <t>42,96</t>
  </si>
  <si>
    <t>33,69</t>
  </si>
  <si>
    <t>35,67</t>
  </si>
  <si>
    <t>48,10</t>
  </si>
  <si>
    <t>64,97</t>
  </si>
  <si>
    <t>68,14</t>
  </si>
  <si>
    <t>82,76</t>
  </si>
  <si>
    <t>76,12</t>
  </si>
  <si>
    <t>81,16</t>
  </si>
  <si>
    <t>93,02</t>
  </si>
  <si>
    <t>98,22</t>
  </si>
  <si>
    <t>39,63</t>
  </si>
  <si>
    <t>41,69</t>
  </si>
  <si>
    <t>48,67</t>
  </si>
  <si>
    <t>67,90</t>
  </si>
  <si>
    <t>16,89</t>
  </si>
  <si>
    <t>17,93</t>
  </si>
  <si>
    <t>16,50</t>
  </si>
  <si>
    <t>14,30</t>
  </si>
  <si>
    <t>7,93</t>
  </si>
  <si>
    <t>8,57</t>
  </si>
  <si>
    <t>15,72</t>
  </si>
  <si>
    <t>14,45</t>
  </si>
  <si>
    <t>18,24</t>
  </si>
  <si>
    <t>19,03</t>
  </si>
  <si>
    <t>7,82</t>
  </si>
  <si>
    <t>17,17</t>
  </si>
  <si>
    <t>17,89</t>
  </si>
  <si>
    <t>27,52</t>
  </si>
  <si>
    <t>28,15</t>
  </si>
  <si>
    <t>39,44</t>
  </si>
  <si>
    <t>47,57</t>
  </si>
  <si>
    <t>48,41</t>
  </si>
  <si>
    <t>73,58</t>
  </si>
  <si>
    <t>17,08</t>
  </si>
  <si>
    <t>28,02</t>
  </si>
  <si>
    <t>28,76</t>
  </si>
  <si>
    <t>38,26</t>
  </si>
  <si>
    <t>7,87</t>
  </si>
  <si>
    <t>15,14</t>
  </si>
  <si>
    <t>18,65</t>
  </si>
  <si>
    <t>13,35</t>
  </si>
  <si>
    <t>15,32</t>
  </si>
  <si>
    <t>19,70</t>
  </si>
  <si>
    <t>22,00</t>
  </si>
  <si>
    <t>26,71</t>
  </si>
  <si>
    <t>19,29</t>
  </si>
  <si>
    <t>30,28</t>
  </si>
  <si>
    <t>35,54</t>
  </si>
  <si>
    <t>37,22</t>
  </si>
  <si>
    <t>51,94</t>
  </si>
  <si>
    <t>56,65</t>
  </si>
  <si>
    <t>92,03</t>
  </si>
  <si>
    <t>14,10</t>
  </si>
  <si>
    <t>24,59</t>
  </si>
  <si>
    <t>49,83</t>
  </si>
  <si>
    <t>68,47</t>
  </si>
  <si>
    <t>68,96</t>
  </si>
  <si>
    <t>89,13</t>
  </si>
  <si>
    <t>115,09</t>
  </si>
  <si>
    <t>115,80</t>
  </si>
  <si>
    <t>139,25</t>
  </si>
  <si>
    <t>140,09</t>
  </si>
  <si>
    <t>170,68</t>
  </si>
  <si>
    <t>171,67</t>
  </si>
  <si>
    <t>226,04</t>
  </si>
  <si>
    <t>227,26</t>
  </si>
  <si>
    <t>293,81</t>
  </si>
  <si>
    <t>21,72</t>
  </si>
  <si>
    <t>31,51</t>
  </si>
  <si>
    <t>14,17</t>
  </si>
  <si>
    <t>28,50</t>
  </si>
  <si>
    <t>24,06</t>
  </si>
  <si>
    <t>31,78</t>
  </si>
  <si>
    <t>35,37</t>
  </si>
  <si>
    <t>36,94</t>
  </si>
  <si>
    <t>35,56</t>
  </si>
  <si>
    <t>39,35</t>
  </si>
  <si>
    <t>55,87</t>
  </si>
  <si>
    <t>58,30</t>
  </si>
  <si>
    <t>46,23</t>
  </si>
  <si>
    <t>67,73</t>
  </si>
  <si>
    <t>39,11</t>
  </si>
  <si>
    <t>71,39</t>
  </si>
  <si>
    <t>74,82</t>
  </si>
  <si>
    <t>24,52</t>
  </si>
  <si>
    <t>28,52</t>
  </si>
  <si>
    <t>30,39</t>
  </si>
  <si>
    <t>39,52</t>
  </si>
  <si>
    <t>18,49</t>
  </si>
  <si>
    <t>29,89</t>
  </si>
  <si>
    <t>25,46</t>
  </si>
  <si>
    <t>26,48</t>
  </si>
  <si>
    <t>36,70</t>
  </si>
  <si>
    <t>38,41</t>
  </si>
  <si>
    <t>39,88</t>
  </si>
  <si>
    <t>52,25</t>
  </si>
  <si>
    <t>109,30</t>
  </si>
  <si>
    <t>112,07</t>
  </si>
  <si>
    <t>171,30</t>
  </si>
  <si>
    <t>175,24</t>
  </si>
  <si>
    <t>332,95</t>
  </si>
  <si>
    <t>339,99</t>
  </si>
  <si>
    <t>647,89</t>
  </si>
  <si>
    <t>659,66</t>
  </si>
  <si>
    <t>995,90</t>
  </si>
  <si>
    <t>1.012,00</t>
  </si>
  <si>
    <t>145,14</t>
  </si>
  <si>
    <t>155,41</t>
  </si>
  <si>
    <t>228,16</t>
  </si>
  <si>
    <t>244,29</t>
  </si>
  <si>
    <t>439,89</t>
  </si>
  <si>
    <t>470,05</t>
  </si>
  <si>
    <t>598,88</t>
  </si>
  <si>
    <t>639,91</t>
  </si>
  <si>
    <t>692,44</t>
  </si>
  <si>
    <t>734,62</t>
  </si>
  <si>
    <t>182,19</t>
  </si>
  <si>
    <t>194,76</t>
  </si>
  <si>
    <t>342,75</t>
  </si>
  <si>
    <t>365,35</t>
  </si>
  <si>
    <t>474,94</t>
  </si>
  <si>
    <t>506,36</t>
  </si>
  <si>
    <t>542,27</t>
  </si>
  <si>
    <t>572,78</t>
  </si>
  <si>
    <t>22,87</t>
  </si>
  <si>
    <t>28,71</t>
  </si>
  <si>
    <t>30,40</t>
  </si>
  <si>
    <t>38,80</t>
  </si>
  <si>
    <t>35,59</t>
  </si>
  <si>
    <t>17,20</t>
  </si>
  <si>
    <t>26,75</t>
  </si>
  <si>
    <t>70,91</t>
  </si>
  <si>
    <t>71,56</t>
  </si>
  <si>
    <t>73,72</t>
  </si>
  <si>
    <t>74,62</t>
  </si>
  <si>
    <t>76,89</t>
  </si>
  <si>
    <t>78,22</t>
  </si>
  <si>
    <t>82,37</t>
  </si>
  <si>
    <t>84,21</t>
  </si>
  <si>
    <t>85,79</t>
  </si>
  <si>
    <t>90,38</t>
  </si>
  <si>
    <t>94,96</t>
  </si>
  <si>
    <t>101,77</t>
  </si>
  <si>
    <t>108,00</t>
  </si>
  <si>
    <t>110,78</t>
  </si>
  <si>
    <t>4.406,48</t>
  </si>
  <si>
    <t>4.424,41</t>
  </si>
  <si>
    <t>8.522,22</t>
  </si>
  <si>
    <t>8.549,13</t>
  </si>
  <si>
    <t>11.362,97</t>
  </si>
  <si>
    <t>11.398,84</t>
  </si>
  <si>
    <t>1.940,57</t>
  </si>
  <si>
    <t>1.944,73</t>
  </si>
  <si>
    <t>414,71</t>
  </si>
  <si>
    <t>417,35</t>
  </si>
  <si>
    <t>95,64</t>
  </si>
  <si>
    <t>63,54</t>
  </si>
  <si>
    <t>565,54</t>
  </si>
  <si>
    <t>573,00</t>
  </si>
  <si>
    <t>601,30</t>
  </si>
  <si>
    <t>604,26</t>
  </si>
  <si>
    <t>692,37</t>
  </si>
  <si>
    <t>695,94</t>
  </si>
  <si>
    <t>996,89</t>
  </si>
  <si>
    <t>1.000,48</t>
  </si>
  <si>
    <t>1.416,70</t>
  </si>
  <si>
    <t>1.420,27</t>
  </si>
  <si>
    <t>573,02</t>
  </si>
  <si>
    <t>575,95</t>
  </si>
  <si>
    <t>84,25</t>
  </si>
  <si>
    <t>107,41</t>
  </si>
  <si>
    <t>108,38</t>
  </si>
  <si>
    <t>180,43</t>
  </si>
  <si>
    <t>491,08</t>
  </si>
  <si>
    <t>497,56</t>
  </si>
  <si>
    <t>747,09</t>
  </si>
  <si>
    <t>753,57</t>
  </si>
  <si>
    <t>1.203,94</t>
  </si>
  <si>
    <t>1.210,42</t>
  </si>
  <si>
    <t>1.614,98</t>
  </si>
  <si>
    <t>1.621,46</t>
  </si>
  <si>
    <t>2.592,67</t>
  </si>
  <si>
    <t>2.599,15</t>
  </si>
  <si>
    <t>5.424,49</t>
  </si>
  <si>
    <t>5.430,97</t>
  </si>
  <si>
    <t>161,89</t>
  </si>
  <si>
    <t>162,59</t>
  </si>
  <si>
    <t>416,10</t>
  </si>
  <si>
    <t>418,08</t>
  </si>
  <si>
    <t>1.535,56</t>
  </si>
  <si>
    <t>1.539,40</t>
  </si>
  <si>
    <t>126,58</t>
  </si>
  <si>
    <t>128,72</t>
  </si>
  <si>
    <t>170,12</t>
  </si>
  <si>
    <t>177,58</t>
  </si>
  <si>
    <t>19,60</t>
  </si>
  <si>
    <t>15,43</t>
  </si>
  <si>
    <t>13,60</t>
  </si>
  <si>
    <t>29,31</t>
  </si>
  <si>
    <t>23,18</t>
  </si>
  <si>
    <t>33,41</t>
  </si>
  <si>
    <t>37,81</t>
  </si>
  <si>
    <t>51,05</t>
  </si>
  <si>
    <t>46,53</t>
  </si>
  <si>
    <t>53,96</t>
  </si>
  <si>
    <t>61,98</t>
  </si>
  <si>
    <t>52,48</t>
  </si>
  <si>
    <t>55,69</t>
  </si>
  <si>
    <t>46,65</t>
  </si>
  <si>
    <t>49,45</t>
  </si>
  <si>
    <t>68,27</t>
  </si>
  <si>
    <t>74,46</t>
  </si>
  <si>
    <t>79,13</t>
  </si>
  <si>
    <t>67,45</t>
  </si>
  <si>
    <t>82,88</t>
  </si>
  <si>
    <t>87,70</t>
  </si>
  <si>
    <t>73,36</t>
  </si>
  <si>
    <t>77,87</t>
  </si>
  <si>
    <t>94,04</t>
  </si>
  <si>
    <t>65,24</t>
  </si>
  <si>
    <t>106,39</t>
  </si>
  <si>
    <t>112,46</t>
  </si>
  <si>
    <t>39,62</t>
  </si>
  <si>
    <t>50,48</t>
  </si>
  <si>
    <t>49,18</t>
  </si>
  <si>
    <t>93,45</t>
  </si>
  <si>
    <t>102,54</t>
  </si>
  <si>
    <t>104,31</t>
  </si>
  <si>
    <t>28,11</t>
  </si>
  <si>
    <t>37,03</t>
  </si>
  <si>
    <t>45,50</t>
  </si>
  <si>
    <t>32,62</t>
  </si>
  <si>
    <t>35,12</t>
  </si>
  <si>
    <t>42,85</t>
  </si>
  <si>
    <t>21,96</t>
  </si>
  <si>
    <t>24,32</t>
  </si>
  <si>
    <t>36,73</t>
  </si>
  <si>
    <t>22,30</t>
  </si>
  <si>
    <t>30,80</t>
  </si>
  <si>
    <t>41,29</t>
  </si>
  <si>
    <t>46,01</t>
  </si>
  <si>
    <t>48,81</t>
  </si>
  <si>
    <t>51,52</t>
  </si>
  <si>
    <t>54,95</t>
  </si>
  <si>
    <t>34,84</t>
  </si>
  <si>
    <t>36,89</t>
  </si>
  <si>
    <t>60,57</t>
  </si>
  <si>
    <t>67,65</t>
  </si>
  <si>
    <t>71,69</t>
  </si>
  <si>
    <t>75,47</t>
  </si>
  <si>
    <t>77,88</t>
  </si>
  <si>
    <t>82,55</t>
  </si>
  <si>
    <t>50,91</t>
  </si>
  <si>
    <t>53,85</t>
  </si>
  <si>
    <t>57,99</t>
  </si>
  <si>
    <t>71,79</t>
  </si>
  <si>
    <t>71,32</t>
  </si>
  <si>
    <t>87,49</t>
  </si>
  <si>
    <t>99,81</t>
  </si>
  <si>
    <t>105,46</t>
  </si>
  <si>
    <t>115,24</t>
  </si>
  <si>
    <t>121,63</t>
  </si>
  <si>
    <t>38,97</t>
  </si>
  <si>
    <t>46,82</t>
  </si>
  <si>
    <t>55,92</t>
  </si>
  <si>
    <t>59,54</t>
  </si>
  <si>
    <t>70,40</t>
  </si>
  <si>
    <t>65,33</t>
  </si>
  <si>
    <t>42,51</t>
  </si>
  <si>
    <t>52,74</t>
  </si>
  <si>
    <t>56,17</t>
  </si>
  <si>
    <t>76,69</t>
  </si>
  <si>
    <t>63,01</t>
  </si>
  <si>
    <t>73,24</t>
  </si>
  <si>
    <t>60,76</t>
  </si>
  <si>
    <t>67,37</t>
  </si>
  <si>
    <t>71,62</t>
  </si>
  <si>
    <t>85,00</t>
  </si>
  <si>
    <t>119,91</t>
  </si>
  <si>
    <t>121,27</t>
  </si>
  <si>
    <t>157,08</t>
  </si>
  <si>
    <t>158,62</t>
  </si>
  <si>
    <t>289,37</t>
  </si>
  <si>
    <t>290,69</t>
  </si>
  <si>
    <t>38,82</t>
  </si>
  <si>
    <t>40,81</t>
  </si>
  <si>
    <t>99,05</t>
  </si>
  <si>
    <t>127,21</t>
  </si>
  <si>
    <t>143,97</t>
  </si>
  <si>
    <t>128,56</t>
  </si>
  <si>
    <t>130,72</t>
  </si>
  <si>
    <t>102,50</t>
  </si>
  <si>
    <t>68,93</t>
  </si>
  <si>
    <t>69,34</t>
  </si>
  <si>
    <t>65,32</t>
  </si>
  <si>
    <t>17,94</t>
  </si>
  <si>
    <t>32,82</t>
  </si>
  <si>
    <t>52,94</t>
  </si>
  <si>
    <t>53,87</t>
  </si>
  <si>
    <t>60,66</t>
  </si>
  <si>
    <t>55,89</t>
  </si>
  <si>
    <t>27,75</t>
  </si>
  <si>
    <t>33,38</t>
  </si>
  <si>
    <t>229,84</t>
  </si>
  <si>
    <t>232,92</t>
  </si>
  <si>
    <t>314,16</t>
  </si>
  <si>
    <t>317,24</t>
  </si>
  <si>
    <t>65,59</t>
  </si>
  <si>
    <t>66,21</t>
  </si>
  <si>
    <t>112,01</t>
  </si>
  <si>
    <t>112,63</t>
  </si>
  <si>
    <t>62,89</t>
  </si>
  <si>
    <t>52,81</t>
  </si>
  <si>
    <t>38,10</t>
  </si>
  <si>
    <t>1.360,78</t>
  </si>
  <si>
    <t>1.403,22</t>
  </si>
  <si>
    <t>1.449,66</t>
  </si>
  <si>
    <t>1.494,08</t>
  </si>
  <si>
    <t>1.475,18</t>
  </si>
  <si>
    <t>1.516,85</t>
  </si>
  <si>
    <t>1.608,77</t>
  </si>
  <si>
    <t>1.652,16</t>
  </si>
  <si>
    <t>1.347,83</t>
  </si>
  <si>
    <t>1.388,42</t>
  </si>
  <si>
    <t>1.436,71</t>
  </si>
  <si>
    <t>1.479,28</t>
  </si>
  <si>
    <t>1.462,23</t>
  </si>
  <si>
    <t>1.502,05</t>
  </si>
  <si>
    <t>1.595,82</t>
  </si>
  <si>
    <t>1.637,36</t>
  </si>
  <si>
    <t>1.638,68</t>
  </si>
  <si>
    <t>1.684,13</t>
  </si>
  <si>
    <t>1.773,21</t>
  </si>
  <si>
    <t>1.821,66</t>
  </si>
  <si>
    <t>1.811,84</t>
  </si>
  <si>
    <t>1.856,12</t>
  </si>
  <si>
    <t>1.998,76</t>
  </si>
  <si>
    <t>2.045,05</t>
  </si>
  <si>
    <t>1.633,52</t>
  </si>
  <si>
    <t>1.677,52</t>
  </si>
  <si>
    <t>1.768,05</t>
  </si>
  <si>
    <t>1.815,05</t>
  </si>
  <si>
    <t>1.806,68</t>
  </si>
  <si>
    <t>1.849,51</t>
  </si>
  <si>
    <t>1.993,60</t>
  </si>
  <si>
    <t>2.038,44</t>
  </si>
  <si>
    <t>1.743,06</t>
  </si>
  <si>
    <t>1.791,51</t>
  </si>
  <si>
    <t>1.922,44</t>
  </si>
  <si>
    <t>1.974,88</t>
  </si>
  <si>
    <t>1.973,94</t>
  </si>
  <si>
    <t>2.020,83</t>
  </si>
  <si>
    <t>2.213,26</t>
  </si>
  <si>
    <t>2.262,43</t>
  </si>
  <si>
    <t>1.782,89</t>
  </si>
  <si>
    <t>1.829,96</t>
  </si>
  <si>
    <t>1.962,27</t>
  </si>
  <si>
    <t>2.013,33</t>
  </si>
  <si>
    <t>2.013,77</t>
  </si>
  <si>
    <t>2.059,28</t>
  </si>
  <si>
    <t>2.253,09</t>
  </si>
  <si>
    <t>2.300,88</t>
  </si>
  <si>
    <t>830,93</t>
  </si>
  <si>
    <t>849,15</t>
  </si>
  <si>
    <t>937,59</t>
  </si>
  <si>
    <t>958,18</t>
  </si>
  <si>
    <t>968,21</t>
  </si>
  <si>
    <t>985,50</t>
  </si>
  <si>
    <t>1.092,82</t>
  </si>
  <si>
    <t>1.110,77</t>
  </si>
  <si>
    <t>817,98</t>
  </si>
  <si>
    <t>834,35</t>
  </si>
  <si>
    <t>924,64</t>
  </si>
  <si>
    <t>943,38</t>
  </si>
  <si>
    <t>955,26</t>
  </si>
  <si>
    <t>970,70</t>
  </si>
  <si>
    <t>1.079,87</t>
  </si>
  <si>
    <t>1.095,97</t>
  </si>
  <si>
    <t>1.122,32</t>
  </si>
  <si>
    <t>1.143,89</t>
  </si>
  <si>
    <t>1.282,30</t>
  </si>
  <si>
    <t>1.307,44</t>
  </si>
  <si>
    <t>1.328,24</t>
  </si>
  <si>
    <t>1.348,43</t>
  </si>
  <si>
    <t>1.515,15</t>
  </si>
  <si>
    <t>1.536,33</t>
  </si>
  <si>
    <t>1.117,17</t>
  </si>
  <si>
    <t>1.137,28</t>
  </si>
  <si>
    <t>1.277,15</t>
  </si>
  <si>
    <t>1.300,83</t>
  </si>
  <si>
    <t>1.323,09</t>
  </si>
  <si>
    <t>1.341,82</t>
  </si>
  <si>
    <t>1.510,00</t>
  </si>
  <si>
    <t>1.529,72</t>
  </si>
  <si>
    <t>1.241,60</t>
  </si>
  <si>
    <t>1.266,56</t>
  </si>
  <si>
    <t>1.454,91</t>
  </si>
  <si>
    <t>1.484,62</t>
  </si>
  <si>
    <t>1.516,16</t>
  </si>
  <si>
    <t>1.539,27</t>
  </si>
  <si>
    <t>1.765,38</t>
  </si>
  <si>
    <t>1.789,81</t>
  </si>
  <si>
    <t>1.281,44</t>
  </si>
  <si>
    <t>1.305,01</t>
  </si>
  <si>
    <t>1.494,75</t>
  </si>
  <si>
    <t>1.523,07</t>
  </si>
  <si>
    <t>1.556,00</t>
  </si>
  <si>
    <t>1.577,72</t>
  </si>
  <si>
    <t>1.805,22</t>
  </si>
  <si>
    <t>1.828,26</t>
  </si>
  <si>
    <t>146,06</t>
  </si>
  <si>
    <t>110,29</t>
  </si>
  <si>
    <t>113,76</t>
  </si>
  <si>
    <t>144,03</t>
  </si>
  <si>
    <t>148,65</t>
  </si>
  <si>
    <t>86,28</t>
  </si>
  <si>
    <t>89,18</t>
  </si>
  <si>
    <t>31,15</t>
  </si>
  <si>
    <t>98,14</t>
  </si>
  <si>
    <t>98,34</t>
  </si>
  <si>
    <t>6,80</t>
  </si>
  <si>
    <t>31,82</t>
  </si>
  <si>
    <t>47,03</t>
  </si>
  <si>
    <t>85,34</t>
  </si>
  <si>
    <t>85,35</t>
  </si>
  <si>
    <t>111,58</t>
  </si>
  <si>
    <t>170,83</t>
  </si>
  <si>
    <t>171,78</t>
  </si>
  <si>
    <t>266,27</t>
  </si>
  <si>
    <t>150,37</t>
  </si>
  <si>
    <t>67,88</t>
  </si>
  <si>
    <t>69,99</t>
  </si>
  <si>
    <t>36,00</t>
  </si>
  <si>
    <t>36,95</t>
  </si>
  <si>
    <t>38,24</t>
  </si>
  <si>
    <t>94,97</t>
  </si>
  <si>
    <t>137,79</t>
  </si>
  <si>
    <t>141,84</t>
  </si>
  <si>
    <t>133,01</t>
  </si>
  <si>
    <t>137,06</t>
  </si>
  <si>
    <t>97,29</t>
  </si>
  <si>
    <t>97,43</t>
  </si>
  <si>
    <t>50,28</t>
  </si>
  <si>
    <t>50,42</t>
  </si>
  <si>
    <t>25,12</t>
  </si>
  <si>
    <t>44,00</t>
  </si>
  <si>
    <t>59,43</t>
  </si>
  <si>
    <t>59,57</t>
  </si>
  <si>
    <t>28,16</t>
  </si>
  <si>
    <t>37,28</t>
  </si>
  <si>
    <t>68,80</t>
  </si>
  <si>
    <t>53,05</t>
  </si>
  <si>
    <t>53,19</t>
  </si>
  <si>
    <t>61,16</t>
  </si>
  <si>
    <t>61,30</t>
  </si>
  <si>
    <t>71,12</t>
  </si>
  <si>
    <t>501,39</t>
  </si>
  <si>
    <t>506,10</t>
  </si>
  <si>
    <t>260,56</t>
  </si>
  <si>
    <t>268,59</t>
  </si>
  <si>
    <t>316,28</t>
  </si>
  <si>
    <t>318,20</t>
  </si>
  <si>
    <t>527,58</t>
  </si>
  <si>
    <t>529,50</t>
  </si>
  <si>
    <t>576,91</t>
  </si>
  <si>
    <t>578,83</t>
  </si>
  <si>
    <t>682,00</t>
  </si>
  <si>
    <t>683,92</t>
  </si>
  <si>
    <t>898,08</t>
  </si>
  <si>
    <t>900,00</t>
  </si>
  <si>
    <t>1.032,47</t>
  </si>
  <si>
    <t>1.034,39</t>
  </si>
  <si>
    <t>1.666,90</t>
  </si>
  <si>
    <t>1.668,82</t>
  </si>
  <si>
    <t>106,74</t>
  </si>
  <si>
    <t>694,69</t>
  </si>
  <si>
    <t>700,50</t>
  </si>
  <si>
    <t>33,72</t>
  </si>
  <si>
    <t>397,66</t>
  </si>
  <si>
    <t>400,54</t>
  </si>
  <si>
    <t>195,86</t>
  </si>
  <si>
    <t>199,13</t>
  </si>
  <si>
    <t>437,17</t>
  </si>
  <si>
    <t>451,42</t>
  </si>
  <si>
    <t>479,77</t>
  </si>
  <si>
    <t>495,09</t>
  </si>
  <si>
    <t>521,37</t>
  </si>
  <si>
    <t>541,33</t>
  </si>
  <si>
    <t>500,89</t>
  </si>
  <si>
    <t>516,74</t>
  </si>
  <si>
    <t>575,82</t>
  </si>
  <si>
    <t>600,06</t>
  </si>
  <si>
    <t>523,39</t>
  </si>
  <si>
    <t>539,89</t>
  </si>
  <si>
    <t>568,47</t>
  </si>
  <si>
    <t>590,00</t>
  </si>
  <si>
    <t>567,21</t>
  </si>
  <si>
    <t>584,92</t>
  </si>
  <si>
    <t>639,07</t>
  </si>
  <si>
    <t>664,76</t>
  </si>
  <si>
    <t>612,43</t>
  </si>
  <si>
    <t>631,50</t>
  </si>
  <si>
    <t>668,30</t>
  </si>
  <si>
    <t>693,58</t>
  </si>
  <si>
    <t>673,69</t>
  </si>
  <si>
    <t>697,85</t>
  </si>
  <si>
    <t>728,82</t>
  </si>
  <si>
    <t>759,20</t>
  </si>
  <si>
    <t>672,35</t>
  </si>
  <si>
    <t>694,39</t>
  </si>
  <si>
    <t>718,06</t>
  </si>
  <si>
    <t>745,22</t>
  </si>
  <si>
    <t>720,08</t>
  </si>
  <si>
    <t>743,76</t>
  </si>
  <si>
    <t>797,65</t>
  </si>
  <si>
    <t>829,95</t>
  </si>
  <si>
    <t>863,26</t>
  </si>
  <si>
    <t>891,91</t>
  </si>
  <si>
    <t>967,97</t>
  </si>
  <si>
    <t>1.008,19</t>
  </si>
  <si>
    <t>994,29</t>
  </si>
  <si>
    <t>1.030,23</t>
  </si>
  <si>
    <t>1.080,64</t>
  </si>
  <si>
    <t>1.126,10</t>
  </si>
  <si>
    <t>464,25</t>
  </si>
  <si>
    <t>476,40</t>
  </si>
  <si>
    <t>552,25</t>
  </si>
  <si>
    <t>570,10</t>
  </si>
  <si>
    <t>704,73</t>
  </si>
  <si>
    <t>894,90</t>
  </si>
  <si>
    <t>932,14</t>
  </si>
  <si>
    <t>1.382,72</t>
  </si>
  <si>
    <t>1.448,01</t>
  </si>
  <si>
    <t>585,70</t>
  </si>
  <si>
    <t>604,07</t>
  </si>
  <si>
    <t>935,80</t>
  </si>
  <si>
    <t>974,48</t>
  </si>
  <si>
    <t>1.433,18</t>
  </si>
  <si>
    <t>1.501,13</t>
  </si>
  <si>
    <t>601,54</t>
  </si>
  <si>
    <t>620,15</t>
  </si>
  <si>
    <t>955,99</t>
  </si>
  <si>
    <t>995,37</t>
  </si>
  <si>
    <t>1.460,09</t>
  </si>
  <si>
    <t>1.529,52</t>
  </si>
  <si>
    <t>617,35</t>
  </si>
  <si>
    <t>636,16</t>
  </si>
  <si>
    <t>776,42</t>
  </si>
  <si>
    <t>804,66</t>
  </si>
  <si>
    <t>975,75</t>
  </si>
  <si>
    <t>1.015,80</t>
  </si>
  <si>
    <t>1.486,31</t>
  </si>
  <si>
    <t>1.557,21</t>
  </si>
  <si>
    <t>811,60</t>
  </si>
  <si>
    <t>840,67</t>
  </si>
  <si>
    <t>1.014,91</t>
  </si>
  <si>
    <t>1.056,29</t>
  </si>
  <si>
    <t>1.541,24</t>
  </si>
  <si>
    <t>1.615,34</t>
  </si>
  <si>
    <t>1.053,82</t>
  </si>
  <si>
    <t>1.096,55</t>
  </si>
  <si>
    <t>1.602,84</t>
  </si>
  <si>
    <t>1.679,93</t>
  </si>
  <si>
    <t>588,10</t>
  </si>
  <si>
    <t>600,11</t>
  </si>
  <si>
    <t>2.861,17</t>
  </si>
  <si>
    <t>2.869,02</t>
  </si>
  <si>
    <t>3.321,51</t>
  </si>
  <si>
    <t>3.332,66</t>
  </si>
  <si>
    <t>2.465,37</t>
  </si>
  <si>
    <t>2.478,49</t>
  </si>
  <si>
    <t>2.648,38</t>
  </si>
  <si>
    <t>2.664,77</t>
  </si>
  <si>
    <t>318,46</t>
  </si>
  <si>
    <t>320,00</t>
  </si>
  <si>
    <t>337,20</t>
  </si>
  <si>
    <t>338,74</t>
  </si>
  <si>
    <t>92,18</t>
  </si>
  <si>
    <t>111,01</t>
  </si>
  <si>
    <t>113,07</t>
  </si>
  <si>
    <t>117,47</t>
  </si>
  <si>
    <t>119,53</t>
  </si>
  <si>
    <t>10.146,23</t>
  </si>
  <si>
    <t>10.189,45</t>
  </si>
  <si>
    <t>11.296,30</t>
  </si>
  <si>
    <t>11.340,27</t>
  </si>
  <si>
    <t>14.504,30</t>
  </si>
  <si>
    <t>14.549,56</t>
  </si>
  <si>
    <t>17.837,62</t>
  </si>
  <si>
    <t>17.884,15</t>
  </si>
  <si>
    <t>22.388,90</t>
  </si>
  <si>
    <t>22.436,19</t>
  </si>
  <si>
    <t>31.260,70</t>
  </si>
  <si>
    <t>31.310,75</t>
  </si>
  <si>
    <t>36.411,19</t>
  </si>
  <si>
    <t>36.462,96</t>
  </si>
  <si>
    <t>50,18</t>
  </si>
  <si>
    <t>52,35</t>
  </si>
  <si>
    <t>155,08</t>
  </si>
  <si>
    <t>59.013,00</t>
  </si>
  <si>
    <t>59.063,87</t>
  </si>
  <si>
    <t>80.854,01</t>
  </si>
  <si>
    <t>80.913,55</t>
  </si>
  <si>
    <t>113.066,09</t>
  </si>
  <si>
    <t>113.134,28</t>
  </si>
  <si>
    <t>148,31</t>
  </si>
  <si>
    <t>158,33</t>
  </si>
  <si>
    <t>317,19</t>
  </si>
  <si>
    <t>337,46</t>
  </si>
  <si>
    <t>133,91</t>
  </si>
  <si>
    <t>278,23</t>
  </si>
  <si>
    <t>294,22</t>
  </si>
  <si>
    <t>116,73</t>
  </si>
  <si>
    <t>125,15</t>
  </si>
  <si>
    <t>31,56</t>
  </si>
  <si>
    <t>56,62</t>
  </si>
  <si>
    <t>58,64</t>
  </si>
  <si>
    <t>76,91</t>
  </si>
  <si>
    <t>93,44</t>
  </si>
  <si>
    <t>124,91</t>
  </si>
  <si>
    <t>127,92</t>
  </si>
  <si>
    <t>53,63</t>
  </si>
  <si>
    <t>70,70</t>
  </si>
  <si>
    <t>101,43</t>
  </si>
  <si>
    <t>57,86</t>
  </si>
  <si>
    <t>89,25</t>
  </si>
  <si>
    <t>100,03</t>
  </si>
  <si>
    <t>105,58</t>
  </si>
  <si>
    <t>159,22</t>
  </si>
  <si>
    <t>159,99</t>
  </si>
  <si>
    <t>133,26</t>
  </si>
  <si>
    <t>133,89</t>
  </si>
  <si>
    <t>21,65</t>
  </si>
  <si>
    <t>2.862,75</t>
  </si>
  <si>
    <t>3.084,12</t>
  </si>
  <si>
    <t>740,99</t>
  </si>
  <si>
    <t>788,45</t>
  </si>
  <si>
    <t>1.801,37</t>
  </si>
  <si>
    <t>1.816,32</t>
  </si>
  <si>
    <t>239,38</t>
  </si>
  <si>
    <t>241,64</t>
  </si>
  <si>
    <t>712,93</t>
  </si>
  <si>
    <t>715,19</t>
  </si>
  <si>
    <t>770,63</t>
  </si>
  <si>
    <t>772,89</t>
  </si>
  <si>
    <t>232,16</t>
  </si>
  <si>
    <t>234,42</t>
  </si>
  <si>
    <t>272,89</t>
  </si>
  <si>
    <t>320,96</t>
  </si>
  <si>
    <t>366,78</t>
  </si>
  <si>
    <t>369,04</t>
  </si>
  <si>
    <t>2.284,93</t>
  </si>
  <si>
    <t>2.301,34</t>
  </si>
  <si>
    <t>428,40</t>
  </si>
  <si>
    <t>538,48</t>
  </si>
  <si>
    <t>545,23</t>
  </si>
  <si>
    <t>455,86</t>
  </si>
  <si>
    <t>456,56</t>
  </si>
  <si>
    <t>3.525,63</t>
  </si>
  <si>
    <t>3.547,47</t>
  </si>
  <si>
    <t>158,60</t>
  </si>
  <si>
    <t>3,47</t>
  </si>
  <si>
    <t>3,82</t>
  </si>
  <si>
    <t>28,39</t>
  </si>
  <si>
    <t>39,34</t>
  </si>
  <si>
    <t>88,43</t>
  </si>
  <si>
    <t>25,52</t>
  </si>
  <si>
    <t>8,44</t>
  </si>
  <si>
    <t>12,21</t>
  </si>
  <si>
    <t>1,92</t>
  </si>
  <si>
    <t>3,14</t>
  </si>
  <si>
    <t>3,25</t>
  </si>
  <si>
    <t>16,43</t>
  </si>
  <si>
    <t>19,09</t>
  </si>
  <si>
    <t>39,05</t>
  </si>
  <si>
    <t>40,74</t>
  </si>
  <si>
    <t>497,51</t>
  </si>
  <si>
    <t>502,58</t>
  </si>
  <si>
    <t>106,63</t>
  </si>
  <si>
    <t>111,04</t>
  </si>
  <si>
    <t>202,37</t>
  </si>
  <si>
    <t>307,38</t>
  </si>
  <si>
    <t>313,18</t>
  </si>
  <si>
    <t>444,85</t>
  </si>
  <si>
    <t>451,50</t>
  </si>
  <si>
    <t>531,07</t>
  </si>
  <si>
    <t>559,60</t>
  </si>
  <si>
    <t>363,19</t>
  </si>
  <si>
    <t>367,76</t>
  </si>
  <si>
    <t>884,58</t>
  </si>
  <si>
    <t>892,15</t>
  </si>
  <si>
    <t>13,28</t>
  </si>
  <si>
    <t>2.223,76</t>
  </si>
  <si>
    <t>2.236,26</t>
  </si>
  <si>
    <t>1.756,17</t>
  </si>
  <si>
    <t>1.768,67</t>
  </si>
  <si>
    <t>1.914,30</t>
  </si>
  <si>
    <t>1.926,80</t>
  </si>
  <si>
    <t>2.466,97</t>
  </si>
  <si>
    <t>2.479,47</t>
  </si>
  <si>
    <t>2.017,85</t>
  </si>
  <si>
    <t>2.030,35</t>
  </si>
  <si>
    <t>2.167,08</t>
  </si>
  <si>
    <t>2.179,58</t>
  </si>
  <si>
    <t>3.577,77</t>
  </si>
  <si>
    <t>3.591,29</t>
  </si>
  <si>
    <t>2.827,66</t>
  </si>
  <si>
    <t>2.841,18</t>
  </si>
  <si>
    <t>3.130,16</t>
  </si>
  <si>
    <t>3.143,68</t>
  </si>
  <si>
    <t>4.873,12</t>
  </si>
  <si>
    <t>4.887,23</t>
  </si>
  <si>
    <t>3.646,77</t>
  </si>
  <si>
    <t>3.660,88</t>
  </si>
  <si>
    <t>4.079,46</t>
  </si>
  <si>
    <t>4.093,57</t>
  </si>
  <si>
    <t>9.039,01</t>
  </si>
  <si>
    <t>9.059,75</t>
  </si>
  <si>
    <t>5.165,20</t>
  </si>
  <si>
    <t>5.185,94</t>
  </si>
  <si>
    <t>10.104,09</t>
  </si>
  <si>
    <t>10.125,38</t>
  </si>
  <si>
    <t>5.447,89</t>
  </si>
  <si>
    <t>5.469,18</t>
  </si>
  <si>
    <t>5.596,07</t>
  </si>
  <si>
    <t>5.617,36</t>
  </si>
  <si>
    <t>11.396,01</t>
  </si>
  <si>
    <t>11.419,39</t>
  </si>
  <si>
    <t>7.153,59</t>
  </si>
  <si>
    <t>7.176,97</t>
  </si>
  <si>
    <t>15.789,59</t>
  </si>
  <si>
    <t>15.820,03</t>
  </si>
  <si>
    <t>8.843,52</t>
  </si>
  <si>
    <t>8.873,96</t>
  </si>
  <si>
    <t>19.040,91</t>
  </si>
  <si>
    <t>19.071,35</t>
  </si>
  <si>
    <t>9.879,63</t>
  </si>
  <si>
    <t>9.910,07</t>
  </si>
  <si>
    <t>5.646,81</t>
  </si>
  <si>
    <t>5.668,09</t>
  </si>
  <si>
    <t>6.702,19</t>
  </si>
  <si>
    <t>6.723,47</t>
  </si>
  <si>
    <t>6.938,90</t>
  </si>
  <si>
    <t>6.961,03</t>
  </si>
  <si>
    <t>7.202,55</t>
  </si>
  <si>
    <t>7.224,68</t>
  </si>
  <si>
    <t>10.200,51</t>
  </si>
  <si>
    <t>10.225,99</t>
  </si>
  <si>
    <t>10.535,79</t>
  </si>
  <si>
    <t>10.561,27</t>
  </si>
  <si>
    <t>10.804,95</t>
  </si>
  <si>
    <t>10.837,72</t>
  </si>
  <si>
    <t>12.381,79</t>
  </si>
  <si>
    <t>12.414,56</t>
  </si>
  <si>
    <t>12.317,41</t>
  </si>
  <si>
    <t>12.350,18</t>
  </si>
  <si>
    <t>12.927,28</t>
  </si>
  <si>
    <t>12.960,05</t>
  </si>
  <si>
    <t>23.872,54</t>
  </si>
  <si>
    <t>23.913,09</t>
  </si>
  <si>
    <t>30.571,92</t>
  </si>
  <si>
    <t>30.613,57</t>
  </si>
  <si>
    <t>17,01</t>
  </si>
  <si>
    <t>48,23</t>
  </si>
  <si>
    <t>48,74</t>
  </si>
  <si>
    <t>74,68</t>
  </si>
  <si>
    <t>75,23</t>
  </si>
  <si>
    <t>97,01</t>
  </si>
  <si>
    <t>97,59</t>
  </si>
  <si>
    <t>118,80</t>
  </si>
  <si>
    <t>119,40</t>
  </si>
  <si>
    <t>7.910,45</t>
  </si>
  <si>
    <t>8.273,79</t>
  </si>
  <si>
    <t>14.053,36</t>
  </si>
  <si>
    <t>14.839,14</t>
  </si>
  <si>
    <t>735,13</t>
  </si>
  <si>
    <t>765,50</t>
  </si>
  <si>
    <t>1.523,81</t>
  </si>
  <si>
    <t>1.554,18</t>
  </si>
  <si>
    <t>4.963,14</t>
  </si>
  <si>
    <t>5.023,52</t>
  </si>
  <si>
    <t>3.868,55</t>
  </si>
  <si>
    <t>3.873,57</t>
  </si>
  <si>
    <t>31,64</t>
  </si>
  <si>
    <t>3.355,01</t>
  </si>
  <si>
    <t>3.415,39</t>
  </si>
  <si>
    <t>1.923,48</t>
  </si>
  <si>
    <t>1.928,51</t>
  </si>
  <si>
    <t>31,25</t>
  </si>
  <si>
    <t>5,53</t>
  </si>
  <si>
    <t>16,84</t>
  </si>
  <si>
    <t>49,20</t>
  </si>
  <si>
    <t>67,82</t>
  </si>
  <si>
    <t>16,60</t>
  </si>
  <si>
    <t>40,32</t>
  </si>
  <si>
    <t>48,90</t>
  </si>
  <si>
    <t>35,39</t>
  </si>
  <si>
    <t>73,54</t>
  </si>
  <si>
    <t>24,30</t>
  </si>
  <si>
    <t>63,84</t>
  </si>
  <si>
    <t>21,23</t>
  </si>
  <si>
    <t>32,34</t>
  </si>
  <si>
    <t>35,89</t>
  </si>
  <si>
    <t>38,08</t>
  </si>
  <si>
    <t>38,77</t>
  </si>
  <si>
    <t>42,50</t>
  </si>
  <si>
    <t>133,04</t>
  </si>
  <si>
    <t>208,09</t>
  </si>
  <si>
    <t>208,37</t>
  </si>
  <si>
    <t>23,56</t>
  </si>
  <si>
    <t>28,55</t>
  </si>
  <si>
    <t>58,44</t>
  </si>
  <si>
    <t>41,18</t>
  </si>
  <si>
    <t>29,41</t>
  </si>
  <si>
    <t>30,91</t>
  </si>
  <si>
    <t>33,64</t>
  </si>
  <si>
    <t>41,97</t>
  </si>
  <si>
    <t>59,73</t>
  </si>
  <si>
    <t>61,46</t>
  </si>
  <si>
    <t>57,71</t>
  </si>
  <si>
    <t>62,35</t>
  </si>
  <si>
    <t>93,23</t>
  </si>
  <si>
    <t>98,59</t>
  </si>
  <si>
    <t>44,73</t>
  </si>
  <si>
    <t>72,55</t>
  </si>
  <si>
    <t>107,35</t>
  </si>
  <si>
    <t>107,57</t>
  </si>
  <si>
    <t>136,28</t>
  </si>
  <si>
    <t>136,56</t>
  </si>
  <si>
    <t>197,47</t>
  </si>
  <si>
    <t>197,82</t>
  </si>
  <si>
    <t>266,23</t>
  </si>
  <si>
    <t>386,09</t>
  </si>
  <si>
    <t>542,32</t>
  </si>
  <si>
    <t>156,70</t>
  </si>
  <si>
    <t>157,01</t>
  </si>
  <si>
    <t>187,62</t>
  </si>
  <si>
    <t>188,00</t>
  </si>
  <si>
    <t>262,30</t>
  </si>
  <si>
    <t>262,75</t>
  </si>
  <si>
    <t>340,09</t>
  </si>
  <si>
    <t>340,62</t>
  </si>
  <si>
    <t>474,44</t>
  </si>
  <si>
    <t>631,80</t>
  </si>
  <si>
    <t>632,58</t>
  </si>
  <si>
    <t>66,98</t>
  </si>
  <si>
    <t>112,03</t>
  </si>
  <si>
    <t>112,80</t>
  </si>
  <si>
    <t>142,02</t>
  </si>
  <si>
    <t>79,98</t>
  </si>
  <si>
    <t>81,03</t>
  </si>
  <si>
    <t>163,71</t>
  </si>
  <si>
    <t>164,87</t>
  </si>
  <si>
    <t>194,85</t>
  </si>
  <si>
    <t>196,10</t>
  </si>
  <si>
    <t>78,40</t>
  </si>
  <si>
    <t>128,60</t>
  </si>
  <si>
    <t>131,34</t>
  </si>
  <si>
    <t>163,70</t>
  </si>
  <si>
    <t>167,22</t>
  </si>
  <si>
    <t>89,20</t>
  </si>
  <si>
    <t>177,97</t>
  </si>
  <si>
    <t>180,81</t>
  </si>
  <si>
    <t>215,07</t>
  </si>
  <si>
    <t>218,70</t>
  </si>
  <si>
    <t>101,48</t>
  </si>
  <si>
    <t>131,82</t>
  </si>
  <si>
    <t>160,11</t>
  </si>
  <si>
    <t>246,69</t>
  </si>
  <si>
    <t>249,93</t>
  </si>
  <si>
    <t>92,53</t>
  </si>
  <si>
    <t>108,86</t>
  </si>
  <si>
    <t>111,41</t>
  </si>
  <si>
    <t>140,78</t>
  </si>
  <si>
    <t>143,54</t>
  </si>
  <si>
    <t>78,73</t>
  </si>
  <si>
    <t>79,12</t>
  </si>
  <si>
    <t>105,31</t>
  </si>
  <si>
    <t>141,80</t>
  </si>
  <si>
    <t>142,57</t>
  </si>
  <si>
    <t>227,66</t>
  </si>
  <si>
    <t>228,65</t>
  </si>
  <si>
    <t>49,36</t>
  </si>
  <si>
    <t>56,83</t>
  </si>
  <si>
    <t>57,77</t>
  </si>
  <si>
    <t>79,26</t>
  </si>
  <si>
    <t>80,31</t>
  </si>
  <si>
    <t>97,44</t>
  </si>
  <si>
    <t>128,91</t>
  </si>
  <si>
    <t>130,26</t>
  </si>
  <si>
    <t>108,61</t>
  </si>
  <si>
    <t>109,49</t>
  </si>
  <si>
    <t>118,75</t>
  </si>
  <si>
    <t>119,74</t>
  </si>
  <si>
    <t>146,26</t>
  </si>
  <si>
    <t>230,96</t>
  </si>
  <si>
    <t>232,34</t>
  </si>
  <si>
    <t>53,39</t>
  </si>
  <si>
    <t>60,89</t>
  </si>
  <si>
    <t>62,33</t>
  </si>
  <si>
    <t>83,32</t>
  </si>
  <si>
    <t>101,59</t>
  </si>
  <si>
    <t>103,29</t>
  </si>
  <si>
    <t>133,05</t>
  </si>
  <si>
    <t>36,21</t>
  </si>
  <si>
    <t>56,64</t>
  </si>
  <si>
    <t>81,46</t>
  </si>
  <si>
    <t>100,60</t>
  </si>
  <si>
    <t>107,40</t>
  </si>
  <si>
    <t>151,11</t>
  </si>
  <si>
    <t>382,94</t>
  </si>
  <si>
    <t>386,29</t>
  </si>
  <si>
    <t>531,28</t>
  </si>
  <si>
    <t>732,07</t>
  </si>
  <si>
    <t>735,71</t>
  </si>
  <si>
    <t>1.064,84</t>
  </si>
  <si>
    <t>1.068,48</t>
  </si>
  <si>
    <t>39,49</t>
  </si>
  <si>
    <t>41,00</t>
  </si>
  <si>
    <t>58,56</t>
  </si>
  <si>
    <t>80,95</t>
  </si>
  <si>
    <t>116,68</t>
  </si>
  <si>
    <t>36,13</t>
  </si>
  <si>
    <t>36,74</t>
  </si>
  <si>
    <t>47,53</t>
  </si>
  <si>
    <t>61,05</t>
  </si>
  <si>
    <t>87,62</t>
  </si>
  <si>
    <t>89,02</t>
  </si>
  <si>
    <t>135,83</t>
  </si>
  <si>
    <t>231,85</t>
  </si>
  <si>
    <t>419,70</t>
  </si>
  <si>
    <t>422,53</t>
  </si>
  <si>
    <t>115,45</t>
  </si>
  <si>
    <t>116,08</t>
  </si>
  <si>
    <t>38,23</t>
  </si>
  <si>
    <t>17,72</t>
  </si>
  <si>
    <t>36,22</t>
  </si>
  <si>
    <t>48,30</t>
  </si>
  <si>
    <t>59,68</t>
  </si>
  <si>
    <t>60,90</t>
  </si>
  <si>
    <t>97,03</t>
  </si>
  <si>
    <t>141,42</t>
  </si>
  <si>
    <t>143,15</t>
  </si>
  <si>
    <t>36,10</t>
  </si>
  <si>
    <t>54,06</t>
  </si>
  <si>
    <t>89,91</t>
  </si>
  <si>
    <t>121,25</t>
  </si>
  <si>
    <t>122,90</t>
  </si>
  <si>
    <t>200,81</t>
  </si>
  <si>
    <t>202,77</t>
  </si>
  <si>
    <t>275,95</t>
  </si>
  <si>
    <t>278,32</t>
  </si>
  <si>
    <t>20,76</t>
  </si>
  <si>
    <t>32,02</t>
  </si>
  <si>
    <t>47,14</t>
  </si>
  <si>
    <t>63,34</t>
  </si>
  <si>
    <t>94,19</t>
  </si>
  <si>
    <t>133,65</t>
  </si>
  <si>
    <t>136,62</t>
  </si>
  <si>
    <t>19,90</t>
  </si>
  <si>
    <t>26,09</t>
  </si>
  <si>
    <t>53,40</t>
  </si>
  <si>
    <t>85,18</t>
  </si>
  <si>
    <t>86,55</t>
  </si>
  <si>
    <t>118,01</t>
  </si>
  <si>
    <t>120,28</t>
  </si>
  <si>
    <t>189,14</t>
  </si>
  <si>
    <t>191,41</t>
  </si>
  <si>
    <t>249,49</t>
  </si>
  <si>
    <t>253,05</t>
  </si>
  <si>
    <t>44,62</t>
  </si>
  <si>
    <t>70,77</t>
  </si>
  <si>
    <t>71,05</t>
  </si>
  <si>
    <t>93,03</t>
  </si>
  <si>
    <t>93,34</t>
  </si>
  <si>
    <t>115,08</t>
  </si>
  <si>
    <t>71,11</t>
  </si>
  <si>
    <t>71,43</t>
  </si>
  <si>
    <t>93,79</t>
  </si>
  <si>
    <t>115,23</t>
  </si>
  <si>
    <t>115,60</t>
  </si>
  <si>
    <t>197,86</t>
  </si>
  <si>
    <t>298,25</t>
  </si>
  <si>
    <t>298,60</t>
  </si>
  <si>
    <t>358,85</t>
  </si>
  <si>
    <t>359,27</t>
  </si>
  <si>
    <t>386,60</t>
  </si>
  <si>
    <t>387,27</t>
  </si>
  <si>
    <t>187,66</t>
  </si>
  <si>
    <t>187,90</t>
  </si>
  <si>
    <t>259,62</t>
  </si>
  <si>
    <t>259,90</t>
  </si>
  <si>
    <t>374,90</t>
  </si>
  <si>
    <t>455,38</t>
  </si>
  <si>
    <t>455,75</t>
  </si>
  <si>
    <t>630,16</t>
  </si>
  <si>
    <t>630,63</t>
  </si>
  <si>
    <t>817,16</t>
  </si>
  <si>
    <t>817,70</t>
  </si>
  <si>
    <t>119,12</t>
  </si>
  <si>
    <t>191,69</t>
  </si>
  <si>
    <t>192,39</t>
  </si>
  <si>
    <t>263,94</t>
  </si>
  <si>
    <t>264,73</t>
  </si>
  <si>
    <t>127,96</t>
  </si>
  <si>
    <t>129,62</t>
  </si>
  <si>
    <t>206,88</t>
  </si>
  <si>
    <t>209,39</t>
  </si>
  <si>
    <t>284,66</t>
  </si>
  <si>
    <t>287,90</t>
  </si>
  <si>
    <t>45,34</t>
  </si>
  <si>
    <t>55,70</t>
  </si>
  <si>
    <t>727,60</t>
  </si>
  <si>
    <t>746,33</t>
  </si>
  <si>
    <t>34,89</t>
  </si>
  <si>
    <t>46,77</t>
  </si>
  <si>
    <t>16,96</t>
  </si>
  <si>
    <t>24,10</t>
  </si>
  <si>
    <t>33,08</t>
  </si>
  <si>
    <t>43,46</t>
  </si>
  <si>
    <t>22,33</t>
  </si>
  <si>
    <t>32,89</t>
  </si>
  <si>
    <t>40,55</t>
  </si>
  <si>
    <t>187,56</t>
  </si>
  <si>
    <t>444,88</t>
  </si>
  <si>
    <t>205,91</t>
  </si>
  <si>
    <t>210,04</t>
  </si>
  <si>
    <t>236,68</t>
  </si>
  <si>
    <t>240,81</t>
  </si>
  <si>
    <t>193,03</t>
  </si>
  <si>
    <t>197,16</t>
  </si>
  <si>
    <t>325,07</t>
  </si>
  <si>
    <t>331,26</t>
  </si>
  <si>
    <t>418,27</t>
  </si>
  <si>
    <t>426,51</t>
  </si>
  <si>
    <t>175,00</t>
  </si>
  <si>
    <t>176,57</t>
  </si>
  <si>
    <t>449,69</t>
  </si>
  <si>
    <t>454,38</t>
  </si>
  <si>
    <t>210,72</t>
  </si>
  <si>
    <t>215,41</t>
  </si>
  <si>
    <t>241,49</t>
  </si>
  <si>
    <t>246,18</t>
  </si>
  <si>
    <t>197,84</t>
  </si>
  <si>
    <t>202,53</t>
  </si>
  <si>
    <t>332,28</t>
  </si>
  <si>
    <t>339,33</t>
  </si>
  <si>
    <t>427,89</t>
  </si>
  <si>
    <t>437,27</t>
  </si>
  <si>
    <t>69,71</t>
  </si>
  <si>
    <t>146,75</t>
  </si>
  <si>
    <t>148,26</t>
  </si>
  <si>
    <t>107,05</t>
  </si>
  <si>
    <t>169,77</t>
  </si>
  <si>
    <t>171,68</t>
  </si>
  <si>
    <t>215,04</t>
  </si>
  <si>
    <t>217,35</t>
  </si>
  <si>
    <t>77,12</t>
  </si>
  <si>
    <t>126,38</t>
  </si>
  <si>
    <t>155,00</t>
  </si>
  <si>
    <t>87,72</t>
  </si>
  <si>
    <t>173,44</t>
  </si>
  <si>
    <t>175,74</t>
  </si>
  <si>
    <t>206,29</t>
  </si>
  <si>
    <t>208,88</t>
  </si>
  <si>
    <t>28,36</t>
  </si>
  <si>
    <t>65,03</t>
  </si>
  <si>
    <t>21,40</t>
  </si>
  <si>
    <t>21,39</t>
  </si>
  <si>
    <t>7,43</t>
  </si>
  <si>
    <t>8,00</t>
  </si>
  <si>
    <t>9,04</t>
  </si>
  <si>
    <t>8,82</t>
  </si>
  <si>
    <t>11,22</t>
  </si>
  <si>
    <t>15,99</t>
  </si>
  <si>
    <t>6,18</t>
  </si>
  <si>
    <t>12,30</t>
  </si>
  <si>
    <t>6,38</t>
  </si>
  <si>
    <t>11,11</t>
  </si>
  <si>
    <t>24,46</t>
  </si>
  <si>
    <t>6,77</t>
  </si>
  <si>
    <t>7,81</t>
  </si>
  <si>
    <t>14,91</t>
  </si>
  <si>
    <t>5,16</t>
  </si>
  <si>
    <t>6,06</t>
  </si>
  <si>
    <t>12,29</t>
  </si>
  <si>
    <t>29,61</t>
  </si>
  <si>
    <t>12,62</t>
  </si>
  <si>
    <t>23,33</t>
  </si>
  <si>
    <t>13,17</t>
  </si>
  <si>
    <t>5,46</t>
  </si>
  <si>
    <t>7,41</t>
  </si>
  <si>
    <t>12,74</t>
  </si>
  <si>
    <t>12,98</t>
  </si>
  <si>
    <t>21,53</t>
  </si>
  <si>
    <t>39,09</t>
  </si>
  <si>
    <t>45,67</t>
  </si>
  <si>
    <t>46,41</t>
  </si>
  <si>
    <t>103,11</t>
  </si>
  <si>
    <t>104,02</t>
  </si>
  <si>
    <t>16,57</t>
  </si>
  <si>
    <t>46,24</t>
  </si>
  <si>
    <t>122,99</t>
  </si>
  <si>
    <t>124,01</t>
  </si>
  <si>
    <t>100,08</t>
  </si>
  <si>
    <t>101,10</t>
  </si>
  <si>
    <t>32,03</t>
  </si>
  <si>
    <t>85,83</t>
  </si>
  <si>
    <t>86,85</t>
  </si>
  <si>
    <t>40,07</t>
  </si>
  <si>
    <t>6,83</t>
  </si>
  <si>
    <t>45,57</t>
  </si>
  <si>
    <t>27,22</t>
  </si>
  <si>
    <t>17,81</t>
  </si>
  <si>
    <t>44,14</t>
  </si>
  <si>
    <t>42,79</t>
  </si>
  <si>
    <t>43,22</t>
  </si>
  <si>
    <t>9,01</t>
  </si>
  <si>
    <t>71,64</t>
  </si>
  <si>
    <t>72,07</t>
  </si>
  <si>
    <t>34,90</t>
  </si>
  <si>
    <t>9,70</t>
  </si>
  <si>
    <t>37,29</t>
  </si>
  <si>
    <t>37,69</t>
  </si>
  <si>
    <t>15,03</t>
  </si>
  <si>
    <t>59,59</t>
  </si>
  <si>
    <t>60,22</t>
  </si>
  <si>
    <t>50,44</t>
  </si>
  <si>
    <t>85,27</t>
  </si>
  <si>
    <t>86,11</t>
  </si>
  <si>
    <t>31,97</t>
  </si>
  <si>
    <t>99,84</t>
  </si>
  <si>
    <t>100,61</t>
  </si>
  <si>
    <t>81,95</t>
  </si>
  <si>
    <t>164,71</t>
  </si>
  <si>
    <t>36,68</t>
  </si>
  <si>
    <t>35,34</t>
  </si>
  <si>
    <t>36,20</t>
  </si>
  <si>
    <t>47,39</t>
  </si>
  <si>
    <t>141,52</t>
  </si>
  <si>
    <t>138,04</t>
  </si>
  <si>
    <t>140,37</t>
  </si>
  <si>
    <t>168,56</t>
  </si>
  <si>
    <t>170,89</t>
  </si>
  <si>
    <t>13,73</t>
  </si>
  <si>
    <t>49,05</t>
  </si>
  <si>
    <t>49,54</t>
  </si>
  <si>
    <t>25,10</t>
  </si>
  <si>
    <t>25,68</t>
  </si>
  <si>
    <t>19,63</t>
  </si>
  <si>
    <t>30,62</t>
  </si>
  <si>
    <t>31,23</t>
  </si>
  <si>
    <t>165,36</t>
  </si>
  <si>
    <t>165,97</t>
  </si>
  <si>
    <t>195,31</t>
  </si>
  <si>
    <t>195,98</t>
  </si>
  <si>
    <t>6,59</t>
  </si>
  <si>
    <t>10,70</t>
  </si>
  <si>
    <t>18,71</t>
  </si>
  <si>
    <t>16,69</t>
  </si>
  <si>
    <t>20,90</t>
  </si>
  <si>
    <t>78,41</t>
  </si>
  <si>
    <t>79,62</t>
  </si>
  <si>
    <t>60,32</t>
  </si>
  <si>
    <t>103,43</t>
  </si>
  <si>
    <t>104,79</t>
  </si>
  <si>
    <t>121,34</t>
  </si>
  <si>
    <t>122,51</t>
  </si>
  <si>
    <t>17,78</t>
  </si>
  <si>
    <t>12,84</t>
  </si>
  <si>
    <t>21,07</t>
  </si>
  <si>
    <t>15,80</t>
  </si>
  <si>
    <t>21,92</t>
  </si>
  <si>
    <t>20,41</t>
  </si>
  <si>
    <t>8,43</t>
  </si>
  <si>
    <t>8,58</t>
  </si>
  <si>
    <t>15,47</t>
  </si>
  <si>
    <t>46,34</t>
  </si>
  <si>
    <t>46,92</t>
  </si>
  <si>
    <t>26,70</t>
  </si>
  <si>
    <t>13,18</t>
  </si>
  <si>
    <t>46,78</t>
  </si>
  <si>
    <t>37,13</t>
  </si>
  <si>
    <t>37,86</t>
  </si>
  <si>
    <t>28,40</t>
  </si>
  <si>
    <t>75,63</t>
  </si>
  <si>
    <t>79,92</t>
  </si>
  <si>
    <t>11,24</t>
  </si>
  <si>
    <t>132,54</t>
  </si>
  <si>
    <t>134,08</t>
  </si>
  <si>
    <t>303,69</t>
  </si>
  <si>
    <t>305,23</t>
  </si>
  <si>
    <t>52,21</t>
  </si>
  <si>
    <t>54,85</t>
  </si>
  <si>
    <t>55,99</t>
  </si>
  <si>
    <t>93,24</t>
  </si>
  <si>
    <t>95,03</t>
  </si>
  <si>
    <t>106,62</t>
  </si>
  <si>
    <t>18,12</t>
  </si>
  <si>
    <t>87,96</t>
  </si>
  <si>
    <t>89,53</t>
  </si>
  <si>
    <t>283,39</t>
  </si>
  <si>
    <t>286,47</t>
  </si>
  <si>
    <t>213,13</t>
  </si>
  <si>
    <t>215,79</t>
  </si>
  <si>
    <t>209,41</t>
  </si>
  <si>
    <t>43,57</t>
  </si>
  <si>
    <t>160,97</t>
  </si>
  <si>
    <t>163,63</t>
  </si>
  <si>
    <t>23,97</t>
  </si>
  <si>
    <t>49,75</t>
  </si>
  <si>
    <t>10,04</t>
  </si>
  <si>
    <t>27,41</t>
  </si>
  <si>
    <t>15,11</t>
  </si>
  <si>
    <t>27,26</t>
  </si>
  <si>
    <t>41,83</t>
  </si>
  <si>
    <t>64,57</t>
  </si>
  <si>
    <t>28,87</t>
  </si>
  <si>
    <t>28,84</t>
  </si>
  <si>
    <t>44,54</t>
  </si>
  <si>
    <t>19,76</t>
  </si>
  <si>
    <t>40,02</t>
  </si>
  <si>
    <t>33,79</t>
  </si>
  <si>
    <t>14,96</t>
  </si>
  <si>
    <t>50,08</t>
  </si>
  <si>
    <t>51,22</t>
  </si>
  <si>
    <t>82,54</t>
  </si>
  <si>
    <t>82,73</t>
  </si>
  <si>
    <t>26,81</t>
  </si>
  <si>
    <t>23,68</t>
  </si>
  <si>
    <t>36,48</t>
  </si>
  <si>
    <t>14,37</t>
  </si>
  <si>
    <t>40,14</t>
  </si>
  <si>
    <t>41,23</t>
  </si>
  <si>
    <t>33,18</t>
  </si>
  <si>
    <t>72,93</t>
  </si>
  <si>
    <t>61,21</t>
  </si>
  <si>
    <t>144,99</t>
  </si>
  <si>
    <t>145,87</t>
  </si>
  <si>
    <t>140,87</t>
  </si>
  <si>
    <t>171,16</t>
  </si>
  <si>
    <t>172,23</t>
  </si>
  <si>
    <t>202,26</t>
  </si>
  <si>
    <t>43,53</t>
  </si>
  <si>
    <t>44,46</t>
  </si>
  <si>
    <t>53,34</t>
  </si>
  <si>
    <t>54,60</t>
  </si>
  <si>
    <t>22,44</t>
  </si>
  <si>
    <t>40,80</t>
  </si>
  <si>
    <t>62,93</t>
  </si>
  <si>
    <t>28,94</t>
  </si>
  <si>
    <t>30,92</t>
  </si>
  <si>
    <t>45,56</t>
  </si>
  <si>
    <t>46,62</t>
  </si>
  <si>
    <t>84,27</t>
  </si>
  <si>
    <t>85,33</t>
  </si>
  <si>
    <t>49,19</t>
  </si>
  <si>
    <t>18,01</t>
  </si>
  <si>
    <t>23,01</t>
  </si>
  <si>
    <t>35,26</t>
  </si>
  <si>
    <t>116,57</t>
  </si>
  <si>
    <t>116,90</t>
  </si>
  <si>
    <t>21,35</t>
  </si>
  <si>
    <t>41,08</t>
  </si>
  <si>
    <t>59,14</t>
  </si>
  <si>
    <t>38,25</t>
  </si>
  <si>
    <t>45,82</t>
  </si>
  <si>
    <t>47,25</t>
  </si>
  <si>
    <t>40,37</t>
  </si>
  <si>
    <t>183,43</t>
  </si>
  <si>
    <t>183,86</t>
  </si>
  <si>
    <t>122,73</t>
  </si>
  <si>
    <t>123,18</t>
  </si>
  <si>
    <t>140,49</t>
  </si>
  <si>
    <t>141,09</t>
  </si>
  <si>
    <t>159,45</t>
  </si>
  <si>
    <t>165,35</t>
  </si>
  <si>
    <t>242,25</t>
  </si>
  <si>
    <t>242,96</t>
  </si>
  <si>
    <t>46,28</t>
  </si>
  <si>
    <t>57,58</t>
  </si>
  <si>
    <t>90,64</t>
  </si>
  <si>
    <t>91,54</t>
  </si>
  <si>
    <t>195,06</t>
  </si>
  <si>
    <t>232,59</t>
  </si>
  <si>
    <t>234,00</t>
  </si>
  <si>
    <t>32,80</t>
  </si>
  <si>
    <t>86,76</t>
  </si>
  <si>
    <t>88,13</t>
  </si>
  <si>
    <t>113,78</t>
  </si>
  <si>
    <t>115,55</t>
  </si>
  <si>
    <t>119,54</t>
  </si>
  <si>
    <t>121,31</t>
  </si>
  <si>
    <t>38,83</t>
  </si>
  <si>
    <t>50,97</t>
  </si>
  <si>
    <t>58,03</t>
  </si>
  <si>
    <t>24,78</t>
  </si>
  <si>
    <t>21,73</t>
  </si>
  <si>
    <t>47,74</t>
  </si>
  <si>
    <t>87,92</t>
  </si>
  <si>
    <t>135,73</t>
  </si>
  <si>
    <t>136,59</t>
  </si>
  <si>
    <t>212,83</t>
  </si>
  <si>
    <t>213,95</t>
  </si>
  <si>
    <t>683,46</t>
  </si>
  <si>
    <t>684,82</t>
  </si>
  <si>
    <t>29,07</t>
  </si>
  <si>
    <t>57,30</t>
  </si>
  <si>
    <t>75,96</t>
  </si>
  <si>
    <t>76,54</t>
  </si>
  <si>
    <t>119,56</t>
  </si>
  <si>
    <t>120,30</t>
  </si>
  <si>
    <t>349,62</t>
  </si>
  <si>
    <t>350,53</t>
  </si>
  <si>
    <t>60,26</t>
  </si>
  <si>
    <t>61,02</t>
  </si>
  <si>
    <t>125,56</t>
  </si>
  <si>
    <t>126,51</t>
  </si>
  <si>
    <t>167,13</t>
  </si>
  <si>
    <t>168,28</t>
  </si>
  <si>
    <t>313,98</t>
  </si>
  <si>
    <t>315,46</t>
  </si>
  <si>
    <t>838,69</t>
  </si>
  <si>
    <t>840,52</t>
  </si>
  <si>
    <t>51,92</t>
  </si>
  <si>
    <t>30,85</t>
  </si>
  <si>
    <t>31,48</t>
  </si>
  <si>
    <t>65,85</t>
  </si>
  <si>
    <t>35,48</t>
  </si>
  <si>
    <t>36,63</t>
  </si>
  <si>
    <t>11,64</t>
  </si>
  <si>
    <t>21,03</t>
  </si>
  <si>
    <t>46,68</t>
  </si>
  <si>
    <t>72,78</t>
  </si>
  <si>
    <t>66,52</t>
  </si>
  <si>
    <t>66,49</t>
  </si>
  <si>
    <t>93,28</t>
  </si>
  <si>
    <t>101,29</t>
  </si>
  <si>
    <t>129,87</t>
  </si>
  <si>
    <t>140,08</t>
  </si>
  <si>
    <t>143,81</t>
  </si>
  <si>
    <t>98,89</t>
  </si>
  <si>
    <t>103,64</t>
  </si>
  <si>
    <t>101,09</t>
  </si>
  <si>
    <t>156,89</t>
  </si>
  <si>
    <t>145,66</t>
  </si>
  <si>
    <t>150,83</t>
  </si>
  <si>
    <t>212,53</t>
  </si>
  <si>
    <t>218,12</t>
  </si>
  <si>
    <t>190,89</t>
  </si>
  <si>
    <t>196,48</t>
  </si>
  <si>
    <t>128,37</t>
  </si>
  <si>
    <t>134,72</t>
  </si>
  <si>
    <t>199,80</t>
  </si>
  <si>
    <t>206,72</t>
  </si>
  <si>
    <t>252,40</t>
  </si>
  <si>
    <t>259,86</t>
  </si>
  <si>
    <t>35,90</t>
  </si>
  <si>
    <t>49,80</t>
  </si>
  <si>
    <t>50,17</t>
  </si>
  <si>
    <t>66,47</t>
  </si>
  <si>
    <t>69,64</t>
  </si>
  <si>
    <t>94,85</t>
  </si>
  <si>
    <t>102,71</t>
  </si>
  <si>
    <t>106,32</t>
  </si>
  <si>
    <t>132,78</t>
  </si>
  <si>
    <t>136,85</t>
  </si>
  <si>
    <t>142,99</t>
  </si>
  <si>
    <t>48,15</t>
  </si>
  <si>
    <t>66,20</t>
  </si>
  <si>
    <t>70,14</t>
  </si>
  <si>
    <t>60,75</t>
  </si>
  <si>
    <t>76,64</t>
  </si>
  <si>
    <t>80,93</t>
  </si>
  <si>
    <t>72,88</t>
  </si>
  <si>
    <t>77,17</t>
  </si>
  <si>
    <t>98,81</t>
  </si>
  <si>
    <t>103,55</t>
  </si>
  <si>
    <t>159,05</t>
  </si>
  <si>
    <t>164,47</t>
  </si>
  <si>
    <t>147,82</t>
  </si>
  <si>
    <t>153,24</t>
  </si>
  <si>
    <t>216,89</t>
  </si>
  <si>
    <t>223,00</t>
  </si>
  <si>
    <t>201,36</t>
  </si>
  <si>
    <t>65,21</t>
  </si>
  <si>
    <t>81,66</t>
  </si>
  <si>
    <t>86,91</t>
  </si>
  <si>
    <t>101,40</t>
  </si>
  <si>
    <t>202,63</t>
  </si>
  <si>
    <t>209,87</t>
  </si>
  <si>
    <t>258,21</t>
  </si>
  <si>
    <t>266,35</t>
  </si>
  <si>
    <t>56,55</t>
  </si>
  <si>
    <t>56,52</t>
  </si>
  <si>
    <t>77,20</t>
  </si>
  <si>
    <t>79,16</t>
  </si>
  <si>
    <t>88,67</t>
  </si>
  <si>
    <t>90,63</t>
  </si>
  <si>
    <t>116,47</t>
  </si>
  <si>
    <t>118,61</t>
  </si>
  <si>
    <t>128,82</t>
  </si>
  <si>
    <t>41,32</t>
  </si>
  <si>
    <t>38,58</t>
  </si>
  <si>
    <t>61,41</t>
  </si>
  <si>
    <t>57,65</t>
  </si>
  <si>
    <t>60,13</t>
  </si>
  <si>
    <t>81,29</t>
  </si>
  <si>
    <t>78,74</t>
  </si>
  <si>
    <t>140,99</t>
  </si>
  <si>
    <t>126,81</t>
  </si>
  <si>
    <t>129,76</t>
  </si>
  <si>
    <t>192,43</t>
  </si>
  <si>
    <t>195,65</t>
  </si>
  <si>
    <t>170,79</t>
  </si>
  <si>
    <t>174,01</t>
  </si>
  <si>
    <t>49,48</t>
  </si>
  <si>
    <t>52,44</t>
  </si>
  <si>
    <t>66,89</t>
  </si>
  <si>
    <t>75,38</t>
  </si>
  <si>
    <t>78,70</t>
  </si>
  <si>
    <t>108,44</t>
  </si>
  <si>
    <t>174,66</t>
  </si>
  <si>
    <t>178,58</t>
  </si>
  <si>
    <t>225,58</t>
  </si>
  <si>
    <t>47,69</t>
  </si>
  <si>
    <t>25,14</t>
  </si>
  <si>
    <t>140,98</t>
  </si>
  <si>
    <t>217,88</t>
  </si>
  <si>
    <t>323,62</t>
  </si>
  <si>
    <t>327,35</t>
  </si>
  <si>
    <t>57,72</t>
  </si>
  <si>
    <t>84,60</t>
  </si>
  <si>
    <t>87,22</t>
  </si>
  <si>
    <t>140,93</t>
  </si>
  <si>
    <t>144,10</t>
  </si>
  <si>
    <t>219,30</t>
  </si>
  <si>
    <t>222,91</t>
  </si>
  <si>
    <t>326,53</t>
  </si>
  <si>
    <t>330,60</t>
  </si>
  <si>
    <t>49,87</t>
  </si>
  <si>
    <t>77,24</t>
  </si>
  <si>
    <t>91,72</t>
  </si>
  <si>
    <t>93,38</t>
  </si>
  <si>
    <t>129,22</t>
  </si>
  <si>
    <t>131,01</t>
  </si>
  <si>
    <t>205,26</t>
  </si>
  <si>
    <t>310,22</t>
  </si>
  <si>
    <t>312,36</t>
  </si>
  <si>
    <t>34,45</t>
  </si>
  <si>
    <t>70,82</t>
  </si>
  <si>
    <t>73,99</t>
  </si>
  <si>
    <t>106,14</t>
  </si>
  <si>
    <t>146,13</t>
  </si>
  <si>
    <t>149,59</t>
  </si>
  <si>
    <t>148,54</t>
  </si>
  <si>
    <t>152,27</t>
  </si>
  <si>
    <t>35,38</t>
  </si>
  <si>
    <t>44,91</t>
  </si>
  <si>
    <t>73,94</t>
  </si>
  <si>
    <t>111,17</t>
  </si>
  <si>
    <t>151,45</t>
  </si>
  <si>
    <t>155,52</t>
  </si>
  <si>
    <t>27,82</t>
  </si>
  <si>
    <t>35,99</t>
  </si>
  <si>
    <t>37,56</t>
  </si>
  <si>
    <t>37,55</t>
  </si>
  <si>
    <t>41,60</t>
  </si>
  <si>
    <t>60,85</t>
  </si>
  <si>
    <t>93,52</t>
  </si>
  <si>
    <t>95,48</t>
  </si>
  <si>
    <t>135,14</t>
  </si>
  <si>
    <t>137,28</t>
  </si>
  <si>
    <t>1.013,36</t>
  </si>
  <si>
    <t>1.013,64</t>
  </si>
  <si>
    <t>39,54</t>
  </si>
  <si>
    <t>84,62</t>
  </si>
  <si>
    <t>23,62</t>
  </si>
  <si>
    <t>1.114,19</t>
  </si>
  <si>
    <t>1.114,58</t>
  </si>
  <si>
    <t>149,80</t>
  </si>
  <si>
    <t>150,19</t>
  </si>
  <si>
    <t>57,08</t>
  </si>
  <si>
    <t>1.276,28</t>
  </si>
  <si>
    <t>1.276,75</t>
  </si>
  <si>
    <t>89,38</t>
  </si>
  <si>
    <t>89,96</t>
  </si>
  <si>
    <t>1.601,92</t>
  </si>
  <si>
    <t>1.602,50</t>
  </si>
  <si>
    <t>134,18</t>
  </si>
  <si>
    <t>134,92</t>
  </si>
  <si>
    <t>113,80</t>
  </si>
  <si>
    <t>114,45</t>
  </si>
  <si>
    <t>2.221,10</t>
  </si>
  <si>
    <t>321,54</t>
  </si>
  <si>
    <t>322,36</t>
  </si>
  <si>
    <t>2.932,03</t>
  </si>
  <si>
    <t>2.932,94</t>
  </si>
  <si>
    <t>32,30</t>
  </si>
  <si>
    <t>53,53</t>
  </si>
  <si>
    <t>31,57</t>
  </si>
  <si>
    <t>41,53</t>
  </si>
  <si>
    <t>42,02</t>
  </si>
  <si>
    <t>874,87</t>
  </si>
  <si>
    <t>875,36</t>
  </si>
  <si>
    <t>21,66</t>
  </si>
  <si>
    <t>21,42</t>
  </si>
  <si>
    <t>1.015,71</t>
  </si>
  <si>
    <t>1.016,27</t>
  </si>
  <si>
    <t>40,90</t>
  </si>
  <si>
    <t>87,53</t>
  </si>
  <si>
    <t>1.116,36</t>
  </si>
  <si>
    <t>1.116,99</t>
  </si>
  <si>
    <t>54,69</t>
  </si>
  <si>
    <t>151,97</t>
  </si>
  <si>
    <t>152,60</t>
  </si>
  <si>
    <t>36,06</t>
  </si>
  <si>
    <t>55,67</t>
  </si>
  <si>
    <t>875,02</t>
  </si>
  <si>
    <t>875,53</t>
  </si>
  <si>
    <t>1.017,46</t>
  </si>
  <si>
    <t>1.018,23</t>
  </si>
  <si>
    <t>88,72</t>
  </si>
  <si>
    <t>89,49</t>
  </si>
  <si>
    <t>56,44</t>
  </si>
  <si>
    <t>155,10</t>
  </si>
  <si>
    <t>156,09</t>
  </si>
  <si>
    <t>1.119,49</t>
  </si>
  <si>
    <t>1.120,48</t>
  </si>
  <si>
    <t>105,74</t>
  </si>
  <si>
    <t>106,44</t>
  </si>
  <si>
    <t>28,80</t>
  </si>
  <si>
    <t>51,76</t>
  </si>
  <si>
    <t>44,84</t>
  </si>
  <si>
    <t>104,91</t>
  </si>
  <si>
    <t>105,63</t>
  </si>
  <si>
    <t>167,63</t>
  </si>
  <si>
    <t>168,49</t>
  </si>
  <si>
    <t>248,16</t>
  </si>
  <si>
    <t>249,28</t>
  </si>
  <si>
    <t>560,61</t>
  </si>
  <si>
    <t>561,97</t>
  </si>
  <si>
    <t>54,05</t>
  </si>
  <si>
    <t>55,80</t>
  </si>
  <si>
    <t>74,90</t>
  </si>
  <si>
    <t>76,62</t>
  </si>
  <si>
    <t>128,65</t>
  </si>
  <si>
    <t>116,30</t>
  </si>
  <si>
    <t>118,44</t>
  </si>
  <si>
    <t>77,76</t>
  </si>
  <si>
    <t>80,33</t>
  </si>
  <si>
    <t>123,43</t>
  </si>
  <si>
    <t>134,66</t>
  </si>
  <si>
    <t>137,23</t>
  </si>
  <si>
    <t>170,59</t>
  </si>
  <si>
    <t>173,79</t>
  </si>
  <si>
    <t>192,23</t>
  </si>
  <si>
    <t>195,43</t>
  </si>
  <si>
    <t>103,47</t>
  </si>
  <si>
    <t>106,89</t>
  </si>
  <si>
    <t>170,03</t>
  </si>
  <si>
    <t>173,45</t>
  </si>
  <si>
    <t>225,15</t>
  </si>
  <si>
    <t>229,43</t>
  </si>
  <si>
    <t>134,64</t>
  </si>
  <si>
    <t>136,65</t>
  </si>
  <si>
    <t>359,73</t>
  </si>
  <si>
    <t>361,74</t>
  </si>
  <si>
    <t>542,15</t>
  </si>
  <si>
    <t>544,34</t>
  </si>
  <si>
    <t>769,38</t>
  </si>
  <si>
    <t>771,57</t>
  </si>
  <si>
    <t>231,47</t>
  </si>
  <si>
    <t>234,49</t>
  </si>
  <si>
    <t>266,80</t>
  </si>
  <si>
    <t>269,82</t>
  </si>
  <si>
    <t>695,86</t>
  </si>
  <si>
    <t>698,88</t>
  </si>
  <si>
    <t>573,01</t>
  </si>
  <si>
    <t>680,22</t>
  </si>
  <si>
    <t>683,50</t>
  </si>
  <si>
    <t>1.599,20</t>
  </si>
  <si>
    <t>1.602,48</t>
  </si>
  <si>
    <t>342,43</t>
  </si>
  <si>
    <t>346,45</t>
  </si>
  <si>
    <t>858,98</t>
  </si>
  <si>
    <t>863,00</t>
  </si>
  <si>
    <t>1.324,26</t>
  </si>
  <si>
    <t>1.328,65</t>
  </si>
  <si>
    <t>2.802,36</t>
  </si>
  <si>
    <t>2.806,75</t>
  </si>
  <si>
    <t>28,32</t>
  </si>
  <si>
    <t>34,88</t>
  </si>
  <si>
    <t>52,33</t>
  </si>
  <si>
    <t>53,92</t>
  </si>
  <si>
    <t>70,44</t>
  </si>
  <si>
    <t>72,03</t>
  </si>
  <si>
    <t>102,94</t>
  </si>
  <si>
    <t>104,53</t>
  </si>
  <si>
    <t>9,56</t>
  </si>
  <si>
    <t>14,93</t>
  </si>
  <si>
    <t>47,82</t>
  </si>
  <si>
    <t>53,28</t>
  </si>
  <si>
    <t>107,73</t>
  </si>
  <si>
    <t>109,08</t>
  </si>
  <si>
    <t>139,02</t>
  </si>
  <si>
    <t>250,25</t>
  </si>
  <si>
    <t>252,63</t>
  </si>
  <si>
    <t>225,59</t>
  </si>
  <si>
    <t>227,97</t>
  </si>
  <si>
    <t>16,55</t>
  </si>
  <si>
    <t>56,66</t>
  </si>
  <si>
    <t>84,77</t>
  </si>
  <si>
    <t>86,57</t>
  </si>
  <si>
    <t>69,02</t>
  </si>
  <si>
    <t>125,55</t>
  </si>
  <si>
    <t>128,74</t>
  </si>
  <si>
    <t>147,14</t>
  </si>
  <si>
    <t>223,87</t>
  </si>
  <si>
    <t>193,83</t>
  </si>
  <si>
    <t>197,02</t>
  </si>
  <si>
    <t>20,99</t>
  </si>
  <si>
    <t>43,33</t>
  </si>
  <si>
    <t>63,23</t>
  </si>
  <si>
    <t>246,65</t>
  </si>
  <si>
    <t>248,17</t>
  </si>
  <si>
    <t>344,10</t>
  </si>
  <si>
    <t>345,62</t>
  </si>
  <si>
    <t>305,05</t>
  </si>
  <si>
    <t>30,11</t>
  </si>
  <si>
    <t>30,48</t>
  </si>
  <si>
    <t>47,81</t>
  </si>
  <si>
    <t>93,77</t>
  </si>
  <si>
    <t>335,18</t>
  </si>
  <si>
    <t>336,02</t>
  </si>
  <si>
    <t>490,68</t>
  </si>
  <si>
    <t>492,38</t>
  </si>
  <si>
    <t>163,33</t>
  </si>
  <si>
    <t>165,03</t>
  </si>
  <si>
    <t>1.471,81</t>
  </si>
  <si>
    <t>1.473,51</t>
  </si>
  <si>
    <t>187,35</t>
  </si>
  <si>
    <t>189,05</t>
  </si>
  <si>
    <t>30,59</t>
  </si>
  <si>
    <t>31,31</t>
  </si>
  <si>
    <t>72,40</t>
  </si>
  <si>
    <t>73,66</t>
  </si>
  <si>
    <t>142,13</t>
  </si>
  <si>
    <t>173,35</t>
  </si>
  <si>
    <t>235,14</t>
  </si>
  <si>
    <t>190,27</t>
  </si>
  <si>
    <t>191,95</t>
  </si>
  <si>
    <t>233,81</t>
  </si>
  <si>
    <t>237,21</t>
  </si>
  <si>
    <t>284,33</t>
  </si>
  <si>
    <t>287,73</t>
  </si>
  <si>
    <t>33,11</t>
  </si>
  <si>
    <t>39,79</t>
  </si>
  <si>
    <t>59,10</t>
  </si>
  <si>
    <t>66,60</t>
  </si>
  <si>
    <t>91,44</t>
  </si>
  <si>
    <t>92,44</t>
  </si>
  <si>
    <t>40,42</t>
  </si>
  <si>
    <t>64,82</t>
  </si>
  <si>
    <t>71,04</t>
  </si>
  <si>
    <t>99,04</t>
  </si>
  <si>
    <t>235,63</t>
  </si>
  <si>
    <t>237,15</t>
  </si>
  <si>
    <t>325,60</t>
  </si>
  <si>
    <t>327,12</t>
  </si>
  <si>
    <t>429,87</t>
  </si>
  <si>
    <t>431,39</t>
  </si>
  <si>
    <t>136,60</t>
  </si>
  <si>
    <t>137,44</t>
  </si>
  <si>
    <t>51,31</t>
  </si>
  <si>
    <t>56,71</t>
  </si>
  <si>
    <t>62,69</t>
  </si>
  <si>
    <t>40,15</t>
  </si>
  <si>
    <t>41,36</t>
  </si>
  <si>
    <t>21,27</t>
  </si>
  <si>
    <t>21,68</t>
  </si>
  <si>
    <t>29,45</t>
  </si>
  <si>
    <t>29,17</t>
  </si>
  <si>
    <t>20,72</t>
  </si>
  <si>
    <t>34,14</t>
  </si>
  <si>
    <t>35,66</t>
  </si>
  <si>
    <t>51,56</t>
  </si>
  <si>
    <t>53,43</t>
  </si>
  <si>
    <t>81,38</t>
  </si>
  <si>
    <t>83,57</t>
  </si>
  <si>
    <t>101,76</t>
  </si>
  <si>
    <t>308,89</t>
  </si>
  <si>
    <t>52,53</t>
  </si>
  <si>
    <t>79,64</t>
  </si>
  <si>
    <t>60,64</t>
  </si>
  <si>
    <t>112,40</t>
  </si>
  <si>
    <t>142,94</t>
  </si>
  <si>
    <t>146,39</t>
  </si>
  <si>
    <t>276,90</t>
  </si>
  <si>
    <t>281,07</t>
  </si>
  <si>
    <t>30,58</t>
  </si>
  <si>
    <t>51,39</t>
  </si>
  <si>
    <t>74,57</t>
  </si>
  <si>
    <t>99,66</t>
  </si>
  <si>
    <t>101,79</t>
  </si>
  <si>
    <t>33,21</t>
  </si>
  <si>
    <t>81,83</t>
  </si>
  <si>
    <t>96,72</t>
  </si>
  <si>
    <t>98,76</t>
  </si>
  <si>
    <t>305,92</t>
  </si>
  <si>
    <t>309,11</t>
  </si>
  <si>
    <t>19,15</t>
  </si>
  <si>
    <t>16,25</t>
  </si>
  <si>
    <t>38,91</t>
  </si>
  <si>
    <t>54,88</t>
  </si>
  <si>
    <t>107,34</t>
  </si>
  <si>
    <t>110,06</t>
  </si>
  <si>
    <t>136,20</t>
  </si>
  <si>
    <t>138,92</t>
  </si>
  <si>
    <t>277,11</t>
  </si>
  <si>
    <t>367,82</t>
  </si>
  <si>
    <t>369,75</t>
  </si>
  <si>
    <t>65,61</t>
  </si>
  <si>
    <t>67,21</t>
  </si>
  <si>
    <t>108,09</t>
  </si>
  <si>
    <t>188,34</t>
  </si>
  <si>
    <t>190,93</t>
  </si>
  <si>
    <t>117,71</t>
  </si>
  <si>
    <t>28,21</t>
  </si>
  <si>
    <t>21,11</t>
  </si>
  <si>
    <t>31,70</t>
  </si>
  <si>
    <t>25,80</t>
  </si>
  <si>
    <t>14,74</t>
  </si>
  <si>
    <t>17,58</t>
  </si>
  <si>
    <t>26,23</t>
  </si>
  <si>
    <t>20,89</t>
  </si>
  <si>
    <t>22,26</t>
  </si>
  <si>
    <t>33,71</t>
  </si>
  <si>
    <t>30,81</t>
  </si>
  <si>
    <t>44,88</t>
  </si>
  <si>
    <t>46,55</t>
  </si>
  <si>
    <t>17,92</t>
  </si>
  <si>
    <t>31,44</t>
  </si>
  <si>
    <t>31,76</t>
  </si>
  <si>
    <t>45,84</t>
  </si>
  <si>
    <t>40,30</t>
  </si>
  <si>
    <t>57,41</t>
  </si>
  <si>
    <t>16,32</t>
  </si>
  <si>
    <t>26,41</t>
  </si>
  <si>
    <t>39,69</t>
  </si>
  <si>
    <t>45,36</t>
  </si>
  <si>
    <t>41,98</t>
  </si>
  <si>
    <t>55,97</t>
  </si>
  <si>
    <t>64,72</t>
  </si>
  <si>
    <t>157,06</t>
  </si>
  <si>
    <t>159,19</t>
  </si>
  <si>
    <t>176,02</t>
  </si>
  <si>
    <t>178,34</t>
  </si>
  <si>
    <t>170,55</t>
  </si>
  <si>
    <t>172,90</t>
  </si>
  <si>
    <t>201,86</t>
  </si>
  <si>
    <t>204,50</t>
  </si>
  <si>
    <t>39,13</t>
  </si>
  <si>
    <t>44,81</t>
  </si>
  <si>
    <t>70,12</t>
  </si>
  <si>
    <t>71,40</t>
  </si>
  <si>
    <t>38,72</t>
  </si>
  <si>
    <t>48,57</t>
  </si>
  <si>
    <t>90,78</t>
  </si>
  <si>
    <t>92,57</t>
  </si>
  <si>
    <t>95,21</t>
  </si>
  <si>
    <t>109,69</t>
  </si>
  <si>
    <t>112,74</t>
  </si>
  <si>
    <t>125,10</t>
  </si>
  <si>
    <t>125,34</t>
  </si>
  <si>
    <t>128,78</t>
  </si>
  <si>
    <t>138,19</t>
  </si>
  <si>
    <t>141,71</t>
  </si>
  <si>
    <t>165,95</t>
  </si>
  <si>
    <t>170,01</t>
  </si>
  <si>
    <t>183,16</t>
  </si>
  <si>
    <t>187,75</t>
  </si>
  <si>
    <t>192,24</t>
  </si>
  <si>
    <t>196,19</t>
  </si>
  <si>
    <t>236,82</t>
  </si>
  <si>
    <t>240,77</t>
  </si>
  <si>
    <t>445,68</t>
  </si>
  <si>
    <t>450,04</t>
  </si>
  <si>
    <t>471,75</t>
  </si>
  <si>
    <t>476,55</t>
  </si>
  <si>
    <t>593,16</t>
  </si>
  <si>
    <t>597,96</t>
  </si>
  <si>
    <t>325,86</t>
  </si>
  <si>
    <t>331,78</t>
  </si>
  <si>
    <t>351,31</t>
  </si>
  <si>
    <t>357,23</t>
  </si>
  <si>
    <t>605,80</t>
  </si>
  <si>
    <t>612,35</t>
  </si>
  <si>
    <t>646,50</t>
  </si>
  <si>
    <t>653,05</t>
  </si>
  <si>
    <t>1.486,50</t>
  </si>
  <si>
    <t>1.493,67</t>
  </si>
  <si>
    <t>1.303,91</t>
  </si>
  <si>
    <t>1.311,08</t>
  </si>
  <si>
    <t>536,30</t>
  </si>
  <si>
    <t>544,19</t>
  </si>
  <si>
    <t>989,94</t>
  </si>
  <si>
    <t>998,67</t>
  </si>
  <si>
    <t>1.578,51</t>
  </si>
  <si>
    <t>1.588,09</t>
  </si>
  <si>
    <t>48,54</t>
  </si>
  <si>
    <t>91,47</t>
  </si>
  <si>
    <t>92,95</t>
  </si>
  <si>
    <t>113,49</t>
  </si>
  <si>
    <t>114,97</t>
  </si>
  <si>
    <t>116,54</t>
  </si>
  <si>
    <t>118,40</t>
  </si>
  <si>
    <t>144,73</t>
  </si>
  <si>
    <t>146,59</t>
  </si>
  <si>
    <t>180,66</t>
  </si>
  <si>
    <t>222,92</t>
  </si>
  <si>
    <t>225,24</t>
  </si>
  <si>
    <t>344,04</t>
  </si>
  <si>
    <t>347,05</t>
  </si>
  <si>
    <t>434,16</t>
  </si>
  <si>
    <t>462,60</t>
  </si>
  <si>
    <t>584,01</t>
  </si>
  <si>
    <t>587,73</t>
  </si>
  <si>
    <t>101,72</t>
  </si>
  <si>
    <t>103,46</t>
  </si>
  <si>
    <t>151,72</t>
  </si>
  <si>
    <t>217,47</t>
  </si>
  <si>
    <t>220,25</t>
  </si>
  <si>
    <t>330,50</t>
  </si>
  <si>
    <t>333,98</t>
  </si>
  <si>
    <t>588,54</t>
  </si>
  <si>
    <t>593,07</t>
  </si>
  <si>
    <t>629,24</t>
  </si>
  <si>
    <t>633,77</t>
  </si>
  <si>
    <t>1.472,73</t>
  </si>
  <si>
    <t>1.478,30</t>
  </si>
  <si>
    <t>1.290,14</t>
  </si>
  <si>
    <t>1.295,71</t>
  </si>
  <si>
    <t>162,55</t>
  </si>
  <si>
    <t>164,86</t>
  </si>
  <si>
    <t>244,60</t>
  </si>
  <si>
    <t>247,56</t>
  </si>
  <si>
    <t>317,27</t>
  </si>
  <si>
    <t>320,99</t>
  </si>
  <si>
    <t>508,52</t>
  </si>
  <si>
    <t>513,15</t>
  </si>
  <si>
    <t>966,89</t>
  </si>
  <si>
    <t>972,92</t>
  </si>
  <si>
    <t>1.560,20</t>
  </si>
  <si>
    <t>1.567,63</t>
  </si>
  <si>
    <t>87,31</t>
  </si>
  <si>
    <t>88,30</t>
  </si>
  <si>
    <t>109,53</t>
  </si>
  <si>
    <t>110,56</t>
  </si>
  <si>
    <t>110,68</t>
  </si>
  <si>
    <t>111,84</t>
  </si>
  <si>
    <t>138,87</t>
  </si>
  <si>
    <t>140,03</t>
  </si>
  <si>
    <t>171,39</t>
  </si>
  <si>
    <t>214,62</t>
  </si>
  <si>
    <t>215,97</t>
  </si>
  <si>
    <t>332,11</t>
  </si>
  <si>
    <t>333,74</t>
  </si>
  <si>
    <t>422,23</t>
  </si>
  <si>
    <t>423,86</t>
  </si>
  <si>
    <t>446,93</t>
  </si>
  <si>
    <t>448,80</t>
  </si>
  <si>
    <t>568,34</t>
  </si>
  <si>
    <t>570,21</t>
  </si>
  <si>
    <t>145,80</t>
  </si>
  <si>
    <t>147,33</t>
  </si>
  <si>
    <t>208,64</t>
  </si>
  <si>
    <t>210,39</t>
  </si>
  <si>
    <t>292,60</t>
  </si>
  <si>
    <t>294,62</t>
  </si>
  <si>
    <t>318,05</t>
  </si>
  <si>
    <t>320,07</t>
  </si>
  <si>
    <t>570,57</t>
  </si>
  <si>
    <t>572,98</t>
  </si>
  <si>
    <t>611,27</t>
  </si>
  <si>
    <t>613,68</t>
  </si>
  <si>
    <t>1.449,28</t>
  </si>
  <si>
    <t>1.452,10</t>
  </si>
  <si>
    <t>1.266,69</t>
  </si>
  <si>
    <t>1.269,51</t>
  </si>
  <si>
    <t>159,92</t>
  </si>
  <si>
    <t>238,73</t>
  </si>
  <si>
    <t>305,48</t>
  </si>
  <si>
    <t>307,82</t>
  </si>
  <si>
    <t>491,91</t>
  </si>
  <si>
    <t>494,60</t>
  </si>
  <si>
    <t>946,47</t>
  </si>
  <si>
    <t>950,11</t>
  </si>
  <si>
    <t>1.528,91</t>
  </si>
  <si>
    <t>1.532,68</t>
  </si>
  <si>
    <t>42,65</t>
  </si>
  <si>
    <t>51,41</t>
  </si>
  <si>
    <t>40,57</t>
  </si>
  <si>
    <t>79,75</t>
  </si>
  <si>
    <t>58,55</t>
  </si>
  <si>
    <t>80,56</t>
  </si>
  <si>
    <t>82,84</t>
  </si>
  <si>
    <t>124,57</t>
  </si>
  <si>
    <t>128,99</t>
  </si>
  <si>
    <t>85,69</t>
  </si>
  <si>
    <t>119,80</t>
  </si>
  <si>
    <t>193,11</t>
  </si>
  <si>
    <t>199,00</t>
  </si>
  <si>
    <t>43,20</t>
  </si>
  <si>
    <t>44,68</t>
  </si>
  <si>
    <t>52,91</t>
  </si>
  <si>
    <t>54,10</t>
  </si>
  <si>
    <t>58,69</t>
  </si>
  <si>
    <t>59,99</t>
  </si>
  <si>
    <t>66,76</t>
  </si>
  <si>
    <t>69,54</t>
  </si>
  <si>
    <t>44,19</t>
  </si>
  <si>
    <t>44,99</t>
  </si>
  <si>
    <t>877,53</t>
  </si>
  <si>
    <t>878,33</t>
  </si>
  <si>
    <t>1.022,66</t>
  </si>
  <si>
    <t>1.024,02</t>
  </si>
  <si>
    <t>93,92</t>
  </si>
  <si>
    <t>24,29</t>
  </si>
  <si>
    <t>36,35</t>
  </si>
  <si>
    <t>43,78</t>
  </si>
  <si>
    <t>42,39</t>
  </si>
  <si>
    <t>161,65</t>
  </si>
  <si>
    <t>163,51</t>
  </si>
  <si>
    <t>1.126,04</t>
  </si>
  <si>
    <t>1.127,90</t>
  </si>
  <si>
    <t>60,15</t>
  </si>
  <si>
    <t>29,91</t>
  </si>
  <si>
    <t>85,68</t>
  </si>
  <si>
    <t>89,39</t>
  </si>
  <si>
    <t>34,08</t>
  </si>
  <si>
    <t>38,47</t>
  </si>
  <si>
    <t>55,04</t>
  </si>
  <si>
    <t>56,86</t>
  </si>
  <si>
    <t>877,12</t>
  </si>
  <si>
    <t>877,88</t>
  </si>
  <si>
    <t>23,27</t>
  </si>
  <si>
    <t>25,86</t>
  </si>
  <si>
    <t>1.019,47</t>
  </si>
  <si>
    <t>1.020,47</t>
  </si>
  <si>
    <t>90,73</t>
  </si>
  <si>
    <t>91,73</t>
  </si>
  <si>
    <t>42,18</t>
  </si>
  <si>
    <t>158,25</t>
  </si>
  <si>
    <t>1.121,43</t>
  </si>
  <si>
    <t>1.122,64</t>
  </si>
  <si>
    <t>29,11</t>
  </si>
  <si>
    <t>52,69</t>
  </si>
  <si>
    <t>39,18</t>
  </si>
  <si>
    <t>51,06</t>
  </si>
  <si>
    <t>55,96</t>
  </si>
  <si>
    <t>56,94</t>
  </si>
  <si>
    <t>877,54</t>
  </si>
  <si>
    <t>878,34</t>
  </si>
  <si>
    <t>24,36</t>
  </si>
  <si>
    <t>1.018,97</t>
  </si>
  <si>
    <t>1.019,92</t>
  </si>
  <si>
    <t>90,23</t>
  </si>
  <si>
    <t>34,50</t>
  </si>
  <si>
    <t>155,75</t>
  </si>
  <si>
    <t>156,82</t>
  </si>
  <si>
    <t>1.120,14</t>
  </si>
  <si>
    <t>1.121,21</t>
  </si>
  <si>
    <t>56,09</t>
  </si>
  <si>
    <t>56,81</t>
  </si>
  <si>
    <t>29,95</t>
  </si>
  <si>
    <t>49,72</t>
  </si>
  <si>
    <t>51,62</t>
  </si>
  <si>
    <t>11,20</t>
  </si>
  <si>
    <t>21,09</t>
  </si>
  <si>
    <t>34,47</t>
  </si>
  <si>
    <t>35,10</t>
  </si>
  <si>
    <t>10,92</t>
  </si>
  <si>
    <t>39,17</t>
  </si>
  <si>
    <t>39,93</t>
  </si>
  <si>
    <t>38,18</t>
  </si>
  <si>
    <t>14,02</t>
  </si>
  <si>
    <t>11,79</t>
  </si>
  <si>
    <t>18,78</t>
  </si>
  <si>
    <t>36,75</t>
  </si>
  <si>
    <t>36,38</t>
  </si>
  <si>
    <t>37,36</t>
  </si>
  <si>
    <t>58,37</t>
  </si>
  <si>
    <t>62,10</t>
  </si>
  <si>
    <t>55,40</t>
  </si>
  <si>
    <t>132,75</t>
  </si>
  <si>
    <t>134,04</t>
  </si>
  <si>
    <t>129,27</t>
  </si>
  <si>
    <t>130,56</t>
  </si>
  <si>
    <t>161,08</t>
  </si>
  <si>
    <t>73,85</t>
  </si>
  <si>
    <t>102,15</t>
  </si>
  <si>
    <t>103,01</t>
  </si>
  <si>
    <t>297,83</t>
  </si>
  <si>
    <t>298,69</t>
  </si>
  <si>
    <t>92,59</t>
  </si>
  <si>
    <t>205,47</t>
  </si>
  <si>
    <t>151,75</t>
  </si>
  <si>
    <t>153,31</t>
  </si>
  <si>
    <t>271,69</t>
  </si>
  <si>
    <t>273,40</t>
  </si>
  <si>
    <t>199,42</t>
  </si>
  <si>
    <t>22,96</t>
  </si>
  <si>
    <t>90,91</t>
  </si>
  <si>
    <t>91,35</t>
  </si>
  <si>
    <t>150,23</t>
  </si>
  <si>
    <t>26,17</t>
  </si>
  <si>
    <t>49,66</t>
  </si>
  <si>
    <t>31,63</t>
  </si>
  <si>
    <t>41,06</t>
  </si>
  <si>
    <t>42,08</t>
  </si>
  <si>
    <t>48,12</t>
  </si>
  <si>
    <t>20,34</t>
  </si>
  <si>
    <t>104576</t>
  </si>
  <si>
    <t>LUVA DE REDUÇÃO, PARA INSTALAÇÕES EM PEX ÁGUA, DN 20 X 16 MM, COM ANEL DESLIZANTE - FORNECIMENTO E INSTALAÇÃO. AF_02/2023</t>
  </si>
  <si>
    <t>104577</t>
  </si>
  <si>
    <t>LUVA DE REDUÇÃO, PARA INSTALAÇÕES EM PEX ÁGUA, DN 25 X 16 MM, COM ANEL DESLIZANTE - FORNECIMENTO E INSTALAÇÃO. AF_02/2023</t>
  </si>
  <si>
    <t>104578</t>
  </si>
  <si>
    <t>LUVA DE REDUÇÃO, PARA INSTALAÇÕES EM PEX ÁGUA, DN 25 X 20 MM, COM ANEL DESLIZANTE - FORNECIMENTO E INSTALAÇÃO. AF_02/2023</t>
  </si>
  <si>
    <t>104579</t>
  </si>
  <si>
    <t>LUVA DE REDUÇÃO, PARA INSTALAÇÕES EM PEX ÁGUA, DN 32 X 25 MM, COM ANEL DESLIZANTE - FORNECIMENTO E INSTALAÇÃO. AF_02/2023</t>
  </si>
  <si>
    <t>104581</t>
  </si>
  <si>
    <t>LUVA , PARA INSTALAÇÕES EM PEX ÁGUA, DN 16 MM, COM ANEL DESLIZANTE - FORNECIMENTO E INSTALAÇÃO. AF_02/2023</t>
  </si>
  <si>
    <t>104582</t>
  </si>
  <si>
    <t>LUVA , PARA INSTALAÇÕES EM PEX ÁGUA, DN 20 MM, COM ANEL DESLIZANTE - FORNECIMENTO E INSTALAÇÃO. AF_02/2023</t>
  </si>
  <si>
    <t>104583</t>
  </si>
  <si>
    <t>LUVA , PARA INSTALAÇÕES EM PEX ÁGUA, DN 25 MM, COM ANEL DESLIZANTE - FORNECIMENTO E INSTALAÇÃO. AF_02/2023</t>
  </si>
  <si>
    <t>25,59</t>
  </si>
  <si>
    <t>104584</t>
  </si>
  <si>
    <t>LUVA , PARA INSTALAÇÕES EM PEX ÁGUA, DN 32 MM, COM ANEL DESLIZANTE - FORNECIMENTO E INSTALAÇÃO. AF_02/2023</t>
  </si>
  <si>
    <t>30,67</t>
  </si>
  <si>
    <t>141,58</t>
  </si>
  <si>
    <t>141,92</t>
  </si>
  <si>
    <t>263,01</t>
  </si>
  <si>
    <t>263,81</t>
  </si>
  <si>
    <t>343,16</t>
  </si>
  <si>
    <t>344,65</t>
  </si>
  <si>
    <t>683,65</t>
  </si>
  <si>
    <t>694,90</t>
  </si>
  <si>
    <t>165,45</t>
  </si>
  <si>
    <t>176,35</t>
  </si>
  <si>
    <t>258,60</t>
  </si>
  <si>
    <t>500,46</t>
  </si>
  <si>
    <t>533,19</t>
  </si>
  <si>
    <t>699,54</t>
  </si>
  <si>
    <t>745,17</t>
  </si>
  <si>
    <t>838,20</t>
  </si>
  <si>
    <t>887,80</t>
  </si>
  <si>
    <t>218,21</t>
  </si>
  <si>
    <t>232,28</t>
  </si>
  <si>
    <t>405,39</t>
  </si>
  <si>
    <t>430,74</t>
  </si>
  <si>
    <t>578,22</t>
  </si>
  <si>
    <t>614,45</t>
  </si>
  <si>
    <t>694,64</t>
  </si>
  <si>
    <t>733,12</t>
  </si>
  <si>
    <t>135,68</t>
  </si>
  <si>
    <t>136,33</t>
  </si>
  <si>
    <t>318,73</t>
  </si>
  <si>
    <t>340,54</t>
  </si>
  <si>
    <t>557,34</t>
  </si>
  <si>
    <t>595,75</t>
  </si>
  <si>
    <t>916,73</t>
  </si>
  <si>
    <t>979,81</t>
  </si>
  <si>
    <t>245,32</t>
  </si>
  <si>
    <t>261,40</t>
  </si>
  <si>
    <t>438,72</t>
  </si>
  <si>
    <t>467,88</t>
  </si>
  <si>
    <t>171,42</t>
  </si>
  <si>
    <t>267,39</t>
  </si>
  <si>
    <t>481,60</t>
  </si>
  <si>
    <t>514,20</t>
  </si>
  <si>
    <t>673,68</t>
  </si>
  <si>
    <t>719,14</t>
  </si>
  <si>
    <t>804,75</t>
  </si>
  <si>
    <t>854,13</t>
  </si>
  <si>
    <t>226,90</t>
  </si>
  <si>
    <t>393,51</t>
  </si>
  <si>
    <t>418,78</t>
  </si>
  <si>
    <t>561,26</t>
  </si>
  <si>
    <t>671,73</t>
  </si>
  <si>
    <t>710,06</t>
  </si>
  <si>
    <t>3,22</t>
  </si>
  <si>
    <t>5,42</t>
  </si>
  <si>
    <t>280,06</t>
  </si>
  <si>
    <t>280,57</t>
  </si>
  <si>
    <t>431,83</t>
  </si>
  <si>
    <t>432,48</t>
  </si>
  <si>
    <t>1.060,62</t>
  </si>
  <si>
    <t>1.061,62</t>
  </si>
  <si>
    <t>1.204,81</t>
  </si>
  <si>
    <t>1.206,13</t>
  </si>
  <si>
    <t>2.071,79</t>
  </si>
  <si>
    <t>2.073,45</t>
  </si>
  <si>
    <t>465,84</t>
  </si>
  <si>
    <t>466,40</t>
  </si>
  <si>
    <t>669,13</t>
  </si>
  <si>
    <t>669,76</t>
  </si>
  <si>
    <t>648,36</t>
  </si>
  <si>
    <t>649,11</t>
  </si>
  <si>
    <t>997,29</t>
  </si>
  <si>
    <t>998,26</t>
  </si>
  <si>
    <t>1.251,59</t>
  </si>
  <si>
    <t>1.252,82</t>
  </si>
  <si>
    <t>1.853,12</t>
  </si>
  <si>
    <t>1.854,72</t>
  </si>
  <si>
    <t>3.338,36</t>
  </si>
  <si>
    <t>3.354,65</t>
  </si>
  <si>
    <t>4.034,53</t>
  </si>
  <si>
    <t>4.050,82</t>
  </si>
  <si>
    <t>5.446,93</t>
  </si>
  <si>
    <t>5.463,22</t>
  </si>
  <si>
    <t>7.954,25</t>
  </si>
  <si>
    <t>7.970,54</t>
  </si>
  <si>
    <t>12.275,01</t>
  </si>
  <si>
    <t>12.291,30</t>
  </si>
  <si>
    <t>601,37</t>
  </si>
  <si>
    <t>613,23</t>
  </si>
  <si>
    <t>85,47</t>
  </si>
  <si>
    <t>87,01</t>
  </si>
  <si>
    <t>68,69</t>
  </si>
  <si>
    <t>686,75</t>
  </si>
  <si>
    <t>693,24</t>
  </si>
  <si>
    <t>479,55</t>
  </si>
  <si>
    <t>482,61</t>
  </si>
  <si>
    <t>524,20</t>
  </si>
  <si>
    <t>527,89</t>
  </si>
  <si>
    <t>302,97</t>
  </si>
  <si>
    <t>305,64</t>
  </si>
  <si>
    <t>99,20</t>
  </si>
  <si>
    <t>27,94</t>
  </si>
  <si>
    <t>306,91</t>
  </si>
  <si>
    <t>307,86</t>
  </si>
  <si>
    <t>73,01</t>
  </si>
  <si>
    <t>80,03</t>
  </si>
  <si>
    <t>899,87</t>
  </si>
  <si>
    <t>906,16</t>
  </si>
  <si>
    <t>624,92</t>
  </si>
  <si>
    <t>631,21</t>
  </si>
  <si>
    <t>293,02</t>
  </si>
  <si>
    <t>296,70</t>
  </si>
  <si>
    <t>419,42</t>
  </si>
  <si>
    <t>426,91</t>
  </si>
  <si>
    <t>323,77</t>
  </si>
  <si>
    <t>205,13</t>
  </si>
  <si>
    <t>319,54</t>
  </si>
  <si>
    <t>322,96</t>
  </si>
  <si>
    <t>356,26</t>
  </si>
  <si>
    <t>361,76</t>
  </si>
  <si>
    <t>383,03</t>
  </si>
  <si>
    <t>384,64</t>
  </si>
  <si>
    <t>459,26</t>
  </si>
  <si>
    <t>460,04</t>
  </si>
  <si>
    <t>123,01</t>
  </si>
  <si>
    <t>123,59</t>
  </si>
  <si>
    <t>121,19</t>
  </si>
  <si>
    <t>121,59</t>
  </si>
  <si>
    <t>52,29</t>
  </si>
  <si>
    <t>93,56</t>
  </si>
  <si>
    <t>135,76</t>
  </si>
  <si>
    <t>891,40</t>
  </si>
  <si>
    <t>899,33</t>
  </si>
  <si>
    <t>760,40</t>
  </si>
  <si>
    <t>768,15</t>
  </si>
  <si>
    <t>732,09</t>
  </si>
  <si>
    <t>739,84</t>
  </si>
  <si>
    <t>978,69</t>
  </si>
  <si>
    <t>983,84</t>
  </si>
  <si>
    <t>563,85</t>
  </si>
  <si>
    <t>535,54</t>
  </si>
  <si>
    <t>540,03</t>
  </si>
  <si>
    <t>597,85</t>
  </si>
  <si>
    <t>602,80</t>
  </si>
  <si>
    <t>569,54</t>
  </si>
  <si>
    <t>574,49</t>
  </si>
  <si>
    <t>391,37</t>
  </si>
  <si>
    <t>358,96</t>
  </si>
  <si>
    <t>363,06</t>
  </si>
  <si>
    <t>376,62</t>
  </si>
  <si>
    <t>380,55</t>
  </si>
  <si>
    <t>348,31</t>
  </si>
  <si>
    <t>352,24</t>
  </si>
  <si>
    <t>470,43</t>
  </si>
  <si>
    <t>474,07</t>
  </si>
  <si>
    <t>537,91</t>
  </si>
  <si>
    <t>541,55</t>
  </si>
  <si>
    <t>426,49</t>
  </si>
  <si>
    <t>431,47</t>
  </si>
  <si>
    <t>415,84</t>
  </si>
  <si>
    <t>420,65</t>
  </si>
  <si>
    <t>325,71</t>
  </si>
  <si>
    <t>617,63</t>
  </si>
  <si>
    <t>620,85</t>
  </si>
  <si>
    <t>252,65</t>
  </si>
  <si>
    <t>256,51</t>
  </si>
  <si>
    <t>547,14</t>
  </si>
  <si>
    <t>551,65</t>
  </si>
  <si>
    <t>422,73</t>
  </si>
  <si>
    <t>427,74</t>
  </si>
  <si>
    <t>1.304,40</t>
  </si>
  <si>
    <t>1.314,13</t>
  </si>
  <si>
    <t>977,63</t>
  </si>
  <si>
    <t>985,55</t>
  </si>
  <si>
    <t>262,47</t>
  </si>
  <si>
    <t>248,58</t>
  </si>
  <si>
    <t>251,65</t>
  </si>
  <si>
    <t>1.405,45</t>
  </si>
  <si>
    <t>1.420,12</t>
  </si>
  <si>
    <t>753,37</t>
  </si>
  <si>
    <t>765,58</t>
  </si>
  <si>
    <t>1.316,36</t>
  </si>
  <si>
    <t>1.326,15</t>
  </si>
  <si>
    <t>1.376,02</t>
  </si>
  <si>
    <t>1.386,64</t>
  </si>
  <si>
    <t>285,95</t>
  </si>
  <si>
    <t>288,08</t>
  </si>
  <si>
    <t>294,27</t>
  </si>
  <si>
    <t>296,40</t>
  </si>
  <si>
    <t>710,59</t>
  </si>
  <si>
    <t>715,02</t>
  </si>
  <si>
    <t>718,91</t>
  </si>
  <si>
    <t>723,34</t>
  </si>
  <si>
    <t>103,62</t>
  </si>
  <si>
    <t>80,86</t>
  </si>
  <si>
    <t>80,15</t>
  </si>
  <si>
    <t>239,25</t>
  </si>
  <si>
    <t>245,85</t>
  </si>
  <si>
    <t>100,15</t>
  </si>
  <si>
    <t>68,07</t>
  </si>
  <si>
    <t>223,27</t>
  </si>
  <si>
    <t>224,93</t>
  </si>
  <si>
    <t>325,39</t>
  </si>
  <si>
    <t>327,00</t>
  </si>
  <si>
    <t>1.699,36</t>
  </si>
  <si>
    <t>1.701,61</t>
  </si>
  <si>
    <t>497,75</t>
  </si>
  <si>
    <t>498,96</t>
  </si>
  <si>
    <t>692,25</t>
  </si>
  <si>
    <t>695,77</t>
  </si>
  <si>
    <t>925,22</t>
  </si>
  <si>
    <t>640,76</t>
  </si>
  <si>
    <t>645,71</t>
  </si>
  <si>
    <t>700,20</t>
  </si>
  <si>
    <t>705,15</t>
  </si>
  <si>
    <t>605,77</t>
  </si>
  <si>
    <t>607,96</t>
  </si>
  <si>
    <t>336,01</t>
  </si>
  <si>
    <t>339,31</t>
  </si>
  <si>
    <t>355,62</t>
  </si>
  <si>
    <t>358,92</t>
  </si>
  <si>
    <t>378,66</t>
  </si>
  <si>
    <t>381,96</t>
  </si>
  <si>
    <t>295,02</t>
  </si>
  <si>
    <t>298,32</t>
  </si>
  <si>
    <t>315,00</t>
  </si>
  <si>
    <t>318,30</t>
  </si>
  <si>
    <t>327,76</t>
  </si>
  <si>
    <t>331,06</t>
  </si>
  <si>
    <t>339,03</t>
  </si>
  <si>
    <t>609,60</t>
  </si>
  <si>
    <t>614,57</t>
  </si>
  <si>
    <t>1.649,36</t>
  </si>
  <si>
    <t>1.680,13</t>
  </si>
  <si>
    <t>2.262,71</t>
  </si>
  <si>
    <t>2.303,80</t>
  </si>
  <si>
    <t>3.667,40</t>
  </si>
  <si>
    <t>3.711,20</t>
  </si>
  <si>
    <t>4.999,76</t>
  </si>
  <si>
    <t>5.059,84</t>
  </si>
  <si>
    <t>5.801,34</t>
  </si>
  <si>
    <t>5.865,82</t>
  </si>
  <si>
    <t>6.939,44</t>
  </si>
  <si>
    <t>7.018,63</t>
  </si>
  <si>
    <t>1.466,37</t>
  </si>
  <si>
    <t>1.502,28</t>
  </si>
  <si>
    <t>3.188,11</t>
  </si>
  <si>
    <t>3.242,08</t>
  </si>
  <si>
    <t>4.490,31</t>
  </si>
  <si>
    <t>4.568,82</t>
  </si>
  <si>
    <t>6.272,45</t>
  </si>
  <si>
    <t>6.380,53</t>
  </si>
  <si>
    <t>2.479,51</t>
  </si>
  <si>
    <t>2.514,55</t>
  </si>
  <si>
    <t>3.780,78</t>
  </si>
  <si>
    <t>3.832,69</t>
  </si>
  <si>
    <t>4.339,48</t>
  </si>
  <si>
    <t>4.394,23</t>
  </si>
  <si>
    <t>6.021,48</t>
  </si>
  <si>
    <t>6.093,81</t>
  </si>
  <si>
    <t>4.104,35</t>
  </si>
  <si>
    <t>4.326,12</t>
  </si>
  <si>
    <t>5.453,88</t>
  </si>
  <si>
    <t>5.750,61</t>
  </si>
  <si>
    <t>7.692,54</t>
  </si>
  <si>
    <t>8.113,51</t>
  </si>
  <si>
    <t>10.387,59</t>
  </si>
  <si>
    <t>10.957,35</t>
  </si>
  <si>
    <t>11.817,72</t>
  </si>
  <si>
    <t>12.467,88</t>
  </si>
  <si>
    <t>12.786,60</t>
  </si>
  <si>
    <t>13.493,09</t>
  </si>
  <si>
    <t>3.488,56</t>
  </si>
  <si>
    <t>3.676,90</t>
  </si>
  <si>
    <t>5.511,61</t>
  </si>
  <si>
    <t>5.808,71</t>
  </si>
  <si>
    <t>8.633,64</t>
  </si>
  <si>
    <t>9.097,40</t>
  </si>
  <si>
    <t>11.265,02</t>
  </si>
  <si>
    <t>11.868,97</t>
  </si>
  <si>
    <t>13.031,66</t>
  </si>
  <si>
    <t>13.729,20</t>
  </si>
  <si>
    <t>15.369,23</t>
  </si>
  <si>
    <t>16.190,99</t>
  </si>
  <si>
    <t>3.580,54</t>
  </si>
  <si>
    <t>3.769,82</t>
  </si>
  <si>
    <t>6.308,82</t>
  </si>
  <si>
    <t>6.641,10</t>
  </si>
  <si>
    <t>8.167,63</t>
  </si>
  <si>
    <t>8.597,79</t>
  </si>
  <si>
    <t>12.142,88</t>
  </si>
  <si>
    <t>12.782,38</t>
  </si>
  <si>
    <t>3.369,75</t>
  </si>
  <si>
    <t>3.544,54</t>
  </si>
  <si>
    <t>4.432,86</t>
  </si>
  <si>
    <t>4.665,21</t>
  </si>
  <si>
    <t>6.205,30</t>
  </si>
  <si>
    <t>6.533,86</t>
  </si>
  <si>
    <t>8.431,56</t>
  </si>
  <si>
    <t>8.880,87</t>
  </si>
  <si>
    <t>9.490,29</t>
  </si>
  <si>
    <t>9.997,76</t>
  </si>
  <si>
    <t>10.073,97</t>
  </si>
  <si>
    <t>10.614,65</t>
  </si>
  <si>
    <t>2.921,56</t>
  </si>
  <si>
    <t>3.071,47</t>
  </si>
  <si>
    <t>4.636,07</t>
  </si>
  <si>
    <t>4.875,73</t>
  </si>
  <si>
    <t>7.310,41</t>
  </si>
  <si>
    <t>7.689,05</t>
  </si>
  <si>
    <t>9.563,46</t>
  </si>
  <si>
    <t>10.058,90</t>
  </si>
  <si>
    <t>11.128,49</t>
  </si>
  <si>
    <t>11.705,03</t>
  </si>
  <si>
    <t>13.146,61</t>
  </si>
  <si>
    <t>13.827,66</t>
  </si>
  <si>
    <t>2.363,09</t>
  </si>
  <si>
    <t>2.481,93</t>
  </si>
  <si>
    <t>4.033,90</t>
  </si>
  <si>
    <t>4.238,17</t>
  </si>
  <si>
    <t>5.305,15</t>
  </si>
  <si>
    <t>5.575,33</t>
  </si>
  <si>
    <t>7.848,01</t>
  </si>
  <si>
    <t>8.250,18</t>
  </si>
  <si>
    <t>710,87</t>
  </si>
  <si>
    <t>757,98</t>
  </si>
  <si>
    <t>326,08</t>
  </si>
  <si>
    <t>327,53</t>
  </si>
  <si>
    <t>100,32</t>
  </si>
  <si>
    <t>102,53</t>
  </si>
  <si>
    <t>686,49</t>
  </si>
  <si>
    <t>691,90</t>
  </si>
  <si>
    <t>91,68</t>
  </si>
  <si>
    <t>98,11</t>
  </si>
  <si>
    <t>215,56</t>
  </si>
  <si>
    <t>230,33</t>
  </si>
  <si>
    <t>42,90</t>
  </si>
  <si>
    <t>513,68</t>
  </si>
  <si>
    <t>516,72</t>
  </si>
  <si>
    <t>55,26</t>
  </si>
  <si>
    <t>709,78</t>
  </si>
  <si>
    <t>719,38</t>
  </si>
  <si>
    <t>282,77</t>
  </si>
  <si>
    <t>290,85</t>
  </si>
  <si>
    <t>90,09</t>
  </si>
  <si>
    <t>101,23</t>
  </si>
  <si>
    <t>31,60</t>
  </si>
  <si>
    <t>47,16</t>
  </si>
  <si>
    <t>64,06</t>
  </si>
  <si>
    <t>65,92</t>
  </si>
  <si>
    <t>65,78</t>
  </si>
  <si>
    <t>66,51</t>
  </si>
  <si>
    <t>89,64</t>
  </si>
  <si>
    <t>114,79</t>
  </si>
  <si>
    <t>156,93</t>
  </si>
  <si>
    <t>158,61</t>
  </si>
  <si>
    <t>314,89</t>
  </si>
  <si>
    <t>317,13</t>
  </si>
  <si>
    <t>382,01</t>
  </si>
  <si>
    <t>384,82</t>
  </si>
  <si>
    <t>776,40</t>
  </si>
  <si>
    <t>779,96</t>
  </si>
  <si>
    <t>123,46</t>
  </si>
  <si>
    <t>124,74</t>
  </si>
  <si>
    <t>171,20</t>
  </si>
  <si>
    <t>179,42</t>
  </si>
  <si>
    <t>181,26</t>
  </si>
  <si>
    <t>64,79</t>
  </si>
  <si>
    <t>106,66</t>
  </si>
  <si>
    <t>131,23</t>
  </si>
  <si>
    <t>133,47</t>
  </si>
  <si>
    <t>168,53</t>
  </si>
  <si>
    <t>67,04</t>
  </si>
  <si>
    <t>132,97</t>
  </si>
  <si>
    <t>133,96</t>
  </si>
  <si>
    <t>162,34</t>
  </si>
  <si>
    <t>245,52</t>
  </si>
  <si>
    <t>247,20</t>
  </si>
  <si>
    <t>177,91</t>
  </si>
  <si>
    <t>178,64</t>
  </si>
  <si>
    <t>265,48</t>
  </si>
  <si>
    <t>299,55</t>
  </si>
  <si>
    <t>416,61</t>
  </si>
  <si>
    <t>418,29</t>
  </si>
  <si>
    <t>594,43</t>
  </si>
  <si>
    <t>596,67</t>
  </si>
  <si>
    <t>818,55</t>
  </si>
  <si>
    <t>821,36</t>
  </si>
  <si>
    <t>1.262,79</t>
  </si>
  <si>
    <t>1.266,35</t>
  </si>
  <si>
    <t>85,61</t>
  </si>
  <si>
    <t>94,73</t>
  </si>
  <si>
    <t>95,46</t>
  </si>
  <si>
    <t>141,24</t>
  </si>
  <si>
    <t>163,98</t>
  </si>
  <si>
    <t>165,28</t>
  </si>
  <si>
    <t>237,07</t>
  </si>
  <si>
    <t>238,75</t>
  </si>
  <si>
    <t>511,37</t>
  </si>
  <si>
    <t>514,18</t>
  </si>
  <si>
    <t>876,29</t>
  </si>
  <si>
    <t>879,85</t>
  </si>
  <si>
    <t>365,94</t>
  </si>
  <si>
    <t>370,49</t>
  </si>
  <si>
    <t>107,26</t>
  </si>
  <si>
    <t>107,61</t>
  </si>
  <si>
    <t>376,07</t>
  </si>
  <si>
    <t>378,31</t>
  </si>
  <si>
    <t>81,33</t>
  </si>
  <si>
    <t>81,59</t>
  </si>
  <si>
    <t>90,86</t>
  </si>
  <si>
    <t>143,44</t>
  </si>
  <si>
    <t>231,32</t>
  </si>
  <si>
    <t>410,16</t>
  </si>
  <si>
    <t>411,28</t>
  </si>
  <si>
    <t>561,14</t>
  </si>
  <si>
    <t>562,54</t>
  </si>
  <si>
    <t>981,67</t>
  </si>
  <si>
    <t>983,44</t>
  </si>
  <si>
    <t>298,67</t>
  </si>
  <si>
    <t>302,61</t>
  </si>
  <si>
    <t>269,19</t>
  </si>
  <si>
    <t>271,43</t>
  </si>
  <si>
    <t>49,35</t>
  </si>
  <si>
    <t>66,06</t>
  </si>
  <si>
    <t>106,76</t>
  </si>
  <si>
    <t>24,48</t>
  </si>
  <si>
    <t>24,66</t>
  </si>
  <si>
    <t>38,19</t>
  </si>
  <si>
    <t>217,60</t>
  </si>
  <si>
    <t>224,85</t>
  </si>
  <si>
    <t>229,35</t>
  </si>
  <si>
    <t>237,73</t>
  </si>
  <si>
    <t>354,30</t>
  </si>
  <si>
    <t>370,44</t>
  </si>
  <si>
    <t>547,50</t>
  </si>
  <si>
    <t>575,13</t>
  </si>
  <si>
    <t>670,92</t>
  </si>
  <si>
    <t>702,79</t>
  </si>
  <si>
    <t>876,62</t>
  </si>
  <si>
    <t>909,43</t>
  </si>
  <si>
    <t>291,07</t>
  </si>
  <si>
    <t>303,59</t>
  </si>
  <si>
    <t>430,78</t>
  </si>
  <si>
    <t>449,30</t>
  </si>
  <si>
    <t>564,35</t>
  </si>
  <si>
    <t>588,44</t>
  </si>
  <si>
    <t>215,52</t>
  </si>
  <si>
    <t>223,44</t>
  </si>
  <si>
    <t>396,98</t>
  </si>
  <si>
    <t>411,07</t>
  </si>
  <si>
    <t>613,06</t>
  </si>
  <si>
    <t>777,50</t>
  </si>
  <si>
    <t>804,74</t>
  </si>
  <si>
    <t>515,86</t>
  </si>
  <si>
    <t>523,51</t>
  </si>
  <si>
    <t>889,62</t>
  </si>
  <si>
    <t>903,05</t>
  </si>
  <si>
    <t>1.299,69</t>
  </si>
  <si>
    <t>1.319,55</t>
  </si>
  <si>
    <t>1.688,31</t>
  </si>
  <si>
    <t>1.714,15</t>
  </si>
  <si>
    <t>643,15</t>
  </si>
  <si>
    <t>651,65</t>
  </si>
  <si>
    <t>1.142,55</t>
  </si>
  <si>
    <t>1.157,66</t>
  </si>
  <si>
    <t>1.683,27</t>
  </si>
  <si>
    <t>1.705,70</t>
  </si>
  <si>
    <t>2.196,42</t>
  </si>
  <si>
    <t>2.225,62</t>
  </si>
  <si>
    <t>240,46</t>
  </si>
  <si>
    <t>247,34</t>
  </si>
  <si>
    <t>452,28</t>
  </si>
  <si>
    <t>465,62</t>
  </si>
  <si>
    <t>633,96</t>
  </si>
  <si>
    <t>654,82</t>
  </si>
  <si>
    <t>900,53</t>
  </si>
  <si>
    <t>927,98</t>
  </si>
  <si>
    <t>311,32</t>
  </si>
  <si>
    <t>595,04</t>
  </si>
  <si>
    <t>611,26</t>
  </si>
  <si>
    <t>897,84</t>
  </si>
  <si>
    <t>922,72</t>
  </si>
  <si>
    <t>1.183,11</t>
  </si>
  <si>
    <t>251,50</t>
  </si>
  <si>
    <t>258,70</t>
  </si>
  <si>
    <t>478,30</t>
  </si>
  <si>
    <t>714,75</t>
  </si>
  <si>
    <t>736,59</t>
  </si>
  <si>
    <t>937,83</t>
  </si>
  <si>
    <t>966,54</t>
  </si>
  <si>
    <t>333,00</t>
  </si>
  <si>
    <t>341,59</t>
  </si>
  <si>
    <t>619,74</t>
  </si>
  <si>
    <t>636,69</t>
  </si>
  <si>
    <t>930,17</t>
  </si>
  <si>
    <t>956,20</t>
  </si>
  <si>
    <t>1.243,37</t>
  </si>
  <si>
    <t>1.277,58</t>
  </si>
  <si>
    <t>111,38</t>
  </si>
  <si>
    <t>113,62</t>
  </si>
  <si>
    <t>118,17</t>
  </si>
  <si>
    <t>120,41</t>
  </si>
  <si>
    <t>144,25</t>
  </si>
  <si>
    <t>146,84</t>
  </si>
  <si>
    <t>98,69</t>
  </si>
  <si>
    <t>99,76</t>
  </si>
  <si>
    <t>162,07</t>
  </si>
  <si>
    <t>169,20</t>
  </si>
  <si>
    <t>31,01</t>
  </si>
  <si>
    <t>34,77</t>
  </si>
  <si>
    <t>44,44</t>
  </si>
  <si>
    <t>101,11</t>
  </si>
  <si>
    <t>113,40</t>
  </si>
  <si>
    <t>129,16</t>
  </si>
  <si>
    <t>144,83</t>
  </si>
  <si>
    <t>27,93</t>
  </si>
  <si>
    <t>33,97</t>
  </si>
  <si>
    <t>1,71</t>
  </si>
  <si>
    <t>6,70</t>
  </si>
  <si>
    <t>4,86</t>
  </si>
  <si>
    <t>2.892,82</t>
  </si>
  <si>
    <t>2.979,94</t>
  </si>
  <si>
    <t>1.984,45</t>
  </si>
  <si>
    <t>2.061,91</t>
  </si>
  <si>
    <t>1.544,00</t>
  </si>
  <si>
    <t>1.614,53</t>
  </si>
  <si>
    <t>1.285,58</t>
  </si>
  <si>
    <t>1.350,41</t>
  </si>
  <si>
    <t>4,63</t>
  </si>
  <si>
    <t>1.725,27</t>
  </si>
  <si>
    <t>1.728,47</t>
  </si>
  <si>
    <t>1.558,10</t>
  </si>
  <si>
    <t>1.637,02</t>
  </si>
  <si>
    <t>986,13</t>
  </si>
  <si>
    <t>1.041,00</t>
  </si>
  <si>
    <t>1.255,23</t>
  </si>
  <si>
    <t>1.320,06</t>
  </si>
  <si>
    <t>1.602,96</t>
  </si>
  <si>
    <t>1.685,64</t>
  </si>
  <si>
    <t>133,55</t>
  </si>
  <si>
    <t>1.312,33</t>
  </si>
  <si>
    <t>1.325,82</t>
  </si>
  <si>
    <t>123,41</t>
  </si>
  <si>
    <t>136,90</t>
  </si>
  <si>
    <t>2.287,19</t>
  </si>
  <si>
    <t>2.306,46</t>
  </si>
  <si>
    <t>1.401,55</t>
  </si>
  <si>
    <t>1.415,48</t>
  </si>
  <si>
    <t>127,03</t>
  </si>
  <si>
    <t>140,96</t>
  </si>
  <si>
    <t>1.908,52</t>
  </si>
  <si>
    <t>1.922,82</t>
  </si>
  <si>
    <t>144,46</t>
  </si>
  <si>
    <t>181,01</t>
  </si>
  <si>
    <t>6.444,16</t>
  </si>
  <si>
    <t>6.463,43</t>
  </si>
  <si>
    <t>172,16</t>
  </si>
  <si>
    <t>191,43</t>
  </si>
  <si>
    <t>80,01</t>
  </si>
  <si>
    <t>83,10</t>
  </si>
  <si>
    <t>208,38</t>
  </si>
  <si>
    <t>3.284,90</t>
  </si>
  <si>
    <t>10,19</t>
  </si>
  <si>
    <t>5.435,26</t>
  </si>
  <si>
    <t>5.438,32</t>
  </si>
  <si>
    <t>7.216,49</t>
  </si>
  <si>
    <t>7.220,88</t>
  </si>
  <si>
    <t>7.247,43</t>
  </si>
  <si>
    <t>7.268,55</t>
  </si>
  <si>
    <t>10.921,50</t>
  </si>
  <si>
    <t>10.943,46</t>
  </si>
  <si>
    <t>104660</t>
  </si>
  <si>
    <t>CONJUNTO DE PONTOS HIDRÁULICOS DE ÁGUA FRIA PARA BANHEIRO (RAMAL/SUB-RAMAL E DISTRIBUIÇÃO) EM PVC, COM TUBOS, CONEXÕES, REGISTROS, CORTES E FIXAÇÕES EM PRÉDIO COM TUBULAÇÕES EMBUTIDAS COM RASGO. AF_05/2023</t>
  </si>
  <si>
    <t>1.058,85</t>
  </si>
  <si>
    <t>1.125,20</t>
  </si>
  <si>
    <t>104661</t>
  </si>
  <si>
    <t>CONJUNTO DE PONTOS HIDRÁULICOS DE ÁGUA FRIA PARA COZINHA (RAMAL/SUB-RAMAL E DISTRIBUIÇÃO) EM PVC, COM TUBOS, CONEXÕES, REGISTROS, CORTES E FIXAÇÕES EM PRÉDIO COM TUBULAÇÕES EMBUTIDAS COM RASGO. AF_05/2023</t>
  </si>
  <si>
    <t>473,23</t>
  </si>
  <si>
    <t>508,69</t>
  </si>
  <si>
    <t>104662</t>
  </si>
  <si>
    <t>CONJUNTO DE PONTOS HIDRÁULICOS DE ÁGUA FRIA PARA ÁREA DE SERVIÇO (RAMAL/SUB-RAMAL E DISTRIBUIÇÃO) EM PVC, COM TUBOS, CONEXÕES, REGISTROS, CORTES E FIXAÇÕES EM PRÉDIO COM TUBULAÇÕES EMBUTIDAS COM RASGO. AF_05/2023</t>
  </si>
  <si>
    <t>344,05</t>
  </si>
  <si>
    <t>366,84</t>
  </si>
  <si>
    <t>104663</t>
  </si>
  <si>
    <t>CONJUNTO DE PONTOS HIDRÁULICOS DE ÁGUA FRIA PARA BANHEIRO (RAMAL/SUB-RAMAL E DISTRIBUIÇÃO) EM PVC, COM TUBOS, CONEXÕES, REGISTROS, CORTES E FIXAÇÕES EM PRÉDIO (PRUMADA INDIVIDUAL), COM TUBULAÇÕES APARENTES OU EMBUTIDAS SEM RASGO. AF_05/2023</t>
  </si>
  <si>
    <t>419,53</t>
  </si>
  <si>
    <t>444,62</t>
  </si>
  <si>
    <t>104664</t>
  </si>
  <si>
    <t>CONJUNTO DE PONTOS HIDRÁULICOS DE ÁGUA FRIA PARA COZINHA OU SERVIÇO (RAMAL/SUB-RAMAL E DISTRIBUIÇÃO) EM PVC, COM TUBOS, CONEXÕES, REGISTROS, CORTES E FIXAÇÕES EM PRÉDIO (PRUMADA INDIVIDUAL), COM TUBULAÇÕES APARENTES OU EMBUTIDAS SEM RASGO. AF_05/2023</t>
  </si>
  <si>
    <t>128,25</t>
  </si>
  <si>
    <t>135,55</t>
  </si>
  <si>
    <t>104665</t>
  </si>
  <si>
    <t>CONJUNTO DE PONTOS HIDRÁULICOS DE ÁGUA FRIA PARA BANHEIRO (RAMAL/SUB-RAMAL E DISTRIBUIÇÃO) EM PVC, COM TUBOS, CONEXÕES, REGISTROS, CORTES E FIXAÇÕES EM PRÉDIO (PRUMADA COLETIVA), COM TUBULAÇÕES APARENTES OU EMBUTIDAS SEM RASGO. AF_05/2023</t>
  </si>
  <si>
    <t>520,16</t>
  </si>
  <si>
    <t>550,76</t>
  </si>
  <si>
    <t>104666</t>
  </si>
  <si>
    <t>CONJUNTO DE PONTOS HIDRÁULICOS DE ÁGUA FRIA PARA COZINHA OU SERVIÇO (RAMAL/SUB-RAMAL E DISTRIBUIÇÃO) EM PVC, COM  TUBOS, CONEXÕES, REGISTROS, CORTES E FIXAÇÕES EM PRÉDIO (PRUMADA COLETIVA) SEM RASGO . AF_05/2023</t>
  </si>
  <si>
    <t>236,23</t>
  </si>
  <si>
    <t>104667</t>
  </si>
  <si>
    <t>COMPOSIÇÃO PARAMÉTRICA DE INSTALAÇÃO DE TUBOS DE PVC SOLDÁVEL PARA ÁGUA FRIA (PRUMADA INDIVIDUAL), POR APARTAMENTO, COM  CONEXÕES, CORTES E FIXAÇÕES, PARA PRÉDIO COM ATÉ 4 PAVIMENTOS. AF_05/2023</t>
  </si>
  <si>
    <t>104,41</t>
  </si>
  <si>
    <t>104668</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</si>
  <si>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</si>
  <si>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</si>
  <si>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129,39</t>
  </si>
  <si>
    <t>104669</t>
  </si>
  <si>
    <t>COMPOSIÇÃO PARAMÉTRICA DE INSTALAÇÃO DE TUBOS DE PVC SOLDÁVEL PARA ÁGUA FRIA, POR PAVIMENTO (PRUMADA COLETIVA), COM  CONEXÕES, CORTES E FIXAÇÕES, PARA PRÉDIO ENTRE 5 E 8 PAVIMENTOS, COM 4 APARTAMENTOS ALIMENTADOS POR PRUMADA E PAVIMENTO. AF_05/2023</t>
  </si>
  <si>
    <t>146,03</t>
  </si>
  <si>
    <t>104670</t>
  </si>
  <si>
    <t>COMPOSIÇÃO PARAMÉTRICA DE INSTALAÇÃO DE TUBOS DE PVC SOLDÁVEL PARA ÁGUA FRIA, POR PAVIMENTO (PRUMADA COLETIVA), COM  CONEXÕES, CORTES E FIXAÇÕES, PARA PRÉDIO ENTRE 9 E 12 PAVIMENTOS, COM 4 APARTAMENTOS ALIMENTADOS POR PRUMADA E PAVIMENTO. AF_05/2023</t>
  </si>
  <si>
    <t>218,50</t>
  </si>
  <si>
    <t>104671</t>
  </si>
  <si>
    <t>CONJUNTO DE PONTOS HIDRÁULICOS DE ÁGUA QUENTE PARA BANHEIRO (RAMAL/SUB-RAMAL E DISTRIBUIÇÃO) EM CPVC, COM  TUBOS, CONEXÕES, REGISTROS, CORTES E FIXAÇÕES EM PRÉDIO COM TUBULAÇÕES EMBUTIDAS EM RASGO. AF_05/2023</t>
  </si>
  <si>
    <t>1.040,48</t>
  </si>
  <si>
    <t>1.085,33</t>
  </si>
  <si>
    <t>104672</t>
  </si>
  <si>
    <t>CONJUNTO DE PONTOS HIDRÁULICOS DE ÁGUA QUENTE PARA COZINHA (RAMAL/SUB-RAMAL E DISTRIBUIÇÃO) EM CPVC, COM  TUBOS, CONEXÕES, REGISTROS, CORTES E FIXAÇÕES EM PRÉDIO COM TUBULAÇÕES EMBUTIDAS EM RASGO. AF_05/2023</t>
  </si>
  <si>
    <t>362,87</t>
  </si>
  <si>
    <t>382,29</t>
  </si>
  <si>
    <t>104673</t>
  </si>
  <si>
    <t>CONJUNTO DE PONTOS HIDRÁULICOS DE ÁGUA QUENTE PARA BANHEIRO(RAMAL/SUB-RAMAL E DISTRIBUIÇÃO) EM CPVC, COM  TUBOS, CONEXÕES, REGISTROS, CORTES E FIXAÇÕES EM PRÉDIO COM TUBULAÇÕES APARENTES OU EMBUTIDAS SEM RASGO. AF_05/2023</t>
  </si>
  <si>
    <t>633,82</t>
  </si>
  <si>
    <t>658,35</t>
  </si>
  <si>
    <t>104674</t>
  </si>
  <si>
    <t>COMPOSIÇÃO PARAMÉTRICA DE INSTALAÇÃO DE TUBOS DE PVC, SÉRIE R, PARA COLETA DE ÁGUA PLUVIAL EM VARANDA, INSTALADO EM RAMAL DE ENCAMINHAMENTO E CONDUTOR VERTICAL, COM  CONEXÕES, RALOS, CORTES E FIXAÇÕES, PARA PRÉDIO. AF_05/2023</t>
  </si>
  <si>
    <t>214,54</t>
  </si>
  <si>
    <t>104675</t>
  </si>
  <si>
    <t>COMPOSIÇÃO PARAMÉTRICA DE INSTALAÇÃO DE TUBOS DE PVC, SÉRIE R, PARA COLETA DE ÁGUA PLUVIAL EM COBERTURA, INSTALADOS EM CONDUTORES VERTICAIS, POR PAVIMENTO, COM  CONEXÕES, CORTES E FIXAÇÕES, PARA PRÉDIO DE MÚLTIPLOS PAVIMENTOS. AF_05/2023</t>
  </si>
  <si>
    <t>M2XPAV</t>
  </si>
  <si>
    <t>1,72</t>
  </si>
  <si>
    <t>104676</t>
  </si>
  <si>
    <t>CONJUNTO DE PONTOS DE COLETA DE ESGOTO PARA BANHEIRO (RAMAL DE ESGOTO SANITÁRIO), EM PVC SÉRIE NORMAL, COM  TUBOS, CONEXÕES, RALOS, CAIXAS SIFONADAS, CORTES E FIXAÇÕES EM PRÉDIO COM PRUMADA DE DESCIDA DE ESGOTO DENTRO DO BANHEIRO. AF_05/2023</t>
  </si>
  <si>
    <t>303,83</t>
  </si>
  <si>
    <t>320,30</t>
  </si>
  <si>
    <t>104677</t>
  </si>
  <si>
    <t>CONJUNTO DE PONTOS DE COLETA DE ESGOTO PARA BANHEIRO (RAMAL DE ESGOTO SANITÁRIO), EM PVC SÉRIE NORMAL, COM  TUBOS, CONEXÕES, RALOS, CAIXAS SIFONADAS, CORTES E FIXAÇÕES EM PRÉDIO COM PRUMADA DE DESCIDA DE ESGOTO FORA DO BANHEIRO. AF_05/2023</t>
  </si>
  <si>
    <t>519,03</t>
  </si>
  <si>
    <t>545,57</t>
  </si>
  <si>
    <t>104678</t>
  </si>
  <si>
    <t>CONJUNTO DE PONTOS DE COLETA DE ESGOTO PARA COZINHA (RAMAL DE ESGOTO SANITÁRIO), EM PVC SÉRIE NORMAL, COM  TUBOS, CONEXÕES, CORTES E FIXAÇÕES EM PRÉDIO. AF_05/2023</t>
  </si>
  <si>
    <t>114,53</t>
  </si>
  <si>
    <t>104679</t>
  </si>
  <si>
    <t>CONJUNTO DE PONTOS DE COLETA DE ESGOTO PARA ÁREA DE SERVIÇO (RAMAL DE ESGOTO SANITÁRIO), EM PVC SÉRIE NORMAL, COM  TUBOS, CONEXÕES, RALOS, CAIXAS SIFONADAS, CORTES E FIXAÇÕES EM PRÉDIO. AF_05/2023</t>
  </si>
  <si>
    <t>136,51</t>
  </si>
  <si>
    <t>104680</t>
  </si>
  <si>
    <t>COMPOSIÇÃO PARAMÉTRICA DE INSTALAÇÃO DE TUBOS DE PVC SÉRIE NORMAL (PRUMADA DE ESGOTO SANITÁRIO), DN 100MM, POR AMBIENTE HIDRÁULICO, COM  CONEXÕES, CORTES E FIXAÇÕES PARA PRÉDIO. AF_05/2023</t>
  </si>
  <si>
    <t>142,59</t>
  </si>
  <si>
    <t>148,40</t>
  </si>
  <si>
    <t>104681</t>
  </si>
  <si>
    <t>COMPOSIÇÃO PARAMÉTRICA DE INSTALAÇÃO DE TUBOS DE PVC SÉRIE NORMAL (PRUMADA DE ESGOTO SANITÁRIO), DN 75MM, POR AMBIENTE HIDRÁULICO, COM  CONEXÕES, CORTES E FIXAÇÕES PARA PRÉDIO. AF_05/2023</t>
  </si>
  <si>
    <t>104,85</t>
  </si>
  <si>
    <t>108,18</t>
  </si>
  <si>
    <t>104682</t>
  </si>
  <si>
    <t>COMPOSIÇÃO PARAMÉTRICA DE INSTALAÇÃO DE TUBOS DE PVC SÉRIE NORMAL (PRUMADA DE VENTILAÇÃO), DN 100MM, POR APARTAMENTO (2 BANHEIROS) E DESCIDA DE ESGOTO NO BANHEIRO, COM  CONEXÕES, CORTES E FIXAÇÕES PARA PRÉDIO COM MAIS DO QUE 4 PAVIMENTOS. AF_05/2023</t>
  </si>
  <si>
    <t>581,47</t>
  </si>
  <si>
    <t>104683</t>
  </si>
  <si>
    <t>COMPOSIÇÃO PARAMÉTRICA DE INSTALAÇÃO DE TUBOS DE PVC SÉRIE NORMAL (PRUMADA DE VENTILAÇÃO), DN 75MM, POR APARTAMENTO (1 BANHEIRO) E DESCIDA DE ESGOTO FORA DO BANHEIRO, COM  CONEXÕES, CORTES E FIXAÇÕES PARA PRÉDIO COM ATÉ 4 PAVIMENTOS. AF_05/2023</t>
  </si>
  <si>
    <t>92,54</t>
  </si>
  <si>
    <t>41,34</t>
  </si>
  <si>
    <t>72,01</t>
  </si>
  <si>
    <t>13,50</t>
  </si>
  <si>
    <t>9,81</t>
  </si>
  <si>
    <t>17,06</t>
  </si>
  <si>
    <t>25,66</t>
  </si>
  <si>
    <t>COMPOSIÇÃO PARAMÉTRICA DE LIGAÇÃO PREDIAL DE ÁGUA, REDE DN 50 MM, RAMAL PREDIAL DE 20 MM, L = 2,0 M, LARGURA DA VALA = 0,65 M; COM COLAR DE TOMADA DE PVC; ESCAVAÇÃO MECANIZADA, PREPARO DE FUNDO DE VALA E REATERRO COMPACTADO. AF_06/2022</t>
  </si>
  <si>
    <t>159,04</t>
  </si>
  <si>
    <t>169,39</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</si>
  <si>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</si>
  <si>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</si>
  <si>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317,42</t>
  </si>
  <si>
    <t>338,86</t>
  </si>
  <si>
    <t>COMPOSIÇÃO PARAMÉTRICA DE LIGAÇÃO PREDIAL DE ÁGUA, REDE DN 50 MM, RAMAL PREDIAL DE 20 MM, L = 2,0 M, LARGURA DA VALA = 0,65 M; COM COLAR DE TOMADA DE PVC; ESCAVAÇÃO MANUAL, PREPARO DE FUNDO DE VALA E REATERRO COMPACTADO. AF_06/2022</t>
  </si>
  <si>
    <t>247,85</t>
  </si>
  <si>
    <t>269,51</t>
  </si>
  <si>
    <t>COMPOSIÇÃO PARAMÉTRICA DE LIGAÇÃO PREDIAL DE ÁGUA, REDE DN 50 MM, RAMAL PREDIAL DE 20 MM, L = 4,0 M, LARGURA DA VALA = 0,65 M; COM COLAR DE TOMADA DE PVC; ESCAVAÇÃO MANUAL, PREPARO DE FUNDO DE VALA E REATERRO COMPACTADO. AF_06/2022</t>
  </si>
  <si>
    <t>388,64</t>
  </si>
  <si>
    <t>423,73</t>
  </si>
  <si>
    <t>COMPOSIÇÃO PARAMÉTRICA DE LIGAÇÃO PREDIAL DE ÁGUA, REDE DN 50 MM, RAMAL PREDIAL DE 20 MM, L = 6,0 M, LARGURA DA VALA = 0,65 M; COM COLAR DE TOMADA DE PVC; ESCAVAÇÃO MANUAL, PREPARO DE FUNDO DE VALA E REATERRO COMPACTADO. AF_06/2022</t>
  </si>
  <si>
    <t>529,44</t>
  </si>
  <si>
    <t>577,98</t>
  </si>
  <si>
    <t>78,81</t>
  </si>
  <si>
    <t>74,91</t>
  </si>
  <si>
    <t>193,21</t>
  </si>
  <si>
    <t>194,29</t>
  </si>
  <si>
    <t>164,93</t>
  </si>
  <si>
    <t>307,97</t>
  </si>
  <si>
    <t>309,64</t>
  </si>
  <si>
    <t>32,84</t>
  </si>
  <si>
    <t>80,42</t>
  </si>
  <si>
    <t>80,96</t>
  </si>
  <si>
    <t>91,49</t>
  </si>
  <si>
    <t>104,83</t>
  </si>
  <si>
    <t>COMPOSIÇÃO PARAMÉTRICA DE LIGAÇÃO PREDIAL DE ESGOTO, REDE DN 150 MM, COLETOR PREDIAL DN 100 MM, L = 2,0 M, LARGURA DA VALA = 0,65 M; COM SELIM E CURVA 90 GRAUS; ESCAVAÇÃO MECANIZADA, PREPARO DE FUNDO DE VALA E REATERRO COMPACTADO. AF_06/2022</t>
  </si>
  <si>
    <t>370,68</t>
  </si>
  <si>
    <t>385,90</t>
  </si>
  <si>
    <t>COMPOSIÇÃO PARAMÉTRICA DE LIGAÇÃO PREDIAL DE ESGOTO, REDE DN 150 MM, COLETOR PREDIAL DN 100 MM, L = 4,0 M, LARGURA DA VALA = 0,65 M; COM SELIM E CURVA 90 GRAUS; ESCAVAÇÃO MECANIZADA, PREPARO DE FUNDO DE VALA E REATERRO COMPACTADO. AF_06/2022</t>
  </si>
  <si>
    <t>567,29</t>
  </si>
  <si>
    <t>591,65</t>
  </si>
  <si>
    <t>COMPOSIÇÃO PARAMÉTRICA DE LIGAÇÃO PREDIAL DE ESGOTO, REDE DN 150 MM, COLETOR PREDIAL DN 100 MM, L = 6,0 M, LARGURA DA VALA = 0,65 M; COM SELIM E CURVA 90 GRAUS; ESCAVAÇÃO MECANIZADA, PREPARO DE FUNDO DE VALA E REATERRO COMPACTADO. AF_06/2022</t>
  </si>
  <si>
    <t>765,14</t>
  </si>
  <si>
    <t>798,74</t>
  </si>
  <si>
    <t>COMPOSIÇÃO PARAMÉTRICA DE LIGAÇÃO PREDIAL DE ESGOTO, REDE DN 150 MM, COLETOR PREDIAL DN 100 MM, L = 2,0 M, LARGURA DA VALA = 0,65 M; COM SELIM E CURVA 90 GRAUS; ESCAVAÇÃO MANUAL, PREPARO DE FUNDO DE VALA E REATERRO COMPACTADO. AF_06/2022</t>
  </si>
  <si>
    <t>500,75</t>
  </si>
  <si>
    <t>532,45</t>
  </si>
  <si>
    <t>COMPOSIÇÃO PARAMÉTRICA DE LIGAÇÃO PREDIAL DE ESGOTO, REDE DN 150 MM, COLETOR PREDIAL DN 100 MM, L = 4,0 M, LARGURA DA VALA = 0,65 M; COM SELIM E CURVA 90 GRAUS; ESCAVAÇÃO MANUAL, PREPARO DE FUNDO DE VALA E REATERRO COMPACTADO. AF_06/2022</t>
  </si>
  <si>
    <t>783,79</t>
  </si>
  <si>
    <t>835,65</t>
  </si>
  <si>
    <t>COMPOSIÇÃO PARAMÉTRICA DE LIGAÇÃO PREDIAL DE ESGOTO, REDE DN 150 MM, COLETOR PREDIAL DN 100 MM, L = 6,0 M, LARGURA DA VALA = 0,65 M; COM SELIM E CURVA 90 GRAUS; ESCAVAÇÃO MANUAL, PREPARO DE FUNDO DE VALA E REATERRO COMPACTADO. AF_06/2022</t>
  </si>
  <si>
    <t>1.069,64</t>
  </si>
  <si>
    <t>1.141,95</t>
  </si>
  <si>
    <t>95,58</t>
  </si>
  <si>
    <t>102,96</t>
  </si>
  <si>
    <t>43,29</t>
  </si>
  <si>
    <t>135,34</t>
  </si>
  <si>
    <t>96,48</t>
  </si>
  <si>
    <t>174,89</t>
  </si>
  <si>
    <t>273,01</t>
  </si>
  <si>
    <t>126,72</t>
  </si>
  <si>
    <t>223,72</t>
  </si>
  <si>
    <t>230,79</t>
  </si>
  <si>
    <t>16,82</t>
  </si>
  <si>
    <t>15,73</t>
  </si>
  <si>
    <t>15,17</t>
  </si>
  <si>
    <t>21,59</t>
  </si>
  <si>
    <t>15,05</t>
  </si>
  <si>
    <t>23,55</t>
  </si>
  <si>
    <t>21,06</t>
  </si>
  <si>
    <t>29,20</t>
  </si>
  <si>
    <t>17,19</t>
  </si>
  <si>
    <t>10,18</t>
  </si>
  <si>
    <t>28,33</t>
  </si>
  <si>
    <t>143,67</t>
  </si>
  <si>
    <t>152,22</t>
  </si>
  <si>
    <t>183,00</t>
  </si>
  <si>
    <t>9,00</t>
  </si>
  <si>
    <t>7,22</t>
  </si>
  <si>
    <t>14,53</t>
  </si>
  <si>
    <t>7,20</t>
  </si>
  <si>
    <t>16,14</t>
  </si>
  <si>
    <t>8,90</t>
  </si>
  <si>
    <t>66,32</t>
  </si>
  <si>
    <t>57,75</t>
  </si>
  <si>
    <t>55,31</t>
  </si>
  <si>
    <t>56,70</t>
  </si>
  <si>
    <t>54,36</t>
  </si>
  <si>
    <t>78,01</t>
  </si>
  <si>
    <t>61,58</t>
  </si>
  <si>
    <t>56,12</t>
  </si>
  <si>
    <t>56,84</t>
  </si>
  <si>
    <t>77,73</t>
  </si>
  <si>
    <t>101,94</t>
  </si>
  <si>
    <t>103,17</t>
  </si>
  <si>
    <t>98,85</t>
  </si>
  <si>
    <t>92,86</t>
  </si>
  <si>
    <t>93,37</t>
  </si>
  <si>
    <t>94,01</t>
  </si>
  <si>
    <t>91,31</t>
  </si>
  <si>
    <t>92,32</t>
  </si>
  <si>
    <t>89,98</t>
  </si>
  <si>
    <t>90,31</t>
  </si>
  <si>
    <t>111,03</t>
  </si>
  <si>
    <t>113,63</t>
  </si>
  <si>
    <t>101,44</t>
  </si>
  <si>
    <t>103,12</t>
  </si>
  <si>
    <t>97,20</t>
  </si>
  <si>
    <t>91,74</t>
  </si>
  <si>
    <t>92,46</t>
  </si>
  <si>
    <t>116,83</t>
  </si>
  <si>
    <t>18,17</t>
  </si>
  <si>
    <t>10,13</t>
  </si>
  <si>
    <t>11,61</t>
  </si>
  <si>
    <t>26,95</t>
  </si>
  <si>
    <t>25,30</t>
  </si>
  <si>
    <t>35,58</t>
  </si>
  <si>
    <t>253,60</t>
  </si>
  <si>
    <t>266,31</t>
  </si>
  <si>
    <t>261,13</t>
  </si>
  <si>
    <t>276,68</t>
  </si>
  <si>
    <t>230,90</t>
  </si>
  <si>
    <t>241,00</t>
  </si>
  <si>
    <t>238,43</t>
  </si>
  <si>
    <t>251,37</t>
  </si>
  <si>
    <t>235,26</t>
  </si>
  <si>
    <t>243,11</t>
  </si>
  <si>
    <t>238,53</t>
  </si>
  <si>
    <t>248,07</t>
  </si>
  <si>
    <t>194,98</t>
  </si>
  <si>
    <t>200,82</t>
  </si>
  <si>
    <t>197,18</t>
  </si>
  <si>
    <t>201,77</t>
  </si>
  <si>
    <t>2,01</t>
  </si>
  <si>
    <t>114,21</t>
  </si>
  <si>
    <t>122,16</t>
  </si>
  <si>
    <t>46,11</t>
  </si>
  <si>
    <t>48,66</t>
  </si>
  <si>
    <t>72,90</t>
  </si>
  <si>
    <t>76,95</t>
  </si>
  <si>
    <t>74,12</t>
  </si>
  <si>
    <t>78,30</t>
  </si>
  <si>
    <t>75,70</t>
  </si>
  <si>
    <t>82,18</t>
  </si>
  <si>
    <t>107,46</t>
  </si>
  <si>
    <t>99,68</t>
  </si>
  <si>
    <t>108,48</t>
  </si>
  <si>
    <t>118,65</t>
  </si>
  <si>
    <t>120,26</t>
  </si>
  <si>
    <t>129,70</t>
  </si>
  <si>
    <t>156,78</t>
  </si>
  <si>
    <t>146,01</t>
  </si>
  <si>
    <t>158,08</t>
  </si>
  <si>
    <t>45,61</t>
  </si>
  <si>
    <t>54,31</t>
  </si>
  <si>
    <t>66,12</t>
  </si>
  <si>
    <t>67,35</t>
  </si>
  <si>
    <t>64,60</t>
  </si>
  <si>
    <t>68,30</t>
  </si>
  <si>
    <t>65,95</t>
  </si>
  <si>
    <t>81,93</t>
  </si>
  <si>
    <t>78,47</t>
  </si>
  <si>
    <t>53,21</t>
  </si>
  <si>
    <t>123,25</t>
  </si>
  <si>
    <t>132,10</t>
  </si>
  <si>
    <t>68,18</t>
  </si>
  <si>
    <t>84,46</t>
  </si>
  <si>
    <t>73,21</t>
  </si>
  <si>
    <t>77,03</t>
  </si>
  <si>
    <t>73,98</t>
  </si>
  <si>
    <t>96,06</t>
  </si>
  <si>
    <t>101,26</t>
  </si>
  <si>
    <t>96,95</t>
  </si>
  <si>
    <t>102,25</t>
  </si>
  <si>
    <t>116,52</t>
  </si>
  <si>
    <t>122,41</t>
  </si>
  <si>
    <t>117,64</t>
  </si>
  <si>
    <t>123,66</t>
  </si>
  <si>
    <t>98,56</t>
  </si>
  <si>
    <t>104,22</t>
  </si>
  <si>
    <t>76,58</t>
  </si>
  <si>
    <t>97,57</t>
  </si>
  <si>
    <t>101,39</t>
  </si>
  <si>
    <t>ALVENARIA DE BLOCOS DE CONCRETO ESTRUTURAL 14X19X29 CM (ESPESSURA 14 CM), FBK = 14,0 MPA, UTILIZANDO PALHETA. AF_10/2022</t>
  </si>
  <si>
    <t>114,16</t>
  </si>
  <si>
    <t>118,26</t>
  </si>
  <si>
    <t>84,85</t>
  </si>
  <si>
    <t>104,18</t>
  </si>
  <si>
    <t>114,63</t>
  </si>
  <si>
    <t>120,09</t>
  </si>
  <si>
    <t>131,93</t>
  </si>
  <si>
    <t>137,77</t>
  </si>
  <si>
    <t>783,12</t>
  </si>
  <si>
    <t>799,57</t>
  </si>
  <si>
    <t>795,36</t>
  </si>
  <si>
    <t>811,91</t>
  </si>
  <si>
    <t>PAREDE COM SISTEMA EM CHAPAS DE GESSO PARA DRYWALL, USO INTERNO, COM DUAS FACES SIMPLES E ESTRUTURA METÁLICA COM GUIAS SIMPLES, SEM VÃOS. AF_07/2023_PS</t>
  </si>
  <si>
    <t>87,05</t>
  </si>
  <si>
    <t>89,19</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</si>
  <si>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</si>
  <si>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</si>
  <si>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117,13</t>
  </si>
  <si>
    <t>PAREDE COM SISTEMA EM CHAPAS DE GESSO PARA DRYWALL, USO INTERNO, COM DUAS FACES SIMPLES E ESTRUTURA METÁLICA COM GUIAS DUPLAS PARA PAREDES COM ÁREA LÍQUIDA MAIOR OU IGUAL A 6 M2, COM VÃOS. AF_07/2023_PS</t>
  </si>
  <si>
    <t>143,35</t>
  </si>
  <si>
    <t>PAREDE COM SISTEMA EM CHAPAS DE GESSO PARA DRYWALL, USO INTERNO, COM UMA FACE SIMPLES E OUTRA FACE DUPLA E ESTRUTURA METÁLICA COM GUIAS SIMPLES, SEM VÃOS. AF_07/2023_PS</t>
  </si>
  <si>
    <t>111,24</t>
  </si>
  <si>
    <t>PAREDE COM SISTEMA EM CHAPAS DE GESSO PARA DRYWALL, USO INTERNO, COM UMA FACE SIMPLES E OUTRA FACE DUPLA E ESTRUTURA METÁLICA COM GUIAS SIMPLES PARA PAREDES COM ÁREA LÍQUIDA MAIOR OU IGUAL A 6 M2, COM VÃOS. AF_07/2023_PS</t>
  </si>
  <si>
    <t>124,03</t>
  </si>
  <si>
    <t>PAREDE COM SISTEMA EM CHAPAS DE GESSO PARA DRYWALL, USO INTERNO COM UMA FACE SIMPLES E OUTRA FACE DUPLA E ESTRUTURA METÁLICA COM GUIAS DUPLAS, SEM VÃOS. AF_07/2023_PS</t>
  </si>
  <si>
    <t>141,34</t>
  </si>
  <si>
    <t>144,24</t>
  </si>
  <si>
    <t>PAREDE COM SISTEMA EM CHAPAS DE GESSO PARA DRYWALL, USO INTERNO, COM UMA FACE SIMPLES E OUTRA FACE DUPLA E   ESTRUTURA METÁLICA COM GUIAS DUPLAS PARA PAREDES COM ÁREA LÍQUIDA MAIOR OU IGUAL A 6 M2, COM VÃOS. AF_07/2023_PS</t>
  </si>
  <si>
    <t>165,18</t>
  </si>
  <si>
    <t>168,62</t>
  </si>
  <si>
    <t>PAREDE COM SISTEMA EM CHAPAS DE GESSO PARA DRYWALL, USO INTERNO, COM DUAS FACES DUPLAS E ESTRUTURA METÁLICA COM GUIAS SIMPLES, SEM VÃOS. AF_07/2023_PS</t>
  </si>
  <si>
    <t>135,45</t>
  </si>
  <si>
    <t>138,35</t>
  </si>
  <si>
    <t>PAREDE COM SISTEMA EM CHAPAS DE GESSO PARA DRYWALL, USO INTERNO, COM DUAS FACES DUPLAS E ESTRUTURA METÁLICA COM GUIAS SIMPLES PARA PAREDES COM ÁREA LÍQUIDA MAIOR OU IGUAL A 6 M2, COM VÃOS. AF_07/2023_PS</t>
  </si>
  <si>
    <t>152,17</t>
  </si>
  <si>
    <t>PAREDE COM SISTEMA EM CHAPAS DE GESSO PARA DRYWALL, USO INTERNO COM DUAS FACES DUPLAS E ESTRUTURA METÁLICA COM GUIAS DUPLAS, SEM VÃOS. AF_07/2023_PS</t>
  </si>
  <si>
    <t>165,55</t>
  </si>
  <si>
    <t>168,84</t>
  </si>
  <si>
    <t>PAREDE COM SISTEMA EM CHAPAS DE GESSO PARA DRYWALL, USO INTERNO, COM DUAS FACES DUPLAS E ESTRUTURA METÁLICA COM GUIAS DUPLAS PARA PAREDES COM ÁREA LÍQUIDA MAIOR OU IGUAL A 6 M2, COM VÃOS. AF_07/2023_PS</t>
  </si>
  <si>
    <t>189,96</t>
  </si>
  <si>
    <t>193,86</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</si>
  <si>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</si>
  <si>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</si>
  <si>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73,02</t>
  </si>
  <si>
    <t>INSTALAÇÃO DE REFORÇO METÁLICO EM PAREDE DRYWALL. AF_07/2023</t>
  </si>
  <si>
    <t>INSTALAÇÃO DE REFORÇO DE MADEIRA EM PAREDE DRYWALL. AF_07/2023</t>
  </si>
  <si>
    <t>449,49</t>
  </si>
  <si>
    <t>457,20</t>
  </si>
  <si>
    <t>995,42</t>
  </si>
  <si>
    <t>1.006,33</t>
  </si>
  <si>
    <t>757,33</t>
  </si>
  <si>
    <t>768,24</t>
  </si>
  <si>
    <t>1.009,03</t>
  </si>
  <si>
    <t>1.030,11</t>
  </si>
  <si>
    <t>782,28</t>
  </si>
  <si>
    <t>803,36</t>
  </si>
  <si>
    <t>326,29</t>
  </si>
  <si>
    <t>336,12</t>
  </si>
  <si>
    <t>364,53</t>
  </si>
  <si>
    <t>383,68</t>
  </si>
  <si>
    <t>104718</t>
  </si>
  <si>
    <t>PAREDE COM SISTEMA EM CHAPAS DE GESSO PARA DRYWALL, USO INTERNO, COM DUAS FACES SIMPLES E ESTRUTURA METÁLICA COM GUIAS SIMPLES PARA PAREDES COM ÁREA LÍQUIDA MENOR QUE 6 M2, COM VÃOS. AF_07/2023_PS</t>
  </si>
  <si>
    <t>121,10</t>
  </si>
  <si>
    <t>124,19</t>
  </si>
  <si>
    <t>104719</t>
  </si>
  <si>
    <t>PAREDE COM SISTEMA EM CHAPAS DE GESSO PARA DRYWALL, USO INTERNO, COM DUAS FACES SIMPLES E ESTRUTURA METÁLICA COM GUIAS DUPLAS PARA PAREDES COM ÁREA LÍQUIDA MENOR QUE 6 M2, COM VÃOS. AF_07/2023_PS</t>
  </si>
  <si>
    <t>181,08</t>
  </si>
  <si>
    <t>185,01</t>
  </si>
  <si>
    <t>104720</t>
  </si>
  <si>
    <t>PAREDE COM SISTEMA EM CHAPAS DE GESSO PARA DRYWALL, USO INTERNO, COM UMA FACE SIMPLES E OUTRA FACE DUPLA E ESTRUTURA METÁLICA COM GUIAS SIMPLES PARA PAREDES COM ÁREA LÍQUIDA MENOR QUE 6 M2, COM VÃOS. AF_07/2023_PS</t>
  </si>
  <si>
    <t>147,05</t>
  </si>
  <si>
    <t>150,75</t>
  </si>
  <si>
    <t>104721</t>
  </si>
  <si>
    <t>PAREDE COM SISTEMA EM CHAPAS DE GESSO PARA DRYWALL, USO INTERNO, COM UMA FACE SIMPLES E OUTRA FACE DUPLA E ESTRUTURA METÁLICA COM GUIAS DUPLAS PARA PAREDES COM ÁREA LÍQUIDA MENOR QUE 6 M2, COM VÃOS. AF_07/2023_PS</t>
  </si>
  <si>
    <t>207,03</t>
  </si>
  <si>
    <t>211,57</t>
  </si>
  <si>
    <t>104722</t>
  </si>
  <si>
    <t>PAREDE COM SISTEMA EM CHAPAS DE GESSO PARA DRYWALL, USO INTERNO, COM DUAS FACES DUPLAS E ESTRUTURA METÁLICA COM GUIAS SIMPLES PARA PAREDES COM ÁREA LÍQUIDA MENOR QUE 6 M2, COM VÃOS. AF_07/2023_PS</t>
  </si>
  <si>
    <t>173,01</t>
  </si>
  <si>
    <t>104723</t>
  </si>
  <si>
    <t>PAREDE COM SISTEMA EM CHAPAS DE GESSO PARA DRYWALL, USO INTERNO, COM DUAS FACES DUPLAS E ESTRUTURA METÁLICA COM GUIAS DUPLAS PARA PAREDES COM ÁREA LÍQUIDA MENOR QUE 6 M2, COM VÃOS. AF_07/2023_PS</t>
  </si>
  <si>
    <t>232,99</t>
  </si>
  <si>
    <t>238,13</t>
  </si>
  <si>
    <t>104724</t>
  </si>
  <si>
    <t>PAREDE COM SISTEMA EM CHAPAS DE GESSO PARA DRYWALL, USO INTERNO, COM UMA FACE SIMPLES E ESTRUTURA METÁLICA COM GUIAS SIMPLES PARA PAREDES COM ÁREA LÍQUIDA MENOR QUE 6 M2, COM VÃOS. AF_07/2023_PS</t>
  </si>
  <si>
    <t>92,07</t>
  </si>
  <si>
    <t>94,21</t>
  </si>
  <si>
    <t>182,22</t>
  </si>
  <si>
    <t>186,62</t>
  </si>
  <si>
    <t>267,92</t>
  </si>
  <si>
    <t>273,88</t>
  </si>
  <si>
    <t>46,13</t>
  </si>
  <si>
    <t>70,83</t>
  </si>
  <si>
    <t>74,72</t>
  </si>
  <si>
    <t>49,77</t>
  </si>
  <si>
    <t>63,32</t>
  </si>
  <si>
    <t>67,59</t>
  </si>
  <si>
    <t>147,03</t>
  </si>
  <si>
    <t>178,42</t>
  </si>
  <si>
    <t>208,97</t>
  </si>
  <si>
    <t>239,12</t>
  </si>
  <si>
    <t>252,14</t>
  </si>
  <si>
    <t>208,08</t>
  </si>
  <si>
    <t>181,44</t>
  </si>
  <si>
    <t>194,46</t>
  </si>
  <si>
    <t>256,90</t>
  </si>
  <si>
    <t>269,92</t>
  </si>
  <si>
    <t>285,81</t>
  </si>
  <si>
    <t>298,83</t>
  </si>
  <si>
    <t>314,33</t>
  </si>
  <si>
    <t>243,82</t>
  </si>
  <si>
    <t>256,84</t>
  </si>
  <si>
    <t>286,02</t>
  </si>
  <si>
    <t>301,80</t>
  </si>
  <si>
    <t>314,82</t>
  </si>
  <si>
    <t>270,09</t>
  </si>
  <si>
    <t>283,35</t>
  </si>
  <si>
    <t>61,54</t>
  </si>
  <si>
    <t>122,00</t>
  </si>
  <si>
    <t>123,48</t>
  </si>
  <si>
    <t>202,29</t>
  </si>
  <si>
    <t>108,10</t>
  </si>
  <si>
    <t>109,57</t>
  </si>
  <si>
    <t>94,48</t>
  </si>
  <si>
    <t>95,95</t>
  </si>
  <si>
    <t>169,94</t>
  </si>
  <si>
    <t>200,32</t>
  </si>
  <si>
    <t>227,37</t>
  </si>
  <si>
    <t>228,84</t>
  </si>
  <si>
    <t>186,04</t>
  </si>
  <si>
    <t>187,51</t>
  </si>
  <si>
    <t>214,84</t>
  </si>
  <si>
    <t>216,31</t>
  </si>
  <si>
    <t>183,13</t>
  </si>
  <si>
    <t>61,32</t>
  </si>
  <si>
    <t>65,63</t>
  </si>
  <si>
    <t>75,59</t>
  </si>
  <si>
    <t>58,91</t>
  </si>
  <si>
    <t>28,30</t>
  </si>
  <si>
    <t>33,39</t>
  </si>
  <si>
    <t>30,57</t>
  </si>
  <si>
    <t>33,20</t>
  </si>
  <si>
    <t>33,66</t>
  </si>
  <si>
    <t>35,02</t>
  </si>
  <si>
    <t>38,15</t>
  </si>
  <si>
    <t>30,51</t>
  </si>
  <si>
    <t>32,21</t>
  </si>
  <si>
    <t>36,23</t>
  </si>
  <si>
    <t>39,50</t>
  </si>
  <si>
    <t>2.454,20</t>
  </si>
  <si>
    <t>2.485,84</t>
  </si>
  <si>
    <t>56,57</t>
  </si>
  <si>
    <t>2,65</t>
  </si>
  <si>
    <t>49,89</t>
  </si>
  <si>
    <t>111,71</t>
  </si>
  <si>
    <t>169,85</t>
  </si>
  <si>
    <t>170,65</t>
  </si>
  <si>
    <t>230,01</t>
  </si>
  <si>
    <t>230,91</t>
  </si>
  <si>
    <t>309,21</t>
  </si>
  <si>
    <t>310,16</t>
  </si>
  <si>
    <t>117,28</t>
  </si>
  <si>
    <t>118,11</t>
  </si>
  <si>
    <t>152,34</t>
  </si>
  <si>
    <t>153,39</t>
  </si>
  <si>
    <t>105,02</t>
  </si>
  <si>
    <t>90,27</t>
  </si>
  <si>
    <t>165,68</t>
  </si>
  <si>
    <t>166,86</t>
  </si>
  <si>
    <t>194,64</t>
  </si>
  <si>
    <t>195,82</t>
  </si>
  <si>
    <t>223,11</t>
  </si>
  <si>
    <t>153,78</t>
  </si>
  <si>
    <t>183,96</t>
  </si>
  <si>
    <t>185,20</t>
  </si>
  <si>
    <t>210,63</t>
  </si>
  <si>
    <t>97,58</t>
  </si>
  <si>
    <t>43,32</t>
  </si>
  <si>
    <t>57,42</t>
  </si>
  <si>
    <t>114,09</t>
  </si>
  <si>
    <t>114,62</t>
  </si>
  <si>
    <t>69,52</t>
  </si>
  <si>
    <t>70,35</t>
  </si>
  <si>
    <t>83,05</t>
  </si>
  <si>
    <t>59,78</t>
  </si>
  <si>
    <t>60,78</t>
  </si>
  <si>
    <t>73,73</t>
  </si>
  <si>
    <t>75,03</t>
  </si>
  <si>
    <t>87,67</t>
  </si>
  <si>
    <t>68,37</t>
  </si>
  <si>
    <t>57,61</t>
  </si>
  <si>
    <t>58,35</t>
  </si>
  <si>
    <t>72,60</t>
  </si>
  <si>
    <t>85,30</t>
  </si>
  <si>
    <t>86,66</t>
  </si>
  <si>
    <t>77,50</t>
  </si>
  <si>
    <t>79,15</t>
  </si>
  <si>
    <t>80,45</t>
  </si>
  <si>
    <t>128,26</t>
  </si>
  <si>
    <t>129,93</t>
  </si>
  <si>
    <t>160,06</t>
  </si>
  <si>
    <t>183,61</t>
  </si>
  <si>
    <t>185,63</t>
  </si>
  <si>
    <t>211,59</t>
  </si>
  <si>
    <t>213,73</t>
  </si>
  <si>
    <t>234,35</t>
  </si>
  <si>
    <t>236,69</t>
  </si>
  <si>
    <t>257,74</t>
  </si>
  <si>
    <t>259,93</t>
  </si>
  <si>
    <t>222,72</t>
  </si>
  <si>
    <t>224,83</t>
  </si>
  <si>
    <t>67,42</t>
  </si>
  <si>
    <t>68,79</t>
  </si>
  <si>
    <t>18,88</t>
  </si>
  <si>
    <t>69,30</t>
  </si>
  <si>
    <t>71,42</t>
  </si>
  <si>
    <t>86,42</t>
  </si>
  <si>
    <t>77,30</t>
  </si>
  <si>
    <t>126,46</t>
  </si>
  <si>
    <t>131,62</t>
  </si>
  <si>
    <t>133,34</t>
  </si>
  <si>
    <t>164,19</t>
  </si>
  <si>
    <t>166,49</t>
  </si>
  <si>
    <t>138,13</t>
  </si>
  <si>
    <t>139,89</t>
  </si>
  <si>
    <t>155,44</t>
  </si>
  <si>
    <t>157,34</t>
  </si>
  <si>
    <t>180,44</t>
  </si>
  <si>
    <t>207,96</t>
  </si>
  <si>
    <t>122,68</t>
  </si>
  <si>
    <t>143,65</t>
  </si>
  <si>
    <t>155,35</t>
  </si>
  <si>
    <t>178,27</t>
  </si>
  <si>
    <t>180,00</t>
  </si>
  <si>
    <t>205,49</t>
  </si>
  <si>
    <t>207,31</t>
  </si>
  <si>
    <t>216,67</t>
  </si>
  <si>
    <t>218,57</t>
  </si>
  <si>
    <t>72,49</t>
  </si>
  <si>
    <t>74,63</t>
  </si>
  <si>
    <t>62,50</t>
  </si>
  <si>
    <t>63,70</t>
  </si>
  <si>
    <t>103,31</t>
  </si>
  <si>
    <t>92,37</t>
  </si>
  <si>
    <t>96,20</t>
  </si>
  <si>
    <t>116,71</t>
  </si>
  <si>
    <t>123,32</t>
  </si>
  <si>
    <t>2.071,51</t>
  </si>
  <si>
    <t>2.077,36</t>
  </si>
  <si>
    <t>1.798,03</t>
  </si>
  <si>
    <t>1.802,23</t>
  </si>
  <si>
    <t>157,02</t>
  </si>
  <si>
    <t>215,39</t>
  </si>
  <si>
    <t>296,14</t>
  </si>
  <si>
    <t>296,53</t>
  </si>
  <si>
    <t>4,74</t>
  </si>
  <si>
    <t>3,19</t>
  </si>
  <si>
    <t>3,37</t>
  </si>
  <si>
    <t>22,67</t>
  </si>
  <si>
    <t>21,14</t>
  </si>
  <si>
    <t>31,11</t>
  </si>
  <si>
    <t>26,42</t>
  </si>
  <si>
    <t>23,58</t>
  </si>
  <si>
    <t>36,15</t>
  </si>
  <si>
    <t>10,33</t>
  </si>
  <si>
    <t>1,81</t>
  </si>
  <si>
    <t>15,85</t>
  </si>
  <si>
    <t>14,87</t>
  </si>
  <si>
    <t>29,70</t>
  </si>
  <si>
    <t>27,96</t>
  </si>
  <si>
    <t>23,93</t>
  </si>
  <si>
    <t>24,21</t>
  </si>
  <si>
    <t>28,37</t>
  </si>
  <si>
    <t>24,87</t>
  </si>
  <si>
    <t>43,19</t>
  </si>
  <si>
    <t>49,49</t>
  </si>
  <si>
    <t>20,04</t>
  </si>
  <si>
    <t>47,09</t>
  </si>
  <si>
    <t>50,05</t>
  </si>
  <si>
    <t>49,51</t>
  </si>
  <si>
    <t>3,46</t>
  </si>
  <si>
    <t>28,46</t>
  </si>
  <si>
    <t>20,07</t>
  </si>
  <si>
    <t>25,44</t>
  </si>
  <si>
    <t>66,33</t>
  </si>
  <si>
    <t>24,24</t>
  </si>
  <si>
    <t>8,66</t>
  </si>
  <si>
    <t>79,01</t>
  </si>
  <si>
    <t>54,81</t>
  </si>
  <si>
    <t>50,22</t>
  </si>
  <si>
    <t>52,38</t>
  </si>
  <si>
    <t>232,74</t>
  </si>
  <si>
    <t>234,20</t>
  </si>
  <si>
    <t>360,73</t>
  </si>
  <si>
    <t>362,44</t>
  </si>
  <si>
    <t>240,47</t>
  </si>
  <si>
    <t>70,76</t>
  </si>
  <si>
    <t>62,36</t>
  </si>
  <si>
    <t>64,04</t>
  </si>
  <si>
    <t>75,35</t>
  </si>
  <si>
    <t>63,46</t>
  </si>
  <si>
    <t>65,25</t>
  </si>
  <si>
    <t>120,23</t>
  </si>
  <si>
    <t>105,78</t>
  </si>
  <si>
    <t>107,76</t>
  </si>
  <si>
    <t>97,08</t>
  </si>
  <si>
    <t>98,18</t>
  </si>
  <si>
    <t>165,32</t>
  </si>
  <si>
    <t>168,75</t>
  </si>
  <si>
    <t>153,57</t>
  </si>
  <si>
    <t>156,10</t>
  </si>
  <si>
    <t>145,63</t>
  </si>
  <si>
    <t>192,57</t>
  </si>
  <si>
    <t>166,03</t>
  </si>
  <si>
    <t>63,28</t>
  </si>
  <si>
    <t>58,87</t>
  </si>
  <si>
    <t>64,17</t>
  </si>
  <si>
    <t>55,86</t>
  </si>
  <si>
    <t>57,54</t>
  </si>
  <si>
    <t>49,64</t>
  </si>
  <si>
    <t>50,59</t>
  </si>
  <si>
    <t>120,95</t>
  </si>
  <si>
    <t>97,54</t>
  </si>
  <si>
    <t>193,50</t>
  </si>
  <si>
    <t>197,43</t>
  </si>
  <si>
    <t>166,66</t>
  </si>
  <si>
    <t>168,52</t>
  </si>
  <si>
    <t>80,21</t>
  </si>
  <si>
    <t>83,55</t>
  </si>
  <si>
    <t>73,07</t>
  </si>
  <si>
    <t>68,86</t>
  </si>
  <si>
    <t>62,17</t>
  </si>
  <si>
    <t>97,49</t>
  </si>
  <si>
    <t>102,39</t>
  </si>
  <si>
    <t>201,06</t>
  </si>
  <si>
    <t>206,68</t>
  </si>
  <si>
    <t>163,69</t>
  </si>
  <si>
    <t>166,82</t>
  </si>
  <si>
    <t>150,13</t>
  </si>
  <si>
    <t>152,11</t>
  </si>
  <si>
    <t>503,03</t>
  </si>
  <si>
    <t>507,63</t>
  </si>
  <si>
    <t>529,31</t>
  </si>
  <si>
    <t>533,91</t>
  </si>
  <si>
    <t>376,40</t>
  </si>
  <si>
    <t>378,00</t>
  </si>
  <si>
    <t>33,13</t>
  </si>
  <si>
    <t>34,73</t>
  </si>
  <si>
    <t>42,52</t>
  </si>
  <si>
    <t>91,63</t>
  </si>
  <si>
    <t>39,16</t>
  </si>
  <si>
    <t>42,33</t>
  </si>
  <si>
    <t>62,59</t>
  </si>
  <si>
    <t>191,63</t>
  </si>
  <si>
    <t>194,88</t>
  </si>
  <si>
    <t>150,30</t>
  </si>
  <si>
    <t>261,84</t>
  </si>
  <si>
    <t>279,64</t>
  </si>
  <si>
    <t>182,47</t>
  </si>
  <si>
    <t>190,98</t>
  </si>
  <si>
    <t>276,07</t>
  </si>
  <si>
    <t>281,46</t>
  </si>
  <si>
    <t>90,71</t>
  </si>
  <si>
    <t>192,67</t>
  </si>
  <si>
    <t>227,58</t>
  </si>
  <si>
    <t>228,24</t>
  </si>
  <si>
    <t>304,15</t>
  </si>
  <si>
    <t>306,94</t>
  </si>
  <si>
    <t>466,36</t>
  </si>
  <si>
    <t>469,15</t>
  </si>
  <si>
    <t>478,14</t>
  </si>
  <si>
    <t>480,93</t>
  </si>
  <si>
    <t>113,47</t>
  </si>
  <si>
    <t>115,27</t>
  </si>
  <si>
    <t>138,55</t>
  </si>
  <si>
    <t>512,55</t>
  </si>
  <si>
    <t>518,27</t>
  </si>
  <si>
    <t>538,83</t>
  </si>
  <si>
    <t>544,55</t>
  </si>
  <si>
    <t>92,94</t>
  </si>
  <si>
    <t>95,05</t>
  </si>
  <si>
    <t>61,65</t>
  </si>
  <si>
    <t>31,61</t>
  </si>
  <si>
    <t>32,95</t>
  </si>
  <si>
    <t>743,39</t>
  </si>
  <si>
    <t>771,41</t>
  </si>
  <si>
    <t>673,61</t>
  </si>
  <si>
    <t>682,39</t>
  </si>
  <si>
    <t>82,52</t>
  </si>
  <si>
    <t>76,33</t>
  </si>
  <si>
    <t>90,07</t>
  </si>
  <si>
    <t>91,14</t>
  </si>
  <si>
    <t>689,57</t>
  </si>
  <si>
    <t>698,35</t>
  </si>
  <si>
    <t>104658</t>
  </si>
  <si>
    <t>PISO PODOTÁTIL DE ALERTA OU DIRECIONAL, DE CONCRETO, ASSENTADO SOBRE ARGAMASSA. AF_05/2023</t>
  </si>
  <si>
    <t>176,28</t>
  </si>
  <si>
    <t>83,31</t>
  </si>
  <si>
    <t>84,55</t>
  </si>
  <si>
    <t>90,76</t>
  </si>
  <si>
    <t>40,34</t>
  </si>
  <si>
    <t>42,24</t>
  </si>
  <si>
    <t>112,65</t>
  </si>
  <si>
    <t>120,60</t>
  </si>
  <si>
    <t>122,79</t>
  </si>
  <si>
    <t>136,66</t>
  </si>
  <si>
    <t>138,41</t>
  </si>
  <si>
    <t>146,44</t>
  </si>
  <si>
    <t>149,03</t>
  </si>
  <si>
    <t>132,17</t>
  </si>
  <si>
    <t>133,82</t>
  </si>
  <si>
    <t>144,44</t>
  </si>
  <si>
    <t>47,28</t>
  </si>
  <si>
    <t>49,34</t>
  </si>
  <si>
    <t>52,23</t>
  </si>
  <si>
    <t>151,40</t>
  </si>
  <si>
    <t>51,11</t>
  </si>
  <si>
    <t>53,31</t>
  </si>
  <si>
    <t>56,51</t>
  </si>
  <si>
    <t>59,22</t>
  </si>
  <si>
    <t>164,50</t>
  </si>
  <si>
    <t>166,51</t>
  </si>
  <si>
    <t>179,75</t>
  </si>
  <si>
    <t>40,63</t>
  </si>
  <si>
    <t>43,17</t>
  </si>
  <si>
    <t>45,94</t>
  </si>
  <si>
    <t>99,52</t>
  </si>
  <si>
    <t>102,47</t>
  </si>
  <si>
    <t>49,22</t>
  </si>
  <si>
    <t>123,15</t>
  </si>
  <si>
    <t>125,88</t>
  </si>
  <si>
    <t>134,51</t>
  </si>
  <si>
    <t>120,71</t>
  </si>
  <si>
    <t>123,55</t>
  </si>
  <si>
    <t>128,66</t>
  </si>
  <si>
    <t>132,18</t>
  </si>
  <si>
    <t>58,18</t>
  </si>
  <si>
    <t>147,85</t>
  </si>
  <si>
    <t>154,54</t>
  </si>
  <si>
    <t>158,47</t>
  </si>
  <si>
    <t>24,34</t>
  </si>
  <si>
    <t>30,87</t>
  </si>
  <si>
    <t>20,87</t>
  </si>
  <si>
    <t>28,26</t>
  </si>
  <si>
    <t>83,75</t>
  </si>
  <si>
    <t>88,70</t>
  </si>
  <si>
    <t>190,43</t>
  </si>
  <si>
    <t>199,06</t>
  </si>
  <si>
    <t>202,58</t>
  </si>
  <si>
    <t>88,71</t>
  </si>
  <si>
    <t>94,11</t>
  </si>
  <si>
    <t>97,61</t>
  </si>
  <si>
    <t>202,10</t>
  </si>
  <si>
    <t>204,90</t>
  </si>
  <si>
    <t>214,29</t>
  </si>
  <si>
    <t>218,14</t>
  </si>
  <si>
    <t>103,98</t>
  </si>
  <si>
    <t>108,06</t>
  </si>
  <si>
    <t>231,42</t>
  </si>
  <si>
    <t>242,16</t>
  </si>
  <si>
    <t>246,64</t>
  </si>
  <si>
    <t>42,11</t>
  </si>
  <si>
    <t>50,04</t>
  </si>
  <si>
    <t>64,78</t>
  </si>
  <si>
    <t>12,39</t>
  </si>
  <si>
    <t>33,52</t>
  </si>
  <si>
    <t>17,46</t>
  </si>
  <si>
    <t>41,64</t>
  </si>
  <si>
    <t>17,86</t>
  </si>
  <si>
    <t>29,33</t>
  </si>
  <si>
    <t>48,38</t>
  </si>
  <si>
    <t>44,60</t>
  </si>
  <si>
    <t>43,27</t>
  </si>
  <si>
    <t>93,36</t>
  </si>
  <si>
    <t>90,14</t>
  </si>
  <si>
    <t>84,41</t>
  </si>
  <si>
    <t>31,90</t>
  </si>
  <si>
    <t>26,39</t>
  </si>
  <si>
    <t>23,30</t>
  </si>
  <si>
    <t>24,72</t>
  </si>
  <si>
    <t>51,84</t>
  </si>
  <si>
    <t>47,85</t>
  </si>
  <si>
    <t>48,63</t>
  </si>
  <si>
    <t>55,95</t>
  </si>
  <si>
    <t>54,90</t>
  </si>
  <si>
    <t>67,20</t>
  </si>
  <si>
    <t>72,11</t>
  </si>
  <si>
    <t>122,95</t>
  </si>
  <si>
    <t>127,45</t>
  </si>
  <si>
    <t>78,77</t>
  </si>
  <si>
    <t>84,32</t>
  </si>
  <si>
    <t>144,90</t>
  </si>
  <si>
    <t>93,01</t>
  </si>
  <si>
    <t>98,66</t>
  </si>
  <si>
    <t>159,59</t>
  </si>
  <si>
    <t>164,73</t>
  </si>
  <si>
    <t>39,58</t>
  </si>
  <si>
    <t>42,04</t>
  </si>
  <si>
    <t>42,16</t>
  </si>
  <si>
    <t>44,89</t>
  </si>
  <si>
    <t>79,14</t>
  </si>
  <si>
    <t>54,25</t>
  </si>
  <si>
    <t>57,78</t>
  </si>
  <si>
    <t>57,70</t>
  </si>
  <si>
    <t>107,06</t>
  </si>
  <si>
    <t>127,57</t>
  </si>
  <si>
    <t>130,93</t>
  </si>
  <si>
    <t>71,08</t>
  </si>
  <si>
    <t>137,22</t>
  </si>
  <si>
    <t>140,59</t>
  </si>
  <si>
    <t>77,48</t>
  </si>
  <si>
    <t>85,70</t>
  </si>
  <si>
    <t>89,15</t>
  </si>
  <si>
    <t>135,38</t>
  </si>
  <si>
    <t>142,25</t>
  </si>
  <si>
    <t>104,63</t>
  </si>
  <si>
    <t>155,89</t>
  </si>
  <si>
    <t>128,81</t>
  </si>
  <si>
    <t>EMBOÇO OU MASSA ÚNICA EM ARGAMASSA TRAÇO 1:2:8, PREPARO MANUAL, APLICADA MANUALMENTE EM SUPERFÍCIES EXTERNAS DA SACADA, ESPESSURA MAIOR OU IGUAL A 50 MM, SEM USO DE TELA METÁLICA DE REFORÇO CONTRA FISSURAÇÃO. AF_08/2022</t>
  </si>
  <si>
    <t>178,91</t>
  </si>
  <si>
    <t>187,46</t>
  </si>
  <si>
    <t>76,78</t>
  </si>
  <si>
    <t>114,06</t>
  </si>
  <si>
    <t>119,22</t>
  </si>
  <si>
    <t>86,75</t>
  </si>
  <si>
    <t>151,48</t>
  </si>
  <si>
    <t>226,15</t>
  </si>
  <si>
    <t>154,40</t>
  </si>
  <si>
    <t>216,46</t>
  </si>
  <si>
    <t>218,26</t>
  </si>
  <si>
    <t>148,05</t>
  </si>
  <si>
    <t>149,41</t>
  </si>
  <si>
    <t>231,12</t>
  </si>
  <si>
    <t>234,15</t>
  </si>
  <si>
    <t>159,72</t>
  </si>
  <si>
    <t>162,28</t>
  </si>
  <si>
    <t>222,16</t>
  </si>
  <si>
    <t>151,59</t>
  </si>
  <si>
    <t>231,00</t>
  </si>
  <si>
    <t>172,64</t>
  </si>
  <si>
    <t>217,39</t>
  </si>
  <si>
    <t>220,44</t>
  </si>
  <si>
    <t>155,91</t>
  </si>
  <si>
    <t>241,67</t>
  </si>
  <si>
    <t>244,70</t>
  </si>
  <si>
    <t>172,42</t>
  </si>
  <si>
    <t>174,98</t>
  </si>
  <si>
    <t>233,29</t>
  </si>
  <si>
    <t>166,60</t>
  </si>
  <si>
    <t>249,15</t>
  </si>
  <si>
    <t>252,73</t>
  </si>
  <si>
    <t>177,77</t>
  </si>
  <si>
    <t>180,87</t>
  </si>
  <si>
    <t>238,96</t>
  </si>
  <si>
    <t>241,48</t>
  </si>
  <si>
    <t>170,47</t>
  </si>
  <si>
    <t>249,01</t>
  </si>
  <si>
    <t>186,69</t>
  </si>
  <si>
    <t>191,23</t>
  </si>
  <si>
    <t>237,64</t>
  </si>
  <si>
    <t>172,71</t>
  </si>
  <si>
    <t>175,70</t>
  </si>
  <si>
    <t>163,75</t>
  </si>
  <si>
    <t>167,02</t>
  </si>
  <si>
    <t>39,45</t>
  </si>
  <si>
    <t>41,75</t>
  </si>
  <si>
    <t>41,16</t>
  </si>
  <si>
    <t>34,06</t>
  </si>
  <si>
    <t>79,68</t>
  </si>
  <si>
    <t>84,37</t>
  </si>
  <si>
    <t>93,12</t>
  </si>
  <si>
    <t>42,42</t>
  </si>
  <si>
    <t>58,27</t>
  </si>
  <si>
    <t>68,13</t>
  </si>
  <si>
    <t>71,55</t>
  </si>
  <si>
    <t>76,50</t>
  </si>
  <si>
    <t>92,39</t>
  </si>
  <si>
    <t>99,29</t>
  </si>
  <si>
    <t>106,49</t>
  </si>
  <si>
    <t>118,09</t>
  </si>
  <si>
    <t>126,69</t>
  </si>
  <si>
    <t>88,59</t>
  </si>
  <si>
    <t>51,55</t>
  </si>
  <si>
    <t>55,27</t>
  </si>
  <si>
    <t>93,71</t>
  </si>
  <si>
    <t>66,61</t>
  </si>
  <si>
    <t>123,10</t>
  </si>
  <si>
    <t>71,63</t>
  </si>
  <si>
    <t>79,54</t>
  </si>
  <si>
    <t>141,01</t>
  </si>
  <si>
    <t>145,19</t>
  </si>
  <si>
    <t>79,30</t>
  </si>
  <si>
    <t>87,09</t>
  </si>
  <si>
    <t>86,60</t>
  </si>
  <si>
    <t>92,74</t>
  </si>
  <si>
    <t>155,30</t>
  </si>
  <si>
    <t>159,95</t>
  </si>
  <si>
    <t>87,54</t>
  </si>
  <si>
    <t>37,61</t>
  </si>
  <si>
    <t>79,33</t>
  </si>
  <si>
    <t>104,40</t>
  </si>
  <si>
    <t>107,33</t>
  </si>
  <si>
    <t>55,12</t>
  </si>
  <si>
    <t>58,08</t>
  </si>
  <si>
    <t>61,15</t>
  </si>
  <si>
    <t>127,97</t>
  </si>
  <si>
    <t>65,27</t>
  </si>
  <si>
    <t>63,09</t>
  </si>
  <si>
    <t>67,87</t>
  </si>
  <si>
    <t>137,73</t>
  </si>
  <si>
    <t>65,08</t>
  </si>
  <si>
    <t>65,04</t>
  </si>
  <si>
    <t>67,62</t>
  </si>
  <si>
    <t>73,64</t>
  </si>
  <si>
    <t>102,02</t>
  </si>
  <si>
    <t>107,27</t>
  </si>
  <si>
    <t>78,76</t>
  </si>
  <si>
    <t>85,49</t>
  </si>
  <si>
    <t>82,21</t>
  </si>
  <si>
    <t>89,30</t>
  </si>
  <si>
    <t>129,13</t>
  </si>
  <si>
    <t>135,28</t>
  </si>
  <si>
    <t>84,99</t>
  </si>
  <si>
    <t>85,23</t>
  </si>
  <si>
    <t>96,89</t>
  </si>
  <si>
    <t>149,64</t>
  </si>
  <si>
    <t>155,92</t>
  </si>
  <si>
    <t>108,93</t>
  </si>
  <si>
    <t>118,25</t>
  </si>
  <si>
    <t>113,71</t>
  </si>
  <si>
    <t>123,52</t>
  </si>
  <si>
    <t>178,86</t>
  </si>
  <si>
    <t>116,67</t>
  </si>
  <si>
    <t>27,72</t>
  </si>
  <si>
    <t>33,62</t>
  </si>
  <si>
    <t>43,40</t>
  </si>
  <si>
    <t>33,14</t>
  </si>
  <si>
    <t>45,95</t>
  </si>
  <si>
    <t>49,98</t>
  </si>
  <si>
    <t>229,97</t>
  </si>
  <si>
    <t>234,45</t>
  </si>
  <si>
    <t>274,07</t>
  </si>
  <si>
    <t>279,28</t>
  </si>
  <si>
    <t>66,83</t>
  </si>
  <si>
    <t>73,86</t>
  </si>
  <si>
    <t>72,56</t>
  </si>
  <si>
    <t>74,61</t>
  </si>
  <si>
    <t>77,57</t>
  </si>
  <si>
    <t>73,23</t>
  </si>
  <si>
    <t>75,86</t>
  </si>
  <si>
    <t>79,29</t>
  </si>
  <si>
    <t>82,57</t>
  </si>
  <si>
    <t>329,87</t>
  </si>
  <si>
    <t>334,51</t>
  </si>
  <si>
    <t>394,88</t>
  </si>
  <si>
    <t>400,23</t>
  </si>
  <si>
    <t>67,94</t>
  </si>
  <si>
    <t>62,53</t>
  </si>
  <si>
    <t>67,31</t>
  </si>
  <si>
    <t>90,88</t>
  </si>
  <si>
    <t>93,65</t>
  </si>
  <si>
    <t>72,33</t>
  </si>
  <si>
    <t>75,81</t>
  </si>
  <si>
    <t>78,82</t>
  </si>
  <si>
    <t>228,18</t>
  </si>
  <si>
    <t>232,00</t>
  </si>
  <si>
    <t>332,71</t>
  </si>
  <si>
    <t>336,53</t>
  </si>
  <si>
    <t>236,98</t>
  </si>
  <si>
    <t>241,84</t>
  </si>
  <si>
    <t>130,54</t>
  </si>
  <si>
    <t>46,25</t>
  </si>
  <si>
    <t>189,91</t>
  </si>
  <si>
    <t>195,54</t>
  </si>
  <si>
    <t>45,85</t>
  </si>
  <si>
    <t>47,08</t>
  </si>
  <si>
    <t>38,98</t>
  </si>
  <si>
    <t>36,34</t>
  </si>
  <si>
    <t>71,31</t>
  </si>
  <si>
    <t>48,65</t>
  </si>
  <si>
    <t>63,99</t>
  </si>
  <si>
    <t>71,22</t>
  </si>
  <si>
    <t>79,18</t>
  </si>
  <si>
    <t>13,90</t>
  </si>
  <si>
    <t>21,17</t>
  </si>
  <si>
    <t>21,34</t>
  </si>
  <si>
    <t>465,52</t>
  </si>
  <si>
    <t>481,04</t>
  </si>
  <si>
    <t>452,99</t>
  </si>
  <si>
    <t>465,86</t>
  </si>
  <si>
    <t>477,47</t>
  </si>
  <si>
    <t>491,41</t>
  </si>
  <si>
    <t>463,79</t>
  </si>
  <si>
    <t>475,31</t>
  </si>
  <si>
    <t>633,19</t>
  </si>
  <si>
    <t>649,81</t>
  </si>
  <si>
    <t>608,07</t>
  </si>
  <si>
    <t>619,80</t>
  </si>
  <si>
    <t>639,63</t>
  </si>
  <si>
    <t>608,37</t>
  </si>
  <si>
    <t>620,99</t>
  </si>
  <si>
    <t>647,09</t>
  </si>
  <si>
    <t>612,88</t>
  </si>
  <si>
    <t>626,33</t>
  </si>
  <si>
    <t>643,76</t>
  </si>
  <si>
    <t>661,57</t>
  </si>
  <si>
    <t>607,45</t>
  </si>
  <si>
    <t>619,28</t>
  </si>
  <si>
    <t>680,01</t>
  </si>
  <si>
    <t>694,24</t>
  </si>
  <si>
    <t>462,01</t>
  </si>
  <si>
    <t>474,33</t>
  </si>
  <si>
    <t>623,12</t>
  </si>
  <si>
    <t>638,73</t>
  </si>
  <si>
    <t>607,49</t>
  </si>
  <si>
    <t>619,95</t>
  </si>
  <si>
    <t>569,82</t>
  </si>
  <si>
    <t>583,99</t>
  </si>
  <si>
    <t>567,28</t>
  </si>
  <si>
    <t>580,17</t>
  </si>
  <si>
    <t>549,50</t>
  </si>
  <si>
    <t>565,11</t>
  </si>
  <si>
    <t>546,03</t>
  </si>
  <si>
    <t>453,75</t>
  </si>
  <si>
    <t>467,60</t>
  </si>
  <si>
    <t>438,20</t>
  </si>
  <si>
    <t>449,35</t>
  </si>
  <si>
    <t>534,47</t>
  </si>
  <si>
    <t>548,38</t>
  </si>
  <si>
    <t>520,56</t>
  </si>
  <si>
    <t>531,77</t>
  </si>
  <si>
    <t>493,81</t>
  </si>
  <si>
    <t>508,75</t>
  </si>
  <si>
    <t>471,83</t>
  </si>
  <si>
    <t>483,03</t>
  </si>
  <si>
    <t>3.428,11</t>
  </si>
  <si>
    <t>3.442,02</t>
  </si>
  <si>
    <t>3.427,81</t>
  </si>
  <si>
    <t>3.439,15</t>
  </si>
  <si>
    <t>3.528,42</t>
  </si>
  <si>
    <t>3.543,10</t>
  </si>
  <si>
    <t>3.519,97</t>
  </si>
  <si>
    <t>3.530,92</t>
  </si>
  <si>
    <t>3.453,67</t>
  </si>
  <si>
    <t>3.468,77</t>
  </si>
  <si>
    <t>3.454,09</t>
  </si>
  <si>
    <t>3.464,43</t>
  </si>
  <si>
    <t>491,14</t>
  </si>
  <si>
    <t>509,94</t>
  </si>
  <si>
    <t>421,65</t>
  </si>
  <si>
    <t>431,45</t>
  </si>
  <si>
    <t>445,27</t>
  </si>
  <si>
    <t>455,55</t>
  </si>
  <si>
    <t>657,23</t>
  </si>
  <si>
    <t>677,19</t>
  </si>
  <si>
    <t>585,29</t>
  </si>
  <si>
    <t>595,68</t>
  </si>
  <si>
    <t>627,90</t>
  </si>
  <si>
    <t>645,16</t>
  </si>
  <si>
    <t>582,97</t>
  </si>
  <si>
    <t>594,16</t>
  </si>
  <si>
    <t>619,89</t>
  </si>
  <si>
    <t>635,86</t>
  </si>
  <si>
    <t>619,76</t>
  </si>
  <si>
    <t>635,48</t>
  </si>
  <si>
    <t>604,86</t>
  </si>
  <si>
    <t>618,11</t>
  </si>
  <si>
    <t>852,10</t>
  </si>
  <si>
    <t>679,30</t>
  </si>
  <si>
    <t>640,84</t>
  </si>
  <si>
    <t>651,07</t>
  </si>
  <si>
    <t>704,15</t>
  </si>
  <si>
    <t>731,03</t>
  </si>
  <si>
    <t>625,18</t>
  </si>
  <si>
    <t>641,86</t>
  </si>
  <si>
    <t>578,07</t>
  </si>
  <si>
    <t>588,25</t>
  </si>
  <si>
    <t>637,83</t>
  </si>
  <si>
    <t>661,79</t>
  </si>
  <si>
    <t>534,77</t>
  </si>
  <si>
    <t>545,03</t>
  </si>
  <si>
    <t>588,26</t>
  </si>
  <si>
    <t>609,83</t>
  </si>
  <si>
    <t>499,62</t>
  </si>
  <si>
    <t>509,23</t>
  </si>
  <si>
    <t>505,37</t>
  </si>
  <si>
    <t>526,01</t>
  </si>
  <si>
    <t>421,77</t>
  </si>
  <si>
    <t>431,76</t>
  </si>
  <si>
    <t>626,35</t>
  </si>
  <si>
    <t>652,53</t>
  </si>
  <si>
    <t>540,00</t>
  </si>
  <si>
    <t>555,33</t>
  </si>
  <si>
    <t>498,08</t>
  </si>
  <si>
    <t>507,56</t>
  </si>
  <si>
    <t>537,33</t>
  </si>
  <si>
    <t>558,42</t>
  </si>
  <si>
    <t>447,75</t>
  </si>
  <si>
    <t>457,00</t>
  </si>
  <si>
    <t>3.394,64</t>
  </si>
  <si>
    <t>3.411,93</t>
  </si>
  <si>
    <t>3.357,86</t>
  </si>
  <si>
    <t>3.368,83</t>
  </si>
  <si>
    <t>3.495,75</t>
  </si>
  <si>
    <t>3.517,94</t>
  </si>
  <si>
    <t>3.443,91</t>
  </si>
  <si>
    <t>3.457,17</t>
  </si>
  <si>
    <t>3.436,20</t>
  </si>
  <si>
    <t>3.445,38</t>
  </si>
  <si>
    <t>3.429,77</t>
  </si>
  <si>
    <t>3.448,64</t>
  </si>
  <si>
    <t>3.390,63</t>
  </si>
  <si>
    <t>3.400,27</t>
  </si>
  <si>
    <t>546,24</t>
  </si>
  <si>
    <t>569,24</t>
  </si>
  <si>
    <t>572,97</t>
  </si>
  <si>
    <t>596,69</t>
  </si>
  <si>
    <t>712,13</t>
  </si>
  <si>
    <t>736,05</t>
  </si>
  <si>
    <t>707,30</t>
  </si>
  <si>
    <t>731,41</t>
  </si>
  <si>
    <t>735,10</t>
  </si>
  <si>
    <t>758,74</t>
  </si>
  <si>
    <t>706,93</t>
  </si>
  <si>
    <t>730,72</t>
  </si>
  <si>
    <t>705,53</t>
  </si>
  <si>
    <t>728,70</t>
  </si>
  <si>
    <t>780,10</t>
  </si>
  <si>
    <t>804,92</t>
  </si>
  <si>
    <t>728,20</t>
  </si>
  <si>
    <t>662,49</t>
  </si>
  <si>
    <t>686,13</t>
  </si>
  <si>
    <t>635,82</t>
  </si>
  <si>
    <t>659,91</t>
  </si>
  <si>
    <t>545,88</t>
  </si>
  <si>
    <t>568,88</t>
  </si>
  <si>
    <t>630,65</t>
  </si>
  <si>
    <t>654,12</t>
  </si>
  <si>
    <t>575,41</t>
  </si>
  <si>
    <t>598,12</t>
  </si>
  <si>
    <t>3.499,93</t>
  </si>
  <si>
    <t>3.522,62</t>
  </si>
  <si>
    <t>3.584,22</t>
  </si>
  <si>
    <t>3.607,37</t>
  </si>
  <si>
    <t>3.528,98</t>
  </si>
  <si>
    <t>3.551,37</t>
  </si>
  <si>
    <t>2.013,05</t>
  </si>
  <si>
    <t>2.027,41</t>
  </si>
  <si>
    <t>2.008,07</t>
  </si>
  <si>
    <t>2.019,34</t>
  </si>
  <si>
    <t>1.996,10</t>
  </si>
  <si>
    <t>2.004,10</t>
  </si>
  <si>
    <t>2.349,17</t>
  </si>
  <si>
    <t>2.366,30</t>
  </si>
  <si>
    <t>2.338,47</t>
  </si>
  <si>
    <t>2.351,42</t>
  </si>
  <si>
    <t>2.328,44</t>
  </si>
  <si>
    <t>2.337,79</t>
  </si>
  <si>
    <t>5.626,72</t>
  </si>
  <si>
    <t>5.641,17</t>
  </si>
  <si>
    <t>5.647,43</t>
  </si>
  <si>
    <t>5.658,60</t>
  </si>
  <si>
    <t>5.672,76</t>
  </si>
  <si>
    <t>5.680,76</t>
  </si>
  <si>
    <t>6.253,80</t>
  </si>
  <si>
    <t>6.272,54</t>
  </si>
  <si>
    <t>6.308,22</t>
  </si>
  <si>
    <t>6.323,42</t>
  </si>
  <si>
    <t>6.358,22</t>
  </si>
  <si>
    <t>6.369,68</t>
  </si>
  <si>
    <t>3.946,94</t>
  </si>
  <si>
    <t>3.965,68</t>
  </si>
  <si>
    <t>3.970,37</t>
  </si>
  <si>
    <t>3.985,57</t>
  </si>
  <si>
    <t>3.990,78</t>
  </si>
  <si>
    <t>4.002,24</t>
  </si>
  <si>
    <t>2.187,79</t>
  </si>
  <si>
    <t>2.214,61</t>
  </si>
  <si>
    <t>2.522,89</t>
  </si>
  <si>
    <t>2.551,71</t>
  </si>
  <si>
    <t>6.526,58</t>
  </si>
  <si>
    <t>6.560,19</t>
  </si>
  <si>
    <t>4.172,48</t>
  </si>
  <si>
    <t>4.206,09</t>
  </si>
  <si>
    <t>5.844,62</t>
  </si>
  <si>
    <t>5.864,84</t>
  </si>
  <si>
    <t>5.856,80</t>
  </si>
  <si>
    <t>5.871,96</t>
  </si>
  <si>
    <t>2.051,03</t>
  </si>
  <si>
    <t>2.064,68</t>
  </si>
  <si>
    <t>2.036,26</t>
  </si>
  <si>
    <t>2.046,50</t>
  </si>
  <si>
    <t>770,67</t>
  </si>
  <si>
    <t>789,70</t>
  </si>
  <si>
    <t>589,80</t>
  </si>
  <si>
    <t>602,30</t>
  </si>
  <si>
    <t>658,41</t>
  </si>
  <si>
    <t>565,43</t>
  </si>
  <si>
    <t>576,44</t>
  </si>
  <si>
    <t>641,28</t>
  </si>
  <si>
    <t>659,53</t>
  </si>
  <si>
    <t>494,62</t>
  </si>
  <si>
    <t>505,44</t>
  </si>
  <si>
    <t>580,92</t>
  </si>
  <si>
    <t>598,58</t>
  </si>
  <si>
    <t>611,68</t>
  </si>
  <si>
    <t>625,40</t>
  </si>
  <si>
    <t>800,66</t>
  </si>
  <si>
    <t>618,54</t>
  </si>
  <si>
    <t>635,67</t>
  </si>
  <si>
    <t>575,45</t>
  </si>
  <si>
    <t>586,76</t>
  </si>
  <si>
    <t>551,18</t>
  </si>
  <si>
    <t>558,99</t>
  </si>
  <si>
    <t>688,32</t>
  </si>
  <si>
    <t>710,19</t>
  </si>
  <si>
    <t>555,26</t>
  </si>
  <si>
    <t>565,72</t>
  </si>
  <si>
    <t>511,04</t>
  </si>
  <si>
    <t>521,50</t>
  </si>
  <si>
    <t>563,06</t>
  </si>
  <si>
    <t>581,54</t>
  </si>
  <si>
    <t>481,16</t>
  </si>
  <si>
    <t>488,59</t>
  </si>
  <si>
    <t>728,62</t>
  </si>
  <si>
    <t>740,69</t>
  </si>
  <si>
    <t>799,59</t>
  </si>
  <si>
    <t>822,51</t>
  </si>
  <si>
    <t>692,86</t>
  </si>
  <si>
    <t>701,16</t>
  </si>
  <si>
    <t>801,52</t>
  </si>
  <si>
    <t>820,48</t>
  </si>
  <si>
    <t>636,18</t>
  </si>
  <si>
    <t>647,49</t>
  </si>
  <si>
    <t>688,92</t>
  </si>
  <si>
    <t>708,28</t>
  </si>
  <si>
    <t>609,76</t>
  </si>
  <si>
    <t>618,00</t>
  </si>
  <si>
    <t>715,46</t>
  </si>
  <si>
    <t>733,67</t>
  </si>
  <si>
    <t>578,99</t>
  </si>
  <si>
    <t>589,30</t>
  </si>
  <si>
    <t>575,53</t>
  </si>
  <si>
    <t>585,17</t>
  </si>
  <si>
    <t>558,89</t>
  </si>
  <si>
    <t>568,35</t>
  </si>
  <si>
    <t>500,50</t>
  </si>
  <si>
    <t>509,42</t>
  </si>
  <si>
    <t>722,65</t>
  </si>
  <si>
    <t>733,15</t>
  </si>
  <si>
    <t>631,02</t>
  </si>
  <si>
    <t>640,75</t>
  </si>
  <si>
    <t>46,60</t>
  </si>
  <si>
    <t>1,75</t>
  </si>
  <si>
    <t>0,71</t>
  </si>
  <si>
    <t>1.308,06</t>
  </si>
  <si>
    <t>1.453,56</t>
  </si>
  <si>
    <t>945,51</t>
  </si>
  <si>
    <t>1.050,67</t>
  </si>
  <si>
    <t>495,11</t>
  </si>
  <si>
    <t>3,74</t>
  </si>
  <si>
    <t>2,93</t>
  </si>
  <si>
    <t>23,43</t>
  </si>
  <si>
    <t>38,99</t>
  </si>
  <si>
    <t>74,58</t>
  </si>
  <si>
    <t>82,87</t>
  </si>
  <si>
    <t>55,90</t>
  </si>
  <si>
    <t>27,64</t>
  </si>
  <si>
    <t>155,27</t>
  </si>
  <si>
    <t>25,08</t>
  </si>
  <si>
    <t>1,50</t>
  </si>
  <si>
    <t>3,92</t>
  </si>
  <si>
    <t>0,91</t>
  </si>
  <si>
    <t>74,06</t>
  </si>
  <si>
    <t>54,27</t>
  </si>
  <si>
    <t>101,42</t>
  </si>
  <si>
    <t>72,62</t>
  </si>
  <si>
    <t>49,33</t>
  </si>
  <si>
    <t>106,17</t>
  </si>
  <si>
    <t>78,51</t>
  </si>
  <si>
    <t>299,19</t>
  </si>
  <si>
    <t>302,20</t>
  </si>
  <si>
    <t>25,47</t>
  </si>
  <si>
    <t>102,04</t>
  </si>
  <si>
    <t>105,65</t>
  </si>
  <si>
    <t>752,43</t>
  </si>
  <si>
    <t>780,95</t>
  </si>
  <si>
    <t>102,26</t>
  </si>
  <si>
    <t>113,72</t>
  </si>
  <si>
    <t>169,79</t>
  </si>
  <si>
    <t>104,21</t>
  </si>
  <si>
    <t>536,82</t>
  </si>
  <si>
    <t>594,41</t>
  </si>
  <si>
    <t>283,82</t>
  </si>
  <si>
    <t>313,80</t>
  </si>
  <si>
    <t>125,06</t>
  </si>
  <si>
    <t>2,90</t>
  </si>
  <si>
    <t>161,67</t>
  </si>
  <si>
    <t>180,15</t>
  </si>
  <si>
    <t>119,14</t>
  </si>
  <si>
    <t>123,31</t>
  </si>
  <si>
    <t>143,87</t>
  </si>
  <si>
    <t>150,87</t>
  </si>
  <si>
    <t>273,75</t>
  </si>
  <si>
    <t>291,38</t>
  </si>
  <si>
    <t>542,59</t>
  </si>
  <si>
    <t>577,53</t>
  </si>
  <si>
    <t>186,32</t>
  </si>
  <si>
    <t>194,74</t>
  </si>
  <si>
    <t>256,65</t>
  </si>
  <si>
    <t>270,33</t>
  </si>
  <si>
    <t>145,29</t>
  </si>
  <si>
    <t>107,80</t>
  </si>
  <si>
    <t>2,42</t>
  </si>
  <si>
    <t>2,82</t>
  </si>
  <si>
    <t>4,71</t>
  </si>
  <si>
    <t>0,77</t>
  </si>
  <si>
    <t>1,35</t>
  </si>
  <si>
    <t>2,69</t>
  </si>
  <si>
    <t>2,48</t>
  </si>
  <si>
    <t>1,48</t>
  </si>
  <si>
    <t>496,81</t>
  </si>
  <si>
    <t>519,27</t>
  </si>
  <si>
    <t>144,74</t>
  </si>
  <si>
    <t>151,29</t>
  </si>
  <si>
    <t>257,73</t>
  </si>
  <si>
    <t>5,34</t>
  </si>
  <si>
    <t>17,70</t>
  </si>
  <si>
    <t>37,38</t>
  </si>
  <si>
    <t>40,13</t>
  </si>
  <si>
    <t>36,76</t>
  </si>
  <si>
    <t>29,22</t>
  </si>
  <si>
    <t>30,20</t>
  </si>
  <si>
    <t>34,95</t>
  </si>
  <si>
    <t>15,57</t>
  </si>
  <si>
    <t>56,99</t>
  </si>
  <si>
    <t>58,90</t>
  </si>
  <si>
    <t>171,02</t>
  </si>
  <si>
    <t>127,02</t>
  </si>
  <si>
    <t>131,29</t>
  </si>
  <si>
    <t>83,77</t>
  </si>
  <si>
    <t>74,92</t>
  </si>
  <si>
    <t>78,64</t>
  </si>
  <si>
    <t>75,14</t>
  </si>
  <si>
    <t>77,83</t>
  </si>
  <si>
    <t>78,23</t>
  </si>
  <si>
    <t>67,40</t>
  </si>
  <si>
    <t>70,49</t>
  </si>
  <si>
    <t>133,12</t>
  </si>
  <si>
    <t>98,78</t>
  </si>
  <si>
    <t>103,07</t>
  </si>
  <si>
    <t>104,07</t>
  </si>
  <si>
    <t>73,42</t>
  </si>
  <si>
    <t>40,09</t>
  </si>
  <si>
    <t>42,68</t>
  </si>
  <si>
    <t>39,08</t>
  </si>
  <si>
    <t>39,48</t>
  </si>
  <si>
    <t>157,75</t>
  </si>
  <si>
    <t>173,95</t>
  </si>
  <si>
    <t>178,81</t>
  </si>
  <si>
    <t>203,27</t>
  </si>
  <si>
    <t>208,13</t>
  </si>
  <si>
    <t>82,93</t>
  </si>
  <si>
    <t>113,46</t>
  </si>
  <si>
    <t>115,46</t>
  </si>
  <si>
    <t>224,84</t>
  </si>
  <si>
    <t>426,97</t>
  </si>
  <si>
    <t>443,72</t>
  </si>
  <si>
    <t>182,99</t>
  </si>
  <si>
    <t>188,73</t>
  </si>
  <si>
    <t>117,66</t>
  </si>
  <si>
    <t>118,24</t>
  </si>
  <si>
    <t>6.136,62</t>
  </si>
  <si>
    <t>6.149,65</t>
  </si>
  <si>
    <t>6.479,91</t>
  </si>
  <si>
    <t>6.485,24</t>
  </si>
  <si>
    <t>4.865,46</t>
  </si>
  <si>
    <t>4.874,38</t>
  </si>
  <si>
    <t>5.234,06</t>
  </si>
  <si>
    <t>5.240,91</t>
  </si>
  <si>
    <t>2.621,82</t>
  </si>
  <si>
    <t>2.626,61</t>
  </si>
  <si>
    <t>4.072,67</t>
  </si>
  <si>
    <t>4.081,74</t>
  </si>
  <si>
    <t>2.371,90</t>
  </si>
  <si>
    <t>2.379,33</t>
  </si>
  <si>
    <t>2.525,54</t>
  </si>
  <si>
    <t>2.532,97</t>
  </si>
  <si>
    <t>1.944,27</t>
  </si>
  <si>
    <t>1.951,70</t>
  </si>
  <si>
    <t>2.802,24</t>
  </si>
  <si>
    <t>2.809,67</t>
  </si>
  <si>
    <t>2.185,20</t>
  </si>
  <si>
    <t>2.192,83</t>
  </si>
  <si>
    <t>4.086,32</t>
  </si>
  <si>
    <t>4.098,46</t>
  </si>
  <si>
    <t>2.385,54</t>
  </si>
  <si>
    <t>2.396,07</t>
  </si>
  <si>
    <t>2.539,18</t>
  </si>
  <si>
    <t>2.549,71</t>
  </si>
  <si>
    <t>1.957,91</t>
  </si>
  <si>
    <t>1.968,44</t>
  </si>
  <si>
    <t>2.815,88</t>
  </si>
  <si>
    <t>2.826,41</t>
  </si>
  <si>
    <t>2.283,31</t>
  </si>
  <si>
    <t>2.302,43</t>
  </si>
  <si>
    <t>1.243,19</t>
  </si>
  <si>
    <t>1.247,29</t>
  </si>
  <si>
    <t>1.327,49</t>
  </si>
  <si>
    <t>1.336,79</t>
  </si>
  <si>
    <t>1.281,42</t>
  </si>
  <si>
    <t>1.285,39</t>
  </si>
  <si>
    <t>295,38</t>
  </si>
  <si>
    <t>298,55</t>
  </si>
  <si>
    <t>287,62</t>
  </si>
  <si>
    <t>289,97</t>
  </si>
  <si>
    <t>3.408,37</t>
  </si>
  <si>
    <t>3.453,96</t>
  </si>
  <si>
    <t>81,75</t>
  </si>
  <si>
    <t>189,25</t>
  </si>
  <si>
    <t>257,37</t>
  </si>
  <si>
    <t>276,74</t>
  </si>
  <si>
    <t>69,49</t>
  </si>
  <si>
    <t>111,22</t>
  </si>
  <si>
    <t>123,79</t>
  </si>
  <si>
    <t>257,77</t>
  </si>
  <si>
    <t>277,94</t>
  </si>
  <si>
    <t>111,64</t>
  </si>
  <si>
    <t>292,18</t>
  </si>
  <si>
    <t>308,85</t>
  </si>
  <si>
    <t>747,27</t>
  </si>
  <si>
    <t>787,56</t>
  </si>
  <si>
    <t>1.184,88</t>
  </si>
  <si>
    <t>1.252,79</t>
  </si>
  <si>
    <t>21,38</t>
  </si>
  <si>
    <t>23,65</t>
  </si>
  <si>
    <t>23,69</t>
  </si>
  <si>
    <t>19,39</t>
  </si>
  <si>
    <t>27,12</t>
  </si>
  <si>
    <t>26,66</t>
  </si>
  <si>
    <t>83,62</t>
  </si>
  <si>
    <t>101,96</t>
  </si>
  <si>
    <t>117,99</t>
  </si>
  <si>
    <t>111,43</t>
  </si>
  <si>
    <t>128,96</t>
  </si>
  <si>
    <t>151,63</t>
  </si>
  <si>
    <t>175,62</t>
  </si>
  <si>
    <t>110,48</t>
  </si>
  <si>
    <t>127,86</t>
  </si>
  <si>
    <t>104,82</t>
  </si>
  <si>
    <t>3.937,30</t>
  </si>
  <si>
    <t>4.422,75</t>
  </si>
  <si>
    <t>3.390,88</t>
  </si>
  <si>
    <t>3.876,33</t>
  </si>
  <si>
    <t>3.429,22</t>
  </si>
  <si>
    <t>3.920,82</t>
  </si>
  <si>
    <t>17.074,41</t>
  </si>
  <si>
    <t>19.758,88</t>
  </si>
  <si>
    <t>2.772,42</t>
  </si>
  <si>
    <t>3.158,58</t>
  </si>
  <si>
    <t>19.385,61</t>
  </si>
  <si>
    <t>22.441,09</t>
  </si>
  <si>
    <t>26.370,58</t>
  </si>
  <si>
    <t>30.547,33</t>
  </si>
  <si>
    <t>12.615,96</t>
  </si>
  <si>
    <t>14.584,73</t>
  </si>
  <si>
    <t>17.772,12</t>
  </si>
  <si>
    <t>20.568,58</t>
  </si>
  <si>
    <t>23.383,09</t>
  </si>
  <si>
    <t>27.080,27</t>
  </si>
  <si>
    <t>58,54</t>
  </si>
  <si>
    <t>192,74</t>
  </si>
  <si>
    <t>223,68</t>
  </si>
  <si>
    <t>219,37</t>
  </si>
  <si>
    <t>299,88</t>
  </si>
  <si>
    <t>348,02</t>
  </si>
  <si>
    <t>80,05</t>
  </si>
  <si>
    <t>92,90</t>
  </si>
  <si>
    <t>150,32</t>
  </si>
  <si>
    <t>1,52</t>
  </si>
  <si>
    <t>141,57</t>
  </si>
  <si>
    <t>89,88</t>
  </si>
  <si>
    <t>99,19</t>
  </si>
  <si>
    <t>114,78</t>
  </si>
  <si>
    <t>111,68</t>
  </si>
  <si>
    <t>23,82</t>
  </si>
  <si>
    <t>27,02</t>
  </si>
  <si>
    <t>97,41</t>
  </si>
  <si>
    <t>113,04</t>
  </si>
  <si>
    <t>158,55</t>
  </si>
  <si>
    <t>152,78</t>
  </si>
  <si>
    <t>177,31</t>
  </si>
  <si>
    <t>172,37</t>
  </si>
  <si>
    <t>200,04</t>
  </si>
  <si>
    <t>2.639,69</t>
  </si>
  <si>
    <t>3.004,54</t>
  </si>
  <si>
    <t>24.680,62</t>
  </si>
  <si>
    <t>28.586,07</t>
  </si>
  <si>
    <t>13.650,75</t>
  </si>
  <si>
    <t>15.785,63</t>
  </si>
  <si>
    <t>17.275,59</t>
  </si>
  <si>
    <t>19.992,36</t>
  </si>
  <si>
    <t>19.445,22</t>
  </si>
  <si>
    <t>22.510,26</t>
  </si>
  <si>
    <t>4.207,78</t>
  </si>
  <si>
    <t>4.824,36</t>
  </si>
  <si>
    <t>63,17</t>
  </si>
  <si>
    <t>27,98</t>
  </si>
  <si>
    <t>32,14</t>
  </si>
  <si>
    <t>37,30</t>
  </si>
  <si>
    <t>63,21</t>
  </si>
  <si>
    <t>31,86</t>
  </si>
  <si>
    <t>88,76</t>
  </si>
  <si>
    <t>90,45</t>
  </si>
  <si>
    <t>49,63</t>
  </si>
  <si>
    <t>236,22</t>
  </si>
  <si>
    <t>274,14</t>
  </si>
  <si>
    <t>492,44</t>
  </si>
  <si>
    <t>571,49</t>
  </si>
  <si>
    <t>37,97</t>
  </si>
  <si>
    <t>32,24</t>
  </si>
  <si>
    <t>37,41</t>
  </si>
  <si>
    <t>152,36</t>
  </si>
  <si>
    <t>3.423,21</t>
  </si>
  <si>
    <t>3.789,98</t>
  </si>
  <si>
    <t>3.341,83</t>
  </si>
  <si>
    <t>3.696,09</t>
  </si>
  <si>
    <t>3.809,89</t>
  </si>
  <si>
    <t>4.238,74</t>
  </si>
  <si>
    <t>3.680,99</t>
  </si>
  <si>
    <t>4.048,62</t>
  </si>
  <si>
    <t>3.770,57</t>
  </si>
  <si>
    <t>4.198,48</t>
  </si>
  <si>
    <t>4.177,72</t>
  </si>
  <si>
    <t>4.665,63</t>
  </si>
  <si>
    <t>3.428,99</t>
  </si>
  <si>
    <t>3.796,68</t>
  </si>
  <si>
    <t>3.304,89</t>
  </si>
  <si>
    <t>3.673,44</t>
  </si>
  <si>
    <t>3.103,63</t>
  </si>
  <si>
    <t>3.542,96</t>
  </si>
  <si>
    <t>3.392,53</t>
  </si>
  <si>
    <t>3.759,76</t>
  </si>
  <si>
    <t>5.417,94</t>
  </si>
  <si>
    <t>6.231,23</t>
  </si>
  <si>
    <t>4.185,40</t>
  </si>
  <si>
    <t>4.674,54</t>
  </si>
  <si>
    <t>4.179,69</t>
  </si>
  <si>
    <t>4.667,91</t>
  </si>
  <si>
    <t>3.395,22</t>
  </si>
  <si>
    <t>3.762,85</t>
  </si>
  <si>
    <t>4.008,13</t>
  </si>
  <si>
    <t>4.474,15</t>
  </si>
  <si>
    <t>4.144,45</t>
  </si>
  <si>
    <t>4.632,36</t>
  </si>
  <si>
    <t>4.235,61</t>
  </si>
  <si>
    <t>4.733,36</t>
  </si>
  <si>
    <t>4.409,88</t>
  </si>
  <si>
    <t>4.935,59</t>
  </si>
  <si>
    <t>4.063,70</t>
  </si>
  <si>
    <t>4.554,07</t>
  </si>
  <si>
    <t>26.517,62</t>
  </si>
  <si>
    <t>30.717,97</t>
  </si>
  <si>
    <t>19.130,07</t>
  </si>
  <si>
    <t>22.144,52</t>
  </si>
  <si>
    <t>18.284,39</t>
  </si>
  <si>
    <t>21.163,08</t>
  </si>
  <si>
    <t>4.200,73</t>
  </si>
  <si>
    <t>4.692,33</t>
  </si>
  <si>
    <t>3.796,42</t>
  </si>
  <si>
    <t>4.223,11</t>
  </si>
  <si>
    <t>2.445,40</t>
  </si>
  <si>
    <t>2.779,05</t>
  </si>
  <si>
    <t>4.274,99</t>
  </si>
  <si>
    <t>4.753,01</t>
  </si>
  <si>
    <t>4.152,13</t>
  </si>
  <si>
    <t>4.641,27</t>
  </si>
  <si>
    <t>4.271,46</t>
  </si>
  <si>
    <t>4.774,95</t>
  </si>
  <si>
    <t>3.790,99</t>
  </si>
  <si>
    <t>4.217,36</t>
  </si>
  <si>
    <t>4.187,88</t>
  </si>
  <si>
    <t>4.677,96</t>
  </si>
  <si>
    <t>4.055,85</t>
  </si>
  <si>
    <t>4.560,32</t>
  </si>
  <si>
    <t>4.674,63</t>
  </si>
  <si>
    <t>5.278,42</t>
  </si>
  <si>
    <t>3.446,61</t>
  </si>
  <si>
    <t>3.853,28</t>
  </si>
  <si>
    <t>3.843,10</t>
  </si>
  <si>
    <t>4.313,42</t>
  </si>
  <si>
    <t>4.334,44</t>
  </si>
  <si>
    <t>4.883,63</t>
  </si>
  <si>
    <t>4.437,90</t>
  </si>
  <si>
    <t>4.927,04</t>
  </si>
  <si>
    <t>4.349,75</t>
  </si>
  <si>
    <t>4.824,72</t>
  </si>
  <si>
    <t>3.409,85</t>
  </si>
  <si>
    <t>3.779,86</t>
  </si>
  <si>
    <t>4.336,51</t>
  </si>
  <si>
    <t>4.824,42</t>
  </si>
  <si>
    <t>4.868,79</t>
  </si>
  <si>
    <t>5.442,13</t>
  </si>
  <si>
    <t>4.357,98</t>
  </si>
  <si>
    <t>4.998,66</t>
  </si>
  <si>
    <t>4.108,32</t>
  </si>
  <si>
    <t>4.590,42</t>
  </si>
  <si>
    <t>3.456,76</t>
  </si>
  <si>
    <t>3.828,93</t>
  </si>
  <si>
    <t>3.380,99</t>
  </si>
  <si>
    <t>3.746,37</t>
  </si>
  <si>
    <t>REVISÃO: 00</t>
  </si>
  <si>
    <t xml:space="preserve">PROPONENTE:                                   </t>
  </si>
  <si>
    <t>RESERVATÓRIO E CONEXÕES</t>
  </si>
  <si>
    <t>SINAPI INSUMO 07/2023</t>
  </si>
  <si>
    <t>x</t>
  </si>
  <si>
    <t>7.1.2</t>
  </si>
  <si>
    <t>C4431</t>
  </si>
  <si>
    <t>FRONTAL</t>
  </si>
  <si>
    <t>LATERAL</t>
  </si>
  <si>
    <t>FOSSA</t>
  </si>
  <si>
    <t>REFEITÓRIO</t>
  </si>
  <si>
    <t>RAMPAS</t>
  </si>
  <si>
    <t>ARQUIVO</t>
  </si>
  <si>
    <t>PAREDE</t>
  </si>
  <si>
    <t>DIRETORIA</t>
  </si>
  <si>
    <t>PORTA</t>
  </si>
  <si>
    <t>JANELA</t>
  </si>
  <si>
    <t>DML</t>
  </si>
  <si>
    <t/>
  </si>
  <si>
    <t>BWC MASCULINO</t>
  </si>
  <si>
    <t>BWC FEMININO</t>
  </si>
  <si>
    <t>COZINHA</t>
  </si>
  <si>
    <t>SALA 01</t>
  </si>
  <si>
    <t>SALA 02</t>
  </si>
  <si>
    <t>SALA 03</t>
  </si>
  <si>
    <t>SALA 04</t>
  </si>
  <si>
    <t>CIRCULAÇÃO</t>
  </si>
  <si>
    <t>PASSAGEM</t>
  </si>
  <si>
    <t>HALL</t>
  </si>
  <si>
    <t>FACHADA FRONTAL</t>
  </si>
  <si>
    <t>FACHADA LATERAL</t>
  </si>
  <si>
    <t>BANCO</t>
  </si>
  <si>
    <t>ARMÁRIO - ARQUIVO</t>
  </si>
  <si>
    <t>BWC FUNCIONÁRIOS</t>
  </si>
  <si>
    <t>ARMÁRIO</t>
  </si>
  <si>
    <t>BANCADA DA PIA (COZINHA)</t>
  </si>
  <si>
    <t>BALCÃO DO PASSA PRATO</t>
  </si>
  <si>
    <t>ABERTURA PASSA PRATO</t>
  </si>
  <si>
    <t>MURO FRONTAL</t>
  </si>
  <si>
    <t>PORTÃO</t>
  </si>
  <si>
    <t>PISO GRANILITE</t>
  </si>
  <si>
    <t>BWC FUNCIONÁRIOS E BWC MASCULINO</t>
  </si>
  <si>
    <t>PORTÃO DO MURO</t>
  </si>
  <si>
    <t>CIRCULAÇÃO PRINCIPAL</t>
  </si>
  <si>
    <t>GRADIL (PORTÕES)</t>
  </si>
  <si>
    <t>GRADE DE PROTEÇÃO (JANELAS)</t>
  </si>
  <si>
    <t>LATERAL DO REFEITÓRIO</t>
  </si>
  <si>
    <t>SALAS 01 À 03</t>
  </si>
  <si>
    <t>COBERTA PRINCIPAL</t>
  </si>
  <si>
    <t>TELHA CANAL</t>
  </si>
  <si>
    <t>TELHA METÁLICA</t>
  </si>
  <si>
    <t>TELHA FIBROCIMENTO</t>
  </si>
  <si>
    <t>BWC FUNCIONÁRIOS (VASO SANITÁRIO E LAVATÓRIO)</t>
  </si>
  <si>
    <t>BWC MASCULINO (VASO SANITÁRIO E LAVATÓRIO)</t>
  </si>
  <si>
    <t>BWC FEMININO (VASO SANITÁRIO E LAVATÓRIO)</t>
  </si>
  <si>
    <t>BWC FUNCIONÁRIOS (TORNEIRA)</t>
  </si>
  <si>
    <t>BWC MASCULINO (TORNEIRA)</t>
  </si>
  <si>
    <t>BWC FEMININO (TORNEIRA)</t>
  </si>
  <si>
    <t>BWC FUNCIONÁRIOS (SIFÃO, VÁLVULA, ENGATE)</t>
  </si>
  <si>
    <t>BWC MASCULINO (SIFÃO, VÁLVULA, ENGATE)</t>
  </si>
  <si>
    <t>BWC FEMININO (SIFÃO, VÁLVULA, ENGATE)</t>
  </si>
  <si>
    <t>C2536</t>
  </si>
  <si>
    <t>TRANSPORTE HORIZONTAL ATÉ 30M DE MATERIAIS À GRANEL</t>
  </si>
  <si>
    <t>CARGA E TRANSPORTE MANUAL</t>
  </si>
  <si>
    <t>DEMOLIÇÃO DE ALVENARIA</t>
  </si>
  <si>
    <t>DEMOLIÇÃO DE ARGAMASSA</t>
  </si>
  <si>
    <t>O,02</t>
  </si>
  <si>
    <t>DEMOLIÇÃO DE REVESTIMENTO CERÂMICO</t>
  </si>
  <si>
    <t>DEMOLIÇÃO DE LAJE</t>
  </si>
  <si>
    <t>DEMOLIÇÃO DE PISO GRANILITE</t>
  </si>
  <si>
    <t>DEMOLIÇÃO DE LAJOTA</t>
  </si>
  <si>
    <t>DEMOLIÇÃO DE PISO CIMENTADO</t>
  </si>
  <si>
    <t>DEMOLIÇÃO DE COBOGÓ</t>
  </si>
  <si>
    <t>DEMOLIÇÃO DE FORRO DE GESSO</t>
  </si>
  <si>
    <t>DEMOLIÇÃO DE TELHAS</t>
  </si>
  <si>
    <t>PILARES</t>
  </si>
  <si>
    <t>SAPATAS</t>
  </si>
  <si>
    <t>MURO ENTRADA</t>
  </si>
  <si>
    <t>RECEPÇÃO</t>
  </si>
  <si>
    <t>SECERTARIA</t>
  </si>
  <si>
    <t>WC'S</t>
  </si>
  <si>
    <t>DESPENSA</t>
  </si>
  <si>
    <t>SALA DE ATIVIDADE 03</t>
  </si>
  <si>
    <t>LAVANDERIA</t>
  </si>
  <si>
    <t>SOLÁRIO</t>
  </si>
  <si>
    <t>BALDRAME</t>
  </si>
  <si>
    <t>PLAYGROUND</t>
  </si>
  <si>
    <t>SECRETARIA</t>
  </si>
  <si>
    <t>SALA DE ATIVIDADES 03</t>
  </si>
  <si>
    <t>MURO DE ENTRADA</t>
  </si>
  <si>
    <t>BASE DE ALVENARIA</t>
  </si>
  <si>
    <t>CINTA</t>
  </si>
  <si>
    <t>PESCOÇO DOS PILARES</t>
  </si>
  <si>
    <t>VIGAS</t>
  </si>
  <si>
    <t>ESCAVAÇÃO ITEM 4.1.1</t>
  </si>
  <si>
    <t>DESCONTO PORTA DE ENTRADA</t>
  </si>
  <si>
    <t>DESCONTO COBOGÓ</t>
  </si>
  <si>
    <t>DESCONTO PORTA</t>
  </si>
  <si>
    <t>DESCONTO JANELA</t>
  </si>
  <si>
    <t>VESTIÁRIO</t>
  </si>
  <si>
    <t>WC DOS FUNCIONÁRIOS</t>
  </si>
  <si>
    <t>WC DOS ALUNOS</t>
  </si>
  <si>
    <t>SALA BERÇÁRIO</t>
  </si>
  <si>
    <t>SALA DE DESCANSO DOS FUNCIONÁRIOS</t>
  </si>
  <si>
    <t>SALA DE ATIVIDADES 01</t>
  </si>
  <si>
    <t>SALA DE ATIVIDADES 02</t>
  </si>
  <si>
    <t>CIRULAÇÃO</t>
  </si>
  <si>
    <t>SALA DE ATIVIDADE 01</t>
  </si>
  <si>
    <t>SALA DE ATIVIDADE 02</t>
  </si>
  <si>
    <t>MURO INTERNO</t>
  </si>
  <si>
    <t>MURO EXTERNO</t>
  </si>
  <si>
    <t>ÁREA DE DEMOLIÇÃO DE ARGAMASSA</t>
  </si>
  <si>
    <t>ÁREA DE DEMOLIÇÃO DE CERÂMICA</t>
  </si>
  <si>
    <t>ELEVAÇÃO DE ALVENARIA</t>
  </si>
  <si>
    <t>WC DOS ALUNOS MASCULINO</t>
  </si>
  <si>
    <t>WC DOS ALUNOS FEMININO</t>
  </si>
  <si>
    <t>ÁREA DO DECK</t>
  </si>
  <si>
    <t>REGULARIZAÇÃO DE BASE PARA REVEST. DE PISOS COM ARG. TRAÇO T4, ESP. MÉDIA 2,5CM</t>
  </si>
  <si>
    <t>ÁREA DA LAJOTA</t>
  </si>
  <si>
    <t>DESCONTO DOS DEPÓSITOS EXTERNOS 01 E 02</t>
  </si>
  <si>
    <t>ÁREA DE PISO GRANILITE</t>
  </si>
  <si>
    <t>DESCONTO DA FOSSA</t>
  </si>
  <si>
    <t>ENTRADA</t>
  </si>
  <si>
    <t>PRÓXIMO DO REFEITÓRIO</t>
  </si>
  <si>
    <t>CERÂMICA ESMALTADA C/ ARG. CIMENTO E AREIA ATÉ 10X10CM (100 CM²) - DECORATIVA P/ PAREDE</t>
  </si>
  <si>
    <t>PERÍMETRO</t>
  </si>
  <si>
    <t>FACHADA</t>
  </si>
  <si>
    <t>PÓRTICO</t>
  </si>
  <si>
    <t>DESCONTO PORTÃO</t>
  </si>
  <si>
    <t>ÁREAS INTERNAS</t>
  </si>
  <si>
    <t>ÁREA DA OBRA</t>
  </si>
  <si>
    <t>MURO DA ENTRADA</t>
  </si>
  <si>
    <t>ALVENARIA DO PÓRTICO</t>
  </si>
  <si>
    <t>SALA DE DESCANSO FUNCIONÁRIOS</t>
  </si>
  <si>
    <t>DESCONTO FAIXA DA CERÂMICA</t>
  </si>
  <si>
    <t>DESCONTO GRADE</t>
  </si>
  <si>
    <t>SALA ATIVIDADES 01</t>
  </si>
  <si>
    <t>SALA ATIVIDADES 02</t>
  </si>
  <si>
    <t>SALA ATIVIDADES 03</t>
  </si>
  <si>
    <t>CERÂMICA PAREDES (ITEM 7.1.1)</t>
  </si>
  <si>
    <t>CERÂMICA PAREDES (ITEM 7.1.2)</t>
  </si>
  <si>
    <t>DESCONTO ATENDIMENTO</t>
  </si>
  <si>
    <t>SECRETARIA (ATENDIMENTO)</t>
  </si>
  <si>
    <t>ÁREA EXTERNA</t>
  </si>
  <si>
    <t>LATERAL DA ESCOLA</t>
  </si>
  <si>
    <t>EXTERNO DA LAVANDERIA</t>
  </si>
  <si>
    <t>DESCONTO JANELAS</t>
  </si>
  <si>
    <t>DESCONTO PORTÃO DE ENTRADA</t>
  </si>
  <si>
    <t>EXTERNO SOLÁRIO</t>
  </si>
  <si>
    <t>DEPÓSITO 03</t>
  </si>
  <si>
    <t>DEPÓSITO 02</t>
  </si>
  <si>
    <t>DEPÓSITO 01</t>
  </si>
  <si>
    <t>MURO DO REFEITÓRIO</t>
  </si>
  <si>
    <t>7.2.4</t>
  </si>
  <si>
    <t>ÁREA INTERNA</t>
  </si>
  <si>
    <t>7.2.5</t>
  </si>
  <si>
    <t>COBERTA DO REFEITÓRIO</t>
  </si>
  <si>
    <t>MESES</t>
  </si>
  <si>
    <t>QTDE</t>
  </si>
  <si>
    <t>ORSE 07/2023</t>
  </si>
  <si>
    <t>DEPÓSITO</t>
  </si>
  <si>
    <t>CIRCULAÇÃO DO DEPÓSITO</t>
  </si>
  <si>
    <t>DEPÓSITO 01 EXTERNO</t>
  </si>
  <si>
    <t>DEPÓSITO 02 EXTERNO</t>
  </si>
  <si>
    <t>DEPÓSITO 01 E 02 EXTERNO</t>
  </si>
  <si>
    <t>AO LADO DO REFEITÓRIO (EM FRENTE AO DEPÓSITO)</t>
  </si>
  <si>
    <t>AO LADO DO REFEITÓRIO (DEPÓSITO)</t>
  </si>
  <si>
    <t>DEPÓSITO 02 E</t>
  </si>
  <si>
    <t>ÁREA DE PINTURA (ITEM 7.2.2)</t>
  </si>
  <si>
    <t>PÓRTICO (ÁREA DO PROJETO)</t>
  </si>
  <si>
    <t>DEPÓSITO 01 E 02 EXTERNOS</t>
  </si>
  <si>
    <t>Coeficientes extraídos da tabela ORSE 07/2023, código - 03258 -  DEMOLIÇÃO DE PISO EM LAJOTA HEXAGONAL</t>
  </si>
  <si>
    <t>Coeficientes extraídos da tabela ORSE 07/2023, código - 04653 - PINTURA DE PROTEÇÃO OU ACABAMENTO COM 02 DEMÃO DE FUNDO SELANTE À BASE DE RESINA EPÓXI - REVRAN TLS - RENNER OU SIMILAR</t>
  </si>
  <si>
    <t>PISO EM LOJOTA DE CONCRETO, QUADRADA 39CM, E = 3CM</t>
  </si>
  <si>
    <t>CUSTO TOTAL NÃO DESONERADO</t>
  </si>
  <si>
    <t>ORSE INSUMO 07/2023</t>
  </si>
  <si>
    <t>LAJOTA CONCRETO REVESTIMENTO PISO, QUADRADA 39CM, FCK = 35MPA, E = 3CM, 7 UN / M2</t>
  </si>
  <si>
    <t>CIMENTO PORTLAND COMPOSTO CP II-32</t>
  </si>
  <si>
    <t>Coeficientes extraídos da tabela SEINFRA, código - C3782 -  PISO PRÉ-MOLDADO ARTICULADO E INTERTRAVADO DE 16 FACES - E = 8,0 CM (35 MPA) P/ TRÁFEGO PESADO</t>
  </si>
  <si>
    <t>Coeficientes extraídos da tabela ORSE 07/2023, código - 09882 -  ATERRO COM ARGILA PARA JARDIM (PAISAGISMO)</t>
  </si>
  <si>
    <t>EXTERNO DEPÓSITO</t>
  </si>
  <si>
    <t>MURO DOS DEPÓSITOS 01 E 02</t>
  </si>
  <si>
    <t>ÁREA DO EMASSAMENTO DAS PORTAS (ITEM 8.2.1)</t>
  </si>
  <si>
    <t>PORTÃO DA RECEPÇÃO ENTRADA</t>
  </si>
  <si>
    <t>PORTÃO DA CIRCULAÇÃO DA RECEPÇÃO</t>
  </si>
  <si>
    <t>PORTÃO DA COZINHA</t>
  </si>
  <si>
    <t>PORTÃO DA CIRCULAÇÃO</t>
  </si>
  <si>
    <t>Coeficientes extraídos da tabela ORSE 07/2023, código - 12629 -  CONJUNTO DE FECHADURA DE SOBREPOR EM FERRO PINTADO, SEM MACANETA, COM CHAVE GRANDE (SEM CILINDRO) - TIPO CAIXAO - COMPLETA</t>
  </si>
  <si>
    <t>C1958</t>
  </si>
  <si>
    <t>PORTA DE FERRO COMPACTA EM CHAPA, INCLUS. BATENTES E FERRAGENS</t>
  </si>
  <si>
    <t>GRADE ENTRADA</t>
  </si>
  <si>
    <t>GRADE DA ENTRADA</t>
  </si>
  <si>
    <t>GRADE AO LADO DO SOLÁRIO</t>
  </si>
  <si>
    <t>GRADE ACESSO AO PLAYGROUND</t>
  </si>
  <si>
    <t>8.3.6</t>
  </si>
  <si>
    <t>8.3.7</t>
  </si>
  <si>
    <t>RAMPA DE ENTRADA</t>
  </si>
  <si>
    <t>8.3.8</t>
  </si>
  <si>
    <t>GRADIL DE PROTEÇÃO DAS JANELAS</t>
  </si>
  <si>
    <t>PORTÃO DE FERRO EM CHAPA</t>
  </si>
  <si>
    <t>PORTÃO DE FERRO TIPO GRADIL</t>
  </si>
  <si>
    <t>ACESSO AO DEPÓSITO 01 E 02 EXTERNO</t>
  </si>
  <si>
    <t>GRADIL</t>
  </si>
  <si>
    <t>LARGURA</t>
  </si>
  <si>
    <t>COEF. DA PINTURA</t>
  </si>
  <si>
    <t>ÁREA DE APLICAÇÃO DO ZARCÃO (ITEM 8.4.1)</t>
  </si>
  <si>
    <t>COBERTA DA ENTRADA</t>
  </si>
  <si>
    <t>COBERTA DEPÓSITO 01 EXTERNO</t>
  </si>
  <si>
    <t>COBERTA DEPÓSITO 02 EXTERNO</t>
  </si>
  <si>
    <t>ÁREA DA ESTRUTURA DE MADEIRA (ITEM 9.1.1)</t>
  </si>
  <si>
    <t>Coeficientes extraídos da tabela ORSE 07/2023, código - 10029 -  IMPERMEABILIZAÇÃO C/ MANTA ASFÁLTICA ALUMINIZADA 3MM, ESTRUTURADA COM NÃO-TECIDO DE POLIÉSTER, INCLUSIVE APLICAÇÃO DE 1 DEMÃO DE PRIMER</t>
  </si>
  <si>
    <t>9.2.8</t>
  </si>
  <si>
    <t>Coeficientes extraídos da tabela ORSE 07/2023, código - 12869 -  ABRAÇADEIRA METÁLICA TIPO "U" DE 4" COM FIXAÇÕES, P/TUBO GALVANIZADO</t>
  </si>
  <si>
    <t>TUBULAÇÃO APARENTE</t>
  </si>
  <si>
    <t>TUBULAÇÃO INTERNA</t>
  </si>
  <si>
    <t>TUBULAÇÃO -  ÁGUA PLUVIAL</t>
  </si>
  <si>
    <t>CAIXA PLUVIAL</t>
  </si>
  <si>
    <t>TUBULAÇÃO</t>
  </si>
  <si>
    <t>LASTRO (SAPATA E BALDRAME)</t>
  </si>
  <si>
    <t>9.2.9</t>
  </si>
  <si>
    <t>TAMPA DE CONCRETO PARA CAIXAS DE PASSAGEM 0,70X0,70MX0,07M</t>
  </si>
  <si>
    <t>LOCACAO DE ANDAIME METALICO TUBULAR DE ENCAIXE, TIPO DE TORRE, CADA PAINEL COM LARGURA DE 1 ATE 1,5 M E ALTURA DE *1,00* M, INCLUINDO DIAGONAL, BARRAS DE LIGACAO, SAPATAS OU RODIZIOS E DEMAIS ITENS NECESSARIOS A MONTAGEM (NAO INCLUI INSTALACAO)</t>
  </si>
  <si>
    <t>08038</t>
  </si>
  <si>
    <t>03240</t>
  </si>
  <si>
    <t>00016</t>
  </si>
  <si>
    <t>04942</t>
  </si>
  <si>
    <t>07725</t>
  </si>
  <si>
    <t>02450</t>
  </si>
  <si>
    <t>07393</t>
  </si>
  <si>
    <t>ALVENARIA DE TIJOLO CERÂMICO FURADO (9X19X19)CM C/ARGAMASSA MISTA DE CAL HIDRATADA ESP=20 CM</t>
  </si>
  <si>
    <t>02180</t>
  </si>
  <si>
    <t>8.3.9</t>
  </si>
  <si>
    <t>C3721</t>
  </si>
  <si>
    <t>VIGA DE MADEIRA MACIÇA 10"x 4"</t>
  </si>
  <si>
    <t>PEERGOLADO DO SOLÁRIO</t>
  </si>
  <si>
    <t>9.1.6</t>
  </si>
  <si>
    <t>VIGA DE MADEIRA MACIÇA 6" X 3"</t>
  </si>
  <si>
    <t>LOUÇAS SANITÁRIAS / BANCADA E DIVISÓRIAS EM GRANITO</t>
  </si>
  <si>
    <t xml:space="preserve">BANCADA EM GRANITO CINZA ANDORINHA, E=2CM </t>
  </si>
  <si>
    <t>00191</t>
  </si>
  <si>
    <t>DIVISÓRIA EM GRANITO CINZA ANDORINHA POLIDO, E=2CM, INCLUSIVE MONTAGEM COM FERRAGENS - REV 02</t>
  </si>
  <si>
    <t>8.3.10</t>
  </si>
  <si>
    <t>BOX PARA BANHEIRO EM VIDRO TEMPERADO 8 MM, LISO, INCOLOR, DE CORRER, EM ALUMINÍO BRANCO, INCLUSIVE FERRAGENS - FORNECIMENTO E INSTALAÇÃO - REV.02_10/2021</t>
  </si>
  <si>
    <t>01442</t>
  </si>
  <si>
    <t>CAIXA D´ÁGUA EM FIBRA DE VIDRO - INSTALADA, SEM ESTRUTURA DE SUPORTE CAP. 5.000 LITROS</t>
  </si>
  <si>
    <t>VESTIÁRIO (LAVATÓRIO)</t>
  </si>
  <si>
    <t>VESTIÁRIO (VASO SANITÁRIO)</t>
  </si>
  <si>
    <t>VESTIÁRIO (CHUVEIRO)</t>
  </si>
  <si>
    <t>VESTIÁRIO (RALO)</t>
  </si>
  <si>
    <t>WC DOS ALUNOS FEMININO ( LAVATÓRIO E VASO SANITÁRIO)</t>
  </si>
  <si>
    <t>WC DOS ALUNOS MASCULINO ( LAVATÓRIO E VASO SANITÁRIO)</t>
  </si>
  <si>
    <t>COZINHA (RALO)</t>
  </si>
  <si>
    <t>SOLÁRIO (RALO)</t>
  </si>
  <si>
    <t>LAVANDERIA (RALO)</t>
  </si>
  <si>
    <t>WC DOS FUNCIONÁRIOS ( LAVATÓRIO E RALO)</t>
  </si>
  <si>
    <t>WC DOS ALUNOS FEMININO ( LAVATÓRIO E RALO)</t>
  </si>
  <si>
    <t>WC DOS ALUNOS MASCULINO ( LAVATÓRIO E RALO)</t>
  </si>
  <si>
    <t>WC DOS FUNCIONÁRIOS (VASO SANITÁRIO)</t>
  </si>
  <si>
    <t>WC DOS ALUNOS FEMININO (VASO SANITÁRIO)</t>
  </si>
  <si>
    <t>WC DOS ALUNOS MASCULINO (VASO SANITÁRIO)</t>
  </si>
  <si>
    <t>11.0</t>
  </si>
  <si>
    <t>11.1</t>
  </si>
  <si>
    <t>INSTALAÇÕES HIDROSSANITÁRIAS</t>
  </si>
  <si>
    <t>PONTOS HIDRÁULICOS / ESGOTO</t>
  </si>
  <si>
    <t>11.1.1</t>
  </si>
  <si>
    <t>11.1.2</t>
  </si>
  <si>
    <t>11.1.3</t>
  </si>
  <si>
    <t>11.1.4</t>
  </si>
  <si>
    <t>11.4.4</t>
  </si>
  <si>
    <t>11.2</t>
  </si>
  <si>
    <t>11.2.1</t>
  </si>
  <si>
    <t>11.2.2</t>
  </si>
  <si>
    <t>11.2.3</t>
  </si>
  <si>
    <t>11.2.4</t>
  </si>
  <si>
    <t>11.2.5</t>
  </si>
  <si>
    <t>11.2.6</t>
  </si>
  <si>
    <t>11.2.7</t>
  </si>
  <si>
    <t>02052</t>
  </si>
  <si>
    <t>CAIXA DE DESCARGA DE SOBREPOR COMPLETA AKROS OU SIMILAR</t>
  </si>
  <si>
    <t>C0356</t>
  </si>
  <si>
    <t>BANCADA DE GRANITO C/ 3 CUBAS DE LOUÇAS, S/ACESSÓRIOS (2.00X0.60)M</t>
  </si>
  <si>
    <t>VESTIÁRIO (BANCADA DOS LAVATÓRIOS)</t>
  </si>
  <si>
    <t>VESTIÁRIO (BANCADA DA BANHEIRA)</t>
  </si>
  <si>
    <t>RECEPÇÃO (BANCADA DE ATENDIMENTO</t>
  </si>
  <si>
    <t>VESTIÁRIO (ÁREA DOS VASOS SANITÁRIOS)</t>
  </si>
  <si>
    <t>VESTIÁRIO (BANHEIRO PNE)</t>
  </si>
  <si>
    <t>VESTIÁRIO (ÁREA DOS CHUVEIROS)</t>
  </si>
  <si>
    <t>8.3.11</t>
  </si>
  <si>
    <t>SECRETARIA (JANELA DE ATENDIMENTO)</t>
  </si>
  <si>
    <t>11.2.8</t>
  </si>
  <si>
    <t>09721</t>
  </si>
  <si>
    <t>PRATELEIRA EM GRANITO CINZA ANDORINHA, ESP= 2CM</t>
  </si>
  <si>
    <t>VESTIÁRIO (BANHEIRA)</t>
  </si>
  <si>
    <t>WC DOS FUNCIONÁRIOS (LAVATÓRIO E VASO SANITÁRIO)</t>
  </si>
  <si>
    <t>WC DOS ALUNOS FEMININO (LAVATÓRIO E VASO SANITÁRIO)</t>
  </si>
  <si>
    <t>WC DOS ALUNOS MASCULINO (LAVATÓRIO E VASO SANITÁRIO)</t>
  </si>
  <si>
    <t>VESTIÁRIO (VASO SANITÁRIO - BANHEIRO PNE)</t>
  </si>
  <si>
    <t>REFEITÓRIO (LAVATÓRIO)</t>
  </si>
  <si>
    <t>ÁREA EXTERNA (TORNEIRA DE JARDIM)</t>
  </si>
  <si>
    <t>WC DOS ALUNOS (FEMININO E MASCULINO)</t>
  </si>
  <si>
    <t>11.2.9</t>
  </si>
  <si>
    <t>11.3</t>
  </si>
  <si>
    <t>11.3.1</t>
  </si>
  <si>
    <t>11.3.2</t>
  </si>
  <si>
    <t>11.3.3</t>
  </si>
  <si>
    <t>11.3.4</t>
  </si>
  <si>
    <t>11.3.5</t>
  </si>
  <si>
    <t>11.3.6</t>
  </si>
  <si>
    <t>11.3.7</t>
  </si>
  <si>
    <t>11.3.8</t>
  </si>
  <si>
    <t>11.3.9</t>
  </si>
  <si>
    <t>11.3.10</t>
  </si>
  <si>
    <t>11.3.11</t>
  </si>
  <si>
    <t>11.4</t>
  </si>
  <si>
    <t>11.2.10</t>
  </si>
  <si>
    <t>Coeficientes extraídos da tabela SEINFRA, código - C1902 -  PIA DE AÇO INOX (2.00X0.58)M C/ 2 CUBAS E ACESSÓRIOS</t>
  </si>
  <si>
    <t>FITA VEDA ROSCA EM ROLOS DE 18 MM X 10 M (L X C)</t>
  </si>
  <si>
    <t>ACO CA-60, 4,2 MM, OU 5,0 MM, OU 6,0 MM, OU 7,0 MM, VERGALHAO</t>
  </si>
  <si>
    <t>PEDRA BRITADA N. 0, OU PEDRISCO (4,8 A 9,5 MM) POSTO PEDREIRA/FORNECEDOR, SEM FRETE</t>
  </si>
  <si>
    <t>BANCADA/BANCA/PIA DE ACO INOXIDAVEL (AISI 430) COM 2 CUBAS, COM VALVULAS, ESCORREDOR DUPLO, DE *0,55 X 2,00* M</t>
  </si>
  <si>
    <t>TORNEIRA METALICA CROMADA DE PAREDE, PARA COZINHA, BICA MOVEL, COM AREJADOR, 1/2 " OU 3/4 " (REF 1167 / 1168)</t>
  </si>
  <si>
    <t>SIFAO / TUBO SINFONADO EXTENSIVEL/SANFONADO, UNIVERSAL/ SIMPLES, ENTRE *50 A 70*CM, DE PLASTICO BRANCO</t>
  </si>
  <si>
    <t>PIA DE AÇO INOX (2.00X0.55)M C/ 2 CUBAS E ACESSÓRIOS</t>
  </si>
  <si>
    <t>TANQUE SIMPLES EM MÁRMORE SINTÉTICO C/ TORNEIRA CROMADA (DECA LINHA C23 REF 1153), C/ VÁLVULA DE PLÁSTICO CONJUNTO DE FIXAÇÃO, SIFÃO DE PLÁSTICO OU SIMILARES</t>
  </si>
  <si>
    <t>11.4.1</t>
  </si>
  <si>
    <t>11.4.2</t>
  </si>
  <si>
    <t>11.4.3</t>
  </si>
  <si>
    <t>RESERVATÓRIO SUPERIOR</t>
  </si>
  <si>
    <t>RESERVATÓRIO INFERIOR</t>
  </si>
  <si>
    <t>11.4.5</t>
  </si>
  <si>
    <t>11.4.6</t>
  </si>
  <si>
    <t>11.4.7</t>
  </si>
  <si>
    <t>11.4.8</t>
  </si>
  <si>
    <t>11.4.9</t>
  </si>
  <si>
    <t>BOMBA DO RESERVATÓRIO INFERIOR</t>
  </si>
  <si>
    <t>03395</t>
  </si>
  <si>
    <t>PONTO DE LUZ EM TETO OU PAREDE, COM ELETRODUTO DE PVC FLEXIVEL SANFONADO EMBUTIDO Ø 3/4"</t>
  </si>
  <si>
    <t>Coeficientes extraídos da tabela ORSE 07/2023, código - 12562 -  LUMINÁRIA PARA UMA LAMPADA LED TUBULAR BIVOLT 18/20 W, BASE G13 - REV 01</t>
  </si>
  <si>
    <t>REFLETOR SLIM LED 100W DE POTÊNCIA, BRANCO FRIO, 6500K, AUTOVOLT, MARCA G-LIGHT OU SIMILAR</t>
  </si>
  <si>
    <t>TOMADA / INTERRUPTOR</t>
  </si>
  <si>
    <t>10.2.5</t>
  </si>
  <si>
    <t>12.0</t>
  </si>
  <si>
    <t>12.1</t>
  </si>
  <si>
    <t>12.2</t>
  </si>
  <si>
    <t>0RSE 07/2023</t>
  </si>
  <si>
    <t>07289</t>
  </si>
  <si>
    <t>FORNECIMENTO E INSTALAÇÃO DE TUBULAÇÃO EM COBRE P/ INTERLIGAÇÃO DO CONDENSADOR AO EVAPORADOR, INCLUSIVE ISOLAMENTO, ALIMENTAÇÃO ELÉTRICA, CONEXÕES E FIXAÇÕES, P/ CONDICIONADORES DE AR SPLIT SYSTEM ATÉ 48.000 BTU.</t>
  </si>
  <si>
    <t>12.3</t>
  </si>
  <si>
    <t>12.4</t>
  </si>
  <si>
    <t>12.5</t>
  </si>
  <si>
    <t>SISTEMA DE INSTALAÇÃO DO AR-CONDICIONADO</t>
  </si>
  <si>
    <t>SINAPI EQUIPAMENTO 07/2023</t>
  </si>
  <si>
    <t>Coeficientes extraídos da tabela ORSE 07/2023, código - 12236 -  QUADRO DE DISTRIBUIÇÃO DE EMBUTIR, EM RESINA TERMOPLÁSTICA, PARA ATÉ 32 DISJUNTORES, COM BARRAMENTO, PADRÃO DIN, EXCLUSIVE DISJUNTORES</t>
  </si>
  <si>
    <t>QUADRO DE DISTRIBUICAO, EM PVC, DE EMBUTIR, COM BARRAMENTO TERRA / NEUTRO, PARA 27 DISJUNTORES NEMA OU 36 DISJUNTORES DIN</t>
  </si>
  <si>
    <t>QUADRO DE DISTRIBUIÇÃO DE EMBUTIR, EM PVC, PARA 36 DISJUNTORES, COM BARRAMENTO, PADRÃO DIN, EXCLUSIVE DISJUNTORES</t>
  </si>
  <si>
    <t>CIRCUITO 01 (SECRETARIA, DIRETORIA, SALA DE DESCANSO DOS FUNCIONÁRIOS)</t>
  </si>
  <si>
    <t>CIRCUITO 02 (TODOS OS BANHEIROS)</t>
  </si>
  <si>
    <t>CIRCUITO 04 (SALA ATIVIDADE 02,03, DEPÓSITO)</t>
  </si>
  <si>
    <t>CIRCUITO 05 (COZINHA, DESPENSA, LAVANDERIA)</t>
  </si>
  <si>
    <t>CIRCUITO 03 (SALA BERÇÁRIO, SALA ATIVIDADE 01)</t>
  </si>
  <si>
    <t>CIRCUITO 06 (REFEITÓRIO)</t>
  </si>
  <si>
    <t>CIRCUITO 07 (CIRCULAÇÃO E RECEPÇÃO)</t>
  </si>
  <si>
    <t>CIRCUITO 08 (DEPÓSITO 01 E 02 - EXTERNO)</t>
  </si>
  <si>
    <t>REFLETOR ESQUEDO</t>
  </si>
  <si>
    <t>REFLETOR FRONTAL</t>
  </si>
  <si>
    <t>REFLETOR DIREITO</t>
  </si>
  <si>
    <t>TOMADAS</t>
  </si>
  <si>
    <t>AR-CONDICIONADO</t>
  </si>
  <si>
    <t>SALA ATIVIDADE 01</t>
  </si>
  <si>
    <t>SALA ATIVIDADE 02</t>
  </si>
  <si>
    <t>SALA ATIVIDADE 03</t>
  </si>
  <si>
    <t>CIRCUITO 02 (TODOS AS TOMADAS DOS CHUVEIROS)</t>
  </si>
  <si>
    <t>Coeficientes extraídos da tabela SINAPI 07/2023, código - 93673 -  DISJUNTOR TRIPOLAR TIPO DIN, CORRENTE NOMINAL DE 50A - FORNECIMENTO E INSTALAÇÃO. AF_10/2020</t>
  </si>
  <si>
    <t>011</t>
  </si>
  <si>
    <t>DISJUNTOR GERAL</t>
  </si>
  <si>
    <t>Coeficientes extraídos da tabela ORSE 07/2023, código - 09041 -  DISPOSITIVO DE PROTEÇÃO CONTRA SURTO DE TENSÃO DPS 60KA - 275V</t>
  </si>
  <si>
    <t>012</t>
  </si>
  <si>
    <t>DPS</t>
  </si>
  <si>
    <t>013</t>
  </si>
  <si>
    <t>Coeficientes extraídos da tabela ORSE 07/2023, código - 13149 -  DISPOSITIVO DR TETRAPOLAR 100 A, TIPO AC, 30MA</t>
  </si>
  <si>
    <t>DR</t>
  </si>
  <si>
    <t>10.3.8</t>
  </si>
  <si>
    <t>014</t>
  </si>
  <si>
    <t>ATERRAMENTO</t>
  </si>
  <si>
    <t>REFLETOR ESQUERDO</t>
  </si>
  <si>
    <t>CIRCULAÇÃO E RECEPÇÃO</t>
  </si>
  <si>
    <t>015</t>
  </si>
  <si>
    <t>10.2.6</t>
  </si>
  <si>
    <t>Coeficientes extraídos da tabela SINAPI 07/2023, código - 104475 -  COMPOSIÇÃO PARAMÉTRICA DE PONTO ELÉTRICO DE TOMADA DE USO GERAL 2P+T (10A/250V) EM EDIFÍCIO RESIDENCIAL COM ELETRODUTO EMBUTIDO EM RASGOS NAS PAREDES, INCLUSO TOMADA, ELETRODUTO, CABO, RASGO, QUEBRA E CHUMBAMENTO. AF_11/2022</t>
  </si>
  <si>
    <t xml:space="preserve">ELETRODUTO PVC FLEXIVEL CORRUGADO, COR AMARELA, DE 25 MM </t>
  </si>
  <si>
    <t>ARAME RECOZIDO 16 BWG, D = 1,65 MM (0,016 KG/M) OU 18 BWG, D = 1,25 MM (0,01 KG/M)</t>
  </si>
  <si>
    <t>CABO DE COBRE, FLEXIVEL, CLASSE 4 OU 5, ISOLACAO EM PVC/A, ANTICHAMA BWF-B, 1CONDUTOR, 450/750 V, SECAO NOMINAL 2,5 MM2</t>
  </si>
  <si>
    <t>FITA ISOLANTE ADESIVA ANTICHAMA, USO ATE 750 V, EM ROLO DE 19 MM X 5 M</t>
  </si>
  <si>
    <t>CAIXA DE PASSAGEM, EM PVC, DE 4" X 2", PARA ELETRODUTO FLEXIVEL CORRUGADO</t>
  </si>
  <si>
    <t>ESPELHO / PLACA DE 3 POSTOS 4" X 2", PARA INSTALACAO DE TOMADAS E INTERRUPTORES</t>
  </si>
  <si>
    <t>SUPORTE DE FIXACAO PARA ESPELHO / PLACA 4" X 2", PARA 3 MODULOS, PARA INSTALACAO DE TOMADAS E INTERRUPTORES (SOMENTE SUPORTE)</t>
  </si>
  <si>
    <t>TOMADA 2P+T 10A, 250V (APENAS MODULO)</t>
  </si>
  <si>
    <t>PONTO ELÉTRICO DE TOMADA (2 MÓDULOS), DE USO GERAL 2P+T (10A/250V) EM EDIFÍCIO RESIDENCIAL COM ELETRODUTO EMBUTIDO EM RASGOS NAS PAREDES, INCLUSO TOMADA, ELETRODUTO, CABO, RASGO, QUEBRA E CHUMBAMENTO</t>
  </si>
  <si>
    <t>SECRETARIA (ACIONAR A CIRCULAÇÃO, RECEPÇÃO E REFEITÓRIO)</t>
  </si>
  <si>
    <t>HORA</t>
  </si>
  <si>
    <t>DIA</t>
  </si>
  <si>
    <t>SEMANA</t>
  </si>
  <si>
    <t>MÊS</t>
  </si>
  <si>
    <t>SERVIÇOS</t>
  </si>
  <si>
    <t>Para o tipo de obra "Construção de Edifícios" enquadram-se: 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etc.), penitenciárias e presídios, a construção de edifícios industriais (fábricas, oficinas, galpões industriais, etc.), conforme classificação 4120-4 do CNAE 2.0. Também enquadram-se pórticos, mirantes e outros edifícios de finalidade turística.</t>
  </si>
  <si>
    <r>
      <rPr>
        <b/>
        <sz val="14"/>
        <color indexed="8"/>
        <rFont val="Arial"/>
        <family val="2"/>
      </rPr>
      <t xml:space="preserve">← </t>
    </r>
    <r>
      <rPr>
        <b/>
        <sz val="10"/>
        <color indexed="8"/>
        <rFont val="Arial"/>
        <family val="2"/>
      </rPr>
      <t xml:space="preserve"> limite 20,34% a 25,00% (sem desoneração)</t>
    </r>
  </si>
  <si>
    <t>ADM LOCAL</t>
  </si>
  <si>
    <t>DATA: 10/2023</t>
  </si>
  <si>
    <t>RUA JOSÉ CARNEIRO LEÃO, S/N, CENTRO, NO MUNICÍPIO DE SÃO LOURENÇO DA MATA</t>
  </si>
  <si>
    <t>VALOR SEM DESONERAÇÃO COM BDI</t>
  </si>
  <si>
    <t>PLANILHA ORÇAMENTÁRIA MAIS VANTAJOSA</t>
  </si>
  <si>
    <t>VESTIÁRIO (DUCHA)</t>
  </si>
  <si>
    <t>WC DOS FUNCIONÁRIOS (CHUVEIRO, DUCHA, LAVATÓRIO E VASO SANITÁRIO)</t>
  </si>
  <si>
    <t>11.3.12</t>
  </si>
  <si>
    <t>016</t>
  </si>
  <si>
    <t>Coeficientes extraídos da tabela ORSE 07/2023, código - 09502 -  DUCHA HIGIÊNICA COM REGISTRO, LINHA LINK, REF. 1984.C.ACT. LNK, DA DECA OU SIMILAR</t>
  </si>
  <si>
    <t>DUCHA HIGIENICA PLASTICA COM REGISTRO METALICO 1/2 "</t>
  </si>
  <si>
    <t>DUCHA HIGIÊNICA PLÁSTICA COM REGISTRO METÁLICO 1/2" - FORNECIMENTO E INSTALAÇÃO</t>
  </si>
  <si>
    <t>PERGOLADO (ÁREA DO SOLÁRIO)</t>
  </si>
  <si>
    <t>Setecentos e noventa e dois mil, novecentos e cinquenta e seis reais e vinte centavos</t>
  </si>
  <si>
    <t xml:space="preserve">COMPOSIÇÕES DE CUSTOS         </t>
  </si>
  <si>
    <t xml:space="preserve">MAPA DE COTAÇÕES         </t>
  </si>
  <si>
    <t>Setecentos e noventa e dois mil, novecentos e cinquenta e seis reais e vinte centavos.</t>
  </si>
  <si>
    <t xml:space="preserve">OBRA / SERVIÇO :  </t>
  </si>
  <si>
    <t>SINAPI 07/2023 - NÃO DESONERADO</t>
  </si>
  <si>
    <t>240 (DUZENTOS E QUARENTA) DIAS</t>
  </si>
  <si>
    <t>A vigência do contrato será de 300 (trezentos) dias, a partir da Ordem de Serviço.</t>
  </si>
  <si>
    <t>60 DIAS</t>
  </si>
  <si>
    <t>90 DIAS</t>
  </si>
  <si>
    <t>120 DIAS</t>
  </si>
  <si>
    <t>150 DIAS</t>
  </si>
  <si>
    <t>180 DIAS</t>
  </si>
  <si>
    <t>210 DIAS</t>
  </si>
  <si>
    <t>240 DIAS</t>
  </si>
  <si>
    <t>TARCÍSIO CRUZ MUNIZ
MATRÍCULA: 478163</t>
  </si>
  <si>
    <t>Secretário de Infraestrutura</t>
  </si>
  <si>
    <t>Responsável pelo Orçamento</t>
  </si>
  <si>
    <t>ÁREA FRONTAL</t>
  </si>
  <si>
    <t>LATERAL DA CAIXA D'ÁGUA</t>
  </si>
  <si>
    <t>LATERAL DOS DEPÓSITOS EXTERNOS</t>
  </si>
  <si>
    <t>DEPÓSITO EXTERNO</t>
  </si>
  <si>
    <t>QUADRO DE DISTRIBUIÇÃO</t>
  </si>
  <si>
    <t>SALA DE AULA</t>
  </si>
  <si>
    <t>FOTO 07</t>
  </si>
  <si>
    <t>FOTO 08</t>
  </si>
  <si>
    <t>FOTO 09</t>
  </si>
  <si>
    <t>FOTO 10</t>
  </si>
  <si>
    <t>FOTO 11</t>
  </si>
  <si>
    <t>FOTO 12</t>
  </si>
  <si>
    <t>FOTO 13</t>
  </si>
  <si>
    <t>FOTO 14</t>
  </si>
  <si>
    <t>FOTO 15</t>
  </si>
  <si>
    <t>FOTO 16</t>
  </si>
  <si>
    <t>FOTO 17</t>
  </si>
  <si>
    <t>FOTO 18</t>
  </si>
  <si>
    <t>FOTO 19</t>
  </si>
  <si>
    <t>FOTO 20</t>
  </si>
  <si>
    <t>FOTO 21</t>
  </si>
  <si>
    <t>FOTO 22</t>
  </si>
  <si>
    <t>FOTO 23</t>
  </si>
  <si>
    <t>FOTO 24</t>
  </si>
  <si>
    <t>REFORMA DA CRECHE MUNICIPAL</t>
  </si>
  <si>
    <t>SERVIÇOS DE MAIOR RELEVÂNCIA</t>
  </si>
  <si>
    <t>CUSTO UNITÁRIO</t>
  </si>
  <si>
    <t>VALOR TOTAL</t>
  </si>
  <si>
    <t>PERCENTUAL MÁXIMO EXIGIDO</t>
  </si>
  <si>
    <t>QUANTITATIVO A SER COMPROVADO</t>
  </si>
  <si>
    <t>CURVA ABC DE SERVIÇOS</t>
  </si>
  <si>
    <t>PESO (%)</t>
  </si>
  <si>
    <t>PESO ACUMULADO (%)</t>
  </si>
  <si>
    <t>SINAPI PE 07/2023, ORSE 07/2023, SEINFRA TAB027 E COMPOSIÇÕES DE CUSTOS</t>
  </si>
  <si>
    <t>WANDELIANA TOMAZ FERREIRA DA SILVA SANTANA CREA-PE nº 181861079-5</t>
  </si>
  <si>
    <t>WANDELIANA TOMAZ FERREIRA DA SILVA SANTANA
CREA-PE nº 181861079-5</t>
  </si>
  <si>
    <t>CONTRATAÇÃO DE EMPRESA DE ENGENHARIA ESPECIALIZADA PARA A  EXECUÇÃO DOS SERVIÇOS DE REFORMA E AMPLIAÇÃO DO EDIFÍCIO ONDE FUNCIONARÁ UMA CRECHE MUNICIPAL, LOCALIZADA NA RUA JOSÉ CARNEIRO LEÃO, S/N, CENTRO, NO MUNICÍPIO DE SÃO LOURENÇO DA MATA - PE</t>
  </si>
  <si>
    <r>
      <rPr>
        <b/>
        <sz val="11"/>
        <color indexed="8"/>
        <rFont val="Arial"/>
        <family val="2"/>
      </rPr>
      <t>O OBJETIVO DESTE PROJETO BÁSICO</t>
    </r>
    <r>
      <rPr>
        <sz val="11"/>
        <color indexed="8"/>
        <rFont val="Arial"/>
        <family val="2"/>
      </rPr>
      <t xml:space="preserve"> é contratar empresa de especializada para executar serviços de </t>
    </r>
    <r>
      <rPr>
        <b/>
        <sz val="11"/>
        <color indexed="8"/>
        <rFont val="Arial"/>
        <family val="2"/>
      </rPr>
      <t>CONTRATAÇÃO DE EMPRESA DE ENGENHARIA ESPECIALIZADA PARA A  EXECUÇÃO DOS SERVIÇOS DE REFORMA E AMPLIAÇÃO DO EDIFÍCIO ONDE FUNCIONARÁ UMA CRECHE MUNICIPAL, LOCALIZADA NA RUA JOSÉ CARNEIRO LEÃO, S/N, CENTRO, NO MUNICÍPIO DE SÃO LOURENÇO DA MATA - PE.</t>
    </r>
  </si>
  <si>
    <t>MEMÓRIA DE CÁLCULOS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</si>
</sst>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R$&quot;\ * #,##0.00_-;\-&quot;R$&quot;\ * #,##0.00_-;_-&quot;R$&quot;\ * &quot;-&quot;??_-;_-@_-"/>
    <numFmt numFmtId="43" formatCode="_-* #,##0.00_-;\-* #,##0.00_-;_-* &quot;-&quot;??_-;_-@_-"/>
    <numFmt numFmtId="164" formatCode="&quot;R$&quot;\ #,##0.00"/>
    <numFmt numFmtId="165" formatCode="[$R$-416]&quot; &quot;#,##0.00;[Red]&quot;-&quot;[$R$-416]&quot; &quot;#,##0.00"/>
    <numFmt numFmtId="166" formatCode="#,##0.00000"/>
    <numFmt numFmtId="167" formatCode="000"/>
    <numFmt numFmtId="168" formatCode="00000"/>
    <numFmt numFmtId="169" formatCode="0.00000"/>
    <numFmt numFmtId="170" formatCode="0.0000"/>
    <numFmt numFmtId="171" formatCode="_-* #,##0.00_-;\-* #,##0.00_-;_-* &quot;-&quot;??_-;_-@"/>
    <numFmt numFmtId="172" formatCode="0.000%"/>
  </numFmts>
  <fonts count="79">
    <font>
      <sz val="11"/>
      <color theme="1"/>
      <name val="Calibri"/>
      <family val="2"/>
      <scheme val="minor"/>
    </font>
    <font>
      <sz val="11"/>
      <color theme="1"/>
      <name val="Calibri"/>
      <family val="2"/>
      <scheme val="minor"/>
    </font>
    <font>
      <sz val="10"/>
      <name val="Arial"/>
      <family val="2"/>
    </font>
    <font>
      <b/>
      <u/>
      <sz val="14"/>
      <name val="Arial"/>
      <family val="2"/>
    </font>
    <font>
      <b/>
      <sz val="12"/>
      <name val="Calibri"/>
      <family val="2"/>
      <scheme val="minor"/>
    </font>
    <font>
      <sz val="8"/>
      <color theme="1"/>
      <name val="Calibri"/>
      <family val="2"/>
      <scheme val="minor"/>
    </font>
    <font>
      <b/>
      <sz val="8"/>
      <color theme="1"/>
      <name val="Calibri"/>
      <family val="2"/>
      <scheme val="minor"/>
    </font>
    <font>
      <sz val="8"/>
      <name val="Calibri"/>
      <family val="2"/>
      <scheme val="minor"/>
    </font>
    <font>
      <b/>
      <sz val="8"/>
      <name val="Calibri"/>
      <family val="2"/>
      <scheme val="minor"/>
    </font>
    <font>
      <b/>
      <sz val="9"/>
      <color theme="1"/>
      <name val="Calibri"/>
      <family val="2"/>
      <scheme val="minor"/>
    </font>
    <font>
      <sz val="11"/>
      <color theme="1"/>
      <name val="Calibri"/>
      <family val="2"/>
    </font>
    <font>
      <b/>
      <u/>
      <sz val="10"/>
      <color theme="1"/>
      <name val="Arial"/>
      <family val="2"/>
    </font>
    <font>
      <sz val="11"/>
      <name val="Calibri"/>
      <family val="2"/>
    </font>
    <font>
      <b/>
      <sz val="10"/>
      <color theme="1"/>
      <name val="Arial"/>
      <family val="2"/>
    </font>
    <font>
      <b/>
      <sz val="14"/>
      <color theme="1"/>
      <name val="Arial"/>
      <family val="2"/>
    </font>
    <font>
      <b/>
      <sz val="14"/>
      <color indexed="8"/>
      <name val="Arial"/>
      <family val="2"/>
    </font>
    <font>
      <b/>
      <sz val="13"/>
      <color indexed="8"/>
      <name val="Arial"/>
      <family val="2"/>
    </font>
    <font>
      <sz val="12"/>
      <color indexed="8"/>
      <name val="Arial"/>
      <family val="2"/>
    </font>
    <font>
      <b/>
      <sz val="13"/>
      <color theme="1"/>
      <name val="Arial"/>
      <family val="2"/>
    </font>
    <font>
      <b/>
      <sz val="12"/>
      <color theme="1"/>
      <name val="Arial"/>
      <family val="2"/>
    </font>
    <font>
      <sz val="9"/>
      <color theme="1"/>
      <name val="Arial"/>
      <family val="2"/>
    </font>
    <font>
      <sz val="10"/>
      <color theme="1"/>
      <name val="Arial"/>
      <family val="2"/>
    </font>
    <font>
      <b/>
      <sz val="16"/>
      <color rgb="FFFF0000"/>
      <name val="Arial"/>
      <family val="2"/>
    </font>
    <font>
      <b/>
      <sz val="16"/>
      <color indexed="10"/>
      <name val="Arial"/>
      <family val="2"/>
    </font>
    <font>
      <b/>
      <sz val="13"/>
      <color indexed="10"/>
      <name val="Arial"/>
      <family val="2"/>
    </font>
    <font>
      <b/>
      <sz val="8"/>
      <color theme="1"/>
      <name val="Arial"/>
      <family val="2"/>
    </font>
    <font>
      <b/>
      <sz val="14"/>
      <color rgb="FFFF0000"/>
      <name val="Arial"/>
      <family val="2"/>
    </font>
    <font>
      <b/>
      <sz val="10"/>
      <color indexed="8"/>
      <name val="Arial"/>
      <family val="2"/>
    </font>
    <font>
      <sz val="9"/>
      <color indexed="8"/>
      <name val="Arial"/>
      <family val="2"/>
    </font>
    <font>
      <b/>
      <sz val="9"/>
      <color indexed="8"/>
      <name val="Arial"/>
      <family val="2"/>
    </font>
    <font>
      <sz val="11"/>
      <color indexed="8"/>
      <name val="Calibri"/>
      <family val="2"/>
    </font>
    <font>
      <b/>
      <sz val="9"/>
      <color theme="1"/>
      <name val="Calibri"/>
      <family val="2"/>
    </font>
    <font>
      <sz val="11"/>
      <color rgb="FF000000"/>
      <name val="Arial"/>
      <family val="2"/>
    </font>
    <font>
      <b/>
      <sz val="10"/>
      <color rgb="FF000000"/>
      <name val="Arial"/>
      <family val="2"/>
    </font>
    <font>
      <b/>
      <sz val="10"/>
      <name val="Calibri"/>
      <family val="2"/>
    </font>
    <font>
      <b/>
      <sz val="10"/>
      <color indexed="9"/>
      <name val="Calibri"/>
      <family val="2"/>
    </font>
    <font>
      <sz val="10"/>
      <name val="Calibri"/>
      <family val="2"/>
    </font>
    <font>
      <sz val="10"/>
      <color rgb="FF000000"/>
      <name val="Calibri"/>
      <family val="2"/>
    </font>
    <font>
      <b/>
      <sz val="10"/>
      <color rgb="FF000000"/>
      <name val="Calibri"/>
      <family val="2"/>
    </font>
    <font>
      <b/>
      <sz val="10"/>
      <color rgb="FFFFFFFF"/>
      <name val="Calibri"/>
      <family val="2"/>
    </font>
    <font>
      <b/>
      <sz val="16"/>
      <color theme="1"/>
      <name val="Calibri"/>
      <family val="2"/>
      <scheme val="minor"/>
    </font>
    <font>
      <sz val="9"/>
      <name val="Calibri"/>
      <family val="2"/>
      <scheme val="minor"/>
    </font>
    <font>
      <b/>
      <sz val="10"/>
      <color theme="1"/>
      <name val="Calibri"/>
      <family val="2"/>
      <scheme val="minor"/>
    </font>
    <font>
      <b/>
      <sz val="20"/>
      <color rgb="FF000000"/>
      <name val="Arial"/>
      <family val="2"/>
    </font>
    <font>
      <b/>
      <sz val="16"/>
      <color rgb="FF000000"/>
      <name val="Arial"/>
      <family val="2"/>
    </font>
    <font>
      <sz val="12"/>
      <color rgb="FF000000"/>
      <name val="Arial"/>
      <family val="2"/>
    </font>
    <font>
      <b/>
      <sz val="11"/>
      <color rgb="FF000000"/>
      <name val="Arial1"/>
    </font>
    <font>
      <b/>
      <sz val="11"/>
      <color rgb="FF000000"/>
      <name val="Arial"/>
      <family val="2"/>
    </font>
    <font>
      <b/>
      <sz val="12"/>
      <color rgb="FF000000"/>
      <name val="Arial"/>
      <family val="2"/>
    </font>
    <font>
      <sz val="10"/>
      <color rgb="FF000000"/>
      <name val="Arial"/>
      <family val="2"/>
    </font>
    <font>
      <b/>
      <u/>
      <sz val="28"/>
      <color rgb="FF000000"/>
      <name val="Arial"/>
      <family val="2"/>
    </font>
    <font>
      <b/>
      <i/>
      <sz val="12"/>
      <color rgb="FF000000"/>
      <name val="Arial"/>
      <family val="2"/>
    </font>
    <font>
      <sz val="11"/>
      <color indexed="8"/>
      <name val="Arial"/>
      <family val="2"/>
    </font>
    <font>
      <b/>
      <sz val="11"/>
      <color indexed="8"/>
      <name val="Arial"/>
      <family val="2"/>
    </font>
    <font>
      <sz val="12"/>
      <color rgb="FF000000"/>
      <name val="Arial1"/>
    </font>
    <font>
      <b/>
      <i/>
      <sz val="12"/>
      <color rgb="FFFF0000"/>
      <name val="Arial"/>
      <family val="2"/>
    </font>
    <font>
      <sz val="12"/>
      <color rgb="FFFF0000"/>
      <name val="Arial"/>
      <family val="2"/>
    </font>
    <font>
      <b/>
      <sz val="12"/>
      <color rgb="FF000000"/>
      <name val="Arial1"/>
    </font>
    <font>
      <i/>
      <sz val="12"/>
      <color rgb="FF000000"/>
      <name val="Arial"/>
      <family val="2"/>
    </font>
    <font>
      <sz val="11"/>
      <color rgb="FF000000"/>
      <name val="Arial1"/>
    </font>
    <font>
      <sz val="10"/>
      <name val="Arial"/>
      <family val="2"/>
    </font>
    <font>
      <b/>
      <sz val="9"/>
      <name val="Arial"/>
      <family val="2"/>
    </font>
    <font>
      <sz val="8"/>
      <name val="Arial"/>
      <family val="2"/>
    </font>
    <font>
      <sz val="11"/>
      <color rgb="FF000000"/>
      <name val="Calibri"/>
      <family val="2"/>
    </font>
    <font>
      <sz val="8"/>
      <color indexed="8"/>
      <name val="Arial"/>
      <family val="2"/>
    </font>
    <font>
      <sz val="8"/>
      <color theme="1"/>
      <name val="Arial"/>
      <family val="2"/>
    </font>
    <font>
      <u/>
      <sz val="11"/>
      <color theme="10"/>
      <name val="Calibri"/>
      <family val="2"/>
      <scheme val="minor"/>
    </font>
    <font>
      <b/>
      <sz val="10"/>
      <name val="Arial"/>
      <family val="2"/>
    </font>
    <font>
      <sz val="10"/>
      <name val="Courier New"/>
      <family val="3"/>
    </font>
    <font>
      <b/>
      <sz val="16"/>
      <name val="Calibri"/>
      <family val="2"/>
      <scheme val="minor"/>
    </font>
    <font>
      <b/>
      <sz val="9"/>
      <name val="Calibri"/>
      <family val="2"/>
      <scheme val="minor"/>
    </font>
    <font>
      <sz val="8"/>
      <color rgb="FF000000"/>
      <name val="Verdana"/>
      <family val="2"/>
    </font>
    <font>
      <sz val="8"/>
      <color rgb="FFFF0000"/>
      <name val="Calibri"/>
      <family val="2"/>
      <scheme val="minor"/>
    </font>
    <font>
      <b/>
      <sz val="8"/>
      <color rgb="FFFF0000"/>
      <name val="Calibri"/>
      <family val="2"/>
      <scheme val="minor"/>
    </font>
    <font>
      <sz val="9"/>
      <color theme="1"/>
      <name val="Calibri"/>
      <family val="2"/>
      <scheme val="minor"/>
    </font>
    <font>
      <b/>
      <sz val="11"/>
      <color theme="1"/>
      <name val="Calibri"/>
      <family val="2"/>
      <scheme val="minor"/>
    </font>
    <font>
      <b/>
      <sz val="8"/>
      <color theme="1"/>
      <name val="Calibri"/>
      <family val="2"/>
    </font>
    <font>
      <sz val="10"/>
      <color theme="1"/>
      <name val="Calibri"/>
      <family val="2"/>
      <scheme val="minor"/>
    </font>
    <font>
      <b/>
      <sz val="16"/>
      <color theme="1"/>
      <name val="Calibri"/>
      <family val="2"/>
    </font>
  </fonts>
  <fills count="18">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8DB3E2"/>
        <bgColor rgb="FF8DB3E2"/>
      </patternFill>
    </fill>
    <fill>
      <patternFill patternType="solid">
        <fgColor rgb="FFCCFFCC"/>
        <bgColor rgb="FFCCFFCC"/>
      </patternFill>
    </fill>
    <fill>
      <patternFill patternType="solid">
        <fgColor rgb="FFC0C0C0"/>
        <bgColor rgb="FFC0C0C0"/>
      </patternFill>
    </fill>
    <fill>
      <patternFill patternType="solid">
        <fgColor rgb="FFFFFF00"/>
        <bgColor rgb="FFFFFF00"/>
      </patternFill>
    </fill>
    <fill>
      <patternFill patternType="solid">
        <fgColor rgb="FF538DD3"/>
      </patternFill>
    </fill>
    <fill>
      <patternFill patternType="solid">
        <fgColor rgb="FF808080"/>
      </patternFill>
    </fill>
    <fill>
      <patternFill patternType="solid">
        <fgColor rgb="FFB8CCE3"/>
      </patternFill>
    </fill>
    <fill>
      <patternFill patternType="solid">
        <fgColor rgb="FF00B0F0"/>
        <bgColor indexed="64"/>
      </patternFill>
    </fill>
    <fill>
      <patternFill patternType="solid">
        <fgColor indexed="9"/>
        <bgColor indexed="8"/>
      </patternFill>
    </fill>
    <fill>
      <patternFill patternType="solid">
        <fgColor theme="9" tint="0.59999389629810485"/>
        <bgColor indexed="64"/>
      </patternFill>
    </fill>
    <fill>
      <patternFill patternType="solid">
        <fgColor theme="2"/>
        <bgColor indexed="64"/>
      </patternFill>
    </fill>
    <fill>
      <patternFill patternType="solid">
        <fgColor theme="0"/>
        <bgColor theme="0"/>
      </patternFill>
    </fill>
    <fill>
      <patternFill patternType="solid">
        <fgColor theme="8" tint="0.59999389629810485"/>
        <bgColor indexed="64"/>
      </patternFill>
    </fill>
  </fills>
  <borders count="148">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top/>
      <bottom/>
      <diagonal/>
    </border>
    <border>
      <left/>
      <right style="thin">
        <color indexed="64"/>
      </right>
      <top/>
      <bottom/>
      <diagonal/>
    </border>
    <border>
      <left/>
      <right/>
      <top style="hair">
        <color indexed="64"/>
      </top>
      <bottom style="hair">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right/>
      <top style="double">
        <color rgb="FF000000"/>
      </top>
      <bottom/>
      <diagonal/>
    </border>
    <border>
      <left/>
      <right/>
      <top/>
      <bottom style="double">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rgb="FF7A9FCD"/>
      </top>
      <bottom style="thin">
        <color rgb="FF7A9FCD"/>
      </bottom>
      <diagonal/>
    </border>
    <border>
      <left/>
      <right/>
      <top style="thin">
        <color rgb="FF7A9FCD"/>
      </top>
      <bottom style="thin">
        <color rgb="FF7A9FCD"/>
      </bottom>
      <diagonal/>
    </border>
    <border>
      <left/>
      <right style="medium">
        <color indexed="64"/>
      </right>
      <top style="thin">
        <color rgb="FF7A9FCD"/>
      </top>
      <bottom style="thin">
        <color rgb="FF7A9FCD"/>
      </bottom>
      <diagonal/>
    </border>
    <border>
      <left style="medium">
        <color indexed="64"/>
      </left>
      <right style="thin">
        <color rgb="FF7A9FCD"/>
      </right>
      <top style="thin">
        <color rgb="FF7A9FCD"/>
      </top>
      <bottom/>
      <diagonal/>
    </border>
    <border>
      <left style="thin">
        <color rgb="FF7A9FCD"/>
      </left>
      <right/>
      <top style="thin">
        <color rgb="FF7A9FCD"/>
      </top>
      <bottom/>
      <diagonal/>
    </border>
    <border>
      <left/>
      <right/>
      <top style="thin">
        <color rgb="FF7A9FCD"/>
      </top>
      <bottom/>
      <diagonal/>
    </border>
    <border>
      <left/>
      <right style="thin">
        <color rgb="FF7A9FCD"/>
      </right>
      <top style="thin">
        <color rgb="FF7A9FCD"/>
      </top>
      <bottom/>
      <diagonal/>
    </border>
    <border>
      <left style="thin">
        <color rgb="FF7A9FCD"/>
      </left>
      <right/>
      <top style="thin">
        <color rgb="FF7A9FCD"/>
      </top>
      <bottom style="thin">
        <color rgb="FF7A9FCD"/>
      </bottom>
      <diagonal/>
    </border>
    <border>
      <left/>
      <right style="thin">
        <color rgb="FF7A9FCD"/>
      </right>
      <top style="thin">
        <color rgb="FF7A9FCD"/>
      </top>
      <bottom style="thin">
        <color rgb="FF7A9FCD"/>
      </bottom>
      <diagonal/>
    </border>
    <border>
      <left style="medium">
        <color indexed="64"/>
      </left>
      <right style="thin">
        <color rgb="FF7A9FCD"/>
      </right>
      <top/>
      <bottom style="thin">
        <color rgb="FF7A9FCD"/>
      </bottom>
      <diagonal/>
    </border>
    <border>
      <left style="thin">
        <color rgb="FF7A9FCD"/>
      </left>
      <right/>
      <top/>
      <bottom style="thin">
        <color rgb="FF7A9FCD"/>
      </bottom>
      <diagonal/>
    </border>
    <border>
      <left/>
      <right/>
      <top/>
      <bottom style="thin">
        <color rgb="FF7A9FCD"/>
      </bottom>
      <diagonal/>
    </border>
    <border>
      <left/>
      <right style="thin">
        <color rgb="FF7A9FCD"/>
      </right>
      <top/>
      <bottom style="thin">
        <color rgb="FF7A9FCD"/>
      </bottom>
      <diagonal/>
    </border>
    <border>
      <left style="thin">
        <color rgb="FF7A9FCD"/>
      </left>
      <right style="thin">
        <color rgb="FF7A9FCD"/>
      </right>
      <top style="thin">
        <color rgb="FF7A9FCD"/>
      </top>
      <bottom style="thin">
        <color rgb="FF7A9FCD"/>
      </bottom>
      <diagonal/>
    </border>
    <border>
      <left style="thin">
        <color rgb="FF7A9FCD"/>
      </left>
      <right style="medium">
        <color indexed="64"/>
      </right>
      <top style="thin">
        <color rgb="FF7A9FCD"/>
      </top>
      <bottom style="thin">
        <color rgb="FF7A9FCD"/>
      </bottom>
      <diagonal/>
    </border>
    <border>
      <left style="medium">
        <color indexed="64"/>
      </left>
      <right style="thin">
        <color rgb="FF7A9FCD"/>
      </right>
      <top style="thin">
        <color rgb="FF7A9FCD"/>
      </top>
      <bottom style="thin">
        <color rgb="FF7A9FCD"/>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bottom/>
      <diagonal/>
    </border>
    <border>
      <left style="thin">
        <color rgb="FF000000"/>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thin">
        <color indexed="64"/>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rgb="FF000000"/>
      </right>
      <top style="thin">
        <color rgb="FF000000"/>
      </top>
      <bottom/>
      <diagonal/>
    </border>
    <border>
      <left/>
      <right style="medium">
        <color indexed="64"/>
      </right>
      <top style="thin">
        <color rgb="FF000000"/>
      </top>
      <bottom/>
      <diagonal/>
    </border>
    <border>
      <left style="medium">
        <color indexed="64"/>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diagonal/>
    </border>
    <border>
      <left style="thin">
        <color rgb="FF000000"/>
      </left>
      <right/>
      <top style="thin">
        <color rgb="FF000000"/>
      </top>
      <bottom/>
      <diagonal/>
    </border>
    <border>
      <left style="medium">
        <color indexed="64"/>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bottom style="hair">
        <color indexed="64"/>
      </bottom>
      <diagonal/>
    </border>
    <border>
      <left/>
      <right/>
      <top style="hair">
        <color indexed="64"/>
      </top>
      <bottom/>
      <diagonal/>
    </border>
    <border>
      <left style="medium">
        <color indexed="64"/>
      </left>
      <right style="thin">
        <color indexed="64"/>
      </right>
      <top/>
      <bottom style="hair">
        <color indexed="64"/>
      </bottom>
      <diagonal/>
    </border>
    <border>
      <left style="medium">
        <color indexed="64"/>
      </left>
      <right/>
      <top style="double">
        <color rgb="FF000000"/>
      </top>
      <bottom/>
      <diagonal/>
    </border>
    <border>
      <left/>
      <right style="medium">
        <color indexed="64"/>
      </right>
      <top style="double">
        <color rgb="FF000000"/>
      </top>
      <bottom/>
      <diagonal/>
    </border>
    <border>
      <left style="medium">
        <color indexed="64"/>
      </left>
      <right/>
      <top/>
      <bottom style="double">
        <color rgb="FF000000"/>
      </bottom>
      <diagonal/>
    </border>
    <border>
      <left/>
      <right style="medium">
        <color indexed="64"/>
      </right>
      <top/>
      <bottom style="double">
        <color rgb="FF000000"/>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hair">
        <color indexed="64"/>
      </right>
      <top/>
      <bottom/>
      <diagonal/>
    </border>
    <border>
      <left style="thin">
        <color indexed="64"/>
      </left>
      <right style="medium">
        <color indexed="64"/>
      </right>
      <top style="hair">
        <color indexed="64"/>
      </top>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top/>
      <bottom style="thin">
        <color rgb="FF000000"/>
      </bottom>
      <diagonal/>
    </border>
    <border>
      <left/>
      <right style="thin">
        <color indexed="64"/>
      </right>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right style="thin">
        <color rgb="FF000000"/>
      </right>
      <top style="thin">
        <color rgb="FF000000"/>
      </top>
      <bottom style="thin">
        <color indexed="64"/>
      </bottom>
      <diagonal/>
    </border>
    <border>
      <left style="thin">
        <color rgb="FF000000"/>
      </left>
      <right/>
      <top style="thin">
        <color indexed="64"/>
      </top>
      <bottom style="thin">
        <color indexed="64"/>
      </bottom>
      <diagonal/>
    </border>
    <border>
      <left style="thin">
        <color rgb="FF000000"/>
      </left>
      <right/>
      <top style="thin">
        <color rgb="FF000000"/>
      </top>
      <bottom style="thin">
        <color indexed="64"/>
      </bottom>
      <diagonal/>
    </border>
    <border>
      <left style="medium">
        <color indexed="64"/>
      </left>
      <right/>
      <top style="thin">
        <color rgb="FF000000"/>
      </top>
      <bottom style="thin">
        <color indexed="64"/>
      </bottom>
      <diagonal/>
    </border>
    <border>
      <left style="medium">
        <color indexed="64"/>
      </left>
      <right style="thin">
        <color rgb="FF000000"/>
      </right>
      <top style="thin">
        <color rgb="FF000000"/>
      </top>
      <bottom style="thin">
        <color indexed="64"/>
      </bottom>
      <diagonal/>
    </border>
    <border>
      <left style="medium">
        <color indexed="64"/>
      </left>
      <right style="thin">
        <color indexed="64"/>
      </right>
      <top style="hair">
        <color indexed="64"/>
      </top>
      <bottom style="medium">
        <color indexed="64"/>
      </bottom>
      <diagonal/>
    </border>
    <border>
      <left/>
      <right style="medium">
        <color indexed="64"/>
      </right>
      <top style="thin">
        <color indexed="64"/>
      </top>
      <bottom style="thin">
        <color rgb="FF000000"/>
      </bottom>
      <diagonal/>
    </border>
    <border>
      <left style="thin">
        <color rgb="FF000000"/>
      </left>
      <right style="medium">
        <color indexed="64"/>
      </right>
      <top style="thin">
        <color rgb="FF000000"/>
      </top>
      <bottom style="thin">
        <color indexed="64"/>
      </bottom>
      <diagonal/>
    </border>
    <border>
      <left style="medium">
        <color indexed="64"/>
      </left>
      <right/>
      <top style="hair">
        <color indexed="64"/>
      </top>
      <bottom style="medium">
        <color indexed="64"/>
      </bottom>
      <diagonal/>
    </border>
    <border>
      <left style="thin">
        <color indexed="64"/>
      </left>
      <right/>
      <top/>
      <bottom style="medium">
        <color indexed="64"/>
      </bottom>
      <diagonal/>
    </border>
    <border>
      <left style="thin">
        <color indexed="64"/>
      </left>
      <right/>
      <top style="hair">
        <color indexed="64"/>
      </top>
      <bottom style="medium">
        <color indexed="64"/>
      </bottom>
      <diagonal/>
    </border>
  </borders>
  <cellStyleXfs count="1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xf numFmtId="0" fontId="32" fillId="0" borderId="0"/>
    <xf numFmtId="0" fontId="60" fillId="0" borderId="0"/>
    <xf numFmtId="43" fontId="2" fillId="0" borderId="0" applyBorder="0" applyAlignment="0" applyProtection="0"/>
    <xf numFmtId="0" fontId="2" fillId="0" borderId="0"/>
    <xf numFmtId="0" fontId="2" fillId="0" borderId="0"/>
    <xf numFmtId="0" fontId="63" fillId="0" borderId="0"/>
    <xf numFmtId="0" fontId="66" fillId="0" borderId="0" applyNumberFormat="0" applyFill="0" applyBorder="0" applyAlignment="0" applyProtection="0"/>
  </cellStyleXfs>
  <cellXfs count="916">
    <xf numFmtId="0" fontId="0" fillId="0" borderId="0" xfId="0"/>
    <xf numFmtId="44" fontId="4" fillId="2" borderId="0" xfId="2" applyFont="1" applyFill="1" applyBorder="1" applyAlignment="1">
      <alignment vertical="center"/>
    </xf>
    <xf numFmtId="0" fontId="5" fillId="0" borderId="0" xfId="0" applyFont="1" applyAlignment="1">
      <alignment vertical="center"/>
    </xf>
    <xf numFmtId="0" fontId="7" fillId="2" borderId="8" xfId="2" applyNumberFormat="1" applyFont="1" applyFill="1" applyBorder="1" applyAlignment="1">
      <alignment vertical="center"/>
    </xf>
    <xf numFmtId="0" fontId="6" fillId="0" borderId="9" xfId="0" applyFont="1" applyBorder="1" applyAlignment="1">
      <alignment vertical="center"/>
    </xf>
    <xf numFmtId="0" fontId="5" fillId="0" borderId="0" xfId="0" applyFont="1"/>
    <xf numFmtId="0" fontId="6" fillId="0" borderId="3" xfId="0" applyFont="1" applyBorder="1" applyAlignment="1">
      <alignment horizontal="center" vertical="center"/>
    </xf>
    <xf numFmtId="0" fontId="6" fillId="0" borderId="3" xfId="0" applyFont="1" applyBorder="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xf>
    <xf numFmtId="44" fontId="5" fillId="0" borderId="0" xfId="0" applyNumberFormat="1" applyFont="1" applyAlignment="1">
      <alignment vertical="center"/>
    </xf>
    <xf numFmtId="4" fontId="5" fillId="0" borderId="0" xfId="0" applyNumberFormat="1" applyFont="1" applyAlignment="1">
      <alignment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vertical="center" wrapText="1"/>
    </xf>
    <xf numFmtId="0" fontId="5" fillId="0" borderId="14" xfId="0" applyFont="1" applyBorder="1" applyAlignment="1">
      <alignment vertical="center" wrapText="1"/>
    </xf>
    <xf numFmtId="4" fontId="5" fillId="0" borderId="15" xfId="0" applyNumberFormat="1" applyFont="1" applyBorder="1" applyAlignment="1">
      <alignment vertical="center"/>
    </xf>
    <xf numFmtId="44" fontId="5" fillId="0" borderId="14" xfId="0" applyNumberFormat="1" applyFont="1" applyBorder="1" applyAlignment="1">
      <alignment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3" fillId="2" borderId="11" xfId="4" applyFont="1" applyFill="1" applyBorder="1"/>
    <xf numFmtId="0" fontId="3" fillId="2" borderId="2" xfId="4" applyFont="1" applyFill="1" applyBorder="1"/>
    <xf numFmtId="0" fontId="4" fillId="2" borderId="2" xfId="4" applyFont="1" applyFill="1" applyBorder="1" applyAlignment="1">
      <alignment horizontal="justify" vertical="top" wrapText="1"/>
    </xf>
    <xf numFmtId="0" fontId="4" fillId="2" borderId="2" xfId="4" applyFont="1" applyFill="1" applyBorder="1" applyAlignment="1">
      <alignment vertical="center"/>
    </xf>
    <xf numFmtId="164" fontId="4" fillId="2" borderId="2" xfId="2" applyNumberFormat="1" applyFont="1" applyFill="1" applyBorder="1" applyAlignment="1">
      <alignment vertical="center"/>
    </xf>
    <xf numFmtId="44" fontId="4" fillId="2" borderId="2" xfId="2" applyFont="1" applyFill="1" applyBorder="1" applyAlignment="1">
      <alignment vertical="center"/>
    </xf>
    <xf numFmtId="0" fontId="6" fillId="3" borderId="15" xfId="0" applyFont="1" applyFill="1" applyBorder="1"/>
    <xf numFmtId="0" fontId="6" fillId="3" borderId="14" xfId="0" applyFont="1" applyFill="1" applyBorder="1"/>
    <xf numFmtId="4" fontId="5" fillId="0" borderId="17" xfId="0" applyNumberFormat="1" applyFont="1" applyBorder="1" applyAlignment="1">
      <alignment vertical="center"/>
    </xf>
    <xf numFmtId="0" fontId="6" fillId="3" borderId="16" xfId="0" applyFont="1" applyFill="1" applyBorder="1"/>
    <xf numFmtId="44" fontId="5" fillId="0" borderId="17" xfId="0" applyNumberFormat="1" applyFont="1" applyBorder="1" applyAlignment="1">
      <alignment vertical="center"/>
    </xf>
    <xf numFmtId="0" fontId="6" fillId="0" borderId="8" xfId="0" applyFont="1" applyBorder="1" applyAlignment="1">
      <alignment horizontal="center" vertical="center" wrapText="1"/>
    </xf>
    <xf numFmtId="0" fontId="6" fillId="3" borderId="17" xfId="0" applyFont="1" applyFill="1" applyBorder="1"/>
    <xf numFmtId="4" fontId="5" fillId="0" borderId="14" xfId="0" applyNumberFormat="1" applyFont="1" applyBorder="1" applyAlignment="1">
      <alignment vertical="center"/>
    </xf>
    <xf numFmtId="0" fontId="6" fillId="3" borderId="14" xfId="0" applyFont="1" applyFill="1" applyBorder="1" applyAlignment="1">
      <alignment vertical="center"/>
    </xf>
    <xf numFmtId="0" fontId="5" fillId="0" borderId="17" xfId="0" applyFont="1" applyBorder="1" applyAlignment="1">
      <alignment vertical="center" wrapText="1"/>
    </xf>
    <xf numFmtId="0" fontId="6" fillId="3" borderId="16" xfId="0" applyFont="1" applyFill="1" applyBorder="1" applyAlignment="1">
      <alignment vertical="center"/>
    </xf>
    <xf numFmtId="0" fontId="10" fillId="0" borderId="22" xfId="0" applyFont="1" applyBorder="1" applyAlignment="1">
      <alignment horizontal="center"/>
    </xf>
    <xf numFmtId="0" fontId="13" fillId="0" borderId="22" xfId="0" applyFont="1" applyBorder="1" applyAlignment="1">
      <alignment horizontal="center"/>
    </xf>
    <xf numFmtId="4" fontId="10" fillId="0" borderId="22" xfId="0" applyNumberFormat="1" applyFont="1" applyBorder="1"/>
    <xf numFmtId="4" fontId="10" fillId="6" borderId="22" xfId="0" applyNumberFormat="1" applyFont="1" applyFill="1" applyBorder="1"/>
    <xf numFmtId="4" fontId="10" fillId="0" borderId="24" xfId="0" applyNumberFormat="1" applyFont="1" applyBorder="1"/>
    <xf numFmtId="4" fontId="13" fillId="0" borderId="22" xfId="0" applyNumberFormat="1" applyFont="1" applyBorder="1" applyAlignment="1">
      <alignment horizontal="center" vertical="center"/>
    </xf>
    <xf numFmtId="4" fontId="13" fillId="7" borderId="22" xfId="0" applyNumberFormat="1" applyFont="1" applyFill="1" applyBorder="1" applyAlignment="1">
      <alignment horizontal="center" vertical="center" wrapText="1"/>
    </xf>
    <xf numFmtId="4" fontId="25" fillId="0" borderId="22" xfId="0" applyNumberFormat="1" applyFont="1" applyBorder="1" applyAlignment="1">
      <alignment horizontal="center" vertical="center" wrapText="1"/>
    </xf>
    <xf numFmtId="4" fontId="13" fillId="0" borderId="22" xfId="0" applyNumberFormat="1" applyFont="1" applyBorder="1" applyAlignment="1">
      <alignment horizontal="center"/>
    </xf>
    <xf numFmtId="4" fontId="13" fillId="0" borderId="25" xfId="0" applyNumberFormat="1" applyFont="1" applyBorder="1"/>
    <xf numFmtId="4" fontId="21" fillId="0" borderId="25" xfId="0" applyNumberFormat="1" applyFont="1" applyBorder="1"/>
    <xf numFmtId="4" fontId="13" fillId="0" borderId="26" xfId="0" applyNumberFormat="1" applyFont="1" applyBorder="1" applyAlignment="1">
      <alignment horizontal="right"/>
    </xf>
    <xf numFmtId="4" fontId="19" fillId="0" borderId="25" xfId="0" applyNumberFormat="1" applyFont="1" applyBorder="1" applyAlignment="1">
      <alignment vertical="center"/>
    </xf>
    <xf numFmtId="4" fontId="13" fillId="0" borderId="27" xfId="0" applyNumberFormat="1" applyFont="1" applyBorder="1"/>
    <xf numFmtId="10" fontId="13" fillId="8" borderId="22" xfId="0" applyNumberFormat="1" applyFont="1" applyFill="1" applyBorder="1" applyAlignment="1">
      <alignment horizontal="center"/>
    </xf>
    <xf numFmtId="0" fontId="32" fillId="0" borderId="0" xfId="5"/>
    <xf numFmtId="0" fontId="0" fillId="0" borderId="33" xfId="0" applyBorder="1" applyAlignment="1">
      <alignment horizontal="left" vertical="top"/>
    </xf>
    <xf numFmtId="0" fontId="0" fillId="0" borderId="0" xfId="0" applyAlignment="1">
      <alignment horizontal="left" vertical="top"/>
    </xf>
    <xf numFmtId="0" fontId="0" fillId="0" borderId="34" xfId="0" applyBorder="1" applyAlignment="1">
      <alignment horizontal="left" vertical="top"/>
    </xf>
    <xf numFmtId="0" fontId="0" fillId="0" borderId="48" xfId="0" applyBorder="1" applyAlignment="1">
      <alignment horizontal="center" vertical="top" wrapText="1"/>
    </xf>
    <xf numFmtId="0" fontId="0" fillId="0" borderId="49" xfId="0" applyBorder="1" applyAlignment="1">
      <alignment horizontal="center" vertical="top" wrapText="1"/>
    </xf>
    <xf numFmtId="0" fontId="36" fillId="0" borderId="50" xfId="0" applyFont="1" applyBorder="1" applyAlignment="1">
      <alignment horizontal="center" vertical="top" wrapText="1"/>
    </xf>
    <xf numFmtId="10" fontId="37" fillId="0" borderId="48" xfId="0" applyNumberFormat="1" applyFont="1" applyBorder="1" applyAlignment="1">
      <alignment horizontal="center" vertical="top" shrinkToFit="1"/>
    </xf>
    <xf numFmtId="10" fontId="37" fillId="0" borderId="48" xfId="0" applyNumberFormat="1" applyFont="1" applyBorder="1" applyAlignment="1">
      <alignment horizontal="right" vertical="top" indent="2" shrinkToFit="1"/>
    </xf>
    <xf numFmtId="10" fontId="37" fillId="0" borderId="49" xfId="0" applyNumberFormat="1" applyFont="1" applyBorder="1" applyAlignment="1">
      <alignment horizontal="center" vertical="top" shrinkToFit="1"/>
    </xf>
    <xf numFmtId="0" fontId="36" fillId="11" borderId="50" xfId="0" applyFont="1" applyFill="1" applyBorder="1" applyAlignment="1">
      <alignment horizontal="center" vertical="top" wrapText="1"/>
    </xf>
    <xf numFmtId="10" fontId="37" fillId="11" borderId="48" xfId="0" applyNumberFormat="1" applyFont="1" applyFill="1" applyBorder="1" applyAlignment="1">
      <alignment horizontal="center" vertical="top" shrinkToFit="1"/>
    </xf>
    <xf numFmtId="10" fontId="37" fillId="11" borderId="48" xfId="0" applyNumberFormat="1" applyFont="1" applyFill="1" applyBorder="1" applyAlignment="1">
      <alignment horizontal="right" vertical="top" indent="2" shrinkToFit="1"/>
    </xf>
    <xf numFmtId="10" fontId="37" fillId="11" borderId="49" xfId="0" applyNumberFormat="1" applyFont="1" applyFill="1" applyBorder="1" applyAlignment="1">
      <alignment horizontal="center" vertical="top" shrinkToFit="1"/>
    </xf>
    <xf numFmtId="0" fontId="34" fillId="11" borderId="50" xfId="0" applyFont="1" applyFill="1" applyBorder="1" applyAlignment="1">
      <alignment horizontal="center" vertical="top" wrapText="1"/>
    </xf>
    <xf numFmtId="10" fontId="38" fillId="11" borderId="48" xfId="0" applyNumberFormat="1" applyFont="1" applyFill="1" applyBorder="1" applyAlignment="1">
      <alignment horizontal="center" vertical="top" shrinkToFit="1"/>
    </xf>
    <xf numFmtId="10" fontId="38" fillId="11" borderId="48" xfId="0" applyNumberFormat="1" applyFont="1" applyFill="1" applyBorder="1" applyAlignment="1">
      <alignment horizontal="right" vertical="top" indent="2" shrinkToFit="1"/>
    </xf>
    <xf numFmtId="10" fontId="38" fillId="11" borderId="49" xfId="0" applyNumberFormat="1" applyFont="1" applyFill="1" applyBorder="1" applyAlignment="1">
      <alignment horizontal="center" vertical="top" shrinkToFit="1"/>
    </xf>
    <xf numFmtId="0" fontId="36" fillId="0" borderId="48" xfId="0" applyFont="1" applyBorder="1" applyAlignment="1">
      <alignment horizontal="center" vertical="top" wrapText="1"/>
    </xf>
    <xf numFmtId="0" fontId="36" fillId="0" borderId="49" xfId="0" applyFont="1" applyBorder="1" applyAlignment="1">
      <alignment horizontal="center" vertical="top" wrapText="1"/>
    </xf>
    <xf numFmtId="0" fontId="36" fillId="11" borderId="48" xfId="0" applyFont="1" applyFill="1" applyBorder="1" applyAlignment="1">
      <alignment horizontal="center" vertical="top" wrapText="1"/>
    </xf>
    <xf numFmtId="0" fontId="36" fillId="11" borderId="49" xfId="0" applyFont="1" applyFill="1" applyBorder="1" applyAlignment="1">
      <alignment horizontal="center" vertical="top" wrapText="1"/>
    </xf>
    <xf numFmtId="0" fontId="34" fillId="0" borderId="50" xfId="0" applyFont="1" applyBorder="1" applyAlignment="1">
      <alignment horizontal="center" vertical="top" wrapText="1"/>
    </xf>
    <xf numFmtId="10" fontId="38" fillId="0" borderId="48" xfId="0" applyNumberFormat="1" applyFont="1" applyBorder="1" applyAlignment="1">
      <alignment horizontal="center" vertical="top" shrinkToFit="1"/>
    </xf>
    <xf numFmtId="10" fontId="38" fillId="0" borderId="48" xfId="0" applyNumberFormat="1" applyFont="1" applyBorder="1" applyAlignment="1">
      <alignment horizontal="right" vertical="top" indent="2" shrinkToFit="1"/>
    </xf>
    <xf numFmtId="10" fontId="38" fillId="0" borderId="49" xfId="0" applyNumberFormat="1" applyFont="1" applyBorder="1" applyAlignment="1">
      <alignment horizontal="center" vertical="top" shrinkToFit="1"/>
    </xf>
    <xf numFmtId="0" fontId="36" fillId="11" borderId="50" xfId="0" applyFont="1" applyFill="1" applyBorder="1" applyAlignment="1">
      <alignment horizontal="center" vertical="center" wrapText="1"/>
    </xf>
    <xf numFmtId="10" fontId="37" fillId="11" borderId="48" xfId="0" applyNumberFormat="1" applyFont="1" applyFill="1" applyBorder="1" applyAlignment="1">
      <alignment horizontal="center" vertical="center" shrinkToFit="1"/>
    </xf>
    <xf numFmtId="10" fontId="37" fillId="11" borderId="48" xfId="0" applyNumberFormat="1" applyFont="1" applyFill="1" applyBorder="1" applyAlignment="1">
      <alignment horizontal="right" vertical="center" indent="2" shrinkToFit="1"/>
    </xf>
    <xf numFmtId="10" fontId="37" fillId="11" borderId="49" xfId="0" applyNumberFormat="1" applyFont="1" applyFill="1" applyBorder="1" applyAlignment="1">
      <alignment horizontal="center" vertical="center" shrinkToFit="1"/>
    </xf>
    <xf numFmtId="10" fontId="39" fillId="9" borderId="48" xfId="0" applyNumberFormat="1" applyFont="1" applyFill="1" applyBorder="1" applyAlignment="1">
      <alignment horizontal="center" vertical="top" shrinkToFit="1"/>
    </xf>
    <xf numFmtId="10" fontId="39" fillId="9" borderId="48" xfId="0" applyNumberFormat="1" applyFont="1" applyFill="1" applyBorder="1" applyAlignment="1">
      <alignment horizontal="right" vertical="top" indent="1" shrinkToFit="1"/>
    </xf>
    <xf numFmtId="10" fontId="39" fillId="9" borderId="49" xfId="0" applyNumberFormat="1" applyFont="1" applyFill="1" applyBorder="1" applyAlignment="1">
      <alignment horizontal="center" vertical="top" shrinkToFit="1"/>
    </xf>
    <xf numFmtId="0" fontId="0" fillId="0" borderId="51" xfId="0" applyBorder="1" applyAlignment="1">
      <alignment horizontal="left" vertical="top"/>
    </xf>
    <xf numFmtId="0" fontId="0" fillId="0" borderId="52" xfId="0" applyBorder="1" applyAlignment="1">
      <alignment horizontal="left" vertical="top"/>
    </xf>
    <xf numFmtId="0" fontId="0" fillId="0" borderId="53" xfId="0" applyBorder="1" applyAlignment="1">
      <alignment horizontal="left" vertical="top"/>
    </xf>
    <xf numFmtId="0" fontId="9" fillId="4" borderId="3" xfId="0" applyFont="1" applyFill="1" applyBorder="1" applyAlignment="1">
      <alignment horizontal="center" vertical="center"/>
    </xf>
    <xf numFmtId="0" fontId="0" fillId="0" borderId="0" xfId="0" applyAlignment="1">
      <alignment vertical="center"/>
    </xf>
    <xf numFmtId="10" fontId="9" fillId="4" borderId="3" xfId="0" applyNumberFormat="1" applyFont="1" applyFill="1" applyBorder="1" applyAlignment="1">
      <alignment horizontal="center"/>
    </xf>
    <xf numFmtId="4" fontId="9" fillId="4" borderId="3" xfId="0" applyNumberFormat="1" applyFont="1" applyFill="1" applyBorder="1" applyAlignment="1">
      <alignment horizontal="center"/>
    </xf>
    <xf numFmtId="10" fontId="9" fillId="4" borderId="3" xfId="3" applyNumberFormat="1" applyFont="1" applyFill="1" applyBorder="1" applyAlignment="1">
      <alignment horizontal="center"/>
    </xf>
    <xf numFmtId="0" fontId="45" fillId="0" borderId="60" xfId="5" applyFont="1" applyBorder="1" applyAlignment="1">
      <alignment horizontal="right" vertical="center" wrapText="1"/>
    </xf>
    <xf numFmtId="0" fontId="45" fillId="0" borderId="33" xfId="5" applyFont="1" applyBorder="1" applyAlignment="1">
      <alignment horizontal="right" vertical="center" wrapText="1"/>
    </xf>
    <xf numFmtId="0" fontId="45" fillId="0" borderId="66" xfId="5" applyFont="1" applyBorder="1" applyAlignment="1">
      <alignment horizontal="right" vertical="center" wrapText="1"/>
    </xf>
    <xf numFmtId="0" fontId="48" fillId="0" borderId="68" xfId="5" applyFont="1" applyBorder="1" applyAlignment="1">
      <alignment horizontal="left" vertical="center" wrapText="1"/>
    </xf>
    <xf numFmtId="0" fontId="48" fillId="0" borderId="69" xfId="5" applyFont="1" applyBorder="1" applyAlignment="1">
      <alignment horizontal="left" vertical="center" wrapText="1"/>
    </xf>
    <xf numFmtId="0" fontId="49" fillId="0" borderId="0" xfId="5" applyFont="1" applyAlignment="1">
      <alignment vertical="center"/>
    </xf>
    <xf numFmtId="0" fontId="49" fillId="0" borderId="34" xfId="5" applyFont="1" applyBorder="1" applyAlignment="1">
      <alignment vertical="center"/>
    </xf>
    <xf numFmtId="0" fontId="45" fillId="0" borderId="33" xfId="5" applyFont="1" applyBorder="1" applyAlignment="1">
      <alignment vertical="center"/>
    </xf>
    <xf numFmtId="0" fontId="51" fillId="0" borderId="72" xfId="5" applyFont="1" applyBorder="1" applyAlignment="1">
      <alignment horizontal="center" vertical="center" wrapText="1"/>
    </xf>
    <xf numFmtId="0" fontId="51" fillId="0" borderId="66" xfId="5" applyFont="1" applyBorder="1" applyAlignment="1">
      <alignment vertical="center" wrapText="1"/>
    </xf>
    <xf numFmtId="0" fontId="51" fillId="0" borderId="76" xfId="5" applyFont="1" applyBorder="1" applyAlignment="1">
      <alignment horizontal="center" vertical="center" wrapText="1"/>
    </xf>
    <xf numFmtId="0" fontId="51" fillId="0" borderId="76" xfId="5" applyFont="1" applyBorder="1" applyAlignment="1">
      <alignment vertical="center" wrapText="1"/>
    </xf>
    <xf numFmtId="0" fontId="55" fillId="0" borderId="76" xfId="5" applyFont="1" applyBorder="1" applyAlignment="1">
      <alignment vertical="center" wrapText="1"/>
    </xf>
    <xf numFmtId="0" fontId="56" fillId="0" borderId="33" xfId="5" applyFont="1" applyBorder="1" applyAlignment="1">
      <alignment vertical="center"/>
    </xf>
    <xf numFmtId="0" fontId="45" fillId="0" borderId="33" xfId="5" applyFont="1" applyBorder="1" applyAlignment="1">
      <alignment horizontal="center" vertical="center"/>
    </xf>
    <xf numFmtId="165" fontId="57" fillId="0" borderId="77" xfId="5" applyNumberFormat="1" applyFont="1" applyBorder="1" applyAlignment="1">
      <alignment vertical="center"/>
    </xf>
    <xf numFmtId="43" fontId="32" fillId="0" borderId="0" xfId="1" applyFont="1"/>
    <xf numFmtId="49" fontId="45" fillId="0" borderId="22" xfId="5" applyNumberFormat="1" applyFont="1" applyBorder="1" applyAlignment="1">
      <alignment horizontal="right" vertical="center" wrapText="1"/>
    </xf>
    <xf numFmtId="0" fontId="45" fillId="0" borderId="22" xfId="5" applyFont="1" applyBorder="1" applyAlignment="1">
      <alignment horizontal="center" vertical="center" wrapText="1"/>
    </xf>
    <xf numFmtId="0" fontId="45" fillId="0" borderId="0" xfId="5" applyFont="1" applyAlignment="1">
      <alignment horizontal="justify"/>
    </xf>
    <xf numFmtId="0" fontId="45" fillId="0" borderId="0" xfId="5" applyFont="1"/>
    <xf numFmtId="0" fontId="58" fillId="0" borderId="66" xfId="5" applyFont="1" applyBorder="1" applyAlignment="1">
      <alignment vertical="center"/>
    </xf>
    <xf numFmtId="0" fontId="49" fillId="0" borderId="68" xfId="5" applyFont="1" applyBorder="1" applyAlignment="1">
      <alignment vertical="center"/>
    </xf>
    <xf numFmtId="0" fontId="49" fillId="0" borderId="69" xfId="5" applyFont="1" applyBorder="1" applyAlignment="1">
      <alignment vertical="center"/>
    </xf>
    <xf numFmtId="0" fontId="7" fillId="2" borderId="8" xfId="2" applyNumberFormat="1" applyFont="1" applyFill="1" applyBorder="1" applyAlignment="1"/>
    <xf numFmtId="0" fontId="6" fillId="0" borderId="16" xfId="0" applyFont="1" applyBorder="1" applyAlignment="1">
      <alignment vertical="center" wrapText="1"/>
    </xf>
    <xf numFmtId="0" fontId="60" fillId="0" borderId="0" xfId="6"/>
    <xf numFmtId="0" fontId="60" fillId="0" borderId="0" xfId="6" applyAlignment="1">
      <alignment wrapText="1"/>
    </xf>
    <xf numFmtId="0" fontId="60" fillId="0" borderId="0" xfId="6" applyAlignment="1">
      <alignment horizontal="center" vertical="center"/>
    </xf>
    <xf numFmtId="10" fontId="5" fillId="0" borderId="13" xfId="3" applyNumberFormat="1" applyFont="1" applyBorder="1" applyAlignment="1">
      <alignment horizontal="center" vertical="center"/>
    </xf>
    <xf numFmtId="10" fontId="5" fillId="0" borderId="17" xfId="3" applyNumberFormat="1" applyFont="1" applyBorder="1" applyAlignment="1">
      <alignment horizontal="center" vertical="center"/>
    </xf>
    <xf numFmtId="4" fontId="5" fillId="0" borderId="14" xfId="0" applyNumberFormat="1" applyFont="1" applyBorder="1" applyAlignment="1">
      <alignment horizontal="center" vertical="center"/>
    </xf>
    <xf numFmtId="10" fontId="5" fillId="0" borderId="14" xfId="3" applyNumberFormat="1" applyFont="1" applyBorder="1" applyAlignment="1">
      <alignment horizontal="center" vertical="center"/>
    </xf>
    <xf numFmtId="0" fontId="9" fillId="4" borderId="16" xfId="0" applyFont="1" applyFill="1" applyBorder="1" applyAlignment="1">
      <alignment vertical="center"/>
    </xf>
    <xf numFmtId="0" fontId="9" fillId="4" borderId="14" xfId="0" applyFont="1" applyFill="1" applyBorder="1" applyAlignment="1">
      <alignment vertical="center"/>
    </xf>
    <xf numFmtId="0" fontId="6" fillId="4" borderId="16" xfId="0" applyFont="1" applyFill="1" applyBorder="1"/>
    <xf numFmtId="0" fontId="6" fillId="4" borderId="16" xfId="0" applyFont="1" applyFill="1" applyBorder="1" applyAlignment="1">
      <alignment vertical="center"/>
    </xf>
    <xf numFmtId="0" fontId="6" fillId="4" borderId="17" xfId="0" applyFont="1" applyFill="1" applyBorder="1"/>
    <xf numFmtId="0" fontId="6" fillId="4" borderId="16" xfId="0" applyFont="1" applyFill="1" applyBorder="1" applyAlignment="1">
      <alignment horizontal="center"/>
    </xf>
    <xf numFmtId="0" fontId="5" fillId="0" borderId="14" xfId="0" applyFont="1" applyBorder="1" applyAlignment="1">
      <alignment horizontal="center" vertical="center" wrapText="1"/>
    </xf>
    <xf numFmtId="0" fontId="7" fillId="2" borderId="4" xfId="6" applyFont="1" applyFill="1" applyBorder="1" applyAlignment="1">
      <alignment vertical="center" wrapText="1"/>
    </xf>
    <xf numFmtId="0" fontId="7" fillId="2" borderId="16" xfId="6" applyFont="1" applyFill="1" applyBorder="1" applyAlignment="1">
      <alignment vertical="center" wrapText="1"/>
    </xf>
    <xf numFmtId="0" fontId="8" fillId="2" borderId="1" xfId="8" applyFont="1" applyFill="1" applyBorder="1" applyAlignment="1">
      <alignment vertical="center" wrapText="1"/>
    </xf>
    <xf numFmtId="0" fontId="8" fillId="2" borderId="11" xfId="8" applyFont="1" applyFill="1" applyBorder="1" applyAlignment="1">
      <alignment vertical="center" wrapText="1"/>
    </xf>
    <xf numFmtId="0" fontId="7" fillId="2" borderId="4" xfId="8" applyFont="1" applyFill="1" applyBorder="1" applyAlignment="1">
      <alignment vertical="center" wrapText="1"/>
    </xf>
    <xf numFmtId="0" fontId="7" fillId="2" borderId="1" xfId="8" applyFont="1" applyFill="1" applyBorder="1" applyAlignment="1">
      <alignment vertical="center" wrapText="1"/>
    </xf>
    <xf numFmtId="0" fontId="6" fillId="2" borderId="6" xfId="8" applyFont="1" applyFill="1" applyBorder="1" applyAlignment="1">
      <alignment vertical="center" wrapText="1"/>
    </xf>
    <xf numFmtId="0" fontId="8" fillId="2" borderId="6" xfId="8" applyFont="1" applyFill="1" applyBorder="1" applyAlignment="1">
      <alignment vertical="center"/>
    </xf>
    <xf numFmtId="49" fontId="8" fillId="2" borderId="2" xfId="6" applyNumberFormat="1" applyFont="1" applyFill="1" applyBorder="1" applyAlignment="1">
      <alignment vertical="center" wrapText="1"/>
    </xf>
    <xf numFmtId="0" fontId="8" fillId="2" borderId="7" xfId="8" applyFont="1" applyFill="1" applyBorder="1" applyAlignment="1">
      <alignment vertical="center"/>
    </xf>
    <xf numFmtId="0" fontId="62" fillId="0" borderId="3" xfId="9" applyFont="1" applyBorder="1" applyAlignment="1">
      <alignment horizontal="left" vertical="center" wrapText="1"/>
    </xf>
    <xf numFmtId="4" fontId="62" fillId="0" borderId="3" xfId="9" applyNumberFormat="1" applyFont="1" applyBorder="1" applyAlignment="1">
      <alignment horizontal="center" vertical="center" wrapText="1"/>
    </xf>
    <xf numFmtId="4" fontId="62" fillId="0" borderId="10" xfId="9" applyNumberFormat="1" applyFont="1" applyBorder="1" applyAlignment="1">
      <alignment horizontal="center" vertical="center" wrapText="1"/>
    </xf>
    <xf numFmtId="0" fontId="62" fillId="0" borderId="8" xfId="9" applyFont="1" applyBorder="1" applyAlignment="1">
      <alignment horizontal="center" vertical="center"/>
    </xf>
    <xf numFmtId="0" fontId="64" fillId="0" borderId="3" xfId="10" applyFont="1" applyBorder="1" applyAlignment="1">
      <alignment horizontal="center" vertical="center" wrapText="1"/>
    </xf>
    <xf numFmtId="4" fontId="62" fillId="2" borderId="10" xfId="9" applyNumberFormat="1" applyFont="1" applyFill="1" applyBorder="1" applyAlignment="1">
      <alignment horizontal="center" vertical="center"/>
    </xf>
    <xf numFmtId="0" fontId="65" fillId="0" borderId="3" xfId="0" applyFont="1" applyBorder="1" applyAlignment="1">
      <alignment horizontal="justify" vertical="center" wrapText="1"/>
    </xf>
    <xf numFmtId="0" fontId="64" fillId="13" borderId="3" xfId="10" applyFont="1" applyFill="1" applyBorder="1" applyAlignment="1">
      <alignment horizontal="center" vertical="center" wrapText="1"/>
    </xf>
    <xf numFmtId="2" fontId="65" fillId="0" borderId="3" xfId="0" applyNumberFormat="1" applyFont="1" applyBorder="1" applyAlignment="1">
      <alignment horizontal="center" vertical="center"/>
    </xf>
    <xf numFmtId="49" fontId="61" fillId="14" borderId="3" xfId="9" applyNumberFormat="1" applyFont="1" applyFill="1" applyBorder="1" applyAlignment="1">
      <alignment horizontal="center" vertical="center"/>
    </xf>
    <xf numFmtId="0" fontId="61" fillId="14" borderId="3" xfId="9" applyFont="1" applyFill="1" applyBorder="1" applyAlignment="1">
      <alignment horizontal="justify" vertical="center" wrapText="1"/>
    </xf>
    <xf numFmtId="0" fontId="61" fillId="14" borderId="3" xfId="9" applyFont="1" applyFill="1" applyBorder="1" applyAlignment="1">
      <alignment horizontal="center" vertical="center"/>
    </xf>
    <xf numFmtId="17" fontId="61" fillId="14" borderId="3" xfId="9" applyNumberFormat="1" applyFont="1" applyFill="1" applyBorder="1" applyAlignment="1">
      <alignment horizontal="center" vertical="center"/>
    </xf>
    <xf numFmtId="4" fontId="61" fillId="14" borderId="3" xfId="9" applyNumberFormat="1" applyFont="1" applyFill="1" applyBorder="1" applyAlignment="1">
      <alignment horizontal="center" vertical="center"/>
    </xf>
    <xf numFmtId="4" fontId="61" fillId="14" borderId="10" xfId="9" applyNumberFormat="1" applyFont="1" applyFill="1" applyBorder="1" applyAlignment="1">
      <alignment horizontal="center" vertical="center"/>
    </xf>
    <xf numFmtId="166" fontId="62" fillId="2" borderId="8" xfId="9" applyNumberFormat="1" applyFont="1" applyFill="1" applyBorder="1" applyAlignment="1">
      <alignment horizontal="center" vertical="center" wrapText="1"/>
    </xf>
    <xf numFmtId="49" fontId="5" fillId="0" borderId="15" xfId="0" applyNumberFormat="1" applyFont="1" applyBorder="1" applyAlignment="1">
      <alignment horizontal="center" vertical="center"/>
    </xf>
    <xf numFmtId="0" fontId="6" fillId="3" borderId="13" xfId="0" applyFont="1" applyFill="1" applyBorder="1" applyAlignment="1">
      <alignment horizontal="center" vertical="center"/>
    </xf>
    <xf numFmtId="0" fontId="6" fillId="4" borderId="17" xfId="0" applyFont="1" applyFill="1" applyBorder="1" applyAlignment="1">
      <alignment horizontal="center" vertical="center"/>
    </xf>
    <xf numFmtId="0" fontId="5" fillId="0" borderId="16" xfId="0" applyFont="1" applyBorder="1" applyAlignment="1">
      <alignment vertical="center" wrapText="1"/>
    </xf>
    <xf numFmtId="4" fontId="5" fillId="0" borderId="16" xfId="0" applyNumberFormat="1" applyFont="1" applyBorder="1" applyAlignment="1">
      <alignment vertical="center"/>
    </xf>
    <xf numFmtId="0" fontId="6" fillId="4" borderId="14" xfId="0" applyFont="1" applyFill="1" applyBorder="1"/>
    <xf numFmtId="0" fontId="6" fillId="4" borderId="14" xfId="0" applyFont="1" applyFill="1" applyBorder="1" applyAlignment="1">
      <alignment horizontal="center"/>
    </xf>
    <xf numFmtId="0" fontId="6" fillId="4" borderId="14" xfId="0" applyFont="1" applyFill="1" applyBorder="1" applyAlignment="1">
      <alignment horizontal="center" vertical="center"/>
    </xf>
    <xf numFmtId="0" fontId="6" fillId="4" borderId="14" xfId="0" applyFont="1" applyFill="1" applyBorder="1" applyAlignment="1">
      <alignment vertical="center"/>
    </xf>
    <xf numFmtId="0" fontId="6" fillId="3" borderId="15" xfId="0" applyFont="1" applyFill="1" applyBorder="1" applyAlignment="1">
      <alignment horizontal="center" vertical="center"/>
    </xf>
    <xf numFmtId="4" fontId="5" fillId="0" borderId="17" xfId="0" applyNumberFormat="1" applyFont="1" applyBorder="1" applyAlignment="1">
      <alignment horizontal="center" vertical="center"/>
    </xf>
    <xf numFmtId="49" fontId="5" fillId="0" borderId="17" xfId="0" applyNumberFormat="1" applyFont="1" applyBorder="1" applyAlignment="1">
      <alignment horizontal="center" vertical="center"/>
    </xf>
    <xf numFmtId="0" fontId="5" fillId="0" borderId="17" xfId="0" applyFont="1" applyBorder="1" applyAlignment="1">
      <alignment horizontal="center" vertical="center" wrapText="1"/>
    </xf>
    <xf numFmtId="2" fontId="65" fillId="0" borderId="3" xfId="0" applyNumberFormat="1" applyFont="1" applyBorder="1" applyAlignment="1">
      <alignment horizontal="center" vertical="center" wrapText="1"/>
    </xf>
    <xf numFmtId="49" fontId="64" fillId="0" borderId="3" xfId="10" applyNumberFormat="1" applyFont="1" applyBorder="1" applyAlignment="1">
      <alignment horizontal="center" vertical="center" wrapText="1"/>
    </xf>
    <xf numFmtId="0" fontId="8" fillId="2" borderId="2" xfId="8" applyFont="1" applyFill="1" applyBorder="1" applyAlignment="1">
      <alignment vertical="center"/>
    </xf>
    <xf numFmtId="0" fontId="7" fillId="2" borderId="1" xfId="6" applyFont="1" applyFill="1" applyBorder="1" applyAlignment="1">
      <alignment vertical="center" wrapText="1"/>
    </xf>
    <xf numFmtId="0" fontId="61" fillId="14" borderId="3" xfId="9" applyFont="1" applyFill="1" applyBorder="1" applyAlignment="1">
      <alignment horizontal="center" vertical="center" wrapText="1"/>
    </xf>
    <xf numFmtId="4" fontId="61" fillId="14" borderId="3" xfId="9" applyNumberFormat="1" applyFont="1" applyFill="1" applyBorder="1" applyAlignment="1">
      <alignment horizontal="center" vertical="center" wrapText="1"/>
    </xf>
    <xf numFmtId="166" fontId="62" fillId="2" borderId="3" xfId="9" applyNumberFormat="1" applyFont="1" applyFill="1" applyBorder="1" applyAlignment="1">
      <alignment horizontal="center" vertical="center" wrapText="1"/>
    </xf>
    <xf numFmtId="0" fontId="62" fillId="0" borderId="3" xfId="9" applyFont="1" applyBorder="1" applyAlignment="1">
      <alignment horizontal="center" vertical="center" wrapText="1"/>
    </xf>
    <xf numFmtId="0" fontId="65" fillId="0" borderId="3" xfId="0" applyFont="1" applyBorder="1" applyAlignment="1">
      <alignment horizontal="center" vertical="center" wrapText="1"/>
    </xf>
    <xf numFmtId="44" fontId="62" fillId="0" borderId="3" xfId="9" applyNumberFormat="1" applyFont="1" applyBorder="1" applyAlignment="1">
      <alignment horizontal="center" vertical="center" wrapText="1"/>
    </xf>
    <xf numFmtId="44" fontId="65" fillId="0" borderId="3" xfId="0" applyNumberFormat="1" applyFont="1" applyBorder="1" applyAlignment="1">
      <alignment horizontal="center" vertical="center"/>
    </xf>
    <xf numFmtId="14" fontId="62" fillId="0" borderId="3" xfId="9"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2" borderId="17" xfId="0" applyFont="1" applyFill="1" applyBorder="1" applyAlignment="1">
      <alignment vertical="center" wrapText="1"/>
    </xf>
    <xf numFmtId="0" fontId="8" fillId="3" borderId="81" xfId="6" applyFont="1" applyFill="1" applyBorder="1" applyAlignment="1">
      <alignment horizontal="center" vertical="center" wrapText="1"/>
    </xf>
    <xf numFmtId="0" fontId="8" fillId="3" borderId="14" xfId="6" applyFont="1" applyFill="1" applyBorder="1" applyAlignment="1">
      <alignment horizontal="center" vertical="center" wrapText="1"/>
    </xf>
    <xf numFmtId="0" fontId="8" fillId="3" borderId="17" xfId="6" applyFont="1" applyFill="1" applyBorder="1" applyAlignment="1">
      <alignment horizontal="justify" vertical="center" wrapText="1"/>
    </xf>
    <xf numFmtId="43" fontId="6" fillId="3" borderId="14" xfId="1" applyFont="1" applyFill="1" applyBorder="1" applyAlignment="1">
      <alignment horizontal="center" vertical="center" wrapText="1"/>
    </xf>
    <xf numFmtId="164" fontId="8" fillId="3" borderId="14" xfId="2" applyNumberFormat="1" applyFont="1" applyFill="1" applyBorder="1" applyAlignment="1">
      <alignment horizontal="center" vertical="center" wrapText="1"/>
    </xf>
    <xf numFmtId="0" fontId="8" fillId="4" borderId="81" xfId="6" applyFont="1" applyFill="1" applyBorder="1" applyAlignment="1">
      <alignment horizontal="center" vertical="center" wrapText="1"/>
    </xf>
    <xf numFmtId="0" fontId="8" fillId="4" borderId="14" xfId="6" applyFont="1" applyFill="1" applyBorder="1" applyAlignment="1">
      <alignment horizontal="center" vertical="center" wrapText="1"/>
    </xf>
    <xf numFmtId="167" fontId="8" fillId="4" borderId="14" xfId="6" applyNumberFormat="1" applyFont="1" applyFill="1" applyBorder="1" applyAlignment="1">
      <alignment horizontal="center" vertical="center" wrapText="1"/>
    </xf>
    <xf numFmtId="0" fontId="8" fillId="4" borderId="14" xfId="6" applyFont="1" applyFill="1" applyBorder="1" applyAlignment="1">
      <alignment horizontal="justify" vertical="center" wrapText="1"/>
    </xf>
    <xf numFmtId="0" fontId="8" fillId="4" borderId="16" xfId="6" applyFont="1" applyFill="1" applyBorder="1" applyAlignment="1">
      <alignment horizontal="center" vertical="center" wrapText="1"/>
    </xf>
    <xf numFmtId="43" fontId="6" fillId="4" borderId="14" xfId="1" applyFont="1" applyFill="1" applyBorder="1" applyAlignment="1">
      <alignment horizontal="center" vertical="center" wrapText="1"/>
    </xf>
    <xf numFmtId="164" fontId="8" fillId="4" borderId="14" xfId="2" applyNumberFormat="1" applyFont="1" applyFill="1" applyBorder="1" applyAlignment="1">
      <alignment horizontal="center" vertical="center" wrapText="1"/>
    </xf>
    <xf numFmtId="0" fontId="67" fillId="0" borderId="0" xfId="0" applyFont="1" applyAlignment="1">
      <alignment horizontal="center" vertical="center"/>
    </xf>
    <xf numFmtId="0" fontId="0" fillId="0" borderId="0" xfId="0" applyAlignment="1">
      <alignment vertical="center" wrapText="1"/>
    </xf>
    <xf numFmtId="0" fontId="0" fillId="0" borderId="0" xfId="0" applyAlignment="1">
      <alignment horizontal="center" vertical="center"/>
    </xf>
    <xf numFmtId="0" fontId="68" fillId="0" borderId="0" xfId="0" applyFont="1" applyAlignment="1">
      <alignment horizontal="center" vertical="center"/>
    </xf>
    <xf numFmtId="0" fontId="68" fillId="0" borderId="0" xfId="0" applyFont="1" applyAlignment="1">
      <alignment horizontal="center" vertical="center" wrapText="1"/>
    </xf>
    <xf numFmtId="0" fontId="0" fillId="0" borderId="0" xfId="0" applyAlignment="1">
      <alignment horizontal="center" vertical="center" wrapText="1"/>
    </xf>
    <xf numFmtId="0" fontId="68" fillId="0" borderId="0" xfId="0" applyFont="1" applyAlignment="1">
      <alignment horizontal="left" vertical="center" wrapText="1"/>
    </xf>
    <xf numFmtId="0" fontId="68" fillId="0" borderId="0" xfId="0" applyFont="1" applyAlignment="1">
      <alignment horizontal="right" vertical="center"/>
    </xf>
    <xf numFmtId="0" fontId="8" fillId="2" borderId="9" xfId="6" applyFont="1" applyFill="1" applyBorder="1" applyAlignment="1">
      <alignment vertical="center" wrapText="1"/>
    </xf>
    <xf numFmtId="0" fontId="70" fillId="2" borderId="33" xfId="6" applyFont="1" applyFill="1" applyBorder="1" applyAlignment="1">
      <alignment vertical="center" wrapText="1"/>
    </xf>
    <xf numFmtId="4" fontId="70" fillId="2" borderId="34" xfId="6" applyNumberFormat="1" applyFont="1" applyFill="1" applyBorder="1" applyAlignment="1">
      <alignment vertical="center" wrapText="1"/>
    </xf>
    <xf numFmtId="0" fontId="7" fillId="0" borderId="81" xfId="6" applyFont="1" applyBorder="1" applyAlignment="1">
      <alignment horizontal="center" vertical="center" wrapText="1"/>
    </xf>
    <xf numFmtId="0" fontId="7" fillId="0" borderId="14" xfId="6" applyFont="1" applyBorder="1" applyAlignment="1">
      <alignment horizontal="center" vertical="center" wrapText="1"/>
    </xf>
    <xf numFmtId="0" fontId="7" fillId="0" borderId="14" xfId="6" applyFont="1" applyBorder="1" applyAlignment="1">
      <alignment horizontal="justify" vertical="center" wrapText="1"/>
    </xf>
    <xf numFmtId="4" fontId="8" fillId="0" borderId="14" xfId="6" applyNumberFormat="1" applyFont="1" applyBorder="1" applyAlignment="1">
      <alignment horizontal="center" wrapText="1"/>
    </xf>
    <xf numFmtId="4" fontId="8" fillId="0" borderId="20" xfId="6" applyNumberFormat="1" applyFont="1" applyBorder="1" applyAlignment="1">
      <alignment horizontal="center" wrapText="1"/>
    </xf>
    <xf numFmtId="4" fontId="0" fillId="0" borderId="0" xfId="0" applyNumberFormat="1"/>
    <xf numFmtId="0" fontId="6" fillId="0" borderId="15" xfId="0" applyFont="1" applyBorder="1" applyAlignment="1">
      <alignment horizontal="right" vertical="center"/>
    </xf>
    <xf numFmtId="4" fontId="7" fillId="0" borderId="14" xfId="6" applyNumberFormat="1" applyFont="1" applyBorder="1" applyAlignment="1">
      <alignment horizontal="center" wrapText="1"/>
    </xf>
    <xf numFmtId="4" fontId="7" fillId="0" borderId="20" xfId="6" applyNumberFormat="1" applyFont="1" applyBorder="1" applyAlignment="1">
      <alignment horizontal="center" wrapText="1"/>
    </xf>
    <xf numFmtId="0" fontId="6" fillId="0" borderId="14" xfId="0" applyFont="1" applyBorder="1" applyAlignment="1">
      <alignment horizontal="right" vertical="center"/>
    </xf>
    <xf numFmtId="0" fontId="0" fillId="0" borderId="0" xfId="0"/>
    <xf numFmtId="0" fontId="0" fillId="0" borderId="0" xfId="0"/>
    <xf numFmtId="4" fontId="5" fillId="0" borderId="15" xfId="0" applyNumberFormat="1" applyFont="1" applyBorder="1" applyAlignment="1">
      <alignment horizontal="center" vertical="center"/>
    </xf>
    <xf numFmtId="0" fontId="5" fillId="15" borderId="15" xfId="0" applyFont="1" applyFill="1" applyBorder="1" applyAlignment="1">
      <alignment horizontal="center" vertical="center"/>
    </xf>
    <xf numFmtId="0" fontId="5" fillId="15" borderId="14" xfId="0" applyFont="1" applyFill="1" applyBorder="1" applyAlignment="1">
      <alignment horizontal="center" vertical="center"/>
    </xf>
    <xf numFmtId="49" fontId="5" fillId="15" borderId="15" xfId="0" applyNumberFormat="1" applyFont="1" applyFill="1" applyBorder="1" applyAlignment="1">
      <alignment horizontal="center" vertical="center"/>
    </xf>
    <xf numFmtId="0" fontId="5" fillId="0" borderId="15" xfId="0" applyFont="1" applyBorder="1" applyAlignment="1">
      <alignment horizontal="right" vertical="center"/>
    </xf>
    <xf numFmtId="4" fontId="6" fillId="3" borderId="17" xfId="0" applyNumberFormat="1" applyFont="1" applyFill="1" applyBorder="1"/>
    <xf numFmtId="4" fontId="6" fillId="3" borderId="13" xfId="0" applyNumberFormat="1" applyFont="1" applyFill="1" applyBorder="1" applyAlignment="1">
      <alignment horizontal="center"/>
    </xf>
    <xf numFmtId="4" fontId="6" fillId="4" borderId="17" xfId="0" applyNumberFormat="1" applyFont="1" applyFill="1" applyBorder="1"/>
    <xf numFmtId="4" fontId="6" fillId="4" borderId="16" xfId="0" applyNumberFormat="1" applyFont="1" applyFill="1" applyBorder="1"/>
    <xf numFmtId="4" fontId="6" fillId="4" borderId="17" xfId="0" applyNumberFormat="1" applyFont="1" applyFill="1" applyBorder="1" applyAlignment="1">
      <alignment horizontal="center"/>
    </xf>
    <xf numFmtId="4" fontId="8" fillId="0" borderId="14" xfId="6"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7" fillId="0" borderId="14" xfId="6" applyNumberFormat="1" applyFont="1" applyBorder="1" applyAlignment="1">
      <alignment horizontal="center" vertical="center" wrapText="1"/>
    </xf>
    <xf numFmtId="4" fontId="6" fillId="3" borderId="14" xfId="0" applyNumberFormat="1" applyFont="1" applyFill="1" applyBorder="1"/>
    <xf numFmtId="4" fontId="6" fillId="3" borderId="14" xfId="0" applyNumberFormat="1" applyFont="1" applyFill="1" applyBorder="1" applyAlignment="1">
      <alignment horizontal="center"/>
    </xf>
    <xf numFmtId="4" fontId="6" fillId="4" borderId="14" xfId="0" applyNumberFormat="1" applyFont="1" applyFill="1" applyBorder="1"/>
    <xf numFmtId="4" fontId="6" fillId="3" borderId="15" xfId="0" applyNumberFormat="1" applyFont="1" applyFill="1" applyBorder="1"/>
    <xf numFmtId="4" fontId="5" fillId="0" borderId="14" xfId="0" applyNumberFormat="1" applyFont="1" applyBorder="1" applyAlignment="1">
      <alignment vertical="center" wrapText="1"/>
    </xf>
    <xf numFmtId="4" fontId="6" fillId="3" borderId="14" xfId="1" applyNumberFormat="1" applyFont="1" applyFill="1" applyBorder="1" applyAlignment="1">
      <alignment horizontal="center" vertical="center" wrapText="1"/>
    </xf>
    <xf numFmtId="4" fontId="8" fillId="3" borderId="14" xfId="2" applyNumberFormat="1" applyFont="1" applyFill="1" applyBorder="1" applyAlignment="1">
      <alignment horizontal="center" vertical="center" wrapText="1"/>
    </xf>
    <xf numFmtId="4" fontId="6" fillId="4" borderId="14" xfId="1" applyNumberFormat="1" applyFont="1" applyFill="1" applyBorder="1" applyAlignment="1">
      <alignment horizontal="center" vertical="center" wrapText="1"/>
    </xf>
    <xf numFmtId="4" fontId="8" fillId="4" borderId="14" xfId="2" applyNumberFormat="1" applyFont="1" applyFill="1" applyBorder="1" applyAlignment="1">
      <alignment horizontal="center" vertical="center" wrapText="1"/>
    </xf>
    <xf numFmtId="0" fontId="72" fillId="0" borderId="15" xfId="0" applyFont="1" applyBorder="1" applyAlignment="1">
      <alignment horizontal="right" vertical="center"/>
    </xf>
    <xf numFmtId="0" fontId="72" fillId="0" borderId="15" xfId="0" applyFont="1" applyBorder="1" applyAlignment="1">
      <alignment horizontal="center" vertical="center"/>
    </xf>
    <xf numFmtId="4" fontId="72" fillId="0" borderId="15" xfId="0" applyNumberFormat="1" applyFont="1" applyBorder="1" applyAlignment="1">
      <alignment horizontal="center" vertical="center"/>
    </xf>
    <xf numFmtId="4" fontId="72" fillId="0" borderId="14" xfId="6" applyNumberFormat="1" applyFont="1" applyBorder="1" applyAlignment="1">
      <alignment horizontal="center" wrapText="1"/>
    </xf>
    <xf numFmtId="4" fontId="73" fillId="0" borderId="14" xfId="6" applyNumberFormat="1" applyFont="1" applyBorder="1" applyAlignment="1">
      <alignment horizontal="center" vertical="center" wrapText="1"/>
    </xf>
    <xf numFmtId="4" fontId="72" fillId="0" borderId="20" xfId="6" applyNumberFormat="1" applyFont="1" applyBorder="1" applyAlignment="1">
      <alignment horizontal="center" wrapText="1"/>
    </xf>
    <xf numFmtId="4" fontId="72" fillId="0" borderId="14" xfId="6" applyNumberFormat="1" applyFont="1" applyBorder="1" applyAlignment="1">
      <alignment horizontal="center" vertical="center" wrapText="1"/>
    </xf>
    <xf numFmtId="0" fontId="7" fillId="0" borderId="15" xfId="0" applyFont="1" applyBorder="1" applyAlignment="1">
      <alignment horizontal="right" vertical="center"/>
    </xf>
    <xf numFmtId="0" fontId="5" fillId="0" borderId="15" xfId="0" applyFont="1" applyFill="1" applyBorder="1" applyAlignment="1">
      <alignment vertical="center" wrapText="1"/>
    </xf>
    <xf numFmtId="4" fontId="5" fillId="0" borderId="86" xfId="0" applyNumberFormat="1" applyFont="1" applyBorder="1" applyAlignment="1">
      <alignment vertical="center"/>
    </xf>
    <xf numFmtId="0" fontId="5" fillId="0" borderId="15" xfId="0" applyFont="1" applyFill="1" applyBorder="1" applyAlignment="1">
      <alignment horizontal="center" vertical="center"/>
    </xf>
    <xf numFmtId="0" fontId="6" fillId="0" borderId="15" xfId="0" applyFont="1" applyFill="1" applyBorder="1" applyAlignment="1">
      <alignment horizontal="right" vertical="center" wrapText="1"/>
    </xf>
    <xf numFmtId="0" fontId="5" fillId="0" borderId="15" xfId="0" quotePrefix="1" applyFont="1" applyBorder="1" applyAlignment="1">
      <alignment horizontal="right" vertical="center"/>
    </xf>
    <xf numFmtId="0" fontId="5" fillId="0" borderId="14" xfId="0" applyFont="1" applyFill="1" applyBorder="1" applyAlignment="1">
      <alignment vertical="center" wrapText="1"/>
    </xf>
    <xf numFmtId="0" fontId="8" fillId="0" borderId="15" xfId="0" applyFont="1" applyBorder="1" applyAlignment="1">
      <alignment horizontal="right" vertical="center"/>
    </xf>
    <xf numFmtId="0" fontId="5" fillId="0" borderId="14" xfId="0" applyFont="1" applyBorder="1" applyAlignment="1">
      <alignment horizontal="right" vertical="center"/>
    </xf>
    <xf numFmtId="0" fontId="0" fillId="0" borderId="0" xfId="0"/>
    <xf numFmtId="0" fontId="5" fillId="0" borderId="15" xfId="0" applyFont="1" applyBorder="1" applyAlignment="1">
      <alignment horizontal="right" vertical="center" wrapText="1"/>
    </xf>
    <xf numFmtId="0" fontId="6" fillId="0" borderId="15" xfId="0" applyFont="1" applyBorder="1" applyAlignment="1">
      <alignment horizontal="right" vertical="center" wrapText="1"/>
    </xf>
    <xf numFmtId="0" fontId="72" fillId="0" borderId="15" xfId="0" applyFont="1" applyBorder="1" applyAlignment="1">
      <alignment horizontal="right" vertical="center" wrapText="1"/>
    </xf>
    <xf numFmtId="4" fontId="72" fillId="0" borderId="14" xfId="0" applyNumberFormat="1" applyFont="1" applyBorder="1" applyAlignment="1">
      <alignment vertical="center"/>
    </xf>
    <xf numFmtId="0" fontId="5" fillId="15" borderId="16" xfId="0" applyFont="1" applyFill="1" applyBorder="1" applyAlignment="1">
      <alignment horizontal="center" vertical="center"/>
    </xf>
    <xf numFmtId="0" fontId="72" fillId="0" borderId="14" xfId="0" applyFont="1" applyBorder="1" applyAlignment="1">
      <alignment horizontal="center" vertical="center"/>
    </xf>
    <xf numFmtId="4" fontId="72" fillId="0" borderId="17" xfId="0" applyNumberFormat="1" applyFont="1" applyBorder="1" applyAlignment="1">
      <alignment vertical="center"/>
    </xf>
    <xf numFmtId="168" fontId="5" fillId="0" borderId="15" xfId="0" applyNumberFormat="1" applyFont="1" applyBorder="1" applyAlignment="1">
      <alignment horizontal="right" vertical="center" wrapText="1"/>
    </xf>
    <xf numFmtId="4" fontId="72" fillId="0" borderId="14" xfId="0" applyNumberFormat="1" applyFont="1" applyBorder="1" applyAlignment="1">
      <alignment horizontal="center" vertical="center"/>
    </xf>
    <xf numFmtId="0" fontId="5" fillId="0" borderId="14" xfId="0" applyFont="1" applyFill="1" applyBorder="1" applyAlignment="1">
      <alignment horizontal="center" vertical="center"/>
    </xf>
    <xf numFmtId="0" fontId="6" fillId="0" borderId="14" xfId="0" applyFont="1" applyFill="1" applyBorder="1" applyAlignment="1">
      <alignment horizontal="right" vertical="center"/>
    </xf>
    <xf numFmtId="0" fontId="5" fillId="0" borderId="15" xfId="0" applyFont="1" applyFill="1" applyBorder="1" applyAlignment="1">
      <alignment horizontal="right" vertical="center" wrapText="1"/>
    </xf>
    <xf numFmtId="4" fontId="6" fillId="0" borderId="14" xfId="0" applyNumberFormat="1" applyFont="1" applyBorder="1" applyAlignment="1">
      <alignment horizontal="center" vertical="center"/>
    </xf>
    <xf numFmtId="49" fontId="5" fillId="15" borderId="14" xfId="0" applyNumberFormat="1" applyFont="1" applyFill="1" applyBorder="1" applyAlignment="1">
      <alignment horizontal="center" vertical="center"/>
    </xf>
    <xf numFmtId="4" fontId="5" fillId="0" borderId="87" xfId="0" applyNumberFormat="1" applyFont="1" applyBorder="1" applyAlignment="1">
      <alignment vertical="center"/>
    </xf>
    <xf numFmtId="0" fontId="5" fillId="15" borderId="17" xfId="0" applyFont="1" applyFill="1" applyBorder="1" applyAlignment="1">
      <alignment horizontal="center" vertical="center"/>
    </xf>
    <xf numFmtId="0" fontId="5" fillId="0" borderId="14" xfId="0" applyFont="1" applyBorder="1" applyAlignment="1">
      <alignment horizontal="right" vertical="center" wrapText="1"/>
    </xf>
    <xf numFmtId="4" fontId="6" fillId="0" borderId="15" xfId="0" applyNumberFormat="1" applyFont="1" applyBorder="1" applyAlignment="1">
      <alignment horizontal="center" vertical="center"/>
    </xf>
    <xf numFmtId="4" fontId="6" fillId="0" borderId="17" xfId="0" applyNumberFormat="1" applyFont="1" applyBorder="1" applyAlignment="1">
      <alignment horizontal="center" vertical="center"/>
    </xf>
    <xf numFmtId="4" fontId="6" fillId="0" borderId="87" xfId="0" applyNumberFormat="1" applyFont="1" applyBorder="1" applyAlignment="1">
      <alignment horizontal="center" vertical="center"/>
    </xf>
    <xf numFmtId="0" fontId="0" fillId="0" borderId="0" xfId="0"/>
    <xf numFmtId="0" fontId="0" fillId="0" borderId="0" xfId="0"/>
    <xf numFmtId="0" fontId="6" fillId="0" borderId="14" xfId="0" applyFont="1" applyBorder="1" applyAlignment="1">
      <alignment horizontal="right" vertical="center" wrapText="1"/>
    </xf>
    <xf numFmtId="0" fontId="72" fillId="0" borderId="14" xfId="0" applyFont="1" applyBorder="1" applyAlignment="1">
      <alignment horizontal="right" vertical="center" wrapText="1"/>
    </xf>
    <xf numFmtId="0" fontId="72" fillId="0" borderId="17" xfId="0" applyFont="1" applyBorder="1" applyAlignment="1">
      <alignment horizontal="center" vertical="center"/>
    </xf>
    <xf numFmtId="0" fontId="7" fillId="0" borderId="15" xfId="0" applyFont="1" applyBorder="1" applyAlignment="1">
      <alignment horizontal="right" vertical="center" wrapText="1"/>
    </xf>
    <xf numFmtId="0" fontId="7" fillId="0" borderId="15" xfId="0" applyFont="1" applyBorder="1" applyAlignment="1">
      <alignment horizontal="center" vertical="center"/>
    </xf>
    <xf numFmtId="4" fontId="7" fillId="0" borderId="14" xfId="0" applyNumberFormat="1" applyFont="1" applyBorder="1" applyAlignment="1">
      <alignment horizontal="center" vertical="center"/>
    </xf>
    <xf numFmtId="0" fontId="7" fillId="0" borderId="14" xfId="0" applyFont="1" applyBorder="1" applyAlignment="1">
      <alignment horizontal="right" vertical="center" wrapText="1"/>
    </xf>
    <xf numFmtId="0" fontId="7" fillId="0" borderId="17" xfId="0" applyFont="1" applyBorder="1" applyAlignment="1">
      <alignment horizontal="center" vertical="center"/>
    </xf>
    <xf numFmtId="4" fontId="72" fillId="0" borderId="17" xfId="0" applyNumberFormat="1" applyFont="1" applyBorder="1" applyAlignment="1">
      <alignment horizontal="center" vertical="center"/>
    </xf>
    <xf numFmtId="4" fontId="7" fillId="0" borderId="17" xfId="0" applyNumberFormat="1" applyFont="1" applyBorder="1" applyAlignment="1">
      <alignment horizontal="center" vertical="center"/>
    </xf>
    <xf numFmtId="0" fontId="5" fillId="0" borderId="17" xfId="0" applyFont="1" applyBorder="1" applyAlignment="1">
      <alignment horizontal="right" vertical="center" wrapText="1"/>
    </xf>
    <xf numFmtId="0" fontId="6" fillId="0" borderId="17" xfId="0" applyFont="1" applyBorder="1" applyAlignment="1">
      <alignment horizontal="right" vertical="center" wrapText="1"/>
    </xf>
    <xf numFmtId="0" fontId="72" fillId="0" borderId="17" xfId="0" applyFont="1" applyBorder="1" applyAlignment="1">
      <alignment horizontal="right" vertical="center" wrapText="1"/>
    </xf>
    <xf numFmtId="0" fontId="0" fillId="0" borderId="0" xfId="0"/>
    <xf numFmtId="49" fontId="5" fillId="15" borderId="17" xfId="0" applyNumberFormat="1" applyFont="1" applyFill="1" applyBorder="1" applyAlignment="1">
      <alignment horizontal="center" vertical="center"/>
    </xf>
    <xf numFmtId="0" fontId="5" fillId="15" borderId="17" xfId="0" applyFont="1" applyFill="1" applyBorder="1" applyAlignment="1">
      <alignment horizontal="center" vertical="center" wrapText="1"/>
    </xf>
    <xf numFmtId="4" fontId="7" fillId="0" borderId="14" xfId="6" applyNumberFormat="1" applyFont="1" applyFill="1" applyBorder="1" applyAlignment="1">
      <alignment horizontal="center" vertical="center" wrapText="1"/>
    </xf>
    <xf numFmtId="0" fontId="0" fillId="0" borderId="0" xfId="0"/>
    <xf numFmtId="4" fontId="6" fillId="0" borderId="16" xfId="0" applyNumberFormat="1" applyFont="1" applyBorder="1" applyAlignment="1">
      <alignment horizontal="center" vertical="center"/>
    </xf>
    <xf numFmtId="0" fontId="0" fillId="0" borderId="0" xfId="0"/>
    <xf numFmtId="0" fontId="74" fillId="0" borderId="0" xfId="0" applyFont="1" applyAlignment="1">
      <alignment vertical="center"/>
    </xf>
    <xf numFmtId="4" fontId="74" fillId="0" borderId="0" xfId="0" applyNumberFormat="1" applyFont="1" applyAlignment="1">
      <alignment vertical="center"/>
    </xf>
    <xf numFmtId="0" fontId="5" fillId="15" borderId="15" xfId="0" applyNumberFormat="1" applyFont="1" applyFill="1" applyBorder="1" applyAlignment="1">
      <alignment horizontal="center" vertical="center"/>
    </xf>
    <xf numFmtId="4" fontId="68" fillId="0" borderId="0" xfId="0" applyNumberFormat="1" applyFont="1" applyAlignment="1">
      <alignment horizontal="right" vertical="center"/>
    </xf>
    <xf numFmtId="2" fontId="68" fillId="0" borderId="0" xfId="0" applyNumberFormat="1" applyFont="1" applyAlignment="1">
      <alignment horizontal="right" vertical="center"/>
    </xf>
    <xf numFmtId="0" fontId="62" fillId="0" borderId="3" xfId="9" applyFont="1" applyFill="1" applyBorder="1" applyAlignment="1">
      <alignment horizontal="center" vertical="center"/>
    </xf>
    <xf numFmtId="0" fontId="62" fillId="0" borderId="3" xfId="9" applyFont="1" applyFill="1" applyBorder="1" applyAlignment="1">
      <alignment horizontal="left" vertical="center" wrapText="1"/>
    </xf>
    <xf numFmtId="4" fontId="62" fillId="0" borderId="3" xfId="9" applyNumberFormat="1" applyFont="1" applyFill="1" applyBorder="1" applyAlignment="1">
      <alignment horizontal="center" vertical="center" wrapText="1"/>
    </xf>
    <xf numFmtId="4" fontId="62" fillId="0" borderId="10" xfId="9" applyNumberFormat="1" applyFont="1" applyFill="1" applyBorder="1" applyAlignment="1">
      <alignment horizontal="center" vertical="center" wrapText="1"/>
    </xf>
    <xf numFmtId="0" fontId="62" fillId="0" borderId="8" xfId="9" applyFont="1" applyFill="1" applyBorder="1" applyAlignment="1">
      <alignment horizontal="center" vertical="center"/>
    </xf>
    <xf numFmtId="169" fontId="62" fillId="0" borderId="8" xfId="9" applyNumberFormat="1" applyFont="1" applyFill="1" applyBorder="1" applyAlignment="1">
      <alignment horizontal="center" vertical="center" wrapText="1"/>
    </xf>
    <xf numFmtId="0" fontId="64" fillId="0" borderId="3" xfId="10" applyFont="1" applyFill="1" applyBorder="1" applyAlignment="1">
      <alignment horizontal="center" vertical="center" wrapText="1"/>
    </xf>
    <xf numFmtId="169" fontId="62" fillId="2" borderId="8" xfId="9" applyNumberFormat="1" applyFont="1" applyFill="1" applyBorder="1" applyAlignment="1">
      <alignment horizontal="center" vertical="center" wrapText="1"/>
    </xf>
    <xf numFmtId="0" fontId="61" fillId="14" borderId="9" xfId="9" applyFont="1" applyFill="1" applyBorder="1" applyAlignment="1">
      <alignment horizontal="justify" vertical="center" wrapText="1"/>
    </xf>
    <xf numFmtId="17" fontId="61" fillId="14" borderId="9" xfId="9" applyNumberFormat="1" applyFont="1" applyFill="1" applyBorder="1" applyAlignment="1">
      <alignment horizontal="center" vertical="center"/>
    </xf>
    <xf numFmtId="4" fontId="61" fillId="14" borderId="9" xfId="9" applyNumberFormat="1" applyFont="1" applyFill="1" applyBorder="1" applyAlignment="1">
      <alignment horizontal="center" vertical="center"/>
    </xf>
    <xf numFmtId="4" fontId="61" fillId="14" borderId="6" xfId="9" applyNumberFormat="1" applyFont="1" applyFill="1" applyBorder="1" applyAlignment="1">
      <alignment horizontal="center" vertical="center"/>
    </xf>
    <xf numFmtId="49" fontId="5" fillId="15" borderId="16" xfId="0" applyNumberFormat="1" applyFont="1" applyFill="1" applyBorder="1" applyAlignment="1">
      <alignment horizontal="center" vertical="center"/>
    </xf>
    <xf numFmtId="0" fontId="5" fillId="0" borderId="17" xfId="0" applyFont="1" applyFill="1" applyBorder="1" applyAlignment="1">
      <alignment vertical="center" wrapText="1"/>
    </xf>
    <xf numFmtId="4" fontId="6" fillId="0" borderId="14" xfId="0" applyNumberFormat="1" applyFont="1" applyBorder="1" applyAlignment="1">
      <alignment horizontal="right" vertical="center"/>
    </xf>
    <xf numFmtId="44" fontId="5" fillId="0" borderId="14" xfId="0" applyNumberFormat="1" applyFont="1" applyBorder="1" applyAlignment="1">
      <alignment horizontal="right" vertical="center"/>
    </xf>
    <xf numFmtId="0" fontId="5" fillId="0" borderId="15" xfId="0" applyFont="1" applyBorder="1" applyAlignment="1">
      <alignment horizontal="center" vertical="center" wrapText="1"/>
    </xf>
    <xf numFmtId="0" fontId="5" fillId="0" borderId="15" xfId="0" applyNumberFormat="1" applyFont="1" applyBorder="1" applyAlignment="1">
      <alignment horizontal="center" vertical="center"/>
    </xf>
    <xf numFmtId="44" fontId="70" fillId="0" borderId="0" xfId="1" applyNumberFormat="1" applyFont="1" applyAlignment="1">
      <alignment horizontal="center" vertical="center"/>
    </xf>
    <xf numFmtId="44" fontId="70" fillId="0" borderId="0" xfId="0" applyNumberFormat="1" applyFont="1" applyAlignment="1">
      <alignment horizontal="center" vertical="center"/>
    </xf>
    <xf numFmtId="44" fontId="70" fillId="0" borderId="0" xfId="0" applyNumberFormat="1" applyFont="1" applyAlignment="1">
      <alignment horizontal="left" vertical="center"/>
    </xf>
    <xf numFmtId="44" fontId="41" fillId="0" borderId="0" xfId="1" applyNumberFormat="1" applyFont="1" applyAlignment="1">
      <alignment horizontal="right" vertical="center"/>
    </xf>
    <xf numFmtId="44" fontId="41" fillId="0" borderId="0" xfId="0" applyNumberFormat="1" applyFont="1" applyAlignment="1">
      <alignment horizontal="right" vertical="center"/>
    </xf>
    <xf numFmtId="0" fontId="5" fillId="0" borderId="17" xfId="0" applyNumberFormat="1" applyFont="1" applyBorder="1" applyAlignment="1">
      <alignment horizontal="center" vertical="center" wrapText="1"/>
    </xf>
    <xf numFmtId="0" fontId="7" fillId="0" borderId="88" xfId="6" applyFont="1" applyBorder="1" applyAlignment="1">
      <alignment horizontal="center" vertical="center" wrapText="1"/>
    </xf>
    <xf numFmtId="0" fontId="7" fillId="0" borderId="17" xfId="6" applyFont="1" applyBorder="1" applyAlignment="1">
      <alignment horizontal="center" vertical="center" wrapText="1"/>
    </xf>
    <xf numFmtId="0" fontId="7" fillId="0" borderId="17" xfId="6" applyFont="1" applyBorder="1" applyAlignment="1">
      <alignment horizontal="justify" vertical="center" wrapText="1"/>
    </xf>
    <xf numFmtId="4" fontId="8" fillId="4" borderId="14" xfId="6" applyNumberFormat="1" applyFont="1" applyFill="1" applyBorder="1" applyAlignment="1">
      <alignment horizontal="center" vertical="center" wrapText="1"/>
    </xf>
    <xf numFmtId="49" fontId="7" fillId="0" borderId="14" xfId="6" applyNumberFormat="1" applyFont="1" applyBorder="1" applyAlignment="1">
      <alignment horizontal="center" vertical="center" wrapText="1"/>
    </xf>
    <xf numFmtId="44" fontId="8" fillId="4" borderId="14" xfId="2" applyNumberFormat="1" applyFont="1" applyFill="1" applyBorder="1" applyAlignment="1">
      <alignment horizontal="center" vertical="center" wrapText="1"/>
    </xf>
    <xf numFmtId="4" fontId="7" fillId="0" borderId="14" xfId="6" applyNumberFormat="1" applyFont="1" applyBorder="1" applyAlignment="1">
      <alignment horizontal="right" wrapText="1"/>
    </xf>
    <xf numFmtId="4" fontId="5" fillId="0" borderId="17" xfId="0" applyNumberFormat="1" applyFont="1" applyBorder="1" applyAlignment="1">
      <alignment horizontal="right" vertical="center"/>
    </xf>
    <xf numFmtId="44" fontId="8" fillId="3" borderId="14" xfId="2" applyNumberFormat="1" applyFont="1" applyFill="1" applyBorder="1" applyAlignment="1">
      <alignment horizontal="center" vertical="center" wrapText="1"/>
    </xf>
    <xf numFmtId="0" fontId="5" fillId="0" borderId="17" xfId="0" applyNumberFormat="1" applyFont="1" applyBorder="1" applyAlignment="1">
      <alignment horizontal="center" vertical="center"/>
    </xf>
    <xf numFmtId="0" fontId="8" fillId="2" borderId="6" xfId="6" applyFont="1" applyFill="1" applyBorder="1" applyAlignment="1">
      <alignment horizontal="left" vertical="center" wrapText="1"/>
    </xf>
    <xf numFmtId="0" fontId="62" fillId="0" borderId="3" xfId="9" applyFont="1" applyBorder="1" applyAlignment="1">
      <alignment horizontal="center" vertical="center"/>
    </xf>
    <xf numFmtId="0" fontId="62" fillId="0" borderId="8" xfId="9" applyFont="1" applyBorder="1" applyAlignment="1">
      <alignment horizontal="center" vertical="center" wrapText="1"/>
    </xf>
    <xf numFmtId="0" fontId="9" fillId="12" borderId="3" xfId="0" applyFont="1" applyFill="1" applyBorder="1" applyAlignment="1">
      <alignment horizontal="center" vertical="center"/>
    </xf>
    <xf numFmtId="0" fontId="0" fillId="0" borderId="0" xfId="0"/>
    <xf numFmtId="0" fontId="33" fillId="0" borderId="33" xfId="5" applyFont="1" applyBorder="1" applyAlignment="1">
      <alignment horizontal="center" vertical="center"/>
    </xf>
    <xf numFmtId="0" fontId="33" fillId="0" borderId="34" xfId="5" applyFont="1" applyBorder="1" applyAlignment="1">
      <alignment horizontal="center" vertical="center"/>
    </xf>
    <xf numFmtId="0" fontId="34" fillId="9" borderId="36" xfId="0" applyFont="1" applyFill="1" applyBorder="1" applyAlignment="1">
      <alignment horizontal="left" vertical="top" wrapText="1"/>
    </xf>
    <xf numFmtId="0" fontId="5" fillId="0" borderId="17" xfId="0" applyFont="1" applyFill="1" applyBorder="1" applyAlignment="1">
      <alignment horizontal="right" vertical="center" wrapText="1"/>
    </xf>
    <xf numFmtId="0" fontId="64" fillId="0" borderId="3" xfId="10" applyNumberFormat="1" applyFont="1" applyBorder="1" applyAlignment="1">
      <alignment horizontal="center" vertical="center" wrapText="1"/>
    </xf>
    <xf numFmtId="0" fontId="74" fillId="0" borderId="0" xfId="0" applyFont="1"/>
    <xf numFmtId="44" fontId="74" fillId="0" borderId="0" xfId="0" applyNumberFormat="1" applyFont="1"/>
    <xf numFmtId="0" fontId="6" fillId="3" borderId="17" xfId="0" applyFont="1" applyFill="1" applyBorder="1" applyAlignment="1">
      <alignment vertical="center"/>
    </xf>
    <xf numFmtId="44" fontId="6" fillId="3" borderId="17" xfId="0" applyNumberFormat="1" applyFont="1" applyFill="1" applyBorder="1" applyAlignment="1">
      <alignment vertical="center"/>
    </xf>
    <xf numFmtId="0" fontId="6" fillId="4" borderId="17" xfId="0" applyFont="1" applyFill="1" applyBorder="1" applyAlignment="1">
      <alignment vertical="center"/>
    </xf>
    <xf numFmtId="44" fontId="6" fillId="4" borderId="17" xfId="0" applyNumberFormat="1" applyFont="1" applyFill="1" applyBorder="1" applyAlignment="1">
      <alignment vertical="center"/>
    </xf>
    <xf numFmtId="0" fontId="6" fillId="4" borderId="16" xfId="0" applyFont="1" applyFill="1" applyBorder="1" applyAlignment="1">
      <alignment horizontal="center" vertical="center"/>
    </xf>
    <xf numFmtId="0" fontId="6" fillId="3" borderId="14" xfId="0" applyFont="1" applyFill="1" applyBorder="1" applyAlignment="1">
      <alignment horizontal="center" vertical="center"/>
    </xf>
    <xf numFmtId="44" fontId="6" fillId="4" borderId="14" xfId="0" applyNumberFormat="1" applyFont="1" applyFill="1" applyBorder="1" applyAlignment="1">
      <alignment vertical="center"/>
    </xf>
    <xf numFmtId="0" fontId="6" fillId="3" borderId="15" xfId="0" applyFont="1" applyFill="1" applyBorder="1" applyAlignment="1">
      <alignment vertical="center"/>
    </xf>
    <xf numFmtId="44" fontId="6" fillId="3" borderId="15" xfId="0" applyNumberFormat="1" applyFont="1" applyFill="1" applyBorder="1" applyAlignment="1">
      <alignment vertical="center"/>
    </xf>
    <xf numFmtId="0" fontId="9" fillId="0" borderId="3" xfId="0" applyFont="1" applyBorder="1" applyAlignment="1">
      <alignment vertical="center"/>
    </xf>
    <xf numFmtId="0" fontId="10" fillId="0" borderId="30" xfId="0" applyFont="1" applyBorder="1"/>
    <xf numFmtId="0" fontId="10" fillId="0" borderId="31" xfId="0" applyFont="1" applyBorder="1"/>
    <xf numFmtId="0" fontId="10" fillId="0" borderId="32" xfId="0" applyFont="1" applyBorder="1"/>
    <xf numFmtId="0" fontId="10" fillId="0" borderId="33" xfId="0" applyFont="1" applyBorder="1"/>
    <xf numFmtId="0" fontId="10" fillId="0" borderId="0" xfId="0" applyFont="1" applyBorder="1"/>
    <xf numFmtId="0" fontId="10" fillId="0" borderId="34" xfId="0" applyFont="1" applyBorder="1"/>
    <xf numFmtId="0" fontId="14" fillId="0" borderId="33"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34" xfId="0" applyFont="1" applyBorder="1" applyAlignment="1">
      <alignment horizontal="center" vertical="center" wrapText="1"/>
    </xf>
    <xf numFmtId="0" fontId="19" fillId="0" borderId="33"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34" xfId="0" applyFont="1" applyBorder="1" applyAlignment="1">
      <alignment horizontal="center" vertical="center" wrapText="1"/>
    </xf>
    <xf numFmtId="0" fontId="21" fillId="0" borderId="33" xfId="0" applyFont="1" applyBorder="1" applyAlignment="1">
      <alignment horizontal="left" vertical="center" wrapText="1"/>
    </xf>
    <xf numFmtId="0" fontId="21" fillId="0" borderId="0" xfId="0" applyFont="1" applyBorder="1" applyAlignment="1">
      <alignment horizontal="left" vertical="center" wrapText="1"/>
    </xf>
    <xf numFmtId="0" fontId="21" fillId="0" borderId="34" xfId="0" applyFont="1" applyBorder="1" applyAlignment="1">
      <alignment horizontal="left" vertical="center" wrapText="1"/>
    </xf>
    <xf numFmtId="0" fontId="18" fillId="0" borderId="33" xfId="0" applyFont="1" applyBorder="1" applyAlignment="1">
      <alignment horizontal="center" wrapText="1"/>
    </xf>
    <xf numFmtId="0" fontId="18" fillId="0" borderId="0" xfId="0" applyFont="1" applyBorder="1" applyAlignment="1">
      <alignment horizontal="center" wrapText="1"/>
    </xf>
    <xf numFmtId="0" fontId="18" fillId="0" borderId="34" xfId="0" applyFont="1" applyBorder="1" applyAlignment="1">
      <alignment horizontal="center" wrapText="1"/>
    </xf>
    <xf numFmtId="0" fontId="10" fillId="0" borderId="76" xfId="0" applyFont="1" applyBorder="1"/>
    <xf numFmtId="0" fontId="22" fillId="0" borderId="0" xfId="0" applyFont="1" applyBorder="1" applyAlignment="1">
      <alignment vertical="center"/>
    </xf>
    <xf numFmtId="4" fontId="10" fillId="0" borderId="0" xfId="0" applyNumberFormat="1" applyFont="1" applyBorder="1"/>
    <xf numFmtId="4" fontId="13" fillId="0" borderId="0" xfId="0" applyNumberFormat="1" applyFont="1" applyBorder="1" applyAlignment="1">
      <alignment vertical="center"/>
    </xf>
    <xf numFmtId="4" fontId="25" fillId="0" borderId="0" xfId="0" applyNumberFormat="1" applyFont="1" applyBorder="1" applyAlignment="1">
      <alignment horizontal="center" vertical="center" wrapText="1"/>
    </xf>
    <xf numFmtId="0" fontId="26" fillId="0" borderId="0" xfId="0" applyFont="1" applyBorder="1" applyAlignment="1">
      <alignment vertical="center"/>
    </xf>
    <xf numFmtId="0" fontId="13" fillId="0" borderId="33" xfId="0" applyFont="1" applyBorder="1" applyAlignment="1">
      <alignment horizontal="center" vertical="center"/>
    </xf>
    <xf numFmtId="4" fontId="14" fillId="0" borderId="0" xfId="0" applyNumberFormat="1" applyFont="1" applyBorder="1" applyAlignment="1">
      <alignment vertical="center"/>
    </xf>
    <xf numFmtId="4" fontId="13" fillId="0" borderId="0" xfId="0" applyNumberFormat="1" applyFont="1" applyBorder="1"/>
    <xf numFmtId="0" fontId="13" fillId="0" borderId="76" xfId="0" applyFont="1" applyBorder="1"/>
    <xf numFmtId="0" fontId="13" fillId="0" borderId="72" xfId="0" applyFont="1" applyBorder="1" applyAlignment="1">
      <alignment horizontal="right"/>
    </xf>
    <xf numFmtId="0" fontId="13" fillId="0" borderId="33" xfId="0" applyFont="1" applyBorder="1" applyAlignment="1">
      <alignment horizontal="right"/>
    </xf>
    <xf numFmtId="0" fontId="21" fillId="0" borderId="33" xfId="0" applyFont="1" applyBorder="1" applyAlignment="1">
      <alignment horizontal="left" vertical="center"/>
    </xf>
    <xf numFmtId="0" fontId="21" fillId="0" borderId="0" xfId="0" applyFont="1" applyBorder="1" applyAlignment="1">
      <alignment horizontal="left" vertical="center"/>
    </xf>
    <xf numFmtId="0" fontId="21" fillId="0" borderId="34" xfId="0" applyFont="1" applyBorder="1" applyAlignment="1">
      <alignment horizontal="left" vertical="center"/>
    </xf>
    <xf numFmtId="0" fontId="20" fillId="0" borderId="33" xfId="0" applyFont="1" applyBorder="1"/>
    <xf numFmtId="0" fontId="21" fillId="0" borderId="0" xfId="0" applyFont="1" applyBorder="1"/>
    <xf numFmtId="10" fontId="13" fillId="8" borderId="77" xfId="0" applyNumberFormat="1" applyFont="1" applyFill="1" applyBorder="1" applyAlignment="1">
      <alignment horizontal="center"/>
    </xf>
    <xf numFmtId="49" fontId="10" fillId="0" borderId="33" xfId="0" applyNumberFormat="1" applyFont="1" applyBorder="1" applyAlignment="1">
      <alignment horizontal="left" vertical="center" wrapText="1"/>
    </xf>
    <xf numFmtId="49" fontId="10" fillId="0" borderId="0" xfId="0" applyNumberFormat="1" applyFont="1" applyBorder="1" applyAlignment="1">
      <alignment horizontal="left" vertical="center" wrapText="1"/>
    </xf>
    <xf numFmtId="49" fontId="10" fillId="0" borderId="34" xfId="0" applyNumberFormat="1" applyFont="1" applyBorder="1" applyAlignment="1">
      <alignment horizontal="left" vertical="center" wrapText="1"/>
    </xf>
    <xf numFmtId="10" fontId="74" fillId="0" borderId="0" xfId="3" applyNumberFormat="1" applyFont="1"/>
    <xf numFmtId="0" fontId="6" fillId="0" borderId="6" xfId="0" applyFont="1" applyBorder="1" applyAlignment="1">
      <alignment vertical="center" wrapText="1"/>
    </xf>
    <xf numFmtId="0" fontId="7" fillId="2" borderId="4" xfId="2" applyNumberFormat="1" applyFont="1" applyFill="1" applyBorder="1" applyAlignment="1">
      <alignment vertical="center"/>
    </xf>
    <xf numFmtId="0" fontId="4" fillId="2" borderId="1" xfId="4" applyFont="1" applyFill="1" applyBorder="1" applyAlignment="1">
      <alignment vertical="center"/>
    </xf>
    <xf numFmtId="164" fontId="4" fillId="2" borderId="1" xfId="2" applyNumberFormat="1" applyFont="1" applyFill="1" applyBorder="1" applyAlignment="1">
      <alignment vertical="center"/>
    </xf>
    <xf numFmtId="10" fontId="9" fillId="0" borderId="3" xfId="0" applyNumberFormat="1" applyFont="1" applyFill="1" applyBorder="1" applyAlignment="1">
      <alignment horizontal="center" vertical="center"/>
    </xf>
    <xf numFmtId="44" fontId="41" fillId="0" borderId="0" xfId="1" applyNumberFormat="1" applyFont="1" applyAlignment="1">
      <alignment vertical="center"/>
    </xf>
    <xf numFmtId="44" fontId="41" fillId="0" borderId="0" xfId="0" applyNumberFormat="1" applyFont="1" applyAlignment="1">
      <alignment vertical="center"/>
    </xf>
    <xf numFmtId="44" fontId="74" fillId="0" borderId="0" xfId="0" applyNumberFormat="1" applyFont="1" applyAlignment="1">
      <alignment vertical="center"/>
    </xf>
    <xf numFmtId="0" fontId="74" fillId="0" borderId="0" xfId="0" applyFont="1" applyAlignment="1">
      <alignment horizontal="center" vertical="center"/>
    </xf>
    <xf numFmtId="170" fontId="74" fillId="0" borderId="0" xfId="0" applyNumberFormat="1" applyFont="1" applyAlignment="1">
      <alignment horizontal="center" vertical="center"/>
    </xf>
    <xf numFmtId="0" fontId="9" fillId="0" borderId="0" xfId="0" applyFont="1" applyAlignment="1">
      <alignment vertical="center"/>
    </xf>
    <xf numFmtId="0" fontId="6" fillId="3" borderId="13" xfId="0" applyFont="1" applyFill="1" applyBorder="1" applyAlignment="1">
      <alignment vertical="center"/>
    </xf>
    <xf numFmtId="44" fontId="6" fillId="3" borderId="13" xfId="0" applyNumberFormat="1" applyFont="1" applyFill="1" applyBorder="1" applyAlignment="1">
      <alignment vertical="center"/>
    </xf>
    <xf numFmtId="0" fontId="9" fillId="4" borderId="13" xfId="0" applyFont="1" applyFill="1" applyBorder="1" applyAlignment="1">
      <alignment vertical="center"/>
    </xf>
    <xf numFmtId="0" fontId="9" fillId="4" borderId="17" xfId="0" applyFont="1" applyFill="1" applyBorder="1" applyAlignment="1">
      <alignment vertical="center"/>
    </xf>
    <xf numFmtId="0" fontId="9" fillId="0" borderId="0" xfId="0" applyFont="1"/>
    <xf numFmtId="4" fontId="41" fillId="2" borderId="93" xfId="2" applyNumberFormat="1" applyFont="1" applyFill="1" applyBorder="1" applyAlignment="1">
      <alignment vertical="center"/>
    </xf>
    <xf numFmtId="4" fontId="9" fillId="0" borderId="94" xfId="0" applyNumberFormat="1" applyFont="1" applyBorder="1" applyAlignment="1">
      <alignment vertical="center"/>
    </xf>
    <xf numFmtId="0" fontId="3" fillId="2" borderId="95" xfId="4" applyFont="1" applyFill="1" applyBorder="1"/>
    <xf numFmtId="0" fontId="3" fillId="2" borderId="96" xfId="4" applyFont="1" applyFill="1" applyBorder="1"/>
    <xf numFmtId="0" fontId="9" fillId="4" borderId="99" xfId="0" applyFont="1" applyFill="1" applyBorder="1" applyAlignment="1">
      <alignment horizontal="center" vertical="center"/>
    </xf>
    <xf numFmtId="44" fontId="9" fillId="4" borderId="100" xfId="0" applyNumberFormat="1" applyFont="1" applyFill="1" applyBorder="1" applyAlignment="1">
      <alignment vertical="center"/>
    </xf>
    <xf numFmtId="0" fontId="9" fillId="4" borderId="81" xfId="0" applyFont="1" applyFill="1" applyBorder="1" applyAlignment="1">
      <alignment horizontal="center" vertical="center"/>
    </xf>
    <xf numFmtId="44" fontId="9" fillId="4" borderId="101" xfId="0" applyNumberFormat="1" applyFont="1" applyFill="1" applyBorder="1" applyAlignment="1">
      <alignment vertical="center"/>
    </xf>
    <xf numFmtId="0" fontId="9" fillId="4" borderId="88" xfId="0" applyFont="1" applyFill="1" applyBorder="1" applyAlignment="1">
      <alignment horizontal="center" vertical="center"/>
    </xf>
    <xf numFmtId="44" fontId="9" fillId="4" borderId="102" xfId="0" applyNumberFormat="1" applyFont="1" applyFill="1" applyBorder="1" applyAlignment="1">
      <alignment vertical="center"/>
    </xf>
    <xf numFmtId="0" fontId="9" fillId="4" borderId="103" xfId="0" applyFont="1" applyFill="1" applyBorder="1" applyAlignment="1">
      <alignment horizontal="center" vertical="center"/>
    </xf>
    <xf numFmtId="0" fontId="0" fillId="0" borderId="104" xfId="0" applyBorder="1"/>
    <xf numFmtId="0" fontId="42" fillId="0" borderId="105" xfId="0" applyFont="1" applyBorder="1" applyAlignment="1">
      <alignment horizontal="center" vertical="center"/>
    </xf>
    <xf numFmtId="44" fontId="42" fillId="0" borderId="106" xfId="0" applyNumberFormat="1" applyFont="1" applyBorder="1" applyAlignment="1">
      <alignment vertical="center"/>
    </xf>
    <xf numFmtId="0" fontId="70" fillId="2" borderId="0" xfId="6" applyFont="1" applyFill="1" applyBorder="1" applyAlignment="1">
      <alignment vertical="center" wrapText="1"/>
    </xf>
    <xf numFmtId="1" fontId="70" fillId="2" borderId="0" xfId="6" applyNumberFormat="1" applyFont="1" applyFill="1" applyBorder="1" applyAlignment="1">
      <alignment vertical="center" wrapText="1"/>
    </xf>
    <xf numFmtId="4" fontId="70" fillId="2" borderId="0" xfId="6" applyNumberFormat="1" applyFont="1" applyFill="1" applyBorder="1" applyAlignment="1">
      <alignment vertical="center" wrapText="1"/>
    </xf>
    <xf numFmtId="0" fontId="6" fillId="3" borderId="99" xfId="0" applyFont="1" applyFill="1" applyBorder="1" applyAlignment="1">
      <alignment horizontal="center" vertical="center"/>
    </xf>
    <xf numFmtId="4" fontId="6" fillId="3" borderId="102" xfId="0" applyNumberFormat="1" applyFont="1" applyFill="1" applyBorder="1"/>
    <xf numFmtId="0" fontId="6" fillId="4" borderId="88" xfId="0" applyFont="1" applyFill="1" applyBorder="1" applyAlignment="1">
      <alignment horizontal="center" vertical="center"/>
    </xf>
    <xf numFmtId="4" fontId="6" fillId="4" borderId="102" xfId="0" applyNumberFormat="1" applyFont="1" applyFill="1" applyBorder="1"/>
    <xf numFmtId="0" fontId="5" fillId="0" borderId="103" xfId="0" applyFont="1" applyBorder="1" applyAlignment="1">
      <alignment horizontal="center" vertical="center"/>
    </xf>
    <xf numFmtId="4" fontId="5" fillId="0" borderId="101" xfId="0" applyNumberFormat="1" applyFont="1" applyBorder="1" applyAlignment="1">
      <alignment vertical="center"/>
    </xf>
    <xf numFmtId="0" fontId="5" fillId="0" borderId="107" xfId="0" applyFont="1" applyBorder="1" applyAlignment="1">
      <alignment horizontal="center" vertical="center"/>
    </xf>
    <xf numFmtId="4" fontId="7" fillId="0" borderId="101" xfId="6" applyNumberFormat="1" applyFont="1" applyBorder="1" applyAlignment="1">
      <alignment horizontal="center" wrapText="1"/>
    </xf>
    <xf numFmtId="4" fontId="8" fillId="0" borderId="101" xfId="6" applyNumberFormat="1" applyFont="1" applyBorder="1" applyAlignment="1">
      <alignment horizontal="center" wrapText="1"/>
    </xf>
    <xf numFmtId="0" fontId="6" fillId="4" borderId="81" xfId="0" applyFont="1" applyFill="1" applyBorder="1" applyAlignment="1">
      <alignment horizontal="center" vertical="center"/>
    </xf>
    <xf numFmtId="0" fontId="5" fillId="0" borderId="81" xfId="0" applyFont="1" applyBorder="1" applyAlignment="1">
      <alignment horizontal="center" vertical="center"/>
    </xf>
    <xf numFmtId="4" fontId="5" fillId="0" borderId="102" xfId="0" applyNumberFormat="1" applyFont="1" applyBorder="1" applyAlignment="1">
      <alignment vertical="center"/>
    </xf>
    <xf numFmtId="0" fontId="5" fillId="0" borderId="88" xfId="0" applyFont="1" applyBorder="1" applyAlignment="1">
      <alignment horizontal="center" vertical="center"/>
    </xf>
    <xf numFmtId="4" fontId="72" fillId="0" borderId="101" xfId="6" applyNumberFormat="1" applyFont="1" applyBorder="1" applyAlignment="1">
      <alignment horizontal="center" wrapText="1"/>
    </xf>
    <xf numFmtId="0" fontId="5" fillId="0" borderId="108" xfId="0" applyFont="1" applyBorder="1" applyAlignment="1">
      <alignment horizontal="center" vertical="center"/>
    </xf>
    <xf numFmtId="0" fontId="5" fillId="0" borderId="109" xfId="0" applyFont="1" applyBorder="1" applyAlignment="1">
      <alignment horizontal="center" vertical="center"/>
    </xf>
    <xf numFmtId="0" fontId="5" fillId="0" borderId="110" xfId="0" applyFont="1" applyBorder="1" applyAlignment="1">
      <alignment horizontal="center" vertical="center"/>
    </xf>
    <xf numFmtId="0" fontId="5" fillId="0" borderId="111" xfId="0" applyFont="1" applyBorder="1" applyAlignment="1">
      <alignment horizontal="center" vertical="center"/>
    </xf>
    <xf numFmtId="0" fontId="6" fillId="3" borderId="103" xfId="0" applyFont="1" applyFill="1" applyBorder="1" applyAlignment="1">
      <alignment horizontal="center" vertical="center"/>
    </xf>
    <xf numFmtId="4" fontId="5" fillId="0" borderId="112" xfId="0" applyNumberFormat="1" applyFont="1" applyBorder="1" applyAlignment="1">
      <alignment vertical="center"/>
    </xf>
    <xf numFmtId="0" fontId="6" fillId="3" borderId="107" xfId="0" applyFont="1" applyFill="1" applyBorder="1" applyAlignment="1">
      <alignment horizontal="center" vertical="center"/>
    </xf>
    <xf numFmtId="0" fontId="5" fillId="0" borderId="113" xfId="0" applyFont="1" applyBorder="1" applyAlignment="1">
      <alignment horizontal="center" vertical="center"/>
    </xf>
    <xf numFmtId="4" fontId="6" fillId="3" borderId="101" xfId="0" applyNumberFormat="1" applyFont="1" applyFill="1" applyBorder="1"/>
    <xf numFmtId="0" fontId="6" fillId="3" borderId="110" xfId="0" applyFont="1" applyFill="1" applyBorder="1" applyAlignment="1">
      <alignment horizontal="center" vertical="center"/>
    </xf>
    <xf numFmtId="4" fontId="5" fillId="0" borderId="88" xfId="0" applyNumberFormat="1" applyFont="1" applyBorder="1" applyAlignment="1">
      <alignment horizontal="center" vertical="center"/>
    </xf>
    <xf numFmtId="4" fontId="5" fillId="0" borderId="114" xfId="0" applyNumberFormat="1" applyFont="1" applyBorder="1" applyAlignment="1">
      <alignment horizontal="center" vertical="center"/>
    </xf>
    <xf numFmtId="4" fontId="6" fillId="3" borderId="101" xfId="1" applyNumberFormat="1" applyFont="1" applyFill="1" applyBorder="1" applyAlignment="1">
      <alignment horizontal="center" vertical="center" wrapText="1"/>
    </xf>
    <xf numFmtId="4" fontId="6" fillId="4" borderId="101" xfId="1" applyNumberFormat="1" applyFont="1" applyFill="1" applyBorder="1" applyAlignment="1">
      <alignment horizontal="center" vertical="center" wrapText="1"/>
    </xf>
    <xf numFmtId="4" fontId="71" fillId="0" borderId="0" xfId="0" applyNumberFormat="1" applyFont="1" applyBorder="1" applyAlignment="1">
      <alignment horizontal="center"/>
    </xf>
    <xf numFmtId="4" fontId="71" fillId="0" borderId="0" xfId="0" applyNumberFormat="1" applyFont="1" applyBorder="1"/>
    <xf numFmtId="4" fontId="8" fillId="4" borderId="101" xfId="6" applyNumberFormat="1" applyFont="1" applyFill="1" applyBorder="1" applyAlignment="1">
      <alignment horizontal="center" vertical="center" wrapText="1"/>
    </xf>
    <xf numFmtId="4" fontId="5" fillId="0" borderId="115" xfId="0" applyNumberFormat="1" applyFont="1" applyBorder="1" applyAlignment="1">
      <alignment horizontal="center" vertical="center"/>
    </xf>
    <xf numFmtId="4" fontId="5" fillId="0" borderId="116" xfId="0" applyNumberFormat="1" applyFont="1" applyBorder="1" applyAlignment="1">
      <alignment horizontal="center" vertical="center"/>
    </xf>
    <xf numFmtId="0" fontId="5" fillId="0" borderId="116" xfId="0" applyFont="1" applyBorder="1" applyAlignment="1">
      <alignment horizontal="center" vertical="center"/>
    </xf>
    <xf numFmtId="0" fontId="5" fillId="0" borderId="117" xfId="0" applyFont="1" applyBorder="1" applyAlignment="1">
      <alignment horizontal="right" vertical="center"/>
    </xf>
    <xf numFmtId="0" fontId="5" fillId="0" borderId="117" xfId="0" applyFont="1" applyBorder="1" applyAlignment="1">
      <alignment horizontal="center" vertical="center"/>
    </xf>
    <xf numFmtId="4" fontId="5" fillId="0" borderId="117" xfId="0" applyNumberFormat="1" applyFont="1" applyBorder="1" applyAlignment="1">
      <alignment horizontal="center" vertical="center"/>
    </xf>
    <xf numFmtId="4" fontId="7" fillId="0" borderId="117" xfId="6" applyNumberFormat="1" applyFont="1" applyBorder="1" applyAlignment="1">
      <alignment horizontal="center" wrapText="1"/>
    </xf>
    <xf numFmtId="4" fontId="7" fillId="0" borderId="117" xfId="6" applyNumberFormat="1" applyFont="1" applyBorder="1" applyAlignment="1">
      <alignment horizontal="center" vertical="center" wrapText="1"/>
    </xf>
    <xf numFmtId="4" fontId="7" fillId="0" borderId="118" xfId="6" applyNumberFormat="1" applyFont="1" applyBorder="1" applyAlignment="1">
      <alignment horizontal="center" wrapText="1"/>
    </xf>
    <xf numFmtId="4" fontId="7" fillId="0" borderId="119" xfId="6" applyNumberFormat="1" applyFont="1" applyBorder="1" applyAlignment="1">
      <alignment horizontal="center" wrapText="1"/>
    </xf>
    <xf numFmtId="0" fontId="8" fillId="0" borderId="97" xfId="6" applyFont="1" applyBorder="1" applyAlignment="1">
      <alignment horizontal="center" vertical="center" wrapText="1"/>
    </xf>
    <xf numFmtId="0" fontId="70" fillId="2" borderId="11" xfId="6" applyFont="1" applyFill="1" applyBorder="1" applyAlignment="1">
      <alignment vertical="center" wrapText="1"/>
    </xf>
    <xf numFmtId="4" fontId="8" fillId="0" borderId="3" xfId="6" applyNumberFormat="1" applyFont="1" applyBorder="1" applyAlignment="1">
      <alignment horizontal="center" vertical="center" wrapText="1"/>
    </xf>
    <xf numFmtId="4" fontId="70" fillId="2" borderId="11" xfId="6" applyNumberFormat="1" applyFont="1" applyFill="1" applyBorder="1" applyAlignment="1">
      <alignment vertical="center" wrapText="1"/>
    </xf>
    <xf numFmtId="0" fontId="8" fillId="0" borderId="8" xfId="6" applyFont="1" applyBorder="1" applyAlignment="1">
      <alignment horizontal="center" vertical="center" wrapText="1"/>
    </xf>
    <xf numFmtId="1" fontId="8" fillId="0" borderId="3" xfId="6" applyNumberFormat="1" applyFont="1" applyBorder="1" applyAlignment="1">
      <alignment horizontal="center" vertical="center" wrapText="1"/>
    </xf>
    <xf numFmtId="0" fontId="8" fillId="0" borderId="3" xfId="6" applyFont="1" applyBorder="1" applyAlignment="1">
      <alignment horizontal="center" vertical="center" wrapText="1"/>
    </xf>
    <xf numFmtId="4" fontId="8" fillId="0" borderId="8" xfId="6" applyNumberFormat="1" applyFont="1" applyBorder="1" applyAlignment="1">
      <alignment horizontal="center" vertical="center" wrapText="1"/>
    </xf>
    <xf numFmtId="4" fontId="8" fillId="0" borderId="0" xfId="6" applyNumberFormat="1" applyFont="1" applyBorder="1" applyAlignment="1">
      <alignment horizontal="center" vertical="center" wrapText="1"/>
    </xf>
    <xf numFmtId="4" fontId="6" fillId="3" borderId="13" xfId="0" applyNumberFormat="1" applyFont="1" applyFill="1" applyBorder="1"/>
    <xf numFmtId="4" fontId="8" fillId="0" borderId="16" xfId="6" applyNumberFormat="1" applyFont="1" applyBorder="1" applyAlignment="1">
      <alignment horizontal="center" vertical="center" wrapText="1"/>
    </xf>
    <xf numFmtId="4" fontId="8" fillId="0" borderId="98" xfId="6" applyNumberFormat="1" applyFont="1" applyBorder="1" applyAlignment="1">
      <alignment horizontal="center" vertical="center" wrapText="1"/>
    </xf>
    <xf numFmtId="0" fontId="6" fillId="3" borderId="13" xfId="0" applyFont="1" applyFill="1" applyBorder="1"/>
    <xf numFmtId="0" fontId="3" fillId="2" borderId="33" xfId="4" applyFont="1" applyFill="1" applyBorder="1"/>
    <xf numFmtId="0" fontId="3" fillId="2" borderId="0" xfId="4" applyFont="1" applyFill="1" applyBorder="1"/>
    <xf numFmtId="0" fontId="4" fillId="2" borderId="0" xfId="4" applyFont="1" applyFill="1" applyBorder="1" applyAlignment="1">
      <alignment horizontal="justify" vertical="top" wrapText="1"/>
    </xf>
    <xf numFmtId="0" fontId="4" fillId="2" borderId="0" xfId="4" applyFont="1" applyFill="1" applyBorder="1" applyAlignment="1">
      <alignment vertical="center"/>
    </xf>
    <xf numFmtId="0" fontId="4" fillId="2" borderId="34" xfId="4" applyFont="1" applyFill="1" applyBorder="1" applyAlignment="1">
      <alignment vertical="center"/>
    </xf>
    <xf numFmtId="4" fontId="7" fillId="2" borderId="93" xfId="2" applyNumberFormat="1" applyFont="1" applyFill="1" applyBorder="1" applyAlignment="1">
      <alignment vertical="center"/>
    </xf>
    <xf numFmtId="4" fontId="6" fillId="0" borderId="94" xfId="0" applyNumberFormat="1" applyFont="1" applyBorder="1" applyAlignment="1">
      <alignment vertical="center"/>
    </xf>
    <xf numFmtId="0" fontId="3" fillId="2" borderId="82" xfId="4" applyFont="1" applyFill="1" applyBorder="1"/>
    <xf numFmtId="0" fontId="4" fillId="2" borderId="83" xfId="4" applyFont="1" applyFill="1" applyBorder="1" applyAlignment="1">
      <alignment vertical="center"/>
    </xf>
    <xf numFmtId="10" fontId="9" fillId="0" borderId="98" xfId="0" applyNumberFormat="1" applyFont="1" applyFill="1" applyBorder="1" applyAlignment="1">
      <alignment horizontal="center" vertical="center"/>
    </xf>
    <xf numFmtId="0" fontId="6" fillId="0" borderId="120" xfId="0" applyFont="1" applyBorder="1" applyAlignment="1">
      <alignment horizontal="center" vertical="center"/>
    </xf>
    <xf numFmtId="0" fontId="6" fillId="0" borderId="98" xfId="0" applyFont="1" applyBorder="1" applyAlignment="1">
      <alignment horizontal="center" vertical="center" wrapText="1"/>
    </xf>
    <xf numFmtId="44" fontId="6" fillId="3" borderId="100" xfId="0" applyNumberFormat="1" applyFont="1" applyFill="1" applyBorder="1" applyAlignment="1">
      <alignment vertical="center"/>
    </xf>
    <xf numFmtId="44" fontId="6" fillId="4" borderId="102" xfId="0" applyNumberFormat="1" applyFont="1" applyFill="1" applyBorder="1" applyAlignment="1">
      <alignment vertical="center"/>
    </xf>
    <xf numFmtId="44" fontId="5" fillId="0" borderId="101" xfId="0" applyNumberFormat="1" applyFont="1" applyBorder="1" applyAlignment="1">
      <alignment vertical="center"/>
    </xf>
    <xf numFmtId="44" fontId="6" fillId="3" borderId="102" xfId="0" applyNumberFormat="1" applyFont="1" applyFill="1" applyBorder="1" applyAlignment="1">
      <alignment vertical="center"/>
    </xf>
    <xf numFmtId="44" fontId="6" fillId="3" borderId="112" xfId="0" applyNumberFormat="1" applyFont="1" applyFill="1" applyBorder="1" applyAlignment="1">
      <alignment vertical="center"/>
    </xf>
    <xf numFmtId="44" fontId="6" fillId="4" borderId="101" xfId="0" applyNumberFormat="1" applyFont="1" applyFill="1" applyBorder="1" applyAlignment="1">
      <alignment vertical="center"/>
    </xf>
    <xf numFmtId="44" fontId="8" fillId="3" borderId="101" xfId="2" applyNumberFormat="1" applyFont="1" applyFill="1" applyBorder="1" applyAlignment="1">
      <alignment horizontal="center" vertical="center" wrapText="1"/>
    </xf>
    <xf numFmtId="44" fontId="8" fillId="4" borderId="101" xfId="2" applyNumberFormat="1" applyFont="1" applyFill="1" applyBorder="1" applyAlignment="1">
      <alignment horizontal="center" vertical="center" wrapText="1"/>
    </xf>
    <xf numFmtId="44" fontId="9" fillId="0" borderId="105" xfId="0" applyNumberFormat="1" applyFont="1" applyBorder="1" applyAlignment="1">
      <alignment vertical="center"/>
    </xf>
    <xf numFmtId="44" fontId="9" fillId="0" borderId="106" xfId="0" applyNumberFormat="1" applyFont="1" applyBorder="1" applyAlignment="1">
      <alignment vertical="center"/>
    </xf>
    <xf numFmtId="49" fontId="7" fillId="2" borderId="0" xfId="6" applyNumberFormat="1" applyFont="1" applyFill="1" applyBorder="1" applyAlignment="1">
      <alignment vertical="center" wrapText="1"/>
    </xf>
    <xf numFmtId="0" fontId="7" fillId="2" borderId="0" xfId="6" applyFont="1" applyFill="1" applyBorder="1" applyAlignment="1">
      <alignment vertical="center" wrapText="1"/>
    </xf>
    <xf numFmtId="0" fontId="8" fillId="2" borderId="84" xfId="8" applyFont="1" applyFill="1" applyBorder="1" applyAlignment="1">
      <alignment vertical="center" wrapText="1"/>
    </xf>
    <xf numFmtId="0" fontId="8" fillId="2" borderId="96" xfId="8" applyFont="1" applyFill="1" applyBorder="1" applyAlignment="1">
      <alignment vertical="center" wrapText="1"/>
    </xf>
    <xf numFmtId="0" fontId="7" fillId="2" borderId="0" xfId="8" applyFont="1" applyFill="1" applyBorder="1" applyAlignment="1">
      <alignment vertical="center" wrapText="1"/>
    </xf>
    <xf numFmtId="0" fontId="7" fillId="2" borderId="34" xfId="8" applyFont="1" applyFill="1" applyBorder="1" applyAlignment="1">
      <alignment vertical="center" wrapText="1"/>
    </xf>
    <xf numFmtId="49" fontId="61" fillId="14" borderId="97" xfId="9" applyNumberFormat="1" applyFont="1" applyFill="1" applyBorder="1" applyAlignment="1">
      <alignment vertical="center"/>
    </xf>
    <xf numFmtId="4" fontId="61" fillId="14" borderId="98" xfId="9" applyNumberFormat="1" applyFont="1" applyFill="1" applyBorder="1" applyAlignment="1">
      <alignment horizontal="center" vertical="center"/>
    </xf>
    <xf numFmtId="0" fontId="62" fillId="0" borderId="97" xfId="9" applyFont="1" applyBorder="1" applyAlignment="1">
      <alignment horizontal="center" vertical="center"/>
    </xf>
    <xf numFmtId="4" fontId="62" fillId="0" borderId="98" xfId="9" applyNumberFormat="1" applyFont="1" applyBorder="1" applyAlignment="1">
      <alignment horizontal="center" vertical="center" wrapText="1"/>
    </xf>
    <xf numFmtId="0" fontId="62" fillId="2" borderId="120" xfId="9" applyFont="1" applyFill="1" applyBorder="1" applyAlignment="1">
      <alignment horizontal="center" vertical="center"/>
    </xf>
    <xf numFmtId="4" fontId="62" fillId="0" borderId="98" xfId="9" applyNumberFormat="1" applyFont="1" applyBorder="1" applyAlignment="1">
      <alignment horizontal="center" vertical="center"/>
    </xf>
    <xf numFmtId="49" fontId="61" fillId="14" borderId="124" xfId="9" applyNumberFormat="1" applyFont="1" applyFill="1" applyBorder="1" applyAlignment="1">
      <alignment vertical="center"/>
    </xf>
    <xf numFmtId="0" fontId="62" fillId="0" borderId="97" xfId="9" applyFont="1" applyFill="1" applyBorder="1" applyAlignment="1">
      <alignment horizontal="center" vertical="center"/>
    </xf>
    <xf numFmtId="4" fontId="62" fillId="0" borderId="98" xfId="9" applyNumberFormat="1" applyFont="1" applyFill="1" applyBorder="1" applyAlignment="1">
      <alignment horizontal="center" vertical="center" wrapText="1"/>
    </xf>
    <xf numFmtId="0" fontId="62" fillId="0" borderId="120" xfId="9" applyFont="1" applyFill="1" applyBorder="1" applyAlignment="1">
      <alignment horizontal="center" vertical="center"/>
    </xf>
    <xf numFmtId="4" fontId="62" fillId="0" borderId="98" xfId="9" applyNumberFormat="1" applyFont="1" applyFill="1" applyBorder="1" applyAlignment="1">
      <alignment horizontal="center" vertical="center"/>
    </xf>
    <xf numFmtId="0" fontId="62" fillId="0" borderId="120" xfId="9" applyFont="1" applyBorder="1" applyAlignment="1">
      <alignment horizontal="center" vertical="center"/>
    </xf>
    <xf numFmtId="4" fontId="7" fillId="2" borderId="123" xfId="6" applyNumberFormat="1" applyFont="1" applyFill="1" applyBorder="1" applyAlignment="1">
      <alignment vertical="center" wrapText="1"/>
    </xf>
    <xf numFmtId="4" fontId="8" fillId="2" borderId="94" xfId="6" applyNumberFormat="1" applyFont="1" applyFill="1" applyBorder="1" applyAlignment="1">
      <alignment vertical="center" wrapText="1"/>
    </xf>
    <xf numFmtId="0" fontId="8" fillId="2" borderId="83" xfId="8" applyFont="1" applyFill="1" applyBorder="1" applyAlignment="1">
      <alignment vertical="center"/>
    </xf>
    <xf numFmtId="49" fontId="61" fillId="14" borderId="97" xfId="9" applyNumberFormat="1" applyFont="1" applyFill="1" applyBorder="1" applyAlignment="1">
      <alignment horizontal="center" vertical="center" wrapText="1"/>
    </xf>
    <xf numFmtId="4" fontId="62" fillId="0" borderId="3" xfId="11" applyNumberFormat="1" applyFont="1" applyFill="1" applyBorder="1" applyAlignment="1">
      <alignment horizontal="center" vertical="center" wrapText="1"/>
    </xf>
    <xf numFmtId="0" fontId="49" fillId="0" borderId="0" xfId="5" applyFont="1" applyBorder="1" applyAlignment="1">
      <alignment horizontal="center" vertical="center"/>
    </xf>
    <xf numFmtId="0" fontId="49" fillId="0" borderId="0" xfId="5" applyFont="1" applyBorder="1" applyAlignment="1">
      <alignment vertical="center"/>
    </xf>
    <xf numFmtId="0" fontId="51" fillId="0" borderId="128" xfId="5" applyFont="1" applyBorder="1" applyAlignment="1">
      <alignment vertical="center" wrapText="1"/>
    </xf>
    <xf numFmtId="10" fontId="5" fillId="0" borderId="16" xfId="3" applyNumberFormat="1" applyFont="1" applyBorder="1" applyAlignment="1">
      <alignment horizontal="center" vertical="center"/>
    </xf>
    <xf numFmtId="4" fontId="5" fillId="0" borderId="16" xfId="0" applyNumberFormat="1" applyFont="1" applyBorder="1" applyAlignment="1">
      <alignment horizontal="center" vertical="center"/>
    </xf>
    <xf numFmtId="0" fontId="6" fillId="0" borderId="17" xfId="0" applyFont="1" applyBorder="1" applyAlignment="1">
      <alignment vertical="center"/>
    </xf>
    <xf numFmtId="0" fontId="6" fillId="0" borderId="16" xfId="0" applyFont="1" applyBorder="1" applyAlignment="1">
      <alignment vertical="center"/>
    </xf>
    <xf numFmtId="0" fontId="6" fillId="0" borderId="13" xfId="0" applyFont="1" applyBorder="1" applyAlignment="1">
      <alignment vertical="center"/>
    </xf>
    <xf numFmtId="4" fontId="5" fillId="0" borderId="13" xfId="0" applyNumberFormat="1" applyFont="1" applyBorder="1" applyAlignment="1">
      <alignment horizontal="center" vertical="center"/>
    </xf>
    <xf numFmtId="0" fontId="7" fillId="2" borderId="34" xfId="2" applyNumberFormat="1" applyFont="1" applyFill="1" applyBorder="1" applyAlignment="1">
      <alignment vertical="center"/>
    </xf>
    <xf numFmtId="0" fontId="9" fillId="12" borderId="98" xfId="0" applyFont="1" applyFill="1" applyBorder="1" applyAlignment="1">
      <alignment horizontal="center" vertical="center"/>
    </xf>
    <xf numFmtId="0" fontId="6" fillId="0" borderId="81" xfId="0" applyFont="1" applyBorder="1" applyAlignment="1">
      <alignment horizontal="center" vertical="center"/>
    </xf>
    <xf numFmtId="0" fontId="6" fillId="0" borderId="113" xfId="0" applyFont="1" applyBorder="1" applyAlignment="1">
      <alignment horizontal="center" vertical="center"/>
    </xf>
    <xf numFmtId="4" fontId="5" fillId="0" borderId="102" xfId="0" applyNumberFormat="1" applyFont="1" applyBorder="1" applyAlignment="1">
      <alignment horizontal="center" vertical="center"/>
    </xf>
    <xf numFmtId="0" fontId="6" fillId="0" borderId="88" xfId="0" applyFont="1" applyBorder="1" applyAlignment="1">
      <alignment horizontal="center" vertical="center"/>
    </xf>
    <xf numFmtId="0" fontId="6" fillId="0" borderId="124" xfId="0" applyFont="1" applyBorder="1" applyAlignment="1">
      <alignment horizontal="center" vertical="center"/>
    </xf>
    <xf numFmtId="4" fontId="5" fillId="0" borderId="123" xfId="0" applyNumberFormat="1" applyFont="1" applyBorder="1" applyAlignment="1">
      <alignment horizontal="center" vertical="center"/>
    </xf>
    <xf numFmtId="0" fontId="9" fillId="4" borderId="97" xfId="0" applyFont="1" applyFill="1" applyBorder="1"/>
    <xf numFmtId="4" fontId="9" fillId="4" borderId="98" xfId="0" applyNumberFormat="1" applyFont="1" applyFill="1" applyBorder="1" applyAlignment="1">
      <alignment horizontal="center"/>
    </xf>
    <xf numFmtId="0" fontId="9" fillId="4" borderId="104" xfId="0" applyFont="1" applyFill="1" applyBorder="1"/>
    <xf numFmtId="0" fontId="9" fillId="4" borderId="105" xfId="0" applyFont="1" applyFill="1" applyBorder="1" applyAlignment="1">
      <alignment horizontal="center" vertical="center"/>
    </xf>
    <xf numFmtId="10" fontId="9" fillId="4" borderId="105" xfId="0" applyNumberFormat="1" applyFont="1" applyFill="1" applyBorder="1" applyAlignment="1">
      <alignment horizontal="center"/>
    </xf>
    <xf numFmtId="4" fontId="9" fillId="4" borderId="105" xfId="0" applyNumberFormat="1" applyFont="1" applyFill="1" applyBorder="1" applyAlignment="1">
      <alignment horizontal="center"/>
    </xf>
    <xf numFmtId="4" fontId="7" fillId="2" borderId="18" xfId="2" applyNumberFormat="1" applyFont="1" applyFill="1" applyBorder="1" applyAlignment="1">
      <alignment vertical="center"/>
    </xf>
    <xf numFmtId="4" fontId="6" fillId="0" borderId="6" xfId="0" applyNumberFormat="1" applyFont="1" applyBorder="1" applyAlignment="1">
      <alignment vertical="center"/>
    </xf>
    <xf numFmtId="0" fontId="6" fillId="0" borderId="34" xfId="0" applyFont="1" applyBorder="1" applyAlignment="1">
      <alignment vertical="center"/>
    </xf>
    <xf numFmtId="4" fontId="5" fillId="0" borderId="100" xfId="0" applyNumberFormat="1" applyFont="1" applyBorder="1" applyAlignment="1">
      <alignment horizontal="center" vertical="center"/>
    </xf>
    <xf numFmtId="10" fontId="5" fillId="0" borderId="0" xfId="0" applyNumberFormat="1" applyFont="1"/>
    <xf numFmtId="4" fontId="5" fillId="0" borderId="0" xfId="0" applyNumberFormat="1" applyFont="1"/>
    <xf numFmtId="10" fontId="9" fillId="4" borderId="105" xfId="3" applyNumberFormat="1" applyFont="1" applyFill="1" applyBorder="1" applyAlignment="1">
      <alignment horizontal="center"/>
    </xf>
    <xf numFmtId="4" fontId="9" fillId="4" borderId="106" xfId="0" applyNumberFormat="1" applyFont="1" applyFill="1" applyBorder="1" applyAlignment="1">
      <alignment horizontal="center"/>
    </xf>
    <xf numFmtId="0" fontId="33" fillId="0" borderId="0" xfId="5" applyFont="1" applyBorder="1" applyAlignment="1">
      <alignment horizontal="center" vertical="center"/>
    </xf>
    <xf numFmtId="0" fontId="0" fillId="0" borderId="0" xfId="0" applyBorder="1" applyAlignment="1">
      <alignment horizontal="left" vertical="top"/>
    </xf>
    <xf numFmtId="0" fontId="0" fillId="0" borderId="0" xfId="0" applyBorder="1"/>
    <xf numFmtId="0" fontId="47" fillId="0" borderId="67" xfId="5" applyFont="1" applyFill="1" applyBorder="1" applyAlignment="1">
      <alignment horizontal="left" vertical="center"/>
    </xf>
    <xf numFmtId="0" fontId="76" fillId="0" borderId="135" xfId="0" applyFont="1" applyBorder="1" applyAlignment="1">
      <alignment horizontal="center" vertical="center"/>
    </xf>
    <xf numFmtId="0" fontId="76" fillId="0" borderId="136" xfId="0" applyFont="1" applyBorder="1" applyAlignment="1">
      <alignment horizontal="center" vertical="center"/>
    </xf>
    <xf numFmtId="0" fontId="76" fillId="0" borderId="71" xfId="0" applyFont="1" applyBorder="1" applyAlignment="1">
      <alignment horizontal="center" vertical="center" wrapText="1"/>
    </xf>
    <xf numFmtId="171" fontId="76" fillId="0" borderId="135" xfId="0" applyNumberFormat="1" applyFont="1" applyBorder="1" applyAlignment="1">
      <alignment horizontal="center" vertical="center"/>
    </xf>
    <xf numFmtId="0" fontId="76" fillId="0" borderId="135" xfId="0" applyFont="1" applyBorder="1" applyAlignment="1">
      <alignment vertical="center" wrapText="1"/>
    </xf>
    <xf numFmtId="0" fontId="42" fillId="0" borderId="0" xfId="0" applyFont="1" applyAlignment="1">
      <alignment horizontal="center" vertical="center"/>
    </xf>
    <xf numFmtId="0" fontId="5" fillId="0" borderId="8" xfId="0" applyFont="1" applyBorder="1" applyAlignment="1">
      <alignment vertical="center" wrapText="1"/>
    </xf>
    <xf numFmtId="10" fontId="77" fillId="0" borderId="0" xfId="3" applyNumberFormat="1" applyFont="1" applyAlignment="1">
      <alignment horizontal="center" vertical="center"/>
    </xf>
    <xf numFmtId="10" fontId="77" fillId="0" borderId="0" xfId="0" applyNumberFormat="1" applyFont="1" applyAlignment="1">
      <alignment horizontal="center" vertical="center"/>
    </xf>
    <xf numFmtId="0" fontId="77" fillId="17" borderId="0" xfId="0" applyFont="1" applyFill="1" applyAlignment="1">
      <alignment horizontal="center" vertical="center"/>
    </xf>
    <xf numFmtId="44" fontId="6" fillId="0" borderId="0" xfId="0" applyNumberFormat="1" applyFont="1"/>
    <xf numFmtId="0" fontId="76" fillId="0" borderId="138" xfId="0" applyFont="1" applyBorder="1" applyAlignment="1">
      <alignment horizontal="center" vertical="center"/>
    </xf>
    <xf numFmtId="0" fontId="76" fillId="0" borderId="3" xfId="0" applyFont="1" applyBorder="1" applyAlignment="1">
      <alignment horizontal="center" vertical="center" wrapText="1"/>
    </xf>
    <xf numFmtId="0" fontId="76" fillId="0" borderId="137" xfId="0" applyFont="1" applyBorder="1" applyAlignment="1">
      <alignment horizontal="center" vertical="center"/>
    </xf>
    <xf numFmtId="171" fontId="76" fillId="0" borderId="139" xfId="0" applyNumberFormat="1" applyFont="1" applyBorder="1" applyAlignment="1">
      <alignment horizontal="center" vertical="center" wrapText="1"/>
    </xf>
    <xf numFmtId="0" fontId="5" fillId="0" borderId="14" xfId="0" applyNumberFormat="1" applyFont="1" applyBorder="1" applyAlignment="1">
      <alignment horizontal="center" vertical="center"/>
    </xf>
    <xf numFmtId="44" fontId="5" fillId="0" borderId="0" xfId="0" applyNumberFormat="1" applyFont="1"/>
    <xf numFmtId="4" fontId="5" fillId="0" borderId="103" xfId="0" applyNumberFormat="1" applyFont="1" applyBorder="1" applyAlignment="1">
      <alignment horizontal="center" vertical="center"/>
    </xf>
    <xf numFmtId="4" fontId="5" fillId="0" borderId="108" xfId="0" applyNumberFormat="1" applyFont="1" applyBorder="1" applyAlignment="1">
      <alignment horizontal="center" vertical="center"/>
    </xf>
    <xf numFmtId="4" fontId="5" fillId="0" borderId="81" xfId="0" applyNumberFormat="1" applyFont="1" applyBorder="1" applyAlignment="1">
      <alignment horizontal="center" vertical="center"/>
    </xf>
    <xf numFmtId="4" fontId="5" fillId="0" borderId="107" xfId="0" applyNumberFormat="1" applyFont="1" applyBorder="1" applyAlignment="1">
      <alignment horizontal="center" vertical="center"/>
    </xf>
    <xf numFmtId="4" fontId="5" fillId="0" borderId="113" xfId="0" applyNumberFormat="1" applyFont="1" applyBorder="1" applyAlignment="1">
      <alignment horizontal="center" vertical="center"/>
    </xf>
    <xf numFmtId="0" fontId="7" fillId="0" borderId="113" xfId="6" applyFont="1" applyBorder="1" applyAlignment="1">
      <alignment horizontal="center" vertical="center" wrapText="1"/>
    </xf>
    <xf numFmtId="172" fontId="5" fillId="0" borderId="14" xfId="3" applyNumberFormat="1" applyFont="1" applyBorder="1" applyAlignment="1">
      <alignment vertical="center"/>
    </xf>
    <xf numFmtId="0" fontId="76" fillId="16" borderId="70" xfId="0" applyFont="1" applyFill="1" applyBorder="1" applyAlignment="1">
      <alignment horizontal="left" vertical="center" wrapText="1"/>
    </xf>
    <xf numFmtId="0" fontId="7" fillId="2" borderId="85" xfId="2" applyNumberFormat="1" applyFont="1" applyFill="1" applyBorder="1" applyAlignment="1">
      <alignment vertical="center"/>
    </xf>
    <xf numFmtId="0" fontId="76" fillId="0" borderId="141" xfId="0" applyFont="1" applyBorder="1" applyAlignment="1">
      <alignment horizontal="center" vertical="center"/>
    </xf>
    <xf numFmtId="171" fontId="76" fillId="0" borderId="98" xfId="0" applyNumberFormat="1" applyFont="1" applyBorder="1" applyAlignment="1">
      <alignment horizontal="center" vertical="center" wrapText="1"/>
    </xf>
    <xf numFmtId="172" fontId="5" fillId="0" borderId="101" xfId="0" applyNumberFormat="1" applyFont="1" applyBorder="1" applyAlignment="1">
      <alignment vertical="center"/>
    </xf>
    <xf numFmtId="0" fontId="7" fillId="0" borderId="142" xfId="6" applyFont="1" applyBorder="1" applyAlignment="1">
      <alignment horizontal="center" vertical="center" wrapText="1"/>
    </xf>
    <xf numFmtId="0" fontId="5" fillId="0" borderId="117" xfId="0" applyNumberFormat="1" applyFont="1" applyBorder="1" applyAlignment="1">
      <alignment horizontal="center" vertical="center"/>
    </xf>
    <xf numFmtId="0" fontId="5" fillId="0" borderId="117" xfId="0" applyFont="1" applyBorder="1" applyAlignment="1">
      <alignment vertical="center" wrapText="1"/>
    </xf>
    <xf numFmtId="4" fontId="5" fillId="0" borderId="116" xfId="0" applyNumberFormat="1" applyFont="1" applyBorder="1" applyAlignment="1">
      <alignment vertical="center"/>
    </xf>
    <xf numFmtId="44" fontId="5" fillId="0" borderId="117" xfId="0" applyNumberFormat="1" applyFont="1" applyBorder="1" applyAlignment="1">
      <alignment vertical="center"/>
    </xf>
    <xf numFmtId="172" fontId="5" fillId="0" borderId="117" xfId="3" applyNumberFormat="1" applyFont="1" applyBorder="1" applyAlignment="1">
      <alignment vertical="center"/>
    </xf>
    <xf numFmtId="172" fontId="5" fillId="0" borderId="119" xfId="0" applyNumberFormat="1" applyFont="1" applyBorder="1" applyAlignment="1">
      <alignment vertical="center"/>
    </xf>
    <xf numFmtId="0" fontId="0" fillId="0" borderId="145" xfId="0" applyBorder="1"/>
    <xf numFmtId="0" fontId="0" fillId="0" borderId="146" xfId="0" applyBorder="1"/>
    <xf numFmtId="0" fontId="0" fillId="0" borderId="147" xfId="0" applyBorder="1"/>
    <xf numFmtId="0" fontId="0" fillId="0" borderId="116" xfId="0" applyBorder="1"/>
    <xf numFmtId="0" fontId="0" fillId="0" borderId="52" xfId="0" applyBorder="1"/>
    <xf numFmtId="0" fontId="0" fillId="0" borderId="119" xfId="0" applyBorder="1"/>
    <xf numFmtId="0" fontId="76" fillId="0" borderId="135" xfId="0" applyNumberFormat="1" applyFont="1" applyBorder="1" applyAlignment="1">
      <alignment horizontal="center" vertical="center"/>
    </xf>
    <xf numFmtId="0" fontId="76" fillId="0" borderId="135" xfId="0" applyNumberFormat="1" applyFont="1" applyBorder="1" applyAlignment="1">
      <alignment horizontal="center" vertical="center" wrapText="1"/>
    </xf>
    <xf numFmtId="0" fontId="76" fillId="0" borderId="144" xfId="0" applyNumberFormat="1" applyFont="1" applyBorder="1" applyAlignment="1">
      <alignment horizontal="center" vertical="center" wrapText="1"/>
    </xf>
    <xf numFmtId="0" fontId="42" fillId="3" borderId="97" xfId="0" applyFont="1" applyFill="1" applyBorder="1" applyAlignment="1">
      <alignment horizontal="center" vertical="center"/>
    </xf>
    <xf numFmtId="0" fontId="42" fillId="3" borderId="3" xfId="0" applyFont="1" applyFill="1" applyBorder="1" applyAlignment="1">
      <alignment horizontal="center" vertical="center"/>
    </xf>
    <xf numFmtId="0" fontId="42" fillId="3" borderId="98" xfId="0" applyFont="1" applyFill="1" applyBorder="1" applyAlignment="1">
      <alignment horizontal="center" vertical="center" wrapText="1"/>
    </xf>
    <xf numFmtId="0" fontId="40" fillId="0" borderId="30" xfId="0" applyFont="1" applyBorder="1" applyAlignment="1">
      <alignment horizontal="center" vertical="center"/>
    </xf>
    <xf numFmtId="0" fontId="40" fillId="0" borderId="31" xfId="0" applyFont="1" applyBorder="1" applyAlignment="1">
      <alignment horizontal="center" vertical="center"/>
    </xf>
    <xf numFmtId="0" fontId="40" fillId="0" borderId="32" xfId="0" applyFont="1" applyBorder="1" applyAlignment="1">
      <alignment horizontal="center" vertical="center"/>
    </xf>
    <xf numFmtId="0" fontId="40" fillId="0" borderId="33" xfId="0" applyFont="1" applyBorder="1" applyAlignment="1">
      <alignment horizontal="center" vertical="center"/>
    </xf>
    <xf numFmtId="0" fontId="40" fillId="0" borderId="0" xfId="0" applyFont="1" applyBorder="1" applyAlignment="1">
      <alignment horizontal="center" vertical="center"/>
    </xf>
    <xf numFmtId="0" fontId="40" fillId="0" borderId="34" xfId="0" applyFont="1" applyBorder="1" applyAlignment="1">
      <alignment horizontal="center" vertical="center"/>
    </xf>
    <xf numFmtId="0" fontId="41" fillId="2" borderId="84" xfId="2" applyNumberFormat="1" applyFont="1" applyFill="1" applyBorder="1" applyAlignment="1">
      <alignment horizontal="left" vertical="center"/>
    </xf>
    <xf numFmtId="0" fontId="41" fillId="2" borderId="1" xfId="2" applyNumberFormat="1" applyFont="1" applyFill="1" applyBorder="1" applyAlignment="1">
      <alignment horizontal="left" vertical="center"/>
    </xf>
    <xf numFmtId="0" fontId="9" fillId="0" borderId="82" xfId="0" applyFont="1" applyBorder="1" applyAlignment="1">
      <alignment horizontal="left" vertical="center"/>
    </xf>
    <xf numFmtId="0" fontId="9" fillId="0" borderId="2" xfId="0" applyFont="1" applyBorder="1" applyAlignment="1">
      <alignment horizontal="left" vertical="center"/>
    </xf>
    <xf numFmtId="0" fontId="41" fillId="2" borderId="85" xfId="2" applyNumberFormat="1" applyFont="1" applyFill="1" applyBorder="1" applyAlignment="1">
      <alignment horizontal="left" vertical="center"/>
    </xf>
    <xf numFmtId="0" fontId="9" fillId="0" borderId="82" xfId="0" applyFont="1" applyBorder="1" applyAlignment="1">
      <alignment horizontal="left" vertical="center" wrapText="1"/>
    </xf>
    <xf numFmtId="0" fontId="9" fillId="0" borderId="2" xfId="0" applyFont="1" applyBorder="1" applyAlignment="1">
      <alignment horizontal="left" vertical="center" wrapText="1"/>
    </xf>
    <xf numFmtId="0" fontId="9" fillId="0" borderId="83" xfId="0" applyFont="1" applyBorder="1" applyAlignment="1">
      <alignment horizontal="left" vertical="center" wrapText="1"/>
    </xf>
    <xf numFmtId="0" fontId="74" fillId="0" borderId="0" xfId="0" applyFont="1" applyAlignment="1">
      <alignment horizontal="center" vertical="center"/>
    </xf>
    <xf numFmtId="0" fontId="74" fillId="0" borderId="0" xfId="0" applyFont="1" applyAlignment="1">
      <alignment horizontal="center" vertical="center" wrapText="1"/>
    </xf>
    <xf numFmtId="0" fontId="69" fillId="2" borderId="30" xfId="6" applyFont="1" applyFill="1" applyBorder="1" applyAlignment="1">
      <alignment horizontal="center" vertical="center" wrapText="1"/>
    </xf>
    <xf numFmtId="0" fontId="69" fillId="2" borderId="31" xfId="6" applyFont="1" applyFill="1" applyBorder="1" applyAlignment="1">
      <alignment horizontal="center" vertical="center" wrapText="1"/>
    </xf>
    <xf numFmtId="0" fontId="69" fillId="2" borderId="32" xfId="6" applyFont="1" applyFill="1" applyBorder="1" applyAlignment="1">
      <alignment horizontal="center" vertical="center" wrapText="1"/>
    </xf>
    <xf numFmtId="0" fontId="69" fillId="2" borderId="33" xfId="6" applyFont="1" applyFill="1" applyBorder="1" applyAlignment="1">
      <alignment horizontal="center" vertical="center" wrapText="1"/>
    </xf>
    <xf numFmtId="0" fontId="69" fillId="2" borderId="0" xfId="6" applyFont="1" applyFill="1" applyBorder="1" applyAlignment="1">
      <alignment horizontal="center" vertical="center" wrapText="1"/>
    </xf>
    <xf numFmtId="0" fontId="69" fillId="2" borderId="34" xfId="6" applyFont="1" applyFill="1" applyBorder="1" applyAlignment="1">
      <alignment horizontal="center" vertical="center" wrapText="1"/>
    </xf>
    <xf numFmtId="0" fontId="69" fillId="2" borderId="82" xfId="6" applyFont="1" applyFill="1" applyBorder="1" applyAlignment="1">
      <alignment horizontal="center" vertical="center" wrapText="1"/>
    </xf>
    <xf numFmtId="0" fontId="69" fillId="2" borderId="2" xfId="6" applyFont="1" applyFill="1" applyBorder="1" applyAlignment="1">
      <alignment horizontal="center" vertical="center" wrapText="1"/>
    </xf>
    <xf numFmtId="0" fontId="69" fillId="2" borderId="83" xfId="6" applyFont="1" applyFill="1" applyBorder="1" applyAlignment="1">
      <alignment horizontal="center" vertical="center" wrapText="1"/>
    </xf>
    <xf numFmtId="0" fontId="8" fillId="2" borderId="82" xfId="6" applyFont="1" applyFill="1" applyBorder="1" applyAlignment="1">
      <alignment horizontal="left" vertical="center" wrapText="1"/>
    </xf>
    <xf numFmtId="0" fontId="8" fillId="2" borderId="2" xfId="6" applyFont="1" applyFill="1" applyBorder="1" applyAlignment="1">
      <alignment horizontal="left" vertical="center" wrapText="1"/>
    </xf>
    <xf numFmtId="0" fontId="8" fillId="2" borderId="6" xfId="6" applyFont="1" applyFill="1" applyBorder="1" applyAlignment="1">
      <alignment vertical="center" wrapText="1"/>
    </xf>
    <xf numFmtId="0" fontId="8" fillId="2" borderId="2" xfId="6" applyFont="1" applyFill="1" applyBorder="1" applyAlignment="1">
      <alignment vertical="center" wrapText="1"/>
    </xf>
    <xf numFmtId="4" fontId="8" fillId="2" borderId="6" xfId="6" applyNumberFormat="1" applyFont="1" applyFill="1" applyBorder="1" applyAlignment="1">
      <alignment horizontal="left" vertical="center" wrapText="1"/>
    </xf>
    <xf numFmtId="4" fontId="8" fillId="2" borderId="83" xfId="6" applyNumberFormat="1" applyFont="1" applyFill="1" applyBorder="1" applyAlignment="1">
      <alignment horizontal="left" vertical="center" wrapText="1"/>
    </xf>
    <xf numFmtId="0" fontId="7" fillId="2" borderId="84" xfId="6" applyFont="1" applyFill="1" applyBorder="1" applyAlignment="1">
      <alignment horizontal="left" vertical="center" wrapText="1"/>
    </xf>
    <xf numFmtId="0" fontId="7" fillId="2" borderId="1" xfId="6" applyFont="1" applyFill="1" applyBorder="1" applyAlignment="1">
      <alignment horizontal="left" vertical="center" wrapText="1"/>
    </xf>
    <xf numFmtId="0" fontId="7" fillId="2" borderId="5" xfId="6" applyFont="1" applyFill="1" applyBorder="1" applyAlignment="1">
      <alignment horizontal="left" vertical="center" wrapText="1"/>
    </xf>
    <xf numFmtId="0" fontId="7" fillId="2" borderId="18" xfId="6" applyFont="1" applyFill="1" applyBorder="1" applyAlignment="1">
      <alignment horizontal="left" vertical="center" wrapText="1"/>
    </xf>
    <xf numFmtId="0" fontId="7" fillId="2" borderId="0" xfId="6" applyFont="1" applyFill="1" applyBorder="1" applyAlignment="1">
      <alignment horizontal="left" vertical="center" wrapText="1"/>
    </xf>
    <xf numFmtId="4" fontId="7" fillId="2" borderId="18" xfId="6" applyNumberFormat="1" applyFont="1" applyFill="1" applyBorder="1" applyAlignment="1">
      <alignment horizontal="left" vertical="center" wrapText="1"/>
    </xf>
    <xf numFmtId="4" fontId="7" fillId="2" borderId="34" xfId="6" applyNumberFormat="1" applyFont="1" applyFill="1" applyBorder="1" applyAlignment="1">
      <alignment horizontal="left" vertical="center" wrapText="1"/>
    </xf>
    <xf numFmtId="0" fontId="8" fillId="2" borderId="33" xfId="6" applyFont="1" applyFill="1" applyBorder="1" applyAlignment="1">
      <alignment horizontal="justify" vertical="center" wrapText="1"/>
    </xf>
    <xf numFmtId="0" fontId="8" fillId="2" borderId="0" xfId="6" applyFont="1" applyFill="1" applyBorder="1" applyAlignment="1">
      <alignment horizontal="justify" vertical="center" wrapText="1"/>
    </xf>
    <xf numFmtId="0" fontId="8" fillId="2" borderId="34" xfId="6" applyFont="1" applyFill="1" applyBorder="1" applyAlignment="1">
      <alignment horizontal="justify" vertical="center" wrapText="1"/>
    </xf>
    <xf numFmtId="0" fontId="7" fillId="2" borderId="4" xfId="6" applyFont="1" applyFill="1" applyBorder="1" applyAlignment="1">
      <alignment horizontal="left" vertical="center" wrapText="1"/>
    </xf>
    <xf numFmtId="0" fontId="7" fillId="2" borderId="85" xfId="6" applyFont="1" applyFill="1" applyBorder="1" applyAlignment="1">
      <alignment horizontal="left" vertical="center" wrapText="1"/>
    </xf>
    <xf numFmtId="0" fontId="8" fillId="2" borderId="7" xfId="6" applyFont="1" applyFill="1" applyBorder="1" applyAlignment="1">
      <alignment horizontal="left" vertical="center" wrapText="1"/>
    </xf>
    <xf numFmtId="0" fontId="8" fillId="2" borderId="6" xfId="6" applyFont="1" applyFill="1" applyBorder="1" applyAlignment="1">
      <alignment horizontal="left" vertical="center" wrapText="1"/>
    </xf>
    <xf numFmtId="0" fontId="8" fillId="2" borderId="83" xfId="6" applyFont="1" applyFill="1" applyBorder="1" applyAlignment="1">
      <alignment horizontal="left" vertical="center" wrapText="1"/>
    </xf>
    <xf numFmtId="0" fontId="40" fillId="0" borderId="82" xfId="0" applyFont="1" applyBorder="1" applyAlignment="1">
      <alignment horizontal="center" vertical="center"/>
    </xf>
    <xf numFmtId="0" fontId="40" fillId="0" borderId="2" xfId="0" applyFont="1" applyBorder="1" applyAlignment="1">
      <alignment horizontal="center" vertical="center"/>
    </xf>
    <xf numFmtId="0" fontId="40" fillId="0" borderId="83" xfId="0" applyFont="1" applyBorder="1" applyAlignment="1">
      <alignment horizontal="center" vertical="center"/>
    </xf>
    <xf numFmtId="0" fontId="9" fillId="0" borderId="104" xfId="0" applyFont="1" applyBorder="1" applyAlignment="1">
      <alignment horizontal="center" vertical="center"/>
    </xf>
    <xf numFmtId="0" fontId="9" fillId="0" borderId="105" xfId="0" applyFont="1" applyBorder="1" applyAlignment="1">
      <alignment horizontal="center" vertical="center"/>
    </xf>
    <xf numFmtId="4" fontId="9" fillId="0" borderId="105" xfId="0" applyNumberFormat="1" applyFont="1" applyBorder="1" applyAlignment="1">
      <alignment horizontal="center" vertical="center"/>
    </xf>
    <xf numFmtId="0" fontId="7" fillId="2" borderId="4" xfId="2" applyNumberFormat="1" applyFont="1" applyFill="1" applyBorder="1" applyAlignment="1">
      <alignment horizontal="left" vertical="center"/>
    </xf>
    <xf numFmtId="0" fontId="7" fillId="2" borderId="1" xfId="2" applyNumberFormat="1" applyFont="1" applyFill="1" applyBorder="1" applyAlignment="1">
      <alignment horizontal="left" vertical="center"/>
    </xf>
    <xf numFmtId="0" fontId="7" fillId="2" borderId="5" xfId="2" applyNumberFormat="1" applyFont="1" applyFill="1" applyBorder="1" applyAlignment="1">
      <alignment horizontal="left" vertical="center"/>
    </xf>
    <xf numFmtId="0" fontId="6" fillId="0" borderId="6" xfId="0" applyFont="1" applyBorder="1" applyAlignment="1">
      <alignment horizontal="left" vertical="center"/>
    </xf>
    <xf numFmtId="0" fontId="6" fillId="0" borderId="2" xfId="0" applyFont="1" applyBorder="1" applyAlignment="1">
      <alignment horizontal="left" vertical="center"/>
    </xf>
    <xf numFmtId="0" fontId="6" fillId="0" borderId="7" xfId="0" applyFont="1" applyBorder="1" applyAlignment="1">
      <alignment horizontal="left" vertical="center"/>
    </xf>
    <xf numFmtId="0" fontId="7" fillId="2" borderId="84" xfId="2" applyNumberFormat="1" applyFont="1" applyFill="1" applyBorder="1" applyAlignment="1">
      <alignment horizontal="left" vertical="center"/>
    </xf>
    <xf numFmtId="0" fontId="6" fillId="0" borderId="82" xfId="0" applyFont="1" applyBorder="1" applyAlignment="1">
      <alignment horizontal="left" vertical="center"/>
    </xf>
    <xf numFmtId="0" fontId="7" fillId="2" borderId="85" xfId="2" applyNumberFormat="1" applyFont="1" applyFill="1" applyBorder="1" applyAlignment="1">
      <alignment horizontal="left" vertical="center"/>
    </xf>
    <xf numFmtId="0" fontId="6" fillId="0" borderId="6" xfId="0" applyFont="1" applyBorder="1" applyAlignment="1">
      <alignment horizontal="left" vertical="center" wrapText="1"/>
    </xf>
    <xf numFmtId="0" fontId="6" fillId="0" borderId="2" xfId="0" applyFont="1" applyBorder="1" applyAlignment="1">
      <alignment horizontal="left" vertical="center" wrapText="1"/>
    </xf>
    <xf numFmtId="0" fontId="6" fillId="0" borderId="83" xfId="0" applyFont="1" applyBorder="1" applyAlignment="1">
      <alignment horizontal="left" vertical="center" wrapText="1"/>
    </xf>
    <xf numFmtId="0" fontId="9" fillId="0" borderId="97" xfId="0" applyFont="1" applyBorder="1" applyAlignment="1">
      <alignment horizontal="right" vertical="center"/>
    </xf>
    <xf numFmtId="0" fontId="9" fillId="0" borderId="3" xfId="0" applyFont="1" applyBorder="1" applyAlignment="1">
      <alignment horizontal="right" vertical="center"/>
    </xf>
    <xf numFmtId="0" fontId="9" fillId="0" borderId="10" xfId="0" applyFont="1" applyBorder="1" applyAlignment="1">
      <alignment horizontal="left" vertical="center"/>
    </xf>
    <xf numFmtId="0" fontId="9" fillId="0" borderId="11" xfId="0" applyFont="1" applyBorder="1" applyAlignment="1">
      <alignment horizontal="left" vertical="center"/>
    </xf>
    <xf numFmtId="0" fontId="9" fillId="0" borderId="12" xfId="0" applyFont="1" applyBorder="1" applyAlignment="1">
      <alignment horizontal="left" vertical="center"/>
    </xf>
    <xf numFmtId="44" fontId="9" fillId="0" borderId="121" xfId="0" applyNumberFormat="1" applyFont="1" applyBorder="1" applyAlignment="1">
      <alignment horizontal="center" vertical="center"/>
    </xf>
    <xf numFmtId="44" fontId="9" fillId="0" borderId="122" xfId="0" applyNumberFormat="1" applyFont="1" applyBorder="1" applyAlignment="1">
      <alignment horizontal="center" vertical="center"/>
    </xf>
    <xf numFmtId="0" fontId="9" fillId="0" borderId="3" xfId="0" applyFont="1" applyBorder="1" applyAlignment="1">
      <alignment horizontal="left" vertical="center"/>
    </xf>
    <xf numFmtId="0" fontId="6" fillId="0" borderId="7" xfId="0" applyFont="1" applyBorder="1" applyAlignment="1">
      <alignment horizontal="left" vertical="center" wrapText="1"/>
    </xf>
    <xf numFmtId="0" fontId="62" fillId="0" borderId="97" xfId="9" applyFont="1" applyBorder="1" applyAlignment="1">
      <alignment horizontal="center" vertical="center"/>
    </xf>
    <xf numFmtId="0" fontId="62" fillId="0" borderId="3" xfId="9" applyFont="1" applyBorder="1" applyAlignment="1">
      <alignment horizontal="center" vertical="center"/>
    </xf>
    <xf numFmtId="0" fontId="62" fillId="0" borderId="10" xfId="9" applyFont="1" applyBorder="1" applyAlignment="1">
      <alignment horizontal="left" vertical="center" wrapText="1"/>
    </xf>
    <xf numFmtId="0" fontId="62" fillId="0" borderId="11" xfId="9" applyFont="1" applyBorder="1" applyAlignment="1">
      <alignment horizontal="left" vertical="center" wrapText="1"/>
    </xf>
    <xf numFmtId="0" fontId="62" fillId="0" borderId="96" xfId="9" applyFont="1" applyBorder="1" applyAlignment="1">
      <alignment horizontal="left" vertical="center" wrapText="1"/>
    </xf>
    <xf numFmtId="0" fontId="0" fillId="0" borderId="125" xfId="0" applyBorder="1" applyAlignment="1">
      <alignment horizontal="center"/>
    </xf>
    <xf numFmtId="0" fontId="0" fillId="0" borderId="126" xfId="0" applyBorder="1" applyAlignment="1">
      <alignment horizontal="center"/>
    </xf>
    <xf numFmtId="0" fontId="0" fillId="0" borderId="127" xfId="0" applyBorder="1" applyAlignment="1">
      <alignment horizontal="center"/>
    </xf>
    <xf numFmtId="0" fontId="69" fillId="2" borderId="30" xfId="8" applyFont="1" applyFill="1" applyBorder="1" applyAlignment="1">
      <alignment horizontal="center" vertical="center"/>
    </xf>
    <xf numFmtId="0" fontId="69" fillId="2" borderId="31" xfId="8" applyFont="1" applyFill="1" applyBorder="1" applyAlignment="1">
      <alignment horizontal="center" vertical="center"/>
    </xf>
    <xf numFmtId="0" fontId="69" fillId="2" borderId="32" xfId="8" applyFont="1" applyFill="1" applyBorder="1" applyAlignment="1">
      <alignment horizontal="center" vertical="center"/>
    </xf>
    <xf numFmtId="0" fontId="69" fillId="2" borderId="33" xfId="8" applyFont="1" applyFill="1" applyBorder="1" applyAlignment="1">
      <alignment horizontal="center" vertical="center"/>
    </xf>
    <xf numFmtId="0" fontId="69" fillId="2" borderId="0" xfId="8" applyFont="1" applyFill="1" applyBorder="1" applyAlignment="1">
      <alignment horizontal="center" vertical="center"/>
    </xf>
    <xf numFmtId="0" fontId="69" fillId="2" borderId="34" xfId="8" applyFont="1" applyFill="1" applyBorder="1" applyAlignment="1">
      <alignment horizontal="center" vertical="center"/>
    </xf>
    <xf numFmtId="0" fontId="69" fillId="2" borderId="82" xfId="8" applyFont="1" applyFill="1" applyBorder="1" applyAlignment="1">
      <alignment horizontal="center" vertical="center"/>
    </xf>
    <xf numFmtId="0" fontId="69" fillId="2" borderId="2" xfId="8" applyFont="1" applyFill="1" applyBorder="1" applyAlignment="1">
      <alignment horizontal="center" vertical="center"/>
    </xf>
    <xf numFmtId="0" fontId="69" fillId="2" borderId="83" xfId="8" applyFont="1" applyFill="1" applyBorder="1" applyAlignment="1">
      <alignment horizontal="center" vertical="center"/>
    </xf>
    <xf numFmtId="0" fontId="0" fillId="0" borderId="95" xfId="0" applyBorder="1" applyAlignment="1">
      <alignment horizontal="center"/>
    </xf>
    <xf numFmtId="0" fontId="0" fillId="0" borderId="11" xfId="0" applyBorder="1" applyAlignment="1">
      <alignment horizontal="center"/>
    </xf>
    <xf numFmtId="0" fontId="0" fillId="0" borderId="96" xfId="0" applyBorder="1" applyAlignment="1">
      <alignment horizontal="center"/>
    </xf>
    <xf numFmtId="0" fontId="8" fillId="2" borderId="82" xfId="8" applyFont="1" applyFill="1" applyBorder="1" applyAlignment="1">
      <alignment horizontal="left" vertical="center" wrapText="1"/>
    </xf>
    <xf numFmtId="0" fontId="8" fillId="2" borderId="2" xfId="8" applyFont="1" applyFill="1" applyBorder="1" applyAlignment="1">
      <alignment horizontal="left" vertical="center" wrapText="1"/>
    </xf>
    <xf numFmtId="0" fontId="8" fillId="2" borderId="7" xfId="8" applyFont="1" applyFill="1" applyBorder="1" applyAlignment="1">
      <alignment horizontal="left" vertical="center" wrapText="1"/>
    </xf>
    <xf numFmtId="0" fontId="8" fillId="2" borderId="6" xfId="8" applyFont="1" applyFill="1" applyBorder="1" applyAlignment="1">
      <alignment horizontal="left" vertical="center"/>
    </xf>
    <xf numFmtId="0" fontId="8" fillId="2" borderId="2" xfId="8" applyFont="1" applyFill="1" applyBorder="1" applyAlignment="1">
      <alignment horizontal="left" vertical="center"/>
    </xf>
    <xf numFmtId="0" fontId="8" fillId="2" borderId="83" xfId="8" applyFont="1" applyFill="1" applyBorder="1" applyAlignment="1">
      <alignment horizontal="left" vertical="center"/>
    </xf>
    <xf numFmtId="0" fontId="9" fillId="0" borderId="95" xfId="0" applyFont="1" applyBorder="1" applyAlignment="1">
      <alignment horizontal="right" vertical="center"/>
    </xf>
    <xf numFmtId="0" fontId="9" fillId="0" borderId="11" xfId="0" applyFont="1" applyBorder="1" applyAlignment="1">
      <alignment horizontal="right" vertical="center"/>
    </xf>
    <xf numFmtId="0" fontId="9" fillId="0" borderId="12" xfId="0" applyFont="1" applyBorder="1" applyAlignment="1">
      <alignment horizontal="right" vertical="center"/>
    </xf>
    <xf numFmtId="0" fontId="9" fillId="0" borderId="96" xfId="0" applyFont="1" applyBorder="1" applyAlignment="1">
      <alignment horizontal="left" vertical="center"/>
    </xf>
    <xf numFmtId="0" fontId="7" fillId="2" borderId="84" xfId="8" applyFont="1" applyFill="1" applyBorder="1" applyAlignment="1">
      <alignment horizontal="left" vertical="center" wrapText="1"/>
    </xf>
    <xf numFmtId="0" fontId="7" fillId="2" borderId="1" xfId="8" applyFont="1" applyFill="1" applyBorder="1" applyAlignment="1">
      <alignment horizontal="left" vertical="center" wrapText="1"/>
    </xf>
    <xf numFmtId="0" fontId="7" fillId="2" borderId="5" xfId="8" applyFont="1" applyFill="1" applyBorder="1" applyAlignment="1">
      <alignment horizontal="left" vertical="center" wrapText="1"/>
    </xf>
    <xf numFmtId="0" fontId="7" fillId="2" borderId="4" xfId="8" applyFont="1" applyFill="1" applyBorder="1" applyAlignment="1">
      <alignment horizontal="left" vertical="center" wrapText="1"/>
    </xf>
    <xf numFmtId="0" fontId="8" fillId="2" borderId="82" xfId="8" applyFont="1" applyFill="1" applyBorder="1" applyAlignment="1">
      <alignment horizontal="left" vertical="center"/>
    </xf>
    <xf numFmtId="0" fontId="8" fillId="2" borderId="7" xfId="8" applyFont="1" applyFill="1" applyBorder="1" applyAlignment="1">
      <alignment horizontal="left" vertical="center"/>
    </xf>
    <xf numFmtId="0" fontId="76" fillId="16" borderId="72" xfId="0" applyFont="1" applyFill="1" applyBorder="1" applyAlignment="1">
      <alignment horizontal="right" vertical="center" wrapText="1"/>
    </xf>
    <xf numFmtId="0" fontId="12" fillId="0" borderId="74" xfId="0" applyFont="1" applyBorder="1"/>
    <xf numFmtId="0" fontId="6" fillId="0" borderId="3" xfId="0" applyFont="1" applyBorder="1" applyAlignment="1">
      <alignment horizontal="left" vertical="center"/>
    </xf>
    <xf numFmtId="0" fontId="76" fillId="16" borderId="133" xfId="0" applyFont="1" applyFill="1" applyBorder="1" applyAlignment="1">
      <alignment horizontal="center" vertical="center" wrapText="1"/>
    </xf>
    <xf numFmtId="0" fontId="76" fillId="16" borderId="134" xfId="0" applyFont="1" applyFill="1" applyBorder="1" applyAlignment="1">
      <alignment horizontal="center" vertical="center" wrapText="1"/>
    </xf>
    <xf numFmtId="0" fontId="76" fillId="16" borderId="143" xfId="0" applyFont="1" applyFill="1" applyBorder="1" applyAlignment="1">
      <alignment horizontal="center" vertical="center" wrapText="1"/>
    </xf>
    <xf numFmtId="0" fontId="76" fillId="16" borderId="2" xfId="0" applyFont="1" applyFill="1" applyBorder="1" applyAlignment="1">
      <alignment horizontal="center" vertical="center" wrapText="1"/>
    </xf>
    <xf numFmtId="0" fontId="76" fillId="16" borderId="83" xfId="0" applyFont="1" applyFill="1" applyBorder="1" applyAlignment="1">
      <alignment horizontal="center" vertical="center" wrapText="1"/>
    </xf>
    <xf numFmtId="0" fontId="6" fillId="0" borderId="83" xfId="0" applyFont="1" applyBorder="1" applyAlignment="1">
      <alignment horizontal="left" vertical="center"/>
    </xf>
    <xf numFmtId="0" fontId="78" fillId="16" borderId="30" xfId="0" applyFont="1" applyFill="1" applyBorder="1" applyAlignment="1">
      <alignment horizontal="center" vertical="center" wrapText="1"/>
    </xf>
    <xf numFmtId="0" fontId="78" fillId="16" borderId="31" xfId="0" applyFont="1" applyFill="1" applyBorder="1" applyAlignment="1">
      <alignment horizontal="center" vertical="center" wrapText="1"/>
    </xf>
    <xf numFmtId="0" fontId="78" fillId="16" borderId="32" xfId="0" applyFont="1" applyFill="1" applyBorder="1" applyAlignment="1">
      <alignment horizontal="center" vertical="center" wrapText="1"/>
    </xf>
    <xf numFmtId="0" fontId="78" fillId="16" borderId="82" xfId="0" applyFont="1" applyFill="1" applyBorder="1" applyAlignment="1">
      <alignment horizontal="center" vertical="center" wrapText="1"/>
    </xf>
    <xf numFmtId="0" fontId="78" fillId="16" borderId="2" xfId="0" applyFont="1" applyFill="1" applyBorder="1" applyAlignment="1">
      <alignment horizontal="center" vertical="center" wrapText="1"/>
    </xf>
    <xf numFmtId="0" fontId="78" fillId="16" borderId="83" xfId="0" applyFont="1" applyFill="1" applyBorder="1" applyAlignment="1">
      <alignment horizontal="center" vertical="center" wrapText="1"/>
    </xf>
    <xf numFmtId="0" fontId="6" fillId="0" borderId="131" xfId="0" applyFont="1" applyBorder="1" applyAlignment="1">
      <alignment horizontal="left" vertical="center" wrapText="1"/>
    </xf>
    <xf numFmtId="0" fontId="6" fillId="0" borderId="68" xfId="0" applyFont="1" applyBorder="1" applyAlignment="1">
      <alignment horizontal="left" vertical="center" wrapText="1"/>
    </xf>
    <xf numFmtId="0" fontId="6" fillId="0" borderId="132" xfId="0" applyFont="1" applyBorder="1" applyAlignment="1">
      <alignment horizontal="left" vertical="center" wrapText="1"/>
    </xf>
    <xf numFmtId="0" fontId="76" fillId="16" borderId="140" xfId="0" applyFont="1" applyFill="1" applyBorder="1" applyAlignment="1">
      <alignment horizontal="right" vertical="center" wrapText="1"/>
    </xf>
    <xf numFmtId="0" fontId="12" fillId="0" borderId="137" xfId="0" applyFont="1" applyBorder="1"/>
    <xf numFmtId="0" fontId="76" fillId="16" borderId="10" xfId="0" applyFont="1" applyFill="1" applyBorder="1" applyAlignment="1">
      <alignment horizontal="center" vertical="center" wrapText="1"/>
    </xf>
    <xf numFmtId="0" fontId="76" fillId="16" borderId="11" xfId="0" applyFont="1" applyFill="1" applyBorder="1" applyAlignment="1">
      <alignment horizontal="center" vertical="center" wrapText="1"/>
    </xf>
    <xf numFmtId="0" fontId="76" fillId="16" borderId="85" xfId="0" applyFont="1" applyFill="1" applyBorder="1" applyAlignment="1">
      <alignment horizontal="center" vertical="center" wrapText="1"/>
    </xf>
    <xf numFmtId="4" fontId="62" fillId="0" borderId="93" xfId="9" applyNumberFormat="1" applyFont="1" applyBorder="1" applyAlignment="1">
      <alignment horizontal="center" vertical="center" wrapText="1"/>
    </xf>
    <xf numFmtId="4" fontId="62" fillId="0" borderId="123" xfId="9" applyNumberFormat="1" applyFont="1" applyBorder="1" applyAlignment="1">
      <alignment horizontal="center" vertical="center" wrapText="1"/>
    </xf>
    <xf numFmtId="4" fontId="62" fillId="0" borderId="94" xfId="9" applyNumberFormat="1" applyFont="1" applyBorder="1" applyAlignment="1">
      <alignment horizontal="center" vertical="center" wrapText="1"/>
    </xf>
    <xf numFmtId="49" fontId="62" fillId="0" borderId="120" xfId="9" applyNumberFormat="1" applyFont="1" applyBorder="1" applyAlignment="1">
      <alignment horizontal="center" vertical="center"/>
    </xf>
    <xf numFmtId="49" fontId="62" fillId="0" borderId="103" xfId="9" applyNumberFormat="1" applyFont="1" applyBorder="1" applyAlignment="1">
      <alignment horizontal="center" vertical="center"/>
    </xf>
    <xf numFmtId="49" fontId="62" fillId="0" borderId="124" xfId="9" applyNumberFormat="1" applyFont="1" applyBorder="1" applyAlignment="1">
      <alignment horizontal="center" vertical="center"/>
    </xf>
    <xf numFmtId="0" fontId="62" fillId="0" borderId="8" xfId="9" applyFont="1" applyBorder="1" applyAlignment="1">
      <alignment horizontal="center" vertical="center" wrapText="1"/>
    </xf>
    <xf numFmtId="0" fontId="62" fillId="0" borderId="16" xfId="9" applyFont="1" applyBorder="1" applyAlignment="1">
      <alignment horizontal="center" vertical="center" wrapText="1"/>
    </xf>
    <xf numFmtId="0" fontId="62" fillId="0" borderId="9" xfId="9" applyFont="1" applyBorder="1" applyAlignment="1">
      <alignment horizontal="center" vertical="center" wrapText="1"/>
    </xf>
    <xf numFmtId="0" fontId="6" fillId="2" borderId="6" xfId="8" applyFont="1" applyFill="1" applyBorder="1" applyAlignment="1">
      <alignment horizontal="left" vertical="center" wrapText="1"/>
    </xf>
    <xf numFmtId="0" fontId="6" fillId="2" borderId="2" xfId="8" applyFont="1" applyFill="1" applyBorder="1" applyAlignment="1">
      <alignment horizontal="left" vertical="center" wrapText="1"/>
    </xf>
    <xf numFmtId="0" fontId="6" fillId="2" borderId="7" xfId="8" applyFont="1" applyFill="1" applyBorder="1" applyAlignment="1">
      <alignment horizontal="left" vertical="center" wrapText="1"/>
    </xf>
    <xf numFmtId="0" fontId="9" fillId="0" borderId="95" xfId="0" applyFont="1" applyBorder="1" applyAlignment="1">
      <alignment horizontal="center" vertical="center"/>
    </xf>
    <xf numFmtId="0" fontId="9" fillId="0" borderId="11" xfId="0" applyFont="1" applyBorder="1" applyAlignment="1">
      <alignment horizontal="center" vertical="center"/>
    </xf>
    <xf numFmtId="0" fontId="9" fillId="0" borderId="96" xfId="0" applyFont="1" applyBorder="1" applyAlignment="1">
      <alignment horizontal="center" vertical="center"/>
    </xf>
    <xf numFmtId="0" fontId="9" fillId="12" borderId="3" xfId="0" applyFont="1" applyFill="1" applyBorder="1" applyAlignment="1">
      <alignment horizontal="center" vertical="center"/>
    </xf>
    <xf numFmtId="0" fontId="3" fillId="2" borderId="95" xfId="4" applyFont="1" applyFill="1" applyBorder="1" applyAlignment="1">
      <alignment horizontal="center"/>
    </xf>
    <xf numFmtId="0" fontId="3" fillId="2" borderId="11" xfId="4" applyFont="1" applyFill="1" applyBorder="1" applyAlignment="1">
      <alignment horizontal="center"/>
    </xf>
    <xf numFmtId="0" fontId="3" fillId="2" borderId="96" xfId="4" applyFont="1" applyFill="1" applyBorder="1" applyAlignment="1">
      <alignment horizontal="center"/>
    </xf>
    <xf numFmtId="0" fontId="9" fillId="12" borderId="97" xfId="0" applyFont="1" applyFill="1" applyBorder="1" applyAlignment="1">
      <alignment horizontal="center" vertical="center"/>
    </xf>
    <xf numFmtId="0" fontId="9" fillId="12" borderId="98" xfId="0" applyFont="1" applyFill="1" applyBorder="1" applyAlignment="1">
      <alignment horizontal="center" vertical="center"/>
    </xf>
    <xf numFmtId="0" fontId="59" fillId="0" borderId="23" xfId="5" applyFont="1" applyBorder="1" applyAlignment="1">
      <alignment horizontal="left" vertical="center" wrapText="1"/>
    </xf>
    <xf numFmtId="0" fontId="32" fillId="0" borderId="21" xfId="5" applyBorder="1" applyAlignment="1">
      <alignment horizontal="left" vertical="center" wrapText="1"/>
    </xf>
    <xf numFmtId="0" fontId="32" fillId="0" borderId="75" xfId="5" applyBorder="1" applyAlignment="1">
      <alignment horizontal="left" vertical="center" wrapText="1"/>
    </xf>
    <xf numFmtId="0" fontId="51" fillId="0" borderId="22" xfId="5" applyFont="1" applyBorder="1" applyAlignment="1">
      <alignment horizontal="left" vertical="center" wrapText="1"/>
    </xf>
    <xf numFmtId="0" fontId="51" fillId="0" borderId="77" xfId="5" applyFont="1" applyBorder="1" applyAlignment="1">
      <alignment horizontal="left" vertical="center" wrapText="1"/>
    </xf>
    <xf numFmtId="0" fontId="32" fillId="0" borderId="129" xfId="5" applyBorder="1" applyAlignment="1">
      <alignment horizontal="left" vertical="center"/>
    </xf>
    <xf numFmtId="0" fontId="32" fillId="0" borderId="130" xfId="5" applyBorder="1" applyAlignment="1">
      <alignment horizontal="left" vertical="center"/>
    </xf>
    <xf numFmtId="0" fontId="32" fillId="0" borderId="76" xfId="5" applyBorder="1"/>
    <xf numFmtId="0" fontId="45" fillId="0" borderId="22" xfId="5" applyFont="1" applyBorder="1" applyAlignment="1">
      <alignment horizontal="right" vertical="center" wrapText="1"/>
    </xf>
    <xf numFmtId="0" fontId="47" fillId="0" borderId="23" xfId="5" applyFont="1" applyBorder="1" applyAlignment="1">
      <alignment horizontal="center" vertical="center" wrapText="1"/>
    </xf>
    <xf numFmtId="0" fontId="47" fillId="0" borderId="21" xfId="5" applyFont="1" applyBorder="1" applyAlignment="1">
      <alignment horizontal="center" vertical="center" wrapText="1"/>
    </xf>
    <xf numFmtId="0" fontId="47" fillId="0" borderId="75" xfId="5" applyFont="1" applyBorder="1" applyAlignment="1">
      <alignment horizontal="center" vertical="center" wrapText="1"/>
    </xf>
    <xf numFmtId="0" fontId="45" fillId="0" borderId="22" xfId="5" applyFont="1" applyBorder="1" applyAlignment="1">
      <alignment horizontal="justify" vertical="center" wrapText="1"/>
    </xf>
    <xf numFmtId="0" fontId="45" fillId="0" borderId="77" xfId="5" applyFont="1" applyBorder="1" applyAlignment="1">
      <alignment horizontal="justify" vertical="center" wrapText="1"/>
    </xf>
    <xf numFmtId="0" fontId="45" fillId="0" borderId="22" xfId="5" applyFont="1" applyBorder="1" applyAlignment="1">
      <alignment horizontal="left" vertical="center" wrapText="1"/>
    </xf>
    <xf numFmtId="0" fontId="45" fillId="0" borderId="77" xfId="5" applyFont="1" applyBorder="1" applyAlignment="1">
      <alignment horizontal="left" vertical="center" wrapText="1"/>
    </xf>
    <xf numFmtId="0" fontId="32" fillId="0" borderId="70" xfId="5" applyBorder="1"/>
    <xf numFmtId="0" fontId="32" fillId="0" borderId="71" xfId="5" applyBorder="1"/>
    <xf numFmtId="0" fontId="50" fillId="0" borderId="57" xfId="5" applyFont="1" applyBorder="1" applyAlignment="1">
      <alignment horizontal="center" vertical="center"/>
    </xf>
    <xf numFmtId="0" fontId="50" fillId="0" borderId="58" xfId="5" applyFont="1" applyBorder="1" applyAlignment="1">
      <alignment horizontal="center" vertical="center"/>
    </xf>
    <xf numFmtId="0" fontId="50" fillId="0" borderId="59" xfId="5" applyFont="1" applyBorder="1" applyAlignment="1">
      <alignment horizontal="center" vertical="center"/>
    </xf>
    <xf numFmtId="0" fontId="51" fillId="0" borderId="73" xfId="5" applyFont="1" applyBorder="1" applyAlignment="1">
      <alignment horizontal="left" vertical="center" wrapText="1"/>
    </xf>
    <xf numFmtId="0" fontId="51" fillId="0" borderId="74" xfId="5" applyFont="1" applyBorder="1" applyAlignment="1">
      <alignment horizontal="left" vertical="center" wrapText="1"/>
    </xf>
    <xf numFmtId="0" fontId="51" fillId="0" borderId="75" xfId="5" applyFont="1" applyBorder="1" applyAlignment="1">
      <alignment horizontal="left" vertical="center" wrapText="1"/>
    </xf>
    <xf numFmtId="0" fontId="52" fillId="0" borderId="73" xfId="5" applyFont="1" applyFill="1" applyBorder="1" applyAlignment="1">
      <alignment horizontal="justify" vertical="top" wrapText="1"/>
    </xf>
    <xf numFmtId="0" fontId="32" fillId="0" borderId="74" xfId="5" applyFill="1" applyBorder="1" applyAlignment="1">
      <alignment horizontal="justify" vertical="top" wrapText="1"/>
    </xf>
    <xf numFmtId="0" fontId="32" fillId="0" borderId="75" xfId="5" applyFill="1" applyBorder="1" applyAlignment="1">
      <alignment horizontal="justify" vertical="top" wrapText="1"/>
    </xf>
    <xf numFmtId="0" fontId="45" fillId="0" borderId="23" xfId="5" applyFont="1" applyBorder="1" applyAlignment="1">
      <alignment horizontal="justify" vertical="top" wrapText="1"/>
    </xf>
    <xf numFmtId="0" fontId="54" fillId="0" borderId="21" xfId="5" applyFont="1" applyBorder="1" applyAlignment="1">
      <alignment horizontal="justify" vertical="top" wrapText="1"/>
    </xf>
    <xf numFmtId="0" fontId="54" fillId="0" borderId="75" xfId="5" applyFont="1" applyBorder="1" applyAlignment="1">
      <alignment horizontal="justify" vertical="top" wrapText="1"/>
    </xf>
    <xf numFmtId="0" fontId="45" fillId="0" borderId="22" xfId="5" applyFont="1" applyFill="1" applyBorder="1" applyAlignment="1">
      <alignment horizontal="left" vertical="center" wrapText="1"/>
    </xf>
    <xf numFmtId="0" fontId="45" fillId="0" borderId="77" xfId="5" applyFont="1" applyFill="1" applyBorder="1" applyAlignment="1">
      <alignment horizontal="left" vertical="center" wrapText="1"/>
    </xf>
    <xf numFmtId="0" fontId="46" fillId="0" borderId="26" xfId="5" applyFont="1" applyBorder="1" applyAlignment="1">
      <alignment horizontal="left" vertical="center" wrapText="1"/>
    </xf>
    <xf numFmtId="0" fontId="46" fillId="0" borderId="64" xfId="5" applyFont="1" applyBorder="1" applyAlignment="1">
      <alignment horizontal="left" vertical="center" wrapText="1"/>
    </xf>
    <xf numFmtId="0" fontId="46" fillId="0" borderId="65" xfId="5" applyFont="1" applyBorder="1" applyAlignment="1">
      <alignment horizontal="left" vertical="center" wrapText="1"/>
    </xf>
    <xf numFmtId="0" fontId="43" fillId="0" borderId="54" xfId="5" applyFont="1" applyBorder="1" applyAlignment="1">
      <alignment horizontal="center" vertical="center"/>
    </xf>
    <xf numFmtId="0" fontId="43" fillId="0" borderId="55" xfId="5" applyFont="1" applyBorder="1" applyAlignment="1">
      <alignment horizontal="center" vertical="center"/>
    </xf>
    <xf numFmtId="0" fontId="43" fillId="0" borderId="56" xfId="5" applyFont="1" applyBorder="1" applyAlignment="1">
      <alignment horizontal="center" vertical="center"/>
    </xf>
    <xf numFmtId="0" fontId="44" fillId="0" borderId="57" xfId="5" applyFont="1" applyBorder="1" applyAlignment="1">
      <alignment horizontal="center" vertical="center" wrapText="1"/>
    </xf>
    <xf numFmtId="0" fontId="44" fillId="0" borderId="58" xfId="5" applyFont="1" applyBorder="1" applyAlignment="1">
      <alignment horizontal="center" vertical="center" wrapText="1"/>
    </xf>
    <xf numFmtId="0" fontId="44" fillId="0" borderId="59" xfId="5" applyFont="1" applyBorder="1" applyAlignment="1">
      <alignment horizontal="center" vertical="center" wrapText="1"/>
    </xf>
    <xf numFmtId="0" fontId="32" fillId="0" borderId="57" xfId="5" applyBorder="1"/>
    <xf numFmtId="0" fontId="32" fillId="0" borderId="58" xfId="5" applyBorder="1"/>
    <xf numFmtId="0" fontId="32" fillId="0" borderId="59" xfId="5" applyBorder="1"/>
    <xf numFmtId="0" fontId="46" fillId="0" borderId="61" xfId="5" applyFont="1" applyFill="1" applyBorder="1" applyAlignment="1">
      <alignment horizontal="justify" vertical="top" wrapText="1"/>
    </xf>
    <xf numFmtId="0" fontId="46" fillId="0" borderId="62" xfId="5" applyFont="1" applyFill="1" applyBorder="1" applyAlignment="1">
      <alignment horizontal="justify" vertical="top" wrapText="1"/>
    </xf>
    <xf numFmtId="0" fontId="46" fillId="0" borderId="63" xfId="5" applyFont="1" applyFill="1" applyBorder="1" applyAlignment="1">
      <alignment horizontal="justify" vertical="top" wrapText="1"/>
    </xf>
    <xf numFmtId="0" fontId="31" fillId="0" borderId="51" xfId="0" applyFont="1" applyBorder="1" applyAlignment="1">
      <alignment horizontal="center" wrapText="1"/>
    </xf>
    <xf numFmtId="0" fontId="12" fillId="0" borderId="52" xfId="0" applyFont="1" applyBorder="1" applyAlignment="1">
      <alignment wrapText="1"/>
    </xf>
    <xf numFmtId="0" fontId="31" fillId="0" borderId="52" xfId="0" applyFont="1" applyBorder="1" applyAlignment="1">
      <alignment horizontal="center" vertical="center" wrapText="1"/>
    </xf>
    <xf numFmtId="0" fontId="31" fillId="0" borderId="53" xfId="0" applyFont="1" applyBorder="1" applyAlignment="1">
      <alignment horizontal="center" vertical="center" wrapText="1"/>
    </xf>
    <xf numFmtId="0" fontId="75" fillId="0" borderId="33" xfId="0" applyFont="1" applyBorder="1" applyAlignment="1">
      <alignment horizontal="center" vertical="top"/>
    </xf>
    <xf numFmtId="0" fontId="75" fillId="0" borderId="0" xfId="0" applyFont="1" applyBorder="1" applyAlignment="1">
      <alignment horizontal="center" vertical="top"/>
    </xf>
    <xf numFmtId="0" fontId="75" fillId="0" borderId="34" xfId="0" applyFont="1" applyBorder="1" applyAlignment="1">
      <alignment horizontal="center" vertical="top"/>
    </xf>
    <xf numFmtId="0" fontId="10" fillId="0" borderId="23" xfId="0" applyFont="1" applyBorder="1" applyAlignment="1">
      <alignment horizontal="left"/>
    </xf>
    <xf numFmtId="0" fontId="12" fillId="0" borderId="21" xfId="0" applyFont="1" applyBorder="1"/>
    <xf numFmtId="0" fontId="12" fillId="0" borderId="75" xfId="0" applyFont="1" applyBorder="1"/>
    <xf numFmtId="0" fontId="21" fillId="0" borderId="33" xfId="0" applyFont="1" applyBorder="1" applyAlignment="1">
      <alignment horizontal="left" vertical="center"/>
    </xf>
    <xf numFmtId="0" fontId="0" fillId="0" borderId="0" xfId="0" applyBorder="1"/>
    <xf numFmtId="0" fontId="12" fillId="0" borderId="34" xfId="0" applyFont="1" applyBorder="1"/>
    <xf numFmtId="0" fontId="12" fillId="0" borderId="33" xfId="0" applyFont="1" applyBorder="1"/>
    <xf numFmtId="0" fontId="19" fillId="5" borderId="33" xfId="0" applyFont="1" applyFill="1" applyBorder="1" applyAlignment="1">
      <alignment horizontal="center"/>
    </xf>
    <xf numFmtId="0" fontId="12" fillId="0" borderId="0" xfId="0" applyFont="1" applyBorder="1"/>
    <xf numFmtId="49" fontId="10" fillId="6" borderId="89" xfId="0" applyNumberFormat="1" applyFont="1" applyFill="1" applyBorder="1" applyAlignment="1">
      <alignment horizontal="left" vertical="center" wrapText="1"/>
    </xf>
    <xf numFmtId="0" fontId="12" fillId="0" borderId="28" xfId="0" applyFont="1" applyBorder="1"/>
    <xf numFmtId="0" fontId="12" fillId="0" borderId="90" xfId="0" applyFont="1" applyBorder="1"/>
    <xf numFmtId="0" fontId="12" fillId="0" borderId="91" xfId="0" applyFont="1" applyBorder="1"/>
    <xf numFmtId="0" fontId="12" fillId="0" borderId="29" xfId="0" applyFont="1" applyBorder="1"/>
    <xf numFmtId="0" fontId="12" fillId="0" borderId="92" xfId="0" applyFont="1" applyBorder="1"/>
    <xf numFmtId="0" fontId="20" fillId="0" borderId="33" xfId="0" applyFont="1" applyBorder="1" applyAlignment="1">
      <alignment horizontal="center"/>
    </xf>
    <xf numFmtId="0" fontId="11" fillId="0" borderId="33" xfId="0" applyFont="1" applyBorder="1" applyAlignment="1">
      <alignment horizontal="center"/>
    </xf>
    <xf numFmtId="0" fontId="13" fillId="0" borderId="33" xfId="0" applyFont="1" applyBorder="1" applyAlignment="1">
      <alignment horizontal="center"/>
    </xf>
    <xf numFmtId="0" fontId="14" fillId="5" borderId="33" xfId="0" applyFont="1" applyFill="1" applyBorder="1" applyAlignment="1">
      <alignment horizontal="center" vertical="center" wrapText="1"/>
    </xf>
    <xf numFmtId="0" fontId="19" fillId="5" borderId="33" xfId="0" applyFont="1" applyFill="1" applyBorder="1" applyAlignment="1">
      <alignment horizontal="center" vertical="center" wrapText="1"/>
    </xf>
    <xf numFmtId="0" fontId="20" fillId="6" borderId="72" xfId="0" applyFont="1" applyFill="1" applyBorder="1" applyAlignment="1">
      <alignment horizontal="left" vertical="center" wrapText="1"/>
    </xf>
    <xf numFmtId="0" fontId="0" fillId="11" borderId="42" xfId="0" applyFill="1" applyBorder="1" applyAlignment="1">
      <alignment horizontal="left" vertical="top" wrapText="1"/>
    </xf>
    <xf numFmtId="0" fontId="0" fillId="11" borderId="36" xfId="0" applyFill="1" applyBorder="1" applyAlignment="1">
      <alignment horizontal="left" vertical="top" wrapText="1"/>
    </xf>
    <xf numFmtId="0" fontId="0" fillId="11" borderId="43" xfId="0" applyFill="1" applyBorder="1" applyAlignment="1">
      <alignment horizontal="left" vertical="top" wrapText="1"/>
    </xf>
    <xf numFmtId="0" fontId="34" fillId="0" borderId="42" xfId="0" applyFont="1" applyBorder="1" applyAlignment="1">
      <alignment horizontal="center" vertical="top" wrapText="1"/>
    </xf>
    <xf numFmtId="0" fontId="34" fillId="0" borderId="36" xfId="0" applyFont="1" applyBorder="1" applyAlignment="1">
      <alignment horizontal="center" vertical="top" wrapText="1"/>
    </xf>
    <xf numFmtId="0" fontId="34" fillId="0" borderId="43" xfId="0" applyFont="1" applyBorder="1" applyAlignment="1">
      <alignment horizontal="center" vertical="top" wrapText="1"/>
    </xf>
    <xf numFmtId="0" fontId="34" fillId="9" borderId="35" xfId="0" applyFont="1" applyFill="1" applyBorder="1" applyAlignment="1">
      <alignment horizontal="center" vertical="top" wrapText="1"/>
    </xf>
    <xf numFmtId="0" fontId="34" fillId="9" borderId="36" xfId="0" applyFont="1" applyFill="1" applyBorder="1" applyAlignment="1">
      <alignment horizontal="center" vertical="top" wrapText="1"/>
    </xf>
    <xf numFmtId="0" fontId="34" fillId="9" borderId="43" xfId="0" applyFont="1" applyFill="1" applyBorder="1" applyAlignment="1">
      <alignment horizontal="center" vertical="top" wrapText="1"/>
    </xf>
    <xf numFmtId="0" fontId="36" fillId="0" borderId="42" xfId="0" applyFont="1" applyBorder="1" applyAlignment="1">
      <alignment horizontal="left" vertical="top" wrapText="1"/>
    </xf>
    <xf numFmtId="0" fontId="36" fillId="0" borderId="36" xfId="0" applyFont="1" applyBorder="1" applyAlignment="1">
      <alignment horizontal="left" vertical="top" wrapText="1"/>
    </xf>
    <xf numFmtId="0" fontId="36" fillId="0" borderId="43" xfId="0" applyFont="1" applyBorder="1" applyAlignment="1">
      <alignment horizontal="left" vertical="top" wrapText="1"/>
    </xf>
    <xf numFmtId="0" fontId="36" fillId="11" borderId="42" xfId="0" applyFont="1" applyFill="1" applyBorder="1" applyAlignment="1">
      <alignment horizontal="left" vertical="top" wrapText="1"/>
    </xf>
    <xf numFmtId="0" fontId="36" fillId="11" borderId="36" xfId="0" applyFont="1" applyFill="1" applyBorder="1" applyAlignment="1">
      <alignment horizontal="left" vertical="top" wrapText="1"/>
    </xf>
    <xf numFmtId="0" fontId="36" fillId="11" borderId="43" xfId="0" applyFont="1" applyFill="1" applyBorder="1" applyAlignment="1">
      <alignment horizontal="left" vertical="top" wrapText="1"/>
    </xf>
    <xf numFmtId="0" fontId="34" fillId="11" borderId="42" xfId="0" applyFont="1" applyFill="1" applyBorder="1" applyAlignment="1">
      <alignment horizontal="center" vertical="top" wrapText="1"/>
    </xf>
    <xf numFmtId="0" fontId="34" fillId="11" borderId="36" xfId="0" applyFont="1" applyFill="1" applyBorder="1" applyAlignment="1">
      <alignment horizontal="center" vertical="top" wrapText="1"/>
    </xf>
    <xf numFmtId="0" fontId="34" fillId="11" borderId="43" xfId="0" applyFont="1" applyFill="1" applyBorder="1" applyAlignment="1">
      <alignment horizontal="center" vertical="top" wrapText="1"/>
    </xf>
    <xf numFmtId="0" fontId="34" fillId="9" borderId="37" xfId="0" applyFont="1" applyFill="1" applyBorder="1" applyAlignment="1">
      <alignment horizontal="center" vertical="top" wrapText="1"/>
    </xf>
    <xf numFmtId="0" fontId="33" fillId="0" borderId="30" xfId="5" applyFont="1" applyBorder="1" applyAlignment="1">
      <alignment horizontal="center" vertical="center"/>
    </xf>
    <xf numFmtId="0" fontId="33" fillId="0" borderId="31" xfId="5" applyFont="1" applyBorder="1" applyAlignment="1">
      <alignment horizontal="center" vertical="center"/>
    </xf>
    <xf numFmtId="0" fontId="33" fillId="0" borderId="32" xfId="5" applyFont="1" applyBorder="1" applyAlignment="1">
      <alignment horizontal="center" vertical="center"/>
    </xf>
    <xf numFmtId="0" fontId="33" fillId="0" borderId="33" xfId="5" applyFont="1" applyBorder="1" applyAlignment="1">
      <alignment horizontal="center" vertical="center"/>
    </xf>
    <xf numFmtId="0" fontId="33" fillId="0" borderId="0" xfId="5" applyFont="1" applyBorder="1" applyAlignment="1">
      <alignment horizontal="center" vertical="center"/>
    </xf>
    <xf numFmtId="0" fontId="33" fillId="0" borderId="34" xfId="5" applyFont="1" applyBorder="1" applyAlignment="1">
      <alignment horizontal="center" vertical="center"/>
    </xf>
    <xf numFmtId="0" fontId="34" fillId="9" borderId="35" xfId="0" applyFont="1" applyFill="1" applyBorder="1" applyAlignment="1">
      <alignment horizontal="right" vertical="top" wrapText="1"/>
    </xf>
    <xf numFmtId="0" fontId="34" fillId="9" borderId="36" xfId="0" applyFont="1" applyFill="1" applyBorder="1" applyAlignment="1">
      <alignment horizontal="right" vertical="top" wrapText="1"/>
    </xf>
    <xf numFmtId="0" fontId="34" fillId="9" borderId="36" xfId="0" applyFont="1" applyFill="1" applyBorder="1" applyAlignment="1">
      <alignment horizontal="left" vertical="top" wrapText="1"/>
    </xf>
    <xf numFmtId="0" fontId="34" fillId="9" borderId="37" xfId="0" applyFont="1" applyFill="1" applyBorder="1" applyAlignment="1">
      <alignment horizontal="left" vertical="top" wrapText="1"/>
    </xf>
    <xf numFmtId="0" fontId="34" fillId="0" borderId="38" xfId="0" applyFont="1" applyBorder="1" applyAlignment="1">
      <alignment horizontal="left" vertical="center" wrapText="1"/>
    </xf>
    <xf numFmtId="0" fontId="34" fillId="0" borderId="44" xfId="0" applyFont="1" applyBorder="1" applyAlignment="1">
      <alignment horizontal="left" vertical="center" wrapText="1"/>
    </xf>
    <xf numFmtId="0" fontId="34" fillId="0" borderId="39" xfId="0" applyFont="1" applyBorder="1" applyAlignment="1">
      <alignment horizontal="center" vertical="center" wrapText="1"/>
    </xf>
    <xf numFmtId="0" fontId="34" fillId="0" borderId="40" xfId="0" applyFont="1" applyBorder="1" applyAlignment="1">
      <alignment horizontal="center" vertical="center" wrapText="1"/>
    </xf>
    <xf numFmtId="0" fontId="34" fillId="0" borderId="41" xfId="0" applyFont="1" applyBorder="1" applyAlignment="1">
      <alignment horizontal="center" vertical="center" wrapText="1"/>
    </xf>
    <xf numFmtId="0" fontId="34" fillId="0" borderId="45" xfId="0" applyFont="1" applyBorder="1" applyAlignment="1">
      <alignment horizontal="center" vertical="center" wrapText="1"/>
    </xf>
    <xf numFmtId="0" fontId="34" fillId="0" borderId="46" xfId="0" applyFont="1" applyBorder="1" applyAlignment="1">
      <alignment horizontal="center" vertical="center" wrapText="1"/>
    </xf>
    <xf numFmtId="0" fontId="34" fillId="0" borderId="47" xfId="0" applyFont="1" applyBorder="1" applyAlignment="1">
      <alignment horizontal="center" vertical="center" wrapText="1"/>
    </xf>
    <xf numFmtId="0" fontId="34" fillId="10" borderId="42" xfId="0" applyFont="1" applyFill="1" applyBorder="1" applyAlignment="1">
      <alignment horizontal="left" vertical="top" wrapText="1" indent="2"/>
    </xf>
    <xf numFmtId="0" fontId="34" fillId="10" borderId="43" xfId="0" applyFont="1" applyFill="1" applyBorder="1" applyAlignment="1">
      <alignment horizontal="left" vertical="top" wrapText="1" indent="2"/>
    </xf>
    <xf numFmtId="0" fontId="34" fillId="10" borderId="37" xfId="0" applyFont="1" applyFill="1" applyBorder="1" applyAlignment="1">
      <alignment horizontal="left" vertical="top" wrapText="1" indent="2"/>
    </xf>
    <xf numFmtId="0" fontId="6" fillId="0" borderId="78" xfId="0" applyFont="1" applyBorder="1" applyAlignment="1">
      <alignment horizontal="center"/>
    </xf>
    <xf numFmtId="0" fontId="6" fillId="0" borderId="79" xfId="0" applyFont="1" applyBorder="1" applyAlignment="1">
      <alignment horizontal="center"/>
    </xf>
    <xf numFmtId="0" fontId="6" fillId="0" borderId="80" xfId="0" applyFont="1"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0" xfId="0" applyBorder="1" applyAlignment="1">
      <alignment horizontal="center"/>
    </xf>
    <xf numFmtId="0" fontId="0" fillId="0" borderId="34" xfId="0"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6" fillId="0" borderId="30" xfId="0" applyFont="1" applyBorder="1" applyAlignment="1">
      <alignment horizontal="center" vertical="center"/>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0" borderId="51" xfId="0" applyFont="1" applyBorder="1" applyAlignment="1">
      <alignment horizontal="center" vertical="center"/>
    </xf>
    <xf numFmtId="0" fontId="6" fillId="0" borderId="52" xfId="0" applyFont="1" applyBorder="1" applyAlignment="1">
      <alignment horizontal="center" vertical="center"/>
    </xf>
    <xf numFmtId="0" fontId="6" fillId="0" borderId="53" xfId="0" applyFont="1" applyBorder="1" applyAlignment="1">
      <alignment horizontal="center" vertical="center"/>
    </xf>
    <xf numFmtId="4" fontId="7" fillId="2" borderId="4" xfId="2" applyNumberFormat="1" applyFont="1" applyFill="1" applyBorder="1" applyAlignment="1">
      <alignment horizontal="left" vertical="center"/>
    </xf>
    <xf numFmtId="4" fontId="6" fillId="0" borderId="6" xfId="0" applyNumberFormat="1" applyFont="1" applyBorder="1" applyAlignment="1">
      <alignment horizontal="left" vertical="center" wrapText="1"/>
    </xf>
    <xf numFmtId="0" fontId="6" fillId="0" borderId="33" xfId="0" applyFont="1" applyBorder="1" applyAlignment="1">
      <alignment horizontal="left" vertical="center"/>
    </xf>
    <xf numFmtId="0" fontId="6" fillId="0" borderId="0" xfId="0" applyFont="1" applyBorder="1" applyAlignment="1">
      <alignment horizontal="left" vertical="center"/>
    </xf>
    <xf numFmtId="0" fontId="6" fillId="0" borderId="19" xfId="0" applyFont="1" applyBorder="1" applyAlignment="1">
      <alignment horizontal="left" vertical="center"/>
    </xf>
    <xf numFmtId="0" fontId="6" fillId="0" borderId="18" xfId="0" applyFont="1" applyBorder="1" applyAlignment="1">
      <alignment horizontal="left" vertical="center" wrapText="1"/>
    </xf>
    <xf numFmtId="0" fontId="6" fillId="0" borderId="0" xfId="0" applyFont="1" applyBorder="1" applyAlignment="1">
      <alignment horizontal="left" vertical="center" wrapText="1"/>
    </xf>
    <xf numFmtId="0" fontId="6" fillId="0" borderId="34" xfId="0" applyFont="1" applyBorder="1" applyAlignment="1">
      <alignment horizontal="left" vertical="center" wrapText="1"/>
    </xf>
    <xf numFmtId="0" fontId="7" fillId="2" borderId="84" xfId="2" applyNumberFormat="1" applyFont="1" applyFill="1" applyBorder="1" applyAlignment="1">
      <alignment horizontal="left"/>
    </xf>
    <xf numFmtId="0" fontId="7" fillId="2" borderId="1" xfId="2" applyNumberFormat="1" applyFont="1" applyFill="1" applyBorder="1" applyAlignment="1">
      <alignment horizontal="left"/>
    </xf>
    <xf numFmtId="0" fontId="7" fillId="2" borderId="5" xfId="2" applyNumberFormat="1" applyFont="1" applyFill="1" applyBorder="1" applyAlignment="1">
      <alignment horizontal="left"/>
    </xf>
    <xf numFmtId="0" fontId="7" fillId="2" borderId="4" xfId="2" applyNumberFormat="1" applyFont="1" applyFill="1" applyBorder="1" applyAlignment="1">
      <alignment horizontal="left"/>
    </xf>
  </cellXfs>
  <cellStyles count="12">
    <cellStyle name="Hiperlink" xfId="11" builtinId="8"/>
    <cellStyle name="Moeda" xfId="2" builtinId="4"/>
    <cellStyle name="Normal" xfId="0" builtinId="0"/>
    <cellStyle name="Normal 2" xfId="6"/>
    <cellStyle name="Normal 3" xfId="9"/>
    <cellStyle name="Normal 32" xfId="5"/>
    <cellStyle name="Normal 4" xfId="4"/>
    <cellStyle name="Normal 5" xfId="8"/>
    <cellStyle name="Normal_Pesquisa no referencial 10 de maio de 2013" xfId="10"/>
    <cellStyle name="Porcentagem" xfId="3" builtinId="5"/>
    <cellStyle name="Vírgula" xfId="1" builtinId="3"/>
    <cellStyle name="Vírgula 4" xfId="7"/>
  </cellStyles>
  <dxfs count="137">
    <dxf>
      <fill>
        <patternFill patternType="solid">
          <fgColor rgb="FFFF0000"/>
          <bgColor rgb="FFFF0000"/>
        </patternFill>
      </fill>
    </dxf>
    <dxf>
      <fill>
        <patternFill patternType="solid">
          <fgColor rgb="FFFF0000"/>
          <bgColor rgb="FFFF0000"/>
        </patternFill>
      </fill>
    </dxf>
    <dxf>
      <font>
        <color rgb="FFFF0000"/>
      </font>
      <fill>
        <patternFill patternType="none"/>
      </fill>
    </dxf>
    <dxf>
      <font>
        <color rgb="FFFFFFFF"/>
      </font>
      <fill>
        <patternFill patternType="none"/>
      </fill>
    </dxf>
    <dxf>
      <fill>
        <patternFill patternType="solid">
          <fgColor rgb="FFFF0000"/>
          <bgColor rgb="FFFF0000"/>
        </patternFill>
      </fill>
    </dxf>
    <dxf>
      <font>
        <color rgb="FFC0C0C0"/>
      </font>
      <fill>
        <patternFill patternType="none"/>
      </fill>
    </dxf>
    <dxf>
      <font>
        <color rgb="FF000000"/>
      </font>
      <fill>
        <patternFill patternType="solid">
          <fgColor rgb="FFCCFFCC"/>
          <bgColor rgb="FFCCFFCC"/>
        </patternFill>
      </fill>
    </dxf>
    <dxf>
      <font>
        <color rgb="FFFFFF99"/>
      </font>
      <fill>
        <patternFill patternType="solid">
          <fgColor rgb="FFFFFF99"/>
          <bgColor rgb="FFFFFF99"/>
        </patternFill>
      </fill>
    </dxf>
    <dxf>
      <font>
        <color rgb="FFFFFFFF"/>
      </font>
      <fill>
        <patternFill patternType="none"/>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18" Type="http://schemas.openxmlformats.org/officeDocument/2006/relationships/image" Target="../media/image21.jpeg"/><Relationship Id="rId3" Type="http://schemas.openxmlformats.org/officeDocument/2006/relationships/image" Target="../media/image6.jpeg"/><Relationship Id="rId21" Type="http://schemas.openxmlformats.org/officeDocument/2006/relationships/image" Target="../media/image24.jpe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20.jpeg"/><Relationship Id="rId25" Type="http://schemas.openxmlformats.org/officeDocument/2006/relationships/image" Target="../media/image28.jpeg"/><Relationship Id="rId2" Type="http://schemas.openxmlformats.org/officeDocument/2006/relationships/image" Target="../media/image5.jpeg"/><Relationship Id="rId16" Type="http://schemas.openxmlformats.org/officeDocument/2006/relationships/image" Target="../media/image19.jpeg"/><Relationship Id="rId20" Type="http://schemas.openxmlformats.org/officeDocument/2006/relationships/image" Target="../media/image23.jpeg"/><Relationship Id="rId1" Type="http://schemas.openxmlformats.org/officeDocument/2006/relationships/image" Target="../media/image1.png"/><Relationship Id="rId6" Type="http://schemas.openxmlformats.org/officeDocument/2006/relationships/image" Target="../media/image9.jpeg"/><Relationship Id="rId11" Type="http://schemas.openxmlformats.org/officeDocument/2006/relationships/image" Target="../media/image14.jpeg"/><Relationship Id="rId24" Type="http://schemas.openxmlformats.org/officeDocument/2006/relationships/image" Target="../media/image27.jpeg"/><Relationship Id="rId5" Type="http://schemas.openxmlformats.org/officeDocument/2006/relationships/image" Target="../media/image8.jpeg"/><Relationship Id="rId15" Type="http://schemas.openxmlformats.org/officeDocument/2006/relationships/image" Target="../media/image18.jpeg"/><Relationship Id="rId23" Type="http://schemas.openxmlformats.org/officeDocument/2006/relationships/image" Target="../media/image26.jpeg"/><Relationship Id="rId10" Type="http://schemas.openxmlformats.org/officeDocument/2006/relationships/image" Target="../media/image13.jpeg"/><Relationship Id="rId19" Type="http://schemas.openxmlformats.org/officeDocument/2006/relationships/image" Target="../media/image22.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jpeg"/><Relationship Id="rId22"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161925</xdr:rowOff>
    </xdr:from>
    <xdr:to>
      <xdr:col>1</xdr:col>
      <xdr:colOff>1685925</xdr:colOff>
      <xdr:row>4</xdr:row>
      <xdr:rowOff>95250</xdr:rowOff>
    </xdr:to>
    <xdr:pic>
      <xdr:nvPicPr>
        <xdr:cNvPr id="4" name="Imagem 3">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990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114300</xdr:colOff>
      <xdr:row>0</xdr:row>
      <xdr:rowOff>85725</xdr:rowOff>
    </xdr:from>
    <xdr:to>
      <xdr:col>1</xdr:col>
      <xdr:colOff>171450</xdr:colOff>
      <xdr:row>3</xdr:row>
      <xdr:rowOff>85725</xdr:rowOff>
    </xdr:to>
    <xdr:pic>
      <xdr:nvPicPr>
        <xdr:cNvPr id="2" name="Image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85725"/>
          <a:ext cx="21907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447675</xdr:colOff>
      <xdr:row>0</xdr:row>
      <xdr:rowOff>66675</xdr:rowOff>
    </xdr:from>
    <xdr:to>
      <xdr:col>6</xdr:col>
      <xdr:colOff>38100</xdr:colOff>
      <xdr:row>6</xdr:row>
      <xdr:rowOff>104775</xdr:rowOff>
    </xdr:to>
    <xdr:pic>
      <xdr:nvPicPr>
        <xdr:cNvPr id="2" name="image3.png"/>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675"/>
          <a:ext cx="14573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123825</xdr:colOff>
      <xdr:row>0</xdr:row>
      <xdr:rowOff>85725</xdr:rowOff>
    </xdr:from>
    <xdr:to>
      <xdr:col>1</xdr:col>
      <xdr:colOff>704850</xdr:colOff>
      <xdr:row>5</xdr:row>
      <xdr:rowOff>38100</xdr:rowOff>
    </xdr:to>
    <xdr:pic>
      <xdr:nvPicPr>
        <xdr:cNvPr id="2" name="Imagem 3">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85725"/>
          <a:ext cx="10763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152400</xdr:colOff>
      <xdr:row>0</xdr:row>
      <xdr:rowOff>47625</xdr:rowOff>
    </xdr:from>
    <xdr:to>
      <xdr:col>3</xdr:col>
      <xdr:colOff>581025</xdr:colOff>
      <xdr:row>2</xdr:row>
      <xdr:rowOff>333375</xdr:rowOff>
    </xdr:to>
    <xdr:pic>
      <xdr:nvPicPr>
        <xdr:cNvPr id="7" name="Imagem 6">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47625"/>
          <a:ext cx="1990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892950</xdr:colOff>
      <xdr:row>9</xdr:row>
      <xdr:rowOff>73800</xdr:rowOff>
    </xdr:from>
    <xdr:to>
      <xdr:col>7</xdr:col>
      <xdr:colOff>54225</xdr:colOff>
      <xdr:row>25</xdr:row>
      <xdr:rowOff>85800</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3950" y="2569350"/>
          <a:ext cx="2295000" cy="3060000"/>
        </a:xfrm>
        <a:prstGeom prst="rect">
          <a:avLst/>
        </a:prstGeom>
      </xdr:spPr>
    </xdr:pic>
    <xdr:clientData/>
  </xdr:twoCellAnchor>
  <xdr:twoCellAnchor editAs="oneCell">
    <xdr:from>
      <xdr:col>0</xdr:col>
      <xdr:colOff>104775</xdr:colOff>
      <xdr:row>9</xdr:row>
      <xdr:rowOff>149925</xdr:rowOff>
    </xdr:from>
    <xdr:to>
      <xdr:col>3</xdr:col>
      <xdr:colOff>2502675</xdr:colOff>
      <xdr:row>25</xdr:row>
      <xdr:rowOff>71925</xdr:rowOff>
    </xdr:to>
    <xdr:pic>
      <xdr:nvPicPr>
        <xdr:cNvPr id="8" name="Imagem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775" y="2645475"/>
          <a:ext cx="3960000" cy="2970000"/>
        </a:xfrm>
        <a:prstGeom prst="rect">
          <a:avLst/>
        </a:prstGeom>
      </xdr:spPr>
    </xdr:pic>
    <xdr:clientData/>
  </xdr:twoCellAnchor>
  <xdr:twoCellAnchor editAs="oneCell">
    <xdr:from>
      <xdr:col>4</xdr:col>
      <xdr:colOff>954750</xdr:colOff>
      <xdr:row>29</xdr:row>
      <xdr:rowOff>97500</xdr:rowOff>
    </xdr:from>
    <xdr:to>
      <xdr:col>7</xdr:col>
      <xdr:colOff>116025</xdr:colOff>
      <xdr:row>45</xdr:row>
      <xdr:rowOff>109500</xdr:rowOff>
    </xdr:to>
    <xdr:pic>
      <xdr:nvPicPr>
        <xdr:cNvPr id="10" name="Imagem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145750" y="6431625"/>
          <a:ext cx="2295000" cy="3060000"/>
        </a:xfrm>
        <a:prstGeom prst="rect">
          <a:avLst/>
        </a:prstGeom>
      </xdr:spPr>
    </xdr:pic>
    <xdr:clientData/>
  </xdr:twoCellAnchor>
  <xdr:twoCellAnchor editAs="oneCell">
    <xdr:from>
      <xdr:col>4</xdr:col>
      <xdr:colOff>933300</xdr:colOff>
      <xdr:row>69</xdr:row>
      <xdr:rowOff>95100</xdr:rowOff>
    </xdr:from>
    <xdr:to>
      <xdr:col>7</xdr:col>
      <xdr:colOff>94575</xdr:colOff>
      <xdr:row>85</xdr:row>
      <xdr:rowOff>107100</xdr:rowOff>
    </xdr:to>
    <xdr:pic>
      <xdr:nvPicPr>
        <xdr:cNvPr id="11" name="Imagem 1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24300" y="14106375"/>
          <a:ext cx="2295000" cy="3060000"/>
        </a:xfrm>
        <a:prstGeom prst="rect">
          <a:avLst/>
        </a:prstGeom>
      </xdr:spPr>
    </xdr:pic>
    <xdr:clientData/>
  </xdr:twoCellAnchor>
  <xdr:twoCellAnchor editAs="oneCell">
    <xdr:from>
      <xdr:col>0</xdr:col>
      <xdr:colOff>928500</xdr:colOff>
      <xdr:row>69</xdr:row>
      <xdr:rowOff>99825</xdr:rowOff>
    </xdr:from>
    <xdr:to>
      <xdr:col>3</xdr:col>
      <xdr:colOff>1661400</xdr:colOff>
      <xdr:row>85</xdr:row>
      <xdr:rowOff>111825</xdr:rowOff>
    </xdr:to>
    <xdr:pic>
      <xdr:nvPicPr>
        <xdr:cNvPr id="13" name="Imagem 1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28500" y="14111100"/>
          <a:ext cx="2295000" cy="3060000"/>
        </a:xfrm>
        <a:prstGeom prst="rect">
          <a:avLst/>
        </a:prstGeom>
      </xdr:spPr>
    </xdr:pic>
    <xdr:clientData/>
  </xdr:twoCellAnchor>
  <xdr:twoCellAnchor editAs="oneCell">
    <xdr:from>
      <xdr:col>0</xdr:col>
      <xdr:colOff>971325</xdr:colOff>
      <xdr:row>89</xdr:row>
      <xdr:rowOff>85500</xdr:rowOff>
    </xdr:from>
    <xdr:to>
      <xdr:col>3</xdr:col>
      <xdr:colOff>1704225</xdr:colOff>
      <xdr:row>105</xdr:row>
      <xdr:rowOff>97500</xdr:rowOff>
    </xdr:to>
    <xdr:pic>
      <xdr:nvPicPr>
        <xdr:cNvPr id="15" name="Imagem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1325" y="17935350"/>
          <a:ext cx="2295000" cy="3060000"/>
        </a:xfrm>
        <a:prstGeom prst="rect">
          <a:avLst/>
        </a:prstGeom>
      </xdr:spPr>
    </xdr:pic>
    <xdr:clientData/>
  </xdr:twoCellAnchor>
  <xdr:twoCellAnchor editAs="oneCell">
    <xdr:from>
      <xdr:col>4</xdr:col>
      <xdr:colOff>137850</xdr:colOff>
      <xdr:row>189</xdr:row>
      <xdr:rowOff>166425</xdr:rowOff>
    </xdr:from>
    <xdr:to>
      <xdr:col>8</xdr:col>
      <xdr:colOff>573600</xdr:colOff>
      <xdr:row>205</xdr:row>
      <xdr:rowOff>88425</xdr:rowOff>
    </xdr:to>
    <xdr:pic>
      <xdr:nvPicPr>
        <xdr:cNvPr id="17" name="Imagem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28850" y="37209150"/>
          <a:ext cx="3960000" cy="2970000"/>
        </a:xfrm>
        <a:prstGeom prst="rect">
          <a:avLst/>
        </a:prstGeom>
      </xdr:spPr>
    </xdr:pic>
    <xdr:clientData/>
  </xdr:twoCellAnchor>
  <xdr:twoCellAnchor editAs="oneCell">
    <xdr:from>
      <xdr:col>4</xdr:col>
      <xdr:colOff>116400</xdr:colOff>
      <xdr:row>169</xdr:row>
      <xdr:rowOff>116400</xdr:rowOff>
    </xdr:from>
    <xdr:to>
      <xdr:col>8</xdr:col>
      <xdr:colOff>552150</xdr:colOff>
      <xdr:row>185</xdr:row>
      <xdr:rowOff>38400</xdr:rowOff>
    </xdr:to>
    <xdr:pic>
      <xdr:nvPicPr>
        <xdr:cNvPr id="18" name="Imagem 1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07400" y="33320550"/>
          <a:ext cx="3960000" cy="2970000"/>
        </a:xfrm>
        <a:prstGeom prst="rect">
          <a:avLst/>
        </a:prstGeom>
      </xdr:spPr>
    </xdr:pic>
    <xdr:clientData/>
  </xdr:twoCellAnchor>
  <xdr:twoCellAnchor editAs="oneCell">
    <xdr:from>
      <xdr:col>0</xdr:col>
      <xdr:colOff>895050</xdr:colOff>
      <xdr:row>229</xdr:row>
      <xdr:rowOff>94950</xdr:rowOff>
    </xdr:from>
    <xdr:to>
      <xdr:col>3</xdr:col>
      <xdr:colOff>1627950</xdr:colOff>
      <xdr:row>245</xdr:row>
      <xdr:rowOff>106950</xdr:rowOff>
    </xdr:to>
    <xdr:pic>
      <xdr:nvPicPr>
        <xdr:cNvPr id="19" name="Imagem 1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95050" y="44814825"/>
          <a:ext cx="2295000" cy="3060000"/>
        </a:xfrm>
        <a:prstGeom prst="rect">
          <a:avLst/>
        </a:prstGeom>
      </xdr:spPr>
    </xdr:pic>
    <xdr:clientData/>
  </xdr:twoCellAnchor>
  <xdr:twoCellAnchor editAs="oneCell">
    <xdr:from>
      <xdr:col>0</xdr:col>
      <xdr:colOff>83025</xdr:colOff>
      <xdr:row>189</xdr:row>
      <xdr:rowOff>130650</xdr:rowOff>
    </xdr:from>
    <xdr:to>
      <xdr:col>3</xdr:col>
      <xdr:colOff>2480925</xdr:colOff>
      <xdr:row>205</xdr:row>
      <xdr:rowOff>52650</xdr:rowOff>
    </xdr:to>
    <xdr:pic>
      <xdr:nvPicPr>
        <xdr:cNvPr id="20" name="Imagem 1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3025" y="37173375"/>
          <a:ext cx="3960000" cy="2970000"/>
        </a:xfrm>
        <a:prstGeom prst="rect">
          <a:avLst/>
        </a:prstGeom>
      </xdr:spPr>
    </xdr:pic>
    <xdr:clientData/>
  </xdr:twoCellAnchor>
  <xdr:twoCellAnchor editAs="oneCell">
    <xdr:from>
      <xdr:col>4</xdr:col>
      <xdr:colOff>947400</xdr:colOff>
      <xdr:row>129</xdr:row>
      <xdr:rowOff>99675</xdr:rowOff>
    </xdr:from>
    <xdr:to>
      <xdr:col>7</xdr:col>
      <xdr:colOff>108675</xdr:colOff>
      <xdr:row>145</xdr:row>
      <xdr:rowOff>111675</xdr:rowOff>
    </xdr:to>
    <xdr:pic>
      <xdr:nvPicPr>
        <xdr:cNvPr id="21" name="Imagem 20"/>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138400" y="25626675"/>
          <a:ext cx="2295000" cy="3060000"/>
        </a:xfrm>
        <a:prstGeom prst="rect">
          <a:avLst/>
        </a:prstGeom>
      </xdr:spPr>
    </xdr:pic>
    <xdr:clientData/>
  </xdr:twoCellAnchor>
  <xdr:twoCellAnchor editAs="oneCell">
    <xdr:from>
      <xdr:col>4</xdr:col>
      <xdr:colOff>97275</xdr:colOff>
      <xdr:row>149</xdr:row>
      <xdr:rowOff>144900</xdr:rowOff>
    </xdr:from>
    <xdr:to>
      <xdr:col>8</xdr:col>
      <xdr:colOff>533025</xdr:colOff>
      <xdr:row>165</xdr:row>
      <xdr:rowOff>66900</xdr:rowOff>
    </xdr:to>
    <xdr:pic>
      <xdr:nvPicPr>
        <xdr:cNvPr id="22" name="Imagem 2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288275" y="29510475"/>
          <a:ext cx="3960000" cy="2970000"/>
        </a:xfrm>
        <a:prstGeom prst="rect">
          <a:avLst/>
        </a:prstGeom>
      </xdr:spPr>
    </xdr:pic>
    <xdr:clientData/>
  </xdr:twoCellAnchor>
  <xdr:twoCellAnchor editAs="oneCell">
    <xdr:from>
      <xdr:col>0</xdr:col>
      <xdr:colOff>85350</xdr:colOff>
      <xdr:row>169</xdr:row>
      <xdr:rowOff>133350</xdr:rowOff>
    </xdr:from>
    <xdr:to>
      <xdr:col>3</xdr:col>
      <xdr:colOff>2483250</xdr:colOff>
      <xdr:row>185</xdr:row>
      <xdr:rowOff>55350</xdr:rowOff>
    </xdr:to>
    <xdr:pic>
      <xdr:nvPicPr>
        <xdr:cNvPr id="23" name="Imagem 2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5350" y="33337500"/>
          <a:ext cx="3960000" cy="2970000"/>
        </a:xfrm>
        <a:prstGeom prst="rect">
          <a:avLst/>
        </a:prstGeom>
      </xdr:spPr>
    </xdr:pic>
    <xdr:clientData/>
  </xdr:twoCellAnchor>
  <xdr:twoCellAnchor editAs="oneCell">
    <xdr:from>
      <xdr:col>0</xdr:col>
      <xdr:colOff>82950</xdr:colOff>
      <xdr:row>149</xdr:row>
      <xdr:rowOff>133350</xdr:rowOff>
    </xdr:from>
    <xdr:to>
      <xdr:col>3</xdr:col>
      <xdr:colOff>2480850</xdr:colOff>
      <xdr:row>165</xdr:row>
      <xdr:rowOff>55350</xdr:rowOff>
    </xdr:to>
    <xdr:pic>
      <xdr:nvPicPr>
        <xdr:cNvPr id="24" name="Imagem 2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2950" y="29498925"/>
          <a:ext cx="3960000" cy="2970000"/>
        </a:xfrm>
        <a:prstGeom prst="rect">
          <a:avLst/>
        </a:prstGeom>
      </xdr:spPr>
    </xdr:pic>
    <xdr:clientData/>
  </xdr:twoCellAnchor>
  <xdr:twoCellAnchor editAs="oneCell">
    <xdr:from>
      <xdr:col>0</xdr:col>
      <xdr:colOff>985425</xdr:colOff>
      <xdr:row>109</xdr:row>
      <xdr:rowOff>90075</xdr:rowOff>
    </xdr:from>
    <xdr:to>
      <xdr:col>3</xdr:col>
      <xdr:colOff>1718325</xdr:colOff>
      <xdr:row>125</xdr:row>
      <xdr:rowOff>102075</xdr:rowOff>
    </xdr:to>
    <xdr:pic>
      <xdr:nvPicPr>
        <xdr:cNvPr id="25" name="Imagem 24"/>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85425" y="21778500"/>
          <a:ext cx="2295000" cy="3060000"/>
        </a:xfrm>
        <a:prstGeom prst="rect">
          <a:avLst/>
        </a:prstGeom>
      </xdr:spPr>
    </xdr:pic>
    <xdr:clientData/>
  </xdr:twoCellAnchor>
  <xdr:twoCellAnchor editAs="oneCell">
    <xdr:from>
      <xdr:col>4</xdr:col>
      <xdr:colOff>935400</xdr:colOff>
      <xdr:row>109</xdr:row>
      <xdr:rowOff>116250</xdr:rowOff>
    </xdr:from>
    <xdr:to>
      <xdr:col>7</xdr:col>
      <xdr:colOff>96675</xdr:colOff>
      <xdr:row>125</xdr:row>
      <xdr:rowOff>128250</xdr:rowOff>
    </xdr:to>
    <xdr:pic>
      <xdr:nvPicPr>
        <xdr:cNvPr id="26" name="Imagem 25"/>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126400" y="21804675"/>
          <a:ext cx="2295000" cy="3060000"/>
        </a:xfrm>
        <a:prstGeom prst="rect">
          <a:avLst/>
        </a:prstGeom>
      </xdr:spPr>
    </xdr:pic>
    <xdr:clientData/>
  </xdr:twoCellAnchor>
  <xdr:twoCellAnchor editAs="oneCell">
    <xdr:from>
      <xdr:col>0</xdr:col>
      <xdr:colOff>899625</xdr:colOff>
      <xdr:row>209</xdr:row>
      <xdr:rowOff>104775</xdr:rowOff>
    </xdr:from>
    <xdr:to>
      <xdr:col>3</xdr:col>
      <xdr:colOff>1632525</xdr:colOff>
      <xdr:row>225</xdr:row>
      <xdr:rowOff>116775</xdr:rowOff>
    </xdr:to>
    <xdr:pic>
      <xdr:nvPicPr>
        <xdr:cNvPr id="29" name="Imagem 28"/>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99625" y="40986075"/>
          <a:ext cx="2295000" cy="3060000"/>
        </a:xfrm>
        <a:prstGeom prst="rect">
          <a:avLst/>
        </a:prstGeom>
      </xdr:spPr>
    </xdr:pic>
    <xdr:clientData/>
  </xdr:twoCellAnchor>
  <xdr:twoCellAnchor editAs="oneCell">
    <xdr:from>
      <xdr:col>4</xdr:col>
      <xdr:colOff>935325</xdr:colOff>
      <xdr:row>209</xdr:row>
      <xdr:rowOff>104775</xdr:rowOff>
    </xdr:from>
    <xdr:to>
      <xdr:col>7</xdr:col>
      <xdr:colOff>96600</xdr:colOff>
      <xdr:row>225</xdr:row>
      <xdr:rowOff>116775</xdr:rowOff>
    </xdr:to>
    <xdr:pic>
      <xdr:nvPicPr>
        <xdr:cNvPr id="30" name="Imagem 29"/>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126325" y="40986075"/>
          <a:ext cx="2295000" cy="3060000"/>
        </a:xfrm>
        <a:prstGeom prst="rect">
          <a:avLst/>
        </a:prstGeom>
      </xdr:spPr>
    </xdr:pic>
    <xdr:clientData/>
  </xdr:twoCellAnchor>
  <xdr:twoCellAnchor editAs="oneCell">
    <xdr:from>
      <xdr:col>0</xdr:col>
      <xdr:colOff>961425</xdr:colOff>
      <xdr:row>129</xdr:row>
      <xdr:rowOff>85125</xdr:rowOff>
    </xdr:from>
    <xdr:to>
      <xdr:col>3</xdr:col>
      <xdr:colOff>1694325</xdr:colOff>
      <xdr:row>145</xdr:row>
      <xdr:rowOff>97125</xdr:rowOff>
    </xdr:to>
    <xdr:pic>
      <xdr:nvPicPr>
        <xdr:cNvPr id="35" name="Imagem 3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61425" y="25612125"/>
          <a:ext cx="2295000" cy="3060000"/>
        </a:xfrm>
        <a:prstGeom prst="rect">
          <a:avLst/>
        </a:prstGeom>
      </xdr:spPr>
    </xdr:pic>
    <xdr:clientData/>
  </xdr:twoCellAnchor>
  <xdr:twoCellAnchor editAs="oneCell">
    <xdr:from>
      <xdr:col>4</xdr:col>
      <xdr:colOff>1004250</xdr:colOff>
      <xdr:row>229</xdr:row>
      <xdr:rowOff>70800</xdr:rowOff>
    </xdr:from>
    <xdr:to>
      <xdr:col>7</xdr:col>
      <xdr:colOff>165525</xdr:colOff>
      <xdr:row>245</xdr:row>
      <xdr:rowOff>82800</xdr:rowOff>
    </xdr:to>
    <xdr:pic>
      <xdr:nvPicPr>
        <xdr:cNvPr id="37" name="Imagem 36"/>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195250" y="44790675"/>
          <a:ext cx="2295000" cy="3060000"/>
        </a:xfrm>
        <a:prstGeom prst="rect">
          <a:avLst/>
        </a:prstGeom>
      </xdr:spPr>
    </xdr:pic>
    <xdr:clientData/>
  </xdr:twoCellAnchor>
  <xdr:twoCellAnchor editAs="oneCell">
    <xdr:from>
      <xdr:col>4</xdr:col>
      <xdr:colOff>925650</xdr:colOff>
      <xdr:row>89</xdr:row>
      <xdr:rowOff>77925</xdr:rowOff>
    </xdr:from>
    <xdr:to>
      <xdr:col>7</xdr:col>
      <xdr:colOff>86925</xdr:colOff>
      <xdr:row>105</xdr:row>
      <xdr:rowOff>89925</xdr:rowOff>
    </xdr:to>
    <xdr:pic>
      <xdr:nvPicPr>
        <xdr:cNvPr id="38" name="Imagem 37"/>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5116650" y="17927775"/>
          <a:ext cx="2295000" cy="3060000"/>
        </a:xfrm>
        <a:prstGeom prst="rect">
          <a:avLst/>
        </a:prstGeom>
      </xdr:spPr>
    </xdr:pic>
    <xdr:clientData/>
  </xdr:twoCellAnchor>
  <xdr:twoCellAnchor editAs="oneCell">
    <xdr:from>
      <xdr:col>0</xdr:col>
      <xdr:colOff>961350</xdr:colOff>
      <xdr:row>29</xdr:row>
      <xdr:rowOff>46950</xdr:rowOff>
    </xdr:from>
    <xdr:to>
      <xdr:col>3</xdr:col>
      <xdr:colOff>1694250</xdr:colOff>
      <xdr:row>45</xdr:row>
      <xdr:rowOff>58950</xdr:rowOff>
    </xdr:to>
    <xdr:pic>
      <xdr:nvPicPr>
        <xdr:cNvPr id="39" name="Imagem 38"/>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61350" y="6381075"/>
          <a:ext cx="2295000" cy="3060000"/>
        </a:xfrm>
        <a:prstGeom prst="rect">
          <a:avLst/>
        </a:prstGeom>
      </xdr:spPr>
    </xdr:pic>
    <xdr:clientData/>
  </xdr:twoCellAnchor>
  <xdr:twoCellAnchor editAs="oneCell">
    <xdr:from>
      <xdr:col>4</xdr:col>
      <xdr:colOff>973200</xdr:colOff>
      <xdr:row>49</xdr:row>
      <xdr:rowOff>96900</xdr:rowOff>
    </xdr:from>
    <xdr:to>
      <xdr:col>7</xdr:col>
      <xdr:colOff>134475</xdr:colOff>
      <xdr:row>65</xdr:row>
      <xdr:rowOff>108900</xdr:rowOff>
    </xdr:to>
    <xdr:pic>
      <xdr:nvPicPr>
        <xdr:cNvPr id="42" name="Imagem 41"/>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164200" y="10269600"/>
          <a:ext cx="2295000" cy="3060000"/>
        </a:xfrm>
        <a:prstGeom prst="rect">
          <a:avLst/>
        </a:prstGeom>
      </xdr:spPr>
    </xdr:pic>
    <xdr:clientData/>
  </xdr:twoCellAnchor>
  <xdr:twoCellAnchor editAs="oneCell">
    <xdr:from>
      <xdr:col>0</xdr:col>
      <xdr:colOff>873150</xdr:colOff>
      <xdr:row>49</xdr:row>
      <xdr:rowOff>120675</xdr:rowOff>
    </xdr:from>
    <xdr:to>
      <xdr:col>3</xdr:col>
      <xdr:colOff>1606050</xdr:colOff>
      <xdr:row>65</xdr:row>
      <xdr:rowOff>132675</xdr:rowOff>
    </xdr:to>
    <xdr:pic>
      <xdr:nvPicPr>
        <xdr:cNvPr id="44" name="Imagem 43"/>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73150" y="10293375"/>
          <a:ext cx="2295000" cy="306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66675</xdr:rowOff>
    </xdr:from>
    <xdr:to>
      <xdr:col>3</xdr:col>
      <xdr:colOff>28575</xdr:colOff>
      <xdr:row>2</xdr:row>
      <xdr:rowOff>428625</xdr:rowOff>
    </xdr:to>
    <xdr:pic>
      <xdr:nvPicPr>
        <xdr:cNvPr id="3" name="Imagem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66675"/>
          <a:ext cx="1990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133350</xdr:rowOff>
    </xdr:from>
    <xdr:to>
      <xdr:col>3</xdr:col>
      <xdr:colOff>133350</xdr:colOff>
      <xdr:row>1</xdr:row>
      <xdr:rowOff>114300</xdr:rowOff>
    </xdr:to>
    <xdr:pic>
      <xdr:nvPicPr>
        <xdr:cNvPr id="5" name="Imagem 4">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33350"/>
          <a:ext cx="1990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0</xdr:row>
      <xdr:rowOff>133350</xdr:rowOff>
    </xdr:from>
    <xdr:to>
      <xdr:col>3</xdr:col>
      <xdr:colOff>123825</xdr:colOff>
      <xdr:row>1</xdr:row>
      <xdr:rowOff>114300</xdr:rowOff>
    </xdr:to>
    <xdr:pic>
      <xdr:nvPicPr>
        <xdr:cNvPr id="3" name="Imagem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33350"/>
          <a:ext cx="1990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171450</xdr:colOff>
      <xdr:row>0</xdr:row>
      <xdr:rowOff>114300</xdr:rowOff>
    </xdr:from>
    <xdr:to>
      <xdr:col>2</xdr:col>
      <xdr:colOff>695325</xdr:colOff>
      <xdr:row>3</xdr:row>
      <xdr:rowOff>209550</xdr:rowOff>
    </xdr:to>
    <xdr:pic>
      <xdr:nvPicPr>
        <xdr:cNvPr id="3" name="Imagem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14300"/>
          <a:ext cx="1990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142875</xdr:rowOff>
    </xdr:from>
    <xdr:to>
      <xdr:col>3</xdr:col>
      <xdr:colOff>323850</xdr:colOff>
      <xdr:row>1</xdr:row>
      <xdr:rowOff>123825</xdr:rowOff>
    </xdr:to>
    <xdr:pic>
      <xdr:nvPicPr>
        <xdr:cNvPr id="3" name="Imagem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42875"/>
          <a:ext cx="1990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114300</xdr:colOff>
      <xdr:row>0</xdr:row>
      <xdr:rowOff>171450</xdr:rowOff>
    </xdr:from>
    <xdr:to>
      <xdr:col>3</xdr:col>
      <xdr:colOff>228600</xdr:colOff>
      <xdr:row>1</xdr:row>
      <xdr:rowOff>152400</xdr:rowOff>
    </xdr:to>
    <xdr:pic>
      <xdr:nvPicPr>
        <xdr:cNvPr id="3" name="Imagem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71450"/>
          <a:ext cx="1990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104776</xdr:rowOff>
    </xdr:from>
    <xdr:to>
      <xdr:col>2</xdr:col>
      <xdr:colOff>95250</xdr:colOff>
      <xdr:row>3</xdr:row>
      <xdr:rowOff>200026</xdr:rowOff>
    </xdr:to>
    <xdr:pic>
      <xdr:nvPicPr>
        <xdr:cNvPr id="2" name="Image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6"/>
          <a:ext cx="1990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209550</xdr:colOff>
      <xdr:row>0</xdr:row>
      <xdr:rowOff>76200</xdr:rowOff>
    </xdr:from>
    <xdr:to>
      <xdr:col>1</xdr:col>
      <xdr:colOff>1819275</xdr:colOff>
      <xdr:row>3</xdr:row>
      <xdr:rowOff>104775</xdr:rowOff>
    </xdr:to>
    <xdr:pic>
      <xdr:nvPicPr>
        <xdr:cNvPr id="3" name="Imagem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76200"/>
          <a:ext cx="1990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gtca/Downloads/Planilhas-Orcamentarias-Paudalho-v1/Planilha%20Or&#231;amentaria%2010433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iana/Desktop/PREFEITURA%20S&#195;O%20LOUREN&#199;O/OR&#199;AMENTOS/Manuten&#231;&#227;o%20das%20Escolas%202023/Projeto%20B&#225;sico%20do%20Processo%20Licitat&#243;rio%20da%20Manuten&#231;&#227;o%20de%20Escolas%20e%20Creches%202023/Users/Ra&#237;sa/Documents/Padr&#227;o/BM%20-%20BOLETIM%20DE%20MEDI&#199;&#195;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a&#237;sa/Documents/Padr&#227;o/BM%20-%20BOLETIM%20DE%20MEDI&#199;&#195;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iana/Desktop/PREFEITURA%20S&#195;O%20LOUREN&#199;O/OR&#199;AMENTOS/Manuten&#231;&#227;o%20das%20Escolas%202023/Projeto%20B&#225;sico%20do%20Processo%20Licitat&#243;rio%20da%20Manuten&#231;&#227;o%20de%20Escolas%20e%20Creches%202023/MANUTEN&#199;&#195;O_ESCOLAS_E_CRECHES_2023%20-%20GER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jail/OneDrive/Documentos/PREFEITURA%20DE%20S&#195;O%20L.%20DA%20MATA%20-%202021/OR&#199;AMENTOS%202021/08%20-%20REPOSI&#199;&#195;O%20DE%20PAVIMENTO%20-%20CAPIBARIBE/Reposi&#231;&#227;o%20de%20pavimento_Capibaribe_rev_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iana/Desktop/PREFEITURA%20S&#195;O%20LOUREN&#199;O/OR&#199;AMENTOS/Planilha%20do%20Processo%20da%20Casa%20Amiga%20da%20Crian&#231;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OBRAS01/Downloads/PMSLM/QUADRA%20DE%20S&#195;O%20JO&#195;O%20S&#195;O%20PAULO/OR&#199;AMENTOS%20DIVERSOS/Revitaliza&#231;&#227;o%20pra&#231;a%20S&#227;o%20Louren&#231;o/DOCUME~1/Canela/CONFIG~1/Temp/MC%20-%20Pedro%20de%20Alcantar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refreshError="1">
        <row r="29">
          <cell r="G29">
            <v>43009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ADTVBM01"/>
      <sheetName val="Planilha1"/>
    </sheetNames>
    <sheetDataSet>
      <sheetData sheetId="0"/>
      <sheetData sheetId="1"/>
      <sheetData sheetId="2">
        <row r="3">
          <cell r="A3" t="str">
            <v>Construção de Edifícios (também para Reformas)</v>
          </cell>
        </row>
        <row r="4">
          <cell r="A4" t="str">
            <v>Construção de Rodovias e Ferrovias (também para Recapeamento, Pavimentação e Praças)</v>
          </cell>
        </row>
        <row r="5">
          <cell r="A5" t="str">
            <v>Construção de Redes de Abastecimento de Água, Coleta de Esgoto e Construções Correlatas</v>
          </cell>
        </row>
        <row r="6">
          <cell r="A6" t="str">
            <v>Fornecimento de Materiais e Equipamentos (Aquisição indireta, em conjunto com obras)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ADTVBM01"/>
      <sheetName val="Planilha1"/>
    </sheetNames>
    <sheetDataSet>
      <sheetData sheetId="0"/>
      <sheetData sheetId="1"/>
      <sheetData sheetId="2">
        <row r="3">
          <cell r="A3" t="str">
            <v>Construção de Edifícios (também para Reformas)</v>
          </cell>
        </row>
        <row r="4">
          <cell r="A4" t="str">
            <v>Construção de Rodovias e Ferrovias (também para Recapeamento, Pavimentação e Praças)</v>
          </cell>
        </row>
        <row r="5">
          <cell r="A5" t="str">
            <v>Construção de Redes de Abastecimento de Água, Coleta de Esgoto e Construções Correlatas</v>
          </cell>
        </row>
        <row r="6">
          <cell r="A6" t="str">
            <v>Fornecimento de Materiais e Equipamentos (Aquisição indireta, em conjunto com obras)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sheetName val="MAPA DE COTAÇÃO"/>
      <sheetName val="COMPOSIÇÕES"/>
      <sheetName val="Gráfico1"/>
      <sheetName val="MEMÓRIA"/>
      <sheetName val="PLANILHA ORÇAMENTÁRIA+VANTAJOSA"/>
      <sheetName val="PLANILHA COMPARATIVA"/>
      <sheetName val="CRONOGRAMA SEM DESONERAÇÃO"/>
      <sheetName val="RESUMO"/>
      <sheetName val="CURVA ABC"/>
      <sheetName val="SERVIÇOS DE MAIOR RELEVÂNCIA"/>
      <sheetName val="Projeto Básico"/>
      <sheetName val="Composição de BDI"/>
      <sheetName val="Encargos Sociais"/>
      <sheetName val="PLANILHA ORÇAMENTÁRIA COM DES."/>
      <sheetName val="CRONOGRAMA DESONERADO"/>
      <sheetName val="CRONOGRAMA COM DESONERAÇÃO"/>
      <sheetName val="COMPOSIÇÕES DES."/>
      <sheetName val="COMPOSIÇÕES NÃO DES."/>
      <sheetName val="PLANILHA VENCEDORA"/>
      <sheetName val="BM"/>
      <sheetName val="RELATÓRIO FOTOGRÁFICO BM"/>
      <sheetName val="ITENS ORSE COM DES."/>
      <sheetName val="ITENS ORSE SEM DES."/>
      <sheetName val="ITENS SEINFRA SEM DES."/>
      <sheetName val="ITENS SEINFRA COM DES."/>
    </sheetNames>
    <sheetDataSet>
      <sheetData sheetId="0" refreshError="1"/>
      <sheetData sheetId="1" refreshError="1"/>
      <sheetData sheetId="2" refreshError="1"/>
      <sheetData sheetId="3" refreshError="1"/>
      <sheetData sheetId="4">
        <row r="9">
          <cell r="T9">
            <v>6226834.8300000001</v>
          </cell>
        </row>
        <row r="10">
          <cell r="T10" t="str">
            <v>DESONERADO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
          <cell r="BR8" t="str">
            <v>Construção de Edifícios (também para Reformas)</v>
          </cell>
        </row>
        <row r="9">
          <cell r="BR9" t="str">
            <v>Construção de Rodovias e Ferrovias (também para Recapeamento, Pavimentação e Praças)</v>
          </cell>
        </row>
        <row r="10">
          <cell r="BR10" t="str">
            <v>Construção de Redes de Abastecimento de Água, Coleta de Esgoto e Construções Correlatas</v>
          </cell>
        </row>
        <row r="11">
          <cell r="BR11" t="str">
            <v>Fornecimento de Materiais e Equipamentos (Aquisição indireta, em conjunto com obras)</v>
          </cell>
        </row>
      </sheetData>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 val="MEMÓRIA"/>
      <sheetName val="PLANILHA ORÇAMENTÁRIA"/>
      <sheetName val="PLANILHA ORÇAMENTÁRIA (2)"/>
      <sheetName val="Projeto Básico"/>
      <sheetName val="COMPOSIÇÕES "/>
      <sheetName val="CRONOGRAMA"/>
      <sheetName val="COMPOSIÇÃO DE BDI"/>
      <sheetName val="PLANILHA VENCEDORA"/>
      <sheetName val="BM"/>
      <sheetName val="RELATÓRIO FOTOGRÁFICO2"/>
    </sheetNames>
    <sheetDataSet>
      <sheetData sheetId="0"/>
      <sheetData sheetId="1">
        <row r="7">
          <cell r="R7" t="str">
            <v>Construção de Edifícios (também para Reformas)</v>
          </cell>
        </row>
        <row r="8">
          <cell r="R8" t="str">
            <v>Construção de Rodovias e Ferrovias (também para Recapeamento, Pavimentação e Praças)</v>
          </cell>
        </row>
        <row r="9">
          <cell r="R9" t="str">
            <v>Construção de Redes de Abastecimento de Água, Coleta de Esgoto e Construções Correlatas</v>
          </cell>
        </row>
        <row r="10">
          <cell r="R10" t="str">
            <v>Fornecimento de Materiais e Equipamentos (Aquisição indireta, em conjunto com obras)</v>
          </cell>
        </row>
      </sheetData>
      <sheetData sheetId="2"/>
      <sheetData sheetId="3"/>
      <sheetData sheetId="4"/>
      <sheetData sheetId="5"/>
      <sheetData sheetId="6"/>
      <sheetData sheetId="7"/>
      <sheetData sheetId="8"/>
      <sheetData sheetId="9">
        <row r="8">
          <cell r="BR8" t="str">
            <v>Construção de Edifícios (também para Reformas)</v>
          </cell>
        </row>
        <row r="9">
          <cell r="BR9" t="str">
            <v>Construção de Rodovias e Ferrovias (também para Recapeamento, Pavimentação e Praças)</v>
          </cell>
        </row>
        <row r="10">
          <cell r="BR10" t="str">
            <v>Construção de Redes de Abastecimento de Água, Coleta de Esgoto e Construções Correlatas</v>
          </cell>
        </row>
        <row r="11">
          <cell r="BR11" t="str">
            <v>Fornecimento de Materiais e Equipamentos (Aquisição indireta, em conjunto com obras)</v>
          </cell>
        </row>
      </sheetData>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sheetName val="RESUMO"/>
      <sheetName val="MAIS VANTAJOSA"/>
      <sheetName val="PLANILHA COMPARATIVA"/>
      <sheetName val="MEMÓRIA"/>
      <sheetName val="CRONOGRAMA"/>
      <sheetName val="COMPOSIÇÕES "/>
      <sheetName val="ITENS RELEVANTES"/>
      <sheetName val="Composição de BDI"/>
      <sheetName val="Projeto Básico"/>
      <sheetName val="Encargos Sociais"/>
      <sheetName val="MAPA DE COTAÇÃO"/>
      <sheetName val="RELATÓRIO FOTOGRÁFICO"/>
      <sheetName val="PLANILHA VENCEDORA"/>
      <sheetName val="BM"/>
      <sheetName val="RELATÓRIO FOTOGRÁFICO BM"/>
    </sheetNames>
    <sheetDataSet>
      <sheetData sheetId="0" refreshError="1"/>
      <sheetData sheetId="1" refreshError="1"/>
      <sheetData sheetId="2" refreshError="1"/>
      <sheetData sheetId="3" refreshError="1"/>
      <sheetData sheetId="4">
        <row r="6">
          <cell r="R6" t="str">
            <v>Construção de Edifícios (também para Reformas)</v>
          </cell>
        </row>
        <row r="7">
          <cell r="R7" t="str">
            <v>Construção de Rodovias e Ferrovias (também para Recapeamento, Pavimentação e Praças)</v>
          </cell>
        </row>
        <row r="8">
          <cell r="R8" t="str">
            <v>Construção de Redes de Abastecimento de Água, Coleta de Esgoto e Construções Correlatas</v>
          </cell>
        </row>
        <row r="9">
          <cell r="R9" t="str">
            <v>Fornecimento de Materiais e Equipamentos (Aquisição indireta, em conjunto com obras)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BR8" t="str">
            <v>Construção de Edifícios (também para Reformas)</v>
          </cell>
        </row>
        <row r="9">
          <cell r="BR9" t="str">
            <v>Construção de Rodovias e Ferrovias (também para Recapeamento, Pavimentação e Praças)</v>
          </cell>
        </row>
        <row r="10">
          <cell r="BR10" t="str">
            <v>Construção de Redes de Abastecimento de Água, Coleta de Esgoto e Construções Correlatas</v>
          </cell>
        </row>
        <row r="11">
          <cell r="BR11" t="str">
            <v>Fornecimento de Materiais e Equipamentos (Aquisição indireta, em conjunto com obras)</v>
          </cell>
        </row>
      </sheetData>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IG 03-08-2010"/>
      <sheetName val="PLANILHA"/>
      <sheetName val="MEMORIA"/>
    </sheetNames>
    <sheetDataSet>
      <sheetData sheetId="0" refreshError="1">
        <row r="3">
          <cell r="A3" t="str">
            <v>01.00.000</v>
          </cell>
          <cell r="B3" t="str">
            <v>CUSTO HORARIO DE EQUIPAMENTOS</v>
          </cell>
        </row>
        <row r="4">
          <cell r="A4" t="str">
            <v/>
          </cell>
        </row>
        <row r="5">
          <cell r="A5" t="str">
            <v>01.01.046</v>
          </cell>
          <cell r="B5" t="str">
            <v>CAVALO MECÂNICO COM CAPACIDADE DE 30 TON.POT.203HP - COM MÃO DE OBRA DO OPERADOR E COMBUSTÍVEL (SERVIÇO DIURNO). - HORA PRODUTIVA</v>
          </cell>
          <cell r="C5" t="str">
            <v>HP</v>
          </cell>
          <cell r="D5">
            <v>135.57499999999999</v>
          </cell>
          <cell r="E5">
            <v>108.46</v>
          </cell>
          <cell r="F5" t="str">
            <v>EMLURB</v>
          </cell>
        </row>
        <row r="6">
          <cell r="A6" t="str">
            <v>01.02.030</v>
          </cell>
          <cell r="B6" t="str">
            <v>RETRO ESCAVADEIRA SOBRE PNEUS POT.82HP - COM MÃO DE OBRA DO OPERADOR E COMBUSTÍVEL. (SERVIÇO DIURNO) - HORA PRODUTIVA</v>
          </cell>
          <cell r="C6" t="str">
            <v>HP</v>
          </cell>
          <cell r="D6">
            <v>105.8625</v>
          </cell>
          <cell r="E6">
            <v>84.69</v>
          </cell>
          <cell r="F6" t="str">
            <v>EMLURB</v>
          </cell>
        </row>
        <row r="7">
          <cell r="A7" t="str">
            <v>01.02.046</v>
          </cell>
          <cell r="B7" t="str">
            <v>ESCAVADEIRA HIDRÁULICA SOBRE ESTEIRA POT.123 HP - COM MÃO DE OBRA DO OPERADOR E COMBUSTÍVEL (SERVIÇO DIURNO) - HORA PRODUTIVA</v>
          </cell>
          <cell r="C7" t="str">
            <v>HP</v>
          </cell>
          <cell r="D7">
            <v>217.88749999999999</v>
          </cell>
          <cell r="E7">
            <v>174.31</v>
          </cell>
          <cell r="F7" t="str">
            <v>EMLURB</v>
          </cell>
        </row>
        <row r="8">
          <cell r="A8" t="str">
            <v>01.03.070</v>
          </cell>
          <cell r="B8" t="str">
            <v>VIBRADOR DE IMERSÃO ELÉTRICO 45MM - POT.2CV COM MÃO DE OBRA DO OPERADOR E ENERGIA ELÉTRICA (SERVIÇO DIURNO)</v>
          </cell>
          <cell r="C8" t="str">
            <v>HP</v>
          </cell>
          <cell r="D8">
            <v>9.0874999999999986</v>
          </cell>
          <cell r="E8">
            <v>7.27</v>
          </cell>
          <cell r="F8" t="str">
            <v>EMLURB</v>
          </cell>
        </row>
        <row r="9">
          <cell r="A9" t="str">
            <v>01.05.035</v>
          </cell>
          <cell r="B9" t="str">
            <v>GUINDASTE COM CAPACIDADE DE CARGA DE 2.235 KG E ALCANCE VERTICAL MAXIMO DE 8,60 M, ACOPLADO SOBRE CAMINHAO CARROCERIA- COM MAO DE OBRA DO OPERADOR E COMBUSTIVEL.(SERVICO DIURNO)</v>
          </cell>
          <cell r="C9" t="str">
            <v>HP</v>
          </cell>
          <cell r="D9">
            <v>110.15</v>
          </cell>
          <cell r="E9">
            <v>88.12</v>
          </cell>
          <cell r="F9" t="str">
            <v>EMLURB</v>
          </cell>
        </row>
        <row r="10">
          <cell r="A10" t="str">
            <v>01.08.010</v>
          </cell>
          <cell r="B10" t="str">
            <v>COMPRESSOR DE AR PORTATIL, REBOCAVEL, VAZAO 116 PCM (MOTOR DIESEL), INCLUSIVE COMBUSTIVEL (SERVIÇO DIURNO OU NOTURNO) - HORA PRODUTIVA.</v>
          </cell>
          <cell r="C10" t="str">
            <v>HP</v>
          </cell>
          <cell r="D10">
            <v>43.125</v>
          </cell>
          <cell r="E10">
            <v>34.5</v>
          </cell>
          <cell r="F10" t="str">
            <v>SEDUC</v>
          </cell>
        </row>
        <row r="11">
          <cell r="A11" t="str">
            <v>01.08.030</v>
          </cell>
          <cell r="B11" t="str">
            <v>MARTELETE TEX 32 PS, POT. 3HP, INCLUSIVE 10M. DE MANGUEIRA DE 3/4", ENGATE, BRAÇADEIRAS E PONTEIRO - COM MAO DE OBRA DO OPERADOR (SERVIÇO DIURNO) - HORA PRODUTIVA.</v>
          </cell>
          <cell r="C11" t="str">
            <v>HP</v>
          </cell>
          <cell r="D11">
            <v>13.887499999999999</v>
          </cell>
          <cell r="E11">
            <v>11.11</v>
          </cell>
          <cell r="F11" t="str">
            <v>SEDUC</v>
          </cell>
        </row>
        <row r="12">
          <cell r="A12" t="str">
            <v>02.00.000</v>
          </cell>
          <cell r="B12" t="str">
            <v>SERVICOS TECNICOS</v>
          </cell>
          <cell r="D12">
            <v>0</v>
          </cell>
        </row>
        <row r="13">
          <cell r="A13" t="str">
            <v>02.01.010</v>
          </cell>
          <cell r="B13" t="str">
            <v>LOCACAO DE EIXO DE PROJETO EM TANGENTE.</v>
          </cell>
          <cell r="C13" t="str">
            <v>m</v>
          </cell>
          <cell r="D13">
            <v>1.9500000000000002</v>
          </cell>
          <cell r="E13">
            <v>1.56</v>
          </cell>
          <cell r="F13" t="str">
            <v>EMLURB</v>
          </cell>
        </row>
        <row r="14">
          <cell r="A14" t="str">
            <v>02.01.020</v>
          </cell>
          <cell r="B14" t="str">
            <v>LOCACAO DE EIXO DE PROJETO EM CURVA.</v>
          </cell>
          <cell r="C14" t="str">
            <v>m</v>
          </cell>
          <cell r="D14">
            <v>2.3499999999999996</v>
          </cell>
          <cell r="E14">
            <v>1.88</v>
          </cell>
          <cell r="F14" t="str">
            <v>EMLURB</v>
          </cell>
        </row>
        <row r="15">
          <cell r="A15" t="str">
            <v>02.01.030</v>
          </cell>
          <cell r="B15" t="str">
            <v>LOCACAO DE QUADRAS RETANGULARES COM ATE 20 LOTES ( SEM MARCO DE CONCRETO ).</v>
          </cell>
          <cell r="C15" t="str">
            <v>Un</v>
          </cell>
          <cell r="D15">
            <v>444.61250000000001</v>
          </cell>
          <cell r="E15">
            <v>355.69</v>
          </cell>
          <cell r="F15" t="str">
            <v>EMLURB</v>
          </cell>
        </row>
        <row r="16">
          <cell r="A16" t="str">
            <v>02.01.040</v>
          </cell>
          <cell r="B16" t="str">
            <v>LOCACAO DE LOTES POPULARES EM QUADRA JA LOCADA ( SEM MARCO DE CONCRETO ).</v>
          </cell>
          <cell r="C16" t="str">
            <v>Un</v>
          </cell>
          <cell r="D16">
            <v>65.349999999999994</v>
          </cell>
          <cell r="E16">
            <v>52.28</v>
          </cell>
          <cell r="F16" t="str">
            <v>EMLURB</v>
          </cell>
        </row>
        <row r="17">
          <cell r="A17" t="str">
            <v>02.01.050</v>
          </cell>
          <cell r="B17" t="str">
            <v>LOCACAO DE PONTOS ( ESTACA, PILARES, EIXO DE OBRAS ) COM TRANSFERENCIA DE MARCACAO PARA GABARITO LATERAL, INCLUSIVE LOCACAO DO GABARITO.</v>
          </cell>
          <cell r="C17" t="str">
            <v>Un</v>
          </cell>
          <cell r="D17">
            <v>252.77500000000001</v>
          </cell>
          <cell r="E17">
            <v>202.22</v>
          </cell>
          <cell r="F17" t="str">
            <v>EMLURB</v>
          </cell>
        </row>
        <row r="18">
          <cell r="A18" t="str">
            <v>02.01.060</v>
          </cell>
          <cell r="B18" t="str">
            <v>LEVANTAMENTO DE POLIGONAIS.</v>
          </cell>
          <cell r="C18" t="str">
            <v>m</v>
          </cell>
          <cell r="D18">
            <v>1.3875000000000002</v>
          </cell>
          <cell r="E18">
            <v>1.1100000000000001</v>
          </cell>
          <cell r="F18" t="str">
            <v>EMLURB</v>
          </cell>
        </row>
        <row r="19">
          <cell r="A19" t="str">
            <v>02.01.070</v>
          </cell>
          <cell r="B19" t="str">
            <v>LEVANTAMENTO DE CASAS ATE 150 M2.</v>
          </cell>
          <cell r="C19" t="str">
            <v>Un</v>
          </cell>
          <cell r="D19">
            <v>10.0375</v>
          </cell>
          <cell r="E19">
            <v>8.0299999999999994</v>
          </cell>
          <cell r="F19" t="str">
            <v>EMLURB</v>
          </cell>
        </row>
        <row r="20">
          <cell r="A20" t="str">
            <v>02.01.080</v>
          </cell>
          <cell r="B20" t="str">
            <v>LEVANTAMENTO DE MURO, MEIO FIO, MARGEM DE CANAIS, TESTADAS.</v>
          </cell>
          <cell r="C20" t="str">
            <v>m</v>
          </cell>
          <cell r="D20">
            <v>0.27500000000000002</v>
          </cell>
          <cell r="E20">
            <v>0.22</v>
          </cell>
          <cell r="F20" t="str">
            <v>EMLURB</v>
          </cell>
        </row>
        <row r="21">
          <cell r="A21" t="str">
            <v>02.01.090</v>
          </cell>
          <cell r="B21" t="str">
            <v>LEVANTAMENTO DE POSTES, ARVORES E MARCOS.</v>
          </cell>
          <cell r="C21" t="str">
            <v>Un</v>
          </cell>
          <cell r="D21">
            <v>1.9500000000000002</v>
          </cell>
          <cell r="E21">
            <v>1.56</v>
          </cell>
          <cell r="F21" t="str">
            <v>EMLURB</v>
          </cell>
        </row>
        <row r="22">
          <cell r="A22" t="str">
            <v>02.01.100</v>
          </cell>
          <cell r="B22" t="str">
            <v>LEVANTAMENTO DE PONTES E PONTILHOES.</v>
          </cell>
          <cell r="C22" t="str">
            <v>Un</v>
          </cell>
          <cell r="D22">
            <v>6.8250000000000002</v>
          </cell>
          <cell r="E22">
            <v>5.46</v>
          </cell>
          <cell r="F22" t="str">
            <v>EMLURB</v>
          </cell>
        </row>
        <row r="23">
          <cell r="A23" t="str">
            <v>02.01.110</v>
          </cell>
          <cell r="B23" t="str">
            <v>LEVANTAMENTO DE BUEIROS E POCOS DE VISITA.</v>
          </cell>
          <cell r="C23" t="str">
            <v>Un</v>
          </cell>
          <cell r="D23">
            <v>4.8624999999999998</v>
          </cell>
          <cell r="E23">
            <v>3.89</v>
          </cell>
          <cell r="F23" t="str">
            <v>EMLURB</v>
          </cell>
        </row>
        <row r="24">
          <cell r="A24" t="str">
            <v>02.01.120</v>
          </cell>
          <cell r="B24" t="str">
            <v>LEVANTAMENTO CADASTRAL DE AREA COM DENSIDADE DE ATE 80 HABITACOES POR HECTARE.</v>
          </cell>
          <cell r="C24" t="str">
            <v>HA</v>
          </cell>
          <cell r="D24">
            <v>2517.4625000000001</v>
          </cell>
          <cell r="E24">
            <v>2013.97</v>
          </cell>
          <cell r="F24" t="str">
            <v>EMLURB</v>
          </cell>
        </row>
        <row r="25">
          <cell r="A25" t="str">
            <v>02.01.130</v>
          </cell>
          <cell r="B25" t="str">
            <v>NIVELAMENTO DE EIXO DE LOCACAO.</v>
          </cell>
          <cell r="C25" t="str">
            <v>m</v>
          </cell>
          <cell r="D25">
            <v>0.77500000000000002</v>
          </cell>
          <cell r="E25">
            <v>0.62</v>
          </cell>
          <cell r="F25" t="str">
            <v>EMLURB</v>
          </cell>
        </row>
        <row r="26">
          <cell r="A26" t="str">
            <v>02.01.140</v>
          </cell>
          <cell r="B26" t="str">
            <v>NIVELAMENTO DE SECCOES TRANSVERSAIS.</v>
          </cell>
          <cell r="C26" t="str">
            <v>m</v>
          </cell>
          <cell r="D26">
            <v>0.77500000000000002</v>
          </cell>
          <cell r="E26">
            <v>0.62</v>
          </cell>
          <cell r="F26" t="str">
            <v>EMLURB</v>
          </cell>
        </row>
        <row r="27">
          <cell r="A27" t="str">
            <v>02.01.150</v>
          </cell>
          <cell r="B27" t="str">
            <v>TRANSPORTE DE COTA.</v>
          </cell>
          <cell r="C27" t="str">
            <v>m</v>
          </cell>
          <cell r="D27">
            <v>0.66250000000000009</v>
          </cell>
          <cell r="E27">
            <v>0.53</v>
          </cell>
          <cell r="F27" t="str">
            <v>EMLURB</v>
          </cell>
        </row>
        <row r="28">
          <cell r="A28" t="str">
            <v>02.01.160</v>
          </cell>
          <cell r="B28" t="str">
            <v>LEVANTAMENTO ALTIMETRICO POR HECTARE.</v>
          </cell>
          <cell r="C28" t="str">
            <v>HA</v>
          </cell>
          <cell r="D28">
            <v>720.95</v>
          </cell>
          <cell r="E28">
            <v>576.76</v>
          </cell>
          <cell r="F28" t="str">
            <v>EMLURB</v>
          </cell>
        </row>
        <row r="29">
          <cell r="A29" t="str">
            <v>02.01.170</v>
          </cell>
          <cell r="B29" t="str">
            <v>LEVANTAMENTO ALTIMETRICO DE SECCOES POR TAQUIOMETRIA.</v>
          </cell>
          <cell r="C29" t="str">
            <v>m</v>
          </cell>
          <cell r="D29">
            <v>1.0249999999999999</v>
          </cell>
          <cell r="E29">
            <v>0.82</v>
          </cell>
          <cell r="F29" t="str">
            <v>EMLURB</v>
          </cell>
        </row>
        <row r="30">
          <cell r="A30" t="str">
            <v>02.01.180</v>
          </cell>
          <cell r="B30" t="str">
            <v>DESENHO ALTIMETRICO DE PERFIL LONGITUDINAL E TRANSVERSAL, INCLUSIVE PAPEL - ESCALA 1 200 E 1 20.</v>
          </cell>
          <cell r="C30" t="str">
            <v>m</v>
          </cell>
          <cell r="D30">
            <v>1.8625</v>
          </cell>
          <cell r="E30">
            <v>1.49</v>
          </cell>
          <cell r="F30" t="str">
            <v>EMLURB</v>
          </cell>
        </row>
        <row r="31">
          <cell r="A31" t="str">
            <v>02.01.200</v>
          </cell>
          <cell r="B31" t="str">
            <v>SERVICO TOPOGRAFICO DE PEQUENO PORTE ( PRECO MINIMO ),DIARIA DE UMA EQUIPE COM TOPOGRAFO, QUATRO AUXILIARES , TEODOLITO , NIVEL OTICO ETC.</v>
          </cell>
          <cell r="C31" t="str">
            <v>Un</v>
          </cell>
          <cell r="D31">
            <v>906.72500000000002</v>
          </cell>
          <cell r="E31">
            <v>725.38</v>
          </cell>
          <cell r="F31" t="str">
            <v>EMLURB</v>
          </cell>
        </row>
        <row r="32">
          <cell r="A32" t="str">
            <v/>
          </cell>
          <cell r="D32">
            <v>0</v>
          </cell>
        </row>
        <row r="33">
          <cell r="A33" t="str">
            <v>03.00.000</v>
          </cell>
          <cell r="B33" t="str">
            <v>SERVICOS PRELIMINARES</v>
          </cell>
          <cell r="D33">
            <v>0</v>
          </cell>
        </row>
        <row r="34">
          <cell r="A34" t="str">
            <v>03.01.010</v>
          </cell>
          <cell r="B34" t="str">
            <v>DEMOLICAO DE COBERTURA COM TELHAS CERAMICAS.</v>
          </cell>
          <cell r="C34" t="str">
            <v>m2</v>
          </cell>
          <cell r="D34">
            <v>4.6999999999999993</v>
          </cell>
          <cell r="E34">
            <v>3.76</v>
          </cell>
          <cell r="F34" t="str">
            <v>EMLURB</v>
          </cell>
        </row>
        <row r="35">
          <cell r="A35" t="str">
            <v>03.01.020</v>
          </cell>
          <cell r="B35" t="str">
            <v>DEMOLICAO DE COBERTURA COM TELHA ONDULADA DE FIBROCIMENTO.</v>
          </cell>
          <cell r="C35" t="str">
            <v>m2</v>
          </cell>
          <cell r="D35">
            <v>1.925</v>
          </cell>
          <cell r="E35">
            <v>1.54</v>
          </cell>
          <cell r="F35" t="str">
            <v>EMLURB</v>
          </cell>
        </row>
        <row r="36">
          <cell r="A36" t="str">
            <v>03.01.025</v>
          </cell>
          <cell r="B36" t="str">
            <v>REMOÇÃO DE COBERTA COM TELHAS DE CIMENTO AMIANTO TIPO KALHETA OU CANALETA 49, SENDO A ÁREA MEDIDA NA PROJEÇÃO HORIZONTAL.</v>
          </cell>
          <cell r="C36" t="str">
            <v>m2</v>
          </cell>
          <cell r="D36">
            <v>6.35</v>
          </cell>
          <cell r="E36">
            <v>5.08</v>
          </cell>
        </row>
        <row r="37">
          <cell r="A37" t="str">
            <v>03.01.030</v>
          </cell>
          <cell r="B37" t="str">
            <v>DEMOLICAO DE ESTRUTURA DE MADEIRA PARA COBERTA.</v>
          </cell>
          <cell r="C37" t="str">
            <v>m2</v>
          </cell>
          <cell r="D37">
            <v>12.05</v>
          </cell>
          <cell r="E37">
            <v>9.64</v>
          </cell>
          <cell r="F37" t="str">
            <v>EMLURB</v>
          </cell>
        </row>
        <row r="38">
          <cell r="A38" t="str">
            <v>03.01.032</v>
          </cell>
          <cell r="B38" t="str">
            <v>DEMOLIÇÃO DE ESTRUTURA METÁLICA DE COBERTA (12 A 14KG/M2)</v>
          </cell>
          <cell r="C38" t="str">
            <v>m2</v>
          </cell>
          <cell r="D38">
            <v>11.6</v>
          </cell>
          <cell r="E38">
            <v>9.2799999999999994</v>
          </cell>
          <cell r="F38" t="str">
            <v>SEDUC</v>
          </cell>
        </row>
        <row r="39">
          <cell r="A39" t="str">
            <v>03.01.033</v>
          </cell>
          <cell r="B39" t="str">
            <v>RETIRADA DE ESTRUTURA DE MADEIRA PARA TELHAS DE FIBROCIMENTO, ALUMÍNIO OU PLÁSTICO.</v>
          </cell>
          <cell r="C39" t="str">
            <v>m2</v>
          </cell>
          <cell r="D39">
            <v>2.8624999999999998</v>
          </cell>
          <cell r="E39">
            <v>2.29</v>
          </cell>
          <cell r="F39" t="str">
            <v>SEDUC</v>
          </cell>
        </row>
        <row r="40">
          <cell r="A40" t="str">
            <v>03.01.035</v>
          </cell>
          <cell r="B40" t="str">
            <v>RETIRADA DE TELHA DE ALUMÍNIO.</v>
          </cell>
          <cell r="C40" t="str">
            <v>m2</v>
          </cell>
          <cell r="D40">
            <v>2.0499999999999998</v>
          </cell>
          <cell r="E40">
            <v>1.64</v>
          </cell>
          <cell r="F40" t="str">
            <v>SEDUC</v>
          </cell>
        </row>
        <row r="41">
          <cell r="A41" t="str">
            <v>03.01.040</v>
          </cell>
          <cell r="B41" t="str">
            <v>DEMOLICAO DE FORRO EM ESTUQUE.</v>
          </cell>
          <cell r="C41" t="str">
            <v>m2</v>
          </cell>
          <cell r="D41">
            <v>7.1625000000000005</v>
          </cell>
          <cell r="E41">
            <v>5.73</v>
          </cell>
          <cell r="F41" t="str">
            <v>EMLURB</v>
          </cell>
        </row>
        <row r="42">
          <cell r="A42" t="str">
            <v>03.01.042</v>
          </cell>
          <cell r="B42" t="str">
            <v>DEMOLICAO DE FORRO EM PLACAS DE GESSO APLICADAS EM ESTRUTURA DE MADEIRA OU LAJE.</v>
          </cell>
          <cell r="C42" t="str">
            <v>m2</v>
          </cell>
          <cell r="D42">
            <v>3.0625</v>
          </cell>
          <cell r="E42">
            <v>2.4500000000000002</v>
          </cell>
          <cell r="F42" t="str">
            <v>EMLURB</v>
          </cell>
        </row>
        <row r="43">
          <cell r="A43" t="str">
            <v>03.01.044</v>
          </cell>
          <cell r="B43" t="str">
            <v>DEMOLICAO DE FORRO EM MADEIRA</v>
          </cell>
          <cell r="C43" t="str">
            <v>m2</v>
          </cell>
          <cell r="D43">
            <v>4.3</v>
          </cell>
          <cell r="E43">
            <v>3.44</v>
          </cell>
          <cell r="F43" t="str">
            <v>EMLURB</v>
          </cell>
        </row>
        <row r="44">
          <cell r="A44" t="str">
            <v>03.01.046</v>
          </cell>
          <cell r="B44" t="str">
            <v>DEMOLIÇÃO DE FORRO EM PVC</v>
          </cell>
          <cell r="C44" t="str">
            <v>m2</v>
          </cell>
          <cell r="D44">
            <v>2.0625</v>
          </cell>
          <cell r="E44">
            <v>1.65</v>
          </cell>
          <cell r="F44" t="str">
            <v>SEDUC</v>
          </cell>
        </row>
        <row r="45">
          <cell r="A45" t="str">
            <v>03.01.047</v>
          </cell>
          <cell r="B45" t="str">
            <v>DEMOLIÇÃO DE FORROS (FORROPACOTE, GESSO ACARTONADO E METÁLICO)</v>
          </cell>
          <cell r="C45" t="str">
            <v>m2</v>
          </cell>
          <cell r="D45">
            <v>2.7625000000000002</v>
          </cell>
          <cell r="E45">
            <v>2.21</v>
          </cell>
          <cell r="F45" t="str">
            <v>SEDUC</v>
          </cell>
        </row>
        <row r="46">
          <cell r="A46" t="str">
            <v>03.01.050</v>
          </cell>
          <cell r="B46" t="str">
            <v>RETIRADA DE ESQUADRIAS DE MADEIRA OU METALICAS.</v>
          </cell>
          <cell r="C46" t="str">
            <v>m2</v>
          </cell>
          <cell r="D46">
            <v>5.3000000000000007</v>
          </cell>
          <cell r="E46">
            <v>4.24</v>
          </cell>
          <cell r="F46" t="str">
            <v>EMLURB</v>
          </cell>
        </row>
        <row r="47">
          <cell r="A47" t="str">
            <v>03.01.052</v>
          </cell>
          <cell r="B47" t="str">
            <v>RETIRADA DE DIVISÓRIA TIPO EUCATEX OU SIMILAR</v>
          </cell>
          <cell r="C47" t="str">
            <v>m2</v>
          </cell>
          <cell r="D47">
            <v>5.7125000000000004</v>
          </cell>
          <cell r="E47">
            <v>4.57</v>
          </cell>
          <cell r="F47" t="str">
            <v>SEDUC</v>
          </cell>
        </row>
        <row r="48">
          <cell r="A48" t="str">
            <v>03.01.053</v>
          </cell>
          <cell r="B48" t="str">
            <v>REMOÇÃO DE ALAMBRADO EM TELA INCLUSIVE ESTRUTURA DE SUSTENTAÇÃO EM TUBOS DE FERRO GALVANIZADO.</v>
          </cell>
          <cell r="C48" t="str">
            <v>m2</v>
          </cell>
          <cell r="D48">
            <v>1.5249999999999999</v>
          </cell>
          <cell r="E48">
            <v>1.22</v>
          </cell>
          <cell r="F48" t="str">
            <v>SEDUC</v>
          </cell>
        </row>
        <row r="49">
          <cell r="A49" t="str">
            <v>03.01.054</v>
          </cell>
          <cell r="B49" t="str">
            <v>RETIRADA DE TELA DE AÇO GALVANIZADO, FIXADA COM ARAME GALVANIZADO PARA REAPROVEITAMENTO.</v>
          </cell>
          <cell r="C49" t="str">
            <v>m2</v>
          </cell>
          <cell r="D49">
            <v>1.2250000000000001</v>
          </cell>
          <cell r="E49">
            <v>0.98</v>
          </cell>
          <cell r="F49" t="str">
            <v>SEDUC</v>
          </cell>
        </row>
        <row r="50">
          <cell r="A50" t="str">
            <v>03.01.055</v>
          </cell>
          <cell r="B50" t="str">
            <v xml:space="preserve">DEMOLIÇÃO DE CERCA COM MOURÕES DE CONCRETO E TELA. </v>
          </cell>
          <cell r="C50" t="str">
            <v>m</v>
          </cell>
          <cell r="D50">
            <v>12.2</v>
          </cell>
          <cell r="E50">
            <v>9.76</v>
          </cell>
          <cell r="F50" t="str">
            <v>SEDUC</v>
          </cell>
        </row>
        <row r="51">
          <cell r="A51" t="str">
            <v>03.01.058</v>
          </cell>
          <cell r="B51" t="str">
            <v>DEMOLICAO DE PISO VINILICO OU EMBORRACHADO.</v>
          </cell>
          <cell r="C51" t="str">
            <v>m2</v>
          </cell>
          <cell r="D51">
            <v>6.2375000000000007</v>
          </cell>
          <cell r="E51">
            <v>4.99</v>
          </cell>
          <cell r="F51" t="str">
            <v>EMLURB</v>
          </cell>
        </row>
        <row r="52">
          <cell r="A52" t="str">
            <v>03.01.060</v>
          </cell>
          <cell r="B52" t="str">
            <v>DEMOLICAO DE REVESTIMENTO DE PISO EM CIMENTADO.</v>
          </cell>
          <cell r="C52" t="str">
            <v>m2</v>
          </cell>
          <cell r="D52">
            <v>4.1499999999999995</v>
          </cell>
          <cell r="E52">
            <v>3.32</v>
          </cell>
          <cell r="F52" t="str">
            <v>EMLURB</v>
          </cell>
        </row>
        <row r="53">
          <cell r="A53" t="str">
            <v>03.01.070</v>
          </cell>
          <cell r="B53" t="str">
            <v>DEMOLICAO DE REVESTIMENTO DE PISO EM CIMENTADO INCLUSIVE LASTRO DE CONCRETO.</v>
          </cell>
          <cell r="C53" t="str">
            <v>m2</v>
          </cell>
          <cell r="D53">
            <v>9.0124999999999993</v>
          </cell>
          <cell r="E53">
            <v>7.21</v>
          </cell>
          <cell r="F53" t="str">
            <v>EMLURB</v>
          </cell>
        </row>
        <row r="54">
          <cell r="A54" t="str">
            <v>03.01.080</v>
          </cell>
          <cell r="B54" t="str">
            <v>DEMOLICAO DE REVESTIMENTO DE PISO COM LADRILHO HIDRAULICO OU CERAMICO.</v>
          </cell>
          <cell r="C54" t="str">
            <v>m2</v>
          </cell>
          <cell r="D54">
            <v>4.8499999999999996</v>
          </cell>
          <cell r="E54">
            <v>3.88</v>
          </cell>
          <cell r="F54" t="str">
            <v>EMLURB</v>
          </cell>
        </row>
        <row r="55">
          <cell r="A55" t="str">
            <v>03.01.090</v>
          </cell>
          <cell r="B55" t="str">
            <v>DEMOLICAO DE REVESTIMENTO DE PISO COM LADRILHO HIDRAULICO OU CERAMICO INCLUSIVE LASTRO DE CONCRETO.</v>
          </cell>
          <cell r="C55" t="str">
            <v>m2</v>
          </cell>
          <cell r="D55">
            <v>9.7124999999999986</v>
          </cell>
          <cell r="E55">
            <v>7.77</v>
          </cell>
          <cell r="F55" t="str">
            <v>EMLURB</v>
          </cell>
        </row>
        <row r="56">
          <cell r="A56" t="str">
            <v>03.01.100</v>
          </cell>
          <cell r="B56" t="str">
            <v>DEMOLICAO DE REVESTIMENTO DE PISO EM TACOS OU ASSOALHOS EM MADEIRA.</v>
          </cell>
          <cell r="C56" t="str">
            <v>m2</v>
          </cell>
          <cell r="D56">
            <v>10.824999999999999</v>
          </cell>
          <cell r="E56">
            <v>8.66</v>
          </cell>
          <cell r="F56" t="str">
            <v>EMLURB</v>
          </cell>
        </row>
        <row r="57">
          <cell r="A57" t="str">
            <v>03.01.102</v>
          </cell>
          <cell r="B57" t="str">
            <v>DEMOLIÇÃO DE PISO REVESTIDO EM GRANILITE.</v>
          </cell>
          <cell r="C57" t="str">
            <v>m2</v>
          </cell>
          <cell r="D57">
            <v>9.6750000000000007</v>
          </cell>
          <cell r="E57">
            <v>7.74</v>
          </cell>
          <cell r="F57" t="str">
            <v>SEDUC</v>
          </cell>
        </row>
        <row r="58">
          <cell r="A58" t="str">
            <v>03.01.103</v>
          </cell>
          <cell r="B58" t="str">
            <v>DEMOLIÇÃO DE RODAPÉ DE GRANILITE COM H=10 CM.</v>
          </cell>
          <cell r="C58" t="str">
            <v>m</v>
          </cell>
          <cell r="D58">
            <v>0.96250000000000002</v>
          </cell>
          <cell r="E58">
            <v>0.77</v>
          </cell>
          <cell r="F58" t="str">
            <v>SEDUC</v>
          </cell>
        </row>
        <row r="59">
          <cell r="A59" t="str">
            <v>03.01.104</v>
          </cell>
          <cell r="B59" t="str">
            <v>DEMOLIÇÃO CUIDADOSA DE PISO EM GRANITO</v>
          </cell>
          <cell r="C59" t="str">
            <v>m2</v>
          </cell>
          <cell r="D59">
            <v>15.487500000000001</v>
          </cell>
          <cell r="E59">
            <v>12.39</v>
          </cell>
          <cell r="F59" t="str">
            <v>SEDUC</v>
          </cell>
        </row>
        <row r="60">
          <cell r="A60" t="str">
            <v>03.01.110</v>
          </cell>
          <cell r="B60" t="str">
            <v>DEMOLICAO DE PASSEIO EM PEDRA PORTUGUESA.</v>
          </cell>
          <cell r="C60" t="str">
            <v>m2</v>
          </cell>
          <cell r="D60">
            <v>3.6625000000000001</v>
          </cell>
          <cell r="E60">
            <v>2.93</v>
          </cell>
          <cell r="F60" t="str">
            <v>EMLURB</v>
          </cell>
        </row>
        <row r="61">
          <cell r="A61" t="str">
            <v>03.01.120</v>
          </cell>
          <cell r="B61" t="str">
            <v>DEMOLICAO DE REVESTIMENTO COM AZULEJOS OU CERAMICAS.</v>
          </cell>
          <cell r="C61" t="str">
            <v>m2</v>
          </cell>
          <cell r="D61">
            <v>10.0375</v>
          </cell>
          <cell r="E61">
            <v>8.0299999999999994</v>
          </cell>
          <cell r="F61" t="str">
            <v>EMLURB</v>
          </cell>
        </row>
        <row r="62">
          <cell r="A62" t="str">
            <v>03.01.130</v>
          </cell>
          <cell r="B62" t="str">
            <v>DEMOLICAO DE REVESTIMENTO COM ARGAMASSA DE CAL E AREIA.</v>
          </cell>
          <cell r="C62" t="str">
            <v>m2</v>
          </cell>
          <cell r="D62">
            <v>3.6625000000000001</v>
          </cell>
          <cell r="E62">
            <v>2.93</v>
          </cell>
          <cell r="F62" t="str">
            <v>EMLURB</v>
          </cell>
        </row>
        <row r="63">
          <cell r="A63" t="str">
            <v>03.01.140</v>
          </cell>
          <cell r="B63" t="str">
            <v>DEMOLICAO DE REVESTIMENTO COM ARGAMASSA DE CIMENTO E AREIA</v>
          </cell>
          <cell r="C63" t="str">
            <v>m2</v>
          </cell>
          <cell r="D63">
            <v>6.2375000000000007</v>
          </cell>
          <cell r="E63">
            <v>4.99</v>
          </cell>
          <cell r="F63" t="str">
            <v>EMLURB</v>
          </cell>
        </row>
        <row r="64">
          <cell r="A64" t="str">
            <v>03.01.150</v>
          </cell>
          <cell r="B64" t="str">
            <v>DEMOLICAO DE ALVENARIA DE 1/2 VEZ COM PREPARO PARA REMOCAO.</v>
          </cell>
          <cell r="C64" t="str">
            <v>m2</v>
          </cell>
          <cell r="D64">
            <v>7.35</v>
          </cell>
          <cell r="E64">
            <v>5.88</v>
          </cell>
          <cell r="F64" t="str">
            <v>EMLURB</v>
          </cell>
        </row>
        <row r="65">
          <cell r="A65" t="str">
            <v>03.01.160</v>
          </cell>
          <cell r="B65" t="str">
            <v>DEMOLICAO DE ALVENARIA DE 1 VEZ COM PREPARO PARA REMOCAO.</v>
          </cell>
          <cell r="C65" t="str">
            <v>m2</v>
          </cell>
          <cell r="D65">
            <v>12.662500000000001</v>
          </cell>
          <cell r="E65">
            <v>10.130000000000001</v>
          </cell>
          <cell r="F65" t="str">
            <v>EMLURB</v>
          </cell>
        </row>
        <row r="66">
          <cell r="A66" t="str">
            <v>03.01.161</v>
          </cell>
          <cell r="B66" t="str">
            <v>DEMOLIÇÃO DE ALVENARIA DE 1 1/2 VEZ COM PREPARO PARA REMOÇÃO</v>
          </cell>
          <cell r="C66" t="str">
            <v>m2</v>
          </cell>
          <cell r="D66">
            <v>17.675000000000001</v>
          </cell>
          <cell r="E66">
            <v>14.14</v>
          </cell>
          <cell r="F66" t="str">
            <v>SEDUC</v>
          </cell>
        </row>
        <row r="67">
          <cell r="A67" t="str">
            <v>03.01.162</v>
          </cell>
          <cell r="B67" t="str">
            <v>CORTE MANUAL EM ALVENARIA DE TIJOLOS FURADOS</v>
          </cell>
          <cell r="C67" t="str">
            <v>m3</v>
          </cell>
          <cell r="D67">
            <v>50.512499999999996</v>
          </cell>
          <cell r="E67">
            <v>40.409999999999997</v>
          </cell>
          <cell r="F67" t="str">
            <v>SEDUC</v>
          </cell>
        </row>
        <row r="68">
          <cell r="A68" t="str">
            <v>03.01.163</v>
          </cell>
          <cell r="B68" t="str">
            <v>DEMOLIÇÃO DE PAREDE DE GESSO, INCLUSIVE PREPARO PARA REMOÇÃO</v>
          </cell>
          <cell r="C68" t="str">
            <v>m3</v>
          </cell>
          <cell r="D68">
            <v>7.4750000000000005</v>
          </cell>
          <cell r="E68">
            <v>5.98</v>
          </cell>
          <cell r="F68" t="str">
            <v>SEDUC</v>
          </cell>
        </row>
        <row r="69">
          <cell r="A69" t="str">
            <v>03.01.170</v>
          </cell>
          <cell r="B69" t="str">
            <v>DEMOLICAO DE ALVENARIA DE TIJOLOS MACICOS.</v>
          </cell>
          <cell r="C69" t="str">
            <v>m3</v>
          </cell>
          <cell r="D69">
            <v>87.337500000000006</v>
          </cell>
          <cell r="E69">
            <v>69.87</v>
          </cell>
          <cell r="F69" t="str">
            <v>EMLURB</v>
          </cell>
        </row>
        <row r="70">
          <cell r="A70" t="str">
            <v>03.01.172</v>
          </cell>
          <cell r="B70" t="str">
            <v>APICOAMENTO EM ALVENARIA DE TIJOLO APARENTE</v>
          </cell>
          <cell r="C70" t="str">
            <v>m2</v>
          </cell>
          <cell r="D70">
            <v>1.5249999999999999</v>
          </cell>
          <cell r="E70">
            <v>1.22</v>
          </cell>
          <cell r="F70" t="str">
            <v>SEDUC</v>
          </cell>
        </row>
        <row r="71">
          <cell r="A71" t="str">
            <v>03.01.173</v>
          </cell>
          <cell r="B71" t="str">
            <v>RECORTE COM DEMOLIÇÃO MANUAL DE ALVENARIA DE TIJOLO MACIÇO</v>
          </cell>
          <cell r="C71" t="str">
            <v>m3</v>
          </cell>
          <cell r="D71">
            <v>104.60000000000001</v>
          </cell>
          <cell r="E71">
            <v>83.68</v>
          </cell>
          <cell r="F71" t="str">
            <v>SEDUC</v>
          </cell>
        </row>
        <row r="72">
          <cell r="A72" t="str">
            <v>03.01.174</v>
          </cell>
          <cell r="B72" t="str">
            <v>CORTE COM MAÇARICO OXIACETILENO TUBULAÇÃO AÇO 2".</v>
          </cell>
          <cell r="C72" t="str">
            <v>Un</v>
          </cell>
          <cell r="D72">
            <v>0.6875</v>
          </cell>
          <cell r="E72">
            <v>0.55000000000000004</v>
          </cell>
          <cell r="F72" t="str">
            <v>SEDUC</v>
          </cell>
        </row>
        <row r="73">
          <cell r="A73" t="str">
            <v>03.01.180</v>
          </cell>
          <cell r="B73" t="str">
            <v>DEMOLICAO DE ALVENARIA DE PEDRA REJUNTADA.</v>
          </cell>
          <cell r="C73" t="str">
            <v>m3</v>
          </cell>
          <cell r="D73">
            <v>102.0125</v>
          </cell>
          <cell r="E73">
            <v>81.61</v>
          </cell>
          <cell r="F73" t="str">
            <v>EMLURB</v>
          </cell>
        </row>
        <row r="74">
          <cell r="A74" t="str">
            <v/>
          </cell>
          <cell r="D74">
            <v>0</v>
          </cell>
        </row>
        <row r="75">
          <cell r="A75" t="str">
            <v>03.01.190</v>
          </cell>
          <cell r="B75" t="str">
            <v>DEMOLICAO DE ALVENARIA DE PEDRA SECA.</v>
          </cell>
          <cell r="C75" t="str">
            <v>m3</v>
          </cell>
          <cell r="D75">
            <v>42</v>
          </cell>
          <cell r="E75">
            <v>33.6</v>
          </cell>
          <cell r="F75" t="str">
            <v>EMLURB</v>
          </cell>
        </row>
        <row r="76">
          <cell r="A76" t="str">
            <v/>
          </cell>
          <cell r="D76">
            <v>0</v>
          </cell>
        </row>
        <row r="77">
          <cell r="A77" t="str">
            <v>03.01.191</v>
          </cell>
          <cell r="B77" t="str">
            <v>DEMOLIÇÃO DE ALVENARIA EM COBOGÓ COM PREPARO PARA REMOÇÃO.</v>
          </cell>
          <cell r="C77" t="str">
            <v>m2</v>
          </cell>
          <cell r="D77">
            <v>5.05</v>
          </cell>
          <cell r="E77">
            <v>4.04</v>
          </cell>
          <cell r="F77" t="str">
            <v>SEDUC</v>
          </cell>
        </row>
        <row r="78">
          <cell r="A78" t="str">
            <v/>
          </cell>
          <cell r="D78">
            <v>0</v>
          </cell>
        </row>
        <row r="79">
          <cell r="A79" t="str">
            <v>03.01.192</v>
          </cell>
          <cell r="B79" t="str">
            <v>RETIRADA DE CAIXA PRÉ-MOLDADA DE AR CONDICIONADO</v>
          </cell>
          <cell r="C79" t="str">
            <v>Un</v>
          </cell>
          <cell r="D79">
            <v>28.55</v>
          </cell>
          <cell r="E79">
            <v>22.84</v>
          </cell>
          <cell r="F79" t="str">
            <v>SEDUC</v>
          </cell>
        </row>
        <row r="80">
          <cell r="A80" t="str">
            <v/>
          </cell>
          <cell r="D80">
            <v>0</v>
          </cell>
        </row>
        <row r="81">
          <cell r="A81" t="str">
            <v>03.01.200</v>
          </cell>
          <cell r="B81" t="str">
            <v>DEMOLICAO MANUAL DE CONCRETO SIMPLES.</v>
          </cell>
          <cell r="C81" t="str">
            <v>m3</v>
          </cell>
          <cell r="D81">
            <v>90.112500000000011</v>
          </cell>
          <cell r="E81">
            <v>72.09</v>
          </cell>
          <cell r="F81" t="str">
            <v>EMLURB</v>
          </cell>
        </row>
        <row r="82">
          <cell r="A82" t="str">
            <v/>
          </cell>
          <cell r="D82">
            <v>0</v>
          </cell>
        </row>
        <row r="83">
          <cell r="A83" t="str">
            <v>03.01.210</v>
          </cell>
          <cell r="B83" t="str">
            <v>DEMOLICAO MANUAL DE CONCRETO ARMADO.</v>
          </cell>
          <cell r="C83" t="str">
            <v>m3</v>
          </cell>
          <cell r="D83">
            <v>124.7625</v>
          </cell>
          <cell r="E83">
            <v>99.81</v>
          </cell>
          <cell r="F83" t="str">
            <v>EMLURB</v>
          </cell>
        </row>
        <row r="84">
          <cell r="A84" t="str">
            <v/>
          </cell>
          <cell r="D84">
            <v>0</v>
          </cell>
        </row>
        <row r="85">
          <cell r="A85" t="str">
            <v>03.01.212</v>
          </cell>
          <cell r="B85" t="str">
            <v>CORTE MANUAL DE CONCRETO ARMADO</v>
          </cell>
          <cell r="C85" t="str">
            <v>m3</v>
          </cell>
          <cell r="D85">
            <v>149.38750000000002</v>
          </cell>
          <cell r="E85">
            <v>119.51</v>
          </cell>
          <cell r="F85" t="str">
            <v>SEDUC</v>
          </cell>
        </row>
        <row r="86">
          <cell r="A86" t="str">
            <v/>
          </cell>
          <cell r="D86">
            <v>0</v>
          </cell>
        </row>
        <row r="87">
          <cell r="A87" t="str">
            <v>03.01.213</v>
          </cell>
          <cell r="B87" t="str">
            <v>DEMOLIÇÃO DE LAJE PRE-MOLDADA DE COBERTURA, COM PREPARO PARA REMOÇÃO. CONSIDERADA ESPESSURA DA LAJE E DO REVESTIMENTO EM MASSA ÚNICA.</v>
          </cell>
          <cell r="C87" t="str">
            <v>m2</v>
          </cell>
          <cell r="D87">
            <v>12.575000000000001</v>
          </cell>
          <cell r="E87">
            <v>10.06</v>
          </cell>
          <cell r="F87" t="str">
            <v>SEDUC</v>
          </cell>
        </row>
        <row r="88">
          <cell r="A88" t="str">
            <v/>
          </cell>
          <cell r="D88">
            <v>0</v>
          </cell>
        </row>
        <row r="89">
          <cell r="A89" t="str">
            <v>03.01.214</v>
          </cell>
          <cell r="B89" t="str">
            <v>DEMOLIÇÃO DE LAJE PRE-MOLDADA DE PISO,COM PREPARO PARA REMOÇÃO.CONSIDERADA ESPESSURA DA LAJE, DO REVESTIMENTO DE PISO E DO REVESTIMENTO EM MASSA ÚNICA DO TETO INFERIOR.</v>
          </cell>
          <cell r="C89" t="str">
            <v>m2</v>
          </cell>
          <cell r="D89">
            <v>16.149999999999999</v>
          </cell>
          <cell r="E89">
            <v>12.92</v>
          </cell>
          <cell r="F89" t="str">
            <v>SEDUC</v>
          </cell>
        </row>
        <row r="90">
          <cell r="A90" t="str">
            <v/>
          </cell>
          <cell r="D90">
            <v>0</v>
          </cell>
        </row>
        <row r="91">
          <cell r="A91" t="str">
            <v>03.01.220</v>
          </cell>
          <cell r="B91" t="str">
            <v>DEMOLICAO MANUAL DE PAVIMENTACAO ASFALTICA.</v>
          </cell>
          <cell r="C91" t="str">
            <v>m2</v>
          </cell>
          <cell r="D91">
            <v>7.95</v>
          </cell>
          <cell r="E91">
            <v>6.36</v>
          </cell>
          <cell r="F91" t="str">
            <v>EMLURB</v>
          </cell>
        </row>
        <row r="92">
          <cell r="A92" t="str">
            <v/>
          </cell>
          <cell r="D92">
            <v>0</v>
          </cell>
        </row>
        <row r="93">
          <cell r="A93" t="str">
            <v>03.01.222</v>
          </cell>
          <cell r="B93" t="str">
            <v>DEMOLICAO DE PAVIMENTACAO ASFALTICA COM UTILI ZACAO DE MARTELETE PNEUMATICO.</v>
          </cell>
          <cell r="C93" t="str">
            <v>m2</v>
          </cell>
          <cell r="D93">
            <v>11.237500000000001</v>
          </cell>
          <cell r="E93">
            <v>8.99</v>
          </cell>
          <cell r="F93" t="str">
            <v>EMLURB</v>
          </cell>
        </row>
        <row r="94">
          <cell r="A94" t="str">
            <v/>
          </cell>
          <cell r="D94">
            <v>0</v>
          </cell>
        </row>
        <row r="95">
          <cell r="A95" t="str">
            <v>03.01.230</v>
          </cell>
          <cell r="B95" t="str">
            <v>DEMOLICAO DE PAVIMENTACAO EM PARALELEPIPEDOS SOBRE AREIA.</v>
          </cell>
          <cell r="C95" t="str">
            <v>m2</v>
          </cell>
          <cell r="D95">
            <v>5.3125</v>
          </cell>
          <cell r="E95">
            <v>4.25</v>
          </cell>
          <cell r="F95" t="str">
            <v>EMLURB</v>
          </cell>
        </row>
        <row r="96">
          <cell r="A96" t="str">
            <v/>
          </cell>
          <cell r="D96">
            <v>0</v>
          </cell>
        </row>
        <row r="97">
          <cell r="A97" t="str">
            <v>03.01.240</v>
          </cell>
          <cell r="B97" t="str">
            <v>DEMOLICAO DE PAVIMENTACAO EM PARALELEPIPEDOS SOBRE MACADAME.</v>
          </cell>
          <cell r="C97" t="str">
            <v>m2</v>
          </cell>
          <cell r="D97">
            <v>7.5124999999999993</v>
          </cell>
          <cell r="E97">
            <v>6.01</v>
          </cell>
          <cell r="F97" t="str">
            <v>EMLURB</v>
          </cell>
        </row>
        <row r="98">
          <cell r="A98" t="str">
            <v/>
          </cell>
          <cell r="D98">
            <v>0</v>
          </cell>
        </row>
        <row r="99">
          <cell r="A99" t="str">
            <v>03.01.250</v>
          </cell>
          <cell r="B99" t="str">
            <v>DEMOLICAO DE PAVIMENTACAO COM PRE-MOLDADOS DE CONCRETO, INCLUINDO EMPILHAMENTO.</v>
          </cell>
          <cell r="C99" t="str">
            <v>m2</v>
          </cell>
          <cell r="D99">
            <v>4.8499999999999996</v>
          </cell>
          <cell r="E99">
            <v>3.88</v>
          </cell>
          <cell r="F99" t="str">
            <v>EMLURB</v>
          </cell>
        </row>
        <row r="100">
          <cell r="A100" t="str">
            <v/>
          </cell>
          <cell r="D100">
            <v>0</v>
          </cell>
        </row>
        <row r="101">
          <cell r="A101" t="str">
            <v>03.01.251</v>
          </cell>
          <cell r="B101" t="str">
            <v>DEMOLIÇÃO DE PISO REVESTIDO EM LAJOTAS DE CONCRETO INCL.BASE DE ASSENTAMENTO.</v>
          </cell>
          <cell r="C101" t="str">
            <v>m2</v>
          </cell>
          <cell r="D101">
            <v>3.05</v>
          </cell>
          <cell r="E101">
            <v>2.44</v>
          </cell>
          <cell r="F101" t="str">
            <v>SEDUC</v>
          </cell>
        </row>
        <row r="102">
          <cell r="A102" t="str">
            <v/>
          </cell>
          <cell r="D102">
            <v>0</v>
          </cell>
        </row>
        <row r="103">
          <cell r="A103" t="str">
            <v>03.01.260</v>
          </cell>
          <cell r="B103" t="str">
            <v>DEMOLICAO DE MEIO-FIO .</v>
          </cell>
          <cell r="C103" t="str">
            <v>m</v>
          </cell>
          <cell r="D103">
            <v>1.4000000000000001</v>
          </cell>
          <cell r="E103">
            <v>1.1200000000000001</v>
          </cell>
          <cell r="F103" t="str">
            <v>EMLURB</v>
          </cell>
        </row>
        <row r="104">
          <cell r="A104" t="str">
            <v/>
          </cell>
          <cell r="D104">
            <v>0</v>
          </cell>
        </row>
        <row r="105">
          <cell r="A105" t="str">
            <v>03.01.270</v>
          </cell>
          <cell r="B105" t="str">
            <v>DEMOLICAO DE LINHA DAGUA</v>
          </cell>
          <cell r="C105" t="str">
            <v>m</v>
          </cell>
          <cell r="D105">
            <v>1.35</v>
          </cell>
          <cell r="E105">
            <v>1.08</v>
          </cell>
          <cell r="F105" t="str">
            <v>EMLURB</v>
          </cell>
        </row>
        <row r="106">
          <cell r="A106" t="str">
            <v/>
          </cell>
          <cell r="D106">
            <v>0</v>
          </cell>
        </row>
        <row r="107">
          <cell r="A107" t="str">
            <v>03.01.280</v>
          </cell>
          <cell r="B107" t="str">
            <v>DEMOLICAO DE MEIO-FIO E LINHA DAGUA</v>
          </cell>
          <cell r="C107" t="str">
            <v>m</v>
          </cell>
          <cell r="D107">
            <v>2.75</v>
          </cell>
          <cell r="E107">
            <v>2.2000000000000002</v>
          </cell>
          <cell r="F107" t="str">
            <v>EMLURB</v>
          </cell>
        </row>
        <row r="108">
          <cell r="A108" t="str">
            <v/>
          </cell>
          <cell r="D108">
            <v>0</v>
          </cell>
        </row>
        <row r="109">
          <cell r="A109" t="str">
            <v>03.01.285</v>
          </cell>
          <cell r="B109" t="str">
            <v>RETIRADA DE TAMPO DE GRANITO PARA REAPROVEITAMENTO.</v>
          </cell>
          <cell r="C109" t="str">
            <v>m2</v>
          </cell>
          <cell r="D109">
            <v>14.037500000000001</v>
          </cell>
          <cell r="E109">
            <v>11.23</v>
          </cell>
          <cell r="F109" t="str">
            <v>SEDUC</v>
          </cell>
        </row>
        <row r="110">
          <cell r="A110" t="str">
            <v/>
          </cell>
          <cell r="D110">
            <v>0</v>
          </cell>
        </row>
        <row r="111">
          <cell r="A111" t="str">
            <v>03.01.286</v>
          </cell>
          <cell r="B111" t="str">
            <v>RETIRADA DE PAINÉIS DE VIDRO TEMPERADO ESP= 10 MM</v>
          </cell>
          <cell r="C111" t="str">
            <v>m2</v>
          </cell>
          <cell r="D111">
            <v>7.9124999999999996</v>
          </cell>
          <cell r="E111">
            <v>6.33</v>
          </cell>
          <cell r="F111" t="str">
            <v>SEDUC</v>
          </cell>
        </row>
        <row r="112">
          <cell r="A112" t="str">
            <v/>
          </cell>
          <cell r="D112">
            <v>0</v>
          </cell>
        </row>
        <row r="113">
          <cell r="A113" t="str">
            <v>03.01.287</v>
          </cell>
          <cell r="B113" t="str">
            <v>RETIRADA DE VIDRO FANTASIA ESP 4 MM.</v>
          </cell>
          <cell r="C113" t="str">
            <v>m2</v>
          </cell>
          <cell r="D113">
            <v>2.8624999999999998</v>
          </cell>
          <cell r="E113">
            <v>2.29</v>
          </cell>
          <cell r="F113" t="str">
            <v>SEDUC</v>
          </cell>
        </row>
        <row r="114">
          <cell r="A114" t="str">
            <v/>
          </cell>
          <cell r="D114">
            <v>0</v>
          </cell>
        </row>
        <row r="115">
          <cell r="A115" t="str">
            <v>03.01.300</v>
          </cell>
          <cell r="B115" t="str">
            <v>RETIRADA DE TUBULAÇÃO DE ESGOTO, DIÂMETRO DE 100MM, EM FERRO FUNDIDO.</v>
          </cell>
          <cell r="C115" t="str">
            <v>m</v>
          </cell>
          <cell r="D115">
            <v>16.299999999999997</v>
          </cell>
          <cell r="E115">
            <v>13.04</v>
          </cell>
          <cell r="F115" t="str">
            <v>SEDUC</v>
          </cell>
        </row>
        <row r="116">
          <cell r="A116" t="str">
            <v/>
          </cell>
          <cell r="D116">
            <v>0</v>
          </cell>
        </row>
        <row r="117">
          <cell r="A117" t="str">
            <v>03.01.301</v>
          </cell>
          <cell r="B117" t="str">
            <v>RETIRADA DE LOUÇA SANITÁRIA</v>
          </cell>
          <cell r="C117" t="str">
            <v>Un</v>
          </cell>
          <cell r="D117">
            <v>6.8500000000000005</v>
          </cell>
          <cell r="E117">
            <v>5.48</v>
          </cell>
          <cell r="F117" t="str">
            <v>SEDUC</v>
          </cell>
        </row>
        <row r="118">
          <cell r="A118" t="str">
            <v/>
          </cell>
          <cell r="D118">
            <v>0</v>
          </cell>
        </row>
        <row r="119">
          <cell r="A119" t="str">
            <v>03.01.303</v>
          </cell>
          <cell r="B119" t="str">
            <v>RETIRADA DE RESERVATÓRIOS DE FIBROCIMENTO ATÉ 1000LITROS, INCLUSIVE LIMPEZA, SELEÇÃO E GUARDA DO MATERIAL REAPROVEITÁVEL.</v>
          </cell>
          <cell r="C119" t="str">
            <v>Un</v>
          </cell>
          <cell r="D119">
            <v>42.837500000000006</v>
          </cell>
          <cell r="E119">
            <v>34.270000000000003</v>
          </cell>
          <cell r="F119" t="str">
            <v>SEDUC</v>
          </cell>
        </row>
        <row r="120">
          <cell r="A120" t="str">
            <v/>
          </cell>
          <cell r="D120">
            <v>0</v>
          </cell>
        </row>
        <row r="121">
          <cell r="A121" t="str">
            <v>03.01.305</v>
          </cell>
          <cell r="B121" t="str">
            <v>RETIRADA DE METAIS SANITÁRIOS - TORNEIRA, SIFÃO, DUCHA OU SIMILARES.</v>
          </cell>
          <cell r="C121" t="str">
            <v>Un</v>
          </cell>
          <cell r="D121">
            <v>1.7374999999999998</v>
          </cell>
          <cell r="E121">
            <v>1.39</v>
          </cell>
          <cell r="F121" t="str">
            <v>SEDUC</v>
          </cell>
        </row>
        <row r="122">
          <cell r="A122" t="str">
            <v/>
          </cell>
          <cell r="D122">
            <v>0</v>
          </cell>
        </row>
        <row r="123">
          <cell r="A123" t="str">
            <v>03.01.306</v>
          </cell>
          <cell r="B123" t="str">
            <v>RETIRADA DE METAIS SANITÁRIOS - REGISTRO DE GAVETA, REGISTRO DE PRESSÃO, VÁLVULA HIDRA OU SIMILARES.</v>
          </cell>
          <cell r="C123" t="str">
            <v>Un</v>
          </cell>
          <cell r="D123">
            <v>12.275</v>
          </cell>
          <cell r="E123">
            <v>9.82</v>
          </cell>
          <cell r="F123" t="str">
            <v>SEDUC</v>
          </cell>
        </row>
        <row r="124">
          <cell r="A124" t="str">
            <v/>
          </cell>
          <cell r="D124">
            <v>0</v>
          </cell>
        </row>
        <row r="125">
          <cell r="A125" t="str">
            <v>03.01.311</v>
          </cell>
          <cell r="B125" t="str">
            <v>RETIRADA DE POSTE DE CONCRETO, FIXADO NO SOLO SEM REMOÇÃO.</v>
          </cell>
          <cell r="C125" t="str">
            <v>m</v>
          </cell>
          <cell r="D125">
            <v>30.824999999999999</v>
          </cell>
          <cell r="E125">
            <v>24.66</v>
          </cell>
          <cell r="F125" t="str">
            <v>SEDUC</v>
          </cell>
        </row>
        <row r="126">
          <cell r="A126" t="str">
            <v/>
          </cell>
          <cell r="D126">
            <v>0</v>
          </cell>
        </row>
        <row r="127">
          <cell r="A127" t="str">
            <v>03.01.317</v>
          </cell>
          <cell r="B127" t="str">
            <v>RETIRADA DE VENTILADOR</v>
          </cell>
          <cell r="C127" t="str">
            <v>Un</v>
          </cell>
          <cell r="D127">
            <v>3.5749999999999997</v>
          </cell>
          <cell r="E127">
            <v>2.86</v>
          </cell>
          <cell r="F127" t="str">
            <v>SEDUC</v>
          </cell>
        </row>
        <row r="128">
          <cell r="A128" t="str">
            <v/>
          </cell>
          <cell r="D128">
            <v>0</v>
          </cell>
        </row>
        <row r="129">
          <cell r="A129" t="str">
            <v>03.01.318</v>
          </cell>
          <cell r="B129" t="str">
            <v>RETIRADA DE LUMINÁRIA FLUORESCENTE  COMPLETA TIPO CALHA PARA ATÉ 04 (QUATRO) LÂMPADAS</v>
          </cell>
          <cell r="C129" t="str">
            <v>Un</v>
          </cell>
          <cell r="D129">
            <v>6.2875000000000005</v>
          </cell>
          <cell r="E129">
            <v>5.03</v>
          </cell>
          <cell r="F129" t="str">
            <v>SEDUC</v>
          </cell>
        </row>
        <row r="130">
          <cell r="A130" t="str">
            <v/>
          </cell>
          <cell r="D130">
            <v>0</v>
          </cell>
        </row>
        <row r="131">
          <cell r="A131" t="str">
            <v>03.01.319</v>
          </cell>
          <cell r="B131" t="str">
            <v>RETIRADA DE CANALETA DE PVC, TIPO SISTEMA "X" E FIAÇÃO ELÉTRICA</v>
          </cell>
          <cell r="C131" t="str">
            <v>m</v>
          </cell>
          <cell r="D131">
            <v>1.1625000000000001</v>
          </cell>
          <cell r="E131">
            <v>0.93</v>
          </cell>
          <cell r="F131" t="str">
            <v>SEDUC</v>
          </cell>
        </row>
        <row r="132">
          <cell r="A132" t="str">
            <v/>
          </cell>
          <cell r="D132">
            <v>0</v>
          </cell>
        </row>
        <row r="133">
          <cell r="A133" t="str">
            <v>03.01.320</v>
          </cell>
          <cell r="B133" t="str">
            <v>REMOÇÃO DE TRANSFORMADOR DE POTÊNCIA</v>
          </cell>
          <cell r="C133" t="str">
            <v>Un</v>
          </cell>
          <cell r="D133">
            <v>91.7</v>
          </cell>
          <cell r="E133">
            <v>73.36</v>
          </cell>
          <cell r="F133" t="str">
            <v>SEDUC</v>
          </cell>
        </row>
        <row r="134">
          <cell r="A134" t="str">
            <v/>
          </cell>
          <cell r="D134">
            <v>0</v>
          </cell>
        </row>
        <row r="135">
          <cell r="A135" t="str">
            <v>03.01.500</v>
          </cell>
          <cell r="B135" t="str">
            <v>RETIRADA DE TAPETE/CARPETE COLADO.</v>
          </cell>
          <cell r="C135" t="str">
            <v>m2</v>
          </cell>
          <cell r="D135">
            <v>0.48750000000000004</v>
          </cell>
          <cell r="E135">
            <v>0.39</v>
          </cell>
          <cell r="F135" t="str">
            <v>SEDUC</v>
          </cell>
        </row>
        <row r="136">
          <cell r="A136" t="str">
            <v/>
          </cell>
          <cell r="D136">
            <v>0</v>
          </cell>
        </row>
        <row r="137">
          <cell r="A137" t="str">
            <v>03.01.510</v>
          </cell>
          <cell r="B137" t="str">
            <v>RETIRADA DE REVESTIMENTO EM LAMINADO.</v>
          </cell>
          <cell r="C137" t="str">
            <v>m2</v>
          </cell>
          <cell r="D137">
            <v>22.425000000000001</v>
          </cell>
          <cell r="E137">
            <v>17.940000000000001</v>
          </cell>
          <cell r="F137" t="str">
            <v>SEDUC</v>
          </cell>
        </row>
        <row r="138">
          <cell r="A138" t="str">
            <v/>
          </cell>
          <cell r="D138">
            <v>0</v>
          </cell>
        </row>
        <row r="139">
          <cell r="A139" t="str">
            <v>03.01.511</v>
          </cell>
          <cell r="B139" t="str">
            <v>RETIRADA DE DUTO DE AR CONDICIONADO</v>
          </cell>
          <cell r="C139" t="str">
            <v>m</v>
          </cell>
          <cell r="D139">
            <v>10.975</v>
          </cell>
          <cell r="E139">
            <v>8.7799999999999994</v>
          </cell>
          <cell r="F139" t="str">
            <v>SEDUC</v>
          </cell>
        </row>
        <row r="140">
          <cell r="A140" t="str">
            <v/>
          </cell>
          <cell r="D140">
            <v>0</v>
          </cell>
        </row>
        <row r="141">
          <cell r="A141" t="str">
            <v>03.02.010</v>
          </cell>
          <cell r="B141" t="str">
            <v>ROÇO COM ESTROVENGA, INCLUSIVE AMONTOAMENTO.</v>
          </cell>
          <cell r="C141" t="str">
            <v>m2</v>
          </cell>
          <cell r="D141">
            <v>0.36249999999999999</v>
          </cell>
          <cell r="E141">
            <v>0.28999999999999998</v>
          </cell>
          <cell r="F141" t="str">
            <v>EMLURB</v>
          </cell>
        </row>
        <row r="142">
          <cell r="A142" t="str">
            <v/>
          </cell>
          <cell r="D142">
            <v>0</v>
          </cell>
        </row>
        <row r="143">
          <cell r="A143" t="str">
            <v>03.02.020</v>
          </cell>
          <cell r="B143" t="str">
            <v>CAPINACAO E LIMPEZA SUPERFICIAL DO TERRENO.</v>
          </cell>
          <cell r="C143" t="str">
            <v>m2</v>
          </cell>
          <cell r="D143">
            <v>1.5249999999999999</v>
          </cell>
          <cell r="E143">
            <v>1.22</v>
          </cell>
          <cell r="F143" t="str">
            <v>EMLURB</v>
          </cell>
        </row>
        <row r="144">
          <cell r="A144" t="str">
            <v/>
          </cell>
          <cell r="D144">
            <v>0</v>
          </cell>
        </row>
        <row r="145">
          <cell r="A145" t="str">
            <v>03.02.030</v>
          </cell>
          <cell r="B145" t="str">
            <v>RASPAGEM E LIMPEZA DO TERRENO.</v>
          </cell>
          <cell r="C145" t="str">
            <v>m2</v>
          </cell>
          <cell r="D145">
            <v>2.4500000000000002</v>
          </cell>
          <cell r="E145">
            <v>1.96</v>
          </cell>
          <cell r="F145" t="str">
            <v>EMLURB</v>
          </cell>
        </row>
        <row r="146">
          <cell r="A146" t="str">
            <v/>
          </cell>
          <cell r="D146">
            <v>0</v>
          </cell>
        </row>
        <row r="147">
          <cell r="A147" t="str">
            <v>03.02.040</v>
          </cell>
          <cell r="B147" t="str">
            <v>DESTOCAMENTO RASO DE RAIZES DE PEQUENO PORTE COM RASPAGEM, LIMPEZA DO TERRENO E QUEIMA DO MATERIAL.</v>
          </cell>
          <cell r="C147" t="str">
            <v>m2</v>
          </cell>
          <cell r="D147">
            <v>3.4874999999999998</v>
          </cell>
          <cell r="E147">
            <v>2.79</v>
          </cell>
          <cell r="F147" t="str">
            <v>EMLURB</v>
          </cell>
        </row>
        <row r="148">
          <cell r="A148" t="str">
            <v/>
          </cell>
          <cell r="D148">
            <v>0</v>
          </cell>
        </row>
        <row r="149">
          <cell r="A149" t="str">
            <v>03.02.050</v>
          </cell>
          <cell r="B149" t="str">
            <v>DESMATAMENTO E DESTOCAMENTO MECANICOS DE ARVORES DE DIAMETRO INFERIOR A 0,15 M, E LIMPEZA DO TERRENO.</v>
          </cell>
          <cell r="C149" t="str">
            <v>m2</v>
          </cell>
          <cell r="D149">
            <v>0.875</v>
          </cell>
          <cell r="E149">
            <v>0.7</v>
          </cell>
          <cell r="F149" t="str">
            <v>EMLURB</v>
          </cell>
        </row>
        <row r="150">
          <cell r="A150" t="str">
            <v/>
          </cell>
          <cell r="D150">
            <v>0</v>
          </cell>
        </row>
        <row r="151">
          <cell r="A151" t="str">
            <v>03.02.060</v>
          </cell>
          <cell r="B151" t="str">
            <v>TOMBAMENTO MECANICO DE ARVORES COM DIAMETRO DE 0,15 A 0,30 M, INCLUSIVE O DESTOCAMENTO E LIMPEZA DO LOCAL.</v>
          </cell>
          <cell r="C151" t="str">
            <v>Un</v>
          </cell>
          <cell r="D151">
            <v>97.925000000000011</v>
          </cell>
          <cell r="E151">
            <v>78.34</v>
          </cell>
          <cell r="F151" t="str">
            <v>EMLURB</v>
          </cell>
        </row>
        <row r="152">
          <cell r="A152" t="str">
            <v/>
          </cell>
          <cell r="D152">
            <v>0</v>
          </cell>
        </row>
        <row r="153">
          <cell r="A153" t="str">
            <v>03.02.070</v>
          </cell>
          <cell r="B153" t="str">
            <v>TOMBAMENTO MECANICO DE ARVORES COM DIAMETRO MAIOR QUE 0,30 M, INCLUSIVE O DESTOCAMENTO E LIMPEZA DO LOCAL.</v>
          </cell>
          <cell r="C153" t="str">
            <v>Un</v>
          </cell>
          <cell r="D153">
            <v>142.27499999999998</v>
          </cell>
          <cell r="E153">
            <v>113.82</v>
          </cell>
          <cell r="F153" t="str">
            <v>EMLURB</v>
          </cell>
        </row>
        <row r="154">
          <cell r="A154" t="str">
            <v/>
          </cell>
          <cell r="D154">
            <v>0</v>
          </cell>
        </row>
        <row r="155">
          <cell r="A155" t="str">
            <v>03.03.010</v>
          </cell>
          <cell r="B155" t="str">
            <v>BARRACAO PARA DEPOSITO EM TABUAS, COM PISO EM ARGAMASSA DE CIMENTO E AREIA, TRACO 1 6.</v>
          </cell>
          <cell r="C155" t="str">
            <v>m2</v>
          </cell>
          <cell r="D155">
            <v>335.57499999999999</v>
          </cell>
          <cell r="E155">
            <v>268.45999999999998</v>
          </cell>
          <cell r="F155" t="str">
            <v>EMLURB</v>
          </cell>
        </row>
        <row r="156">
          <cell r="A156" t="str">
            <v/>
          </cell>
          <cell r="D156">
            <v>0</v>
          </cell>
        </row>
        <row r="157">
          <cell r="A157" t="str">
            <v>03.03.020</v>
          </cell>
          <cell r="B157" t="str">
            <v>BARRACAO PARA ESCRITORIO EM CHAPAS DE MADEIRA COMPENSADA , COM PISO EM ARGAMASSA DE CIMENTO E AREIA, TRACO 1 6</v>
          </cell>
          <cell r="C157" t="str">
            <v>m2</v>
          </cell>
          <cell r="D157">
            <v>296.53749999999997</v>
          </cell>
          <cell r="E157">
            <v>237.23</v>
          </cell>
          <cell r="F157" t="str">
            <v>EMLURB</v>
          </cell>
        </row>
        <row r="158">
          <cell r="A158" t="str">
            <v/>
          </cell>
          <cell r="D158">
            <v>0</v>
          </cell>
        </row>
        <row r="159">
          <cell r="A159" t="str">
            <v>03.03.030</v>
          </cell>
          <cell r="B159" t="str">
            <v>FORNECIMENTO E ASSENTAMENTO DE TAPUME SIMPLES EM TABUAS.</v>
          </cell>
          <cell r="C159" t="str">
            <v>m2</v>
          </cell>
          <cell r="D159">
            <v>36.924999999999997</v>
          </cell>
          <cell r="E159">
            <v>29.54</v>
          </cell>
          <cell r="F159" t="str">
            <v>EMLURB</v>
          </cell>
        </row>
        <row r="160">
          <cell r="A160" t="str">
            <v/>
          </cell>
          <cell r="D160">
            <v>0</v>
          </cell>
        </row>
        <row r="161">
          <cell r="A161" t="str">
            <v>03.03.040</v>
          </cell>
          <cell r="B161" t="str">
            <v>FORNECIMENTO E ASSENTAMENTO DE TAPUME EM CHAPAS DE MADEIRA COMPENSADA DE 6 MM.</v>
          </cell>
          <cell r="C161" t="str">
            <v>m2</v>
          </cell>
          <cell r="D161">
            <v>35.287500000000001</v>
          </cell>
          <cell r="E161">
            <v>28.23</v>
          </cell>
          <cell r="F161" t="str">
            <v>EMLURB</v>
          </cell>
        </row>
        <row r="162">
          <cell r="A162" t="str">
            <v/>
          </cell>
          <cell r="D162">
            <v>0</v>
          </cell>
        </row>
        <row r="163">
          <cell r="A163" t="str">
            <v>03.03.042</v>
          </cell>
          <cell r="B163" t="str">
            <v>ASSENTAMENTO DE TAPUME EM CHAPAS DE MADEIRA COMPENSADA - APENAS  MÃO-DE-OBRA</v>
          </cell>
          <cell r="C163" t="str">
            <v>m2</v>
          </cell>
          <cell r="D163">
            <v>11.412500000000001</v>
          </cell>
          <cell r="E163">
            <v>9.1300000000000008</v>
          </cell>
          <cell r="F163" t="str">
            <v>SEDUC</v>
          </cell>
        </row>
        <row r="164">
          <cell r="A164" t="str">
            <v/>
          </cell>
          <cell r="D164">
            <v>0</v>
          </cell>
        </row>
        <row r="165">
          <cell r="A165" t="str">
            <v>03.03.043</v>
          </cell>
          <cell r="B165" t="str">
            <v xml:space="preserve"> FORNECIMENTO E ASSENTAMENTO DE TAPUMES EM CHAPA OSB ESPESSURA 8MM</v>
          </cell>
          <cell r="C165" t="str">
            <v>m2</v>
          </cell>
          <cell r="D165">
            <v>44.3</v>
          </cell>
          <cell r="E165">
            <v>35.44</v>
          </cell>
          <cell r="F165" t="str">
            <v>SEDUC</v>
          </cell>
        </row>
        <row r="166">
          <cell r="A166" t="str">
            <v/>
          </cell>
          <cell r="D166">
            <v>0</v>
          </cell>
        </row>
        <row r="167">
          <cell r="A167" t="str">
            <v>03.03.045</v>
          </cell>
          <cell r="B167" t="str">
            <v>FORNECIMENTO E MONTAGEM DE TELA DE SINALIZACAO LARANJA(H=1,2M) FIXADA EM MONTAN TES DE FERRO DE 1/2 POL. OU EM BARROTES DE MADEIRA 3X3 POL. COLOCADOS SOBRE BASE DE CONCRETO TRACO 1:4:8 , ESPACADOS A CADA 2 M, INCLUSIVE POSTERIOR RETIRADA E REAPROVEITAMENT</v>
          </cell>
          <cell r="C167" t="str">
            <v>m</v>
          </cell>
          <cell r="D167">
            <v>7.6624999999999996</v>
          </cell>
          <cell r="E167">
            <v>6.13</v>
          </cell>
          <cell r="F167" t="str">
            <v>EMLURB</v>
          </cell>
        </row>
        <row r="168">
          <cell r="A168" t="str">
            <v/>
          </cell>
          <cell r="D168">
            <v>0</v>
          </cell>
        </row>
        <row r="169">
          <cell r="A169" t="str">
            <v>03.03.050</v>
          </cell>
          <cell r="B169" t="str">
            <v>FORNECIMENTO DE TAPUME DE SINALIZACAO (MOD. AV-41/2000).</v>
          </cell>
          <cell r="C169" t="str">
            <v>Un</v>
          </cell>
          <cell r="D169">
            <v>425</v>
          </cell>
          <cell r="E169">
            <v>340</v>
          </cell>
          <cell r="F169" t="str">
            <v>EMLURB</v>
          </cell>
        </row>
        <row r="170">
          <cell r="A170" t="str">
            <v/>
          </cell>
          <cell r="D170">
            <v>0</v>
          </cell>
        </row>
        <row r="171">
          <cell r="A171" t="str">
            <v>03.03.051</v>
          </cell>
          <cell r="B171" t="str">
            <v>LOCAÇÃO DE CONTAINER DEPÓSITO 6,00X2,40M SEM BANHEIRO.</v>
          </cell>
          <cell r="C171" t="str">
            <v>Mês</v>
          </cell>
          <cell r="D171">
            <v>729.16250000000002</v>
          </cell>
          <cell r="E171">
            <v>583.33000000000004</v>
          </cell>
          <cell r="F171" t="str">
            <v>SEDUC</v>
          </cell>
        </row>
        <row r="172">
          <cell r="A172" t="str">
            <v/>
          </cell>
          <cell r="D172">
            <v>0</v>
          </cell>
        </row>
        <row r="173">
          <cell r="A173" t="str">
            <v>03.03.052</v>
          </cell>
          <cell r="B173" t="str">
            <v>LOCAÇÃO DE CONTAINER VESTIÁRIO 6,00 X 2,40M SEM BANHEIRO.</v>
          </cell>
          <cell r="C173" t="str">
            <v>Mês</v>
          </cell>
          <cell r="D173">
            <v>770.83749999999998</v>
          </cell>
          <cell r="E173">
            <v>616.66999999999996</v>
          </cell>
          <cell r="F173" t="str">
            <v>SEDUC</v>
          </cell>
        </row>
        <row r="174">
          <cell r="A174" t="str">
            <v/>
          </cell>
          <cell r="D174">
            <v>0</v>
          </cell>
        </row>
        <row r="175">
          <cell r="A175" t="str">
            <v>03.03.053</v>
          </cell>
          <cell r="B175" t="str">
            <v>MOBILIZAÇÃO E DESMOBILIZAÇÃO DE CONTAINER.</v>
          </cell>
          <cell r="C175" t="str">
            <v>Un</v>
          </cell>
          <cell r="D175">
            <v>1000</v>
          </cell>
          <cell r="E175">
            <v>800</v>
          </cell>
          <cell r="F175" t="str">
            <v>SEDUC</v>
          </cell>
        </row>
        <row r="176">
          <cell r="A176" t="str">
            <v/>
          </cell>
          <cell r="D176">
            <v>0</v>
          </cell>
        </row>
        <row r="177">
          <cell r="A177" t="str">
            <v>03.03.055</v>
          </cell>
          <cell r="B177" t="str">
            <v>FORNECIMENTO DE CAVALETE DE OBRA (MOD. AV-42/ 2000).</v>
          </cell>
          <cell r="C177" t="str">
            <v>Un</v>
          </cell>
          <cell r="D177">
            <v>362.5</v>
          </cell>
          <cell r="E177">
            <v>290</v>
          </cell>
          <cell r="F177" t="str">
            <v>EMLURB</v>
          </cell>
        </row>
        <row r="178">
          <cell r="A178" t="str">
            <v/>
          </cell>
          <cell r="D178">
            <v>0</v>
          </cell>
        </row>
        <row r="179">
          <cell r="A179" t="str">
            <v>03.03.057</v>
          </cell>
          <cell r="B179" t="str">
            <v>LOCACAO DIARIA DE CAVALETE DE OBRA (MOD. AV- 42/2000)</v>
          </cell>
          <cell r="C179" t="str">
            <v>Un</v>
          </cell>
          <cell r="D179">
            <v>3.625</v>
          </cell>
          <cell r="E179">
            <v>2.9</v>
          </cell>
          <cell r="F179" t="str">
            <v>EMLURB</v>
          </cell>
        </row>
        <row r="180">
          <cell r="A180" t="str">
            <v/>
          </cell>
          <cell r="D180">
            <v>0</v>
          </cell>
        </row>
        <row r="181">
          <cell r="A181" t="str">
            <v>03.03.060</v>
          </cell>
          <cell r="B181" t="str">
            <v>FORNECIMENTO DE BARREIRA MOVEL DOBRAVEL (MOD. AV-40/2000).</v>
          </cell>
          <cell r="C181" t="str">
            <v>Un</v>
          </cell>
          <cell r="D181">
            <v>375</v>
          </cell>
          <cell r="E181">
            <v>300</v>
          </cell>
          <cell r="F181" t="str">
            <v>EMLURB</v>
          </cell>
        </row>
        <row r="182">
          <cell r="A182" t="str">
            <v/>
          </cell>
          <cell r="D182">
            <v>0</v>
          </cell>
        </row>
        <row r="183">
          <cell r="A183" t="str">
            <v>03.03.070</v>
          </cell>
          <cell r="B183" t="str">
            <v>INSTALACAO DE GAMBIARRA PARA SINALIZACAO, COM 20 M, INCLUINDO LAMPADA, BOCAL E BALDE A CADA 2 M.</v>
          </cell>
          <cell r="C183" t="str">
            <v>Un</v>
          </cell>
          <cell r="D183">
            <v>36.349999999999994</v>
          </cell>
          <cell r="E183">
            <v>29.08</v>
          </cell>
          <cell r="F183" t="str">
            <v>EMLURB</v>
          </cell>
        </row>
        <row r="184">
          <cell r="A184" t="str">
            <v/>
          </cell>
          <cell r="D184">
            <v>0</v>
          </cell>
        </row>
        <row r="185">
          <cell r="A185" t="str">
            <v>03.03.080</v>
          </cell>
          <cell r="B185" t="str">
            <v>VIGIA NOTURNO.</v>
          </cell>
          <cell r="C185" t="str">
            <v>H</v>
          </cell>
          <cell r="D185">
            <v>7.3375000000000004</v>
          </cell>
          <cell r="E185">
            <v>5.87</v>
          </cell>
          <cell r="F185" t="str">
            <v>EMLURB</v>
          </cell>
        </row>
        <row r="186">
          <cell r="A186" t="str">
            <v/>
          </cell>
          <cell r="D186">
            <v>0</v>
          </cell>
        </row>
        <row r="187">
          <cell r="A187" t="str">
            <v>03.03.090</v>
          </cell>
          <cell r="B187" t="str">
            <v>FORNECIMENTO E ASSENTAMENTO DE PLACA DA OBRA. (MOD.AV-43/2000).</v>
          </cell>
          <cell r="C187" t="str">
            <v>m2</v>
          </cell>
          <cell r="D187">
            <v>197.71249999999998</v>
          </cell>
          <cell r="E187">
            <v>158.16999999999999</v>
          </cell>
          <cell r="F187" t="str">
            <v>EMLURB</v>
          </cell>
        </row>
        <row r="188">
          <cell r="A188" t="str">
            <v/>
          </cell>
          <cell r="D188">
            <v>0</v>
          </cell>
        </row>
        <row r="189">
          <cell r="A189" t="str">
            <v>03.03.092</v>
          </cell>
          <cell r="B189" t="str">
            <v>REMANEJAMENTO (RETIRADA E MONTAGEM) DE TAPUME EXISTENTE DE CHAPA DE MADEIRA COMPENSADA DE 6MM.</v>
          </cell>
          <cell r="C189" t="str">
            <v>m2</v>
          </cell>
          <cell r="D189">
            <v>17.137500000000003</v>
          </cell>
          <cell r="E189">
            <v>13.71</v>
          </cell>
          <cell r="F189" t="str">
            <v>SEDUC</v>
          </cell>
        </row>
        <row r="190">
          <cell r="A190" t="str">
            <v/>
          </cell>
          <cell r="D190">
            <v>0</v>
          </cell>
        </row>
        <row r="191">
          <cell r="A191" t="str">
            <v>03.03.093</v>
          </cell>
          <cell r="B191" t="str">
            <v>RETIRADA DE TAPUMES</v>
          </cell>
          <cell r="C191" t="str">
            <v>m2</v>
          </cell>
          <cell r="D191">
            <v>5.7125000000000004</v>
          </cell>
          <cell r="E191">
            <v>4.57</v>
          </cell>
          <cell r="F191" t="str">
            <v>SEDUC</v>
          </cell>
        </row>
        <row r="192">
          <cell r="A192" t="str">
            <v/>
          </cell>
          <cell r="D192">
            <v>0</v>
          </cell>
        </row>
        <row r="193">
          <cell r="A193" t="str">
            <v>03.03.100</v>
          </cell>
          <cell r="B193" t="str">
            <v>INSTALAÇÕES PROVISÓRIAS - ESCOLAS LOCALIZADAS NO INTERIOR DE PERNAMBUCO</v>
          </cell>
          <cell r="C193" t="str">
            <v>Mês</v>
          </cell>
          <cell r="D193">
            <v>3846.1875</v>
          </cell>
          <cell r="E193">
            <v>3076.95</v>
          </cell>
          <cell r="F193" t="str">
            <v>SEDUC</v>
          </cell>
        </row>
        <row r="194">
          <cell r="A194" t="str">
            <v/>
          </cell>
          <cell r="D194">
            <v>0</v>
          </cell>
        </row>
        <row r="195">
          <cell r="A195" t="str">
            <v>03.03.110</v>
          </cell>
          <cell r="B195" t="str">
            <v>INSTALAÇÕES PROVISÓRIAS - ESCOLAS LOCALIZADAS NA REGIÃO METROPOLITANA DO RECIFE.</v>
          </cell>
          <cell r="C195" t="str">
            <v>Mês</v>
          </cell>
          <cell r="D195">
            <v>1442.3125</v>
          </cell>
          <cell r="E195">
            <v>1153.8499999999999</v>
          </cell>
          <cell r="F195" t="str">
            <v>SEDUC</v>
          </cell>
        </row>
        <row r="196">
          <cell r="A196" t="str">
            <v/>
          </cell>
          <cell r="D196">
            <v>0</v>
          </cell>
        </row>
        <row r="197">
          <cell r="A197" t="str">
            <v>03.04.010</v>
          </cell>
          <cell r="B197" t="str">
            <v>LOCACAO DE OBRAS E DEMARCACAO PARA ABERTURA DE VALAS PARA FUNDACOES.</v>
          </cell>
          <cell r="C197" t="str">
            <v>m2</v>
          </cell>
          <cell r="D197">
            <v>3.75</v>
          </cell>
          <cell r="E197">
            <v>3</v>
          </cell>
          <cell r="F197" t="str">
            <v>EMLURB</v>
          </cell>
        </row>
        <row r="198">
          <cell r="A198" t="str">
            <v/>
          </cell>
          <cell r="D198">
            <v>0</v>
          </cell>
        </row>
        <row r="199">
          <cell r="A199" t="str">
            <v>03.05.010</v>
          </cell>
          <cell r="B199" t="str">
            <v>LIMPEZA DE SUPERFICIES COM ACIDO MURIATICO EM AGUA NA PROPORCAO 1 6 E SOLUCAO NEUTRALIZADORA DE AMONIA 1 4</v>
          </cell>
          <cell r="C199" t="str">
            <v>m2</v>
          </cell>
          <cell r="D199">
            <v>3.7624999999999997</v>
          </cell>
          <cell r="E199">
            <v>3.01</v>
          </cell>
          <cell r="F199" t="str">
            <v>EMLURB</v>
          </cell>
        </row>
        <row r="200">
          <cell r="A200" t="str">
            <v/>
          </cell>
          <cell r="D200">
            <v>0</v>
          </cell>
        </row>
        <row r="201">
          <cell r="A201" t="str">
            <v>03.05.020</v>
          </cell>
          <cell r="B201" t="str">
            <v>ESCOVACAO DE SUPERFICIES EM ALVENARIA,CONCRETO OU FERRAGENS PARA RETIRADA DE SUBSTRATO COM UTILIZACAO DE ESCOVA RETANGULAR COM CERDAS DE ACO</v>
          </cell>
          <cell r="C201" t="str">
            <v>m2</v>
          </cell>
          <cell r="D201">
            <v>3.55</v>
          </cell>
          <cell r="E201">
            <v>2.84</v>
          </cell>
          <cell r="F201" t="str">
            <v>EMLURB</v>
          </cell>
        </row>
        <row r="202">
          <cell r="A202" t="str">
            <v/>
          </cell>
          <cell r="D202">
            <v>0</v>
          </cell>
        </row>
        <row r="203">
          <cell r="A203" t="str">
            <v>03.07.010</v>
          </cell>
          <cell r="B203"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03" t="str">
            <v>m</v>
          </cell>
          <cell r="D203">
            <v>13.462499999999999</v>
          </cell>
          <cell r="E203">
            <v>10.77</v>
          </cell>
          <cell r="F203" t="str">
            <v>SEDUC</v>
          </cell>
        </row>
        <row r="204">
          <cell r="A204" t="str">
            <v/>
          </cell>
          <cell r="D204">
            <v>0</v>
          </cell>
        </row>
        <row r="205">
          <cell r="A205" t="str">
            <v>03.07.020</v>
          </cell>
          <cell r="B205"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05" t="str">
            <v>m</v>
          </cell>
          <cell r="D205">
            <v>13.462499999999999</v>
          </cell>
          <cell r="E205">
            <v>10.77</v>
          </cell>
          <cell r="F205" t="str">
            <v>SEDUC</v>
          </cell>
        </row>
        <row r="206">
          <cell r="A206" t="str">
            <v/>
          </cell>
          <cell r="D206">
            <v>0</v>
          </cell>
        </row>
        <row r="207">
          <cell r="A207" t="str">
            <v>03.07.030</v>
          </cell>
          <cell r="B207" t="str">
            <v>EXECUÇÃO DOS SERVIÇOS DE CONTROLE DE CUPINS ATRAVÉS DO TRATAMENTO DE ARVORES COM INJEÇÃO UTILIZANDO UM DOS PRODUTOS PERTENCENTES AO GRUPO FENIL PIRAZOL CONTENDO O PRINCÍPIO ATIVO FIPRONIL. CONFORME TERMO DE REFERÊNCIA</v>
          </cell>
          <cell r="C207" t="str">
            <v>Un</v>
          </cell>
          <cell r="D207">
            <v>48.075000000000003</v>
          </cell>
          <cell r="E207">
            <v>38.46</v>
          </cell>
          <cell r="F207" t="str">
            <v>SEDUC</v>
          </cell>
        </row>
        <row r="208">
          <cell r="A208" t="str">
            <v/>
          </cell>
          <cell r="D208">
            <v>0</v>
          </cell>
        </row>
        <row r="209">
          <cell r="A209" t="str">
            <v>04.00.000</v>
          </cell>
          <cell r="B209" t="str">
            <v>CARGA E TRANSPORTE MANUAL E MECANICO</v>
          </cell>
          <cell r="D209">
            <v>0</v>
          </cell>
        </row>
        <row r="210">
          <cell r="A210" t="str">
            <v/>
          </cell>
          <cell r="D210">
            <v>0</v>
          </cell>
        </row>
        <row r="211">
          <cell r="A211" t="str">
            <v>04.01.010</v>
          </cell>
          <cell r="B211" t="str">
            <v>CARGA E DESCARGA MANUAIS DE TERRA DE UM CAMINHAO CARROCERIA.</v>
          </cell>
          <cell r="C211" t="str">
            <v>m3</v>
          </cell>
          <cell r="D211">
            <v>5.5</v>
          </cell>
          <cell r="E211">
            <v>4.4000000000000004</v>
          </cell>
          <cell r="F211" t="str">
            <v>EMLURB</v>
          </cell>
        </row>
        <row r="212">
          <cell r="A212" t="str">
            <v/>
          </cell>
          <cell r="D212">
            <v>0</v>
          </cell>
        </row>
        <row r="213">
          <cell r="A213" t="str">
            <v>04.01.020</v>
          </cell>
          <cell r="B213" t="str">
            <v>CARGA E DESCARGA MANUAIS DE TERRA DE UM CAMINHAO CARROCERIA ( SERVICO NOTURNO ).</v>
          </cell>
          <cell r="C213" t="str">
            <v>m3</v>
          </cell>
          <cell r="D213">
            <v>6.6000000000000005</v>
          </cell>
          <cell r="E213">
            <v>5.28</v>
          </cell>
          <cell r="F213" t="str">
            <v>EMLURB</v>
          </cell>
        </row>
        <row r="214">
          <cell r="A214" t="str">
            <v/>
          </cell>
          <cell r="D214">
            <v>0</v>
          </cell>
        </row>
        <row r="215">
          <cell r="A215" t="str">
            <v>04.01.030</v>
          </cell>
          <cell r="B215" t="str">
            <v>CARGA MANUAL DE TERRA EM CAMINHAO BASCULANTE.</v>
          </cell>
          <cell r="C215" t="str">
            <v>m3</v>
          </cell>
          <cell r="D215">
            <v>4.5875000000000004</v>
          </cell>
          <cell r="E215">
            <v>3.67</v>
          </cell>
          <cell r="F215" t="str">
            <v>EMLURB</v>
          </cell>
        </row>
        <row r="216">
          <cell r="A216" t="str">
            <v/>
          </cell>
          <cell r="D216">
            <v>0</v>
          </cell>
        </row>
        <row r="217">
          <cell r="A217" t="str">
            <v>04.01.040</v>
          </cell>
          <cell r="B217" t="str">
            <v>CARGA MECANICA DE TERRA EM CAMINHAO BASCULANTE OU CARROCERIA.</v>
          </cell>
          <cell r="C217" t="str">
            <v>m3</v>
          </cell>
          <cell r="D217">
            <v>1.75</v>
          </cell>
          <cell r="E217">
            <v>1.4</v>
          </cell>
          <cell r="F217" t="str">
            <v>EMLURB</v>
          </cell>
        </row>
        <row r="218">
          <cell r="A218" t="str">
            <v/>
          </cell>
          <cell r="D218">
            <v>0</v>
          </cell>
        </row>
        <row r="219">
          <cell r="A219" t="str">
            <v>04.01.050</v>
          </cell>
          <cell r="B219" t="str">
            <v>CARGA MECANICA DE PRE-MISTURADO,INCLUINDO ESPALHAMENTO DO MESMO EM CIMA DO CAMINHAO.</v>
          </cell>
          <cell r="C219" t="str">
            <v>m3</v>
          </cell>
          <cell r="D219">
            <v>4.9000000000000004</v>
          </cell>
          <cell r="E219">
            <v>3.92</v>
          </cell>
          <cell r="F219" t="str">
            <v>EMLURB</v>
          </cell>
        </row>
        <row r="220">
          <cell r="A220" t="str">
            <v/>
          </cell>
          <cell r="D220">
            <v>0</v>
          </cell>
        </row>
        <row r="221">
          <cell r="A221" t="str">
            <v>04.01.060</v>
          </cell>
          <cell r="B221" t="str">
            <v>CARGA MECANICA DE PRE-MISTURADO,INCLUINDO ESPALHAMENTO DO MESMO EM CIMA DO CAMINHAO (SERVICO NOTURNO).</v>
          </cell>
          <cell r="C221" t="str">
            <v>m3</v>
          </cell>
          <cell r="D221">
            <v>5.15</v>
          </cell>
          <cell r="E221">
            <v>4.12</v>
          </cell>
          <cell r="F221" t="str">
            <v>EMLURB</v>
          </cell>
        </row>
        <row r="222">
          <cell r="A222" t="str">
            <v/>
          </cell>
          <cell r="D222">
            <v>0</v>
          </cell>
        </row>
        <row r="223">
          <cell r="A223" t="str">
            <v>04.02.010</v>
          </cell>
          <cell r="B223" t="str">
            <v>TRANSPORTE DE MATERIAL COM D.M.T. 1 KM.</v>
          </cell>
          <cell r="C223" t="str">
            <v>m3</v>
          </cell>
          <cell r="D223">
            <v>2.7250000000000001</v>
          </cell>
          <cell r="E223">
            <v>2.1800000000000002</v>
          </cell>
          <cell r="F223" t="str">
            <v>EMLURB</v>
          </cell>
        </row>
        <row r="224">
          <cell r="A224" t="str">
            <v/>
          </cell>
          <cell r="D224">
            <v>0</v>
          </cell>
        </row>
        <row r="225">
          <cell r="A225" t="str">
            <v>04.02.020</v>
          </cell>
          <cell r="B225" t="str">
            <v>TRANSPORTE DE MATERIAL COM D.M.T. 2 KM.</v>
          </cell>
          <cell r="C225" t="str">
            <v>m3</v>
          </cell>
          <cell r="D225">
            <v>3.6749999999999998</v>
          </cell>
          <cell r="E225">
            <v>2.94</v>
          </cell>
          <cell r="F225" t="str">
            <v>EMLURB</v>
          </cell>
        </row>
        <row r="226">
          <cell r="A226" t="str">
            <v/>
          </cell>
          <cell r="D226">
            <v>0</v>
          </cell>
        </row>
        <row r="227">
          <cell r="A227" t="str">
            <v>04.02.030</v>
          </cell>
          <cell r="B227" t="str">
            <v>TRANSPORTE DE MATERIAL COM D.M.T. 4 KM.</v>
          </cell>
          <cell r="C227" t="str">
            <v>m3</v>
          </cell>
          <cell r="D227">
            <v>5.5750000000000002</v>
          </cell>
          <cell r="E227">
            <v>4.46</v>
          </cell>
          <cell r="F227" t="str">
            <v>EMLURB</v>
          </cell>
        </row>
        <row r="228">
          <cell r="A228" t="str">
            <v/>
          </cell>
          <cell r="D228">
            <v>0</v>
          </cell>
        </row>
        <row r="229">
          <cell r="A229" t="str">
            <v>04.02.040</v>
          </cell>
          <cell r="B229" t="str">
            <v>TRANSPORTE DE MATERIAL COM D.M.T. 6 KM.</v>
          </cell>
          <cell r="C229" t="str">
            <v>m3</v>
          </cell>
          <cell r="D229">
            <v>7.4875000000000007</v>
          </cell>
          <cell r="E229">
            <v>5.99</v>
          </cell>
          <cell r="F229" t="str">
            <v>EMLURB</v>
          </cell>
        </row>
        <row r="230">
          <cell r="A230" t="str">
            <v/>
          </cell>
          <cell r="D230">
            <v>0</v>
          </cell>
        </row>
        <row r="231">
          <cell r="A231" t="str">
            <v>04.02.050</v>
          </cell>
          <cell r="B231" t="str">
            <v>TRANSPORTE DE MATERIAL COM D.M.T. 8 KM.</v>
          </cell>
          <cell r="C231" t="str">
            <v>m3</v>
          </cell>
          <cell r="D231">
            <v>9.4250000000000007</v>
          </cell>
          <cell r="E231">
            <v>7.54</v>
          </cell>
          <cell r="F231" t="str">
            <v>EMLURB</v>
          </cell>
        </row>
        <row r="232">
          <cell r="A232" t="str">
            <v/>
          </cell>
          <cell r="D232">
            <v>0</v>
          </cell>
        </row>
        <row r="233">
          <cell r="A233" t="str">
            <v>04.02.060</v>
          </cell>
          <cell r="B233" t="str">
            <v>TRANSPORTE DE MATERIAL COM D.M.T. 10 KM.</v>
          </cell>
          <cell r="C233" t="str">
            <v>m3</v>
          </cell>
          <cell r="D233">
            <v>11.274999999999999</v>
          </cell>
          <cell r="E233">
            <v>9.02</v>
          </cell>
          <cell r="F233" t="str">
            <v>EMLURB</v>
          </cell>
        </row>
        <row r="234">
          <cell r="A234" t="str">
            <v/>
          </cell>
          <cell r="D234">
            <v>0</v>
          </cell>
        </row>
        <row r="235">
          <cell r="A235" t="str">
            <v>04.02.070</v>
          </cell>
          <cell r="B235" t="str">
            <v>TRANSPORTE DE MATERIAL COM D.M.T. 12 KM.</v>
          </cell>
          <cell r="C235" t="str">
            <v>m3</v>
          </cell>
          <cell r="D235">
            <v>13.174999999999999</v>
          </cell>
          <cell r="E235">
            <v>10.54</v>
          </cell>
          <cell r="F235" t="str">
            <v>EMLURB</v>
          </cell>
        </row>
        <row r="236">
          <cell r="A236" t="str">
            <v/>
          </cell>
          <cell r="D236">
            <v>0</v>
          </cell>
        </row>
        <row r="237">
          <cell r="A237" t="str">
            <v>04.02.080</v>
          </cell>
          <cell r="B237" t="str">
            <v>TRANSPORTE DE MATERIAL COM D.M.T. 14 KM.</v>
          </cell>
          <cell r="C237" t="str">
            <v>m3</v>
          </cell>
          <cell r="D237">
            <v>15.1</v>
          </cell>
          <cell r="E237">
            <v>12.08</v>
          </cell>
          <cell r="F237" t="str">
            <v>EMLURB</v>
          </cell>
        </row>
        <row r="238">
          <cell r="A238" t="str">
            <v/>
          </cell>
          <cell r="D238">
            <v>0</v>
          </cell>
        </row>
        <row r="239">
          <cell r="A239" t="str">
            <v>04.02.090</v>
          </cell>
          <cell r="B239" t="str">
            <v>TRANSPORTE DE MATERIAL COM D.M.T. 16 KM.</v>
          </cell>
          <cell r="C239" t="str">
            <v>m3</v>
          </cell>
          <cell r="D239">
            <v>16.924999999999997</v>
          </cell>
          <cell r="E239">
            <v>13.54</v>
          </cell>
          <cell r="F239" t="str">
            <v>EMLURB</v>
          </cell>
        </row>
        <row r="240">
          <cell r="A240" t="str">
            <v/>
          </cell>
          <cell r="D240">
            <v>0</v>
          </cell>
        </row>
        <row r="241">
          <cell r="A241" t="str">
            <v>04.02.100</v>
          </cell>
          <cell r="B241" t="str">
            <v>TRANSPORTE DE MATERIAL COM D.M.T. 18 KM.</v>
          </cell>
          <cell r="C241" t="str">
            <v>m3</v>
          </cell>
          <cell r="D241">
            <v>18.850000000000001</v>
          </cell>
          <cell r="E241">
            <v>15.08</v>
          </cell>
          <cell r="F241" t="str">
            <v>EMLURB</v>
          </cell>
        </row>
        <row r="242">
          <cell r="A242" t="str">
            <v/>
          </cell>
          <cell r="D242">
            <v>0</v>
          </cell>
        </row>
        <row r="243">
          <cell r="A243" t="str">
            <v>04.02.110</v>
          </cell>
          <cell r="B243" t="str">
            <v>TRANSPORTE DE MATERIAL COM D.M.T. 20 KM.</v>
          </cell>
          <cell r="C243" t="str">
            <v>m3</v>
          </cell>
          <cell r="D243">
            <v>20.775000000000002</v>
          </cell>
          <cell r="E243">
            <v>16.62</v>
          </cell>
          <cell r="F243" t="str">
            <v>EMLURB</v>
          </cell>
        </row>
        <row r="244">
          <cell r="A244" t="str">
            <v/>
          </cell>
          <cell r="D244">
            <v>0</v>
          </cell>
        </row>
        <row r="245">
          <cell r="A245" t="str">
            <v>04.02.111</v>
          </cell>
          <cell r="B245" t="str">
            <v>TRANSPORTE DE MATERIAL COM D.M.T. 22 KM.</v>
          </cell>
          <cell r="C245" t="str">
            <v>m3</v>
          </cell>
          <cell r="D245">
            <v>22.725000000000001</v>
          </cell>
          <cell r="E245">
            <v>18.18</v>
          </cell>
          <cell r="F245" t="str">
            <v>EMLURB</v>
          </cell>
        </row>
        <row r="246">
          <cell r="A246" t="str">
            <v/>
          </cell>
          <cell r="D246">
            <v>0</v>
          </cell>
        </row>
        <row r="247">
          <cell r="A247" t="str">
            <v>04.02.112</v>
          </cell>
          <cell r="B247" t="str">
            <v>TRANSPORTE DE MATERIAL COM D.M.T. 24 KM.</v>
          </cell>
          <cell r="C247" t="str">
            <v>m3</v>
          </cell>
          <cell r="D247">
            <v>24.625</v>
          </cell>
          <cell r="E247">
            <v>19.7</v>
          </cell>
          <cell r="F247" t="str">
            <v>EMLURB</v>
          </cell>
        </row>
        <row r="248">
          <cell r="A248" t="str">
            <v/>
          </cell>
          <cell r="D248">
            <v>0</v>
          </cell>
        </row>
        <row r="249">
          <cell r="A249" t="str">
            <v>04.02.113</v>
          </cell>
          <cell r="B249" t="str">
            <v>TRANSPORTE DE MATERIAL COM D.M.T. 26 KM.</v>
          </cell>
          <cell r="C249" t="str">
            <v>m3</v>
          </cell>
          <cell r="D249">
            <v>26.537500000000001</v>
          </cell>
          <cell r="E249">
            <v>21.23</v>
          </cell>
          <cell r="F249" t="str">
            <v>EMLURB</v>
          </cell>
        </row>
        <row r="250">
          <cell r="A250" t="str">
            <v/>
          </cell>
          <cell r="D250">
            <v>0</v>
          </cell>
        </row>
        <row r="251">
          <cell r="A251" t="str">
            <v>04.02.114</v>
          </cell>
          <cell r="B251" t="str">
            <v>TRANSPORTE DE MATERIAL COM D.M.T. 28 KM.</v>
          </cell>
          <cell r="C251" t="str">
            <v>m3</v>
          </cell>
          <cell r="D251">
            <v>28.4375</v>
          </cell>
          <cell r="E251">
            <v>22.75</v>
          </cell>
          <cell r="F251" t="str">
            <v>EMLURB</v>
          </cell>
        </row>
        <row r="252">
          <cell r="A252" t="str">
            <v/>
          </cell>
          <cell r="D252">
            <v>0</v>
          </cell>
        </row>
        <row r="253">
          <cell r="A253" t="str">
            <v>04.02.115</v>
          </cell>
          <cell r="B253" t="str">
            <v>TRANSPORTE DE MATERIAL COM D.M.T. 30 KM.</v>
          </cell>
          <cell r="C253" t="str">
            <v>m3</v>
          </cell>
          <cell r="D253">
            <v>30.337499999999999</v>
          </cell>
          <cell r="E253">
            <v>24.27</v>
          </cell>
          <cell r="F253" t="str">
            <v>EMLURB</v>
          </cell>
        </row>
        <row r="254">
          <cell r="A254" t="str">
            <v/>
          </cell>
          <cell r="D254">
            <v>0</v>
          </cell>
        </row>
        <row r="255">
          <cell r="A255" t="str">
            <v>04.02.120</v>
          </cell>
          <cell r="B255" t="str">
            <v>TRANSPORTE COM CARRO DE MAO DE AREIA, ENTULHO OU TERRA ATE 30M.</v>
          </cell>
          <cell r="C255" t="str">
            <v>m3</v>
          </cell>
          <cell r="D255">
            <v>13.45</v>
          </cell>
          <cell r="E255">
            <v>10.76</v>
          </cell>
          <cell r="F255" t="str">
            <v>EMLURB</v>
          </cell>
        </row>
        <row r="256">
          <cell r="A256" t="str">
            <v/>
          </cell>
          <cell r="D256">
            <v>0</v>
          </cell>
        </row>
        <row r="257">
          <cell r="A257" t="str">
            <v>04.02.130</v>
          </cell>
          <cell r="B257" t="str">
            <v>TRANSPORTE COM CARRO DE MAO DE AREIA, ENTULHO OU TERRA ATE 30M ( SERVICO NOTURNO ).</v>
          </cell>
          <cell r="C257" t="str">
            <v>m3</v>
          </cell>
          <cell r="D257">
            <v>16.137499999999999</v>
          </cell>
          <cell r="E257">
            <v>12.91</v>
          </cell>
          <cell r="F257" t="str">
            <v>EMLURB</v>
          </cell>
        </row>
        <row r="258">
          <cell r="A258" t="str">
            <v/>
          </cell>
          <cell r="D258">
            <v>0</v>
          </cell>
        </row>
        <row r="259">
          <cell r="A259" t="str">
            <v>04.02.140</v>
          </cell>
          <cell r="B259" t="str">
            <v>TRANSPORTE COM CARRO DE MAO DE AREIA, ENTULHO OU TERRA ATE 60M.</v>
          </cell>
          <cell r="C259" t="str">
            <v>m3</v>
          </cell>
          <cell r="D259">
            <v>15.887500000000001</v>
          </cell>
          <cell r="E259">
            <v>12.71</v>
          </cell>
          <cell r="F259" t="str">
            <v>EMLURB</v>
          </cell>
        </row>
        <row r="260">
          <cell r="A260" t="str">
            <v/>
          </cell>
          <cell r="D260">
            <v>0</v>
          </cell>
        </row>
        <row r="261">
          <cell r="A261" t="str">
            <v>04.02.150</v>
          </cell>
          <cell r="B261" t="str">
            <v>TRANSPORTE COM CARRO DE MAO DE AREIA, ENTULHO OU TERRA ATE 60M ( SERVICO NOTURNO ).</v>
          </cell>
          <cell r="C261" t="str">
            <v>m3</v>
          </cell>
          <cell r="D261">
            <v>19.074999999999999</v>
          </cell>
          <cell r="E261">
            <v>15.26</v>
          </cell>
          <cell r="F261" t="str">
            <v>EMLURB</v>
          </cell>
        </row>
        <row r="262">
          <cell r="A262" t="str">
            <v/>
          </cell>
          <cell r="D262">
            <v>0</v>
          </cell>
        </row>
        <row r="263">
          <cell r="A263" t="str">
            <v>04.02.160</v>
          </cell>
          <cell r="B263" t="str">
            <v>TRANSPORTE COM CARRO DE MAO DE AREIA, ENTULHO OU TERRA ATE 100M.</v>
          </cell>
          <cell r="C263" t="str">
            <v>m3</v>
          </cell>
          <cell r="D263">
            <v>23.224999999999998</v>
          </cell>
          <cell r="E263">
            <v>18.579999999999998</v>
          </cell>
          <cell r="F263" t="str">
            <v>EMLURB</v>
          </cell>
        </row>
        <row r="264">
          <cell r="A264" t="str">
            <v/>
          </cell>
          <cell r="D264">
            <v>0</v>
          </cell>
        </row>
        <row r="265">
          <cell r="A265" t="str">
            <v>04.02.170</v>
          </cell>
          <cell r="B265" t="str">
            <v>TRANSPORTE COM CARRO DE MAO DE AREIA, ENTULHO OU TERRA ATE 100 M ( SERVICO NOTURNO ).</v>
          </cell>
          <cell r="C265" t="str">
            <v>m3</v>
          </cell>
          <cell r="D265">
            <v>27.875</v>
          </cell>
          <cell r="E265">
            <v>22.3</v>
          </cell>
          <cell r="F265" t="str">
            <v>EMLURB</v>
          </cell>
        </row>
        <row r="266">
          <cell r="A266" t="str">
            <v/>
          </cell>
          <cell r="D266">
            <v>0</v>
          </cell>
        </row>
        <row r="267">
          <cell r="A267" t="str">
            <v>04.02.180</v>
          </cell>
          <cell r="B267" t="str">
            <v>TRANSPORTE COM CARRO DE MAO DE PEDRA RACHAO NOS MORROS, ATE 100 M.</v>
          </cell>
          <cell r="C267" t="str">
            <v>m3</v>
          </cell>
          <cell r="D267">
            <v>30.5625</v>
          </cell>
          <cell r="E267">
            <v>24.45</v>
          </cell>
          <cell r="F267" t="str">
            <v>EMLURB</v>
          </cell>
        </row>
        <row r="268">
          <cell r="A268" t="str">
            <v/>
          </cell>
          <cell r="D268">
            <v>0</v>
          </cell>
        </row>
        <row r="269">
          <cell r="A269" t="str">
            <v>04.03.010</v>
          </cell>
          <cell r="B269" t="str">
            <v>REMOCAO DE MATERIAL DE PRIMEIRA CATEGORIA EM CAMINHAO CARROCERIA, D.M.T. 6 KM, INCLUSIVE CARGA E DESCARGA MANUAIS.</v>
          </cell>
          <cell r="C269" t="str">
            <v>m3</v>
          </cell>
          <cell r="D269">
            <v>27.025000000000002</v>
          </cell>
          <cell r="E269">
            <v>21.62</v>
          </cell>
          <cell r="F269" t="str">
            <v>EMLURB</v>
          </cell>
        </row>
        <row r="270">
          <cell r="A270" t="str">
            <v/>
          </cell>
          <cell r="D270">
            <v>0</v>
          </cell>
        </row>
        <row r="271">
          <cell r="A271" t="str">
            <v>04.03.020</v>
          </cell>
          <cell r="B271" t="str">
            <v>REMOCAO DE MATERIAL DE PRIMEIRA CATEGORIA EM CAMINHAO CARROCERIA, D.M.T. 12 KM, INCLUSIVE CARGA E DESCARGA MANUAIS.</v>
          </cell>
          <cell r="C271" t="str">
            <v>m3</v>
          </cell>
          <cell r="D271">
            <v>32.462499999999999</v>
          </cell>
          <cell r="E271">
            <v>25.97</v>
          </cell>
          <cell r="F271" t="str">
            <v>EMLURB</v>
          </cell>
        </row>
        <row r="272">
          <cell r="A272" t="str">
            <v/>
          </cell>
          <cell r="D272">
            <v>0</v>
          </cell>
        </row>
        <row r="273">
          <cell r="A273" t="str">
            <v>04.03.030</v>
          </cell>
          <cell r="B273" t="str">
            <v>REMOCAO DE MATERIAL DE PRIMEIRA CATEGORIA EM CAMINHAO CARROCERIA, D.M.T. 20 KM, INCLUSIVE CARGA E DESCARGA MANUAIS.</v>
          </cell>
          <cell r="C273" t="str">
            <v>m3</v>
          </cell>
          <cell r="D273">
            <v>39.712499999999999</v>
          </cell>
          <cell r="E273">
            <v>31.77</v>
          </cell>
          <cell r="F273" t="str">
            <v>EMLURB</v>
          </cell>
        </row>
        <row r="274">
          <cell r="A274" t="str">
            <v/>
          </cell>
          <cell r="D274">
            <v>0</v>
          </cell>
        </row>
        <row r="275">
          <cell r="A275" t="str">
            <v>04.03.031</v>
          </cell>
          <cell r="B275" t="str">
            <v>REMOCAO DE MATERIAL DE PRIMEIRA CATEGORIA EM CAMINHAO CARROCERIA, D.M.T. 22 KM, INCLUSIVE CARGA E DESCARGA MANUAIS.</v>
          </cell>
          <cell r="C275" t="str">
            <v>m3</v>
          </cell>
          <cell r="D275">
            <v>41.574999999999996</v>
          </cell>
          <cell r="E275">
            <v>33.26</v>
          </cell>
          <cell r="F275" t="str">
            <v>EMLURB</v>
          </cell>
        </row>
        <row r="276">
          <cell r="A276" t="str">
            <v/>
          </cell>
          <cell r="D276">
            <v>0</v>
          </cell>
        </row>
        <row r="277">
          <cell r="A277" t="str">
            <v>04.03.032</v>
          </cell>
          <cell r="B277" t="str">
            <v>REMOCAO DE MATERIAL DE PRIMEIRA CATEGORIA EM CAMINHAO CARROCERIA, D.M.T. 24 KM, INCLUSIVE CARGA E DESCARGA MANUAIS.</v>
          </cell>
          <cell r="C277" t="str">
            <v>m3</v>
          </cell>
          <cell r="D277">
            <v>43.387500000000003</v>
          </cell>
          <cell r="E277">
            <v>34.71</v>
          </cell>
          <cell r="F277" t="str">
            <v>EMLURB</v>
          </cell>
        </row>
        <row r="278">
          <cell r="A278" t="str">
            <v/>
          </cell>
          <cell r="D278">
            <v>0</v>
          </cell>
        </row>
        <row r="279">
          <cell r="A279" t="str">
            <v>04.03.033</v>
          </cell>
          <cell r="B279" t="str">
            <v>REMOCAO DE MATERIAL DE PRIMEIRA CATEGORIA EM CAMINHAO CARROCERIA, D.M.T. 26 KM, INCLUSIVE CARGA E DESCARGA MANUAIS.</v>
          </cell>
          <cell r="C279" t="str">
            <v>m3</v>
          </cell>
          <cell r="D279">
            <v>45.212500000000006</v>
          </cell>
          <cell r="E279">
            <v>36.17</v>
          </cell>
          <cell r="F279" t="str">
            <v>EMLURB</v>
          </cell>
        </row>
        <row r="280">
          <cell r="A280" t="str">
            <v/>
          </cell>
          <cell r="D280">
            <v>0</v>
          </cell>
        </row>
        <row r="281">
          <cell r="A281" t="str">
            <v>04.03.034</v>
          </cell>
          <cell r="B281" t="str">
            <v>REMOCAO DE MATERIAL DE PRIMEIRA CATEGORIA EM CAMINHAO CARROCERIA, D.M.T. 28 KM, INCLUSIVE CARGA E DESCARGA MANUAIS.</v>
          </cell>
          <cell r="C281" t="str">
            <v>m3</v>
          </cell>
          <cell r="D281">
            <v>47.024999999999999</v>
          </cell>
          <cell r="E281">
            <v>37.619999999999997</v>
          </cell>
          <cell r="F281" t="str">
            <v>EMLURB</v>
          </cell>
        </row>
        <row r="282">
          <cell r="A282" t="str">
            <v/>
          </cell>
          <cell r="D282">
            <v>0</v>
          </cell>
        </row>
        <row r="283">
          <cell r="A283" t="str">
            <v>04.03.036</v>
          </cell>
          <cell r="B283" t="str">
            <v>REMOCAO DE MATERIAL DE PRIMEIRA CATEGORIA EM CAMINHAO CARROCERIA, D.M.T. 30 KM, INCLUSIVE CARGA E DESCARGA MANUAIS.</v>
          </cell>
          <cell r="C283" t="str">
            <v>m3</v>
          </cell>
          <cell r="D283">
            <v>48.837499999999999</v>
          </cell>
          <cell r="E283">
            <v>39.07</v>
          </cell>
          <cell r="F283" t="str">
            <v>EMLURB</v>
          </cell>
        </row>
        <row r="284">
          <cell r="A284" t="str">
            <v/>
          </cell>
          <cell r="D284">
            <v>0</v>
          </cell>
        </row>
        <row r="285">
          <cell r="A285" t="str">
            <v>04.03.038</v>
          </cell>
          <cell r="B285" t="str">
            <v>REMOCAO DE MATERIAL DE PRIMEIRA CATEGORIA EM CAMINHAO BASCULANTE, D.M.T. 2 KM, INCLUSIVE CARGA MANUAL E DESCARGA MECANICA.</v>
          </cell>
          <cell r="C285" t="str">
            <v>m3</v>
          </cell>
          <cell r="D285">
            <v>20.962499999999999</v>
          </cell>
          <cell r="E285">
            <v>16.77</v>
          </cell>
          <cell r="F285" t="str">
            <v>EMLURB</v>
          </cell>
        </row>
        <row r="286">
          <cell r="A286" t="str">
            <v/>
          </cell>
          <cell r="D286">
            <v>0</v>
          </cell>
        </row>
        <row r="287">
          <cell r="A287" t="str">
            <v>04.03.040</v>
          </cell>
          <cell r="B287" t="str">
            <v>REMOCAO DE MATERIAL DE PRIMEIRA CATEGORIA EM CAMINHAO BASCULANTE, D.M.T. 6 KM, INCLUSIVE CARGA MANUAL E DESCARGA MECANICA.</v>
          </cell>
          <cell r="C287" t="str">
            <v>m3</v>
          </cell>
          <cell r="D287">
            <v>24.774999999999999</v>
          </cell>
          <cell r="E287">
            <v>19.82</v>
          </cell>
          <cell r="F287" t="str">
            <v>EMLURB</v>
          </cell>
        </row>
        <row r="288">
          <cell r="A288" t="str">
            <v/>
          </cell>
          <cell r="D288">
            <v>0</v>
          </cell>
        </row>
        <row r="289">
          <cell r="A289" t="str">
            <v>04.03.050</v>
          </cell>
          <cell r="B289" t="str">
            <v>REMOCAO DE MATERIAL DE PRIMEIRA CATEGORIA EM CAMINHAO BASCULANTE, D.M.T. 12 KM, INCLUSIVE CARGA MANUAL E DESCARGA MECANICA.</v>
          </cell>
          <cell r="C289" t="str">
            <v>m3</v>
          </cell>
          <cell r="D289">
            <v>30.462500000000002</v>
          </cell>
          <cell r="E289">
            <v>24.37</v>
          </cell>
          <cell r="F289" t="str">
            <v>EMLURB</v>
          </cell>
        </row>
        <row r="290">
          <cell r="A290" t="str">
            <v/>
          </cell>
          <cell r="D290">
            <v>0</v>
          </cell>
        </row>
        <row r="291">
          <cell r="A291" t="str">
            <v>04.03.060</v>
          </cell>
          <cell r="B291" t="str">
            <v>REMOCAO DE MATERIAL DE PRIMEIRA CATEGORIA EM CAMINHAO BASCULANTE, D.M.T. 20 KM, INCLUSIVE CARGA MANUAL E DESCARGA MECANICA.</v>
          </cell>
          <cell r="C291" t="str">
            <v>m3</v>
          </cell>
          <cell r="D291">
            <v>38.0625</v>
          </cell>
          <cell r="E291">
            <v>30.45</v>
          </cell>
          <cell r="F291" t="str">
            <v>EMLURB</v>
          </cell>
        </row>
        <row r="292">
          <cell r="A292" t="str">
            <v/>
          </cell>
          <cell r="D292">
            <v>0</v>
          </cell>
        </row>
        <row r="293">
          <cell r="A293" t="str">
            <v>04.03.061</v>
          </cell>
          <cell r="B293" t="str">
            <v>REMOCAO DE MATERIAL DE PRIMEIRA CATEGORIA EM CAMINHAO BASCULANTE, D.M.T. 22 KM, INCLUSIVE CARGA MANUAL E DESCARGA MECANICA.</v>
          </cell>
          <cell r="C293" t="str">
            <v>m3</v>
          </cell>
          <cell r="D293">
            <v>40.012499999999996</v>
          </cell>
          <cell r="E293">
            <v>32.01</v>
          </cell>
          <cell r="F293" t="str">
            <v>EMLURB</v>
          </cell>
        </row>
        <row r="294">
          <cell r="A294" t="str">
            <v/>
          </cell>
          <cell r="D294">
            <v>0</v>
          </cell>
        </row>
        <row r="295">
          <cell r="A295" t="str">
            <v>04.03.062</v>
          </cell>
          <cell r="B295" t="str">
            <v>REMOCAO DE MATERIAL DE PRIMEIRA CATEGORIA EM CAMINHAO BASCULANTE, D.M.T. 24 KM, INCLUSIVE CARGA MANUAL E DESCARGA MECANICA.</v>
          </cell>
          <cell r="C295" t="str">
            <v>m3</v>
          </cell>
          <cell r="D295">
            <v>41.912500000000001</v>
          </cell>
          <cell r="E295">
            <v>33.53</v>
          </cell>
          <cell r="F295" t="str">
            <v>EMLURB</v>
          </cell>
        </row>
        <row r="296">
          <cell r="A296" t="str">
            <v/>
          </cell>
          <cell r="D296">
            <v>0</v>
          </cell>
        </row>
        <row r="297">
          <cell r="A297" t="str">
            <v>04.03.063</v>
          </cell>
          <cell r="B297" t="str">
            <v>REMOCAO DE MATERIAL DE PRIMEIRA CATEGORIA EM CAMINHAO BASCULANTE, D.M.T. 26 KM, INCLUSIVE CARGA MANUAL E DESCARGA MECANICA.</v>
          </cell>
          <cell r="C297" t="str">
            <v>m3</v>
          </cell>
          <cell r="D297">
            <v>43.825000000000003</v>
          </cell>
          <cell r="E297">
            <v>35.06</v>
          </cell>
          <cell r="F297" t="str">
            <v>EMLURB</v>
          </cell>
        </row>
        <row r="298">
          <cell r="A298" t="str">
            <v/>
          </cell>
          <cell r="D298">
            <v>0</v>
          </cell>
        </row>
        <row r="299">
          <cell r="A299" t="str">
            <v>04.03.064</v>
          </cell>
          <cell r="B299" t="str">
            <v>REMOCAO DE MATERIAL DE PRIMEIRA CATEGORIA EM CAMINHAO BASCULANTE, D.M.T. 28 KM, INCLUSIVE CARGA MANUAL E DESCARGA MECANICA.</v>
          </cell>
          <cell r="C299" t="str">
            <v>m3</v>
          </cell>
          <cell r="D299">
            <v>45.724999999999994</v>
          </cell>
          <cell r="E299">
            <v>36.58</v>
          </cell>
          <cell r="F299" t="str">
            <v>EMLURB</v>
          </cell>
        </row>
        <row r="300">
          <cell r="A300" t="str">
            <v/>
          </cell>
          <cell r="D300">
            <v>0</v>
          </cell>
        </row>
        <row r="301">
          <cell r="A301" t="str">
            <v>04.03.065</v>
          </cell>
          <cell r="B301" t="str">
            <v>REMOCAO DE MATERIAL DE PRIMEIRA CATEGORIA EM CAMINHAO BASCULANTE, D.M.T. 30 KM, INCLUSIVE CARGA MANUAL E DESCARGA MECANICA.</v>
          </cell>
          <cell r="C301" t="str">
            <v>m3</v>
          </cell>
          <cell r="D301">
            <v>47.625</v>
          </cell>
          <cell r="E301">
            <v>38.1</v>
          </cell>
          <cell r="F301" t="str">
            <v>EMLURB</v>
          </cell>
        </row>
        <row r="302">
          <cell r="A302" t="str">
            <v/>
          </cell>
          <cell r="D302">
            <v>0</v>
          </cell>
        </row>
        <row r="303">
          <cell r="A303" t="str">
            <v>04.03.070</v>
          </cell>
          <cell r="B303" t="str">
            <v>REMOCAO DE MATERIAL DE PRIMEIRA CATEGORIA EM CAMINHAO BASCULANTE, D.M.T. 6 KM, INCLUSIVE CARGA E DESCARGA MECANICAS .</v>
          </cell>
          <cell r="C303" t="str">
            <v>m3</v>
          </cell>
          <cell r="D303">
            <v>9.4749999999999996</v>
          </cell>
          <cell r="E303">
            <v>7.58</v>
          </cell>
          <cell r="F303" t="str">
            <v>EMLURB</v>
          </cell>
        </row>
        <row r="304">
          <cell r="A304" t="str">
            <v/>
          </cell>
          <cell r="D304">
            <v>0</v>
          </cell>
        </row>
        <row r="305">
          <cell r="A305" t="str">
            <v>04.03.080</v>
          </cell>
          <cell r="B305" t="str">
            <v>REMOCAO DE MATERIAL DE PRIMEIRA CATEGORIA EM CAMINHAO BASCULANTE, D.M.T. 12 KM, INCLUSIVE CARGA E DESCARGA MECANICAS.</v>
          </cell>
          <cell r="C305" t="str">
            <v>m3</v>
          </cell>
          <cell r="D305">
            <v>15.162500000000001</v>
          </cell>
          <cell r="E305">
            <v>12.13</v>
          </cell>
          <cell r="F305" t="str">
            <v>EMLURB</v>
          </cell>
        </row>
        <row r="306">
          <cell r="A306" t="str">
            <v/>
          </cell>
          <cell r="D306">
            <v>0</v>
          </cell>
        </row>
        <row r="307">
          <cell r="A307" t="str">
            <v>04.03.090</v>
          </cell>
          <cell r="B307" t="str">
            <v>REMOCAO DE MATERIAL DE PRIMEIRA CATEGORIA EM CAMINHAO BASCULANTE, D.M.T. 20 KM, INCLUSIVE CARGA E DESCARGA MECANICAS.</v>
          </cell>
          <cell r="C307" t="str">
            <v>m3</v>
          </cell>
          <cell r="D307">
            <v>22.762500000000003</v>
          </cell>
          <cell r="E307">
            <v>18.21</v>
          </cell>
          <cell r="F307" t="str">
            <v>EMLURB</v>
          </cell>
        </row>
        <row r="308">
          <cell r="A308" t="str">
            <v/>
          </cell>
          <cell r="D308">
            <v>0</v>
          </cell>
        </row>
        <row r="309">
          <cell r="A309" t="str">
            <v>04.03.091</v>
          </cell>
          <cell r="B309" t="str">
            <v>REMOCAO DE MATERIAL DE PRIMEIRA CATEGORIA EM CAMINHAO BASCULANTE, D.M.T. 22 KM, INCLUSIVE CARGA E DESCARGA MECANICAS.</v>
          </cell>
          <cell r="C309" t="str">
            <v>m3</v>
          </cell>
          <cell r="D309">
            <v>24.712499999999999</v>
          </cell>
          <cell r="E309">
            <v>19.77</v>
          </cell>
          <cell r="F309" t="str">
            <v>EMLURB</v>
          </cell>
        </row>
        <row r="310">
          <cell r="A310" t="str">
            <v/>
          </cell>
          <cell r="D310">
            <v>0</v>
          </cell>
        </row>
        <row r="311">
          <cell r="A311" t="str">
            <v>04.03.092</v>
          </cell>
          <cell r="B311" t="str">
            <v>REMOCAO DE MATERIAL DE PRIMEIRA CATEGORIA EM CAMINHAO BASCULANTE, D.M.T. 24 KM, INCLUSIVE CARGA E DESCARGA MECANICAS.</v>
          </cell>
          <cell r="C311" t="str">
            <v>m3</v>
          </cell>
          <cell r="D311">
            <v>26.612499999999997</v>
          </cell>
          <cell r="E311">
            <v>21.29</v>
          </cell>
          <cell r="F311" t="str">
            <v>EMLURB</v>
          </cell>
        </row>
        <row r="312">
          <cell r="A312" t="str">
            <v/>
          </cell>
          <cell r="D312">
            <v>0</v>
          </cell>
        </row>
        <row r="313">
          <cell r="A313" t="str">
            <v>04.03.093</v>
          </cell>
          <cell r="B313" t="str">
            <v>REMOCAO DE MATERIAL DE PRIMEIRA CATEGORIA EM CAMINHAO BASCULANTE, D.M.T. 26 KM, INCLUSIVE CARGA E DESCARGA MECANICAS.</v>
          </cell>
          <cell r="C313" t="str">
            <v>m3</v>
          </cell>
          <cell r="D313">
            <v>28.524999999999999</v>
          </cell>
          <cell r="E313">
            <v>22.82</v>
          </cell>
          <cell r="F313" t="str">
            <v>EMLURB</v>
          </cell>
        </row>
        <row r="314">
          <cell r="A314" t="str">
            <v/>
          </cell>
          <cell r="D314">
            <v>0</v>
          </cell>
        </row>
        <row r="315">
          <cell r="A315" t="str">
            <v>04.03.094</v>
          </cell>
          <cell r="B315" t="str">
            <v>REMOCAO DE MATERIAL DE PRIMEIRA CATEGORIA EM CAMINHAO BASCULANTE, D.M.T. 28 KM, INCLUSIVE CARGA E DESCARGA MECANICAS.</v>
          </cell>
          <cell r="C315" t="str">
            <v>m3</v>
          </cell>
          <cell r="D315">
            <v>30.425000000000001</v>
          </cell>
          <cell r="E315">
            <v>24.34</v>
          </cell>
          <cell r="F315" t="str">
            <v>EMLURB</v>
          </cell>
        </row>
        <row r="316">
          <cell r="A316" t="str">
            <v/>
          </cell>
          <cell r="D316">
            <v>0</v>
          </cell>
        </row>
        <row r="317">
          <cell r="A317" t="str">
            <v>04.03.095</v>
          </cell>
          <cell r="B317" t="str">
            <v>REMOCAO DE MATERIAL DE PRIMEIRA CATEGORIA EM CAMINHAO BASCULANTE, D.M.T. 30 KM, INCLUSIVE CARGA E DESCARGA MECANICAS.</v>
          </cell>
          <cell r="C317" t="str">
            <v>m3</v>
          </cell>
          <cell r="D317">
            <v>32.325000000000003</v>
          </cell>
          <cell r="E317">
            <v>25.86</v>
          </cell>
          <cell r="F317" t="str">
            <v>EMLURB</v>
          </cell>
        </row>
        <row r="318">
          <cell r="A318" t="str">
            <v/>
          </cell>
          <cell r="D318">
            <v>0</v>
          </cell>
        </row>
        <row r="319">
          <cell r="A319" t="str">
            <v>04.03.100</v>
          </cell>
          <cell r="B319" t="str">
            <v>REMOCAO DE METRALHA EM CAMINHAO CARROCERIA, D.M.T. 6 KM, INCLUSIVE CARGA E DESCARGA MANUAIS.</v>
          </cell>
          <cell r="C319" t="str">
            <v>m3</v>
          </cell>
          <cell r="D319">
            <v>29.024999999999999</v>
          </cell>
          <cell r="E319">
            <v>23.22</v>
          </cell>
          <cell r="F319" t="str">
            <v>EMLURB</v>
          </cell>
        </row>
        <row r="320">
          <cell r="A320" t="str">
            <v/>
          </cell>
          <cell r="D320">
            <v>0</v>
          </cell>
        </row>
        <row r="321">
          <cell r="A321" t="str">
            <v>04.03.110</v>
          </cell>
          <cell r="B321" t="str">
            <v>REMOCAO DE METRALHA EM CAMINHAO CARROCERIA, D.M.T. 12KM, INCLUSIVE CARGA E DESCARGA MANUAIS.</v>
          </cell>
          <cell r="C321" t="str">
            <v>m3</v>
          </cell>
          <cell r="D321">
            <v>34.449999999999996</v>
          </cell>
          <cell r="E321">
            <v>27.56</v>
          </cell>
          <cell r="F321" t="str">
            <v>EMLURB</v>
          </cell>
        </row>
        <row r="322">
          <cell r="A322" t="str">
            <v/>
          </cell>
          <cell r="D322">
            <v>0</v>
          </cell>
        </row>
        <row r="323">
          <cell r="A323" t="str">
            <v>04.03.120</v>
          </cell>
          <cell r="B323" t="str">
            <v>REMOCAO DE METRALHA EM CAMINHAO CARROCERIA, D.M.T. 20KM, INCLUSIVE CARGA E DESCARGA MANUAIS.</v>
          </cell>
          <cell r="C323" t="str">
            <v>m3</v>
          </cell>
          <cell r="D323">
            <v>41.7</v>
          </cell>
          <cell r="E323">
            <v>33.36</v>
          </cell>
          <cell r="F323" t="str">
            <v>EMLURB</v>
          </cell>
        </row>
        <row r="324">
          <cell r="A324" t="str">
            <v/>
          </cell>
          <cell r="D324">
            <v>0</v>
          </cell>
        </row>
        <row r="325">
          <cell r="A325" t="str">
            <v>04.03.121</v>
          </cell>
          <cell r="B325" t="str">
            <v>REMOCAO DE METRALHA EM CAMINHAO CARROCERIA, D.M.T. 22KM, INCLUSIVE CARGA E DESCARGA MANUAIS.</v>
          </cell>
          <cell r="C325" t="str">
            <v>m3</v>
          </cell>
          <cell r="D325">
            <v>43.5625</v>
          </cell>
          <cell r="E325">
            <v>34.85</v>
          </cell>
          <cell r="F325" t="str">
            <v>EMLURB</v>
          </cell>
        </row>
        <row r="326">
          <cell r="A326" t="str">
            <v/>
          </cell>
          <cell r="D326">
            <v>0</v>
          </cell>
        </row>
        <row r="327">
          <cell r="A327" t="str">
            <v>04.03.122</v>
          </cell>
          <cell r="B327" t="str">
            <v>REMOCAO DE METRALHA EM CAMINHAO CARROCERIA, D.M.T. 24KM, INCLUSIVE CARGA E DESCARGA MANUAIS.</v>
          </cell>
          <cell r="C327" t="str">
            <v>m3</v>
          </cell>
          <cell r="D327">
            <v>45.375</v>
          </cell>
          <cell r="E327">
            <v>36.299999999999997</v>
          </cell>
          <cell r="F327" t="str">
            <v>EMLURB</v>
          </cell>
        </row>
        <row r="328">
          <cell r="A328" t="str">
            <v/>
          </cell>
          <cell r="D328">
            <v>0</v>
          </cell>
        </row>
        <row r="329">
          <cell r="A329" t="str">
            <v>04.03.123</v>
          </cell>
          <cell r="B329" t="str">
            <v>REMOCAO DE METRALHA EM CAMINHAO CARROCERIA, D.M.T. 26KM, INCLUSIVE CARGA E DESCARGA MANUAIS.</v>
          </cell>
          <cell r="C329" t="str">
            <v>m3</v>
          </cell>
          <cell r="D329">
            <v>47.199999999999996</v>
          </cell>
          <cell r="E329">
            <v>37.76</v>
          </cell>
          <cell r="F329" t="str">
            <v>EMLURB</v>
          </cell>
        </row>
        <row r="330">
          <cell r="A330" t="str">
            <v/>
          </cell>
          <cell r="D330">
            <v>0</v>
          </cell>
        </row>
        <row r="331">
          <cell r="A331" t="str">
            <v>04.03.124</v>
          </cell>
          <cell r="B331" t="str">
            <v>REMOCAO DE METRALHA EM CAMINHAO CARROCERIA, D.M.T. 28KM, INCLUSIVE CARGA E DESCARGA MANUAIS.</v>
          </cell>
          <cell r="C331" t="str">
            <v>m3</v>
          </cell>
          <cell r="D331">
            <v>49.012500000000003</v>
          </cell>
          <cell r="E331">
            <v>39.21</v>
          </cell>
          <cell r="F331" t="str">
            <v>EMLURB</v>
          </cell>
        </row>
        <row r="332">
          <cell r="A332" t="str">
            <v/>
          </cell>
          <cell r="D332">
            <v>0</v>
          </cell>
        </row>
        <row r="333">
          <cell r="A333" t="str">
            <v>04.03.125</v>
          </cell>
          <cell r="B333" t="str">
            <v>REMOCAO DE METRALHA EM CAMINHAO CARROCERIA, D.M.T. 30KM, INCLUSIVE CARGA E DESCARGA MANUAIS.</v>
          </cell>
          <cell r="C333" t="str">
            <v>m3</v>
          </cell>
          <cell r="D333">
            <v>50.824999999999996</v>
          </cell>
          <cell r="E333">
            <v>40.659999999999997</v>
          </cell>
          <cell r="F333" t="str">
            <v>EMLURB</v>
          </cell>
        </row>
        <row r="334">
          <cell r="A334" t="str">
            <v/>
          </cell>
          <cell r="D334">
            <v>0</v>
          </cell>
        </row>
        <row r="335">
          <cell r="A335" t="str">
            <v>04.03.130</v>
          </cell>
          <cell r="B335" t="str">
            <v>REMOCAO DE METRALHA EM CAMINHAO BASCULANTE D.M.T 2 KM, INCLUSIVE CARGA MANUAL E DESCARGA MECANICA.</v>
          </cell>
          <cell r="C335" t="str">
            <v>m3</v>
          </cell>
          <cell r="D335">
            <v>22.675000000000001</v>
          </cell>
          <cell r="E335">
            <v>18.14</v>
          </cell>
          <cell r="F335" t="str">
            <v>EMLURB</v>
          </cell>
        </row>
        <row r="336">
          <cell r="A336" t="str">
            <v/>
          </cell>
          <cell r="D336">
            <v>0</v>
          </cell>
        </row>
        <row r="337">
          <cell r="A337" t="str">
            <v>04.03.140</v>
          </cell>
          <cell r="B337" t="str">
            <v>REMOCAO DE METRALHA EM CAMINHAO BASCULANTE D.M.T 6 KM, INCLUSIVE CARGA MANUAL E DESCARGA MECANICA.</v>
          </cell>
          <cell r="C337" t="str">
            <v>m3</v>
          </cell>
          <cell r="D337">
            <v>26.487500000000001</v>
          </cell>
          <cell r="E337">
            <v>21.19</v>
          </cell>
          <cell r="F337" t="str">
            <v>EMLURB</v>
          </cell>
        </row>
        <row r="338">
          <cell r="A338" t="str">
            <v/>
          </cell>
          <cell r="D338">
            <v>0</v>
          </cell>
        </row>
        <row r="339">
          <cell r="A339" t="str">
            <v>04.03.150</v>
          </cell>
          <cell r="B339" t="str">
            <v>REMOCAO DE METRALHA EM CAMINHAO BASCULANTE D.M.T 12 KM, INCLUSIVE CARGA MANUAL E DESCARGA MECANICA.</v>
          </cell>
          <cell r="C339" t="str">
            <v>m3</v>
          </cell>
          <cell r="D339">
            <v>32.174999999999997</v>
          </cell>
          <cell r="E339">
            <v>25.74</v>
          </cell>
          <cell r="F339" t="str">
            <v>EMLURB</v>
          </cell>
        </row>
        <row r="340">
          <cell r="A340" t="str">
            <v/>
          </cell>
          <cell r="D340">
            <v>0</v>
          </cell>
        </row>
        <row r="341">
          <cell r="A341" t="str">
            <v>04.03.160</v>
          </cell>
          <cell r="B341" t="str">
            <v>REMOCAO DE METRALHA EM CAMINHAO BASCULANTE D.M.T 20 KM, INCLUSIVE CARGA MANUAL E DESCARGA MECANICA.</v>
          </cell>
          <cell r="C341" t="str">
            <v>m3</v>
          </cell>
          <cell r="D341">
            <v>39.774999999999999</v>
          </cell>
          <cell r="E341">
            <v>31.82</v>
          </cell>
          <cell r="F341" t="str">
            <v>EMLURB</v>
          </cell>
        </row>
        <row r="342">
          <cell r="A342" t="str">
            <v/>
          </cell>
          <cell r="D342">
            <v>0</v>
          </cell>
        </row>
        <row r="343">
          <cell r="A343" t="str">
            <v>04.03.161</v>
          </cell>
          <cell r="B343" t="str">
            <v>REMOCAO DE METRALHA EM CAMINHAO BASCULANTE D.M.T 22 KM, INCLUSIVE CARGA MANUAL E DESCARGA MECANICA.</v>
          </cell>
          <cell r="C343" t="str">
            <v>m3</v>
          </cell>
          <cell r="D343">
            <v>41.725000000000001</v>
          </cell>
          <cell r="E343">
            <v>33.380000000000003</v>
          </cell>
          <cell r="F343" t="str">
            <v>EMLURB</v>
          </cell>
        </row>
        <row r="344">
          <cell r="A344" t="str">
            <v/>
          </cell>
          <cell r="D344">
            <v>0</v>
          </cell>
        </row>
        <row r="345">
          <cell r="A345" t="str">
            <v>04.03.162</v>
          </cell>
          <cell r="B345" t="str">
            <v>REMOCAO DE METRALHA EM CAMINHAO BASCULANTE D.M.T 24 KM, INCLUSIVE CARGA MANUAL E DESCARGA MECANICA.</v>
          </cell>
          <cell r="C345" t="str">
            <v>m3</v>
          </cell>
          <cell r="D345">
            <v>43.625</v>
          </cell>
          <cell r="E345">
            <v>34.9</v>
          </cell>
          <cell r="F345" t="str">
            <v>EMLURB</v>
          </cell>
        </row>
        <row r="346">
          <cell r="A346" t="str">
            <v/>
          </cell>
          <cell r="D346">
            <v>0</v>
          </cell>
        </row>
        <row r="347">
          <cell r="A347" t="str">
            <v>04.03.163</v>
          </cell>
          <cell r="B347" t="str">
            <v>REMOCAO DE METRALHA EM CAMINHAO BASCULANTE D.M.T 26 KM, INCLUSIVE CARGA MANUAL E DESCARGA MECANICA.</v>
          </cell>
          <cell r="C347" t="str">
            <v>m3</v>
          </cell>
          <cell r="D347">
            <v>45.537500000000001</v>
          </cell>
          <cell r="E347">
            <v>36.43</v>
          </cell>
          <cell r="F347" t="str">
            <v>EMLURB</v>
          </cell>
        </row>
        <row r="348">
          <cell r="A348" t="str">
            <v/>
          </cell>
          <cell r="D348">
            <v>0</v>
          </cell>
        </row>
        <row r="349">
          <cell r="A349" t="str">
            <v>04.03.164</v>
          </cell>
          <cell r="B349" t="str">
            <v>REMOCAO DE METRALHA EM CAMINHAO BASCULANTE D.M.T 28 KM, INCLUSIVE CARGA MANUAL E DESCARGA MECANICA.</v>
          </cell>
          <cell r="C349" t="str">
            <v>m3</v>
          </cell>
          <cell r="D349">
            <v>47.4375</v>
          </cell>
          <cell r="E349">
            <v>37.950000000000003</v>
          </cell>
          <cell r="F349" t="str">
            <v>EMLURB</v>
          </cell>
        </row>
        <row r="350">
          <cell r="A350" t="str">
            <v/>
          </cell>
          <cell r="D350">
            <v>0</v>
          </cell>
        </row>
        <row r="351">
          <cell r="A351" t="str">
            <v>04.03.165</v>
          </cell>
          <cell r="B351" t="str">
            <v>REMOCAO DE METRALHA EM CAMINHAO BASCULANTE D.M.T 30 KM, INCLUSIVE CARGA MANUAL E DESCARGA MECANICA.</v>
          </cell>
          <cell r="C351" t="str">
            <v>m3</v>
          </cell>
          <cell r="D351">
            <v>49.337499999999999</v>
          </cell>
          <cell r="E351">
            <v>39.47</v>
          </cell>
          <cell r="F351" t="str">
            <v>EMLURB</v>
          </cell>
        </row>
        <row r="352">
          <cell r="A352" t="str">
            <v/>
          </cell>
          <cell r="D352">
            <v>0</v>
          </cell>
        </row>
        <row r="353">
          <cell r="A353" t="str">
            <v>04.03.170</v>
          </cell>
          <cell r="B353" t="str">
            <v>REMOCAO DE METRALHA EM CAMINHAO BASCULANTE D.M.T 6 KM, INCLUSIVE CARGA E DESCARGA MECANICAS.</v>
          </cell>
          <cell r="C353" t="str">
            <v>m3</v>
          </cell>
          <cell r="D353">
            <v>9.6875</v>
          </cell>
          <cell r="E353">
            <v>7.75</v>
          </cell>
          <cell r="F353" t="str">
            <v>EMLURB</v>
          </cell>
        </row>
        <row r="354">
          <cell r="A354" t="str">
            <v/>
          </cell>
          <cell r="D354">
            <v>0</v>
          </cell>
        </row>
        <row r="355">
          <cell r="A355" t="str">
            <v>04.03.180</v>
          </cell>
          <cell r="B355" t="str">
            <v>REMOCAO DE METRALHA EM CAMINHAO BASCULANTE D.M.T 12 KM, INCLUSIVE CARGA E DESCARGA MECANICAS.</v>
          </cell>
          <cell r="C355" t="str">
            <v>m3</v>
          </cell>
          <cell r="D355">
            <v>15.375</v>
          </cell>
          <cell r="E355">
            <v>12.3</v>
          </cell>
          <cell r="F355" t="str">
            <v>EMLURB</v>
          </cell>
        </row>
        <row r="356">
          <cell r="A356" t="str">
            <v/>
          </cell>
          <cell r="D356">
            <v>0</v>
          </cell>
        </row>
        <row r="357">
          <cell r="A357" t="str">
            <v>04.03.190</v>
          </cell>
          <cell r="B357" t="str">
            <v>REMOCAO DE METRALHA EM CAMINHAO BASCULANTE D.M.T 20 KM, INCLUSIVE CARGA E DESCARGA MECANICAS.</v>
          </cell>
          <cell r="C357" t="str">
            <v>m3</v>
          </cell>
          <cell r="D357">
            <v>22.974999999999998</v>
          </cell>
          <cell r="E357">
            <v>18.38</v>
          </cell>
          <cell r="F357" t="str">
            <v>EMLURB</v>
          </cell>
        </row>
        <row r="358">
          <cell r="A358" t="str">
            <v/>
          </cell>
          <cell r="D358">
            <v>0</v>
          </cell>
        </row>
        <row r="359">
          <cell r="A359" t="str">
            <v>04.03.191</v>
          </cell>
          <cell r="B359" t="str">
            <v>REMOCAO DE METRALHA EM CAMINHAO BASCULANTE D.M.T 22 KM, INCLUSIVE CARGA E DESCARGA MECANICAS.</v>
          </cell>
          <cell r="C359" t="str">
            <v>m3</v>
          </cell>
          <cell r="D359">
            <v>24.925000000000001</v>
          </cell>
          <cell r="E359">
            <v>19.940000000000001</v>
          </cell>
          <cell r="F359" t="str">
            <v>EMLURB</v>
          </cell>
        </row>
        <row r="360">
          <cell r="A360" t="str">
            <v/>
          </cell>
          <cell r="D360">
            <v>0</v>
          </cell>
        </row>
        <row r="361">
          <cell r="A361" t="str">
            <v>04.03.192</v>
          </cell>
          <cell r="B361" t="str">
            <v>REMOCAO DE METRALHA EM CAMINHAO BASCULANTE D.M.T 24 KM, INCLUSIVE CARGA E DESCARGA MECANICAS.</v>
          </cell>
          <cell r="C361" t="str">
            <v>m3</v>
          </cell>
          <cell r="D361">
            <v>26.825000000000003</v>
          </cell>
          <cell r="E361">
            <v>21.46</v>
          </cell>
          <cell r="F361" t="str">
            <v>EMLURB</v>
          </cell>
        </row>
        <row r="362">
          <cell r="A362" t="str">
            <v/>
          </cell>
          <cell r="D362">
            <v>0</v>
          </cell>
        </row>
        <row r="363">
          <cell r="A363" t="str">
            <v>04.03.193</v>
          </cell>
          <cell r="B363" t="str">
            <v>REMOCAO DE METRALHA EM CAMINHAO BASCULANTE D.M.T 26 KM, INCLUSIVE CARGA E DESCARGA MECANICAS.</v>
          </cell>
          <cell r="C363" t="str">
            <v>m3</v>
          </cell>
          <cell r="D363">
            <v>28.737499999999997</v>
          </cell>
          <cell r="E363">
            <v>22.99</v>
          </cell>
          <cell r="F363" t="str">
            <v>EMLURB</v>
          </cell>
        </row>
        <row r="364">
          <cell r="A364" t="str">
            <v/>
          </cell>
          <cell r="D364">
            <v>0</v>
          </cell>
        </row>
        <row r="365">
          <cell r="A365" t="str">
            <v>04.03.194</v>
          </cell>
          <cell r="B365" t="str">
            <v>REMOCAO DE METRALHA EM CAMINHAO BASCULANTE D.M.T 28 KM, INCLUSIVE CARGA E DESCARGA MECANICAS.</v>
          </cell>
          <cell r="C365" t="str">
            <v>m3</v>
          </cell>
          <cell r="D365">
            <v>30.637500000000003</v>
          </cell>
          <cell r="E365">
            <v>24.51</v>
          </cell>
          <cell r="F365" t="str">
            <v>EMLURB</v>
          </cell>
        </row>
        <row r="366">
          <cell r="A366" t="str">
            <v/>
          </cell>
          <cell r="D366">
            <v>0</v>
          </cell>
        </row>
        <row r="367">
          <cell r="A367" t="str">
            <v>04.03.195</v>
          </cell>
          <cell r="B367" t="str">
            <v>REMOCAO DE METRALHA EM CAMINHAO BASCULANTE D.M.T 30 KM, INCLUSIVE CARGA E DESCARGA MECANICAS.</v>
          </cell>
          <cell r="C367" t="str">
            <v>m3</v>
          </cell>
          <cell r="D367">
            <v>32.537500000000001</v>
          </cell>
          <cell r="E367">
            <v>26.03</v>
          </cell>
          <cell r="F367" t="str">
            <v>EMLURB</v>
          </cell>
        </row>
        <row r="368">
          <cell r="A368" t="str">
            <v/>
          </cell>
          <cell r="D368">
            <v>0</v>
          </cell>
        </row>
        <row r="369">
          <cell r="A369" t="str">
            <v>04.03.200</v>
          </cell>
          <cell r="B369" t="str">
            <v>REMOCAO DE MATERIAL PROVENIENTE DE LIMPEZA DE GALERIA EM CACAMBAS ESTACIONARIAS COM CAPACIDADE DE 5 M3 E/OU TEMPO DE PERMANENCIA DE ATE 07 DIAS, COM DESTINO FINAL PARA O ATERRO SANITARIO DA MURIBECA.</v>
          </cell>
          <cell r="C369" t="str">
            <v>Un</v>
          </cell>
          <cell r="D369">
            <v>112.5</v>
          </cell>
          <cell r="E369">
            <v>90</v>
          </cell>
          <cell r="F369" t="str">
            <v>EMLURB</v>
          </cell>
        </row>
        <row r="370">
          <cell r="A370" t="str">
            <v/>
          </cell>
          <cell r="D370">
            <v>0</v>
          </cell>
        </row>
        <row r="371">
          <cell r="A371" t="str">
            <v>04.04.010</v>
          </cell>
          <cell r="B371" t="str">
            <v>FORNECIMENTO DE BARRO PARA ATERRO, INCLUSIVE CARGA, DESCARGA E TRANSPORTE COM D.M.T. 1 KM.</v>
          </cell>
          <cell r="C371" t="str">
            <v>m3</v>
          </cell>
          <cell r="D371">
            <v>11.862500000000001</v>
          </cell>
          <cell r="E371">
            <v>9.49</v>
          </cell>
          <cell r="F371" t="str">
            <v>EMLURB</v>
          </cell>
        </row>
        <row r="372">
          <cell r="A372" t="str">
            <v/>
          </cell>
          <cell r="D372">
            <v>0</v>
          </cell>
        </row>
        <row r="373">
          <cell r="A373" t="str">
            <v>04.04.020</v>
          </cell>
          <cell r="B373" t="str">
            <v>FORNECIMENTO DE BARRO PARA ATERRO, INCLUSIVE CARGA, DESCARGA E TRANSPORTE COM D.M.T. 2 KM.</v>
          </cell>
          <cell r="C373" t="str">
            <v>m3</v>
          </cell>
          <cell r="D373">
            <v>12.775</v>
          </cell>
          <cell r="E373">
            <v>10.220000000000001</v>
          </cell>
          <cell r="F373" t="str">
            <v>EMLURB</v>
          </cell>
        </row>
        <row r="374">
          <cell r="A374" t="str">
            <v/>
          </cell>
          <cell r="D374">
            <v>0</v>
          </cell>
        </row>
        <row r="375">
          <cell r="A375" t="str">
            <v>04.04.030</v>
          </cell>
          <cell r="B375" t="str">
            <v>FORNECIMENTO DE BARRO PARA ATERRO, INCLUSIVE CARGA, DESCARGA E TRANSPORTE COM D.M.T. 4 KM.</v>
          </cell>
          <cell r="C375" t="str">
            <v>m3</v>
          </cell>
          <cell r="D375">
            <v>14.7</v>
          </cell>
          <cell r="E375">
            <v>11.76</v>
          </cell>
          <cell r="F375" t="str">
            <v>EMLURB</v>
          </cell>
        </row>
        <row r="376">
          <cell r="A376" t="str">
            <v/>
          </cell>
          <cell r="D376">
            <v>0</v>
          </cell>
        </row>
        <row r="377">
          <cell r="A377" t="str">
            <v>04.04.040</v>
          </cell>
          <cell r="B377" t="str">
            <v>FORNECIMENTO DE BARRO PARA ATERRO, INCLUSIVE CARGA, DESCARGA E TRANSPORTE COM D.M.T. 6 KM.</v>
          </cell>
          <cell r="C377" t="str">
            <v>m3</v>
          </cell>
          <cell r="D377">
            <v>16.625</v>
          </cell>
          <cell r="E377">
            <v>13.3</v>
          </cell>
          <cell r="F377" t="str">
            <v>EMLURB</v>
          </cell>
        </row>
        <row r="378">
          <cell r="A378" t="str">
            <v/>
          </cell>
          <cell r="D378">
            <v>0</v>
          </cell>
        </row>
        <row r="379">
          <cell r="A379" t="str">
            <v>04.04.050</v>
          </cell>
          <cell r="B379" t="str">
            <v>FORNECIMENTO DE BARRO PARA ATERRO, INCLUSIVE CARGA, DESCARGA E TRANSPORTE COM D.M.T. 8 KM.</v>
          </cell>
          <cell r="C379" t="str">
            <v>m3</v>
          </cell>
          <cell r="D379">
            <v>18.5625</v>
          </cell>
          <cell r="E379">
            <v>14.85</v>
          </cell>
          <cell r="F379" t="str">
            <v>EMLURB</v>
          </cell>
        </row>
        <row r="380">
          <cell r="A380" t="str">
            <v/>
          </cell>
          <cell r="D380">
            <v>0</v>
          </cell>
        </row>
        <row r="381">
          <cell r="A381" t="str">
            <v>04.04.060</v>
          </cell>
          <cell r="B381" t="str">
            <v>FORNECIMENTO DE BARRO PARA ATERRO, INCLUSIVE CARGA,DESCARGA E TRANSPORTE COM D.M.T. 10 KM</v>
          </cell>
          <cell r="C381" t="str">
            <v>m3</v>
          </cell>
          <cell r="D381">
            <v>20.387499999999999</v>
          </cell>
          <cell r="E381">
            <v>16.309999999999999</v>
          </cell>
          <cell r="F381" t="str">
            <v>EMLURB</v>
          </cell>
        </row>
        <row r="382">
          <cell r="A382" t="str">
            <v/>
          </cell>
          <cell r="D382">
            <v>0</v>
          </cell>
        </row>
        <row r="383">
          <cell r="A383" t="str">
            <v>04.04.070</v>
          </cell>
          <cell r="B383" t="str">
            <v>FORNECIMENTO DE BARRO PARA ATERRO, INCLUSIVE CARGA,DESCARGA E TRANSPORTE COM D.M.T. 12 KM</v>
          </cell>
          <cell r="C383" t="str">
            <v>m3</v>
          </cell>
          <cell r="D383">
            <v>22.3125</v>
          </cell>
          <cell r="E383">
            <v>17.850000000000001</v>
          </cell>
          <cell r="F383" t="str">
            <v>EMLURB</v>
          </cell>
        </row>
        <row r="384">
          <cell r="A384" t="str">
            <v/>
          </cell>
          <cell r="D384">
            <v>0</v>
          </cell>
        </row>
        <row r="385">
          <cell r="A385" t="str">
            <v>04.04.080</v>
          </cell>
          <cell r="B385" t="str">
            <v>FORNECIMENTO DE BARRO PARA ATERRO, INCLUSIVE CARGA,DESCARGA E TRANSPORTE COM D.M.T. 16 KM</v>
          </cell>
          <cell r="C385" t="str">
            <v>m3</v>
          </cell>
          <cell r="D385">
            <v>26.0625</v>
          </cell>
          <cell r="E385">
            <v>20.85</v>
          </cell>
          <cell r="F385" t="str">
            <v>EMLURB</v>
          </cell>
        </row>
        <row r="386">
          <cell r="A386" t="str">
            <v/>
          </cell>
          <cell r="D386">
            <v>0</v>
          </cell>
        </row>
        <row r="387">
          <cell r="A387" t="str">
            <v>04.04.090</v>
          </cell>
          <cell r="B387" t="str">
            <v>FORNECIMENTO DE BARRO PARA ATERRO, INCLUSIVE CARGA,DESCARGA E TRANSPORTE COM D.M.T. 20 KM</v>
          </cell>
          <cell r="C387" t="str">
            <v>m3</v>
          </cell>
          <cell r="D387">
            <v>29.912500000000001</v>
          </cell>
          <cell r="E387">
            <v>23.93</v>
          </cell>
          <cell r="F387" t="str">
            <v>EMLURB</v>
          </cell>
        </row>
        <row r="388">
          <cell r="A388" t="str">
            <v/>
          </cell>
          <cell r="D388">
            <v>0</v>
          </cell>
        </row>
        <row r="389">
          <cell r="A389" t="str">
            <v>04.04.100</v>
          </cell>
          <cell r="B389" t="str">
            <v>FORNECIMENTO DE DESPERDICIO DE PEDREIRA, INCLUSIVE CARGA, DESCARGA E TRANSPORTE ( POSTO OBRA ).</v>
          </cell>
          <cell r="C389" t="str">
            <v>m3</v>
          </cell>
          <cell r="D389">
            <v>38.737499999999997</v>
          </cell>
          <cell r="E389">
            <v>30.99</v>
          </cell>
          <cell r="F389" t="str">
            <v>EMLURB</v>
          </cell>
        </row>
        <row r="390">
          <cell r="A390" t="str">
            <v/>
          </cell>
          <cell r="D390">
            <v>0</v>
          </cell>
        </row>
        <row r="391">
          <cell r="A391" t="str">
            <v>04.04.110</v>
          </cell>
          <cell r="B391" t="str">
            <v>FORNECIMENTO E ESPALHAMENTO DE AREIA FINA, INCLUSIVE CARGA, DESCARGA E TRANSPORTE (POSTO OBRA).</v>
          </cell>
          <cell r="C391" t="str">
            <v>m3</v>
          </cell>
          <cell r="D391">
            <v>43.4</v>
          </cell>
          <cell r="E391">
            <v>34.72</v>
          </cell>
          <cell r="F391" t="str">
            <v>EMLURB</v>
          </cell>
        </row>
        <row r="392">
          <cell r="A392" t="str">
            <v/>
          </cell>
          <cell r="D392">
            <v>0</v>
          </cell>
        </row>
        <row r="393">
          <cell r="A393" t="str">
            <v>04.04.120</v>
          </cell>
          <cell r="B393" t="str">
            <v>FORNECIMENTO E ESPALHAMENTO DE AREIA AMARELA, INCLUSIVE CARGA, DESCARGA E TRANSPORTE (POSTO OBRA).</v>
          </cell>
          <cell r="C393" t="str">
            <v>m3</v>
          </cell>
          <cell r="D393">
            <v>36.524999999999999</v>
          </cell>
          <cell r="E393">
            <v>29.22</v>
          </cell>
          <cell r="F393" t="str">
            <v>EMLURB</v>
          </cell>
        </row>
        <row r="394">
          <cell r="A394" t="str">
            <v/>
          </cell>
          <cell r="D394">
            <v>0</v>
          </cell>
        </row>
        <row r="395">
          <cell r="A395" t="str">
            <v>04.04.130</v>
          </cell>
          <cell r="B395" t="str">
            <v>FORNECIMENTO E ESPALHAMENTO DE PO DE PEDRA INCLUSIVE CARGA, DESCARGA E TRANSPORTE(POSTO OBRA).</v>
          </cell>
          <cell r="C395" t="str">
            <v>m3</v>
          </cell>
          <cell r="D395">
            <v>39.65</v>
          </cell>
          <cell r="E395">
            <v>31.72</v>
          </cell>
          <cell r="F395" t="str">
            <v>EMLURB</v>
          </cell>
        </row>
        <row r="396">
          <cell r="A396" t="str">
            <v/>
          </cell>
          <cell r="D396">
            <v>0</v>
          </cell>
        </row>
        <row r="397">
          <cell r="A397" t="str">
            <v>05.00.000</v>
          </cell>
          <cell r="B397" t="str">
            <v>TRABALHOS EM TERRA</v>
          </cell>
          <cell r="D397">
            <v>0</v>
          </cell>
        </row>
        <row r="398">
          <cell r="A398" t="str">
            <v/>
          </cell>
          <cell r="D398">
            <v>0</v>
          </cell>
        </row>
        <row r="399">
          <cell r="A399" t="str">
            <v>05.01.010</v>
          </cell>
          <cell r="B399" t="str">
            <v>ESCAVACAO MANUAL EM TERRA ATE 1,50 M DE PROFUNDIDADE, SEM ESCORAMENTO.</v>
          </cell>
          <cell r="C399" t="str">
            <v>m3</v>
          </cell>
          <cell r="D399">
            <v>13.45</v>
          </cell>
          <cell r="E399">
            <v>10.76</v>
          </cell>
          <cell r="F399" t="str">
            <v>EMLURB</v>
          </cell>
        </row>
        <row r="400">
          <cell r="A400" t="str">
            <v/>
          </cell>
          <cell r="D400">
            <v>0</v>
          </cell>
        </row>
        <row r="401">
          <cell r="A401" t="str">
            <v>05.01.020</v>
          </cell>
          <cell r="B401" t="str">
            <v>ESCAVACAO MANUAL EM TERRA ATE 1,50 M DE PROFUNDIDADE, SEM ESCORAMENTO (SERVICO NOTURNO).</v>
          </cell>
          <cell r="C401" t="str">
            <v>m3</v>
          </cell>
          <cell r="D401">
            <v>16.137499999999999</v>
          </cell>
          <cell r="E401">
            <v>12.91</v>
          </cell>
          <cell r="F401" t="str">
            <v>EMLURB</v>
          </cell>
        </row>
        <row r="402">
          <cell r="A402" t="str">
            <v/>
          </cell>
          <cell r="D402">
            <v>0</v>
          </cell>
        </row>
        <row r="403">
          <cell r="A403" t="str">
            <v>05.01.030</v>
          </cell>
          <cell r="B403" t="str">
            <v>ESCAVACAO MANUAL EM TERRA ENTRE 1,50 A 3,0M DE PROFUNDIDADE, SEM ESCORAMENTO.</v>
          </cell>
          <cell r="C403" t="str">
            <v>m3</v>
          </cell>
          <cell r="D403">
            <v>22</v>
          </cell>
          <cell r="E403">
            <v>17.600000000000001</v>
          </cell>
          <cell r="F403" t="str">
            <v>EMLURB</v>
          </cell>
        </row>
        <row r="404">
          <cell r="A404" t="str">
            <v/>
          </cell>
          <cell r="D404">
            <v>0</v>
          </cell>
        </row>
        <row r="405">
          <cell r="A405" t="str">
            <v>05.01.040</v>
          </cell>
          <cell r="B405" t="str">
            <v>ESCAVACAO MANUAL EM TERRA ENTRE 1,50 A 3,0M DE PROFUNDIDADE, SEM ESCORAMENTO(SERVICO NOTURNO).</v>
          </cell>
          <cell r="C405" t="str">
            <v>m3</v>
          </cell>
          <cell r="D405">
            <v>26.400000000000002</v>
          </cell>
          <cell r="E405">
            <v>21.12</v>
          </cell>
          <cell r="F405" t="str">
            <v>EMLURB</v>
          </cell>
        </row>
        <row r="406">
          <cell r="A406" t="str">
            <v/>
          </cell>
          <cell r="D406">
            <v>0</v>
          </cell>
        </row>
        <row r="407">
          <cell r="A407" t="str">
            <v>05.01.050</v>
          </cell>
          <cell r="B407" t="str">
            <v>ESCAVACAO MANUAL EM TERRA ENTRE 3,00 A 4,0M DE PROFUNDIDADE, SEM ESCORAMENTO.</v>
          </cell>
          <cell r="C407" t="str">
            <v>m3</v>
          </cell>
          <cell r="D407">
            <v>23.712499999999999</v>
          </cell>
          <cell r="E407">
            <v>18.97</v>
          </cell>
          <cell r="F407" t="str">
            <v>EMLURB</v>
          </cell>
        </row>
        <row r="408">
          <cell r="A408" t="str">
            <v/>
          </cell>
          <cell r="D408">
            <v>0</v>
          </cell>
        </row>
        <row r="409">
          <cell r="A409" t="str">
            <v>05.01.060</v>
          </cell>
          <cell r="B409" t="str">
            <v>ESCAVACAO MANUAL EM TERRA ENTRE 3,00 A 4,0M DE PROFUNDIDADE, SEM ESCORAMENTO(SERVICO NOTURNO).</v>
          </cell>
          <cell r="C409" t="str">
            <v>m3</v>
          </cell>
          <cell r="D409">
            <v>28.462499999999999</v>
          </cell>
          <cell r="E409">
            <v>22.77</v>
          </cell>
          <cell r="F409" t="str">
            <v>EMLURB</v>
          </cell>
        </row>
        <row r="410">
          <cell r="A410" t="str">
            <v/>
          </cell>
          <cell r="D410">
            <v>0</v>
          </cell>
        </row>
        <row r="411">
          <cell r="A411" t="str">
            <v>05.01.070</v>
          </cell>
          <cell r="B411" t="str">
            <v>ESCAVACAO MANUAL EM MOLEDO OU PICARRA ATE 1,50M DE PROFUNDIDADE, SEM ESCORAMENTO.</v>
          </cell>
          <cell r="C411" t="str">
            <v>m3</v>
          </cell>
          <cell r="D411">
            <v>20.787499999999998</v>
          </cell>
          <cell r="E411">
            <v>16.63</v>
          </cell>
          <cell r="F411" t="str">
            <v>EMLURB</v>
          </cell>
        </row>
        <row r="412">
          <cell r="A412" t="str">
            <v/>
          </cell>
          <cell r="D412">
            <v>0</v>
          </cell>
        </row>
        <row r="413">
          <cell r="A413" t="str">
            <v>05.01.080</v>
          </cell>
          <cell r="B413" t="str">
            <v>ESCAVACAO MANUAL EM MOLEDO OU PICARRA ENTRE 1,50 A 3,0M DE PROFUNDIDADE, SEM ESCORAMENTO.</v>
          </cell>
          <cell r="C413" t="str">
            <v>m3</v>
          </cell>
          <cell r="D413">
            <v>26.712500000000002</v>
          </cell>
          <cell r="E413">
            <v>21.37</v>
          </cell>
          <cell r="F413" t="str">
            <v>EMLURB</v>
          </cell>
        </row>
        <row r="414">
          <cell r="A414" t="str">
            <v/>
          </cell>
          <cell r="D414">
            <v>0</v>
          </cell>
        </row>
        <row r="415">
          <cell r="A415" t="str">
            <v>05.01.081</v>
          </cell>
          <cell r="B415" t="str">
            <v>ESCAVAÇÃO MANUAL DE VALA EM MATERIAL DE 2A. CATEGORIA, COM USO DE EXPLOSIVOS E PERFURAÇÃO MECÂNICA, PRONFUNDIDADE ATÉ 2M.</v>
          </cell>
          <cell r="C415" t="str">
            <v>m3</v>
          </cell>
          <cell r="D415">
            <v>43.2</v>
          </cell>
          <cell r="E415">
            <v>34.56</v>
          </cell>
          <cell r="F415" t="str">
            <v>SEDUC</v>
          </cell>
        </row>
        <row r="416">
          <cell r="A416" t="str">
            <v/>
          </cell>
          <cell r="D416">
            <v>0</v>
          </cell>
        </row>
        <row r="417">
          <cell r="A417" t="str">
            <v>05.01.082</v>
          </cell>
          <cell r="B417" t="str">
            <v>ESCAVAÇÃO MAUNAL DE VALA EM ROCHA DE 3ª CATEGORIA, COM USO DE EXPLOSIVOS E PERFURAÇÃO MANUAL, PROFUNDIDADE ATÉ 2M.</v>
          </cell>
          <cell r="C417" t="str">
            <v>m3</v>
          </cell>
          <cell r="D417">
            <v>148.01249999999999</v>
          </cell>
          <cell r="E417">
            <v>118.41</v>
          </cell>
          <cell r="F417" t="str">
            <v>SEDUC</v>
          </cell>
        </row>
        <row r="418">
          <cell r="A418" t="str">
            <v/>
          </cell>
          <cell r="D418">
            <v>0</v>
          </cell>
        </row>
        <row r="419">
          <cell r="A419" t="str">
            <v>05.01.083</v>
          </cell>
          <cell r="B419" t="str">
            <v>ESCAVAÇÃO MANUAL DE VALA EM ROCHA DE 3ª CATEGORIA, COM USO DE EXPLOSIVOS E PERFURAÇÕES MECÂNICA, PROFUNDIDADE ATÉ 2M.</v>
          </cell>
          <cell r="C419" t="str">
            <v>m3</v>
          </cell>
          <cell r="D419">
            <v>104.75</v>
          </cell>
          <cell r="E419">
            <v>83.8</v>
          </cell>
          <cell r="F419" t="str">
            <v>SEDUC</v>
          </cell>
        </row>
        <row r="420">
          <cell r="A420" t="str">
            <v/>
          </cell>
          <cell r="D420">
            <v>0</v>
          </cell>
        </row>
        <row r="421">
          <cell r="A421" t="str">
            <v>05.01.084</v>
          </cell>
          <cell r="B421" t="str">
            <v>ESCAVAÇÃO MANUAL EM MATERIAL DE 2ª CATEGORIA SEM USO DE EXPLOSIVOS , PROFUNDIDADE ATÉ 1,50M.</v>
          </cell>
          <cell r="C421" t="str">
            <v>m3</v>
          </cell>
          <cell r="D421">
            <v>29.325000000000003</v>
          </cell>
          <cell r="E421">
            <v>23.46</v>
          </cell>
          <cell r="F421" t="str">
            <v>SEDUC</v>
          </cell>
        </row>
        <row r="422">
          <cell r="A422" t="str">
            <v/>
          </cell>
          <cell r="D422">
            <v>0</v>
          </cell>
        </row>
        <row r="423">
          <cell r="A423" t="str">
            <v>05.01.090</v>
          </cell>
          <cell r="B423" t="str">
            <v>ESCAVACAO MECANICA DE VALA EM MATERIAL DE PRIMEIRA CATEGORIA ATE 1,50M DE PROFUNDIDADE, SEM ESCORAMENTO.</v>
          </cell>
          <cell r="C423" t="str">
            <v>m3</v>
          </cell>
          <cell r="D423">
            <v>4.8875000000000002</v>
          </cell>
          <cell r="E423">
            <v>3.91</v>
          </cell>
          <cell r="F423" t="str">
            <v>EMLURB</v>
          </cell>
        </row>
        <row r="424">
          <cell r="A424" t="str">
            <v/>
          </cell>
          <cell r="D424">
            <v>0</v>
          </cell>
        </row>
        <row r="425">
          <cell r="A425" t="str">
            <v>05.01.100</v>
          </cell>
          <cell r="B425" t="str">
            <v>ESCAVACAO MECANICA DE VALA EM MATERIAL DE PRIMEIRA CATEGORIA ATE 3,00M DE PROFUNDIDADE, SEM ESCORAMENTO.</v>
          </cell>
          <cell r="C425" t="str">
            <v>m3</v>
          </cell>
          <cell r="D425">
            <v>5.875</v>
          </cell>
          <cell r="E425">
            <v>4.7</v>
          </cell>
          <cell r="F425" t="str">
            <v>EMLURB</v>
          </cell>
        </row>
        <row r="426">
          <cell r="A426" t="str">
            <v/>
          </cell>
          <cell r="D426">
            <v>0</v>
          </cell>
        </row>
        <row r="427">
          <cell r="A427" t="str">
            <v>05.01.110</v>
          </cell>
          <cell r="B427" t="str">
            <v>ESCAVACAO MECANICA DE VALA EM MATERIAL DE PRIMEIRA CATEGORIA ATE 4,00M DE PROFUNDIDADE, SEM ESCORAMENTO.</v>
          </cell>
          <cell r="C427" t="str">
            <v>m3</v>
          </cell>
          <cell r="D427">
            <v>6.5125000000000002</v>
          </cell>
          <cell r="E427">
            <v>5.21</v>
          </cell>
          <cell r="F427" t="str">
            <v>EMLURB</v>
          </cell>
        </row>
        <row r="428">
          <cell r="A428" t="str">
            <v/>
          </cell>
          <cell r="D428">
            <v>0</v>
          </cell>
        </row>
        <row r="429">
          <cell r="A429" t="str">
            <v>05.01.120</v>
          </cell>
          <cell r="B429" t="str">
            <v>ESCAVACAO MECANICA DE MATERIAL DE PRIMEIRA CATEGORIA, PROVENIENTE DE CORTE DE SUBLEITO.</v>
          </cell>
          <cell r="C429" t="str">
            <v>m3</v>
          </cell>
          <cell r="D429">
            <v>2.1875</v>
          </cell>
          <cell r="E429">
            <v>1.75</v>
          </cell>
          <cell r="F429" t="str">
            <v>EMLURB</v>
          </cell>
        </row>
        <row r="430">
          <cell r="A430" t="str">
            <v/>
          </cell>
          <cell r="D430">
            <v>0</v>
          </cell>
        </row>
        <row r="431">
          <cell r="A431" t="str">
            <v>05.01.130</v>
          </cell>
          <cell r="B431" t="str">
            <v>ESCAVACAO E CARGA MECANICAS DE MATERIAL DE PRIMEIRA CATEGORIA, PROVENIENTE DE CORTE DE TERRENO NATURAL PARA OBRAS CIVIS.</v>
          </cell>
          <cell r="C431" t="str">
            <v>m3</v>
          </cell>
          <cell r="D431">
            <v>4.2</v>
          </cell>
          <cell r="E431">
            <v>3.36</v>
          </cell>
          <cell r="F431" t="str">
            <v>EMLURB</v>
          </cell>
        </row>
        <row r="432">
          <cell r="A432" t="str">
            <v/>
          </cell>
          <cell r="D432">
            <v>0</v>
          </cell>
        </row>
        <row r="433">
          <cell r="A433" t="str">
            <v>05.01.140</v>
          </cell>
          <cell r="B433" t="str">
            <v>ESCAVACAO E CARGA MECANICAS DE MATERIAL DE PRIMEIRA CATEGORIA, PROVENIENTE DE CORTE DE SUBLEITO.</v>
          </cell>
          <cell r="C433" t="str">
            <v>m3</v>
          </cell>
          <cell r="D433">
            <v>3.7749999999999999</v>
          </cell>
          <cell r="E433">
            <v>3.02</v>
          </cell>
          <cell r="F433" t="str">
            <v>EMLURB</v>
          </cell>
        </row>
        <row r="434">
          <cell r="A434" t="str">
            <v/>
          </cell>
          <cell r="D434">
            <v>0</v>
          </cell>
        </row>
        <row r="435">
          <cell r="A435" t="str">
            <v>05.01.150</v>
          </cell>
          <cell r="B435" t="str">
            <v>ESCAVACAO E CARGA MECANICAS DE MATERIAL DE PRIMEIRA CATEGORIA, PROVENIENTE DE CORTE DE SUBLEITO , E AINDA TRANSPORTE COM D.M.T. 0,2 KM.</v>
          </cell>
          <cell r="C435" t="str">
            <v>m3</v>
          </cell>
          <cell r="D435">
            <v>6.4875000000000007</v>
          </cell>
          <cell r="E435">
            <v>5.19</v>
          </cell>
          <cell r="F435" t="str">
            <v>EMLURB</v>
          </cell>
        </row>
        <row r="436">
          <cell r="A436" t="str">
            <v/>
          </cell>
          <cell r="D436">
            <v>0</v>
          </cell>
        </row>
        <row r="437">
          <cell r="A437" t="str">
            <v>05.01.160</v>
          </cell>
          <cell r="B437" t="str">
            <v>ESCAVACAO E CARGA MECANICAS DE MATERIAL DE PRIMEIRA CATEGORIA, PROVENIENTE DE CORTE DE SUBLEITO, E AINDA TRANSPORTE COM D.M.T.2 KM.</v>
          </cell>
          <cell r="C437" t="str">
            <v>m3</v>
          </cell>
          <cell r="D437">
            <v>7.7</v>
          </cell>
          <cell r="E437">
            <v>6.16</v>
          </cell>
          <cell r="F437" t="str">
            <v>EMLURB</v>
          </cell>
        </row>
        <row r="438">
          <cell r="A438" t="str">
            <v/>
          </cell>
          <cell r="D438">
            <v>0</v>
          </cell>
        </row>
        <row r="439">
          <cell r="A439" t="str">
            <v>05.01.170</v>
          </cell>
          <cell r="B439" t="str">
            <v>ESCAVACAO E CARGA MECANICAS DE MATERIAL DE PRIMEIRA CATEGORIA, PROVENIENTE DE CORTE DE SUBLEITO, E AINDA TRANSPORTE COM D.M.T.4 KM.</v>
          </cell>
          <cell r="C439" t="str">
            <v>m3</v>
          </cell>
          <cell r="D439">
            <v>10.987499999999999</v>
          </cell>
          <cell r="E439">
            <v>8.7899999999999991</v>
          </cell>
          <cell r="F439" t="str">
            <v>EMLURB</v>
          </cell>
        </row>
        <row r="440">
          <cell r="A440" t="str">
            <v/>
          </cell>
          <cell r="D440">
            <v>0</v>
          </cell>
        </row>
        <row r="441">
          <cell r="A441" t="str">
            <v>05.01.180</v>
          </cell>
          <cell r="B441" t="str">
            <v>ESCAVACAO E CARGA MECANICAS DE MATERIAL DE PRIMEIRA CATEGORIA, PROVENIENTE DE CORTE DE SUBLEITO, E AINDA TRANSPORTE COM D.M.T.6 KM.</v>
          </cell>
          <cell r="C441" t="str">
            <v>m3</v>
          </cell>
          <cell r="D441">
            <v>13.375</v>
          </cell>
          <cell r="E441">
            <v>10.7</v>
          </cell>
          <cell r="F441" t="str">
            <v>EMLURB</v>
          </cell>
        </row>
        <row r="442">
          <cell r="A442" t="str">
            <v/>
          </cell>
          <cell r="D442">
            <v>0</v>
          </cell>
        </row>
        <row r="443">
          <cell r="A443" t="str">
            <v>05.01.190</v>
          </cell>
          <cell r="B443" t="str">
            <v>ESCAVACAO E CARGA MECANICAS DE MATERIAL DE PRIMEIRA CATEGORIA, PROVENIENTE DE CORTE DE SUBLEITO,E AINDA TRANSPORTE COM D.M.T.8 KM.</v>
          </cell>
          <cell r="C443" t="str">
            <v>m3</v>
          </cell>
          <cell r="D443">
            <v>15.787500000000001</v>
          </cell>
          <cell r="E443">
            <v>12.63</v>
          </cell>
          <cell r="F443" t="str">
            <v>EMLURB</v>
          </cell>
        </row>
        <row r="444">
          <cell r="A444" t="str">
            <v/>
          </cell>
          <cell r="D444">
            <v>0</v>
          </cell>
        </row>
        <row r="445">
          <cell r="A445" t="str">
            <v>05.01.500</v>
          </cell>
          <cell r="B445" t="str">
            <v>DESMONTE DE ROCHA DURA INCLUINDO PERFURAÇÃO COM PERFURATRIZ, COMPRESSOR E ARGAMASSA EXPANSIVA, CAIMEX OU SIMILAR.</v>
          </cell>
          <cell r="C445" t="str">
            <v>m3</v>
          </cell>
          <cell r="D445">
            <v>116.9375</v>
          </cell>
          <cell r="E445">
            <v>93.55</v>
          </cell>
          <cell r="F445" t="str">
            <v>SEDUC</v>
          </cell>
        </row>
        <row r="446">
          <cell r="A446" t="str">
            <v/>
          </cell>
          <cell r="D446">
            <v>0</v>
          </cell>
        </row>
        <row r="447">
          <cell r="A447" t="str">
            <v>05.02.010</v>
          </cell>
          <cell r="B447" t="str">
            <v>REATERRO SEM APILOAMENTO, COM APROVEITAMENTO DO MATERIAL ESCAVADO.</v>
          </cell>
          <cell r="C447" t="str">
            <v>m3</v>
          </cell>
          <cell r="D447">
            <v>3.0625</v>
          </cell>
          <cell r="E447">
            <v>2.4500000000000002</v>
          </cell>
          <cell r="F447" t="str">
            <v>EMLURB</v>
          </cell>
        </row>
        <row r="448">
          <cell r="A448" t="str">
            <v/>
          </cell>
          <cell r="D448">
            <v>0</v>
          </cell>
        </row>
        <row r="449">
          <cell r="A449" t="str">
            <v>05.02.020</v>
          </cell>
          <cell r="B449" t="str">
            <v>REATERRO APILOADO DE VALAS EM CAMADAS DE 20CM DE ESPESSURA , COM APROVEITAMENTO DO MATERIAL ESCAVADO.</v>
          </cell>
          <cell r="C449" t="str">
            <v>m3</v>
          </cell>
          <cell r="D449">
            <v>18.337499999999999</v>
          </cell>
          <cell r="E449">
            <v>14.67</v>
          </cell>
          <cell r="F449" t="str">
            <v>EMLURB</v>
          </cell>
        </row>
        <row r="450">
          <cell r="A450" t="str">
            <v/>
          </cell>
          <cell r="D450">
            <v>0</v>
          </cell>
        </row>
        <row r="451">
          <cell r="A451" t="str">
            <v>05.02.030</v>
          </cell>
          <cell r="B451" t="str">
            <v>ESPALHAMENTO DE MATERIAL PARA SIMPLES REGULARIZACAO DO TERRENO.</v>
          </cell>
          <cell r="C451" t="str">
            <v>m3</v>
          </cell>
          <cell r="D451">
            <v>0.91249999999999998</v>
          </cell>
          <cell r="E451">
            <v>0.73</v>
          </cell>
          <cell r="F451" t="str">
            <v>EMLURB</v>
          </cell>
        </row>
        <row r="452">
          <cell r="A452" t="str">
            <v/>
          </cell>
          <cell r="D452">
            <v>0</v>
          </cell>
        </row>
        <row r="453">
          <cell r="A453" t="str">
            <v>05.02.040</v>
          </cell>
          <cell r="B453" t="str">
            <v>EXECUCAO DE ATERRO ABRANGENDO ESPALHAMENTO, HOMOGENEIZACAO , UMEDECIMENTO E COMPACTACAO MANUAL EM CAMADAS DE 20 CM DE ESPESSURA, INCLUSIVE O FORNECIMENTO DO BARRO PROVENIENTE DE JAZIDA A UMA DISTANCIA MAXIMA DE 12 KM .</v>
          </cell>
          <cell r="C453" t="str">
            <v>m3</v>
          </cell>
          <cell r="D453">
            <v>40.137500000000003</v>
          </cell>
          <cell r="E453">
            <v>32.11</v>
          </cell>
          <cell r="F453" t="str">
            <v>EMLURB</v>
          </cell>
        </row>
        <row r="454">
          <cell r="A454" t="str">
            <v/>
          </cell>
          <cell r="D454">
            <v>0</v>
          </cell>
        </row>
        <row r="455">
          <cell r="A455" t="str">
            <v>05.02.050</v>
          </cell>
          <cell r="B455" t="str">
            <v>EXECUCAO DE ATERRO ABRANGENDO ESPALHAMENTO, HOMOGENEIZACAO , UMEDECIMENTO E COMPACTACAO MANUAL EM CAMADAS DE 20 CM DE ESPESSURA, INCLUSIVE O FORNECIMENTO DO BARRO PROVENIENTE DE JAZIDA A UMA DISTANCIA MAXIMA DE 20 KM .</v>
          </cell>
          <cell r="C455" t="str">
            <v>m3</v>
          </cell>
          <cell r="D455">
            <v>49.675000000000004</v>
          </cell>
          <cell r="E455">
            <v>39.74</v>
          </cell>
          <cell r="F455" t="str">
            <v>EMLURB</v>
          </cell>
        </row>
        <row r="456">
          <cell r="A456" t="str">
            <v/>
          </cell>
          <cell r="D456">
            <v>0</v>
          </cell>
        </row>
        <row r="457">
          <cell r="A457" t="str">
            <v>05.02.060</v>
          </cell>
          <cell r="B457" t="str">
            <v>EXECUCAO DE ATERRO ABRANGENDO ESPALHAMENTO , HOMOGENEIZACAO,UMEDECIMENTO E COMPACTACAO MECANICA EM CAMADAS DE 20 CM DE ESPESSURA , INCLUSIVE O FORNECIMENTO DO BARRO PROVENIENTE DE JAZIDA A UMA DISTANCIA MAXIMA DE 12 KM .</v>
          </cell>
          <cell r="C457" t="str">
            <v>m3</v>
          </cell>
          <cell r="D457">
            <v>31.912500000000001</v>
          </cell>
          <cell r="E457">
            <v>25.53</v>
          </cell>
          <cell r="F457" t="str">
            <v>EMLURB</v>
          </cell>
        </row>
        <row r="458">
          <cell r="A458" t="str">
            <v/>
          </cell>
          <cell r="D458">
            <v>0</v>
          </cell>
        </row>
        <row r="459">
          <cell r="A459" t="str">
            <v>05.02.070</v>
          </cell>
          <cell r="B459" t="str">
            <v>EXECUCAO DE ATERRO ABRANGENDO ESPALHAMENTO , HOMOGENEIZACAO , UMEDECIMENTO E COMPACTACAO MECANICA EM CAMADAS DE 20 CM DE ESPESSURA,IN CLUSIVE O FORNECIMENTO DO BARRO PROVENIENTE DE JAZIDA A UMA DISTANCIA MAXIMA DE 20 KM .</v>
          </cell>
          <cell r="C459" t="str">
            <v>m3</v>
          </cell>
          <cell r="D459">
            <v>41.775000000000006</v>
          </cell>
          <cell r="E459">
            <v>33.42</v>
          </cell>
          <cell r="F459" t="str">
            <v>EMLURB</v>
          </cell>
        </row>
        <row r="460">
          <cell r="A460" t="str">
            <v/>
          </cell>
          <cell r="D460">
            <v>0</v>
          </cell>
        </row>
        <row r="461">
          <cell r="A461" t="str">
            <v>05.02.080</v>
          </cell>
          <cell r="B461" t="str">
            <v>ATERRO COM AREIA EM CAMADAS DE ATE 40 CM DE ALTURA , UTILIZANDO-SE O PROCESSO MECANICO LEVE PARA A COMPACTACAO,INCLUSIVE CARGA,DESCARGA E TRANSPORTE (POSTO OBRA)</v>
          </cell>
          <cell r="C461" t="str">
            <v>m3</v>
          </cell>
          <cell r="D461">
            <v>43.587499999999999</v>
          </cell>
          <cell r="E461">
            <v>34.869999999999997</v>
          </cell>
          <cell r="F461" t="str">
            <v>EMLURB</v>
          </cell>
        </row>
        <row r="462">
          <cell r="A462" t="str">
            <v/>
          </cell>
          <cell r="D462">
            <v>0</v>
          </cell>
        </row>
        <row r="463">
          <cell r="A463" t="str">
            <v>05.02.090</v>
          </cell>
          <cell r="B463" t="str">
            <v>APILOAMENTO MANUAL DE VALAS EM CAMADAS DE 20 CM DE ESPESSURA.</v>
          </cell>
          <cell r="C463" t="str">
            <v>m3</v>
          </cell>
          <cell r="D463">
            <v>15.287500000000001</v>
          </cell>
          <cell r="E463">
            <v>12.23</v>
          </cell>
          <cell r="F463" t="str">
            <v>EMLURB</v>
          </cell>
        </row>
        <row r="464">
          <cell r="A464" t="str">
            <v/>
          </cell>
          <cell r="D464">
            <v>0</v>
          </cell>
        </row>
        <row r="465">
          <cell r="A465" t="str">
            <v>05.02.100</v>
          </cell>
          <cell r="B465" t="str">
            <v>COMPACTACAO MECANICA DE ATERRO A 100 POR CENTO DO PROCTOR NORMAL, MEDIDO NA SECAO, INCLUSIVE ESPALHAMENTO,UMEDECIMENTO E HOMOGENEIZACAO.</v>
          </cell>
          <cell r="C465" t="str">
            <v>m3</v>
          </cell>
          <cell r="D465">
            <v>2.9125000000000001</v>
          </cell>
          <cell r="E465">
            <v>2.33</v>
          </cell>
          <cell r="F465" t="str">
            <v>EMLURB</v>
          </cell>
        </row>
        <row r="466">
          <cell r="A466" t="str">
            <v/>
          </cell>
          <cell r="D466">
            <v>0</v>
          </cell>
        </row>
        <row r="467">
          <cell r="A467" t="str">
            <v>05.02.110</v>
          </cell>
          <cell r="B467" t="str">
            <v>EXECUÇÃO DE ATERRO COM BARRO. UTILIZANDO-SE O PROCESSO MECÂNICO LEVE DE COMPACTAÇÃO,INCLUSIVE CARGA, DESCARGA E TRANSPORTE (POSTO OBRA)</v>
          </cell>
          <cell r="C467" t="str">
            <v>m3</v>
          </cell>
          <cell r="D467">
            <v>29.900000000000002</v>
          </cell>
          <cell r="E467">
            <v>23.92</v>
          </cell>
          <cell r="F467" t="str">
            <v>EMLURB</v>
          </cell>
        </row>
        <row r="468">
          <cell r="A468" t="str">
            <v/>
          </cell>
          <cell r="D468">
            <v>0</v>
          </cell>
        </row>
        <row r="469">
          <cell r="A469" t="str">
            <v>05.02.120</v>
          </cell>
          <cell r="B469"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469" t="str">
            <v>m3</v>
          </cell>
          <cell r="D469">
            <v>129.13749999999999</v>
          </cell>
          <cell r="E469">
            <v>103.31</v>
          </cell>
          <cell r="F469" t="str">
            <v>EMLURB</v>
          </cell>
        </row>
        <row r="470">
          <cell r="A470" t="str">
            <v/>
          </cell>
          <cell r="D470">
            <v>0</v>
          </cell>
        </row>
        <row r="471">
          <cell r="A471" t="str">
            <v>05.02.130</v>
          </cell>
          <cell r="B471"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471" t="str">
            <v>m3</v>
          </cell>
          <cell r="D471">
            <v>116.2375</v>
          </cell>
          <cell r="E471">
            <v>92.99</v>
          </cell>
          <cell r="F471" t="str">
            <v>EMLURB</v>
          </cell>
        </row>
        <row r="472">
          <cell r="A472" t="str">
            <v/>
          </cell>
          <cell r="D472">
            <v>0</v>
          </cell>
        </row>
        <row r="473">
          <cell r="A473" t="str">
            <v>05.02.140</v>
          </cell>
          <cell r="B473"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473" t="str">
            <v>m3</v>
          </cell>
          <cell r="D473">
            <v>111.8625</v>
          </cell>
          <cell r="E473">
            <v>89.49</v>
          </cell>
          <cell r="F473" t="str">
            <v>EMLURB</v>
          </cell>
        </row>
        <row r="474">
          <cell r="A474" t="str">
            <v/>
          </cell>
          <cell r="D474">
            <v>0</v>
          </cell>
        </row>
        <row r="475">
          <cell r="A475" t="str">
            <v>05.02.145</v>
          </cell>
          <cell r="B475" t="str">
            <v>ATERRO UTILIZANDO SOLO CIMENTO PARA FUNDAÇÕES (TRAÇO 1:25) ABRANGENDO ESPALHAMENTO, HOMOGEINIZAÇÃO, UMEDECIMENTO E COMPACTAÇÃO MECÂNICA LEVE EM CAMADAS SUCESSIVAS DE 20CM DE ESPESSURA, INCLUSIVE FORNECIMENTO DO MATERIAL PROVENIENTE DE JAZIDA A UMA DISTÂNC</v>
          </cell>
          <cell r="C475" t="str">
            <v>m3</v>
          </cell>
          <cell r="D475">
            <v>127.52499999999999</v>
          </cell>
          <cell r="E475">
            <v>102.02</v>
          </cell>
          <cell r="F475" t="str">
            <v>SEDUC</v>
          </cell>
        </row>
        <row r="476">
          <cell r="A476" t="str">
            <v/>
          </cell>
          <cell r="D476">
            <v>0</v>
          </cell>
        </row>
        <row r="477">
          <cell r="A477" t="str">
            <v>05.02.150</v>
          </cell>
          <cell r="B477" t="str">
            <v>ATERRO UTILIZANDO SOLO CIMENTO PARA FUNDACOES(TRACO 1:30)ABRANGENDO ESPALHAMENTO HOMOGEINIZACAO,UMEDECIMENTO E COMPACTACAO MECANICA LEVE EM CAMADAS SUCESSIVAS DE 20 CM DE ESPESSURA,INCLUSIVE FORNECIMENTO DO MATERIAL PROVENIENTE DE JAZIDA A UMA DISTANCIA M</v>
          </cell>
          <cell r="C477" t="str">
            <v>m3</v>
          </cell>
          <cell r="D477">
            <v>98.962500000000006</v>
          </cell>
          <cell r="E477">
            <v>79.17</v>
          </cell>
          <cell r="F477" t="str">
            <v>EMLURB</v>
          </cell>
        </row>
        <row r="478">
          <cell r="A478" t="str">
            <v/>
          </cell>
          <cell r="D478">
            <v>0</v>
          </cell>
        </row>
        <row r="479">
          <cell r="A479" t="str">
            <v>05.02.200</v>
          </cell>
          <cell r="B479" t="str">
            <v>EXECUCAO DE BASE COM BRITA GRADUADA ( CORRIDA) ABRANGENDO ESPALHAMENTO E COMPACTACAO DA MISTURA EM CAMADAS SUCESSIVAS COM 15CM DE ESPESSURA INCLUSIVE FORNECIMENTO DO MATERIAL (POSTO OBRA).</v>
          </cell>
          <cell r="C479" t="str">
            <v>m3</v>
          </cell>
          <cell r="D479">
            <v>77.612500000000011</v>
          </cell>
          <cell r="E479">
            <v>62.09</v>
          </cell>
          <cell r="F479" t="str">
            <v>EMLURB</v>
          </cell>
        </row>
        <row r="480">
          <cell r="A480" t="str">
            <v/>
          </cell>
          <cell r="D480">
            <v>0</v>
          </cell>
        </row>
        <row r="481">
          <cell r="A481" t="str">
            <v>05.03.010</v>
          </cell>
          <cell r="B481" t="str">
            <v>REGULARIZACAO MANUAL DE TERRENO NATURAL, CORTE OU ATERRO ATE 20 CM DE ESPESSURA.</v>
          </cell>
          <cell r="C481" t="str">
            <v>m2</v>
          </cell>
          <cell r="D481">
            <v>1.5249999999999999</v>
          </cell>
          <cell r="E481">
            <v>1.22</v>
          </cell>
          <cell r="F481" t="str">
            <v>EMLURB</v>
          </cell>
        </row>
        <row r="482">
          <cell r="A482" t="str">
            <v/>
          </cell>
          <cell r="D482">
            <v>0</v>
          </cell>
        </row>
        <row r="483">
          <cell r="A483" t="str">
            <v>05.03.020</v>
          </cell>
          <cell r="B483" t="str">
            <v>REGULARIZACAO MECANICA DE TERRENO NATURAL, CORTE OU ATERRO ATE 20 CM DE ESPESSURA.</v>
          </cell>
          <cell r="C483" t="str">
            <v>m2</v>
          </cell>
          <cell r="D483">
            <v>0.66250000000000009</v>
          </cell>
          <cell r="E483">
            <v>0.53</v>
          </cell>
          <cell r="F483" t="str">
            <v>EMLURB</v>
          </cell>
        </row>
        <row r="484">
          <cell r="A484" t="str">
            <v/>
          </cell>
          <cell r="D484">
            <v>0</v>
          </cell>
        </row>
        <row r="485">
          <cell r="A485" t="str">
            <v>05.03.030</v>
          </cell>
          <cell r="B485" t="str">
            <v>REGULARIZACAO DE TALUDE COM CORTE OU ATERRO ATE 20 CM DE ESPESSURA.</v>
          </cell>
          <cell r="C485" t="str">
            <v>m2</v>
          </cell>
          <cell r="D485">
            <v>3.0625</v>
          </cell>
          <cell r="E485">
            <v>2.4500000000000002</v>
          </cell>
          <cell r="F485" t="str">
            <v>EMLURB</v>
          </cell>
        </row>
        <row r="486">
          <cell r="A486" t="str">
            <v/>
          </cell>
          <cell r="D486">
            <v>0</v>
          </cell>
        </row>
        <row r="487">
          <cell r="A487" t="str">
            <v>05.04.010</v>
          </cell>
          <cell r="B487" t="str">
            <v>CONTENÇÃO TIPO RIP-RAP COM UTILIZAÇÃO DE SOLO-CIMENTO, TRAÇO 1:18, EM VOLUME, COM SACO DE NYLON, INCL. FORNECIMENTO DE AGREGADOS (BARRO/SAIBRO/AREIA), TRANSPORTE, CARGA E DESCARGA COM DMT 10KM.</v>
          </cell>
          <cell r="C487" t="str">
            <v>m3</v>
          </cell>
          <cell r="D487">
            <v>173.1</v>
          </cell>
          <cell r="E487">
            <v>138.47999999999999</v>
          </cell>
          <cell r="F487" t="str">
            <v>SEDUC</v>
          </cell>
        </row>
        <row r="488">
          <cell r="A488" t="str">
            <v/>
          </cell>
          <cell r="D488">
            <v>0</v>
          </cell>
        </row>
        <row r="489">
          <cell r="A489" t="str">
            <v>06.00.000</v>
          </cell>
          <cell r="B489" t="str">
            <v>ESTRUTURA DE CONCRETO</v>
          </cell>
          <cell r="D489">
            <v>0</v>
          </cell>
        </row>
        <row r="490">
          <cell r="A490" t="str">
            <v/>
          </cell>
          <cell r="D490">
            <v>0</v>
          </cell>
        </row>
        <row r="491">
          <cell r="A491" t="str">
            <v>06.01.010</v>
          </cell>
          <cell r="B491" t="str">
            <v>FORMAS PARA CONCRETO ARMADO EM FUNDACOES, UTILIZANDO TABUAS DE 1 X 12 POL., INCLUSIVE ESCORAMENTO.</v>
          </cell>
          <cell r="C491" t="str">
            <v>m2</v>
          </cell>
          <cell r="D491">
            <v>53.924999999999997</v>
          </cell>
          <cell r="E491">
            <v>43.14</v>
          </cell>
          <cell r="F491" t="str">
            <v>EMLURB</v>
          </cell>
        </row>
        <row r="492">
          <cell r="A492" t="str">
            <v/>
          </cell>
          <cell r="D492">
            <v>0</v>
          </cell>
        </row>
        <row r="493">
          <cell r="A493" t="str">
            <v>06.01.015</v>
          </cell>
          <cell r="B493" t="str">
            <v>FORMAS PARA CONCRETO ARMADO EM FUNDACOES, COM CHAPAS DE MADEIRA COMPENSADA TIPO RESINADA DE 12MM, INCLUSIVE ESCORAMENTO.</v>
          </cell>
          <cell r="C493" t="str">
            <v>m2</v>
          </cell>
          <cell r="D493">
            <v>40.762500000000003</v>
          </cell>
          <cell r="E493">
            <v>32.61</v>
          </cell>
          <cell r="F493" t="str">
            <v>EMLURB</v>
          </cell>
        </row>
        <row r="494">
          <cell r="A494" t="str">
            <v/>
          </cell>
          <cell r="D494">
            <v>0</v>
          </cell>
        </row>
        <row r="495">
          <cell r="A495" t="str">
            <v>06.01.020</v>
          </cell>
          <cell r="B495" t="str">
            <v>FORMA PARA CONCRETO ARMADO EM LAJES, COM CHAPAS DE MADEIRA COMPENSADA TIPO RESINADA DE 12 MM, INCLUSIVE ESCORAMENTO.</v>
          </cell>
          <cell r="C495" t="str">
            <v>m2</v>
          </cell>
          <cell r="D495">
            <v>53.987499999999997</v>
          </cell>
          <cell r="E495">
            <v>43.19</v>
          </cell>
          <cell r="F495" t="str">
            <v>EMLURB</v>
          </cell>
        </row>
        <row r="496">
          <cell r="A496" t="str">
            <v/>
          </cell>
          <cell r="D496">
            <v>0</v>
          </cell>
        </row>
        <row r="497">
          <cell r="A497" t="str">
            <v>06.01.025</v>
          </cell>
          <cell r="B497" t="str">
            <v>FORMAS PARA CONCRETO ARMADO EM VIGAS, COM CHAPAS DE MADEIRA COMPENSADA RESINADA DE 12 MM, INCLUSIVE ESCORAMENTO.</v>
          </cell>
          <cell r="C497" t="str">
            <v>m2</v>
          </cell>
          <cell r="D497">
            <v>70.8125</v>
          </cell>
          <cell r="E497">
            <v>56.65</v>
          </cell>
          <cell r="F497" t="str">
            <v>EMLURB</v>
          </cell>
        </row>
        <row r="498">
          <cell r="A498" t="str">
            <v/>
          </cell>
          <cell r="D498">
            <v>0</v>
          </cell>
        </row>
        <row r="499">
          <cell r="A499" t="str">
            <v>06.01.030</v>
          </cell>
          <cell r="B499" t="str">
            <v>FORMA PARA CONCRETO ARMADO EM PILARES,COM CHAPAS EM MADEIRA COMPENSADA TIPO RESINADA DE 12 MM, INCLUSIVE ESCORAMENTO.</v>
          </cell>
          <cell r="C499" t="str">
            <v>m2</v>
          </cell>
          <cell r="D499">
            <v>73.762500000000003</v>
          </cell>
          <cell r="E499">
            <v>59.01</v>
          </cell>
          <cell r="F499" t="str">
            <v>EMLURB</v>
          </cell>
        </row>
        <row r="500">
          <cell r="A500" t="str">
            <v/>
          </cell>
          <cell r="D500">
            <v>0</v>
          </cell>
        </row>
        <row r="501">
          <cell r="A501" t="str">
            <v>06.01.055</v>
          </cell>
          <cell r="B501" t="str">
            <v>FORMAS PARA CONCRETO ARMADO EM QUALQUER TIPO DE ESTRUTURA, COM CHAPA DE MADEIRA COMPENSADA TIPO RESINADA DE 12 MM,INCLUSIVE ESCORAMENTO.</v>
          </cell>
          <cell r="C501" t="str">
            <v>m2</v>
          </cell>
          <cell r="D501">
            <v>68.150000000000006</v>
          </cell>
          <cell r="E501">
            <v>54.52</v>
          </cell>
          <cell r="F501" t="str">
            <v>EMLURB</v>
          </cell>
        </row>
        <row r="502">
          <cell r="A502" t="str">
            <v/>
          </cell>
          <cell r="D502">
            <v>0</v>
          </cell>
        </row>
        <row r="503">
          <cell r="A503" t="str">
            <v>06.01.060</v>
          </cell>
          <cell r="B503" t="str">
            <v>FORMAS PARA CONCRETO APARENTE ARMADO EM LAJES COM CHAPAS DE MADEIRA COMPENSADA TIPO PLASTIFICADA DE 12MM, INCLUSIVE ESCORAMENTO.</v>
          </cell>
          <cell r="C503" t="str">
            <v>m2</v>
          </cell>
          <cell r="D503">
            <v>58.425000000000004</v>
          </cell>
          <cell r="E503">
            <v>46.74</v>
          </cell>
          <cell r="F503" t="str">
            <v>EMLURB</v>
          </cell>
        </row>
        <row r="504">
          <cell r="A504" t="str">
            <v/>
          </cell>
          <cell r="D504">
            <v>0</v>
          </cell>
        </row>
        <row r="505">
          <cell r="A505" t="str">
            <v>06.01.070</v>
          </cell>
          <cell r="B505" t="str">
            <v>FORMAS PARA CONCRETO APARENTE ARMADO EM VIGAS COM CHAPAS DE MADEIRA COMPENSADA TIPO PLASTIFICADA DE 12MM, INCLUSIVE ESCORAMENTO.</v>
          </cell>
          <cell r="C505" t="str">
            <v>m2</v>
          </cell>
          <cell r="D505">
            <v>77.525000000000006</v>
          </cell>
          <cell r="E505">
            <v>62.02</v>
          </cell>
          <cell r="F505" t="str">
            <v>EMLURB</v>
          </cell>
        </row>
        <row r="506">
          <cell r="A506" t="str">
            <v/>
          </cell>
          <cell r="D506">
            <v>0</v>
          </cell>
        </row>
        <row r="507">
          <cell r="A507" t="str">
            <v>06.01.080</v>
          </cell>
          <cell r="B507" t="str">
            <v>FORMAS PARA CONCRETO APARENTE ARMADO EM PILARES, COM CHAPAS DE MADEIRA COMPENSADA TIPO PLASTIFICADA DE 12MM, INCLUSIVE ESCORAMENTO.</v>
          </cell>
          <cell r="C507" t="str">
            <v>m2</v>
          </cell>
          <cell r="D507">
            <v>80.474999999999994</v>
          </cell>
          <cell r="E507">
            <v>64.38</v>
          </cell>
          <cell r="F507" t="str">
            <v>EMLURB</v>
          </cell>
        </row>
        <row r="508">
          <cell r="A508" t="str">
            <v/>
          </cell>
          <cell r="D508">
            <v>0</v>
          </cell>
        </row>
        <row r="509">
          <cell r="A509" t="str">
            <v>06.01.090</v>
          </cell>
          <cell r="B509" t="str">
            <v>FORMAS PARA CONCRETO APARENTE ARMADO EM QUALQUER TIPO DE ESTRUTURA , COM CHAPAS DE MADEIRA COMPENSADA TIPO PLASTIFICADA DE 12MM , INCLUSIVE ESCORAMENTO.</v>
          </cell>
          <cell r="C509" t="str">
            <v>m2</v>
          </cell>
          <cell r="D509">
            <v>74.862499999999997</v>
          </cell>
          <cell r="E509">
            <v>59.89</v>
          </cell>
          <cell r="F509" t="str">
            <v>EMLURB</v>
          </cell>
        </row>
        <row r="510">
          <cell r="A510" t="str">
            <v/>
          </cell>
          <cell r="D510">
            <v>0</v>
          </cell>
        </row>
        <row r="511">
          <cell r="A511" t="str">
            <v>06.01.100</v>
          </cell>
          <cell r="B511" t="str">
            <v>ESCORAMENTO EM MADEIRA PARA VIGAS E LAJES DE EDIFICAÇÕES, UTILIZANDO BARROTE 3"X3", PREGO 2 1/2"X10 E TÁBUA DE 2,5X 20CM. CONSIDERADO TRÊS USOS E PÉ DIREITO ATÉ 3,50M.</v>
          </cell>
          <cell r="C511" t="str">
            <v>m2</v>
          </cell>
          <cell r="D511">
            <v>11.45</v>
          </cell>
          <cell r="E511">
            <v>9.16</v>
          </cell>
          <cell r="F511" t="str">
            <v>SEDUC</v>
          </cell>
        </row>
        <row r="512">
          <cell r="A512" t="str">
            <v/>
          </cell>
          <cell r="D512">
            <v>0</v>
          </cell>
        </row>
        <row r="513">
          <cell r="A513" t="str">
            <v>06.010.090</v>
          </cell>
          <cell r="B513" t="str">
            <v>EXCLUÍDO -  CÓDIGO COM ZERO A MAIS...</v>
          </cell>
          <cell r="C513" t="str">
            <v>m2</v>
          </cell>
          <cell r="D513">
            <v>0</v>
          </cell>
          <cell r="F513" t="str">
            <v>SEDUC</v>
          </cell>
        </row>
        <row r="514">
          <cell r="A514" t="str">
            <v/>
          </cell>
          <cell r="D514">
            <v>0</v>
          </cell>
        </row>
        <row r="515">
          <cell r="A515" t="str">
            <v>06.02.020</v>
          </cell>
          <cell r="B515" t="str">
            <v>FERRO CORTADO, DOBRADO E COLOCADO NA FORMA,EM INFRA-ESTRUTURA(CA-50).</v>
          </cell>
          <cell r="C515" t="str">
            <v>Kg</v>
          </cell>
          <cell r="D515">
            <v>6.4875000000000007</v>
          </cell>
          <cell r="E515">
            <v>5.19</v>
          </cell>
          <cell r="F515" t="str">
            <v>EMLURB</v>
          </cell>
        </row>
        <row r="516">
          <cell r="A516" t="str">
            <v/>
          </cell>
          <cell r="D516">
            <v>0</v>
          </cell>
        </row>
        <row r="517">
          <cell r="A517" t="str">
            <v>06.02.030</v>
          </cell>
          <cell r="B517" t="str">
            <v>FERRO CORTADO, DOBRADO E COLOCADO NA FORMA,EM INFRA-ESTRUTURA(CA-60).</v>
          </cell>
          <cell r="C517" t="str">
            <v>Kg</v>
          </cell>
          <cell r="D517">
            <v>7.1750000000000007</v>
          </cell>
          <cell r="E517">
            <v>5.74</v>
          </cell>
          <cell r="F517" t="str">
            <v>EMLURB</v>
          </cell>
        </row>
        <row r="518">
          <cell r="A518" t="str">
            <v/>
          </cell>
          <cell r="D518">
            <v>0</v>
          </cell>
        </row>
        <row r="519">
          <cell r="A519" t="str">
            <v>06.02.050</v>
          </cell>
          <cell r="B519" t="str">
            <v>FERRO CORTADO, DOBRADO E COLOCADO NA FORMA,EM SUPER-ESTRUTURA(CA-50).</v>
          </cell>
          <cell r="C519" t="str">
            <v>Kg</v>
          </cell>
          <cell r="D519">
            <v>6.6374999999999993</v>
          </cell>
          <cell r="E519">
            <v>5.31</v>
          </cell>
          <cell r="F519" t="str">
            <v>EMLURB</v>
          </cell>
        </row>
        <row r="520">
          <cell r="A520" t="str">
            <v/>
          </cell>
          <cell r="D520">
            <v>0</v>
          </cell>
        </row>
        <row r="521">
          <cell r="A521" t="str">
            <v>06.02.060</v>
          </cell>
          <cell r="B521" t="str">
            <v>FERRO CORTADO, DOBRADO E COLOCADO NA FORMA,EM SUPER-ESTRUTURA(CA-60).</v>
          </cell>
          <cell r="C521" t="str">
            <v>Kg</v>
          </cell>
          <cell r="D521">
            <v>7.3250000000000002</v>
          </cell>
          <cell r="E521">
            <v>5.86</v>
          </cell>
          <cell r="F521" t="str">
            <v>EMLURB</v>
          </cell>
        </row>
        <row r="522">
          <cell r="A522" t="str">
            <v/>
          </cell>
          <cell r="D522">
            <v>0</v>
          </cell>
        </row>
        <row r="523">
          <cell r="A523" t="str">
            <v>06.02.070</v>
          </cell>
          <cell r="B523" t="str">
            <v>FORNECIMENTO E  EXECUÇÃO  DE ARMADURA EM TELA METÁLICA Q92 DE FIO 4,20MM, INCLUINDO CORTE E  MONTAGEM</v>
          </cell>
          <cell r="C523" t="str">
            <v>Kg</v>
          </cell>
          <cell r="D523">
            <v>7.125</v>
          </cell>
          <cell r="E523">
            <v>5.7</v>
          </cell>
          <cell r="F523" t="str">
            <v>SEDUC</v>
          </cell>
        </row>
        <row r="524">
          <cell r="A524" t="str">
            <v/>
          </cell>
          <cell r="D524">
            <v>0</v>
          </cell>
        </row>
        <row r="525">
          <cell r="A525" t="str">
            <v>06.02.071</v>
          </cell>
          <cell r="B525" t="str">
            <v>FORNECIMENTO E  EXECUÇÃO  DE ARMADURA EM TELA METÁLICA Q61 (15X15) DE FIO 3,40MM, INCLUINDO CORTE E  MONTAGEM</v>
          </cell>
          <cell r="C525" t="str">
            <v>Kg</v>
          </cell>
          <cell r="D525">
            <v>7.4750000000000005</v>
          </cell>
          <cell r="E525">
            <v>5.98</v>
          </cell>
          <cell r="F525" t="str">
            <v>SEDUC</v>
          </cell>
        </row>
        <row r="526">
          <cell r="A526" t="str">
            <v/>
          </cell>
          <cell r="D526">
            <v>0</v>
          </cell>
        </row>
        <row r="527">
          <cell r="A527" t="str">
            <v>06.02.072</v>
          </cell>
          <cell r="B527" t="str">
            <v>FORNECIMENTO E  EXECUÇÃO  DE ARMADURA EM TELA METÁLICA Q75 (15X15) DE FIO 3,80MM, INCLUINDO CORTE E  MONTAGEM</v>
          </cell>
          <cell r="C527" t="str">
            <v>Kg</v>
          </cell>
          <cell r="D527">
            <v>6.8374999999999995</v>
          </cell>
          <cell r="E527">
            <v>5.47</v>
          </cell>
          <cell r="F527" t="str">
            <v>SEDUC</v>
          </cell>
        </row>
        <row r="528">
          <cell r="A528" t="str">
            <v/>
          </cell>
          <cell r="D528">
            <v>0</v>
          </cell>
        </row>
        <row r="529">
          <cell r="A529" t="str">
            <v>06.03.010</v>
          </cell>
          <cell r="B529" t="str">
            <v>CONCRETO NAO ESTRUTURAL (1 4 8) PARA LASTROS DE PISOS E FUNDACOES, LANCADO E ADENSADO.</v>
          </cell>
          <cell r="C529" t="str">
            <v>m3</v>
          </cell>
          <cell r="D529">
            <v>291.5</v>
          </cell>
          <cell r="E529">
            <v>233.2</v>
          </cell>
          <cell r="F529" t="str">
            <v>EMLURB</v>
          </cell>
        </row>
        <row r="530">
          <cell r="A530" t="str">
            <v/>
          </cell>
          <cell r="D530">
            <v>0</v>
          </cell>
        </row>
        <row r="531">
          <cell r="A531" t="str">
            <v>06.03.020</v>
          </cell>
          <cell r="B531" t="str">
            <v>CONCRETO ESTRUTURAL, FCK 11 MPA, CONDICAO B (NBR-12655),LANCADO SOBRE O TERRENO OU EM FUNDACOES E ADENSADO.</v>
          </cell>
          <cell r="C531" t="str">
            <v>m3</v>
          </cell>
          <cell r="D531">
            <v>317.14999999999998</v>
          </cell>
          <cell r="E531">
            <v>253.72</v>
          </cell>
          <cell r="F531" t="str">
            <v>EMLURB</v>
          </cell>
        </row>
        <row r="532">
          <cell r="A532" t="str">
            <v/>
          </cell>
          <cell r="D532">
            <v>0</v>
          </cell>
        </row>
        <row r="533">
          <cell r="A533" t="str">
            <v>06.03.030</v>
          </cell>
          <cell r="B533" t="str">
            <v>CONCRETO ESTRUTURAL, FCK 13,5 MPA CONDICAO B (NBR-12655),LANCADO SOBRE O TERRENO OU EM FUNDACOES E ADENSADO.</v>
          </cell>
          <cell r="C533" t="str">
            <v>m3</v>
          </cell>
          <cell r="D533">
            <v>330.96249999999998</v>
          </cell>
          <cell r="E533">
            <v>264.77</v>
          </cell>
          <cell r="F533" t="str">
            <v>EMLURB</v>
          </cell>
        </row>
        <row r="534">
          <cell r="A534" t="str">
            <v/>
          </cell>
          <cell r="D534">
            <v>0</v>
          </cell>
        </row>
        <row r="535">
          <cell r="A535" t="str">
            <v>06.03.040</v>
          </cell>
          <cell r="B535" t="str">
            <v>CONCRETO ESTRUTURAL, FCK 15 MPA, CONDICAO B (NBR-12655),LANCADO SOBRE O TERRENO OU EM FUNDACOES E ADENSADO.</v>
          </cell>
          <cell r="C535" t="str">
            <v>m3</v>
          </cell>
          <cell r="D535">
            <v>335.875</v>
          </cell>
          <cell r="E535">
            <v>268.7</v>
          </cell>
          <cell r="F535" t="str">
            <v>EMLURB</v>
          </cell>
        </row>
        <row r="536">
          <cell r="A536" t="str">
            <v/>
          </cell>
          <cell r="D536">
            <v>0</v>
          </cell>
        </row>
        <row r="537">
          <cell r="A537" t="str">
            <v>06.03.050</v>
          </cell>
          <cell r="B537" t="str">
            <v>CONCRETO ESTRUTURAL, FCK 15 MPA, CONDICAO B (NBR-12655),LANCADO EM ESTRUTURAS E ADENSADO.</v>
          </cell>
          <cell r="C537" t="str">
            <v>m3</v>
          </cell>
          <cell r="D537">
            <v>372.66250000000002</v>
          </cell>
          <cell r="E537">
            <v>298.13</v>
          </cell>
          <cell r="F537" t="str">
            <v>EMLURB</v>
          </cell>
        </row>
        <row r="538">
          <cell r="A538" t="str">
            <v/>
          </cell>
          <cell r="D538">
            <v>0</v>
          </cell>
        </row>
        <row r="539">
          <cell r="A539" t="str">
            <v>06.03.060</v>
          </cell>
          <cell r="B539" t="str">
            <v>CONCRETO ESTRUTURAL, FCK 18 MPA, CONDICAO B (NBR-12655),LANCADO SOBRE O TERRENO OU EM FUNDACOES E ADENSADO.</v>
          </cell>
          <cell r="C539" t="str">
            <v>m3</v>
          </cell>
          <cell r="D539">
            <v>348.13749999999999</v>
          </cell>
          <cell r="E539">
            <v>278.51</v>
          </cell>
          <cell r="F539" t="str">
            <v>EMLURB</v>
          </cell>
        </row>
        <row r="540">
          <cell r="A540" t="str">
            <v/>
          </cell>
          <cell r="D540">
            <v>0</v>
          </cell>
        </row>
        <row r="541">
          <cell r="A541" t="str">
            <v>06.03.070</v>
          </cell>
          <cell r="B541" t="str">
            <v>CONCRETO ESTRUTURAL, FCK 18 MPA, CONDICAO B (NBR-12655),LANCADO EM ESTRUTURAS E ADENSADO.</v>
          </cell>
          <cell r="C541" t="str">
            <v>m3</v>
          </cell>
          <cell r="D541">
            <v>384.92500000000001</v>
          </cell>
          <cell r="E541">
            <v>307.94</v>
          </cell>
          <cell r="F541" t="str">
            <v>EMLURB</v>
          </cell>
        </row>
        <row r="542">
          <cell r="A542" t="str">
            <v/>
          </cell>
          <cell r="D542">
            <v>0</v>
          </cell>
        </row>
        <row r="543">
          <cell r="A543" t="str">
            <v>06.03.080</v>
          </cell>
          <cell r="B543" t="str">
            <v>CONCRETO ESTRUTURAL, FCK 20 MPA, CONDICAO B (NBR-12655),LANCADO SOBRE O TERRENO OU EM FUNDACOES E ADENSADO.</v>
          </cell>
          <cell r="C543" t="str">
            <v>m3</v>
          </cell>
          <cell r="D543">
            <v>355.8125</v>
          </cell>
          <cell r="E543">
            <v>284.64999999999998</v>
          </cell>
          <cell r="F543" t="str">
            <v>EMLURB</v>
          </cell>
        </row>
        <row r="544">
          <cell r="A544" t="str">
            <v/>
          </cell>
          <cell r="D544">
            <v>0</v>
          </cell>
        </row>
        <row r="545">
          <cell r="A545" t="str">
            <v>06.03.090</v>
          </cell>
          <cell r="B545" t="str">
            <v>CONCRETO ESTRUTURAL, FCK 20 MPA, CONDICAO B (NBR-12655),LANCADO EM ESTRUTURAS E ADENSADO.</v>
          </cell>
          <cell r="C545" t="str">
            <v>m3</v>
          </cell>
          <cell r="D545">
            <v>392.59999999999997</v>
          </cell>
          <cell r="E545">
            <v>314.08</v>
          </cell>
          <cell r="F545" t="str">
            <v>EMLURB</v>
          </cell>
        </row>
        <row r="546">
          <cell r="A546" t="str">
            <v/>
          </cell>
          <cell r="D546">
            <v>0</v>
          </cell>
        </row>
        <row r="547">
          <cell r="A547" t="str">
            <v>06.03.091</v>
          </cell>
          <cell r="B547" t="str">
            <v>CONCRETO ESTRUTURAL, FCK 25 MPA, CONDICAO A (NBR 12655) LANCADO SOBRE O TERRENO OU EM FUNDACOES E ADENSADO.</v>
          </cell>
          <cell r="C547" t="str">
            <v>m3</v>
          </cell>
          <cell r="D547">
            <v>363.4375</v>
          </cell>
          <cell r="E547">
            <v>290.75</v>
          </cell>
          <cell r="F547" t="str">
            <v>EMLURB</v>
          </cell>
        </row>
        <row r="548">
          <cell r="A548" t="str">
            <v/>
          </cell>
          <cell r="D548">
            <v>0</v>
          </cell>
        </row>
        <row r="549">
          <cell r="A549" t="str">
            <v>06.03.092</v>
          </cell>
          <cell r="B549" t="str">
            <v>CONCRETO ESTRUTURAL, FCK 25 MPA, CONDICAO A (NBR 12655) LANCADO EM ESTRUTURAS E ADENSADO.</v>
          </cell>
          <cell r="C549" t="str">
            <v>m3</v>
          </cell>
          <cell r="D549">
            <v>400.22500000000002</v>
          </cell>
          <cell r="E549">
            <v>320.18</v>
          </cell>
          <cell r="F549" t="str">
            <v>EMLURB</v>
          </cell>
        </row>
        <row r="550">
          <cell r="A550" t="str">
            <v/>
          </cell>
          <cell r="D550">
            <v>0</v>
          </cell>
        </row>
        <row r="551">
          <cell r="A551" t="str">
            <v>06.03.093</v>
          </cell>
          <cell r="B551" t="str">
            <v>CONCRETO ESTRUTURAL, FCK 30 MPA, CONDICAO A (NBR 12655) LANCADO SOBRE O TERRENO OU EM FUNDACOES E ADENSADO.</v>
          </cell>
          <cell r="C551" t="str">
            <v>m3</v>
          </cell>
          <cell r="D551">
            <v>393.5</v>
          </cell>
          <cell r="E551">
            <v>314.8</v>
          </cell>
          <cell r="F551" t="str">
            <v>EMLURB</v>
          </cell>
        </row>
        <row r="552">
          <cell r="A552" t="str">
            <v/>
          </cell>
          <cell r="D552">
            <v>0</v>
          </cell>
        </row>
        <row r="553">
          <cell r="A553" t="str">
            <v>06.03.094</v>
          </cell>
          <cell r="B553" t="str">
            <v>CONCRETO ESTRUTURAL, FCK 30 MPA, CONDICAO A (NBR 12655) LANCADO EM ESTRUTURAS E ADENSADO.</v>
          </cell>
          <cell r="C553" t="str">
            <v>m3</v>
          </cell>
          <cell r="D553">
            <v>430.28750000000002</v>
          </cell>
          <cell r="E553">
            <v>344.23</v>
          </cell>
          <cell r="F553" t="str">
            <v>EMLURB</v>
          </cell>
        </row>
        <row r="554">
          <cell r="A554" t="str">
            <v/>
          </cell>
          <cell r="D554">
            <v>0</v>
          </cell>
        </row>
        <row r="555">
          <cell r="A555" t="str">
            <v>06.03.095</v>
          </cell>
          <cell r="B555" t="str">
            <v>CONCRETO ESTRUTURAL, FCK 35 MPA, CONDICAO A (NBR 12655) LANCADO SOBRE O TERRENO OU EM FUNDACOES E ADENSADO.</v>
          </cell>
          <cell r="C555" t="str">
            <v>m3</v>
          </cell>
          <cell r="D555">
            <v>413.47499999999997</v>
          </cell>
          <cell r="E555">
            <v>330.78</v>
          </cell>
          <cell r="F555" t="str">
            <v>EMLURB</v>
          </cell>
        </row>
        <row r="556">
          <cell r="A556" t="str">
            <v/>
          </cell>
          <cell r="D556">
            <v>0</v>
          </cell>
        </row>
        <row r="557">
          <cell r="A557" t="str">
            <v>06.03.096</v>
          </cell>
          <cell r="B557" t="str">
            <v>CONCRETO ESTRUTURAL, FCK 35 MPA, CONDICAO A (NBR 12655) LANCADO EM ESTRUTURAS E ADENSADO.</v>
          </cell>
          <cell r="C557" t="str">
            <v>m3</v>
          </cell>
          <cell r="D557">
            <v>450.26249999999999</v>
          </cell>
          <cell r="E557">
            <v>360.21</v>
          </cell>
          <cell r="F557" t="str">
            <v>EMLURB</v>
          </cell>
        </row>
        <row r="558">
          <cell r="A558" t="str">
            <v/>
          </cell>
          <cell r="D558">
            <v>0</v>
          </cell>
        </row>
        <row r="559">
          <cell r="A559" t="str">
            <v>06.03.097</v>
          </cell>
          <cell r="B559" t="str">
            <v>CONCRETO ESTRUTURAL, FCK 40 MPA, CONDICAO A (NBR 12655) LANCADO SOBRE O TERRENO OU EM FUNDACOES E ADENSADO.</v>
          </cell>
          <cell r="C559" t="str">
            <v>m3</v>
          </cell>
          <cell r="D559">
            <v>431.1875</v>
          </cell>
          <cell r="E559">
            <v>344.95</v>
          </cell>
          <cell r="F559" t="str">
            <v>EMLURB</v>
          </cell>
        </row>
        <row r="560">
          <cell r="A560" t="str">
            <v/>
          </cell>
          <cell r="D560">
            <v>0</v>
          </cell>
        </row>
        <row r="561">
          <cell r="A561" t="str">
            <v>06.03.098</v>
          </cell>
          <cell r="B561" t="str">
            <v>CONCRETO ESTRUTURAL, FCK 40 MPA, CONDICAO A (NBR 12655) LANCADO EM ESTRUTURAS E ADENSADO.</v>
          </cell>
          <cell r="C561" t="str">
            <v>m3</v>
          </cell>
          <cell r="D561">
            <v>467.97500000000002</v>
          </cell>
          <cell r="E561">
            <v>374.38</v>
          </cell>
          <cell r="F561" t="str">
            <v>EMLURB</v>
          </cell>
        </row>
        <row r="562">
          <cell r="A562" t="str">
            <v/>
          </cell>
          <cell r="D562">
            <v>0</v>
          </cell>
        </row>
        <row r="563">
          <cell r="A563" t="str">
            <v>06.03.100</v>
          </cell>
          <cell r="B563" t="str">
            <v>CONCRETO ARMADO PRONTO, FCK 15 MPA,CONDICAO B (NBR-12655), LANCADO EM FUNDACOES E ADENSADO, INCLUSIVE FORMA, ESCORAMENTO E FERRAGEM.</v>
          </cell>
          <cell r="C563" t="str">
            <v>m3</v>
          </cell>
          <cell r="D563">
            <v>1177.75</v>
          </cell>
          <cell r="E563">
            <v>942.2</v>
          </cell>
          <cell r="F563" t="str">
            <v>EMLURB</v>
          </cell>
        </row>
        <row r="564">
          <cell r="A564" t="str">
            <v/>
          </cell>
          <cell r="D564">
            <v>0</v>
          </cell>
        </row>
        <row r="565">
          <cell r="A565" t="str">
            <v>06.03.101</v>
          </cell>
          <cell r="B565" t="str">
            <v>CONCRETO ARMADO PRONTO, FCK 18 MPA,CONDICAO B (NBR 12655), LANCADO EM FUNDACOES E ADENSADO, INCLUSIVE FORMA, ESCORAMENTO E FERRAGEM.</v>
          </cell>
          <cell r="C565" t="str">
            <v>m3</v>
          </cell>
          <cell r="D565">
            <v>1190.0125</v>
          </cell>
          <cell r="E565">
            <v>952.01</v>
          </cell>
          <cell r="F565" t="str">
            <v>EMLURB</v>
          </cell>
        </row>
        <row r="566">
          <cell r="A566" t="str">
            <v/>
          </cell>
          <cell r="D566">
            <v>0</v>
          </cell>
        </row>
        <row r="567">
          <cell r="A567" t="str">
            <v>06.03.102</v>
          </cell>
          <cell r="B567" t="str">
            <v>CONCRETO ARMADO PRONTO, FCK 20 MPA,CONDICAO B (NBR 12655), LANCADO EM FUNDACOES E ADENSADO, INCLUSIVE FORMA, ESCORAMENTO E FERRAGEM.</v>
          </cell>
          <cell r="C567" t="str">
            <v>m3</v>
          </cell>
          <cell r="D567">
            <v>1197.6875</v>
          </cell>
          <cell r="E567">
            <v>958.15</v>
          </cell>
          <cell r="F567" t="str">
            <v>EMLURB</v>
          </cell>
        </row>
        <row r="568">
          <cell r="A568" t="str">
            <v/>
          </cell>
          <cell r="D568">
            <v>0</v>
          </cell>
        </row>
        <row r="569">
          <cell r="A569" t="str">
            <v>06.03.103</v>
          </cell>
          <cell r="B569" t="str">
            <v>CONCRETO ARMADO PRONTO, FCK 25 MPA CONDICAO A (NBR 12655), LANCADO EM FUNDACOES E ADENSADO, INCLUSIVE FORMA, ESCORAMENTO E FERRAGEM.</v>
          </cell>
          <cell r="C569" t="str">
            <v>m3</v>
          </cell>
          <cell r="D569">
            <v>1205.3125</v>
          </cell>
          <cell r="E569">
            <v>964.25</v>
          </cell>
          <cell r="F569" t="str">
            <v>EMLURB</v>
          </cell>
        </row>
        <row r="570">
          <cell r="A570" t="str">
            <v/>
          </cell>
          <cell r="D570">
            <v>0</v>
          </cell>
        </row>
        <row r="571">
          <cell r="A571" t="str">
            <v>06.03.104</v>
          </cell>
          <cell r="B571" t="str">
            <v>CONCRETO ARMADO PRONTO, FCK 30 MPA CONDICAO A (NBR 12655), LANCADO EM FUNDACOES E ADENSADO, INCLUSIVE FORMA, ESCORAMENTO E FERRAGEM.</v>
          </cell>
          <cell r="C571" t="str">
            <v>m3</v>
          </cell>
          <cell r="D571">
            <v>1235.375</v>
          </cell>
          <cell r="E571">
            <v>988.3</v>
          </cell>
          <cell r="F571" t="str">
            <v>EMLURB</v>
          </cell>
        </row>
        <row r="572">
          <cell r="A572" t="str">
            <v/>
          </cell>
          <cell r="D572">
            <v>0</v>
          </cell>
        </row>
        <row r="573">
          <cell r="A573" t="str">
            <v>06.03.105</v>
          </cell>
          <cell r="B573" t="str">
            <v>CONCRETO ARMADO PRONTO, FCK 35 MPA, CONDICO A (NBR 12655), LANCADO EM FUNDACOES E ADENSADO, INCLUSIVE FORMA, ESCORAMENTO E FERRAGEM.</v>
          </cell>
          <cell r="C573" t="str">
            <v>m3</v>
          </cell>
          <cell r="D573">
            <v>1255.3499999999999</v>
          </cell>
          <cell r="E573">
            <v>1004.28</v>
          </cell>
          <cell r="F573" t="str">
            <v>EMLURB</v>
          </cell>
        </row>
        <row r="574">
          <cell r="A574" t="str">
            <v/>
          </cell>
          <cell r="D574">
            <v>0</v>
          </cell>
        </row>
        <row r="575">
          <cell r="A575" t="str">
            <v>06.03.106</v>
          </cell>
          <cell r="B575" t="str">
            <v>CONCRETO ARMADO PRONTO, FCK 40 MPA,CONDICAO A (NBR 12655), LANCADO EM FUNDACOES E ADENSADO, INCLUSIVE FORMA, ESCORAMENTO E FERRAGEM.</v>
          </cell>
          <cell r="C575" t="str">
            <v>m3</v>
          </cell>
          <cell r="D575">
            <v>1273.0625</v>
          </cell>
          <cell r="E575">
            <v>1018.45</v>
          </cell>
          <cell r="F575" t="str">
            <v>EMLURB</v>
          </cell>
        </row>
        <row r="576">
          <cell r="A576" t="str">
            <v/>
          </cell>
          <cell r="D576">
            <v>0</v>
          </cell>
        </row>
        <row r="577">
          <cell r="A577" t="str">
            <v>06.03.110</v>
          </cell>
          <cell r="B577" t="str">
            <v>CONCRETO ARMADO PRONTO, FCK 15 MPA,CONDICAO B (NBR-12655), LANCADO EM LAJES E ADENSADO, INCLUSIVE FORMA, ESCORAMENTO E FERRAGEM.</v>
          </cell>
          <cell r="C577" t="str">
            <v>m3</v>
          </cell>
          <cell r="D577">
            <v>1434.1</v>
          </cell>
          <cell r="E577">
            <v>1147.28</v>
          </cell>
          <cell r="F577" t="str">
            <v>EMLURB</v>
          </cell>
        </row>
        <row r="578">
          <cell r="A578" t="str">
            <v/>
          </cell>
          <cell r="D578">
            <v>0</v>
          </cell>
        </row>
        <row r="579">
          <cell r="A579" t="str">
            <v>06.03.111</v>
          </cell>
          <cell r="B579" t="str">
            <v>CONCRETO ARMADO PRONTO, FCK 18 MPA,CONDICAO B (NBR 12655), LANCADO EM LAJES E ADENSADO, INCLUSIVE FORMA, ESCORAMENTO E FERRAGEM.</v>
          </cell>
          <cell r="C579" t="str">
            <v>m3</v>
          </cell>
          <cell r="D579">
            <v>1446.3625</v>
          </cell>
          <cell r="E579">
            <v>1157.0899999999999</v>
          </cell>
          <cell r="F579" t="str">
            <v>EMLURB</v>
          </cell>
        </row>
        <row r="580">
          <cell r="A580" t="str">
            <v/>
          </cell>
          <cell r="D580">
            <v>0</v>
          </cell>
        </row>
        <row r="581">
          <cell r="A581" t="str">
            <v>06.03.112</v>
          </cell>
          <cell r="B581" t="str">
            <v>CONCRETO ARMADO PRONTO, FCK 20 MPA,CONDICAO B (NBR 12655), LANCADO EM LAJES E ADENSADO, INCLUSIVE FORMA, ESCORAMENTO E FERRAGEM.</v>
          </cell>
          <cell r="C581" t="str">
            <v>m3</v>
          </cell>
          <cell r="D581">
            <v>1454.0374999999999</v>
          </cell>
          <cell r="E581">
            <v>1163.23</v>
          </cell>
          <cell r="F581" t="str">
            <v>EMLURB</v>
          </cell>
        </row>
        <row r="582">
          <cell r="A582" t="str">
            <v/>
          </cell>
          <cell r="D582">
            <v>0</v>
          </cell>
        </row>
        <row r="583">
          <cell r="A583" t="str">
            <v>06.03.113</v>
          </cell>
          <cell r="B583" t="str">
            <v>CONCRETO ARMADO PRONTO, FCK 25 MPA,CONDICAO A (NBR 12655), LANCADO EM LAJES E ADENSADO, INCLUSIVE FORMA, ESCORAMENTO E FERRAGEM.</v>
          </cell>
          <cell r="C583" t="str">
            <v>m3</v>
          </cell>
          <cell r="D583">
            <v>1461.6624999999999</v>
          </cell>
          <cell r="E583">
            <v>1169.33</v>
          </cell>
          <cell r="F583" t="str">
            <v>EMLURB</v>
          </cell>
        </row>
        <row r="584">
          <cell r="A584" t="str">
            <v/>
          </cell>
          <cell r="D584">
            <v>0</v>
          </cell>
        </row>
        <row r="585">
          <cell r="A585" t="str">
            <v>06.03.114</v>
          </cell>
          <cell r="B585" t="str">
            <v>CONCRETO ARMADO PRONTO, FCK 30 MPA,CONDICAO A (NBR 12655), LANCADO EM LAJES E ADENSADO, INCLUSIVE FORMA, ESCORAMENTO E FERRAGEM.</v>
          </cell>
          <cell r="C585" t="str">
            <v>m3</v>
          </cell>
          <cell r="D585">
            <v>1491.7250000000001</v>
          </cell>
          <cell r="E585">
            <v>1193.3800000000001</v>
          </cell>
          <cell r="F585" t="str">
            <v>EMLURB</v>
          </cell>
        </row>
        <row r="586">
          <cell r="A586" t="str">
            <v/>
          </cell>
          <cell r="D586">
            <v>0</v>
          </cell>
        </row>
        <row r="587">
          <cell r="A587" t="str">
            <v>06.03.115</v>
          </cell>
          <cell r="B587" t="str">
            <v>CONCRETO ARMADO PRONTO, FCK 35 MPA,CONDICAO A (NBR 12655), LANCADO EM LAJES E ADENSADO, INCLUSIVE FORMA, ESCORAMENTO E FERRAGEM.</v>
          </cell>
          <cell r="C587" t="str">
            <v>m3</v>
          </cell>
          <cell r="D587">
            <v>1511.6999999999998</v>
          </cell>
          <cell r="E587">
            <v>1209.3599999999999</v>
          </cell>
          <cell r="F587" t="str">
            <v>EMLURB</v>
          </cell>
        </row>
        <row r="588">
          <cell r="A588" t="str">
            <v/>
          </cell>
          <cell r="D588">
            <v>0</v>
          </cell>
        </row>
        <row r="589">
          <cell r="A589" t="str">
            <v>06.03.116</v>
          </cell>
          <cell r="B589" t="str">
            <v>CONCRETO ARMADO PRONTO, FCK 40 MPA,CONDICAO A (NBR 12655), LANCADO EM LAJES E ADENSADO, INCLUSIVE FORMA, ESCORAMENTO E FERRAGEM.</v>
          </cell>
          <cell r="C589" t="str">
            <v>m3</v>
          </cell>
          <cell r="D589">
            <v>1529.4124999999999</v>
          </cell>
          <cell r="E589">
            <v>1223.53</v>
          </cell>
          <cell r="F589" t="str">
            <v>EMLURB</v>
          </cell>
        </row>
        <row r="590">
          <cell r="A590" t="str">
            <v/>
          </cell>
          <cell r="D590">
            <v>0</v>
          </cell>
        </row>
        <row r="591">
          <cell r="A591" t="str">
            <v>06.03.120</v>
          </cell>
          <cell r="B591" t="str">
            <v>CONCRETO ARMADO PRONTO, FCK 15 MPA,CONDICAO B (NBR-12655), LANCADO EM VIGAS E ADENSADO, INCLUSIVE FORMA, ESCORAMENTO E FERRAGEM.</v>
          </cell>
          <cell r="C591" t="str">
            <v>m3</v>
          </cell>
          <cell r="D591">
            <v>1711.05</v>
          </cell>
          <cell r="E591">
            <v>1368.84</v>
          </cell>
          <cell r="F591" t="str">
            <v>EMLURB</v>
          </cell>
        </row>
        <row r="592">
          <cell r="A592" t="str">
            <v/>
          </cell>
          <cell r="D592">
            <v>0</v>
          </cell>
        </row>
        <row r="593">
          <cell r="A593" t="str">
            <v>06.03.121</v>
          </cell>
          <cell r="B593" t="str">
            <v>CONCRETO ARMADO PRONTO, FCK 18 MPA,CONDICAO B (NBR 12655), LANCADO EM VIGAS E ADENSADO, INCLUSIVE FORMA, ESCORAMENTO E FERRAGEM.</v>
          </cell>
          <cell r="C593" t="str">
            <v>m3</v>
          </cell>
          <cell r="D593">
            <v>1723.3125</v>
          </cell>
          <cell r="E593">
            <v>1378.65</v>
          </cell>
          <cell r="F593" t="str">
            <v>EMLURB</v>
          </cell>
        </row>
        <row r="594">
          <cell r="A594" t="str">
            <v/>
          </cell>
          <cell r="D594">
            <v>0</v>
          </cell>
        </row>
        <row r="595">
          <cell r="A595" t="str">
            <v>06.03.122</v>
          </cell>
          <cell r="B595" t="str">
            <v>CONCRETO ARMADO PRONTO, FCK 20 MPA,CONDICAO B (NBR 12655), LANCADO EM VIGAS E ADENSADO, INCLUSIVE FORMA, ESCORAMENTO E FERRAGEM.</v>
          </cell>
          <cell r="C595" t="str">
            <v>m3</v>
          </cell>
          <cell r="D595">
            <v>1730.9875</v>
          </cell>
          <cell r="E595">
            <v>1384.79</v>
          </cell>
          <cell r="F595" t="str">
            <v>EMLURB</v>
          </cell>
        </row>
        <row r="596">
          <cell r="A596" t="str">
            <v/>
          </cell>
          <cell r="D596">
            <v>0</v>
          </cell>
        </row>
        <row r="597">
          <cell r="A597" t="str">
            <v>06.03.123</v>
          </cell>
          <cell r="B597" t="str">
            <v>CONCRETO ARMADO PRONTO, FCK 25 MPA,CONDICAO A (NBR 12655), LANCADO EM VIGAS E ADENSADO, INCLUSIVE FORMA, ESCORAMENTO E FERRAGEM.</v>
          </cell>
          <cell r="C597" t="str">
            <v>m3</v>
          </cell>
          <cell r="D597">
            <v>1738.6125000000002</v>
          </cell>
          <cell r="E597">
            <v>1390.89</v>
          </cell>
          <cell r="F597" t="str">
            <v>EMLURB</v>
          </cell>
        </row>
        <row r="598">
          <cell r="A598" t="str">
            <v/>
          </cell>
          <cell r="D598">
            <v>0</v>
          </cell>
        </row>
        <row r="599">
          <cell r="A599" t="str">
            <v>06.03.124</v>
          </cell>
          <cell r="B599" t="str">
            <v>CONCRETO ARMADO PRONTO, FCK 30 MPA,CONDICAO A (NBR 12655), LANCADO EM VIGAS E ADENSADO, INCLUSIVE FORMA, ESCORAMENTO E FERRAGEM.</v>
          </cell>
          <cell r="C599" t="str">
            <v>m3</v>
          </cell>
          <cell r="D599">
            <v>1768.6750000000002</v>
          </cell>
          <cell r="E599">
            <v>1414.94</v>
          </cell>
          <cell r="F599" t="str">
            <v>EMLURB</v>
          </cell>
        </row>
        <row r="600">
          <cell r="A600" t="str">
            <v/>
          </cell>
          <cell r="D600">
            <v>0</v>
          </cell>
        </row>
        <row r="601">
          <cell r="A601" t="str">
            <v>06.03.125</v>
          </cell>
          <cell r="B601" t="str">
            <v>CONCRETO ARMADO PRONTO, FCK 35 MPA,CONDICAO A (NBR 12655), LANCADO EM VIGAS E ADENSADO, INCLUSIVE FORMA, ESCORAMENTO E FERRAGEM.</v>
          </cell>
          <cell r="C601" t="str">
            <v>m3</v>
          </cell>
          <cell r="D601">
            <v>1788.65</v>
          </cell>
          <cell r="E601">
            <v>1430.92</v>
          </cell>
          <cell r="F601" t="str">
            <v>EMLURB</v>
          </cell>
        </row>
        <row r="602">
          <cell r="A602" t="str">
            <v/>
          </cell>
          <cell r="D602">
            <v>0</v>
          </cell>
        </row>
        <row r="603">
          <cell r="A603" t="str">
            <v>06.03.126</v>
          </cell>
          <cell r="B603" t="str">
            <v>CONCRETO ARMADO PRONTO, FCK 40 MPA,CONDICAO A (NBR 12655), LANCADO EM VIGAS E ADENSADO, INCLUSIVE FORMA, ESCORAMENTO E FERRAGEM.</v>
          </cell>
          <cell r="C603" t="str">
            <v>m3</v>
          </cell>
          <cell r="D603">
            <v>1806.3625</v>
          </cell>
          <cell r="E603">
            <v>1445.09</v>
          </cell>
          <cell r="F603" t="str">
            <v>EMLURB</v>
          </cell>
        </row>
        <row r="604">
          <cell r="A604" t="str">
            <v/>
          </cell>
          <cell r="D604">
            <v>0</v>
          </cell>
        </row>
        <row r="605">
          <cell r="A605" t="str">
            <v>06.03.130</v>
          </cell>
          <cell r="B605" t="str">
            <v>CONCRETO ARMADO PRONTO, FCK 15 MPA,CONDICAO B (NBR-12655),LANCADO EM PILARES E ADENSADO,INCLUSIVE FORMA, ESCORAMENTO E FERRAGEM.</v>
          </cell>
          <cell r="C605" t="str">
            <v>m3</v>
          </cell>
          <cell r="D605">
            <v>2017.85</v>
          </cell>
          <cell r="E605">
            <v>1614.28</v>
          </cell>
          <cell r="F605" t="str">
            <v>EMLURB</v>
          </cell>
        </row>
        <row r="606">
          <cell r="A606" t="str">
            <v/>
          </cell>
          <cell r="D606">
            <v>0</v>
          </cell>
        </row>
        <row r="607">
          <cell r="A607" t="str">
            <v>06.03.131</v>
          </cell>
          <cell r="B607" t="str">
            <v>CONCRETO ARMADO PRONTO, FCK 18 MPA,CONDICAO B (NBR 12655),LANCADO EM PILARES E ADENSADO,INCLUSIVE FORMA, ESCORAMENTO E FERRAGEM.</v>
          </cell>
          <cell r="C607" t="str">
            <v>m3</v>
          </cell>
          <cell r="D607">
            <v>2030.1125</v>
          </cell>
          <cell r="E607">
            <v>1624.09</v>
          </cell>
          <cell r="F607" t="str">
            <v>EMLURB</v>
          </cell>
        </row>
        <row r="608">
          <cell r="A608" t="str">
            <v/>
          </cell>
          <cell r="D608">
            <v>0</v>
          </cell>
        </row>
        <row r="609">
          <cell r="A609" t="str">
            <v>06.03.132</v>
          </cell>
          <cell r="B609" t="str">
            <v>CONCRETO ARMADO PRONTO, FCK 20 MPA,CONDICAO B (NBR 12655),LANCADO EM PILARES E ADENSADO,INCLUSIVE FORMA, ESCORAMENTO E FERRAGEM.</v>
          </cell>
          <cell r="C609" t="str">
            <v>m3</v>
          </cell>
          <cell r="D609">
            <v>2037.7874999999999</v>
          </cell>
          <cell r="E609">
            <v>1630.23</v>
          </cell>
          <cell r="F609" t="str">
            <v>EMLURB</v>
          </cell>
        </row>
        <row r="610">
          <cell r="A610" t="str">
            <v/>
          </cell>
          <cell r="D610">
            <v>0</v>
          </cell>
        </row>
        <row r="611">
          <cell r="A611" t="str">
            <v>06.03.133</v>
          </cell>
          <cell r="B611" t="str">
            <v>CONCRETO ARMADO PRONTO, FCK 25 MPA,CONDICAO A (NBR 12655),LANCADO EM PILARES E ADENSADO,INCLUSIVE FORMA, ESCORAMENTO E FERRAGEM.</v>
          </cell>
          <cell r="C611" t="str">
            <v>m3</v>
          </cell>
          <cell r="D611">
            <v>2045.4124999999999</v>
          </cell>
          <cell r="E611">
            <v>1636.33</v>
          </cell>
          <cell r="F611" t="str">
            <v>EMLURB</v>
          </cell>
        </row>
        <row r="612">
          <cell r="A612" t="str">
            <v/>
          </cell>
          <cell r="D612">
            <v>0</v>
          </cell>
        </row>
        <row r="613">
          <cell r="A613" t="str">
            <v>06.03.134</v>
          </cell>
          <cell r="B613" t="str">
            <v>CONCRETO ARMADO PRONTO, FCK 30 MPA,CONDICAO A (NBR 12655),LANCADO EM PILARES E ADENSADO,INCLUSIVE FORMA, ESCORAMENTO E FERRAGEM.</v>
          </cell>
          <cell r="C613" t="str">
            <v>m3</v>
          </cell>
          <cell r="D613">
            <v>2075.4750000000004</v>
          </cell>
          <cell r="E613">
            <v>1660.38</v>
          </cell>
          <cell r="F613" t="str">
            <v>EMLURB</v>
          </cell>
        </row>
        <row r="614">
          <cell r="A614" t="str">
            <v/>
          </cell>
          <cell r="D614">
            <v>0</v>
          </cell>
        </row>
        <row r="615">
          <cell r="A615" t="str">
            <v>06.03.135</v>
          </cell>
          <cell r="B615" t="str">
            <v>CONCRETO ARMADO PRONTO, FCK 35 MPA,CONDICAO A (NBR 12655),LANCADO EM PILARES E ADENSADO,INCLUSIVE FORMA, ESCORAMENTO E FERRAGEM.</v>
          </cell>
          <cell r="C615" t="str">
            <v>m3</v>
          </cell>
          <cell r="D615">
            <v>2095.4499999999998</v>
          </cell>
          <cell r="E615">
            <v>1676.36</v>
          </cell>
          <cell r="F615" t="str">
            <v>EMLURB</v>
          </cell>
        </row>
        <row r="616">
          <cell r="A616" t="str">
            <v/>
          </cell>
          <cell r="D616">
            <v>0</v>
          </cell>
        </row>
        <row r="617">
          <cell r="A617" t="str">
            <v>06.03.136</v>
          </cell>
          <cell r="B617" t="str">
            <v>CONCRETO ARMADO PRONTO, FCK 40 MPA,CONDICAO A (NBR 12655),LANCADO EM PILARES E ADENSAD0,INCLUSIVE FORMA, ESCORAMENTO E FERRAGEM.</v>
          </cell>
          <cell r="C617" t="str">
            <v>m3</v>
          </cell>
          <cell r="D617">
            <v>2113.1624999999999</v>
          </cell>
          <cell r="E617">
            <v>1690.53</v>
          </cell>
          <cell r="F617" t="str">
            <v>EMLURB</v>
          </cell>
        </row>
        <row r="618">
          <cell r="A618" t="str">
            <v/>
          </cell>
          <cell r="D618">
            <v>0</v>
          </cell>
        </row>
        <row r="619">
          <cell r="A619" t="str">
            <v>06.03.140</v>
          </cell>
          <cell r="B619" t="str">
            <v>CONCRETO ARMADO PRONTO, FCK 15 MPA,CONDICAO B (NBR-12655),LANCADO EM QUALQUER TIPO DE ESTRUTURA E ADENSADO, INCLUSIVE FORMA, ESCORAMENTO E FERRAGEM.</v>
          </cell>
          <cell r="C619" t="str">
            <v>m3</v>
          </cell>
          <cell r="D619">
            <v>1706.6875</v>
          </cell>
          <cell r="E619">
            <v>1365.35</v>
          </cell>
          <cell r="F619" t="str">
            <v>EMLURB</v>
          </cell>
        </row>
        <row r="620">
          <cell r="A620" t="str">
            <v/>
          </cell>
          <cell r="D620">
            <v>0</v>
          </cell>
        </row>
        <row r="621">
          <cell r="A621" t="str">
            <v>06.03.141</v>
          </cell>
          <cell r="B621" t="str">
            <v>CONCRETO ARMADO PRONTO, FCK 18 MPA,CONDICAO B (NBR 12655),LANCADO EM QUALQUER TIPO DE ESTRUTURA E ADENSADO, INCLUSIVE FORMA, ESCORAMENTO E FERRAGEM.</v>
          </cell>
          <cell r="C621" t="str">
            <v>m3</v>
          </cell>
          <cell r="D621">
            <v>1718.95</v>
          </cell>
          <cell r="E621">
            <v>1375.16</v>
          </cell>
          <cell r="F621" t="str">
            <v>EMLURB</v>
          </cell>
        </row>
        <row r="622">
          <cell r="A622" t="str">
            <v/>
          </cell>
          <cell r="D622">
            <v>0</v>
          </cell>
        </row>
        <row r="623">
          <cell r="A623" t="str">
            <v>06.03.142</v>
          </cell>
          <cell r="B623" t="str">
            <v>CONCRETO ARMADO PRONTO, FCK 20 MPA,CONDICAO B (NBR 12655),LANCADO EM QUALQUER TIPO DE ESTRUTURA E ADENSADO, INCLUSIVE FORMA, ESCORAMENTO E FERRAGEM.</v>
          </cell>
          <cell r="C623" t="str">
            <v>m3</v>
          </cell>
          <cell r="D623">
            <v>1726.625</v>
          </cell>
          <cell r="E623">
            <v>1381.3</v>
          </cell>
          <cell r="F623" t="str">
            <v>EMLURB</v>
          </cell>
        </row>
        <row r="624">
          <cell r="A624" t="str">
            <v/>
          </cell>
          <cell r="D624">
            <v>0</v>
          </cell>
        </row>
        <row r="625">
          <cell r="A625" t="str">
            <v>06.03.143</v>
          </cell>
          <cell r="B625" t="str">
            <v>CONCRETO ARMADO PRONTO, FCK 25 MPA,CONDICAO A (NBR 12655),LANCADO EM QUALQUER TIPO DE ESTRUTURA E ADENSADO, INCLUSIVE FORMA, ESCORAMENTO E FERRAGEM.</v>
          </cell>
          <cell r="C625" t="str">
            <v>m3</v>
          </cell>
          <cell r="D625">
            <v>1734.25</v>
          </cell>
          <cell r="E625">
            <v>1387.4</v>
          </cell>
          <cell r="F625" t="str">
            <v>EMLURB</v>
          </cell>
        </row>
        <row r="626">
          <cell r="A626" t="str">
            <v/>
          </cell>
          <cell r="D626">
            <v>0</v>
          </cell>
        </row>
        <row r="627">
          <cell r="A627" t="str">
            <v>06.03.144</v>
          </cell>
          <cell r="B627" t="str">
            <v>CONCRETO ARMADO PRONTO, FCK 30 MPA,CONDICAO A (NBR 12655),LANCADO EM QUALQUER TIPO DE ESTRUTURA E ADENSADO, INCLUSIVE FORMA, ESCORAMENTO E FERRAGEM.</v>
          </cell>
          <cell r="C627" t="str">
            <v>m3</v>
          </cell>
          <cell r="D627">
            <v>1764.3125</v>
          </cell>
          <cell r="E627">
            <v>1411.45</v>
          </cell>
          <cell r="F627" t="str">
            <v>EMLURB</v>
          </cell>
        </row>
        <row r="628">
          <cell r="A628" t="str">
            <v/>
          </cell>
          <cell r="D628">
            <v>0</v>
          </cell>
        </row>
        <row r="629">
          <cell r="A629" t="str">
            <v>06.03.145</v>
          </cell>
          <cell r="B629" t="str">
            <v>CONCRETO ARMADO PRONTO, FCK 35 MPA,CONDICAO A (NBR 12655),LANCADO EM QUALQUER TIPO DE ESTRUTURA E ADENSADO, INCLUSIVE FORMA, ESCORAMENTO E FERRAGEM.</v>
          </cell>
          <cell r="C629" t="str">
            <v>m3</v>
          </cell>
          <cell r="D629">
            <v>1784.2875000000001</v>
          </cell>
          <cell r="E629">
            <v>1427.43</v>
          </cell>
          <cell r="F629" t="str">
            <v>EMLURB</v>
          </cell>
        </row>
        <row r="630">
          <cell r="A630" t="str">
            <v/>
          </cell>
          <cell r="D630">
            <v>0</v>
          </cell>
        </row>
        <row r="631">
          <cell r="A631" t="str">
            <v>06.03.146</v>
          </cell>
          <cell r="B631" t="str">
            <v>CONCRETO ARMADO PRONTO, FCK 40 MPA,CONDICAO A (NBR 12655),LANCADO EM QUALQUER TIPO DE ESTRUTURA E ADENSADO, INCLUSIVE FORMA, ESCORAMENTO E FERRAGEM.</v>
          </cell>
          <cell r="C631" t="str">
            <v>m3</v>
          </cell>
          <cell r="D631">
            <v>1802</v>
          </cell>
          <cell r="E631">
            <v>1441.6</v>
          </cell>
          <cell r="F631" t="str">
            <v>EMLURB</v>
          </cell>
        </row>
        <row r="632">
          <cell r="A632" t="str">
            <v/>
          </cell>
          <cell r="D632">
            <v>0</v>
          </cell>
        </row>
        <row r="633">
          <cell r="A633" t="str">
            <v>06.03.150</v>
          </cell>
          <cell r="B633" t="str">
            <v>CONCRETO APARENTE ARMADO PRONTO, FCK 15 MPA, CONDICAO B (NBR-12655), LANCADO EM LAJES E ADENSADO, INCLUSIVE FORMA,ESCORAMENTO E FERRAGEM.</v>
          </cell>
          <cell r="C633" t="str">
            <v>m3</v>
          </cell>
          <cell r="D633">
            <v>1375.9875</v>
          </cell>
          <cell r="E633">
            <v>1100.79</v>
          </cell>
          <cell r="F633" t="str">
            <v>EMLURB</v>
          </cell>
        </row>
        <row r="634">
          <cell r="A634" t="str">
            <v/>
          </cell>
          <cell r="D634">
            <v>0</v>
          </cell>
        </row>
        <row r="635">
          <cell r="A635" t="str">
            <v>06.03.151</v>
          </cell>
          <cell r="B635" t="str">
            <v>CONCRETO APARENTE ARMADO PRONTO, FCK 18 MPA, CONDICAO B (NBR 12655), LANCADO EM LAJES E ADENSADO, INCLUSIVE FORMA,ESCORAMENTO E FERRAGEM.</v>
          </cell>
          <cell r="C635" t="str">
            <v>m3</v>
          </cell>
          <cell r="D635">
            <v>1388.25</v>
          </cell>
          <cell r="E635">
            <v>1110.5999999999999</v>
          </cell>
          <cell r="F635" t="str">
            <v>EMLURB</v>
          </cell>
        </row>
        <row r="636">
          <cell r="A636" t="str">
            <v/>
          </cell>
          <cell r="D636">
            <v>0</v>
          </cell>
        </row>
        <row r="637">
          <cell r="A637" t="str">
            <v>06.03.152</v>
          </cell>
          <cell r="B637" t="str">
            <v>CONCRETO APARENTE ARMADO PRONTO, FCK 20 MPA, CONDICAO B (NBR 12655), LANCADO EM LAJES E ADENSADO, INCLUSIVE FORMA,ESCORAMENTO E FERRAGEM.</v>
          </cell>
          <cell r="C637" t="str">
            <v>m3</v>
          </cell>
          <cell r="D637">
            <v>1395.925</v>
          </cell>
          <cell r="E637">
            <v>1116.74</v>
          </cell>
          <cell r="F637" t="str">
            <v>EMLURB</v>
          </cell>
        </row>
        <row r="638">
          <cell r="A638" t="str">
            <v/>
          </cell>
          <cell r="D638">
            <v>0</v>
          </cell>
        </row>
        <row r="639">
          <cell r="A639" t="str">
            <v>06.03.153</v>
          </cell>
          <cell r="B639" t="str">
            <v>CONCRETO APARENTE ARMADO PRONTO, FCK 25 MPA, CONDICAO A (NBR 12655), LANCADO EM LAJES E ADENSADO, INCLUSIVE FORMA,ESCORAMENTO E FERRAGEM.</v>
          </cell>
          <cell r="C639" t="str">
            <v>m3</v>
          </cell>
          <cell r="D639">
            <v>1403.55</v>
          </cell>
          <cell r="E639">
            <v>1122.8399999999999</v>
          </cell>
          <cell r="F639" t="str">
            <v>EMLURB</v>
          </cell>
        </row>
        <row r="640">
          <cell r="A640" t="str">
            <v/>
          </cell>
          <cell r="D640">
            <v>0</v>
          </cell>
        </row>
        <row r="641">
          <cell r="A641" t="str">
            <v>06.03.154</v>
          </cell>
          <cell r="B641" t="str">
            <v>CONCRETO APARENTE ARMADO PRONTO, FCK 30 MPA, CONDICAO A (NBR 12655), LANCADO EM LAJES E ADENSADO, INCLUSIVE FORMA,ESCORAMENTO E FERRAGEM.</v>
          </cell>
          <cell r="C641" t="str">
            <v>m3</v>
          </cell>
          <cell r="D641">
            <v>1433.6125000000002</v>
          </cell>
          <cell r="E641">
            <v>1146.8900000000001</v>
          </cell>
          <cell r="F641" t="str">
            <v>EMLURB</v>
          </cell>
        </row>
        <row r="642">
          <cell r="A642" t="str">
            <v/>
          </cell>
          <cell r="D642">
            <v>0</v>
          </cell>
        </row>
        <row r="643">
          <cell r="A643" t="str">
            <v>06.03.155</v>
          </cell>
          <cell r="B643" t="str">
            <v>CONCRETO APARENTE ARMADO PRONTO, FCK 35 MPA, CONDICAO A (NBR 12655), LANCADO EM LAJES E ADENSADO, INCLUSIVE FORMA,ESCORAMENTO E FERRAGEM.</v>
          </cell>
          <cell r="C643" t="str">
            <v>m3</v>
          </cell>
          <cell r="D643">
            <v>1453.5874999999999</v>
          </cell>
          <cell r="E643">
            <v>1162.8699999999999</v>
          </cell>
          <cell r="F643" t="str">
            <v>EMLURB</v>
          </cell>
        </row>
        <row r="644">
          <cell r="A644" t="str">
            <v/>
          </cell>
          <cell r="D644">
            <v>0</v>
          </cell>
        </row>
        <row r="645">
          <cell r="A645" t="str">
            <v>06.03.156</v>
          </cell>
          <cell r="B645" t="str">
            <v>CONCRETO APARENTE ARMADO PRONTO, FCK 40 MPA, CONDICAO A (NBR 12655), LANCADO EM LAJES E ADENSADO, INCLUSIVE FORMA,ESCORAMENTO E FERRAGEM.</v>
          </cell>
          <cell r="C645" t="str">
            <v>m3</v>
          </cell>
          <cell r="D645">
            <v>1471.3</v>
          </cell>
          <cell r="E645">
            <v>1177.04</v>
          </cell>
          <cell r="F645" t="str">
            <v>EMLURB</v>
          </cell>
        </row>
        <row r="646">
          <cell r="A646" t="str">
            <v/>
          </cell>
          <cell r="D646">
            <v>0</v>
          </cell>
        </row>
        <row r="647">
          <cell r="A647" t="str">
            <v>06.03.160</v>
          </cell>
          <cell r="B647" t="str">
            <v>CONCRETO APARENTE ARMADO PRONTO, FCK 15 MPA CONDICAO B (NBR-12655), LANCADO EM VIGAS E ADENSADO,INCLUSIVE FORMA, ESCORAMENTO E FERRAGEM.</v>
          </cell>
          <cell r="C647" t="str">
            <v>m3</v>
          </cell>
          <cell r="D647">
            <v>1726.2</v>
          </cell>
          <cell r="E647">
            <v>1380.96</v>
          </cell>
          <cell r="F647" t="str">
            <v>EMLURB</v>
          </cell>
        </row>
        <row r="648">
          <cell r="A648" t="str">
            <v/>
          </cell>
          <cell r="D648">
            <v>0</v>
          </cell>
        </row>
        <row r="649">
          <cell r="A649" t="str">
            <v>06.03.161</v>
          </cell>
          <cell r="B649" t="str">
            <v>CONCRETO APARENTE ARMADO PRONTO, FCK 18 MPA CONDICAO B (NBR-12655), LANCADO EM VIGAS E ADENSADO,INCLUSIVE FORMA, ESCORAMENTO E FERRAGEM.</v>
          </cell>
          <cell r="C649" t="str">
            <v>m3</v>
          </cell>
          <cell r="D649">
            <v>1738.4625000000001</v>
          </cell>
          <cell r="E649">
            <v>1390.77</v>
          </cell>
          <cell r="F649" t="str">
            <v>EMLURB</v>
          </cell>
        </row>
        <row r="650">
          <cell r="A650" t="str">
            <v/>
          </cell>
          <cell r="D650">
            <v>0</v>
          </cell>
        </row>
        <row r="651">
          <cell r="A651" t="str">
            <v>06.03.162</v>
          </cell>
          <cell r="B651" t="str">
            <v>CONCRETO APARENTE ARMADO PRONTO, FCK 20 MPA CONDICAO B (NBR-12655), LANCADO EM VIGAS E ADENSADO,INCLUSIVE FORMA, ESCORAMENTO E FERRAGEM.</v>
          </cell>
          <cell r="C651" t="str">
            <v>m3</v>
          </cell>
          <cell r="D651">
            <v>1746.1375</v>
          </cell>
          <cell r="E651">
            <v>1396.91</v>
          </cell>
          <cell r="F651" t="str">
            <v>EMLURB</v>
          </cell>
        </row>
        <row r="652">
          <cell r="A652" t="str">
            <v/>
          </cell>
          <cell r="D652">
            <v>0</v>
          </cell>
        </row>
        <row r="653">
          <cell r="A653" t="str">
            <v>06.03.163</v>
          </cell>
          <cell r="B653" t="str">
            <v>CONCRETO APARENTE ARMADO PRONTO, FCK 25 MPA CONDICAO A (NBR-12655), LANCADO EM VIGAS E ADENSADO,INCLUSIVE FORMA, ESCORAMENTO E FERRAGEM.</v>
          </cell>
          <cell r="C653" t="str">
            <v>m3</v>
          </cell>
          <cell r="D653">
            <v>1753.7625</v>
          </cell>
          <cell r="E653">
            <v>1403.01</v>
          </cell>
          <cell r="F653" t="str">
            <v>EMLURB</v>
          </cell>
        </row>
        <row r="654">
          <cell r="A654" t="str">
            <v/>
          </cell>
          <cell r="D654">
            <v>0</v>
          </cell>
        </row>
        <row r="655">
          <cell r="A655" t="str">
            <v>06.03.164</v>
          </cell>
          <cell r="B655" t="str">
            <v>CONCRETO APARENTE ARMADO PRONTO, FCK 30 MPA CONDICAO A (NBR-12655), LANCADO EM VIGAS E ADENSADO,INCLUSIVE FORMA, ESCORAMENTO E FERRAGEM.</v>
          </cell>
          <cell r="C655" t="str">
            <v>m3</v>
          </cell>
          <cell r="D655">
            <v>1783.8249999999998</v>
          </cell>
          <cell r="E655">
            <v>1427.06</v>
          </cell>
          <cell r="F655" t="str">
            <v>EMLURB</v>
          </cell>
        </row>
        <row r="656">
          <cell r="A656" t="str">
            <v/>
          </cell>
          <cell r="D656">
            <v>0</v>
          </cell>
        </row>
        <row r="657">
          <cell r="A657" t="str">
            <v>06.03.165</v>
          </cell>
          <cell r="B657" t="str">
            <v>CONCRETO APARENTE ARMADO PRONTO, FCK 35 MPA CONDICAO A (NBR-12655), LANCADO EM VIGAS E ADENSADO,INCLUSIVE FORMA, ESCORAMENTO E FERRAGEM.</v>
          </cell>
          <cell r="C657" t="str">
            <v>m3</v>
          </cell>
          <cell r="D657">
            <v>1803.8</v>
          </cell>
          <cell r="E657">
            <v>1443.04</v>
          </cell>
          <cell r="F657" t="str">
            <v>EMLURB</v>
          </cell>
        </row>
        <row r="658">
          <cell r="A658" t="str">
            <v/>
          </cell>
          <cell r="D658">
            <v>0</v>
          </cell>
        </row>
        <row r="659">
          <cell r="A659" t="str">
            <v>06.03.166</v>
          </cell>
          <cell r="B659" t="str">
            <v>CONCRETO APARENTE ARMADO PRONTO, FCK 40 MPA CONDICAO A (NBR-12655), LANCADO EM VIGAS E ADENSADO,INCLUSIVE FORMA, ESCORAMENTO E FERRAGEM.</v>
          </cell>
          <cell r="C659" t="str">
            <v>m3</v>
          </cell>
          <cell r="D659">
            <v>1821.5125</v>
          </cell>
          <cell r="E659">
            <v>1457.21</v>
          </cell>
          <cell r="F659" t="str">
            <v>EMLURB</v>
          </cell>
        </row>
        <row r="660">
          <cell r="A660" t="str">
            <v/>
          </cell>
          <cell r="D660">
            <v>0</v>
          </cell>
        </row>
        <row r="661">
          <cell r="A661" t="str">
            <v>06.03.170</v>
          </cell>
          <cell r="B661" t="str">
            <v>CONCRETO APARENTE ARMADO PRONTO, FCK 15 MPA CONDICAO B (NBR-12655), LANCADO EM PILARES E ADENSADO, INCLUSIVE FORMA, ESCORAMENTO E FERRAGEM.</v>
          </cell>
          <cell r="C661" t="str">
            <v>m3</v>
          </cell>
          <cell r="D661">
            <v>2091.1375000000003</v>
          </cell>
          <cell r="E661">
            <v>1672.91</v>
          </cell>
          <cell r="F661" t="str">
            <v>EMLURB</v>
          </cell>
        </row>
        <row r="662">
          <cell r="A662" t="str">
            <v/>
          </cell>
          <cell r="D662">
            <v>0</v>
          </cell>
        </row>
        <row r="663">
          <cell r="A663" t="str">
            <v>06.03.171</v>
          </cell>
          <cell r="B663" t="str">
            <v>CONCRETO APARENTE ARMADO PRONTO, FCK 18 MPA CONDICAO B (NBR-12655), LANCADO EM PILARES E ADENSADO, INCLUSIVE FORMA, ESCORAMENTO E FERRAGEM.</v>
          </cell>
          <cell r="C663" t="str">
            <v>m3</v>
          </cell>
          <cell r="D663">
            <v>2103.4</v>
          </cell>
          <cell r="E663">
            <v>1682.72</v>
          </cell>
          <cell r="F663" t="str">
            <v>EMLURB</v>
          </cell>
        </row>
        <row r="664">
          <cell r="A664" t="str">
            <v/>
          </cell>
          <cell r="D664">
            <v>0</v>
          </cell>
        </row>
        <row r="665">
          <cell r="A665" t="str">
            <v>06.03.172</v>
          </cell>
          <cell r="B665" t="str">
            <v>CONCRETO APARENTE ARMADO PRONTO, FCK 20 MPA CONDICAO B (NBR-12655), LANCADO EM PILARES E ADENSADO, INCLUSIVE FORMA, ESCORAMENTO E FERRAGEM.</v>
          </cell>
          <cell r="C665" t="str">
            <v>m3</v>
          </cell>
          <cell r="D665">
            <v>2111.0749999999998</v>
          </cell>
          <cell r="E665">
            <v>1688.86</v>
          </cell>
          <cell r="F665" t="str">
            <v>EMLURB</v>
          </cell>
        </row>
        <row r="666">
          <cell r="A666" t="str">
            <v/>
          </cell>
          <cell r="D666">
            <v>0</v>
          </cell>
        </row>
        <row r="667">
          <cell r="A667" t="str">
            <v>06.03.173</v>
          </cell>
          <cell r="B667" t="str">
            <v>CONCRETO APARENTE ARMADO PRONTO, FCK 25 MPA CONDICAO A (NBR-12655), LANCADO EM PILARES E ADENSADO, INCLUSIVE FORMA, ESCORAMENTO E FERRAGEM.</v>
          </cell>
          <cell r="C667" t="str">
            <v>m3</v>
          </cell>
          <cell r="D667">
            <v>2118.6999999999998</v>
          </cell>
          <cell r="E667">
            <v>1694.96</v>
          </cell>
          <cell r="F667" t="str">
            <v>EMLURB</v>
          </cell>
        </row>
        <row r="668">
          <cell r="A668" t="str">
            <v/>
          </cell>
          <cell r="D668">
            <v>0</v>
          </cell>
        </row>
        <row r="669">
          <cell r="A669" t="str">
            <v>06.03.174</v>
          </cell>
          <cell r="B669" t="str">
            <v>CONCRETO APARENTE ARMADO PRONTO, FCK 30 MPA CONDICAO A (NBR-12655), LANCADO EM PILARES E ADENSADO, INCLUSIVE FORMA, ESCORAMENTO E FERRAGEM.</v>
          </cell>
          <cell r="C669" t="str">
            <v>m3</v>
          </cell>
          <cell r="D669">
            <v>2148.7624999999998</v>
          </cell>
          <cell r="E669">
            <v>1719.01</v>
          </cell>
          <cell r="F669" t="str">
            <v>EMLURB</v>
          </cell>
        </row>
        <row r="670">
          <cell r="A670" t="str">
            <v/>
          </cell>
          <cell r="D670">
            <v>0</v>
          </cell>
        </row>
        <row r="671">
          <cell r="A671" t="str">
            <v>06.03.175</v>
          </cell>
          <cell r="B671" t="str">
            <v>CONCRETO APARENTE ARMADO PRONTO, FCK 35 MPA CONDICAO A (NBR-12655), LANCADO EM PILARES E ADENSADO, INCLUSIVE FORMA, ESCORAMENTO E FERRAGEM.</v>
          </cell>
          <cell r="C671" t="str">
            <v>m3</v>
          </cell>
          <cell r="D671">
            <v>2168.7375000000002</v>
          </cell>
          <cell r="E671">
            <v>1734.99</v>
          </cell>
          <cell r="F671" t="str">
            <v>EMLURB</v>
          </cell>
        </row>
        <row r="672">
          <cell r="A672" t="str">
            <v/>
          </cell>
          <cell r="D672">
            <v>0</v>
          </cell>
        </row>
        <row r="673">
          <cell r="A673" t="str">
            <v>06.03.176</v>
          </cell>
          <cell r="B673" t="str">
            <v>CONCRETO APARENTE ARMADO PRONTO, FCK 40 MPA CONDICAO A (NBR-12655), LANCADO EM PILARES E ADENSADO, INCLUSIVE FORMA, ESCORAMENTO E FERRAGEM.</v>
          </cell>
          <cell r="C673" t="str">
            <v>m3</v>
          </cell>
          <cell r="D673">
            <v>2186.4500000000003</v>
          </cell>
          <cell r="E673">
            <v>1749.16</v>
          </cell>
          <cell r="F673" t="str">
            <v>EMLURB</v>
          </cell>
        </row>
        <row r="674">
          <cell r="A674" t="str">
            <v/>
          </cell>
          <cell r="D674">
            <v>0</v>
          </cell>
        </row>
        <row r="675">
          <cell r="A675" t="str">
            <v>06.03.180</v>
          </cell>
          <cell r="B675" t="str">
            <v>CONCRETO APARENTE ARMADO PRONTO, FCK 15 MPA CONDICAO B (NBR-12655),LANCADO EM QUALQUER TIPO DE ESTRUTURA E ADENSADO, INCLUSIVE FORMA, ESCORAMENTO E FERRAGEM.</v>
          </cell>
          <cell r="C675" t="str">
            <v>m3</v>
          </cell>
          <cell r="D675">
            <v>1756.5250000000001</v>
          </cell>
          <cell r="E675">
            <v>1405.22</v>
          </cell>
          <cell r="F675" t="str">
            <v>EMLURB</v>
          </cell>
        </row>
        <row r="676">
          <cell r="A676" t="str">
            <v/>
          </cell>
          <cell r="D676">
            <v>0</v>
          </cell>
        </row>
        <row r="677">
          <cell r="A677" t="str">
            <v>06.03.181</v>
          </cell>
          <cell r="B677" t="str">
            <v>CONCRETO APARENTE ARMADO PRONTO, FCK 18 MPA CONDICAO B (NBR-12655),LANCADO EM QUALQUER TIPO DE ESTRUTURA E ADENSADO, INCLUSIVE FORMA, ESCORAMENTO E FERRAGEM.</v>
          </cell>
          <cell r="C677" t="str">
            <v>m3</v>
          </cell>
          <cell r="D677">
            <v>1768.7874999999999</v>
          </cell>
          <cell r="E677">
            <v>1415.03</v>
          </cell>
          <cell r="F677" t="str">
            <v>EMLURB</v>
          </cell>
        </row>
        <row r="678">
          <cell r="A678" t="str">
            <v/>
          </cell>
          <cell r="D678">
            <v>0</v>
          </cell>
        </row>
        <row r="679">
          <cell r="A679" t="str">
            <v>06.03.182</v>
          </cell>
          <cell r="B679" t="str">
            <v>CONCRETO APARENTE ARMADO PRONTO, FCK 20 MPA CONDICAO B (NBR-12655),LANCADO EM QUALQUER TIPO DE ESTRUTURA E ADENSADO, INCLUSIVE FORMA, ESCORAMENTO E FERRAGEM.</v>
          </cell>
          <cell r="C679" t="str">
            <v>m3</v>
          </cell>
          <cell r="D679">
            <v>1776.4625000000001</v>
          </cell>
          <cell r="E679">
            <v>1421.17</v>
          </cell>
          <cell r="F679" t="str">
            <v>EMLURB</v>
          </cell>
        </row>
        <row r="680">
          <cell r="A680" t="str">
            <v/>
          </cell>
          <cell r="D680">
            <v>0</v>
          </cell>
        </row>
        <row r="681">
          <cell r="A681" t="str">
            <v>06.03.183</v>
          </cell>
          <cell r="B681" t="str">
            <v>CONCRETO APARENTE ARMADO PRONTO, FCK 25 MPA CONDICAO A (NBR-12655),LANCADO EM QUALQUER TIPO DE ESTRUTURA E ADENSADO, INCLUSIVE FORMA, ESCORAMENTO E FERRAGEM.</v>
          </cell>
          <cell r="C681" t="str">
            <v>m3</v>
          </cell>
          <cell r="D681">
            <v>1784.0875000000001</v>
          </cell>
          <cell r="E681">
            <v>1427.27</v>
          </cell>
          <cell r="F681" t="str">
            <v>EMLURB</v>
          </cell>
        </row>
        <row r="682">
          <cell r="A682" t="str">
            <v/>
          </cell>
          <cell r="D682">
            <v>0</v>
          </cell>
        </row>
        <row r="683">
          <cell r="A683" t="str">
            <v>06.03.184</v>
          </cell>
          <cell r="B683" t="str">
            <v>CONCRETO APARENTE ARMADO PRONTO, FCK 30 MPA CONDICAO A (NBR-12655),LANCADO EM QUALQUER TIPO DE ESTRUTURA E ADENSADO, INCLUSIVE FORMA, ESCORAMENTO E FERRAGEM.</v>
          </cell>
          <cell r="C683" t="str">
            <v>m3</v>
          </cell>
          <cell r="D683">
            <v>1814.1499999999999</v>
          </cell>
          <cell r="E683">
            <v>1451.32</v>
          </cell>
          <cell r="F683" t="str">
            <v>EMLURB</v>
          </cell>
        </row>
        <row r="684">
          <cell r="A684" t="str">
            <v/>
          </cell>
          <cell r="D684">
            <v>0</v>
          </cell>
        </row>
        <row r="685">
          <cell r="A685" t="str">
            <v>06.03.185</v>
          </cell>
          <cell r="B685" t="str">
            <v>CONCRETO APARENTE ARMADO PRONTO, FCK 35 MPA CONDICAO A (NBR-12655),LANCADO EM QUALQUER TIPO DE ESTRUTURA E ADENSADO, INCLUSIVE FORMA, ESCORAMENTO E FERRAGEM.</v>
          </cell>
          <cell r="C685" t="str">
            <v>m3</v>
          </cell>
          <cell r="D685">
            <v>1834.125</v>
          </cell>
          <cell r="E685">
            <v>1467.3</v>
          </cell>
          <cell r="F685" t="str">
            <v>EMLURB</v>
          </cell>
        </row>
        <row r="686">
          <cell r="A686" t="str">
            <v/>
          </cell>
          <cell r="D686">
            <v>0</v>
          </cell>
        </row>
        <row r="687">
          <cell r="A687" t="str">
            <v>06.03.186</v>
          </cell>
          <cell r="B687" t="str">
            <v>CONCRETO APARENTE ARMADO PRONTO, FCK 40 MPA CONDICAO A (NBR-12655),LANCADO EM QUALQUER TIPO DE ESTRUTURA E ADENSADO, INCLUSIVE FORMA, ESCORAMENTO E FERRAGEM.</v>
          </cell>
          <cell r="C687" t="str">
            <v>m3</v>
          </cell>
          <cell r="D687">
            <v>1851.8375000000001</v>
          </cell>
          <cell r="E687">
            <v>1481.47</v>
          </cell>
          <cell r="F687" t="str">
            <v>EMLURB</v>
          </cell>
        </row>
        <row r="688">
          <cell r="A688" t="str">
            <v/>
          </cell>
          <cell r="D688">
            <v>0</v>
          </cell>
        </row>
        <row r="689">
          <cell r="A689" t="str">
            <v>06.03.200</v>
          </cell>
          <cell r="B689" t="str">
            <v>TRANSPORTE,LANÇAMENTO,ADENSAMENTO E ACABAMENTO DO CONCRETO EM ESTRUTURA</v>
          </cell>
          <cell r="C689" t="str">
            <v>m3</v>
          </cell>
          <cell r="D689">
            <v>24.037500000000001</v>
          </cell>
          <cell r="E689">
            <v>19.23</v>
          </cell>
          <cell r="F689" t="str">
            <v>SEDUC</v>
          </cell>
        </row>
        <row r="690">
          <cell r="A690" t="str">
            <v/>
          </cell>
          <cell r="D690">
            <v>0</v>
          </cell>
        </row>
        <row r="691">
          <cell r="A691" t="str">
            <v>06.04.002</v>
          </cell>
          <cell r="B691" t="str">
            <v>CONCRETO PRE-MISTURADO EM USINA, FCK 11 MPA FORNECIDO, LANCADO EM FUNDACOES E ADENSADO.</v>
          </cell>
          <cell r="C691" t="str">
            <v>m3</v>
          </cell>
          <cell r="D691">
            <v>289.98750000000001</v>
          </cell>
          <cell r="E691">
            <v>231.99</v>
          </cell>
          <cell r="F691" t="str">
            <v>EMLURB</v>
          </cell>
        </row>
        <row r="692">
          <cell r="A692" t="str">
            <v/>
          </cell>
          <cell r="D692">
            <v>0</v>
          </cell>
        </row>
        <row r="693">
          <cell r="A693" t="str">
            <v>06.04.004</v>
          </cell>
          <cell r="B693" t="str">
            <v>CONCRETO PRE-MISTURADO EM USINA, FCK 11 MPA FORNECIDO, LANCADO EM ESTRUTURAS E ADENSADO.</v>
          </cell>
          <cell r="C693" t="str">
            <v>m3</v>
          </cell>
          <cell r="D693">
            <v>302.21250000000003</v>
          </cell>
          <cell r="E693">
            <v>241.77</v>
          </cell>
          <cell r="F693" t="str">
            <v>EMLURB</v>
          </cell>
        </row>
        <row r="694">
          <cell r="A694" t="str">
            <v/>
          </cell>
          <cell r="D694">
            <v>0</v>
          </cell>
        </row>
        <row r="695">
          <cell r="A695" t="str">
            <v>06.04.010</v>
          </cell>
          <cell r="B695" t="str">
            <v>CONCRETO PRE-MISTURADO EM USINA, FCK 15 MPA FORNECIDO, LANCADO EM FUNDACOES E ADENSADO.</v>
          </cell>
          <cell r="C695" t="str">
            <v>m3</v>
          </cell>
          <cell r="D695">
            <v>312.48750000000001</v>
          </cell>
          <cell r="E695">
            <v>249.99</v>
          </cell>
          <cell r="F695" t="str">
            <v>EMLURB</v>
          </cell>
        </row>
        <row r="696">
          <cell r="A696" t="str">
            <v/>
          </cell>
          <cell r="D696">
            <v>0</v>
          </cell>
        </row>
        <row r="697">
          <cell r="A697" t="str">
            <v>06.04.020</v>
          </cell>
          <cell r="B697" t="str">
            <v>CONCRETO PRE-MISTURADO EM USINA, FCK 15 MPA FORNECIDO, LANCADO EM ESTRUTURAS E ADENSADO.</v>
          </cell>
          <cell r="C697" t="str">
            <v>m3</v>
          </cell>
          <cell r="D697">
            <v>349.27500000000003</v>
          </cell>
          <cell r="E697">
            <v>279.42</v>
          </cell>
          <cell r="F697" t="str">
            <v>EMLURB</v>
          </cell>
        </row>
        <row r="698">
          <cell r="A698" t="str">
            <v/>
          </cell>
          <cell r="D698">
            <v>0</v>
          </cell>
        </row>
        <row r="699">
          <cell r="A699" t="str">
            <v>06.04.030</v>
          </cell>
          <cell r="B699" t="str">
            <v>CONCRETO PRE-MISTURADO EM USINA, FCK 18 MPA FORNECIDO, LANCADO EM FUNDACOES E ADENSADO.</v>
          </cell>
          <cell r="C699" t="str">
            <v>m3</v>
          </cell>
          <cell r="D699">
            <v>326.23750000000001</v>
          </cell>
          <cell r="E699">
            <v>260.99</v>
          </cell>
          <cell r="F699" t="str">
            <v>EMLURB</v>
          </cell>
        </row>
        <row r="700">
          <cell r="A700" t="str">
            <v/>
          </cell>
          <cell r="D700">
            <v>0</v>
          </cell>
        </row>
        <row r="701">
          <cell r="A701" t="str">
            <v>06.04.040</v>
          </cell>
          <cell r="B701" t="str">
            <v>CONCRETO PRE-MISTURADO EM USINA, FCK 18 MPA FORNECIDO, LANCADO EM ESTRUTURAS E ADENSADO.</v>
          </cell>
          <cell r="C701" t="str">
            <v>m3</v>
          </cell>
          <cell r="D701">
            <v>363.02500000000003</v>
          </cell>
          <cell r="E701">
            <v>290.42</v>
          </cell>
          <cell r="F701" t="str">
            <v>EMLURB</v>
          </cell>
        </row>
        <row r="702">
          <cell r="A702" t="str">
            <v/>
          </cell>
          <cell r="D702">
            <v>0</v>
          </cell>
        </row>
        <row r="703">
          <cell r="A703" t="str">
            <v>06.04.050</v>
          </cell>
          <cell r="B703" t="str">
            <v>CONCRETO PRE-MISTURADO EM USINA, FCK 20 MPA FORNECIDO, LANCADO EM FUNDACOES E ADENSADO.</v>
          </cell>
          <cell r="C703" t="str">
            <v>m3</v>
          </cell>
          <cell r="D703">
            <v>334.02500000000003</v>
          </cell>
          <cell r="E703">
            <v>267.22000000000003</v>
          </cell>
          <cell r="F703" t="str">
            <v>EMLURB</v>
          </cell>
        </row>
        <row r="704">
          <cell r="A704" t="str">
            <v/>
          </cell>
          <cell r="D704">
            <v>0</v>
          </cell>
        </row>
        <row r="705">
          <cell r="A705" t="str">
            <v>06.04.060</v>
          </cell>
          <cell r="B705" t="str">
            <v>CONCRETO PRE-MISTURADO EM USINA, FCK 20 MPA FORNECIDO, LANCADO EM ESTRUTURAS E ADENSADO.</v>
          </cell>
          <cell r="C705" t="str">
            <v>m3</v>
          </cell>
          <cell r="D705">
            <v>370.8125</v>
          </cell>
          <cell r="E705">
            <v>296.64999999999998</v>
          </cell>
          <cell r="F705" t="str">
            <v>EMLURB</v>
          </cell>
        </row>
        <row r="706">
          <cell r="A706" t="str">
            <v/>
          </cell>
          <cell r="D706">
            <v>0</v>
          </cell>
        </row>
        <row r="707">
          <cell r="A707" t="str">
            <v>06.04.070</v>
          </cell>
          <cell r="B707" t="str">
            <v>CONCRETO PRE-MISTURADO EM USINA, FCK 25 MPA FORNECIDO, LANCADO EM FUNDACOES E ADENSADO.</v>
          </cell>
          <cell r="C707" t="str">
            <v>m3</v>
          </cell>
          <cell r="D707">
            <v>346.23750000000001</v>
          </cell>
          <cell r="E707">
            <v>276.99</v>
          </cell>
          <cell r="F707" t="str">
            <v>EMLURB</v>
          </cell>
        </row>
        <row r="708">
          <cell r="A708" t="str">
            <v/>
          </cell>
          <cell r="D708">
            <v>0</v>
          </cell>
        </row>
        <row r="709">
          <cell r="A709" t="str">
            <v>06.04.080</v>
          </cell>
          <cell r="B709" t="str">
            <v>CONCRETO PRE-MISTURADO EM USINA, FCK 25 MPA FORNECIDO, LANCADO EM ESTRUTURAS E ADENSADO.</v>
          </cell>
          <cell r="C709" t="str">
            <v>m3</v>
          </cell>
          <cell r="D709">
            <v>383.02500000000003</v>
          </cell>
          <cell r="E709">
            <v>306.42</v>
          </cell>
          <cell r="F709" t="str">
            <v>EMLURB</v>
          </cell>
        </row>
        <row r="710">
          <cell r="A710" t="str">
            <v/>
          </cell>
          <cell r="D710">
            <v>0</v>
          </cell>
        </row>
        <row r="711">
          <cell r="A711" t="str">
            <v>06.04.090</v>
          </cell>
          <cell r="B711" t="str">
            <v>CONCRETO PRE-MISTURADO EM USINA, FCK 30 MPA FORNECIDO, LANCADO EM FUNDACOES E ADENSADO.</v>
          </cell>
          <cell r="C711" t="str">
            <v>m3</v>
          </cell>
          <cell r="D711">
            <v>364.98750000000001</v>
          </cell>
          <cell r="E711">
            <v>291.99</v>
          </cell>
          <cell r="F711" t="str">
            <v>EMLURB</v>
          </cell>
        </row>
        <row r="712">
          <cell r="A712" t="str">
            <v/>
          </cell>
          <cell r="D712">
            <v>0</v>
          </cell>
        </row>
        <row r="713">
          <cell r="A713" t="str">
            <v>06.04.100</v>
          </cell>
          <cell r="B713" t="str">
            <v>CONCRETO PRE-MISTURADO EM USINA, FCK 30 MPA FORNECIDO, LANCADO EM ESTRUTURAS E ADENSADO.</v>
          </cell>
          <cell r="C713" t="str">
            <v>m3</v>
          </cell>
          <cell r="D713">
            <v>401.77500000000003</v>
          </cell>
          <cell r="E713">
            <v>321.42</v>
          </cell>
          <cell r="F713" t="str">
            <v>EMLURB</v>
          </cell>
        </row>
        <row r="714">
          <cell r="A714" t="str">
            <v/>
          </cell>
          <cell r="D714">
            <v>0</v>
          </cell>
        </row>
        <row r="715">
          <cell r="A715" t="str">
            <v>06.04.110</v>
          </cell>
          <cell r="B715" t="str">
            <v>CONCRETO PRE-MISTURADO EM USINA, FCK 33 MPA FORNECIDO, LANCADO EM FUNDACOES E ADENSADO.</v>
          </cell>
          <cell r="C715" t="str">
            <v>m3</v>
          </cell>
          <cell r="D715">
            <v>372.8</v>
          </cell>
          <cell r="E715">
            <v>298.24</v>
          </cell>
          <cell r="F715" t="str">
            <v>EMLURB</v>
          </cell>
        </row>
        <row r="716">
          <cell r="A716" t="str">
            <v/>
          </cell>
          <cell r="D716">
            <v>0</v>
          </cell>
        </row>
        <row r="717">
          <cell r="A717" t="str">
            <v>06.04.120</v>
          </cell>
          <cell r="B717" t="str">
            <v>CONCRETO PRE-MISTURADO EM USINA, FCK 33 MPA FORNECIDO, LANCADO EM ESTRUTURAS E ADENSADO.</v>
          </cell>
          <cell r="C717" t="str">
            <v>m3</v>
          </cell>
          <cell r="D717">
            <v>409.58750000000003</v>
          </cell>
          <cell r="E717">
            <v>327.67</v>
          </cell>
          <cell r="F717" t="str">
            <v>EMLURB</v>
          </cell>
        </row>
        <row r="718">
          <cell r="A718" t="str">
            <v/>
          </cell>
          <cell r="D718">
            <v>0</v>
          </cell>
        </row>
        <row r="719">
          <cell r="A719" t="str">
            <v>06.04.130</v>
          </cell>
          <cell r="B719" t="str">
            <v>CONCRETO PRE-MISTURADO EM USINA, FCK 35 MPA FORNECIDO, LANCADO EM FUNDACOES E ADENSADO.</v>
          </cell>
          <cell r="C719" t="str">
            <v>m3</v>
          </cell>
          <cell r="D719">
            <v>386.23750000000001</v>
          </cell>
          <cell r="E719">
            <v>308.99</v>
          </cell>
          <cell r="F719" t="str">
            <v>EMLURB</v>
          </cell>
        </row>
        <row r="720">
          <cell r="A720" t="str">
            <v/>
          </cell>
          <cell r="D720">
            <v>0</v>
          </cell>
        </row>
        <row r="721">
          <cell r="A721" t="str">
            <v>06.04.140</v>
          </cell>
          <cell r="B721" t="str">
            <v>CONCRETO PRE-MISTURADO EM USINA, FCK 35 MPA FORNECIDO, LANCADO EM ESTRUTURAS E ADENSADO.</v>
          </cell>
          <cell r="C721" t="str">
            <v>m3</v>
          </cell>
          <cell r="D721">
            <v>398.46249999999998</v>
          </cell>
          <cell r="E721">
            <v>318.77</v>
          </cell>
          <cell r="F721" t="str">
            <v>EMLURB</v>
          </cell>
        </row>
        <row r="722">
          <cell r="A722" t="str">
            <v/>
          </cell>
          <cell r="D722">
            <v>0</v>
          </cell>
        </row>
        <row r="723">
          <cell r="A723" t="str">
            <v>06.04.150</v>
          </cell>
          <cell r="B723" t="str">
            <v>CONCRETO PRE-MISTURADO EM USINA, FCK 40 MPA FORNECIDO, LANCADO EM FUNDACOES E ADENSADO.</v>
          </cell>
          <cell r="C723" t="str">
            <v>m3</v>
          </cell>
          <cell r="D723">
            <v>403.125</v>
          </cell>
          <cell r="E723">
            <v>322.5</v>
          </cell>
          <cell r="F723" t="str">
            <v>EMLURB</v>
          </cell>
        </row>
        <row r="724">
          <cell r="A724" t="str">
            <v/>
          </cell>
          <cell r="D724">
            <v>0</v>
          </cell>
        </row>
        <row r="725">
          <cell r="A725" t="str">
            <v>06.04.160</v>
          </cell>
          <cell r="B725" t="str">
            <v>CONCRETO PRE-MISTURADO EM USINA, FCK 40 MPA FORNECIDO, LANCADO EM ESTRUTURAS E ADENSADO.</v>
          </cell>
          <cell r="C725" t="str">
            <v>m3</v>
          </cell>
          <cell r="D725">
            <v>415.34999999999997</v>
          </cell>
          <cell r="E725">
            <v>332.28</v>
          </cell>
          <cell r="F725" t="str">
            <v>EMLURB</v>
          </cell>
        </row>
        <row r="726">
          <cell r="A726" t="str">
            <v/>
          </cell>
          <cell r="D726">
            <v>0</v>
          </cell>
        </row>
        <row r="727">
          <cell r="A727" t="str">
            <v>06.04.170</v>
          </cell>
          <cell r="B727" t="str">
            <v>CONCRETO PRE-MISTURADO EM USINA, FCK 45 MPA FORNECIDO, LANCADO EM FUNDAÇÕES E ADENSADO.</v>
          </cell>
          <cell r="C727" t="str">
            <v>m3</v>
          </cell>
          <cell r="D727">
            <v>420.22500000000002</v>
          </cell>
          <cell r="E727">
            <v>336.18</v>
          </cell>
          <cell r="F727" t="str">
            <v>EMLURB</v>
          </cell>
        </row>
        <row r="728">
          <cell r="A728" t="str">
            <v/>
          </cell>
          <cell r="D728">
            <v>0</v>
          </cell>
        </row>
        <row r="729">
          <cell r="A729" t="str">
            <v>06.04.180</v>
          </cell>
          <cell r="B729" t="str">
            <v>CONCRETO PRE-MISTURADO EM USINA, FCK 45 MPA FORNECIDO, LANCADO EM ESTRUTURAS E ADENSADO.</v>
          </cell>
          <cell r="C729" t="str">
            <v>m3</v>
          </cell>
          <cell r="D729">
            <v>432.45</v>
          </cell>
          <cell r="E729">
            <v>345.96</v>
          </cell>
          <cell r="F729" t="str">
            <v>EMLURB</v>
          </cell>
        </row>
        <row r="730">
          <cell r="A730" t="str">
            <v/>
          </cell>
          <cell r="D730">
            <v>0</v>
          </cell>
        </row>
        <row r="731">
          <cell r="A731" t="str">
            <v>06.05.010</v>
          </cell>
          <cell r="B731" t="str">
            <v>CONCRETO CICLOPICO COM 70 P0RCENTO DE CONCRETO 1 3 5 E 30 PORCENTO DE RACHAO APLICADO.</v>
          </cell>
          <cell r="C731" t="str">
            <v>m3</v>
          </cell>
          <cell r="D731">
            <v>269.41250000000002</v>
          </cell>
          <cell r="E731">
            <v>215.53</v>
          </cell>
          <cell r="F731" t="str">
            <v>EMLURB</v>
          </cell>
        </row>
        <row r="732">
          <cell r="A732" t="str">
            <v/>
          </cell>
          <cell r="D732">
            <v>0</v>
          </cell>
        </row>
        <row r="733">
          <cell r="A733" t="str">
            <v>06.06.010</v>
          </cell>
          <cell r="B733" t="str">
            <v>APLICACAO DE ADESIVO EPOXICO TIPO SIKADUR 32 OU SIMILAR.</v>
          </cell>
          <cell r="C733" t="str">
            <v>m2</v>
          </cell>
          <cell r="D733">
            <v>104.2375</v>
          </cell>
          <cell r="E733">
            <v>83.39</v>
          </cell>
          <cell r="F733" t="str">
            <v>EMLURB</v>
          </cell>
        </row>
        <row r="734">
          <cell r="A734" t="str">
            <v/>
          </cell>
          <cell r="D734">
            <v>0</v>
          </cell>
        </row>
        <row r="735">
          <cell r="A735" t="str">
            <v>06.06.011</v>
          </cell>
          <cell r="B735" t="str">
            <v>APLICAÇÃO DE ADESIVO EPOXI TIPO SIKADUR 32 OU SIMILAR, CAMADA COM 2MM DE ESPESSURA.</v>
          </cell>
          <cell r="C735" t="str">
            <v>m2</v>
          </cell>
          <cell r="D735">
            <v>187.71249999999998</v>
          </cell>
          <cell r="E735">
            <v>150.16999999999999</v>
          </cell>
          <cell r="F735" t="str">
            <v>SEDUC</v>
          </cell>
        </row>
        <row r="736">
          <cell r="A736" t="str">
            <v/>
          </cell>
          <cell r="D736">
            <v>0</v>
          </cell>
        </row>
        <row r="737">
          <cell r="A737" t="str">
            <v>06.07.002</v>
          </cell>
          <cell r="B737" t="str">
            <v>FUNDAÇÃO EM ESTACA BROCA EM CONCRETO ARMADO FCK 25 MPA COM DIÂMETRO DE 25CM, 04 BARRAS DE 10.0MM(3/8") E ESTRIBOS A CADA 20CM DE 5.0MM, ESCAVAÇÃO MANUAL E PROFUNDIDADE DE 5,00M.</v>
          </cell>
          <cell r="C737" t="str">
            <v>m</v>
          </cell>
          <cell r="D737">
            <v>52.925000000000004</v>
          </cell>
          <cell r="E737">
            <v>42.34</v>
          </cell>
          <cell r="F737" t="str">
            <v>SEDUC</v>
          </cell>
        </row>
        <row r="738">
          <cell r="A738" t="str">
            <v/>
          </cell>
          <cell r="D738">
            <v>0</v>
          </cell>
        </row>
        <row r="739">
          <cell r="A739" t="str">
            <v>06.07.003</v>
          </cell>
          <cell r="B739" t="str">
            <v>FUNDAÇÃO EM ESTACA BROCA EM CONC.ARM. FCK 30 MPA C/DIÂM.DE 20CM, 04 BARRAS DE AÇO - 10.0MM  E ESTRIBOS EM AÇO 5.0MM, C/ 60CM, A CADA 20CM,  ESC.MANUAL E PROF.DE 5,00M, CONF.PROJ.CONTENÇÃO DE BARREIRA P/ESC.MARECHAL MASCARENHAS DE MORAIS - 28/08/2007 - 56/</v>
          </cell>
          <cell r="C739" t="str">
            <v>m</v>
          </cell>
          <cell r="D739">
            <v>40.637499999999996</v>
          </cell>
          <cell r="E739">
            <v>32.51</v>
          </cell>
          <cell r="F739" t="str">
            <v>SEDUC</v>
          </cell>
        </row>
        <row r="740">
          <cell r="A740" t="str">
            <v/>
          </cell>
          <cell r="D740">
            <v>0</v>
          </cell>
        </row>
        <row r="741">
          <cell r="A741" t="str">
            <v>06.07.005</v>
          </cell>
          <cell r="B741" t="str">
            <v>FORNECIMENTO E CRAVAÇÃO DE ESTACAS PRÉ-MOLDADAS DE CONCRETO ARMADO DE ALTA RESISTÊNCIA PARA 25T COM SEÇÃO 20X20CM, INCLUSIVE MOBILIZAÇÃO, DESMOBILIZAÇÃO, EMENDAS  E ARRASAMENTO DA ESTACA PARA ESCOLA INALDA SPINELLI, CONF. ANTE-PROJETO - TETO1 E COBERTA DE</v>
          </cell>
          <cell r="C741" t="str">
            <v>m</v>
          </cell>
          <cell r="D741">
            <v>99.637499999999989</v>
          </cell>
          <cell r="E741">
            <v>79.709999999999994</v>
          </cell>
          <cell r="F741" t="str">
            <v>SEDUC</v>
          </cell>
        </row>
        <row r="742">
          <cell r="A742" t="str">
            <v/>
          </cell>
          <cell r="D742">
            <v>0</v>
          </cell>
        </row>
        <row r="743">
          <cell r="A743" t="str">
            <v>06.07.006</v>
          </cell>
          <cell r="B743" t="str">
            <v>FORNECIMENTO E CRAVAÇÃO DE ESTACAS PRÉ-MOLDADAS DE CONCRETO, SEÇÃO 25X25 CM COM COMPRIMENTO DE 9,00M, INCLUSIVE MOBILIZAÇÃO, DESMOBILIZAÇÃO E EMENDAS, PARA FUNDAÇÃO DA ESCOLA GUEDES ALCOFORADO-OLINDA PE.</v>
          </cell>
          <cell r="C743" t="str">
            <v>m</v>
          </cell>
          <cell r="D743">
            <v>249.53749999999999</v>
          </cell>
          <cell r="E743">
            <v>199.63</v>
          </cell>
          <cell r="F743" t="str">
            <v>SE</v>
          </cell>
        </row>
        <row r="744">
          <cell r="A744" t="str">
            <v/>
          </cell>
          <cell r="D744">
            <v>0</v>
          </cell>
        </row>
        <row r="745">
          <cell r="A745" t="str">
            <v>06.07.007</v>
          </cell>
          <cell r="B745" t="str">
            <v>FORNECIMENTO E CRAVAÇÃO DE ESTACAS PRÉ-MOLDADAS DE CONCRETO, SEÇÃO 30X30 CM COM COMPRIMENTO DE 9,00M, INCLUSIVE MOBILIZAÇÃO, DESMOBILIZAÇÃO E EMENDAS PARA FUNDAÇÃO DA ESCOLA GUEDES ALCOFORADO - OLINDA PE.</v>
          </cell>
          <cell r="C745" t="str">
            <v>m</v>
          </cell>
          <cell r="D745">
            <v>293.28750000000002</v>
          </cell>
          <cell r="E745">
            <v>234.63</v>
          </cell>
          <cell r="F745" t="str">
            <v>SE</v>
          </cell>
        </row>
        <row r="746">
          <cell r="A746" t="str">
            <v/>
          </cell>
          <cell r="D746">
            <v>0</v>
          </cell>
        </row>
        <row r="747">
          <cell r="A747" t="str">
            <v>06.07.008</v>
          </cell>
          <cell r="B747" t="str">
            <v>FORNECIMENTO E CRAVAÇÃO DE ESTACAS PRÉ-MOLDADAS DE CONCRETO COM FCK = 30 MPa, DIÂMETRO DE 350 MM E COMPRIMENTO MÍNIMO DE 5,0 M, INCLUSIVE MOBILIZAÇÃO, DESMOBILIZAÇÃO, EMENDAS E ARRASAMENTO DA ESTACA PARA A FUNDAÇÃO DA COBERTA DA QUADRA DA ESCOLA DOM CARLO</v>
          </cell>
          <cell r="C747" t="str">
            <v>m</v>
          </cell>
          <cell r="D747">
            <v>319.4375</v>
          </cell>
          <cell r="E747">
            <v>255.55</v>
          </cell>
          <cell r="F747" t="str">
            <v>SEDUC</v>
          </cell>
        </row>
        <row r="748">
          <cell r="A748" t="str">
            <v/>
          </cell>
          <cell r="D748">
            <v>0</v>
          </cell>
        </row>
        <row r="749">
          <cell r="A749" t="str">
            <v>06.07.009</v>
          </cell>
          <cell r="B749" t="str">
            <v>PERFURAÇÃO DE 36 MICRO-ESTACAS (09 BLOCOS DE 4 ESTACAS, ESPAÇADAS DE 80 CM) COM DIÂMETRO 250 MM, ARMADAS COM 4 BARRAS DE 12,5 MM / 5,0 MM C/ 15 CM, INCLUSIVE MOBILIZAÇÃO, DESMOBILIZAÇÃO, EMENDAS E ARRASAMENTOS DA ESTACA PARA A FUNDAÇÃO DA COBERTA DA QUADR</v>
          </cell>
          <cell r="C749" t="str">
            <v>m</v>
          </cell>
          <cell r="D749">
            <v>296.23750000000001</v>
          </cell>
          <cell r="E749">
            <v>236.99</v>
          </cell>
          <cell r="F749" t="str">
            <v>SEDUC</v>
          </cell>
        </row>
        <row r="750">
          <cell r="A750" t="str">
            <v/>
          </cell>
          <cell r="D750">
            <v>0</v>
          </cell>
        </row>
        <row r="751">
          <cell r="A751" t="str">
            <v>06.07.010</v>
          </cell>
          <cell r="B751" t="str">
            <v>LAJE PRE-MOLDADA PARA PISO COM VAO NORMAL,INCLUSIVE CAPEAMENTO E ESCORAMENTO.</v>
          </cell>
          <cell r="C751" t="str">
            <v>m2</v>
          </cell>
          <cell r="D751">
            <v>69.8125</v>
          </cell>
          <cell r="E751">
            <v>55.85</v>
          </cell>
          <cell r="F751" t="str">
            <v>EMLURB</v>
          </cell>
        </row>
        <row r="752">
          <cell r="A752" t="str">
            <v/>
          </cell>
          <cell r="D752">
            <v>0</v>
          </cell>
        </row>
        <row r="753">
          <cell r="A753" t="str">
            <v>06.07.020</v>
          </cell>
          <cell r="B753" t="str">
            <v>LAJE PRE-MOLDADA PARA FORRO COM VAO NORMAL, INCLUSIVE CAPEAMENTO E ESCORAMENTO.</v>
          </cell>
          <cell r="C753" t="str">
            <v>m2</v>
          </cell>
          <cell r="D753">
            <v>67.362499999999997</v>
          </cell>
          <cell r="E753">
            <v>53.89</v>
          </cell>
          <cell r="F753" t="str">
            <v>EMLURB</v>
          </cell>
        </row>
        <row r="754">
          <cell r="A754" t="str">
            <v/>
          </cell>
          <cell r="D754">
            <v>0</v>
          </cell>
        </row>
        <row r="755">
          <cell r="A755" t="str">
            <v>06.07.051</v>
          </cell>
          <cell r="B755" t="str">
            <v>LAJE TRELIÇADA B 12 PISO , SOBREC. 300 KGF/M2,  REVEST. 120 KGF/M², VÃO 4,40 M, FORN.DO EPS, ARM.COMPLEMENTAR TRELIÇA AS+=1,90CM² P/ NERVURA, DISTÂNCIA INTEREIXO 50 CM, INCL. CAP. 4 CM E 01 FAIXA TRAV.(CONC 25 MPA),TELA Q61. (INCL. FORMA E ESCOR.).</v>
          </cell>
          <cell r="C755" t="str">
            <v>m2</v>
          </cell>
          <cell r="D755">
            <v>99.462499999999991</v>
          </cell>
          <cell r="E755">
            <v>79.569999999999993</v>
          </cell>
          <cell r="F755" t="str">
            <v>SEDUC</v>
          </cell>
        </row>
        <row r="756">
          <cell r="A756" t="str">
            <v/>
          </cell>
          <cell r="D756">
            <v>0</v>
          </cell>
        </row>
        <row r="757">
          <cell r="A757" t="str">
            <v>06.07.052</v>
          </cell>
          <cell r="B757" t="str">
            <v>LAJE TRELIÇADA B12 PISO,SOBREC. 300 KGF/M2, REVEST. 120 KGF/M², ALVENARIA 200 KGF/M², VÃO 3,30M, FORNEC. EPS, ARMAÇÃO POS COMPL. AS+=1,32CM² P/ NERVURA DIST. INTEREIXO 50CM, INCLUSIVE CAP.4 CM, 02 FAIXAS TRAV. CONC 25 MPA,TELA Q92. (INCL. FORMA E ESCOR.).</v>
          </cell>
          <cell r="C757" t="str">
            <v>m2</v>
          </cell>
          <cell r="D757">
            <v>105.98750000000001</v>
          </cell>
          <cell r="E757">
            <v>84.79</v>
          </cell>
          <cell r="F757" t="str">
            <v>SEDUC</v>
          </cell>
        </row>
        <row r="758">
          <cell r="A758" t="str">
            <v/>
          </cell>
          <cell r="D758">
            <v>0</v>
          </cell>
        </row>
        <row r="759">
          <cell r="A759" t="str">
            <v>06.07.053</v>
          </cell>
          <cell r="B759" t="str">
            <v>LAJE TRELIÇADA B14 PISO,SOBREC. 300 KGF/M2,REV.120 KGF/M²,VÃO DE 5,00 M,FORNEC.DO EPS,ARMAÇÃO COMPLEMENTAR DA TRELIÇA AS+=2,10CM² P/ NERVURA,DISTÂNCIA INTEREIXO 50 CM, INCL.CAP.DE 5 CM E 01FAIXAS DE TRAV.EM CONC 25 MPA TELA Q61. (INCL. FORMA E ESCOR.) .</v>
          </cell>
          <cell r="C759" t="str">
            <v>m2</v>
          </cell>
          <cell r="D759">
            <v>117.72500000000001</v>
          </cell>
          <cell r="E759">
            <v>94.18</v>
          </cell>
          <cell r="F759" t="str">
            <v>SEDUC</v>
          </cell>
        </row>
        <row r="760">
          <cell r="A760" t="str">
            <v/>
          </cell>
          <cell r="D760">
            <v>0</v>
          </cell>
        </row>
        <row r="761">
          <cell r="A761" t="str">
            <v>06.07.054</v>
          </cell>
          <cell r="B761" t="str">
            <v>LAJE TRELIÇADA B14  PISO, SOBREC. 300 KGF/M2, REV. 120 KGF/M², ALVEN. 200 KGF/M², VÃO 4,30M, FORN.  EPS, ARM. POS COMPL. AS+=2,00CM² P/ NERVURA DIST. INTEREIXO 50CM,INCL. CAP. DE 5 CM E  02 FAIXAS DE TRAV. EM CONC 25 MPA, TELA Q92.(INCL. FORMA E ESCOR.) .</v>
          </cell>
          <cell r="C761" t="str">
            <v>m2</v>
          </cell>
          <cell r="D761">
            <v>114.52500000000001</v>
          </cell>
          <cell r="E761">
            <v>91.62</v>
          </cell>
          <cell r="F761" t="str">
            <v>SEDUC</v>
          </cell>
        </row>
        <row r="762">
          <cell r="A762" t="str">
            <v/>
          </cell>
          <cell r="D762">
            <v>0</v>
          </cell>
        </row>
        <row r="763">
          <cell r="A763" t="str">
            <v>06.07.055</v>
          </cell>
          <cell r="B763" t="str">
            <v>LAJE TRELIÇADA B 16  PISO , SOBREC. 300 KGF/M2,  REV. 120 KGF/M², VÃO 5,60 M, FORN. EPS, ARMAÇÃO POS COMPL. AS+=2,30CM² P/ NERVURA,DISTÂNCIA INTEREIXO 50 CM, INCL. CAP. DE 5 CM E 02 FAIXAS DE TRAV. EM CONC 25 MPA TELA Q61. .(INCL. FORMA E ESCOR.) .</v>
          </cell>
          <cell r="C763" t="str">
            <v>m2</v>
          </cell>
          <cell r="D763">
            <v>125.125</v>
          </cell>
          <cell r="E763">
            <v>100.1</v>
          </cell>
          <cell r="F763" t="str">
            <v>SEDUC</v>
          </cell>
        </row>
        <row r="764">
          <cell r="A764" t="str">
            <v/>
          </cell>
          <cell r="D764">
            <v>0</v>
          </cell>
        </row>
        <row r="765">
          <cell r="A765" t="str">
            <v>06.07.056</v>
          </cell>
          <cell r="B765" t="str">
            <v>LAJE TRELIÇADA B16 PISO, SOBREC. 300 KGF/M2, REVEST. 120 KGF/M², ALVENARIA 200 KGF/M², VÃO 4,80M, FORNEC.  EPS, ARM. POS COMPL. AS+=2,25CM² P/ NERVURA DIST. INTEREIXO 50CM,INCL. CAP.  5 CM E 03 FAIXAS TRAV. (CONC 25 MPA)TELA Q92.(INCL. FORMA E ESCOR.) .</v>
          </cell>
          <cell r="C765" t="str">
            <v>m2</v>
          </cell>
          <cell r="D765">
            <v>126.4875</v>
          </cell>
          <cell r="E765">
            <v>101.19</v>
          </cell>
          <cell r="F765" t="str">
            <v>SEDUC</v>
          </cell>
        </row>
        <row r="766">
          <cell r="A766" t="str">
            <v/>
          </cell>
          <cell r="D766">
            <v>0</v>
          </cell>
        </row>
        <row r="767">
          <cell r="A767" t="str">
            <v>06.07.057</v>
          </cell>
          <cell r="B767" t="str">
            <v>LAJE TRELIÇADA B 20 PISO , SOBREC.300 KGF/M2,  REVEST. 120 KGF/M², VÃO 6,70 M, FORN.DO EPS, ARM.COMPLEMENTAR DA TRELIÇA AS+=2,75CM² P/NERVURA,DISTÂNCIA INTEREIXO 50 CM, INCL.CAP. DE 5 CM E 02 FAIXAS DE TRAV.(CONC 25 MPA)TELA Q61. (INCL. FORMA E ESCOR.) .</v>
          </cell>
          <cell r="C767" t="str">
            <v>m2</v>
          </cell>
          <cell r="D767">
            <v>130.58750000000001</v>
          </cell>
          <cell r="E767">
            <v>104.47</v>
          </cell>
          <cell r="F767" t="str">
            <v>SEDUC</v>
          </cell>
        </row>
        <row r="768">
          <cell r="A768" t="str">
            <v/>
          </cell>
          <cell r="D768">
            <v>0</v>
          </cell>
        </row>
        <row r="769">
          <cell r="A769" t="str">
            <v>06.07.058</v>
          </cell>
          <cell r="B769" t="str">
            <v>LAJE TRELIÇADA B 20 PISO, SOBREC.300 KGF/M2, REV.120 KGF/M², ALVENARIA 200 KGF/M², VÃO  5,90M, FORNEC. EPS, ARM. POS COMPL. AS+=2,86CM² P/ NERVURA DIST. INTEREIXO 50CM,INCLUSIVE CAP. 5 CM E 03 FAIXAS TRAV. EM CONC 25 MPA, TELA Q92.(INCL. FORMA E ESCOR.).</v>
          </cell>
          <cell r="C769" t="str">
            <v>m2</v>
          </cell>
          <cell r="D769">
            <v>137.76249999999999</v>
          </cell>
          <cell r="E769">
            <v>110.21</v>
          </cell>
          <cell r="F769" t="str">
            <v>SEDUC</v>
          </cell>
        </row>
        <row r="770">
          <cell r="A770" t="str">
            <v/>
          </cell>
          <cell r="D770">
            <v>0</v>
          </cell>
        </row>
        <row r="771">
          <cell r="A771" t="str">
            <v>06.07.059</v>
          </cell>
          <cell r="B771" t="str">
            <v>LAJE TRELIÇADA B 25 PISO, SOBREC.300 KGF/M2,  REVEST.120 KGF/M², VÃO 8,00 M, FORN. DO EPS, ARM.COMPLEMENTAR DA TRELIÇA AS+=3,10 CM2 P/ NERVURA,DISTÂNCIA INTEREIXO 50 CM, INCL. CAP. 5 CM E  03 FAIXAS TRAV. (CONC 25 MPA) TELA Q 75 (INCL. FORMA E ESCOR.) .</v>
          </cell>
          <cell r="C771" t="str">
            <v>m2</v>
          </cell>
          <cell r="D771">
            <v>154.80000000000001</v>
          </cell>
          <cell r="E771">
            <v>123.84</v>
          </cell>
          <cell r="F771" t="str">
            <v>SEDUC</v>
          </cell>
        </row>
        <row r="772">
          <cell r="A772" t="str">
            <v/>
          </cell>
          <cell r="D772">
            <v>0</v>
          </cell>
        </row>
        <row r="773">
          <cell r="A773" t="str">
            <v>06.07.060</v>
          </cell>
          <cell r="B773" t="str">
            <v>LAJE TRELIÇADA B25  PISO, SOBREC. 300 KGF/M2, REV. 120 KGF/M², ALVENARIA 200 KGF/M², VÃO  6,80M, FORN. EPS, ARM. POS. COMPL. AS+=2,86CM² P/ NERVURA DIST. INTEREIXO 50CM,INCL. CAP. DE 5 CM E  03 FAIXAS TRAV.  CONC 25 MPA, TELA Q92.(INCL. FORMA E ESCOR.) .</v>
          </cell>
          <cell r="C773" t="str">
            <v>m2</v>
          </cell>
          <cell r="D773">
            <v>155.42500000000001</v>
          </cell>
          <cell r="E773">
            <v>124.34</v>
          </cell>
          <cell r="F773" t="str">
            <v>SEDUC</v>
          </cell>
        </row>
        <row r="774">
          <cell r="A774" t="str">
            <v/>
          </cell>
          <cell r="D774">
            <v>0</v>
          </cell>
        </row>
        <row r="775">
          <cell r="A775" t="str">
            <v>06.07.061</v>
          </cell>
          <cell r="B775" t="str">
            <v>LAJE TRELIÇADA B 30 PISO , SOBREC. 300 KGF/M2,  REVEST. 120 KGF/M², VÃO  9,10 M, FORNEC.  EPS, ARM. POS. COMPL. AS+=3,45 CM2 P/ NERVURA,DISTÂNCIA INTEREIXO 50 CM, INCL. CAP. DE 5 CM E  03 FAIXAS DE TRAV. EM CONC 25 MPA TELA Q75.(INCL. FORMA E ESCOR.) .</v>
          </cell>
          <cell r="C775" t="str">
            <v>m2</v>
          </cell>
          <cell r="D775">
            <v>167.01250000000002</v>
          </cell>
          <cell r="E775">
            <v>133.61000000000001</v>
          </cell>
          <cell r="F775" t="str">
            <v>SEDUC</v>
          </cell>
        </row>
        <row r="776">
          <cell r="A776" t="str">
            <v/>
          </cell>
          <cell r="D776">
            <v>0</v>
          </cell>
        </row>
        <row r="777">
          <cell r="A777" t="str">
            <v>06.07.062</v>
          </cell>
          <cell r="B777" t="str">
            <v>LAJE TRELIÇADA B30 PISO, SOBREC. 300 KGF/M2, REV. 120 KGF/M², ALVENARIA 200 KGF/M², VÃO  8,10 M, FORN. EPS, ARM. POS COMPL. AS+=3,46CM² P/ NERVURA DIST. INTEREIXO 50CM,INCLUSIVE CAP. 5 CM E 03 FAIXAS TRAV. (CONC 25 MPA),TELA Q92. (INCL. FORMA E ESCOR.) .</v>
          </cell>
          <cell r="C777" t="str">
            <v>m2</v>
          </cell>
          <cell r="D777">
            <v>158.63749999999999</v>
          </cell>
          <cell r="E777">
            <v>126.91</v>
          </cell>
          <cell r="F777" t="str">
            <v>SEDUC</v>
          </cell>
        </row>
        <row r="778">
          <cell r="A778" t="str">
            <v/>
          </cell>
          <cell r="D778">
            <v>0</v>
          </cell>
        </row>
        <row r="779">
          <cell r="A779" t="str">
            <v>06.07.063</v>
          </cell>
          <cell r="B779" t="str">
            <v>LAJE TRELIÇADA  B12  COBERTA, SOBREC. DE  100 KGF/M²,  REV.  100 KGF/M², VÃO DE 4,70 M, FORNEC.  EPS, ARMAÇÃO POS. COMPL. AS+=1,15CM² P/NERVURA, DISTÂNCIA INTEREIXO 50 CM,INCL. CAP. DE 4 CM E 01 FAIXA DE TRAV(CONC.25 MPA) TELA Q61.(INCL. FORMA E ESCOR.) .</v>
          </cell>
          <cell r="C779" t="str">
            <v>m2</v>
          </cell>
          <cell r="D779">
            <v>111.28749999999999</v>
          </cell>
          <cell r="E779">
            <v>89.03</v>
          </cell>
          <cell r="F779" t="str">
            <v>SEDUC</v>
          </cell>
        </row>
        <row r="780">
          <cell r="A780" t="str">
            <v/>
          </cell>
          <cell r="D780">
            <v>0</v>
          </cell>
        </row>
        <row r="781">
          <cell r="A781" t="str">
            <v>06.07.064</v>
          </cell>
          <cell r="B781" t="str">
            <v>LAJE TRELIÇADA B12  COBERTA, SOBREC. DE 50 KGF/M2, REV.100 KGF/M², TELHA 70 KGF/M², VÃO  4,50M, FORNEC. DO EPS, ARM. POS COMPL. AS+=1,15CM² P/ NERVURA DIST. INTEREIXO 50CM,INCL. CAP. 4 CM E  01 FAIXA DE TRAV.(CONC 25 MPA)TELA Q61.(INC.FORMA E ESCOR.) .</v>
          </cell>
          <cell r="C781" t="str">
            <v>m2</v>
          </cell>
          <cell r="D781">
            <v>116.98750000000001</v>
          </cell>
          <cell r="E781">
            <v>93.59</v>
          </cell>
          <cell r="F781" t="str">
            <v>SEDUC</v>
          </cell>
        </row>
        <row r="782">
          <cell r="A782" t="str">
            <v/>
          </cell>
          <cell r="D782">
            <v>0</v>
          </cell>
        </row>
        <row r="783">
          <cell r="A783" t="str">
            <v>06.07.065</v>
          </cell>
          <cell r="B783" t="str">
            <v>LAJE TRELIÇADA  B14 COBERTA , SOBREC. DE  100 KQF/M²,  REV. DE 100 KGF/M², VÃO 5,30M, FORNEC.  EPS, ARM. POS. COMPL. AS+ = 1,29CM² P/ NERVURA, DISTÂNCIA INTEREIXO 50 CM,INCL. CAP. 5 CM E 01 FAIXA DE TRAV. (CONC. 25 MPA),TELA Q61.(INCL. FORMA E ESCOR.) .</v>
          </cell>
          <cell r="C783" t="str">
            <v>m2</v>
          </cell>
          <cell r="D783">
            <v>123.32499999999999</v>
          </cell>
          <cell r="E783">
            <v>98.66</v>
          </cell>
          <cell r="F783" t="str">
            <v>SEDUC</v>
          </cell>
        </row>
        <row r="784">
          <cell r="A784" t="str">
            <v/>
          </cell>
          <cell r="D784">
            <v>0</v>
          </cell>
        </row>
        <row r="785">
          <cell r="A785" t="str">
            <v>06.07.066</v>
          </cell>
          <cell r="B785" t="str">
            <v>LAJE TRELIÇADA B14 COBERTA, SOBREC. 50 KGF/M2, REV. 100 KGF/M², TELHA 70 KGF/M²,VÃO 5,00M,FORNEC. DO EPS, ARM. POS COMPL. AS+=1,15CM² P/NERVURA DIST. INTEREIXO 50CM,INCLUSIVE CAP. DE 5 CM E  01 FAIXA TRAV. EM CONC 25 MPA, TELA Q61.(INCL. FORMA E ESCOR.) .</v>
          </cell>
          <cell r="C785" t="str">
            <v>m2</v>
          </cell>
          <cell r="D785">
            <v>130.625</v>
          </cell>
          <cell r="E785">
            <v>104.5</v>
          </cell>
          <cell r="F785" t="str">
            <v>SEDUC</v>
          </cell>
        </row>
        <row r="786">
          <cell r="A786" t="str">
            <v/>
          </cell>
          <cell r="D786">
            <v>0</v>
          </cell>
        </row>
        <row r="787">
          <cell r="A787" t="str">
            <v>06.07.067</v>
          </cell>
          <cell r="B787" t="str">
            <v>LAJE TRELIÇADA B16 COBERTA, SOBREC. DE  100 KQF/M²,  REV.  100 KGF/M², VÃO 6,00 M, FORN. DO EPS, ARM. POS. COMPL. AS+ = 1,50CM² P/ NERVURA, DISTÂNCIA INTEREIXO 50 CM,INCL. CAP. DE 5 CM E  01 FAIXA DE TRAV. EM CONC. 25 MPA, TELA Q61.(INCL. FORMA E ESCOR.).</v>
          </cell>
          <cell r="C787" t="str">
            <v>m2</v>
          </cell>
          <cell r="D787">
            <v>124.48750000000001</v>
          </cell>
          <cell r="E787">
            <v>99.59</v>
          </cell>
          <cell r="F787" t="str">
            <v>SEDUC</v>
          </cell>
        </row>
        <row r="788">
          <cell r="A788" t="str">
            <v/>
          </cell>
          <cell r="D788">
            <v>0</v>
          </cell>
        </row>
        <row r="789">
          <cell r="A789" t="str">
            <v>06.07.068</v>
          </cell>
          <cell r="B789" t="str">
            <v>LAJE TRELIÇADA B16 COBERTA, SOBREC. DE 50 KGF/M2, REV. 100 KGF/M², TELHA 70 KGF/M², VÃO 5,60M, FORNEC. EPS, ARM. POS COMPL. AS+=1,41 CM² P/ NERVURA DIST. INTEREIXO 50CM,INCL CAP. DE 5 CM E 01 FAIXA TRAV. (CONC 25 MPA), TELA Q61. (INCL. FORMA E ESCOR.) .</v>
          </cell>
          <cell r="C789" t="str">
            <v>m2</v>
          </cell>
          <cell r="D789">
            <v>127.75</v>
          </cell>
          <cell r="E789">
            <v>102.2</v>
          </cell>
          <cell r="F789" t="str">
            <v>SEDUC</v>
          </cell>
        </row>
        <row r="790">
          <cell r="A790" t="str">
            <v/>
          </cell>
          <cell r="D790">
            <v>0</v>
          </cell>
        </row>
        <row r="791">
          <cell r="A791" t="str">
            <v>06.07.069</v>
          </cell>
          <cell r="B791" t="str">
            <v>LAJE TRELIÇADA  B20 COBERTA , SOBREC.100 KQF/M²,  REV. DE 100 KGF/M², VÃO 7,10M, FORN. DO EPS, ARM. POS. COMPL. AS+ = 1,80CM² POR NERVURA, DISTÂNCIA INTEREIXO 50 CM,INCL. CAP. DE 5 CM E  FAIXAS DE TRAV. EM CONC. 25 MPA, TELA Q61.(INCL. FORMA E ESCOR.) .</v>
          </cell>
          <cell r="C791" t="str">
            <v>m2</v>
          </cell>
          <cell r="D791">
            <v>126.6875</v>
          </cell>
          <cell r="E791">
            <v>101.35</v>
          </cell>
          <cell r="F791" t="str">
            <v>SEDUC</v>
          </cell>
        </row>
        <row r="792">
          <cell r="A792" t="str">
            <v/>
          </cell>
          <cell r="D792">
            <v>0</v>
          </cell>
        </row>
        <row r="793">
          <cell r="A793" t="str">
            <v>06.07.070</v>
          </cell>
          <cell r="B793" t="str">
            <v>LAJE TRELIÇADA B20 COBERTA, SOBREC. 50 KGF/M2, REV. 100 KGF/M², TELHA 70 KGF/M², VÃO 6,80 M, FORN. DO EPS, ARM. POS COMPL. AS+=1,72 CM² P/ NERVURA DIST. INTEREIXO 50CM,INCL. CAP. DE 5 CM E  02 FAIXAS TRAV. (CONC 25 MPA), TELA Q61.(INCL. FORMA E ESCOR.) .</v>
          </cell>
          <cell r="C793" t="str">
            <v>m2</v>
          </cell>
          <cell r="D793">
            <v>131.21250000000001</v>
          </cell>
          <cell r="E793">
            <v>104.97</v>
          </cell>
          <cell r="F793" t="str">
            <v>SEDUC</v>
          </cell>
        </row>
        <row r="794">
          <cell r="A794" t="str">
            <v/>
          </cell>
          <cell r="D794">
            <v>0</v>
          </cell>
        </row>
        <row r="795">
          <cell r="A795" t="str">
            <v>06.07.071</v>
          </cell>
          <cell r="B795" t="str">
            <v>LAJE TRELIÇADA  B25 COBERTA , SOBREC. DE  100 KQF/M²,  REV. 100 KGF/M², VÃO  8,50 M, FORNEC. EPS, ARM. POS. COMPL. AS+ = 2,00CM² P/ NERVURA, DISTÂNCIA INTEREIXO 50 CM,INCL. CAP. DE 5 CM E 02 FAIXAS DE TRAV. (CONC. 25 MPA)TELA Q 75.(INCL.FORMA E ESCOR.).</v>
          </cell>
          <cell r="C795" t="str">
            <v>m2</v>
          </cell>
          <cell r="D795">
            <v>167.82499999999999</v>
          </cell>
          <cell r="E795">
            <v>134.26</v>
          </cell>
          <cell r="F795" t="str">
            <v>SEDUC</v>
          </cell>
        </row>
        <row r="796">
          <cell r="A796" t="str">
            <v/>
          </cell>
          <cell r="D796">
            <v>0</v>
          </cell>
        </row>
        <row r="797">
          <cell r="A797" t="str">
            <v>06.07.072</v>
          </cell>
          <cell r="B797" t="str">
            <v>LAJE TRELIÇADA B25 COBERTA, SOBREC. 50 KGF/M2, REV. 100 KGF/M², TELHA 70 KGF/M², VÃO 8,10 M, FORNEC. EPS, ARMAÇÃO POS COMPL. AS+=1,88CM² P/ NERVURA DIST. INTEREIXO 50CM,INCLUSIVE CAP. 5 CM E  03 FAIXAS TRA.(CONC 25MPA),TELA Q 75. (INCL. FORMA E ESCOR.) .</v>
          </cell>
          <cell r="C797" t="str">
            <v>m2</v>
          </cell>
          <cell r="D797">
            <v>168.8125</v>
          </cell>
          <cell r="E797">
            <v>135.05000000000001</v>
          </cell>
          <cell r="F797" t="str">
            <v>SEDUC</v>
          </cell>
        </row>
        <row r="798">
          <cell r="A798" t="str">
            <v/>
          </cell>
          <cell r="D798">
            <v>0</v>
          </cell>
        </row>
        <row r="799">
          <cell r="A799" t="str">
            <v>06.07.073</v>
          </cell>
          <cell r="B799" t="str">
            <v>LAJE TRELIÇADA  B30 COBERTA , SOBREC. 100 KQF/M²,  REVEST. 100 KGF/M², VÃO DE 9,60 M, FORN. DO EPS, ARM. POS. COMPL. AS+ = 2,30 CM² P/NERVURA, DISTÂNCIA INTEREIXO 50 CM,INCL. CAP. 5 CM E 03 FAIXAS TRAV. (CONC. 25 MPA),TELA Q75.(INCL. FORMA E ESCOR.).</v>
          </cell>
          <cell r="C799" t="str">
            <v>m2</v>
          </cell>
          <cell r="D799">
            <v>206.76249999999999</v>
          </cell>
          <cell r="E799">
            <v>165.41</v>
          </cell>
          <cell r="F799" t="str">
            <v>SEDUC</v>
          </cell>
        </row>
        <row r="800">
          <cell r="A800" t="str">
            <v/>
          </cell>
          <cell r="D800">
            <v>0</v>
          </cell>
        </row>
        <row r="801">
          <cell r="A801" t="str">
            <v>06.07.074</v>
          </cell>
          <cell r="B801" t="str">
            <v>LAJE TRELIÇADA B30 COBERTA, SOBREC.  50 KGF/M2, REV. 100 KGF/M², TELHA 70 KGF/M², VÃO  9,20M, FORN. EPS, ARM. POS COMPL. AS+=2,16 CM² P/ NERVURA DIST. INTEREIXO 50CM,INCL. CAP. DE 5 CM E 03 FAIXAS TRAV. (CONC 25 MPA), TELA Q75.(INCL. FORMA E ESCOR.) .</v>
          </cell>
          <cell r="C801" t="str">
            <v>m2</v>
          </cell>
          <cell r="D801">
            <v>204.875</v>
          </cell>
          <cell r="E801">
            <v>163.9</v>
          </cell>
          <cell r="F801" t="str">
            <v>SEDUC</v>
          </cell>
        </row>
        <row r="802">
          <cell r="A802" t="str">
            <v/>
          </cell>
          <cell r="D802">
            <v>0</v>
          </cell>
        </row>
        <row r="803">
          <cell r="A803" t="str">
            <v>06.08.011</v>
          </cell>
          <cell r="B803" t="str">
            <v>COSTURA DE FISSURAS EM ALVENARIA COM BARRA "Z" DE 70CM EM FERRO CA-50 6.3MM A CADA 20,00CM. INCLUSO DEMOLIÇÃO DE REVESTIMENTO, RASGOS EM ALVENARIA, ENCHIMENTOS, CHAPISCO E REVESTIMENTO COM ARGAMASSA DE CIMENTO E AREIA 1:3 NOS LOCAIS DE FIXAÇÃO DE CADA BAR</v>
          </cell>
          <cell r="C803" t="str">
            <v>m</v>
          </cell>
          <cell r="D803">
            <v>22.675000000000001</v>
          </cell>
          <cell r="E803">
            <v>18.14</v>
          </cell>
          <cell r="F803" t="str">
            <v>SEDUC</v>
          </cell>
        </row>
        <row r="804">
          <cell r="A804" t="str">
            <v/>
          </cell>
          <cell r="D804">
            <v>0</v>
          </cell>
        </row>
        <row r="805">
          <cell r="A805" t="str">
            <v>06.08.020</v>
          </cell>
          <cell r="B805" t="str">
            <v>TO E  EXECUÇÃO DE PROTEÇÃO DE ARMADURA CORROÍDA POR AÇÃO DE CLORETOS, COM TINTA/PRIMER ANTICORROSIVO À BASE DE ZINCO PARA METAIS, ARMATEC ZN, FAB:VEDACIT OU SIMILAR.</v>
          </cell>
          <cell r="C805" t="str">
            <v>m</v>
          </cell>
          <cell r="D805">
            <v>2.4750000000000001</v>
          </cell>
          <cell r="E805">
            <v>1.98</v>
          </cell>
          <cell r="F805" t="str">
            <v>SEDUC</v>
          </cell>
        </row>
        <row r="806">
          <cell r="A806" t="str">
            <v/>
          </cell>
          <cell r="D806">
            <v>0</v>
          </cell>
        </row>
        <row r="807">
          <cell r="A807" t="str">
            <v>06.08.031</v>
          </cell>
          <cell r="B807" t="str">
            <v>FORNECIMENTO E EXECUÇÃO DE REPARO ESTRUTURAL EM VÃOS DE VIGAS, LAJES E PILARES COM APLICAÇÃO ARGAMASSA CIMENTÍCIA FLUIDA, SIKAGROUT 250 OU SIMILAR, PARA PREENCHIMENTO DE VÃOS DE 35 X 70MM.</v>
          </cell>
          <cell r="C807" t="str">
            <v>m</v>
          </cell>
          <cell r="D807">
            <v>18.675000000000001</v>
          </cell>
          <cell r="E807">
            <v>14.94</v>
          </cell>
          <cell r="F807" t="str">
            <v>SEDUC</v>
          </cell>
        </row>
        <row r="808">
          <cell r="A808" t="str">
            <v/>
          </cell>
          <cell r="D808">
            <v>0</v>
          </cell>
        </row>
        <row r="809">
          <cell r="A809" t="str">
            <v>06.08.032</v>
          </cell>
          <cell r="B809" t="str">
            <v>FORNECIMENTO E EXECUÇÃO DE REPARO ESTRUTURAL EM VÃO DE VIGAS, LAJES E PILARES COM APLICAÇÃO DE MICRO CONCRETO COM ARGAMASSA CIMENTÍCIA FLUIDA, SIKAGROUT 250 OU SIMILAR, E PEDRISCO, PREENCHIMENTO DE VÃOS DE 35 X 70MM.</v>
          </cell>
          <cell r="C809" t="str">
            <v>m</v>
          </cell>
          <cell r="D809">
            <v>18</v>
          </cell>
          <cell r="E809">
            <v>14.4</v>
          </cell>
          <cell r="F809" t="str">
            <v>SEDUC</v>
          </cell>
        </row>
        <row r="810">
          <cell r="A810" t="str">
            <v/>
          </cell>
          <cell r="D810">
            <v>0</v>
          </cell>
        </row>
        <row r="811">
          <cell r="A811" t="str">
            <v>06.08.060</v>
          </cell>
          <cell r="B811" t="str">
            <v>FORNECIMENTO E EXECUÇÃO DE REFORÇO ESTRUTURAL COM EMENDA POR TRANSPASSE, PARA RECONSTITUIÇÃO DA SEÇÃO DA ARMADURA.</v>
          </cell>
          <cell r="C811" t="str">
            <v>Kg</v>
          </cell>
          <cell r="D811">
            <v>6.9375</v>
          </cell>
          <cell r="E811">
            <v>5.55</v>
          </cell>
          <cell r="F811" t="str">
            <v>SEDUC</v>
          </cell>
        </row>
        <row r="812">
          <cell r="A812" t="str">
            <v/>
          </cell>
          <cell r="D812">
            <v>0</v>
          </cell>
        </row>
        <row r="813">
          <cell r="A813" t="str">
            <v>06.08.110</v>
          </cell>
          <cell r="B813" t="str">
            <v>PREENCHIMENTO DE JUNTA DE DILATAÇÃO (1,00X2,00 CM), COM MASTIQUE E ESPUMA  DE POLIETILENO COM 20 MM .</v>
          </cell>
          <cell r="C813" t="str">
            <v>m</v>
          </cell>
          <cell r="D813">
            <v>29.4375</v>
          </cell>
          <cell r="E813">
            <v>23.55</v>
          </cell>
          <cell r="F813" t="str">
            <v>SEDUC</v>
          </cell>
        </row>
        <row r="814">
          <cell r="A814" t="str">
            <v/>
          </cell>
          <cell r="D814">
            <v>0</v>
          </cell>
        </row>
        <row r="815">
          <cell r="A815" t="str">
            <v>06.08.120</v>
          </cell>
          <cell r="B815" t="str">
            <v>ESCARIFICAÇÃO MANUAL, CORTE DE CONCRETO ATÉ 3,00 CM DE PROFUNDIDADE</v>
          </cell>
          <cell r="C815" t="str">
            <v>m2</v>
          </cell>
          <cell r="D815">
            <v>60.975000000000001</v>
          </cell>
          <cell r="E815">
            <v>48.78</v>
          </cell>
          <cell r="F815" t="str">
            <v>SEDUC</v>
          </cell>
        </row>
        <row r="816">
          <cell r="A816" t="str">
            <v/>
          </cell>
          <cell r="D816">
            <v>0</v>
          </cell>
        </row>
        <row r="817">
          <cell r="A817" t="str">
            <v>06.08.130</v>
          </cell>
          <cell r="B817" t="str">
            <v xml:space="preserve"> LIMPEZA DE ARMADURA ATRAVÉS DE LIXAMENTO COM LIXADEIRA ELÉTRICA E ESCOVA DE AÇO</v>
          </cell>
          <cell r="C817" t="str">
            <v>m</v>
          </cell>
          <cell r="D817">
            <v>2.2000000000000002</v>
          </cell>
          <cell r="E817">
            <v>1.76</v>
          </cell>
          <cell r="F817" t="str">
            <v>SEDUC</v>
          </cell>
        </row>
        <row r="818">
          <cell r="A818" t="str">
            <v/>
          </cell>
          <cell r="D818">
            <v>0</v>
          </cell>
        </row>
        <row r="819">
          <cell r="A819" t="str">
            <v>06.08.140</v>
          </cell>
          <cell r="B819" t="str">
            <v>LIMPEZA DO SUBSTRATO COM APLICAÇÃO DE JATO DE ÁGUA FRIA.</v>
          </cell>
          <cell r="C819" t="str">
            <v>m2</v>
          </cell>
          <cell r="D819">
            <v>1.1375</v>
          </cell>
          <cell r="E819">
            <v>0.91</v>
          </cell>
          <cell r="F819" t="str">
            <v>SEDUC</v>
          </cell>
        </row>
        <row r="820">
          <cell r="A820" t="str">
            <v/>
          </cell>
          <cell r="D820">
            <v>0</v>
          </cell>
        </row>
        <row r="821">
          <cell r="A821" t="str">
            <v>06.08.141</v>
          </cell>
          <cell r="B821" t="str">
            <v>REPARO PROFUNDO EM ESTRUTURA COM ARGAMASSA AUTO-ADENSÁVEL DE ALTA RESISTÊNCIA PARA GRAUTEAMENTO, SIKAGROUT OU SIMILAR, E=3,00CM A 5,00CM.</v>
          </cell>
          <cell r="C821" t="str">
            <v>m3</v>
          </cell>
          <cell r="D821">
            <v>2147</v>
          </cell>
          <cell r="E821">
            <v>1717.6</v>
          </cell>
          <cell r="F821" t="str">
            <v>SEDUC</v>
          </cell>
        </row>
        <row r="822">
          <cell r="A822" t="str">
            <v/>
          </cell>
          <cell r="D822">
            <v>0</v>
          </cell>
        </row>
        <row r="823">
          <cell r="A823" t="str">
            <v>06.08.142</v>
          </cell>
          <cell r="B823" t="str">
            <v>REPARO PROFUNDO EM ESTRUTURA COM APLICAÇÃO DE MICRO-CONCRETO COM ARGAMASSA CIMENTÍCIA FLUÍDA, SIKAGROUT 250 OU SIMILAR E PEDRISCO (BRITA 19), E=5,00CM A 30,00CM.</v>
          </cell>
          <cell r="C823" t="str">
            <v>m3</v>
          </cell>
          <cell r="D823">
            <v>1816.6499999999999</v>
          </cell>
          <cell r="E823">
            <v>1453.32</v>
          </cell>
          <cell r="F823" t="str">
            <v>SEDUC</v>
          </cell>
        </row>
        <row r="824">
          <cell r="A824" t="str">
            <v/>
          </cell>
          <cell r="D824">
            <v>0</v>
          </cell>
        </row>
        <row r="825">
          <cell r="A825" t="str">
            <v>06.08.143</v>
          </cell>
          <cell r="B825" t="str">
            <v>REPARO PROFUNDO EM ESTRUTURA COM ARGAMASSA TIXOTRÓPICA MONOCOMPONENTE PARA REPAROS ESTRUTURAIS, V1 GROUT TIX OU SIMILAR.</v>
          </cell>
          <cell r="C825" t="str">
            <v>m3</v>
          </cell>
          <cell r="D825">
            <v>2803.25</v>
          </cell>
          <cell r="E825">
            <v>2242.6</v>
          </cell>
          <cell r="F825" t="str">
            <v>SEDUC</v>
          </cell>
        </row>
        <row r="826">
          <cell r="A826" t="str">
            <v/>
          </cell>
          <cell r="D826">
            <v>0</v>
          </cell>
        </row>
        <row r="827">
          <cell r="A827" t="str">
            <v>06.10.020</v>
          </cell>
          <cell r="B827" t="str">
            <v>FORN.E MONT.EST. METALICA P/QUADRA C/TERÇAS, ESPAÇADORES, CONTRAVENTOS, PILARES E ARCOS, SOLDADOS PROC.ELETRODO E6010  3,50MM E 4MM,SOLDA DE CAMPO E6010 6MM, LIMP.MEC.SUPERFÍCIE ST3, FUNDO C/APLIC.1 DEMÃO PRIMER EPOXI C/120MICRA E APLIC.2 DEMAOS ESMALTE E</v>
          </cell>
          <cell r="C827" t="str">
            <v>Kg</v>
          </cell>
          <cell r="D827">
            <v>11.9125</v>
          </cell>
          <cell r="E827">
            <v>9.5299999999999994</v>
          </cell>
          <cell r="F827" t="str">
            <v>SEDUC</v>
          </cell>
        </row>
        <row r="828">
          <cell r="A828" t="str">
            <v/>
          </cell>
          <cell r="D828">
            <v>0</v>
          </cell>
        </row>
        <row r="829">
          <cell r="A829" t="str">
            <v>06.10.042</v>
          </cell>
          <cell r="B829" t="str">
            <v>TRATAMENTO DA ESTRUTURA DE CONCRETO INCLUINDO HIDROLAVAGEM, ESTUCAGEM E LIXAMENTO DA SUPERFÍCIE DE CONCRETO.</v>
          </cell>
          <cell r="C829" t="str">
            <v>m2</v>
          </cell>
          <cell r="D829">
            <v>11.6</v>
          </cell>
          <cell r="E829">
            <v>9.2799999999999994</v>
          </cell>
          <cell r="F829" t="str">
            <v>SEDUC</v>
          </cell>
        </row>
        <row r="830">
          <cell r="A830" t="str">
            <v/>
          </cell>
          <cell r="D830">
            <v>0</v>
          </cell>
        </row>
        <row r="831">
          <cell r="A831" t="str">
            <v>06.10.044</v>
          </cell>
          <cell r="B831" t="str">
            <v>FORNECIMENTO E MONTAGEM DE REFORÇO METÁLICO EM VIGA ATRAVÉS DE CHAPA DE AÇO ASTM A36 DE 3/8", TIPO "U", COM 1,50M DE COMPRIMENTO , 0,,15M DE LARGURA E 0,50M DE ALTURA, FIXADA ATRAVÉS DE 20UND DE CHUMBADORES TUPO PARABOLT COMPLETO DE 3/8" X 3 1/2", CONFORM</v>
          </cell>
          <cell r="C831" t="str">
            <v>Un</v>
          </cell>
          <cell r="D831">
            <v>597.61249999999995</v>
          </cell>
          <cell r="E831">
            <v>478.09</v>
          </cell>
          <cell r="F831" t="str">
            <v>SEDUC</v>
          </cell>
        </row>
        <row r="832">
          <cell r="A832" t="str">
            <v/>
          </cell>
          <cell r="D832">
            <v>0</v>
          </cell>
        </row>
        <row r="833">
          <cell r="A833" t="str">
            <v>06.10.045</v>
          </cell>
          <cell r="B833" t="str">
            <v>FORNEC. E MONT.DE TIRANTE EM AÇO CA-25, COMPRIM.10,61M,DIÂM. 20MM, INCLUINDO 2(DUAS) UNID.DE CHAPA DE AÇO ASTM A36 DE 3/8", TIPO "U", NAS DIM.DE 0,30X0,08X0,10M E PARAFUSO PASSANTE EM FERRO GALVANIZADO DE 12,5X100MM C/PORCA E ARRUELA.PREÇO EFETUADO CONF.P</v>
          </cell>
          <cell r="C833" t="str">
            <v>Un</v>
          </cell>
          <cell r="D833">
            <v>161.9</v>
          </cell>
          <cell r="E833">
            <v>129.52000000000001</v>
          </cell>
          <cell r="F833" t="str">
            <v>SEDUC</v>
          </cell>
        </row>
        <row r="834">
          <cell r="A834" t="str">
            <v/>
          </cell>
          <cell r="D834">
            <v>0</v>
          </cell>
        </row>
        <row r="835">
          <cell r="A835" t="str">
            <v>06.10.047</v>
          </cell>
          <cell r="B835" t="str">
            <v>FORNECIMENTO E MONTAGEM DE CHAPA LISA DE AÇO ASTM A36 DE 1/4" (DIMENSÃO 120 x 320 MM), CORTADA E COM 4 FUROS, FIXADA COM 4 CHUMBADORES TIPO PARABOLT COMPLETO DE 1/4", INCLUSIVE COM PINTURA DE PROTEÇÃO COM ZARCÃO E LIXAMENTO, SEM PINTURA DE ACABAMENTO.</v>
          </cell>
          <cell r="C835" t="str">
            <v>Un</v>
          </cell>
          <cell r="D835">
            <v>54.800000000000004</v>
          </cell>
          <cell r="E835">
            <v>43.84</v>
          </cell>
          <cell r="F835" t="str">
            <v>SEDUC</v>
          </cell>
        </row>
        <row r="836">
          <cell r="A836" t="str">
            <v/>
          </cell>
          <cell r="D836">
            <v>0</v>
          </cell>
        </row>
        <row r="837">
          <cell r="A837" t="str">
            <v>06.10.048</v>
          </cell>
          <cell r="B837" t="str">
            <v>FORNECIMENTO E MONTAGEM DE CHAPA LISA DE AÇO ASTM A36 DE 3/8" (DIMENSÃO 200 x 300 MM), CORTADA E COM 4 FUROS, FIXADA COM 4 CHUMBADORES TIPO PARABOLT COMPLETO DE 3/8", INCLUSIVE PINTURA DE PROTEÇÃO COM ZARCÃO E LIXAMENTO, SEM PINTURA DE ACABAMENTO.</v>
          </cell>
          <cell r="C837" t="str">
            <v>Un</v>
          </cell>
          <cell r="D837">
            <v>67.900000000000006</v>
          </cell>
          <cell r="E837">
            <v>54.32</v>
          </cell>
          <cell r="F837" t="str">
            <v>SEDUC</v>
          </cell>
        </row>
        <row r="838">
          <cell r="A838" t="str">
            <v/>
          </cell>
          <cell r="D838">
            <v>0</v>
          </cell>
        </row>
        <row r="839">
          <cell r="A839" t="str">
            <v>06.10.072</v>
          </cell>
          <cell r="B839" t="str">
            <v>FORNECIMENTO E MONTAGEM DE PERFIL LAMINADO TIPO "I", W200x 19,30kg/m, FABRICAÇÃO: GERDAU/AÇOMINAS OU SIMILAR, SEM PINTURA DE ACABAMENTO, INCLUSIVE SOLDA .</v>
          </cell>
          <cell r="C839" t="str">
            <v>m</v>
          </cell>
          <cell r="D839">
            <v>133.82499999999999</v>
          </cell>
          <cell r="E839">
            <v>107.06</v>
          </cell>
          <cell r="F839" t="str">
            <v>SEDUC</v>
          </cell>
        </row>
        <row r="840">
          <cell r="A840" t="str">
            <v/>
          </cell>
          <cell r="D840">
            <v>0</v>
          </cell>
        </row>
        <row r="841">
          <cell r="A841" t="str">
            <v>06.10.073</v>
          </cell>
          <cell r="B841" t="str">
            <v>FORNECIMENTO E MONTAGEM DE PERFIL LAMINADO TIPO "H", W 200 X 35,90 KG/M,FABRICAÇÃO GERDAU/AÇOMINAS OU SIMILAR,INCLUSIVE SOLDA, SEM PINTURA DE ACABAMENTO.</v>
          </cell>
          <cell r="C841" t="str">
            <v>m</v>
          </cell>
          <cell r="D841">
            <v>269.33749999999998</v>
          </cell>
          <cell r="E841">
            <v>215.47</v>
          </cell>
          <cell r="F841" t="str">
            <v>SEDUC</v>
          </cell>
        </row>
        <row r="842">
          <cell r="A842" t="str">
            <v/>
          </cell>
          <cell r="D842">
            <v>0</v>
          </cell>
        </row>
        <row r="843">
          <cell r="A843" t="str">
            <v>06.10.074</v>
          </cell>
          <cell r="B843" t="str">
            <v>FORNECIMENTO E MONTAGEM DE PERFIL LAMINADO TIPO "I", W 150 X 24,00 KG/M, FABRICAÇÃO GERDAU/AÇOMIAS OU SIMILAR,INCLUSIVE SOLDA,SEM PINTURA DE ACABAMENTO</v>
          </cell>
          <cell r="C843" t="str">
            <v>m</v>
          </cell>
          <cell r="D843">
            <v>190.01249999999999</v>
          </cell>
          <cell r="E843">
            <v>152.01</v>
          </cell>
          <cell r="F843" t="str">
            <v>SEDUC</v>
          </cell>
        </row>
        <row r="844">
          <cell r="A844" t="str">
            <v/>
          </cell>
          <cell r="D844">
            <v>0</v>
          </cell>
        </row>
        <row r="845">
          <cell r="A845" t="str">
            <v>06.10.075</v>
          </cell>
          <cell r="B845" t="str">
            <v>FORNECIMENTO E MONTAGEM DE PERFIL LAMINADO TIPO "I" W 250 X 17,90 Kg/m, FABRICAÇÃO GERDAU/AÇOMINAS OU SIMILAR, INCLUSIVE SOLDA, SEM PINTURA DE ACABAMENTO</v>
          </cell>
          <cell r="C845" t="str">
            <v>m</v>
          </cell>
          <cell r="D845">
            <v>169.78750000000002</v>
          </cell>
          <cell r="E845">
            <v>135.83000000000001</v>
          </cell>
          <cell r="F845" t="str">
            <v>SEDUC</v>
          </cell>
        </row>
        <row r="846">
          <cell r="A846" t="str">
            <v/>
          </cell>
          <cell r="D846">
            <v>0</v>
          </cell>
        </row>
        <row r="847">
          <cell r="A847" t="str">
            <v>06.10.076</v>
          </cell>
          <cell r="B847" t="str">
            <v>FORNECIMENTO E MONTAGEM DE PERFIL LAMINADO TIPO "I" W 410 X 38,80 Kg/m, FABRICAÇÃO GERDAU/AÇOMINAS OU SIMILAR, INCLUSIVE SOLDA, SEM PINTURA DE ACABAMENTO</v>
          </cell>
          <cell r="C847" t="str">
            <v>m</v>
          </cell>
          <cell r="D847">
            <v>304.88749999999999</v>
          </cell>
          <cell r="E847">
            <v>243.91</v>
          </cell>
          <cell r="F847" t="str">
            <v>SEDUC</v>
          </cell>
        </row>
        <row r="848">
          <cell r="A848" t="str">
            <v/>
          </cell>
          <cell r="D848">
            <v>0</v>
          </cell>
        </row>
        <row r="849">
          <cell r="A849" t="str">
            <v>06.10.077</v>
          </cell>
          <cell r="B849" t="str">
            <v>FORNECIMENTO E MONTAGEM DE PERFIL LAMINADO TIPO "I", W310 x 21,0 KG/M, FABRICAÇÃO GERDAU/AÇOMINAS OU SIMILAR, INCLUSIVE PINTURA DE PROTEÇÃO COM ZARCÃO, LIXAMENTO E SOLDA, SEM PINTURA DE ACABAMENTO E SEM ESCORAMENTO</v>
          </cell>
          <cell r="C849" t="str">
            <v>m</v>
          </cell>
          <cell r="D849">
            <v>172.72500000000002</v>
          </cell>
          <cell r="E849">
            <v>138.18</v>
          </cell>
          <cell r="F849" t="str">
            <v>SEDUC</v>
          </cell>
        </row>
        <row r="850">
          <cell r="A850" t="str">
            <v/>
          </cell>
          <cell r="D850">
            <v>0</v>
          </cell>
        </row>
        <row r="851">
          <cell r="A851" t="str">
            <v>06.10.085</v>
          </cell>
          <cell r="B851" t="str">
            <v>FORNECIMENTO E INSTALAÇÃO DE ESTRUTURA METÁLICA DE COBERTA EM TRELIÇAS, TERÇAS, SUPORTES, APOIOS, ESPAÇADORES, CONTRAVENTAMENTOS, PARAFUSOS, PORCAS, PARABOLT E DEMAIS ACESS., INCL.PREP. SUPERFÍCIE EM JATEAMENTO ABRASIVO, LIMPEZA MEC.E PINT. ACAB.EM ESM. P</v>
          </cell>
          <cell r="C851" t="str">
            <v>Kg</v>
          </cell>
          <cell r="D851">
            <v>10.887500000000001</v>
          </cell>
          <cell r="E851">
            <v>8.7100000000000009</v>
          </cell>
          <cell r="F851" t="str">
            <v>SEDUC</v>
          </cell>
        </row>
        <row r="852">
          <cell r="A852" t="str">
            <v/>
          </cell>
          <cell r="D852">
            <v>0</v>
          </cell>
        </row>
        <row r="853">
          <cell r="A853" t="str">
            <v>06.11.001</v>
          </cell>
          <cell r="B853" t="str">
            <v>EXECUÇÃO DE 04 FUROS NO MÍNIMO VERTICAIS EM PISO DE CONCRETO ARMADO COM PERFURATRIZ DIAMANTADA, DIÂMETROS DE 6" E PROFUNDIDADE DE 20CM.</v>
          </cell>
          <cell r="C853" t="str">
            <v>Un</v>
          </cell>
          <cell r="D853">
            <v>100</v>
          </cell>
          <cell r="E853">
            <v>80</v>
          </cell>
          <cell r="F853" t="str">
            <v>SEDUC</v>
          </cell>
        </row>
        <row r="854">
          <cell r="A854" t="str">
            <v/>
          </cell>
          <cell r="D854">
            <v>0</v>
          </cell>
        </row>
        <row r="855">
          <cell r="A855" t="str">
            <v>06.11.002</v>
          </cell>
          <cell r="B855" t="str">
            <v>EXECUÇÃO DE FURO COM BROCA VÍDEA, DIÂMETRO DE ATÉ 6,30MM, UTILIZANDO MARTELETE ELÉTRICO PERFURADOR, PROFUNDIDADE DE 10CM.</v>
          </cell>
          <cell r="C855" t="str">
            <v>Un</v>
          </cell>
          <cell r="D855">
            <v>0.21250000000000002</v>
          </cell>
          <cell r="E855">
            <v>0.17</v>
          </cell>
          <cell r="F855" t="str">
            <v>SEDUC</v>
          </cell>
        </row>
        <row r="856">
          <cell r="A856" t="str">
            <v/>
          </cell>
          <cell r="D856">
            <v>0</v>
          </cell>
        </row>
        <row r="857">
          <cell r="A857" t="str">
            <v>06.11.003</v>
          </cell>
          <cell r="B857" t="str">
            <v>EXECUÇÃO DE FURO COM BROCA VÍDEA, DIÂMETRO DE 8,0MM A 12,5MM, UTILIZANDO MARTELETE ELÉTRICO PERFURADOR, PROFUNDIDADE DE 15CM.</v>
          </cell>
          <cell r="C857" t="str">
            <v>Un</v>
          </cell>
          <cell r="D857">
            <v>0.76249999999999996</v>
          </cell>
          <cell r="E857">
            <v>0.61</v>
          </cell>
          <cell r="F857" t="str">
            <v>SEDUC</v>
          </cell>
        </row>
        <row r="858">
          <cell r="A858" t="str">
            <v/>
          </cell>
          <cell r="D858">
            <v>0</v>
          </cell>
        </row>
        <row r="859">
          <cell r="A859" t="str">
            <v>06.12.001</v>
          </cell>
          <cell r="B859" t="str">
            <v>CORTE EM CONCRETO SIMPLES COM ATÉ 5,00CM DE PROFUNDIDADE UTILIZANDO CORTADORA DE PISO ELÉTRICA TIPO MAKITA OU SIMILAR E DISCO DE VÍDEA .</v>
          </cell>
          <cell r="C859" t="str">
            <v>m</v>
          </cell>
          <cell r="D859">
            <v>1.0249999999999999</v>
          </cell>
          <cell r="E859">
            <v>0.82</v>
          </cell>
          <cell r="F859" t="str">
            <v>SEDUC</v>
          </cell>
        </row>
        <row r="860">
          <cell r="A860" t="str">
            <v/>
          </cell>
          <cell r="D860">
            <v>0</v>
          </cell>
        </row>
        <row r="861">
          <cell r="A861" t="str">
            <v>06.21.010</v>
          </cell>
          <cell r="B861" t="str">
            <v>EXECUÇÃO DE NICHOS EM CONCRETO PARA ANCORAGEM DE RESERVATÓRIO METÁLICO TIPO TAÇA, CONF. DETALHE DA DIPAWA, UTILIZANDO TUBO DE PVC DE 150MM, VERGALHÃO DE 1/2" E ENCHIMENTO COM CONCRETO ESTRUTURAL DE 25MPA.</v>
          </cell>
          <cell r="C861" t="str">
            <v>Un</v>
          </cell>
          <cell r="D861">
            <v>100.1875</v>
          </cell>
          <cell r="E861">
            <v>80.150000000000006</v>
          </cell>
          <cell r="F861" t="str">
            <v>SEDUC</v>
          </cell>
        </row>
        <row r="862">
          <cell r="A862" t="str">
            <v/>
          </cell>
          <cell r="D862">
            <v>0</v>
          </cell>
        </row>
        <row r="863">
          <cell r="A863" t="str">
            <v>06.30.001</v>
          </cell>
          <cell r="B863" t="str">
            <v>FORNECIMENTO E CRAVAÇÃO DE ESTACAS PRÉ-MOLDADAS DE CONCRETO ARMADO DE ALTA RESISTÊNCIA OU ESTACAS DE CONCRETO VIBRADO PARA 45 T, COM PROFUNDIDADE PEVISTA DE 21,0 M, INCLUSIVE MOBILIZAÇÃO, DESMOBILIZAÇÃO, EMENDA E ARRASAMENTO DA ESTACA PARA FUNDAÇÃO DA ESC</v>
          </cell>
          <cell r="C863" t="str">
            <v>m</v>
          </cell>
          <cell r="D863">
            <v>201.875</v>
          </cell>
          <cell r="E863">
            <v>161.5</v>
          </cell>
          <cell r="F863" t="str">
            <v>SEE</v>
          </cell>
        </row>
        <row r="864">
          <cell r="A864" t="str">
            <v/>
          </cell>
          <cell r="D864">
            <v>0</v>
          </cell>
        </row>
        <row r="865">
          <cell r="A865" t="str">
            <v>06.30.002</v>
          </cell>
          <cell r="B865" t="str">
            <v>FORNECIMENTO E CRAVAÇÃO DE ESTACAS PRÉ-MOLDADAS DE CONCRETO ARMADO DE ALTA RESISTÊNCIA OU ESTACAS DE CONCRETO VIBRADO PARA 90 T, COM PROFUNDIDADE PEVISTA DE 21,0 M, INCLUSIVE MOBILIZAÇÃO, DESMOBILIZAÇÃO, EMENDA E ARRASAMENTO DA ESTACA PARA FUNDAÇÃO DA ESC</v>
          </cell>
          <cell r="C865" t="str">
            <v>m</v>
          </cell>
          <cell r="D865">
            <v>248.75</v>
          </cell>
          <cell r="E865">
            <v>199</v>
          </cell>
          <cell r="F865" t="str">
            <v>SEE</v>
          </cell>
        </row>
        <row r="866">
          <cell r="A866" t="str">
            <v/>
          </cell>
          <cell r="D866">
            <v>0</v>
          </cell>
        </row>
        <row r="867">
          <cell r="A867" t="str">
            <v>06.40.011</v>
          </cell>
          <cell r="B867" t="str">
            <v>TRANSPORTE DE MATERIAIS E EQUIPAMENTOS DE RECIFE PARA FERNANDO DE NORONHA, PARA OBRA NA ESCOLA ARQUIPÉLAGO FERNANDO DE NORONHA.</v>
          </cell>
          <cell r="C867" t="str">
            <v>Kg</v>
          </cell>
          <cell r="D867">
            <v>0.75</v>
          </cell>
          <cell r="E867">
            <v>0.6</v>
          </cell>
          <cell r="F867" t="str">
            <v>SEDUC</v>
          </cell>
        </row>
        <row r="868">
          <cell r="A868" t="str">
            <v/>
          </cell>
          <cell r="D868">
            <v>0</v>
          </cell>
        </row>
        <row r="869">
          <cell r="A869" t="str">
            <v>06.40.012</v>
          </cell>
          <cell r="B869" t="str">
            <v>EXCLUIDO</v>
          </cell>
          <cell r="C869" t="str">
            <v>Un</v>
          </cell>
          <cell r="D869">
            <v>0</v>
          </cell>
          <cell r="F869" t="str">
            <v>SEDUC</v>
          </cell>
        </row>
        <row r="870">
          <cell r="A870" t="str">
            <v/>
          </cell>
          <cell r="D870">
            <v>0</v>
          </cell>
        </row>
        <row r="871">
          <cell r="A871" t="str">
            <v>06.40.013</v>
          </cell>
          <cell r="B871" t="str">
            <v>EXCLUIDO</v>
          </cell>
          <cell r="C871" t="str">
            <v>Mês</v>
          </cell>
          <cell r="D871">
            <v>0</v>
          </cell>
          <cell r="F871" t="str">
            <v>SEDUC</v>
          </cell>
        </row>
        <row r="872">
          <cell r="A872" t="str">
            <v/>
          </cell>
          <cell r="D872">
            <v>0</v>
          </cell>
        </row>
        <row r="873">
          <cell r="A873" t="str">
            <v>06.40.014</v>
          </cell>
          <cell r="B873" t="str">
            <v>EXCLUIDO</v>
          </cell>
          <cell r="C873" t="str">
            <v>Mês</v>
          </cell>
          <cell r="D873">
            <v>0</v>
          </cell>
          <cell r="F873" t="str">
            <v>SEDUC</v>
          </cell>
        </row>
        <row r="874">
          <cell r="A874" t="str">
            <v/>
          </cell>
          <cell r="D874">
            <v>0</v>
          </cell>
        </row>
        <row r="875">
          <cell r="A875" t="str">
            <v>06.40.015</v>
          </cell>
          <cell r="B875" t="str">
            <v>EXCLUIDO</v>
          </cell>
          <cell r="C875" t="str">
            <v>Mês</v>
          </cell>
          <cell r="D875">
            <v>0</v>
          </cell>
          <cell r="F875" t="str">
            <v>SEDUC</v>
          </cell>
        </row>
        <row r="876">
          <cell r="A876" t="str">
            <v/>
          </cell>
          <cell r="D876">
            <v>0</v>
          </cell>
        </row>
        <row r="877">
          <cell r="A877" t="str">
            <v>06.40.016</v>
          </cell>
          <cell r="B877" t="str">
            <v>TRANSPORTE DE MATERIAIS E EQUIPAMENTOS DE RECIFE PARA FERNANDO DE NORONHA</v>
          </cell>
          <cell r="C877" t="str">
            <v>Kg</v>
          </cell>
          <cell r="D877">
            <v>0.75</v>
          </cell>
          <cell r="E877">
            <v>0.6</v>
          </cell>
          <cell r="F877" t="str">
            <v>SEDUC</v>
          </cell>
        </row>
        <row r="878">
          <cell r="A878" t="str">
            <v/>
          </cell>
          <cell r="D878">
            <v>0</v>
          </cell>
        </row>
        <row r="879">
          <cell r="A879" t="str">
            <v>06.40.020</v>
          </cell>
          <cell r="B879" t="str">
            <v>ESCORAMENTO DA ESTRUTURA METÁLICA, DE UMA COBERTA QUADRA, COM MACACO HIDRÁULICO, TUBO DE FERRO E CABOS DE AÇO PARA AMARRAÇÃO DE UMA TERÇA PARA OUTRA, SUSPENSÃO P/ TRABALHAR NO PILAR.</v>
          </cell>
          <cell r="C879" t="str">
            <v>Un</v>
          </cell>
          <cell r="D879">
            <v>16.012499999999999</v>
          </cell>
          <cell r="E879">
            <v>12.81</v>
          </cell>
          <cell r="F879" t="str">
            <v>SEDUC</v>
          </cell>
        </row>
        <row r="880">
          <cell r="A880" t="str">
            <v/>
          </cell>
          <cell r="D880">
            <v>0</v>
          </cell>
        </row>
        <row r="881">
          <cell r="A881" t="str">
            <v>06.40.021</v>
          </cell>
          <cell r="B881" t="str">
            <v>FECHAMENTO DO ARCO DE UMA ESTRUTURA METÁLICA, DA COBERTA DE UMA QUADRA, COM CHAPA GALVANIZADA N22 C/ 1,00M DE LARGURA.</v>
          </cell>
          <cell r="C881" t="str">
            <v>m2</v>
          </cell>
          <cell r="D881">
            <v>68.174999999999997</v>
          </cell>
          <cell r="E881">
            <v>54.54</v>
          </cell>
          <cell r="F881" t="str">
            <v>SEDUC</v>
          </cell>
        </row>
        <row r="882">
          <cell r="A882" t="str">
            <v/>
          </cell>
          <cell r="D882">
            <v>0</v>
          </cell>
        </row>
        <row r="883">
          <cell r="A883" t="str">
            <v>06.40.022</v>
          </cell>
          <cell r="B883" t="str">
            <v>SUBSTITUIÇÃO DE PARTES DO ARCO DA ESTRUTURA METÁLICA, DA COBERTA DE UMA QUADRA, COM PERFIL "U" 4"x1/8" E CANTONEIRA "L" 1 1/4"x1/8", INCLUSIVE RETIRADA DAS PARTES DANIFICADAS.</v>
          </cell>
          <cell r="C883" t="str">
            <v>m</v>
          </cell>
          <cell r="D883">
            <v>67.837500000000006</v>
          </cell>
          <cell r="E883">
            <v>54.27</v>
          </cell>
          <cell r="F883" t="str">
            <v>SEDUC</v>
          </cell>
        </row>
        <row r="884">
          <cell r="A884" t="str">
            <v/>
          </cell>
          <cell r="D884">
            <v>0</v>
          </cell>
        </row>
        <row r="885">
          <cell r="A885" t="str">
            <v>06.40.023</v>
          </cell>
          <cell r="B885" t="str">
            <v>SUBSTITUIÇÃO DAS TERÇAS DA ESTRUTURA METÁLICA, DA COBERTA DE UMA QUADRA, COM PERFIL "U" 4"x1/8", INCLUSIVE RETIRADA DAS TERÇAS DANIFICADAS E FIXAÇÃO C/ PARAFUSOS INOX DE 7/8"x1/4".</v>
          </cell>
          <cell r="C885" t="str">
            <v>m</v>
          </cell>
          <cell r="D885">
            <v>48</v>
          </cell>
          <cell r="E885">
            <v>38.4</v>
          </cell>
          <cell r="F885" t="str">
            <v>SEDUC</v>
          </cell>
        </row>
        <row r="886">
          <cell r="A886" t="str">
            <v/>
          </cell>
          <cell r="D886">
            <v>0</v>
          </cell>
        </row>
        <row r="887">
          <cell r="A887" t="str">
            <v>06.40.024</v>
          </cell>
          <cell r="B887" t="str">
            <v>SUBSTITUIÇÃO DA AMARRAÇÃO DO PÉ DA COLUNA DA ESTRUTURA METÁLICA, DA COBERTA DE UMA QUADRA, POR CANTONEIRA "L" 1 1/4"x1/8", INCLUSIVE RETIRADA DAS CANTONEIRAS DANIFICADAS.</v>
          </cell>
          <cell r="C887" t="str">
            <v>m</v>
          </cell>
          <cell r="D887">
            <v>42.162499999999994</v>
          </cell>
          <cell r="E887">
            <v>33.729999999999997</v>
          </cell>
          <cell r="F887" t="str">
            <v>SEDUC</v>
          </cell>
        </row>
        <row r="888">
          <cell r="A888" t="str">
            <v/>
          </cell>
          <cell r="D888">
            <v>0</v>
          </cell>
        </row>
        <row r="889">
          <cell r="A889" t="str">
            <v>06.40.025</v>
          </cell>
          <cell r="B889" t="str">
            <v>SUBSTITUIÇÃO DO PÉ DE COLUNA DA ESTRUTURA METÁLICA, DA COBERTA DE UMA QUADRA, POR CANTONEIRA "U" 4"x1/8" - INCLUSIVE RETIRADA DAS CANTONEIRAS DANIFICADAS.</v>
          </cell>
          <cell r="C889" t="str">
            <v>m</v>
          </cell>
          <cell r="D889">
            <v>66.912499999999994</v>
          </cell>
          <cell r="E889">
            <v>53.53</v>
          </cell>
          <cell r="F889" t="str">
            <v>SEDUC</v>
          </cell>
        </row>
        <row r="890">
          <cell r="A890" t="str">
            <v/>
          </cell>
          <cell r="D890">
            <v>0</v>
          </cell>
        </row>
        <row r="891">
          <cell r="A891" t="str">
            <v>06.40.026</v>
          </cell>
          <cell r="B891" t="str">
            <v>REFORÇO DO PÉ DOS PILARES DA ESTRUTURA METÁLICA, DA COBERTA DE UMA QUADRA, COM CHAPA 5MM (3/16" - FERRO).</v>
          </cell>
          <cell r="C891" t="str">
            <v>m2</v>
          </cell>
          <cell r="D891">
            <v>416.47500000000002</v>
          </cell>
          <cell r="E891">
            <v>333.18</v>
          </cell>
          <cell r="F891" t="str">
            <v>SEDUC</v>
          </cell>
        </row>
        <row r="892">
          <cell r="A892" t="str">
            <v/>
          </cell>
          <cell r="D892">
            <v>0</v>
          </cell>
        </row>
        <row r="893">
          <cell r="A893" t="str">
            <v>06.40.027</v>
          </cell>
          <cell r="B893" t="str">
            <v xml:space="preserve">SUBSTITUIÇÃO DAS CHAPAS DA BASE DOS PILARES DA ESTRUTURA METÁLICA, DA COBERTA DE UMA QUADRA, PELA CHAPA 7/8" SAC 41, INCLUSIVE RETIRADA DA CHAPA DANIFICADA, SUBSTITUIÇÃO DE PORCAS E ARRUELAS. </v>
          </cell>
          <cell r="C893" t="str">
            <v>m2</v>
          </cell>
          <cell r="D893">
            <v>1136.9750000000001</v>
          </cell>
          <cell r="E893">
            <v>909.58</v>
          </cell>
          <cell r="F893" t="str">
            <v>SEDUC</v>
          </cell>
        </row>
        <row r="894">
          <cell r="A894" t="str">
            <v/>
          </cell>
          <cell r="D894">
            <v>0</v>
          </cell>
        </row>
        <row r="895">
          <cell r="A895" t="str">
            <v>06.40.028</v>
          </cell>
          <cell r="B895" t="str">
            <v>LIMPEZA DA ESTRUTURA METÁLICA, DA COBERTA DE UMA QUADRA, COM ESCOVA DE AÇO.</v>
          </cell>
          <cell r="C895" t="str">
            <v>m</v>
          </cell>
          <cell r="D895">
            <v>1.4000000000000001</v>
          </cell>
          <cell r="E895">
            <v>1.1200000000000001</v>
          </cell>
          <cell r="F895" t="str">
            <v>SEDUC</v>
          </cell>
        </row>
        <row r="896">
          <cell r="A896" t="str">
            <v/>
          </cell>
          <cell r="D896">
            <v>0</v>
          </cell>
        </row>
        <row r="897">
          <cell r="A897" t="str">
            <v>06.40.029</v>
          </cell>
          <cell r="B897" t="str">
            <v>FORNECIMENTO E FIXAÇÃO DE TUBO GALVANIZADO DE 2" NA TRANSVERSAL DO ALAMBRADO DE UMA QUADRA.</v>
          </cell>
          <cell r="C897" t="str">
            <v>m</v>
          </cell>
          <cell r="D897">
            <v>43.724999999999994</v>
          </cell>
          <cell r="E897">
            <v>34.979999999999997</v>
          </cell>
          <cell r="F897" t="str">
            <v>SEDUC</v>
          </cell>
        </row>
        <row r="898">
          <cell r="A898" t="str">
            <v/>
          </cell>
          <cell r="D898">
            <v>0</v>
          </cell>
        </row>
        <row r="899">
          <cell r="A899" t="str">
            <v>07.00.000</v>
          </cell>
          <cell r="B899" t="str">
            <v>PAREDES, PAINES E DIVISORIAS</v>
          </cell>
          <cell r="D899">
            <v>0</v>
          </cell>
        </row>
        <row r="900">
          <cell r="A900" t="str">
            <v/>
          </cell>
          <cell r="D900">
            <v>0</v>
          </cell>
        </row>
        <row r="901">
          <cell r="A901" t="str">
            <v>07.01.004</v>
          </cell>
          <cell r="B901" t="str">
            <v>ALVENARIA EM PEDRA RACHÃO ASSENTADA E REJUNTADA COM ARGAMASSA DE CIMENTO E AREIA NO TRAÇO 1:4.</v>
          </cell>
          <cell r="C901" t="str">
            <v>m3</v>
          </cell>
          <cell r="D901">
            <v>225.9</v>
          </cell>
          <cell r="E901">
            <v>180.72</v>
          </cell>
          <cell r="F901" t="str">
            <v>SEDUC</v>
          </cell>
        </row>
        <row r="902">
          <cell r="A902" t="str">
            <v/>
          </cell>
          <cell r="D902">
            <v>0</v>
          </cell>
        </row>
        <row r="903">
          <cell r="A903" t="str">
            <v>07.01.005</v>
          </cell>
          <cell r="B903" t="str">
            <v>ALVENARIA EM PEDRA RACHAO ASSENTADA E REJUNTADA COM ARGAMASSA DE CIMENTO E AREIA NO TRACO 1:6.</v>
          </cell>
          <cell r="C903" t="str">
            <v>m3</v>
          </cell>
          <cell r="D903">
            <v>216.29999999999998</v>
          </cell>
          <cell r="E903">
            <v>173.04</v>
          </cell>
          <cell r="F903" t="str">
            <v>EMLURB</v>
          </cell>
        </row>
        <row r="904">
          <cell r="A904" t="str">
            <v/>
          </cell>
          <cell r="D904">
            <v>0</v>
          </cell>
        </row>
        <row r="905">
          <cell r="A905" t="str">
            <v>07.01.006</v>
          </cell>
          <cell r="B905" t="str">
            <v>ALVENARIA DE PEDRA RACHÃO, SEM O FORNECIMENTO DA PEDRA, ASSENTADA E REJUNTADA COM ARGAMASSA DE CIMENTO E AREIA NO TRAÇO 1:6.</v>
          </cell>
          <cell r="C905" t="str">
            <v>m3</v>
          </cell>
          <cell r="D905">
            <v>158.61250000000001</v>
          </cell>
          <cell r="E905">
            <v>126.89</v>
          </cell>
          <cell r="F905" t="str">
            <v>SEDUC</v>
          </cell>
        </row>
        <row r="906">
          <cell r="A906" t="str">
            <v/>
          </cell>
          <cell r="D906">
            <v>0</v>
          </cell>
        </row>
        <row r="907">
          <cell r="A907" t="str">
            <v>07.01.010</v>
          </cell>
          <cell r="B907" t="str">
            <v>ALVENARIA EM PEDRA RACHAO ASSENTADA E REJUNTADA COM ARGAMASSA DE CIMENTO E AREIA NO TRACO 1:8.</v>
          </cell>
          <cell r="C907" t="str">
            <v>m3</v>
          </cell>
          <cell r="D907">
            <v>205.16249999999999</v>
          </cell>
          <cell r="E907">
            <v>164.13</v>
          </cell>
          <cell r="F907" t="str">
            <v>EMLURB</v>
          </cell>
        </row>
        <row r="908">
          <cell r="A908" t="str">
            <v/>
          </cell>
          <cell r="D908">
            <v>0</v>
          </cell>
        </row>
        <row r="909">
          <cell r="A909" t="str">
            <v>07.01.020</v>
          </cell>
          <cell r="B909" t="str">
            <v>ALVENARIA EM PEDRA RACHAO ASSENTADA E REJUNTADA COM ARGAMASSA DE CIMENTO E AREIA NO TRACO 1:10.</v>
          </cell>
          <cell r="C909" t="str">
            <v>m3</v>
          </cell>
          <cell r="D909">
            <v>200.45000000000002</v>
          </cell>
          <cell r="E909">
            <v>160.36000000000001</v>
          </cell>
          <cell r="F909" t="str">
            <v>EMLURB</v>
          </cell>
        </row>
        <row r="910">
          <cell r="A910" t="str">
            <v/>
          </cell>
          <cell r="D910">
            <v>0</v>
          </cell>
        </row>
        <row r="911">
          <cell r="A911" t="str">
            <v>07.01.030</v>
          </cell>
          <cell r="B911" t="str">
            <v>ENROCAMENTO DE PEDRA CICLOPICA JOGADA AO TALUDE,COM MAO DE OBRA AUXILIAR DE TRANSPORTE ATE 10 METROS.</v>
          </cell>
          <cell r="C911" t="str">
            <v>m3</v>
          </cell>
          <cell r="D911">
            <v>60.824999999999996</v>
          </cell>
          <cell r="E911">
            <v>48.66</v>
          </cell>
          <cell r="F911" t="str">
            <v>EMLURB</v>
          </cell>
        </row>
        <row r="912">
          <cell r="A912" t="str">
            <v/>
          </cell>
          <cell r="D912">
            <v>0</v>
          </cell>
        </row>
        <row r="913">
          <cell r="A913" t="str">
            <v>07.01.035</v>
          </cell>
          <cell r="B913" t="str">
            <v>ALVENARIA DE TIJOLOS MACICOS PRENSADOS,ASSENTADOS E REJUNTADOS COM ARGAMASSA DE CIMENTO E AREIA NO TRACO 1:6 - 1/2 VEZ.</v>
          </cell>
          <cell r="C913" t="str">
            <v>m2</v>
          </cell>
          <cell r="D913">
            <v>45.462499999999999</v>
          </cell>
          <cell r="E913">
            <v>36.369999999999997</v>
          </cell>
          <cell r="F913" t="str">
            <v>EMLURB</v>
          </cell>
        </row>
        <row r="914">
          <cell r="A914" t="str">
            <v/>
          </cell>
          <cell r="D914">
            <v>0</v>
          </cell>
        </row>
        <row r="915">
          <cell r="A915" t="str">
            <v>07.01.040</v>
          </cell>
          <cell r="B915" t="str">
            <v>ALVENARIA DE TIJOLOS MACICOS PRENSADOS , ASSENTADOS E REJUNTADOS COM ARGAMASSA DE CIMENTO E AREIA NO TRACO 1:8 - 1/2 VEZ.</v>
          </cell>
          <cell r="C915" t="str">
            <v>m2</v>
          </cell>
          <cell r="D915">
            <v>44.487500000000004</v>
          </cell>
          <cell r="E915">
            <v>35.590000000000003</v>
          </cell>
          <cell r="F915" t="str">
            <v>EMLURB</v>
          </cell>
        </row>
        <row r="916">
          <cell r="A916" t="str">
            <v/>
          </cell>
          <cell r="D916">
            <v>0</v>
          </cell>
        </row>
        <row r="917">
          <cell r="A917" t="str">
            <v>07.01.050</v>
          </cell>
          <cell r="B917" t="str">
            <v>ALVENARIA DE TIJOLOS MACICOS PRENSADOS , ASSENTADOS E REJUNTADOS COM ARGAMASSA DE CIMENTO E AREIA NO TRACO 1:10 - 1/2 VEZ.</v>
          </cell>
          <cell r="C917" t="str">
            <v>m2</v>
          </cell>
          <cell r="D917">
            <v>44.112499999999997</v>
          </cell>
          <cell r="E917">
            <v>35.29</v>
          </cell>
          <cell r="F917" t="str">
            <v>EMLURB</v>
          </cell>
        </row>
        <row r="918">
          <cell r="A918" t="str">
            <v/>
          </cell>
          <cell r="D918">
            <v>0</v>
          </cell>
        </row>
        <row r="919">
          <cell r="A919" t="str">
            <v>07.01.055</v>
          </cell>
          <cell r="B919" t="str">
            <v>ALVENARIA DE TIJOLOS MACICOS PRENSADOS,ASSENTADOS E REJUNTADOS COM ARGAMASSA DE CIMENTO E AREIA NO TRACO 1:6 - 1 VEZ.</v>
          </cell>
          <cell r="C919" t="str">
            <v>m2</v>
          </cell>
          <cell r="D919">
            <v>83.674999999999997</v>
          </cell>
          <cell r="E919">
            <v>66.94</v>
          </cell>
          <cell r="F919" t="str">
            <v>EMLURB</v>
          </cell>
        </row>
        <row r="920">
          <cell r="A920" t="str">
            <v/>
          </cell>
          <cell r="D920">
            <v>0</v>
          </cell>
        </row>
        <row r="921">
          <cell r="A921" t="str">
            <v>07.01.060</v>
          </cell>
          <cell r="B921" t="str">
            <v>ALVENARIA DE TIJOLOS MACICOS PRENSADOS , ASSENTADOS E REJUNTADOS COM ARGAMASSA DE CIMENTO E AREIA NO TRACO 1:10 - 1 VEZ.</v>
          </cell>
          <cell r="C921" t="str">
            <v>m2</v>
          </cell>
          <cell r="D921">
            <v>80.212500000000006</v>
          </cell>
          <cell r="E921">
            <v>64.17</v>
          </cell>
          <cell r="F921" t="str">
            <v>EMLURB</v>
          </cell>
        </row>
        <row r="922">
          <cell r="A922" t="str">
            <v/>
          </cell>
          <cell r="D922">
            <v>0</v>
          </cell>
        </row>
        <row r="923">
          <cell r="A923" t="str">
            <v>07.01.070</v>
          </cell>
          <cell r="B923" t="str">
            <v>ALVENARIA DE TIJOLOS MACICOS PRENSADOS , ASSENTADOS E REJUNTADOS COM ARGAMASSA DE CIMENTO E AREIA NO TRACO 1:12 - 1 VEZ.</v>
          </cell>
          <cell r="C923" t="str">
            <v>m2</v>
          </cell>
          <cell r="D923">
            <v>79.512500000000003</v>
          </cell>
          <cell r="E923">
            <v>63.61</v>
          </cell>
          <cell r="F923" t="str">
            <v>EMLURB</v>
          </cell>
        </row>
        <row r="924">
          <cell r="A924" t="str">
            <v/>
          </cell>
          <cell r="D924">
            <v>0</v>
          </cell>
        </row>
        <row r="925">
          <cell r="A925" t="str">
            <v>07.01.075</v>
          </cell>
          <cell r="B925" t="str">
            <v>ALVENARIA DE TIJOLOS APARENTES DE 2 FUROS,ASSENTADOS E REJUNTADOS COM ARGAMASSA DE CIMENTO E AREIA NO TRACO 1:6 - 1/2 VEZ.</v>
          </cell>
          <cell r="C925" t="str">
            <v>m2</v>
          </cell>
          <cell r="D925">
            <v>63.0625</v>
          </cell>
          <cell r="E925">
            <v>50.45</v>
          </cell>
          <cell r="F925" t="str">
            <v>EMLURB</v>
          </cell>
        </row>
        <row r="926">
          <cell r="A926" t="str">
            <v/>
          </cell>
          <cell r="D926">
            <v>0</v>
          </cell>
        </row>
        <row r="927">
          <cell r="A927" t="str">
            <v>07.01.080</v>
          </cell>
          <cell r="B927" t="str">
            <v>ALVENARIA DE TIJOLOS APARENTES DE 2 FUROS,ASSENTADOS E REJUNTADOS COM ARGAMASSA DE CIMENTO E AREIA NO TRACO 1:8 - 1/2 VEZ.</v>
          </cell>
          <cell r="C927" t="str">
            <v>m2</v>
          </cell>
          <cell r="D927">
            <v>62</v>
          </cell>
          <cell r="E927">
            <v>49.6</v>
          </cell>
          <cell r="F927" t="str">
            <v>EMLURB</v>
          </cell>
        </row>
        <row r="928">
          <cell r="A928" t="str">
            <v/>
          </cell>
          <cell r="D928">
            <v>0</v>
          </cell>
        </row>
        <row r="929">
          <cell r="A929" t="str">
            <v>07.01.090</v>
          </cell>
          <cell r="B929" t="str">
            <v>ALVENARIA DE TIJOLOS APARENTES DE 2 FUROS,ASSENTADOS E REJUNTADOS COM ARGAMASSA DE CIMENTO E AREIA NO TRACO 1:10 - 1/2 VEZ.</v>
          </cell>
          <cell r="C929" t="str">
            <v>m2</v>
          </cell>
          <cell r="D929">
            <v>61.587500000000006</v>
          </cell>
          <cell r="E929">
            <v>49.27</v>
          </cell>
          <cell r="F929" t="str">
            <v>EMLURB</v>
          </cell>
        </row>
        <row r="930">
          <cell r="A930" t="str">
            <v/>
          </cell>
          <cell r="D930">
            <v>0</v>
          </cell>
        </row>
        <row r="931">
          <cell r="A931" t="str">
            <v>07.01.095</v>
          </cell>
          <cell r="B931" t="str">
            <v>ALVENARIA DE TIJOLOS DE 6 FUROS, ASSENTADOS E REJUNTADOS COM ARGAMASSA DE CIMENTO E AREIA NO TRACO 1:6 - 1/2 VEZ.</v>
          </cell>
          <cell r="C931" t="str">
            <v>m2</v>
          </cell>
          <cell r="D931">
            <v>28.574999999999999</v>
          </cell>
          <cell r="E931">
            <v>22.86</v>
          </cell>
          <cell r="F931" t="str">
            <v>EMLURB</v>
          </cell>
        </row>
        <row r="932">
          <cell r="A932" t="str">
            <v/>
          </cell>
          <cell r="D932">
            <v>0</v>
          </cell>
        </row>
        <row r="933">
          <cell r="A933" t="str">
            <v>07.01.100</v>
          </cell>
          <cell r="B933" t="str">
            <v>ALVENARIA DE TIJOLOS DE 6 FUROS, ASSENTADOS E REJUNTADOS COM ARGAMASSA DE CIMENTO E AREIA NO TRACO 1:8 - 1/2 VEZ.</v>
          </cell>
          <cell r="C933" t="str">
            <v>m2</v>
          </cell>
          <cell r="D933">
            <v>27.912499999999998</v>
          </cell>
          <cell r="E933">
            <v>22.33</v>
          </cell>
          <cell r="F933" t="str">
            <v>EMLURB</v>
          </cell>
        </row>
        <row r="934">
          <cell r="A934" t="str">
            <v/>
          </cell>
          <cell r="D934">
            <v>0</v>
          </cell>
        </row>
        <row r="935">
          <cell r="A935" t="str">
            <v>07.01.110</v>
          </cell>
          <cell r="B935" t="str">
            <v>ALVENARIA DE TIJOLOS DE 6 FUROS, ASSENTADOS E REJUNTADOS COM ARGAMASSA DE CIMENTO E AREIA NO TRACO 1:10 - 1/2 VEZ.</v>
          </cell>
          <cell r="C935" t="str">
            <v>m2</v>
          </cell>
          <cell r="D935">
            <v>27.650000000000002</v>
          </cell>
          <cell r="E935">
            <v>22.12</v>
          </cell>
          <cell r="F935" t="str">
            <v>EMLURB</v>
          </cell>
        </row>
        <row r="936">
          <cell r="A936" t="str">
            <v/>
          </cell>
          <cell r="D936">
            <v>0</v>
          </cell>
        </row>
        <row r="937">
          <cell r="A937" t="str">
            <v>07.01.120</v>
          </cell>
          <cell r="B937" t="str">
            <v>ALVENARIA DE TIJOLOS DE 6 FUROS, ASSENTADOS E REJUNTADOS COM ARGAMASSA DE CIMENTO E AREIA NO TRACO 1:12 - 1/2 VEZ.</v>
          </cell>
          <cell r="C937" t="str">
            <v>m2</v>
          </cell>
          <cell r="D937">
            <v>27.450000000000003</v>
          </cell>
          <cell r="E937">
            <v>21.96</v>
          </cell>
          <cell r="F937" t="str">
            <v>EMLURB</v>
          </cell>
        </row>
        <row r="938">
          <cell r="A938" t="str">
            <v/>
          </cell>
          <cell r="D938">
            <v>0</v>
          </cell>
        </row>
        <row r="939">
          <cell r="A939" t="str">
            <v>07.01.125</v>
          </cell>
          <cell r="B939" t="str">
            <v>ALVENARIA DE TIJOLOS DE 6 FUROS, ASSENTADOS E REJUNTADOS COM ARGAMASSA DE CIMENTO E AREIA NO TRACO 1:6 - 1 VEZ.</v>
          </cell>
          <cell r="C939" t="str">
            <v>m2</v>
          </cell>
          <cell r="D939">
            <v>54.1</v>
          </cell>
          <cell r="E939">
            <v>43.28</v>
          </cell>
          <cell r="F939" t="str">
            <v>EMLURB</v>
          </cell>
        </row>
        <row r="940">
          <cell r="A940" t="str">
            <v/>
          </cell>
          <cell r="D940">
            <v>0</v>
          </cell>
        </row>
        <row r="941">
          <cell r="A941" t="str">
            <v>07.01.130</v>
          </cell>
          <cell r="B941" t="str">
            <v>ALVENARIA DE TIJOLOS DE 6 FUROS, ASSENTADOS E REJUNTADOS COM ARGAMASSA DE CIMENTO E AREIA NO TRACO 1:8 - 1 VEZ.</v>
          </cell>
          <cell r="C941" t="str">
            <v>m2</v>
          </cell>
          <cell r="D941">
            <v>52.087500000000006</v>
          </cell>
          <cell r="E941">
            <v>41.67</v>
          </cell>
          <cell r="F941" t="str">
            <v>EMLURB</v>
          </cell>
        </row>
        <row r="942">
          <cell r="A942" t="str">
            <v/>
          </cell>
          <cell r="D942">
            <v>0</v>
          </cell>
        </row>
        <row r="943">
          <cell r="A943" t="str">
            <v>07.01.140</v>
          </cell>
          <cell r="B943" t="str">
            <v>ALVENARIA DE TIJOLOS DE 6 FUROS, ASSENTADOS E REJUNTADOS COM ARGAMASSA DE CIMENTO E AREIA NO TRACO 1:10 - 1 VEZ.</v>
          </cell>
          <cell r="C943" t="str">
            <v>m2</v>
          </cell>
          <cell r="D943">
            <v>51.275000000000006</v>
          </cell>
          <cell r="E943">
            <v>41.02</v>
          </cell>
          <cell r="F943" t="str">
            <v>EMLURB</v>
          </cell>
        </row>
        <row r="944">
          <cell r="A944" t="str">
            <v/>
          </cell>
          <cell r="D944">
            <v>0</v>
          </cell>
        </row>
        <row r="945">
          <cell r="A945" t="str">
            <v>07.01.150</v>
          </cell>
          <cell r="B945" t="str">
            <v>ALVENARIA DE TIJOLOS DE 6 FUROS, ASSENTADOS E REJUNTADOS COM ARGAMASSA DE CIMENTO E AREIA NO TRACO 1:12 - 1 VEZ.</v>
          </cell>
          <cell r="C945" t="str">
            <v>m2</v>
          </cell>
          <cell r="D945">
            <v>50.712499999999999</v>
          </cell>
          <cell r="E945">
            <v>40.57</v>
          </cell>
          <cell r="F945" t="str">
            <v>EMLURB</v>
          </cell>
        </row>
        <row r="946">
          <cell r="A946" t="str">
            <v/>
          </cell>
          <cell r="D946">
            <v>0</v>
          </cell>
        </row>
        <row r="947">
          <cell r="A947" t="str">
            <v>07.01.155</v>
          </cell>
          <cell r="B947" t="str">
            <v>ALVENARIA DE TIJOLOS DE 8 FUROS, ASSENTADOS E REJUNTADOS COM ARGAMASSA DE CIMENTO E AREIA NO TRACO 1 6 - 1/2 VEZ.</v>
          </cell>
          <cell r="C947" t="str">
            <v>m2</v>
          </cell>
          <cell r="D947">
            <v>22.787500000000001</v>
          </cell>
          <cell r="E947">
            <v>18.23</v>
          </cell>
          <cell r="F947" t="str">
            <v>EMLURB</v>
          </cell>
        </row>
        <row r="948">
          <cell r="A948" t="str">
            <v/>
          </cell>
          <cell r="D948">
            <v>0</v>
          </cell>
        </row>
        <row r="949">
          <cell r="A949" t="str">
            <v>07.01.160</v>
          </cell>
          <cell r="B949" t="str">
            <v>ALVENARIA DE TIJOLOS DE 8 FUROS, ASSENTADOS E REJUNTADOS COM ARGAMASSA DE CIMENTO E AREIA NO TRACO 1:8 - 1/2 VEZ.</v>
          </cell>
          <cell r="C949" t="str">
            <v>m2</v>
          </cell>
          <cell r="D949">
            <v>22.337500000000002</v>
          </cell>
          <cell r="E949">
            <v>17.87</v>
          </cell>
          <cell r="F949" t="str">
            <v>EMLURB</v>
          </cell>
        </row>
        <row r="950">
          <cell r="A950" t="str">
            <v/>
          </cell>
          <cell r="D950">
            <v>0</v>
          </cell>
        </row>
        <row r="951">
          <cell r="A951" t="str">
            <v>07.01.170</v>
          </cell>
          <cell r="B951" t="str">
            <v>ALVENARIA DE TIJOLOS DE 8 FUROS, ASSENTADOS E REJUNTADOS COM ARGAMASSA DE CIMENTO E AREIA NO TRACO 1:10 - 1/2 VEZ.</v>
          </cell>
          <cell r="C951" t="str">
            <v>m2</v>
          </cell>
          <cell r="D951">
            <v>22.125</v>
          </cell>
          <cell r="E951">
            <v>17.7</v>
          </cell>
          <cell r="F951" t="str">
            <v>EMLURB</v>
          </cell>
        </row>
        <row r="952">
          <cell r="A952" t="str">
            <v/>
          </cell>
          <cell r="D952">
            <v>0</v>
          </cell>
        </row>
        <row r="953">
          <cell r="A953" t="str">
            <v>07.01.180</v>
          </cell>
          <cell r="B953" t="str">
            <v>ALVENARIA DE TIJOLOS DE 8 FUROS, ASSENTADOS E REJUNTADOS COM ARGAMASSA DE CIMENTO E AREIA NO TRACO 1:12 - 1/2 VEZ.</v>
          </cell>
          <cell r="C953" t="str">
            <v>m2</v>
          </cell>
          <cell r="D953">
            <v>22.025000000000002</v>
          </cell>
          <cell r="E953">
            <v>17.62</v>
          </cell>
          <cell r="F953" t="str">
            <v>EMLURB</v>
          </cell>
        </row>
        <row r="954">
          <cell r="A954" t="str">
            <v/>
          </cell>
          <cell r="D954">
            <v>0</v>
          </cell>
        </row>
        <row r="955">
          <cell r="A955" t="str">
            <v>07.01.185</v>
          </cell>
          <cell r="B955" t="str">
            <v>ALVENARIA DE TIJOLOS DE 8 FUROS, ASSENTADOS E REJUNTADOS COM ARGAMASSA DE CIMENTO E AREIA NO TRACO 1:6 - 1 VEZ.</v>
          </cell>
          <cell r="C955" t="str">
            <v>m2</v>
          </cell>
          <cell r="D955">
            <v>43.362499999999997</v>
          </cell>
          <cell r="E955">
            <v>34.69</v>
          </cell>
          <cell r="F955" t="str">
            <v>EMLURB</v>
          </cell>
        </row>
        <row r="956">
          <cell r="A956" t="str">
            <v/>
          </cell>
          <cell r="D956">
            <v>0</v>
          </cell>
        </row>
        <row r="957">
          <cell r="A957" t="str">
            <v>07.01.190</v>
          </cell>
          <cell r="B957" t="str">
            <v>ALVENARIA DE TIJOLOS DE 8 FUROS, ASSENTADOS E REJUNTADOS COM ARGAMASSA DE CIMENTO E AREIA NO TRACO 1:8 - 1 VEZ.</v>
          </cell>
          <cell r="C957" t="str">
            <v>m2</v>
          </cell>
          <cell r="D957">
            <v>41.725000000000001</v>
          </cell>
          <cell r="E957">
            <v>33.380000000000003</v>
          </cell>
          <cell r="F957" t="str">
            <v>EMLURB</v>
          </cell>
        </row>
        <row r="958">
          <cell r="A958" t="str">
            <v/>
          </cell>
          <cell r="D958">
            <v>0</v>
          </cell>
        </row>
        <row r="959">
          <cell r="A959" t="str">
            <v>07.01.200</v>
          </cell>
          <cell r="B959" t="str">
            <v>ALVENARIA DE TIJOLOS DE 8 FUROS, ASSENTADOS E REJUNTADOS COM ARGAMASSA DE CIMENTO E AREIA NO TRACO 1:10 - 1 VEZ.</v>
          </cell>
          <cell r="C959" t="str">
            <v>m2</v>
          </cell>
          <cell r="D959">
            <v>41.037499999999994</v>
          </cell>
          <cell r="E959">
            <v>32.83</v>
          </cell>
          <cell r="F959" t="str">
            <v>EMLURB</v>
          </cell>
        </row>
        <row r="960">
          <cell r="A960" t="str">
            <v/>
          </cell>
          <cell r="D960">
            <v>0</v>
          </cell>
        </row>
        <row r="961">
          <cell r="A961" t="str">
            <v>07.01.210</v>
          </cell>
          <cell r="B961" t="str">
            <v>ALVENARIA DE TIJOLOS DE 8 FUROS, ASSENTADOS E REJUNTADOS COM ARGAMASSA DE CIMENTO E AREIA NO TRACO 1:12 - 1 VEZ.</v>
          </cell>
          <cell r="C961" t="str">
            <v>m2</v>
          </cell>
          <cell r="D961">
            <v>40.599999999999994</v>
          </cell>
          <cell r="E961">
            <v>32.479999999999997</v>
          </cell>
          <cell r="F961" t="str">
            <v>EMLURB</v>
          </cell>
        </row>
        <row r="962">
          <cell r="A962" t="str">
            <v/>
          </cell>
          <cell r="D962">
            <v>0</v>
          </cell>
        </row>
        <row r="963">
          <cell r="A963" t="str">
            <v>07.01.212</v>
          </cell>
          <cell r="B963" t="str">
            <v>ALVENARIA ENGAIOLADA (ABERTURAS DE 9X19CM) COM TIJOLOS FURADOS 9X19X19CM, ASSENTADOS E REJUNTADOS COM ARGAMASSA DE CIMENTO E AREIA NO TRAÇO 1:3 - 1/2VEZ</v>
          </cell>
          <cell r="C963" t="str">
            <v>m2</v>
          </cell>
          <cell r="D963">
            <v>22.25</v>
          </cell>
          <cell r="E963">
            <v>17.8</v>
          </cell>
          <cell r="F963" t="str">
            <v>SEDUC</v>
          </cell>
        </row>
        <row r="964">
          <cell r="A964" t="str">
            <v/>
          </cell>
          <cell r="D964">
            <v>0</v>
          </cell>
        </row>
        <row r="965">
          <cell r="A965" t="str">
            <v>07.01.213</v>
          </cell>
          <cell r="B965" t="str">
            <v>ALVENARIA DE VEDAÇÃO COM TIJOLO CERÂMICO DE 08 FUROS-DIMENSÕESDE (9X19X19)CM, ASSENTADOS E REJUNTADOS COM ARGAMASSA DE CIMENTO E AREIA NO TRAÇO 1:7, DE 1 1/2VEZ, ESPESSURA DE 30CM .</v>
          </cell>
          <cell r="C965" t="str">
            <v>m2</v>
          </cell>
          <cell r="D965">
            <v>64.325000000000003</v>
          </cell>
          <cell r="E965">
            <v>51.46</v>
          </cell>
          <cell r="F965" t="str">
            <v>SEDUC</v>
          </cell>
        </row>
        <row r="966">
          <cell r="A966" t="str">
            <v/>
          </cell>
          <cell r="D966">
            <v>0</v>
          </cell>
        </row>
        <row r="967">
          <cell r="A967" t="str">
            <v>07.01.215</v>
          </cell>
          <cell r="B967" t="str">
            <v>ALVENARIA DE BLOCOS DE CONCRETO,DIMENSOES(10 X 20 X 40CM),ASSENTADOS E REJUNTADOS COM ARGAMASSA DE CIMENTO E AREIA NO TRACO 1:6 - 1/2 VEZ.</v>
          </cell>
          <cell r="C967" t="str">
            <v>m2</v>
          </cell>
          <cell r="D967">
            <v>29.1</v>
          </cell>
          <cell r="E967">
            <v>23.28</v>
          </cell>
          <cell r="F967" t="str">
            <v>EMLURB</v>
          </cell>
        </row>
        <row r="968">
          <cell r="A968" t="str">
            <v/>
          </cell>
          <cell r="D968">
            <v>0</v>
          </cell>
        </row>
        <row r="969">
          <cell r="A969" t="str">
            <v>07.01.220</v>
          </cell>
          <cell r="B969" t="str">
            <v>ALVENARIA DE BLOCOS DE CONCRETO , DIMENSOES (10 X 20 X 40CM),ASSENTADOS E REJUNTADOS C/ ARGAMASSA DE CIMENTO E AREIA NO TRACO 1:8 1/2 VEZ.</v>
          </cell>
          <cell r="C969" t="str">
            <v>m2</v>
          </cell>
          <cell r="D969">
            <v>28.700000000000003</v>
          </cell>
          <cell r="E969">
            <v>22.96</v>
          </cell>
          <cell r="F969" t="str">
            <v>EMLURB</v>
          </cell>
        </row>
        <row r="970">
          <cell r="A970" t="str">
            <v/>
          </cell>
          <cell r="D970">
            <v>0</v>
          </cell>
        </row>
        <row r="971">
          <cell r="A971" t="str">
            <v>07.01.225</v>
          </cell>
          <cell r="B971" t="str">
            <v>ALVENARIA DE BLOCOS DE CONCRETO,DIMENSOES(20 X 20 X 40CM),ASSENTADOS E REJUNTADOS COM ARGAMASSA DE CIMENTO E AREIA NO TRACO 1:6 - 1 VEZ.</v>
          </cell>
          <cell r="C971" t="str">
            <v>m2</v>
          </cell>
          <cell r="D971">
            <v>45.962500000000006</v>
          </cell>
          <cell r="E971">
            <v>36.770000000000003</v>
          </cell>
          <cell r="F971" t="str">
            <v>EMLURB</v>
          </cell>
        </row>
        <row r="972">
          <cell r="A972" t="str">
            <v/>
          </cell>
          <cell r="D972">
            <v>0</v>
          </cell>
        </row>
        <row r="973">
          <cell r="A973" t="str">
            <v>07.01.230</v>
          </cell>
          <cell r="B973" t="str">
            <v>ALVENARIA DE BLOCOS DE CONCRETO , DIMENSOES (20 X 20 X 40CM),ASSENTADOS E REJUNTADOS C/ ARGAMASSA DE CIMENTO E AREIA NO TRACO 1:8 1 VEZ.</v>
          </cell>
          <cell r="C973" t="str">
            <v>m2</v>
          </cell>
          <cell r="D973">
            <v>45.162500000000001</v>
          </cell>
          <cell r="E973">
            <v>36.130000000000003</v>
          </cell>
          <cell r="F973" t="str">
            <v>EMLURB</v>
          </cell>
        </row>
        <row r="974">
          <cell r="A974" t="str">
            <v/>
          </cell>
          <cell r="D974">
            <v>0</v>
          </cell>
        </row>
        <row r="975">
          <cell r="A975" t="str">
            <v>07.01.235</v>
          </cell>
          <cell r="B975" t="str">
            <v>ALVENARIA APARENTE DE BLOCOS DE CONCRETO,DIM. (10 X 20 X 40CM),ASSENTADOS E REJUNTADOS COM ARGAMASSA DE CIMENTO E AREIA NO TRACO 1:6 - 1/2 VEZ.</v>
          </cell>
          <cell r="C975" t="str">
            <v>m2</v>
          </cell>
          <cell r="D975">
            <v>32.924999999999997</v>
          </cell>
          <cell r="E975">
            <v>26.34</v>
          </cell>
          <cell r="F975" t="str">
            <v>EMLURB</v>
          </cell>
        </row>
        <row r="976">
          <cell r="A976" t="str">
            <v/>
          </cell>
          <cell r="D976">
            <v>0</v>
          </cell>
        </row>
        <row r="977">
          <cell r="A977" t="str">
            <v>07.01.240</v>
          </cell>
          <cell r="B977" t="str">
            <v>ALVENARIA APARENTE DE BLOCOS DE CONCRETO,DIM. (10 X 20 X 40CM), ASSENTADOS E REJUNTADOS COM ARGAMASSA DE CIMENTO E AREIA NO TRACO 1:8 - 1/2 VEZ.</v>
          </cell>
          <cell r="C977" t="str">
            <v>m2</v>
          </cell>
          <cell r="D977">
            <v>32.174999999999997</v>
          </cell>
          <cell r="E977">
            <v>25.74</v>
          </cell>
          <cell r="F977" t="str">
            <v>EMLURB</v>
          </cell>
        </row>
        <row r="978">
          <cell r="A978" t="str">
            <v/>
          </cell>
          <cell r="D978">
            <v>0</v>
          </cell>
        </row>
        <row r="979">
          <cell r="A979" t="str">
            <v>07.01.245</v>
          </cell>
          <cell r="B979" t="str">
            <v>ALVENARIA APARENTE DE BLOCOS DE CONCRETO,DIM. (20 X 20 X 40CM),ASSENTADOS E REJUNTADOS COM ARGAMASSA DE CIMENTO E AREIA NO TRACO 1:6 - 1 VEZ.</v>
          </cell>
          <cell r="C979" t="str">
            <v>m2</v>
          </cell>
          <cell r="D979">
            <v>49.737499999999997</v>
          </cell>
          <cell r="E979">
            <v>39.79</v>
          </cell>
          <cell r="F979" t="str">
            <v>EMLURB</v>
          </cell>
        </row>
        <row r="980">
          <cell r="A980" t="str">
            <v/>
          </cell>
          <cell r="D980">
            <v>0</v>
          </cell>
        </row>
        <row r="981">
          <cell r="A981" t="str">
            <v>07.01.250</v>
          </cell>
          <cell r="B981" t="str">
            <v>ALVENARIA APARENTE DE BLOCOS DE CONCRETO,DIM. (20 X 20 X 40CM), ASSENTADOS E REJUNTADOS COM ARGAMASSA DE CIMENTO E AREIA NO TRACO 1:8 1 VEZ.</v>
          </cell>
          <cell r="C981" t="str">
            <v>m2</v>
          </cell>
          <cell r="D981">
            <v>48.9375</v>
          </cell>
          <cell r="E981">
            <v>39.15</v>
          </cell>
          <cell r="F981" t="str">
            <v>EMLURB</v>
          </cell>
        </row>
        <row r="982">
          <cell r="A982" t="str">
            <v/>
          </cell>
          <cell r="D982">
            <v>0</v>
          </cell>
        </row>
        <row r="983">
          <cell r="A983" t="str">
            <v>07.01.261</v>
          </cell>
          <cell r="B983" t="str">
            <v>VERGA EM CONCRETO ARMADO DE 0,10X0,15M.</v>
          </cell>
          <cell r="C983" t="str">
            <v>m</v>
          </cell>
          <cell r="D983">
            <v>12.649999999999999</v>
          </cell>
          <cell r="E983">
            <v>10.119999999999999</v>
          </cell>
          <cell r="F983" t="str">
            <v>SEDUC</v>
          </cell>
        </row>
        <row r="984">
          <cell r="A984" t="str">
            <v/>
          </cell>
          <cell r="D984">
            <v>0</v>
          </cell>
        </row>
        <row r="985">
          <cell r="A985" t="str">
            <v>07.01.262</v>
          </cell>
          <cell r="B985" t="str">
            <v>VERGA EM CONCRETO ARMADO</v>
          </cell>
          <cell r="C985" t="str">
            <v>m3</v>
          </cell>
          <cell r="D985">
            <v>842.82500000000005</v>
          </cell>
          <cell r="E985">
            <v>674.26</v>
          </cell>
          <cell r="F985" t="str">
            <v>SEDUC</v>
          </cell>
        </row>
        <row r="986">
          <cell r="A986" t="str">
            <v/>
          </cell>
          <cell r="D986">
            <v>0</v>
          </cell>
        </row>
        <row r="987">
          <cell r="A987" t="str">
            <v>07.01.265</v>
          </cell>
          <cell r="B987" t="str">
            <v>FORNECIMENTO E COLOCAÇÃO DE TELA GALVANIZADA SOLDADA DE 7,50CMX50CM, PARA FIXAÇÃO DE ALVENARIA EM PILAR. A TELA SERÁ FIXADA ATRAVÉS DE ARRUELA, PORCA SEXTAVADA PINOS E FINCAPINOS</v>
          </cell>
          <cell r="C987" t="str">
            <v>Un</v>
          </cell>
          <cell r="D987">
            <v>4.6500000000000004</v>
          </cell>
          <cell r="E987">
            <v>3.72</v>
          </cell>
          <cell r="F987" t="str">
            <v>SEDUC</v>
          </cell>
        </row>
        <row r="988">
          <cell r="A988" t="str">
            <v/>
          </cell>
          <cell r="D988">
            <v>0</v>
          </cell>
        </row>
        <row r="989">
          <cell r="A989" t="str">
            <v>07.01.500</v>
          </cell>
          <cell r="B989" t="str">
            <v>EXECUÇÃO DE RASGO EM ALVENARIA PARA PASSAGEM DE TUBULAÇÃO DIAM. DE 15MM(1/2") A 25MM(1").</v>
          </cell>
          <cell r="C989" t="str">
            <v>m</v>
          </cell>
          <cell r="D989">
            <v>2.3375000000000004</v>
          </cell>
          <cell r="E989">
            <v>1.87</v>
          </cell>
          <cell r="F989" t="str">
            <v>SEDUC</v>
          </cell>
        </row>
        <row r="990">
          <cell r="A990" t="str">
            <v/>
          </cell>
          <cell r="D990">
            <v>0</v>
          </cell>
        </row>
        <row r="991">
          <cell r="A991" t="str">
            <v>07.02.010</v>
          </cell>
          <cell r="B991" t="str">
            <v>COBOGOS DE CIMENTO PRENSADO.</v>
          </cell>
          <cell r="C991" t="str">
            <v>m2</v>
          </cell>
          <cell r="D991">
            <v>69.8125</v>
          </cell>
          <cell r="E991">
            <v>55.85</v>
          </cell>
          <cell r="F991" t="str">
            <v>EMLURB</v>
          </cell>
        </row>
        <row r="992">
          <cell r="A992" t="str">
            <v/>
          </cell>
          <cell r="D992">
            <v>0</v>
          </cell>
        </row>
        <row r="993">
          <cell r="A993" t="str">
            <v>07.02.020</v>
          </cell>
          <cell r="B993" t="str">
            <v>COBOGOS CERAMICOS.</v>
          </cell>
          <cell r="C993" t="str">
            <v>m2</v>
          </cell>
          <cell r="D993">
            <v>78.137500000000003</v>
          </cell>
          <cell r="E993">
            <v>62.51</v>
          </cell>
          <cell r="F993" t="str">
            <v>EMLURB</v>
          </cell>
        </row>
        <row r="994">
          <cell r="A994" t="str">
            <v/>
          </cell>
          <cell r="D994">
            <v>0</v>
          </cell>
        </row>
        <row r="995">
          <cell r="A995" t="str">
            <v>07.02.035</v>
          </cell>
          <cell r="B995" t="str">
            <v>FORNECIMENTO E EXECUÇÃO DE ELEMENTO  VAZADO DE CONCRETO , JUNTAS DE 15 MM, COM ARGAMASSSA DE CIMENTO E AREIA NO TRAÇO 1:4, DIMENSÕES 15 X15X15CM</v>
          </cell>
          <cell r="C995" t="str">
            <v>m2</v>
          </cell>
          <cell r="D995">
            <v>106.95</v>
          </cell>
          <cell r="E995">
            <v>85.56</v>
          </cell>
          <cell r="F995" t="str">
            <v>SEDUC</v>
          </cell>
        </row>
        <row r="996">
          <cell r="A996" t="str">
            <v/>
          </cell>
          <cell r="D996">
            <v>0</v>
          </cell>
        </row>
        <row r="997">
          <cell r="A997" t="str">
            <v>07.03.010</v>
          </cell>
          <cell r="B997" t="str">
            <v>MURO COM EMBASAMENTO DE 50CM E ALTURA DA ALVENARIA DE ELEVACAO DE 1,6M, COM COLUNAS ESPACADAS DE 3 EM 3 METROS, INCLUSIVE CHAPISCO, MASSA UNICA E CAIACAO, E AINDA ESCAVACAO, REATERRO, REMOCAO DE MATERIAL ESCAVADO E CONCRETO MAGRO.</v>
          </cell>
          <cell r="C997" t="str">
            <v>m</v>
          </cell>
          <cell r="D997">
            <v>161.70000000000002</v>
          </cell>
          <cell r="E997">
            <v>129.36000000000001</v>
          </cell>
          <cell r="F997" t="str">
            <v>EMLURB</v>
          </cell>
        </row>
        <row r="998">
          <cell r="A998" t="str">
            <v/>
          </cell>
          <cell r="D998">
            <v>0</v>
          </cell>
        </row>
        <row r="999">
          <cell r="A999" t="str">
            <v>07.03.020</v>
          </cell>
          <cell r="B999" t="str">
            <v>MURO COM EMBASAMENTO DE 5O CM E ALTURA DA ALVENARIA DE ELEVACAO DE 1,8 M, COM COLUNAS ESPACADAS DE 3 EM 3 METROS, INCLUSIVE CHAPISCO, MASSA UNICA E CAIACAO,E AINDA ESCAVACAO, REATERRO, REMOCAO DO MATERIAL ESCAVADO E CONCRETO MAGRO.</v>
          </cell>
          <cell r="C999" t="str">
            <v>m</v>
          </cell>
          <cell r="D999">
            <v>176.78750000000002</v>
          </cell>
          <cell r="E999">
            <v>141.43</v>
          </cell>
          <cell r="F999" t="str">
            <v>EMLURB</v>
          </cell>
        </row>
        <row r="1000">
          <cell r="A1000" t="str">
            <v/>
          </cell>
          <cell r="D1000">
            <v>0</v>
          </cell>
        </row>
        <row r="1001">
          <cell r="A1001" t="str">
            <v>07.03.030</v>
          </cell>
          <cell r="B1001" t="str">
            <v>MURO COM EMBASAMENTO DE 30 CM E ALTURA DE 1,5 M, EM COBOGOS DE CONCRETO, COM COLUNAS EM ALVENARIA ESPACADAS DE 3 EM 3 M REVESTIDAS E CAIADAS, E AINDA ESCAVACAO, REATERRO, REMOCAO DO MATERIAL ESCAVADO E CONCRETO MAGRO.</v>
          </cell>
          <cell r="C1001" t="str">
            <v>m</v>
          </cell>
          <cell r="D1001">
            <v>137.23750000000001</v>
          </cell>
          <cell r="E1001">
            <v>109.79</v>
          </cell>
          <cell r="F1001" t="str">
            <v>EMLURB</v>
          </cell>
        </row>
        <row r="1002">
          <cell r="A1002" t="str">
            <v/>
          </cell>
          <cell r="D1002">
            <v>0</v>
          </cell>
        </row>
        <row r="1003">
          <cell r="A1003" t="str">
            <v>07.03.040</v>
          </cell>
          <cell r="B1003" t="str">
            <v>MURO COM MOURÃO E PLACA PRÉ-FABRICADA DE 1,55X0,50M DE CONCRETO ARMADO, ALTURA LIVRE 2,00M.</v>
          </cell>
          <cell r="C1003" t="str">
            <v>m</v>
          </cell>
          <cell r="D1003">
            <v>142.58749999999998</v>
          </cell>
          <cell r="E1003">
            <v>114.07</v>
          </cell>
          <cell r="F1003" t="str">
            <v>SEDUC</v>
          </cell>
        </row>
        <row r="1004">
          <cell r="A1004" t="str">
            <v/>
          </cell>
          <cell r="D1004">
            <v>0</v>
          </cell>
        </row>
        <row r="1005">
          <cell r="A1005" t="str">
            <v>07.04.010</v>
          </cell>
          <cell r="B1005" t="str">
            <v>FORNECIMENTO E ASSENTAMENTO DE DIVISORIA EM PERFIS DE ALUMINIO, TIPO AL1 (PAINEL/PAINEL), EUCATEX OU SIMILAR, SEM PORTA.</v>
          </cell>
          <cell r="C1005" t="str">
            <v>m2</v>
          </cell>
          <cell r="D1005">
            <v>74.487500000000011</v>
          </cell>
          <cell r="E1005">
            <v>59.59</v>
          </cell>
          <cell r="F1005" t="str">
            <v>EMLURB</v>
          </cell>
        </row>
        <row r="1006">
          <cell r="A1006" t="str">
            <v/>
          </cell>
          <cell r="D1006">
            <v>0</v>
          </cell>
        </row>
        <row r="1007">
          <cell r="A1007" t="str">
            <v>07.04.011</v>
          </cell>
          <cell r="B1007" t="str">
            <v>FORNECIMENTO E MONTAGEM DE PAINÉIS ARTICULADOS DIMOFLEX OU SIMILAR</v>
          </cell>
          <cell r="C1007" t="str">
            <v>m2</v>
          </cell>
          <cell r="D1007">
            <v>2625</v>
          </cell>
          <cell r="E1007">
            <v>2100</v>
          </cell>
          <cell r="F1007" t="str">
            <v>SEDUC</v>
          </cell>
        </row>
        <row r="1008">
          <cell r="A1008" t="str">
            <v/>
          </cell>
          <cell r="D1008">
            <v>0</v>
          </cell>
        </row>
        <row r="1009">
          <cell r="A1009" t="str">
            <v>07.04.015</v>
          </cell>
          <cell r="B1009" t="str">
            <v>ASSENTAMENTO (MONTAGEM) DE DIVISÓRIAS COM REAPROVEITAMENTO DE PERFIS E PAINÉIS, SEM PORTA.</v>
          </cell>
          <cell r="C1009" t="str">
            <v>m2</v>
          </cell>
          <cell r="D1009">
            <v>4.4874999999999998</v>
          </cell>
          <cell r="E1009">
            <v>3.59</v>
          </cell>
          <cell r="F1009" t="str">
            <v>SEDUC</v>
          </cell>
        </row>
        <row r="1010">
          <cell r="A1010" t="str">
            <v/>
          </cell>
          <cell r="D1010">
            <v>0</v>
          </cell>
        </row>
        <row r="1011">
          <cell r="A1011" t="str">
            <v>07.04.020</v>
          </cell>
          <cell r="B1011" t="str">
            <v>FORNECIMENTO E ASSENTAMENTO DE DIVISORIA EM PERFIS DE ALUMINIO, TIPO AL4 (PAINEL/VIDRO) , EUCATEX OU SIMILAR, SEM PORTA.</v>
          </cell>
          <cell r="C1011" t="str">
            <v>m2</v>
          </cell>
          <cell r="D1011">
            <v>85.75</v>
          </cell>
          <cell r="E1011">
            <v>68.599999999999994</v>
          </cell>
          <cell r="F1011" t="str">
            <v>EMLURB</v>
          </cell>
        </row>
        <row r="1012">
          <cell r="A1012" t="str">
            <v/>
          </cell>
          <cell r="D1012">
            <v>0</v>
          </cell>
        </row>
        <row r="1013">
          <cell r="A1013" t="str">
            <v>07.04.030</v>
          </cell>
          <cell r="B1013" t="str">
            <v>DIVISORIA EM PLACA PRE-MOLDADA DE CONCRETO COM ESPESSURA DE 7 CM E ACABAMENTO APARENTE.</v>
          </cell>
          <cell r="C1013" t="str">
            <v>m2</v>
          </cell>
          <cell r="D1013">
            <v>114.60000000000001</v>
          </cell>
          <cell r="E1013">
            <v>91.68</v>
          </cell>
          <cell r="F1013" t="str">
            <v>EMLURB</v>
          </cell>
        </row>
        <row r="1014">
          <cell r="A1014" t="str">
            <v/>
          </cell>
          <cell r="D1014">
            <v>0</v>
          </cell>
        </row>
        <row r="1015">
          <cell r="A1015" t="str">
            <v>07.04.040</v>
          </cell>
          <cell r="B1015" t="str">
            <v>FORNECIMENTO E ASSENTAMENTO DE PORTA DE 0,80X 2,10M, PARA DIVISORIA EUCATEX OU SIMILAR, COM VISOR, INCLUSIVE FERRAGENS.</v>
          </cell>
          <cell r="C1015" t="str">
            <v>UD</v>
          </cell>
          <cell r="D1015">
            <v>269.125</v>
          </cell>
          <cell r="E1015">
            <v>215.3</v>
          </cell>
          <cell r="F1015" t="str">
            <v>EMLURB</v>
          </cell>
        </row>
        <row r="1016">
          <cell r="A1016" t="str">
            <v/>
          </cell>
          <cell r="D1016">
            <v>0</v>
          </cell>
        </row>
        <row r="1017">
          <cell r="A1017" t="str">
            <v>07.04.050</v>
          </cell>
          <cell r="B1017" t="str">
            <v>FORNECIMENTO E ASSENTAMENTO DE PORTA DE 0.80X 2.10M, PARA DIVISORIA EUCATEX OU SIMILAR, SEM VISOR, INCLUSIVE FERRAGENS.</v>
          </cell>
          <cell r="C1017" t="str">
            <v>UD</v>
          </cell>
          <cell r="D1017">
            <v>200.375</v>
          </cell>
          <cell r="E1017">
            <v>160.30000000000001</v>
          </cell>
          <cell r="F1017" t="str">
            <v>EMLURB</v>
          </cell>
        </row>
        <row r="1018">
          <cell r="A1018" t="str">
            <v/>
          </cell>
          <cell r="D1018">
            <v>0</v>
          </cell>
        </row>
        <row r="1019">
          <cell r="A1019" t="str">
            <v>07.05.020</v>
          </cell>
          <cell r="B1019" t="str">
            <v>FORNECIMENTO E INSTALAÇÃO DE CERCA COM NOVE FIOS DE ARAME FARPADO E MOURÕES RETO, SEÇÃO T, H=2,20M, DE CONCRETO A CADA 2,00M. INCLUSIVE ESCAVAÇÃO, REATERRO E CONCRETO MAGRO.</v>
          </cell>
          <cell r="C1019" t="str">
            <v>m</v>
          </cell>
          <cell r="D1019">
            <v>28.237500000000001</v>
          </cell>
          <cell r="E1019">
            <v>22.59</v>
          </cell>
          <cell r="F1019" t="str">
            <v>SEDUC</v>
          </cell>
        </row>
        <row r="1020">
          <cell r="A1020" t="str">
            <v/>
          </cell>
          <cell r="D1020">
            <v>0</v>
          </cell>
        </row>
        <row r="1021">
          <cell r="A1021" t="str">
            <v>07.05.021</v>
          </cell>
          <cell r="B1021" t="str">
            <v>FORNECIMENTO E INSTALAÇÃO DE CERCA COM 9 FIOS DE ARAME GALVANIZADO LISO DE 14 BWG E MOURÕES RETO, SEÇÃO T, 2,20 METROS, DE CONCRETO A CADA 2,00M. INCLUSIVE ESCAVAÇÃO, REATERRO E CONCRETO MAGRO.</v>
          </cell>
          <cell r="C1021" t="str">
            <v>m</v>
          </cell>
          <cell r="D1021">
            <v>26.962499999999999</v>
          </cell>
          <cell r="E1021">
            <v>21.57</v>
          </cell>
          <cell r="F1021" t="str">
            <v>SEDUC</v>
          </cell>
        </row>
        <row r="1022">
          <cell r="A1022" t="str">
            <v/>
          </cell>
          <cell r="D1022">
            <v>0</v>
          </cell>
        </row>
        <row r="1023">
          <cell r="A1023" t="str">
            <v>07.05.030</v>
          </cell>
          <cell r="B1023" t="str">
            <v>ALAMBRADO COM TELA DE ARAME GALVANIZADO, ZINCADO PESADO, MALHA QUADRANGULAR 2X2", FIO 12BWG, SEM REVESTIMENTO EM PVC,  FIXADO EM MOURÕES DE CONCRETO  SEÇÃO "T " H=2,20M RETO E CHUMBADOS COM CONCRETO SIMPLES EM MURETA DE ALVENARIA EXISTENTE. ALTURA LIVRE D</v>
          </cell>
          <cell r="C1023" t="str">
            <v>m</v>
          </cell>
          <cell r="D1023">
            <v>71.924999999999997</v>
          </cell>
          <cell r="E1023">
            <v>57.54</v>
          </cell>
          <cell r="F1023" t="str">
            <v>SEDUC</v>
          </cell>
        </row>
        <row r="1024">
          <cell r="A1024" t="str">
            <v/>
          </cell>
          <cell r="D1024">
            <v>0</v>
          </cell>
        </row>
        <row r="1025">
          <cell r="A1025" t="str">
            <v>07.06.001</v>
          </cell>
          <cell r="B1025" t="str">
            <v>PAREDE EM BLOCOS DE GESSO COM 7,5CM DE ESPESSURA.</v>
          </cell>
          <cell r="C1025" t="str">
            <v>m2</v>
          </cell>
          <cell r="D1025">
            <v>30.462500000000002</v>
          </cell>
          <cell r="E1025">
            <v>24.37</v>
          </cell>
          <cell r="F1025" t="str">
            <v>SEDUC</v>
          </cell>
        </row>
        <row r="1026">
          <cell r="A1026" t="str">
            <v/>
          </cell>
          <cell r="D1026">
            <v>0</v>
          </cell>
        </row>
        <row r="1027">
          <cell r="A1027" t="str">
            <v>07.06.010</v>
          </cell>
          <cell r="B1027" t="str">
            <v>FORNECIMENTO E INSTALAÇÃO DE DIVISÓRIA DE GESSO ACARTONADO (DRYWALL), COM ESPESSURA DE 10MM.</v>
          </cell>
          <cell r="C1027" t="str">
            <v>m2</v>
          </cell>
          <cell r="D1027">
            <v>65.912499999999994</v>
          </cell>
          <cell r="E1027">
            <v>52.73</v>
          </cell>
          <cell r="F1027" t="str">
            <v>FORNECIMENTO E INSTALAÇÃO DE DIVISÓRIA DE GESSO ACARTONADO (DRYWALL), COM ESPESSURA DE 10MM.</v>
          </cell>
        </row>
        <row r="1028">
          <cell r="A1028" t="str">
            <v/>
          </cell>
          <cell r="D1028">
            <v>0</v>
          </cell>
        </row>
        <row r="1029">
          <cell r="A1029" t="str">
            <v>07.07.010</v>
          </cell>
          <cell r="B1029" t="str">
            <v>DIVISÓRIA EM GRANITO CINZA CORUMBÁ POLIDO, ESPESSURA 3CM, INCLUSIVE MONTAGEM COM FERRAGENS.</v>
          </cell>
          <cell r="C1029" t="str">
            <v>m2</v>
          </cell>
          <cell r="D1029">
            <v>360.13750000000005</v>
          </cell>
          <cell r="E1029">
            <v>288.11</v>
          </cell>
          <cell r="F1029" t="str">
            <v>SEDUC</v>
          </cell>
        </row>
        <row r="1030">
          <cell r="A1030" t="str">
            <v/>
          </cell>
          <cell r="D1030">
            <v>0</v>
          </cell>
        </row>
        <row r="1031">
          <cell r="A1031" t="str">
            <v>08.00.000</v>
          </cell>
          <cell r="B1031" t="str">
            <v>COBERTURAS E IMPERMEABILIZACOES</v>
          </cell>
          <cell r="D1031">
            <v>0</v>
          </cell>
        </row>
        <row r="1032">
          <cell r="A1032" t="str">
            <v/>
          </cell>
          <cell r="D1032">
            <v>0</v>
          </cell>
        </row>
        <row r="1033">
          <cell r="A1033" t="str">
            <v>08.01.010</v>
          </cell>
          <cell r="B1033" t="str">
            <v>ESTRUTURA DE COBERTA EM MADEIRA DE LEI, PARA TELHAS ONDULADAS DE CIMENTO AMIANTO, ALUMINIO OU PLASTICAS - VAO ATE 10 M. (OBS DA SECRETARIA:  CONFORME ITENS SE 0104, SE 0403 EO01.03 DAS ESPECIFICAÇÕES GERAIS).</v>
          </cell>
          <cell r="C1033" t="str">
            <v>m2</v>
          </cell>
          <cell r="D1033">
            <v>86.024999999999991</v>
          </cell>
          <cell r="E1033">
            <v>68.819999999999993</v>
          </cell>
          <cell r="F1033" t="str">
            <v>EMLURB</v>
          </cell>
        </row>
        <row r="1034">
          <cell r="A1034" t="str">
            <v/>
          </cell>
          <cell r="D1034">
            <v>0</v>
          </cell>
        </row>
        <row r="1035">
          <cell r="A1035" t="str">
            <v>08.01.020</v>
          </cell>
          <cell r="B1035" t="str">
            <v>ESTRUTURA DE COBERTA EM MADEIRA DE LEI, PARA TELHAS ONDULADAS DE CIMENTO AMIANTO, ALUMINIO OU PLASTICAS - VAO DE 10 A 15 M.(OBS DA SECRETARIA:  CONFORME ITENS SE 0104, SE 0403 EO01.03 DAS ESPECIFICAÇÕES GERAIS).</v>
          </cell>
          <cell r="C1035" t="str">
            <v>m2</v>
          </cell>
          <cell r="D1035">
            <v>102.5125</v>
          </cell>
          <cell r="E1035">
            <v>82.01</v>
          </cell>
          <cell r="F1035" t="str">
            <v>EMLURB</v>
          </cell>
        </row>
        <row r="1036">
          <cell r="A1036" t="str">
            <v/>
          </cell>
          <cell r="D1036">
            <v>0</v>
          </cell>
        </row>
        <row r="1037">
          <cell r="A1037" t="str">
            <v>08.01.030</v>
          </cell>
          <cell r="B1037" t="str">
            <v>ESTRUTURA DE COBERTA EM MADEIRA DE LEI, PARA TELHAS ONDULADAS DE CIMENTO AMIANTO, ALUMINIO OU PLASTICAS - VAO DE 15 A 20 M.(OBS DA SECRETARIA:  CONFORME ITENS SE 0104, SE 0403 EO01.03 DAS ESPECIFICAÇÕES GERAIS).</v>
          </cell>
          <cell r="C1037" t="str">
            <v>m2</v>
          </cell>
          <cell r="D1037">
            <v>124.01249999999999</v>
          </cell>
          <cell r="E1037">
            <v>99.21</v>
          </cell>
          <cell r="F1037" t="str">
            <v>EMLURB</v>
          </cell>
        </row>
        <row r="1038">
          <cell r="A1038" t="str">
            <v/>
          </cell>
          <cell r="D1038">
            <v>0</v>
          </cell>
        </row>
        <row r="1039">
          <cell r="A1039" t="str">
            <v>08.01.035</v>
          </cell>
          <cell r="B1039" t="str">
            <v>ESTRUTURA DE COBERTA EM MADEIRA DE LEI PARA TELHAS CERAMICAS - VAO ATE 4 M.(OBS DA SECRETARIA:  CONFORME ITENS SE 0104, SE 0403 EO01.03 DAS ESPECIFICAÇÕES GERAIS).</v>
          </cell>
          <cell r="C1039" t="str">
            <v>m2</v>
          </cell>
          <cell r="D1039">
            <v>96.300000000000011</v>
          </cell>
          <cell r="E1039">
            <v>77.040000000000006</v>
          </cell>
          <cell r="F1039" t="str">
            <v>EMLURB</v>
          </cell>
        </row>
        <row r="1040">
          <cell r="A1040" t="str">
            <v/>
          </cell>
          <cell r="D1040">
            <v>0</v>
          </cell>
        </row>
        <row r="1041">
          <cell r="A1041" t="str">
            <v>08.01.040</v>
          </cell>
          <cell r="B1041" t="str">
            <v>ESTRUTURA DE COBERTA EM MADEIRA DE LEI, PARA TELHAS CERAMICAS - VAO DE 4 A 7 M. (OBS DA SECRETARIA:  CONFORME ITENS SE 0104, SE 0403 EO01.03 DAS ESPECIFICAÇÕES GERAIS).</v>
          </cell>
          <cell r="C1041" t="str">
            <v>m2</v>
          </cell>
          <cell r="D1041">
            <v>106.30000000000001</v>
          </cell>
          <cell r="E1041">
            <v>85.04</v>
          </cell>
          <cell r="F1041" t="str">
            <v>EMLURB</v>
          </cell>
        </row>
        <row r="1042">
          <cell r="A1042" t="str">
            <v/>
          </cell>
          <cell r="D1042">
            <v>0</v>
          </cell>
        </row>
        <row r="1043">
          <cell r="A1043" t="str">
            <v>08.01.050</v>
          </cell>
          <cell r="B1043" t="str">
            <v>ESTRUTURA DE COBERTA EM MADEIRA DE LEI PARA TELHAS CERAMICAS - VAO DE 7 A 10 M. (OBS DA SECRETARIA:  CONFORME ITENS SE 0104, SE 0403 EO01.03 DAS ESPECIFICAÇÕES GERAIS).</v>
          </cell>
          <cell r="C1043" t="str">
            <v>m2</v>
          </cell>
          <cell r="D1043">
            <v>114.3</v>
          </cell>
          <cell r="E1043">
            <v>91.44</v>
          </cell>
          <cell r="F1043" t="str">
            <v>EMLURB</v>
          </cell>
        </row>
        <row r="1044">
          <cell r="A1044" t="str">
            <v/>
          </cell>
          <cell r="D1044">
            <v>0</v>
          </cell>
        </row>
        <row r="1045">
          <cell r="A1045" t="str">
            <v>08.01.060</v>
          </cell>
          <cell r="B1045" t="str">
            <v>ESTRUTURA DE COBERTA EM MADEIRA DE LEI PARA TELHAS CERAMICAS - VAO DE 10 A 13 M.(OBS DA SECRETARIA:  CONFORME ITENS SE 0104, SE 0403 EO01.03 DAS ESPECIFICAÇÕES GERAIS).</v>
          </cell>
          <cell r="C1045" t="str">
            <v>m2</v>
          </cell>
          <cell r="D1045">
            <v>125.73750000000001</v>
          </cell>
          <cell r="E1045">
            <v>100.59</v>
          </cell>
          <cell r="F1045" t="str">
            <v>EMLURB</v>
          </cell>
        </row>
        <row r="1046">
          <cell r="A1046" t="str">
            <v/>
          </cell>
          <cell r="D1046">
            <v>0</v>
          </cell>
        </row>
        <row r="1047">
          <cell r="A1047" t="str">
            <v>08.01.070</v>
          </cell>
          <cell r="B1047" t="str">
            <v>ESTRUTURA DE COBERTA EM MADEIRA DE LEI PARA TELHAS AUTOPORTANTES DE CIMENTO AMIANTO, TIPO CANALETE 90 OU KALHETAO. (OBS DA SECRETARIA:  CONFORME ITENS SE 0104, SE 0403 EO01.03 DAS ESPECIFICAÇÕES GERAIS).</v>
          </cell>
          <cell r="C1047" t="str">
            <v>m2</v>
          </cell>
          <cell r="D1047">
            <v>6.9625000000000004</v>
          </cell>
          <cell r="E1047">
            <v>5.57</v>
          </cell>
          <cell r="F1047" t="str">
            <v>EMLURB</v>
          </cell>
        </row>
        <row r="1048">
          <cell r="A1048" t="str">
            <v/>
          </cell>
          <cell r="D1048">
            <v>0</v>
          </cell>
        </row>
        <row r="1049">
          <cell r="A1049" t="str">
            <v>08.01.080</v>
          </cell>
          <cell r="B1049" t="str">
            <v>ESTRUTURA DE COBERTA EM MADEIRA DE LEI PARA TELHAS AUTOPORTANTES DE CIMENTO AMIANTO, TIPO CANALETE 49, OU KALHETA OU MAXIPLAC. (OBS DA SECRETARIA:  CONFORME ITENS SE 0104, SE 0403 EO01.03 DAS ESPECIFICAÇÕES GERAIS).</v>
          </cell>
          <cell r="C1049" t="str">
            <v>m2</v>
          </cell>
          <cell r="D1049">
            <v>11.237500000000001</v>
          </cell>
          <cell r="E1049">
            <v>8.99</v>
          </cell>
          <cell r="F1049" t="str">
            <v>EMLURB</v>
          </cell>
        </row>
        <row r="1050">
          <cell r="A1050" t="str">
            <v/>
          </cell>
          <cell r="D1050">
            <v>0</v>
          </cell>
        </row>
        <row r="1051">
          <cell r="A1051" t="str">
            <v>08.01.090</v>
          </cell>
          <cell r="B1051" t="str">
            <v>ESTRUTURA DE COBERTA EM MADEIRA DE LEI, PONTALETADA PARA TELHAS ONDULADAS DE CIMENTO AMIANTO, ALUMINIO OU PLASTICAS, SOBRE LAJE. (OBS DA SECRETARIA:  CONFORME ITENS SE 0104, SE 0403 EO01.03 DAS ESPECIFICAÇÕES GERAIS).</v>
          </cell>
          <cell r="C1051" t="str">
            <v>m2</v>
          </cell>
          <cell r="D1051">
            <v>55.7</v>
          </cell>
          <cell r="E1051">
            <v>44.56</v>
          </cell>
          <cell r="F1051" t="str">
            <v>EMLURB</v>
          </cell>
        </row>
        <row r="1052">
          <cell r="A1052" t="str">
            <v/>
          </cell>
          <cell r="D1052">
            <v>0</v>
          </cell>
        </row>
        <row r="1053">
          <cell r="A1053" t="str">
            <v>08.01.101</v>
          </cell>
          <cell r="B1053" t="str">
            <v>FORNECIMENTO E COLOCAÇÃO DE RIPA EM MADEIRA DE LEI,  DE 5X1CM  PARA COBERTA EM TELHA CERÂMICA. (OBS DA SECRETARIA:  CONFORME ITENS SE 0104, SE 0403 EO01.03 DAS ESPECIFICAÇÕES GERAIS).</v>
          </cell>
          <cell r="C1053" t="str">
            <v>m</v>
          </cell>
          <cell r="D1053">
            <v>2.2749999999999999</v>
          </cell>
          <cell r="E1053">
            <v>1.82</v>
          </cell>
          <cell r="F1053" t="str">
            <v>SEDUC</v>
          </cell>
        </row>
        <row r="1054">
          <cell r="A1054" t="str">
            <v/>
          </cell>
          <cell r="D1054">
            <v>0</v>
          </cell>
        </row>
        <row r="1055">
          <cell r="A1055" t="str">
            <v>08.01.107</v>
          </cell>
          <cell r="B1055" t="str">
            <v>FORNECIMENTO E COLOCAÇÃO DE LINHA EM MADEIRA DE LEI DE 3"x8" PARA ESTRUTURA DE COBERTA EM TELHA CERÂMICA, CONSIDERANDO ABERTURA DE ENCAIXES E FIXAÇÃO DA MESMA NA ESTRUTURA EXISTENTE. (OBS DA SECRETARIA:  CONFORME ITENS SE 0104, SE 0403 EO01.03 DAS ESPECIF</v>
          </cell>
          <cell r="C1055" t="str">
            <v>m</v>
          </cell>
          <cell r="D1055">
            <v>47.387499999999996</v>
          </cell>
          <cell r="E1055">
            <v>37.909999999999997</v>
          </cell>
          <cell r="F1055" t="str">
            <v>SEDUC</v>
          </cell>
        </row>
        <row r="1056">
          <cell r="A1056" t="str">
            <v/>
          </cell>
          <cell r="D1056">
            <v>0</v>
          </cell>
        </row>
        <row r="1057">
          <cell r="A1057" t="str">
            <v>08.01.108</v>
          </cell>
          <cell r="B1057" t="str">
            <v>FORNECIMENTO E COLOCAÇÃO DE CAIBROS EM MADEIRA DE LEI DE 1 1/2"X2" PARA COBERTA EM TELHA CERÂMICA. (OBS DA SECRETARIA:  CONFORME ITENS SE 0104, SE 0403 EO01.03 DAS ESPECIFICAÇÕES GERAIS).</v>
          </cell>
          <cell r="C1057" t="str">
            <v>m</v>
          </cell>
          <cell r="D1057">
            <v>7.2624999999999993</v>
          </cell>
          <cell r="E1057">
            <v>5.81</v>
          </cell>
          <cell r="F1057" t="str">
            <v>SEDUC</v>
          </cell>
        </row>
        <row r="1058">
          <cell r="A1058" t="str">
            <v/>
          </cell>
          <cell r="D1058">
            <v>0</v>
          </cell>
        </row>
        <row r="1059">
          <cell r="A1059" t="str">
            <v>08.01.109</v>
          </cell>
          <cell r="B1059" t="str">
            <v>RETIRADA E RECOLOCAÇÃO DE RIPA DE 5X1CM EM COBERTA, COM REAPROVEITAMENTO DO MATERIAL</v>
          </cell>
          <cell r="C1059" t="str">
            <v>m</v>
          </cell>
          <cell r="D1059">
            <v>0.86249999999999993</v>
          </cell>
          <cell r="E1059">
            <v>0.69</v>
          </cell>
          <cell r="F1059" t="str">
            <v>SEDUC</v>
          </cell>
        </row>
        <row r="1060">
          <cell r="A1060" t="str">
            <v/>
          </cell>
          <cell r="D1060">
            <v>0</v>
          </cell>
        </row>
        <row r="1061">
          <cell r="A1061" t="str">
            <v>08.01.110</v>
          </cell>
          <cell r="B1061" t="str">
            <v>FORNECIMENTO E COLOCAÇÃO DE LINHA 3"x10",EM MADEIRA DE LEI, PARA ESTRUTURA DE  COBERTA EM TELHA CERÂMICA, CONSIDERANDO ABERTURA DE ENCAIXES E FIXAÇÃO DA MESMA NA ESTRUTURA EXISTENTE. (OBS DA SECRETARIA:  CONFORME ITENS SE 0104, SE 0403 EO01.03 DAS ESPECIF</v>
          </cell>
          <cell r="C1061" t="str">
            <v>m</v>
          </cell>
          <cell r="D1061">
            <v>60.475000000000001</v>
          </cell>
          <cell r="E1061">
            <v>48.38</v>
          </cell>
          <cell r="F1061" t="str">
            <v>SEDUC</v>
          </cell>
        </row>
        <row r="1062">
          <cell r="A1062" t="str">
            <v/>
          </cell>
          <cell r="D1062">
            <v>0</v>
          </cell>
        </row>
        <row r="1063">
          <cell r="A1063" t="str">
            <v>08.01.114</v>
          </cell>
          <cell r="B1063" t="str">
            <v>EXECUÇÃO DE ESTRUTURA DE MADEIRA PARA COBERTA COM TELHAS CERÂMICAS, VÃOS DE 7,00 A 10,00M, COM REAPROVEITAMENTO DA MADEIRA.</v>
          </cell>
          <cell r="C1063" t="str">
            <v>m2</v>
          </cell>
          <cell r="D1063">
            <v>22.887499999999999</v>
          </cell>
          <cell r="E1063">
            <v>18.309999999999999</v>
          </cell>
          <cell r="F1063" t="str">
            <v>SEDUC</v>
          </cell>
        </row>
        <row r="1064">
          <cell r="A1064" t="str">
            <v/>
          </cell>
          <cell r="D1064">
            <v>0</v>
          </cell>
        </row>
        <row r="1065">
          <cell r="A1065" t="str">
            <v>08.01.115</v>
          </cell>
          <cell r="B1065" t="str">
            <v>ESTRUTURA DE COBERTA EM MADEIRA MISTA PARA TELHAS CERÂMICAS - VÃO DE 4 A 7M.</v>
          </cell>
          <cell r="C1065" t="str">
            <v>m2</v>
          </cell>
          <cell r="D1065">
            <v>68.287500000000009</v>
          </cell>
          <cell r="E1065">
            <v>54.63</v>
          </cell>
          <cell r="F1065" t="str">
            <v>SEDUC</v>
          </cell>
        </row>
        <row r="1066">
          <cell r="A1066" t="str">
            <v/>
          </cell>
          <cell r="D1066">
            <v>0</v>
          </cell>
        </row>
        <row r="1067">
          <cell r="A1067" t="str">
            <v>08.01.116</v>
          </cell>
          <cell r="B1067" t="str">
            <v>FORNECIMENTO E COLOCAÇÃO DE LINHA DE MADEIRA DE LEI 3"X4"PARA ESTRUTURA DE COBERTA EM TELHA CERÂMICA, CONSIDERANDO ABERTURA DE ENCAIXES E FIXAÇÃO DA MESMA NA ESTRUTURA EXISTENTE. (OBS DA SECRETARIA:  CONFORME ITENS SE 0104, SE 0403 EO01.03 DAS ESPECIFICAÇ</v>
          </cell>
          <cell r="C1067" t="str">
            <v>m</v>
          </cell>
          <cell r="D1067">
            <v>23.512499999999999</v>
          </cell>
          <cell r="E1067">
            <v>18.809999999999999</v>
          </cell>
          <cell r="F1067" t="str">
            <v>SEDUC</v>
          </cell>
        </row>
        <row r="1068">
          <cell r="A1068" t="str">
            <v/>
          </cell>
          <cell r="D1068">
            <v>0</v>
          </cell>
        </row>
        <row r="1069">
          <cell r="A1069" t="str">
            <v>08.01.117</v>
          </cell>
          <cell r="B1069" t="str">
            <v>FORNECIMENTO E COLOCAÇÃO DE LINHA EM MADEIRA DE LEI DE 2" X 3" PARA ESTRUTURA DE COBERTA EM TELHA CERÂMICA, COM ABERTURA DE ENCAIXES. (OBS DA SECRETARIA:  CONFORME ITENS SE 0104, SE 0403 EO01.03 DAS ESPECIFICAÇÕES GERAIS).</v>
          </cell>
          <cell r="C1069" t="str">
            <v>m</v>
          </cell>
          <cell r="D1069">
            <v>12.037500000000001</v>
          </cell>
          <cell r="E1069">
            <v>9.6300000000000008</v>
          </cell>
          <cell r="F1069" t="str">
            <v>SEDUC</v>
          </cell>
        </row>
        <row r="1070">
          <cell r="A1070" t="str">
            <v/>
          </cell>
          <cell r="D1070">
            <v>0</v>
          </cell>
        </row>
        <row r="1071">
          <cell r="A1071" t="str">
            <v>08.01.118</v>
          </cell>
          <cell r="B1071" t="str">
            <v>FORNECIMENTO E COLOCAÇÃO DE LINHA EM MADEIRA DE LEI DE 3" X 5" PARA ESTRUTURA DE COBERTA EM TELHA CERÂMICA, COM ABERTURA DE ENCAIXES. (OBS DA SECRETARIA:  CONFORME ITENS SE 0104, SE 0403 EO01.03 DAS ESPECIFICAÇÕES GERAIS).</v>
          </cell>
          <cell r="C1071" t="str">
            <v>m</v>
          </cell>
          <cell r="D1071">
            <v>32.037500000000001</v>
          </cell>
          <cell r="E1071">
            <v>25.63</v>
          </cell>
          <cell r="F1071" t="str">
            <v>SEDUC</v>
          </cell>
        </row>
        <row r="1072">
          <cell r="A1072" t="str">
            <v/>
          </cell>
          <cell r="D1072">
            <v>0</v>
          </cell>
        </row>
        <row r="1073">
          <cell r="A1073" t="str">
            <v>08.01.119</v>
          </cell>
          <cell r="B1073" t="str">
            <v>FORNECIMENTO E COLOCAÇÃO DE LINHA EM MADEIRA DE LEI DE 3" X 6" PARA ESTRUTURA DE COBERTA EM TELHA CERÂMICA, COM ABERTURA DE ENCAIXES. (OBS DA SECRETARIA:  CONFORME ITENS SE 0104, SE 0403 EO01.03 DAS ESPECIFICAÇÕES GERAIS).</v>
          </cell>
          <cell r="C1073" t="str">
            <v>m</v>
          </cell>
          <cell r="D1073">
            <v>35.262500000000003</v>
          </cell>
          <cell r="E1073">
            <v>28.21</v>
          </cell>
          <cell r="F1073" t="str">
            <v>SEDUC</v>
          </cell>
        </row>
        <row r="1074">
          <cell r="A1074" t="str">
            <v/>
          </cell>
          <cell r="D1074">
            <v>0</v>
          </cell>
        </row>
        <row r="1075">
          <cell r="A1075" t="str">
            <v>08.01.120</v>
          </cell>
          <cell r="B1075" t="str">
            <v>COLOCAÇÃO DE RIPA DE 5X1CM, COM REAPROVEITAMENTO DO MATERIAL.</v>
          </cell>
          <cell r="C1075" t="str">
            <v>m</v>
          </cell>
          <cell r="D1075">
            <v>0.6875</v>
          </cell>
          <cell r="E1075">
            <v>0.55000000000000004</v>
          </cell>
          <cell r="F1075" t="str">
            <v>SEDUC</v>
          </cell>
        </row>
        <row r="1076">
          <cell r="A1076" t="str">
            <v/>
          </cell>
          <cell r="D1076">
            <v>0</v>
          </cell>
        </row>
        <row r="1077">
          <cell r="A1077" t="str">
            <v>08.01.121</v>
          </cell>
          <cell r="B1077" t="str">
            <v>COLOCAÇÃO DE CAIBROS DE 1.1/2" X 2", COM REAPROVEITAMENTO DO MATERIAL.</v>
          </cell>
          <cell r="C1077" t="str">
            <v>m</v>
          </cell>
          <cell r="D1077">
            <v>2.5374999999999996</v>
          </cell>
          <cell r="E1077">
            <v>2.0299999999999998</v>
          </cell>
          <cell r="F1077" t="str">
            <v>SEDUC</v>
          </cell>
        </row>
        <row r="1078">
          <cell r="A1078" t="str">
            <v/>
          </cell>
          <cell r="D1078">
            <v>0</v>
          </cell>
        </row>
        <row r="1079">
          <cell r="A1079" t="str">
            <v>08.01.122</v>
          </cell>
          <cell r="B1079" t="str">
            <v>FORNECIMENTO E COLOCAÇÃO DE RIPA EM MADEIRA MISTA,  DE 5X1CM  PARA COBERTA EM TELHA CERÂMICA.</v>
          </cell>
          <cell r="C1079" t="str">
            <v>m</v>
          </cell>
          <cell r="D1079">
            <v>1.7249999999999999</v>
          </cell>
          <cell r="E1079">
            <v>1.38</v>
          </cell>
          <cell r="F1079" t="str">
            <v>SEDUC</v>
          </cell>
        </row>
        <row r="1080">
          <cell r="A1080" t="str">
            <v/>
          </cell>
          <cell r="D1080">
            <v>0</v>
          </cell>
        </row>
        <row r="1081">
          <cell r="A1081" t="str">
            <v>08.02.010</v>
          </cell>
          <cell r="B1081" t="str">
            <v>COBERTURA COM TELHAS DE CIMENTO AMIANTO DE 8 MM DE ESPESSURA TIPO KALHETAO OU CANALETE 90, SENDO A AREA MEDIDA NA PROJECAO HORIZONTAL.</v>
          </cell>
          <cell r="C1081" t="str">
            <v>m2</v>
          </cell>
          <cell r="D1081">
            <v>82.25</v>
          </cell>
          <cell r="E1081">
            <v>65.8</v>
          </cell>
          <cell r="F1081" t="str">
            <v>EMLURB</v>
          </cell>
        </row>
        <row r="1082">
          <cell r="A1082" t="str">
            <v/>
          </cell>
          <cell r="D1082">
            <v>0</v>
          </cell>
        </row>
        <row r="1083">
          <cell r="A1083" t="str">
            <v>08.02.020</v>
          </cell>
          <cell r="B1083" t="str">
            <v>COBERTURA COM TELHAS DE CIMENTO AMIANTO TIPO KALHETA OU CANALETA 49, SENDO A AREA MEDIDA NA PROJECAO HORIZONTAL.</v>
          </cell>
          <cell r="C1083" t="str">
            <v>m2</v>
          </cell>
          <cell r="D1083">
            <v>106.67500000000001</v>
          </cell>
          <cell r="E1083">
            <v>85.34</v>
          </cell>
          <cell r="F1083" t="str">
            <v>EMLURB</v>
          </cell>
        </row>
        <row r="1084">
          <cell r="A1084" t="str">
            <v/>
          </cell>
          <cell r="D1084">
            <v>0</v>
          </cell>
        </row>
        <row r="1085">
          <cell r="A1085" t="str">
            <v>08.02.030</v>
          </cell>
          <cell r="B1085" t="str">
            <v>COBERTURA COM TELHAS DE CIMENTO AMIANTO TIPO MAXIPLAC OU SIMILAR, SENDO A AREA MEDIDA NA PROJECAO HORIZONTAL.</v>
          </cell>
          <cell r="C1085" t="str">
            <v>m2</v>
          </cell>
          <cell r="D1085">
            <v>57.212500000000006</v>
          </cell>
          <cell r="E1085">
            <v>45.77</v>
          </cell>
          <cell r="F1085" t="str">
            <v>EMLURB</v>
          </cell>
        </row>
        <row r="1086">
          <cell r="A1086" t="str">
            <v/>
          </cell>
          <cell r="D1086">
            <v>0</v>
          </cell>
        </row>
        <row r="1087">
          <cell r="A1087" t="str">
            <v>08.02.040</v>
          </cell>
          <cell r="B1087" t="str">
            <v>COBERTURA COM TELHAS DE CIMENTO AMIANTO DE 6 MM DE ESPESSURA, SENDO A AREA MEDIDA NA PROJECAO HORIZONTAL.</v>
          </cell>
          <cell r="C1087" t="str">
            <v>m2</v>
          </cell>
          <cell r="D1087">
            <v>24.212500000000002</v>
          </cell>
          <cell r="E1087">
            <v>19.37</v>
          </cell>
          <cell r="F1087" t="str">
            <v>EMLURB</v>
          </cell>
        </row>
        <row r="1088">
          <cell r="A1088" t="str">
            <v/>
          </cell>
          <cell r="D1088">
            <v>0</v>
          </cell>
        </row>
        <row r="1089">
          <cell r="A1089" t="str">
            <v>08.02.041</v>
          </cell>
          <cell r="B1089" t="str">
            <v>COBERTURA COM TELHA ONDULADA DE FIBROCIMENTO SEM AMIANTO, ESPESSURA 6MM, FIXADAS COM PARAFUSO GALVANIZADO DE 8X110MM, ARRUELA GALVANIZADA DE 8MM, E ARRUELA ELÁSTICA DE VEDAÇÃO, INCLUSIVE MOVIMENTAÇÃO HORIZONTAL E VERTICAL DAS TELHAS</v>
          </cell>
          <cell r="C1089" t="str">
            <v>m2</v>
          </cell>
          <cell r="D1089">
            <v>28.362500000000001</v>
          </cell>
          <cell r="E1089">
            <v>22.69</v>
          </cell>
          <cell r="F1089" t="str">
            <v>SEDUC</v>
          </cell>
        </row>
        <row r="1090">
          <cell r="A1090" t="str">
            <v/>
          </cell>
          <cell r="D1090">
            <v>0</v>
          </cell>
        </row>
        <row r="1091">
          <cell r="A1091" t="str">
            <v>08.02.043</v>
          </cell>
          <cell r="B1091" t="str">
            <v>COLOCAÇÃO DE TELHA DE FIBROCIMENTO ONDULADA E=6MM COM APROVEITAMENTO DE 100% DAS TELHAS EXISTENTES, FIXADAS COM PARAFUSO GALVANIZADO DE 8X110MM, ARRUELA GALVANIZADA DE 8MM, E ARRUELA ELÁSTICA DE VEDAÇÃO. INCLUSIVE MOVIMENTAÇÃO HORIZONTAL E VERTICAL DAS TE</v>
          </cell>
          <cell r="C1091" t="str">
            <v>m2</v>
          </cell>
          <cell r="D1091">
            <v>4.6500000000000004</v>
          </cell>
          <cell r="E1091">
            <v>3.72</v>
          </cell>
          <cell r="F1091" t="str">
            <v>SEDUC</v>
          </cell>
        </row>
        <row r="1092">
          <cell r="A1092" t="str">
            <v/>
          </cell>
          <cell r="D1092">
            <v>0</v>
          </cell>
        </row>
        <row r="1093">
          <cell r="A1093" t="str">
            <v>08.02.045</v>
          </cell>
          <cell r="B1093" t="str">
            <v>COBERTURA COM TELHA DE FIBROCIMENTO ONDULADA E=4MM,UMA ÁGUA, PERFIL ONDULADO, E=4MM, ALTURA 24MM, LARG. ÚTIL 450MM, LARGURA NOMINAL 500MM, FIXADAS COM PREGOS GALVANIZADOS TIPO TELHEIRO 18X27 E ARRUELA ELÁSTICA DE VEDAÇÃO.</v>
          </cell>
          <cell r="C1093" t="str">
            <v>m2</v>
          </cell>
          <cell r="D1093">
            <v>17.0625</v>
          </cell>
          <cell r="E1093">
            <v>13.65</v>
          </cell>
          <cell r="F1093" t="str">
            <v>SEDUC</v>
          </cell>
        </row>
        <row r="1094">
          <cell r="A1094" t="str">
            <v/>
          </cell>
          <cell r="D1094">
            <v>0</v>
          </cell>
        </row>
        <row r="1095">
          <cell r="A1095" t="str">
            <v>08.02.048</v>
          </cell>
          <cell r="B1095" t="str">
            <v>COBERTURA COM TELHA DE FIBROCIMENTO ONDULADA E=8MM,UMA ÁGUA,   COMP.2,44M, LARG. 1,10M, P/ 03 APOIOS, FIXADAS COM PARAFUSOS COM ROSCA SOBERBA GALVANIZADO DIAM. 8MM E COMP. 110MM, INCLUSIVE CONJUNTO DE VEDAÇÃO.</v>
          </cell>
          <cell r="C1095" t="str">
            <v>m2</v>
          </cell>
          <cell r="D1095">
            <v>40.925000000000004</v>
          </cell>
          <cell r="E1095">
            <v>32.74</v>
          </cell>
          <cell r="F1095" t="str">
            <v>SEDUC</v>
          </cell>
        </row>
        <row r="1096">
          <cell r="A1096" t="str">
            <v/>
          </cell>
          <cell r="D1096">
            <v>0</v>
          </cell>
        </row>
        <row r="1097">
          <cell r="A1097" t="str">
            <v>08.02.049</v>
          </cell>
          <cell r="B1097" t="str">
            <v>FORNECIMENTO E COLOCAÇÃO DE CUMEEIRA NORMAL DE FIBROCIMENTO DE 1,10X0,60X0,006M, INCLUSIVE CONJUNTO DE FIXAÇÃO.</v>
          </cell>
          <cell r="C1097" t="str">
            <v>m</v>
          </cell>
          <cell r="D1097">
            <v>38.362500000000004</v>
          </cell>
          <cell r="E1097">
            <v>30.69</v>
          </cell>
          <cell r="F1097" t="str">
            <v>SEDUC</v>
          </cell>
        </row>
        <row r="1098">
          <cell r="A1098" t="str">
            <v/>
          </cell>
          <cell r="D1098">
            <v>0</v>
          </cell>
        </row>
        <row r="1099">
          <cell r="A1099" t="str">
            <v>08.02.050</v>
          </cell>
          <cell r="B1099" t="str">
            <v>COBERTURA COM TELHAS DE CHAPA ONDULADA DE ALUMINIO DE O,5 MM DE ESPESSURA.</v>
          </cell>
          <cell r="C1099" t="str">
            <v>m2</v>
          </cell>
          <cell r="D1099">
            <v>60.1875</v>
          </cell>
          <cell r="E1099">
            <v>48.15</v>
          </cell>
          <cell r="F1099" t="str">
            <v>EMLURB</v>
          </cell>
        </row>
        <row r="1100">
          <cell r="A1100" t="str">
            <v/>
          </cell>
          <cell r="D1100">
            <v>0</v>
          </cell>
        </row>
        <row r="1101">
          <cell r="A1101" t="str">
            <v>08.02.055</v>
          </cell>
          <cell r="B1101" t="str">
            <v>COBERTURA COM TELHA DE ALUMÍNIO ENVERNIZADA OU PINTADA, PERFIL TRAPEZOIDAL, COM REAPROVEITAMENTO DAS TELHAS. INCLUSO GANCHOS DE ALUMÍNIO (CONJUNTO) COM PORCA E ARRUELA COMPRIMENTO 300MM E DIÂMETRO DE 1/4".</v>
          </cell>
          <cell r="C1101" t="str">
            <v>m2</v>
          </cell>
          <cell r="D1101">
            <v>8.4125000000000014</v>
          </cell>
          <cell r="E1101">
            <v>6.73</v>
          </cell>
          <cell r="F1101" t="str">
            <v>SEDUC</v>
          </cell>
        </row>
        <row r="1102">
          <cell r="A1102" t="str">
            <v/>
          </cell>
          <cell r="D1102">
            <v>0</v>
          </cell>
        </row>
        <row r="1103">
          <cell r="A1103" t="str">
            <v>08.02.066</v>
          </cell>
          <cell r="B1103" t="str">
            <v>LAVAGEM DE TELHA CERÂMICA COM ESCOVA DE MADEIRA E SOLUÇÃO DE AGUA E CLORO PARA RETIRADA DO MOFO, INCLUINDO O TRANSPORTE HORIZONTAL A UMA DISTÂNCIA DE ATÉ 50M PARA ARMAZENAMENTO DA MESMA.</v>
          </cell>
          <cell r="C1103" t="str">
            <v>m2</v>
          </cell>
          <cell r="D1103">
            <v>5.7249999999999996</v>
          </cell>
          <cell r="E1103">
            <v>4.58</v>
          </cell>
          <cell r="F1103" t="str">
            <v>SEDUC</v>
          </cell>
        </row>
        <row r="1104">
          <cell r="A1104" t="str">
            <v/>
          </cell>
          <cell r="D1104">
            <v>0</v>
          </cell>
        </row>
        <row r="1105">
          <cell r="A1105" t="str">
            <v>08.02.067</v>
          </cell>
          <cell r="B1105" t="str">
            <v>LAVAGEM DE TELHAS DE FIBROCIMENTO, INCLUINDO CLORO E ESCOVA COM CERDAS DE NYLON PARA LIMPEZA DO MOFO E TRANSPORTE HORIZONTAL DE 50M DA MESMA.</v>
          </cell>
          <cell r="C1105" t="str">
            <v>m2</v>
          </cell>
          <cell r="D1105">
            <v>2.4375</v>
          </cell>
          <cell r="E1105">
            <v>1.95</v>
          </cell>
          <cell r="F1105" t="str">
            <v>SEDUC</v>
          </cell>
        </row>
        <row r="1106">
          <cell r="A1106" t="str">
            <v/>
          </cell>
          <cell r="D1106">
            <v>0</v>
          </cell>
        </row>
        <row r="1107">
          <cell r="A1107" t="str">
            <v>08.02.068</v>
          </cell>
          <cell r="B1107" t="str">
            <v>EMBOÇAMENTO DA ÚLTIMA FIADA DE TELHA CERÂMICA COM ARGAMASSA DE CIMENTO,CAL HIDRATADA E AREIA SEM PENEIRAR, NO TRAÇO 1:2:9 - BEIRA E BICA</v>
          </cell>
          <cell r="C1107" t="str">
            <v>m</v>
          </cell>
          <cell r="D1107">
            <v>4.875</v>
          </cell>
          <cell r="E1107">
            <v>3.9</v>
          </cell>
          <cell r="F1107" t="str">
            <v>SEDUC</v>
          </cell>
        </row>
        <row r="1108">
          <cell r="A1108" t="str">
            <v/>
          </cell>
          <cell r="D1108">
            <v>0</v>
          </cell>
        </row>
        <row r="1109">
          <cell r="A1109" t="str">
            <v>08.02.069</v>
          </cell>
          <cell r="B1109" t="str">
            <v>COLOCAÇÃO DE TELHAS CERÂMICAS FRANCESA COM APROVEITAMENTO DAS TELHAS EXISTENTES, INCLUSIVE TRANSPORTE VERTICAL.</v>
          </cell>
          <cell r="C1109" t="str">
            <v>m2</v>
          </cell>
          <cell r="D1109">
            <v>10.199999999999999</v>
          </cell>
          <cell r="E1109">
            <v>8.16</v>
          </cell>
          <cell r="F1109" t="str">
            <v>SEDUC</v>
          </cell>
        </row>
        <row r="1110">
          <cell r="A1110" t="str">
            <v/>
          </cell>
          <cell r="D1110">
            <v>0</v>
          </cell>
        </row>
        <row r="1111">
          <cell r="A1111" t="str">
            <v>08.02.072</v>
          </cell>
          <cell r="B1111" t="str">
            <v>COLOCAÇÃO DE TELHAS CERÂMICAS COLONIAIS COM APROVEITAMENTO DE 100% DAS TELHAS EXISTENTES, INCLUSIVE TRANSPORTE VERTICAL SEM EMBOÇAMENTO.</v>
          </cell>
          <cell r="C1111" t="str">
            <v>m2</v>
          </cell>
          <cell r="D1111">
            <v>10.199999999999999</v>
          </cell>
          <cell r="E1111">
            <v>8.16</v>
          </cell>
          <cell r="F1111" t="str">
            <v>SEDUC</v>
          </cell>
        </row>
        <row r="1112">
          <cell r="A1112" t="str">
            <v/>
          </cell>
          <cell r="D1112">
            <v>0</v>
          </cell>
        </row>
        <row r="1113">
          <cell r="A1113" t="str">
            <v>08.02.080</v>
          </cell>
          <cell r="B1113" t="str">
            <v>EXECUÇÃO DE ALGEROZ EM CONCRETO ARMADO DE 0,30X 0,05 M, INCLUINDO CONCRETO  FORMA  ARMAÇÃO E ESCORAMENTO.</v>
          </cell>
          <cell r="C1113" t="str">
            <v>m</v>
          </cell>
          <cell r="D1113">
            <v>29.075000000000003</v>
          </cell>
          <cell r="E1113">
            <v>23.26</v>
          </cell>
          <cell r="F1113" t="str">
            <v>SEDUC</v>
          </cell>
        </row>
        <row r="1114">
          <cell r="A1114" t="str">
            <v/>
          </cell>
          <cell r="D1114">
            <v>0</v>
          </cell>
        </row>
        <row r="1115">
          <cell r="A1115" t="str">
            <v>08.02.090</v>
          </cell>
          <cell r="B1115" t="str">
            <v>EXECUÇÃO DE CUMEEIRA COM TELHAS CERÂMICAS TIPO COLONIAL CANAL, INCL. EMBOÇAMENTO COM ARGAMASSA DE CIMENTO, CAL HIDRATADA E AREIA SEM PENEIRAR, NO TRAÇO 1:2:9, E TRANSPORTE.</v>
          </cell>
          <cell r="C1115" t="str">
            <v>m</v>
          </cell>
          <cell r="D1115">
            <v>11.825000000000001</v>
          </cell>
          <cell r="E1115">
            <v>9.4600000000000009</v>
          </cell>
          <cell r="F1115" t="str">
            <v>SEDUC</v>
          </cell>
        </row>
        <row r="1116">
          <cell r="A1116" t="str">
            <v/>
          </cell>
          <cell r="D1116">
            <v>0</v>
          </cell>
        </row>
        <row r="1117">
          <cell r="A1117" t="str">
            <v>08.02.091</v>
          </cell>
          <cell r="B1117" t="str">
            <v>CAPOTE/CUMEEIRA PARA COBERTA COM TELHAS CERÂMICAS TIPO FRANCESA, EMBOÇADAS COM ARGAMASSA DE CIMENTO, CAL HIDRATADA E AREIA SEM PENEIRAR, NO TRAÇO 1:2:9, INCLUSIVE TRANSPORTE VERTICAL.</v>
          </cell>
          <cell r="C1117" t="str">
            <v>m</v>
          </cell>
          <cell r="D1117">
            <v>24.6</v>
          </cell>
          <cell r="E1117">
            <v>19.68</v>
          </cell>
          <cell r="F1117" t="str">
            <v>SEDUC</v>
          </cell>
        </row>
        <row r="1118">
          <cell r="A1118" t="str">
            <v/>
          </cell>
          <cell r="D1118">
            <v>0</v>
          </cell>
        </row>
        <row r="1119">
          <cell r="A1119" t="str">
            <v>08.02.092</v>
          </cell>
          <cell r="B1119" t="str">
            <v>CUMEEIRA/CAPOTE PARA COBERTA COM TELHAS CERÂMICAS TIPO KITAMBAR.</v>
          </cell>
          <cell r="C1119" t="str">
            <v>m</v>
          </cell>
          <cell r="D1119">
            <v>20.85</v>
          </cell>
          <cell r="E1119">
            <v>16.68</v>
          </cell>
          <cell r="F1119" t="str">
            <v>SEDUC</v>
          </cell>
        </row>
        <row r="1120">
          <cell r="A1120" t="str">
            <v/>
          </cell>
          <cell r="D1120">
            <v>0</v>
          </cell>
        </row>
        <row r="1121">
          <cell r="A1121" t="str">
            <v>08.02.093</v>
          </cell>
          <cell r="B1121" t="str">
            <v>ÚLTIMA FIADA  NA LATERAL (VIRADA) DE TELHA CERÂMICA TIPO CANAL E EMBOÇAMENTO COM ARGAMASSA DE CIMENTO, CAL HIDRATADA E AREIA SEM PENEIRAR, NO TRAÇO 1:2:9.</v>
          </cell>
          <cell r="C1121" t="str">
            <v>m</v>
          </cell>
          <cell r="D1121">
            <v>8.8875000000000011</v>
          </cell>
          <cell r="E1121">
            <v>7.11</v>
          </cell>
          <cell r="F1121" t="str">
            <v>SEDUC</v>
          </cell>
        </row>
        <row r="1122">
          <cell r="A1122" t="str">
            <v/>
          </cell>
          <cell r="D1122">
            <v>0</v>
          </cell>
        </row>
        <row r="1123">
          <cell r="A1123" t="str">
            <v>08.02.095</v>
          </cell>
          <cell r="B1123" t="str">
            <v>FORNECIMENTO E COLOCAÇÃO DE TELHAS CERÂMICAS COLONIAL - CANAL DE 1ª QUALIDADE, INCLUSIVE TRANSPORTE VERTICAL, SEM EMBOÇAMENTO.</v>
          </cell>
          <cell r="C1123" t="str">
            <v>m2</v>
          </cell>
          <cell r="D1123">
            <v>22.987500000000001</v>
          </cell>
          <cell r="E1123">
            <v>18.39</v>
          </cell>
          <cell r="F1123" t="str">
            <v>SEDUC</v>
          </cell>
        </row>
        <row r="1124">
          <cell r="A1124" t="str">
            <v/>
          </cell>
          <cell r="D1124">
            <v>0</v>
          </cell>
        </row>
        <row r="1125">
          <cell r="A1125" t="str">
            <v>08.02.096</v>
          </cell>
          <cell r="B1125" t="str">
            <v>FIXAÇÃO DE TELHAS CERÂMICAS TIPO CANAL COM A UTILIZAÇÃO DE GANCHOS CONFECCIONADOS DE ARAME 14 GALVANIZADO, A SER UTILIZADO NA ESCOLA ROTARY ALTO DO PASCOAL.</v>
          </cell>
          <cell r="C1125" t="str">
            <v>m2</v>
          </cell>
          <cell r="D1125">
            <v>8.2625000000000011</v>
          </cell>
          <cell r="E1125">
            <v>6.61</v>
          </cell>
          <cell r="F1125" t="str">
            <v>SEDUC</v>
          </cell>
        </row>
        <row r="1126">
          <cell r="A1126" t="str">
            <v/>
          </cell>
          <cell r="D1126">
            <v>0</v>
          </cell>
        </row>
        <row r="1127">
          <cell r="A1127" t="str">
            <v>08.02.097</v>
          </cell>
          <cell r="B1127" t="str">
            <v>COBERTURA COM TELHA METÁLICA TIPO SANDUICHE ENVERNIZADA OU PINTADA.</v>
          </cell>
          <cell r="C1127" t="str">
            <v>m2</v>
          </cell>
          <cell r="D1127">
            <v>125.36250000000001</v>
          </cell>
          <cell r="E1127">
            <v>100.29</v>
          </cell>
          <cell r="F1127" t="str">
            <v>SEDUC</v>
          </cell>
        </row>
        <row r="1128">
          <cell r="A1128" t="str">
            <v/>
          </cell>
          <cell r="D1128">
            <v>0</v>
          </cell>
        </row>
        <row r="1129">
          <cell r="A1129" t="str">
            <v>08.02.098</v>
          </cell>
          <cell r="B1129" t="str">
            <v>FORNECIMENTO E COLOCAÇÃO DETELHA CERÂMICA COLONIAL - CINCERA OU SIMILAR, INCLINAÇÃO MÍNIMA DE 30%, INCLUSIVE TRANSPORTE VERTICAL SEM EMBOÇAMENTO</v>
          </cell>
          <cell r="C1129" t="str">
            <v>m2</v>
          </cell>
          <cell r="D1129">
            <v>30.35</v>
          </cell>
          <cell r="E1129">
            <v>24.28</v>
          </cell>
          <cell r="F1129" t="str">
            <v>SEDUC</v>
          </cell>
        </row>
        <row r="1130">
          <cell r="A1130" t="str">
            <v/>
          </cell>
          <cell r="D1130">
            <v>0</v>
          </cell>
        </row>
        <row r="1131">
          <cell r="A1131" t="str">
            <v>08.02.099</v>
          </cell>
          <cell r="B1131" t="str">
            <v>FORNECIMENTO E COLOCAÇÃO DE CUMEEIRA EM CHAPA GALVALUME PINTADA NA FACE SUPERIOR.</v>
          </cell>
          <cell r="C1131" t="str">
            <v>m</v>
          </cell>
          <cell r="D1131">
            <v>42.85</v>
          </cell>
          <cell r="E1131">
            <v>34.28</v>
          </cell>
          <cell r="F1131" t="str">
            <v>SEDUC</v>
          </cell>
        </row>
        <row r="1132">
          <cell r="A1132" t="str">
            <v/>
          </cell>
          <cell r="D1132">
            <v>0</v>
          </cell>
        </row>
        <row r="1133">
          <cell r="A1133" t="str">
            <v>08.03.010</v>
          </cell>
          <cell r="B1133" t="str">
            <v>CALHA DE CHAPA GALVANIZADA N. 26.</v>
          </cell>
          <cell r="C1133" t="str">
            <v>m</v>
          </cell>
          <cell r="D1133">
            <v>25.837500000000002</v>
          </cell>
          <cell r="E1133">
            <v>20.67</v>
          </cell>
          <cell r="F1133" t="str">
            <v>EMLURB</v>
          </cell>
        </row>
        <row r="1134">
          <cell r="A1134" t="str">
            <v/>
          </cell>
          <cell r="D1134">
            <v>0</v>
          </cell>
        </row>
        <row r="1135">
          <cell r="A1135" t="str">
            <v>08.03.011</v>
          </cell>
          <cell r="B1135" t="str">
            <v>FORNECIMENTO E EXECUÇÃO DE CALHA TIPO "MEIA CANA" EM CHAPA GALVANIZADA Nº 26, ESPESSURA DE 0,50MM, COM 20CM DE DIÂMETRO, INCLUSIVE SUPORTES PARA SUSTENTAÇÃO A CADA METRO.</v>
          </cell>
          <cell r="C1135" t="str">
            <v>m</v>
          </cell>
          <cell r="D1135">
            <v>64.349999999999994</v>
          </cell>
          <cell r="E1135">
            <v>51.48</v>
          </cell>
          <cell r="F1135" t="str">
            <v>SEDUC</v>
          </cell>
        </row>
        <row r="1136">
          <cell r="A1136" t="str">
            <v/>
          </cell>
          <cell r="D1136">
            <v>0</v>
          </cell>
        </row>
        <row r="1137">
          <cell r="A1137" t="str">
            <v>08.03.020</v>
          </cell>
          <cell r="B1137" t="str">
            <v>FORNECIMENTO E EXECUÇÃO DE CALHA DE ALUMÍNIO ESP. 0,5MM, COM LARGURA DE 0,80M E ALTURA DE 0,20M.</v>
          </cell>
          <cell r="C1137" t="str">
            <v>m</v>
          </cell>
          <cell r="D1137">
            <v>102.85</v>
          </cell>
          <cell r="E1137">
            <v>82.28</v>
          </cell>
          <cell r="F1137" t="str">
            <v>SEDUC</v>
          </cell>
        </row>
        <row r="1138">
          <cell r="A1138" t="str">
            <v/>
          </cell>
          <cell r="D1138">
            <v>0</v>
          </cell>
        </row>
        <row r="1139">
          <cell r="A1139" t="str">
            <v>08.03.021</v>
          </cell>
          <cell r="B1139" t="str">
            <v>FORNECIMENTO E INSTALAÇÃO DE COMPLEMENTO DE CALHA EM ALUMÍNIO COM 0,5MM DE ESPESSURA E COM 1,00M DE LARGURA.</v>
          </cell>
          <cell r="C1139" t="str">
            <v>Un</v>
          </cell>
          <cell r="D1139">
            <v>58.737500000000004</v>
          </cell>
          <cell r="E1139">
            <v>46.99</v>
          </cell>
          <cell r="F1139" t="str">
            <v>SEE</v>
          </cell>
        </row>
        <row r="1140">
          <cell r="A1140" t="str">
            <v/>
          </cell>
          <cell r="D1140">
            <v>0</v>
          </cell>
        </row>
        <row r="1141">
          <cell r="A1141" t="str">
            <v>08.03.022</v>
          </cell>
          <cell r="B1141" t="str">
            <v>FORNECIMENTO E INSTALAÇÃO DE CALHA DE ALUMÍNIO ESP. 0,8MM, COM LARGURA DE 0,30M E ALTURA DE 0,15M, FIXADA EM ESTRUTURA METÁLICA ATRAVÉS DE SUPORTE DE FERRO EM BARRA CHATA DE 3/4"X1/4" COM 1,40M DE COMPRIMENTO A CADA 1,00M.</v>
          </cell>
          <cell r="C1141" t="str">
            <v>m</v>
          </cell>
          <cell r="D1141">
            <v>90.625</v>
          </cell>
          <cell r="E1141">
            <v>72.5</v>
          </cell>
          <cell r="F1141" t="str">
            <v>SEDUC</v>
          </cell>
        </row>
        <row r="1142">
          <cell r="A1142" t="str">
            <v/>
          </cell>
          <cell r="D1142">
            <v>0</v>
          </cell>
        </row>
        <row r="1143">
          <cell r="A1143" t="str">
            <v>08.03.030</v>
          </cell>
          <cell r="B1143" t="str">
            <v>FORNECIMENTO E INSTALAÇÃO DE CALHA DE PVC  PARA ESCOAMENTO DE ÁGUAS PLUVIAIS DN 125 AQUAPLUV TIGRE OU SIMILAR. INCLUSIVE SUPORTES DE APOIO ZINCADO A CADA 1,00M, BOCAL DE SAÍDA, CABECEIRAS, EMENDAS, GRELHA FLEXÍVEL E VEDAÇÕES.</v>
          </cell>
          <cell r="C1143" t="str">
            <v>m</v>
          </cell>
          <cell r="D1143">
            <v>87.137499999999989</v>
          </cell>
          <cell r="E1143">
            <v>69.709999999999994</v>
          </cell>
          <cell r="F1143" t="str">
            <v>SEDUC</v>
          </cell>
        </row>
        <row r="1144">
          <cell r="A1144" t="str">
            <v/>
          </cell>
          <cell r="D1144">
            <v>0</v>
          </cell>
        </row>
        <row r="1145">
          <cell r="A1145" t="str">
            <v>08.03.031</v>
          </cell>
          <cell r="B1145" t="str">
            <v>FORNECIMENTO E INSTALAÇÃO DE CONDUTOR PARA ENCAIXE EM CALHA  DE PVC PARA ESCOAMENTO DE ÁGUAS PLUVIAIS DN 88 AQUAPLUV TIGRE OU SIMILAR. INCLUSIVE ABRAÇADEIRAS E ACOPLAMENTO A CADA 3M.</v>
          </cell>
          <cell r="C1145" t="str">
            <v>m</v>
          </cell>
          <cell r="D1145">
            <v>62.875</v>
          </cell>
          <cell r="E1145">
            <v>50.3</v>
          </cell>
          <cell r="F1145" t="str">
            <v>SEDUC</v>
          </cell>
        </row>
        <row r="1146">
          <cell r="A1146" t="str">
            <v/>
          </cell>
          <cell r="D1146">
            <v>0</v>
          </cell>
        </row>
        <row r="1147">
          <cell r="A1147" t="str">
            <v>08.03.050</v>
          </cell>
          <cell r="B1147" t="str">
            <v>FORNECIMENTO E COLOCAÇÃO DE TELHA DE FIBRA VEGETAL COM BETUME, ONDULINE ECOLÓGICA, 2,00X0,95X0,028M, NA COR AZUL/VERDE, INCLUSIVE CONJUNTO DE FIXAÇÃO.</v>
          </cell>
          <cell r="C1147" t="str">
            <v>m2</v>
          </cell>
          <cell r="D1147">
            <v>36.800000000000004</v>
          </cell>
          <cell r="E1147">
            <v>29.44</v>
          </cell>
          <cell r="F1147" t="str">
            <v>SEDUC</v>
          </cell>
        </row>
        <row r="1148">
          <cell r="A1148" t="str">
            <v/>
          </cell>
          <cell r="D1148">
            <v>0</v>
          </cell>
        </row>
        <row r="1149">
          <cell r="A1149" t="str">
            <v>08.03.051</v>
          </cell>
          <cell r="B1149" t="str">
            <v>FORNECIMENTO E COLOCAÇÃO DE TELHA DE FIBRA VEGETAL COM BETUME, ONDULINE ECOLÓGICA, 2,00X0,95X0,028M, NA COR VERMELHA, INCLUSIVE CONJUNTO DE FIXAÇÃO.</v>
          </cell>
          <cell r="C1149" t="str">
            <v>m2</v>
          </cell>
          <cell r="D1149">
            <v>35.3125</v>
          </cell>
          <cell r="E1149">
            <v>28.25</v>
          </cell>
          <cell r="F1149" t="str">
            <v>SEDUC</v>
          </cell>
        </row>
        <row r="1150">
          <cell r="A1150" t="str">
            <v/>
          </cell>
          <cell r="D1150">
            <v>0</v>
          </cell>
        </row>
        <row r="1151">
          <cell r="A1151" t="str">
            <v>08.03.055</v>
          </cell>
          <cell r="B1151" t="str">
            <v>FORNECIMENTO E COLOCAÇÃO DE CUMEEIRA PARA TELHA DE FIBRA VEGETAL COM BETUME, ONDULINE ECOLÓGICA, 2,00X0,50M, NA COR VERMELHA, INCLUSIVE CONJUNTO DE FIXAÇÃO.</v>
          </cell>
          <cell r="C1151" t="str">
            <v>m</v>
          </cell>
          <cell r="D1151">
            <v>60.412499999999994</v>
          </cell>
          <cell r="E1151">
            <v>48.33</v>
          </cell>
          <cell r="F1151" t="str">
            <v>SEDUC</v>
          </cell>
        </row>
        <row r="1152">
          <cell r="A1152" t="str">
            <v/>
          </cell>
          <cell r="D1152">
            <v>0</v>
          </cell>
        </row>
        <row r="1153">
          <cell r="A1153" t="str">
            <v>08.03.060</v>
          </cell>
          <cell r="B1153" t="str">
            <v xml:space="preserve">FORNECIMENTO E INSTALAÇÃO DE TELHA TRANSLÚCIDA DE FIBRA DE VIDRO, UMA ÁGUA, PERFIL ONDULADO, ESP.=0.08MM - 2,13X1,10M, PARA FIXAÇÃO COM PARAFUSO GALVANIZADO COM ARRUELA DE PLÁSTICO OU BORRACHA.INCLINAÇÃO 27%.   </v>
          </cell>
          <cell r="C1153" t="str">
            <v>m2</v>
          </cell>
          <cell r="D1153">
            <v>56.024999999999999</v>
          </cell>
          <cell r="E1153">
            <v>44.82</v>
          </cell>
          <cell r="F1153" t="str">
            <v>SEDUC</v>
          </cell>
        </row>
        <row r="1154">
          <cell r="A1154" t="str">
            <v/>
          </cell>
          <cell r="D1154">
            <v>0</v>
          </cell>
        </row>
        <row r="1155">
          <cell r="A1155" t="str">
            <v>08.03.070</v>
          </cell>
          <cell r="B1155" t="str">
            <v>COBERTURA COM CHAPA DE POLICARBONATO.</v>
          </cell>
          <cell r="C1155" t="str">
            <v>m2</v>
          </cell>
          <cell r="D1155">
            <v>53.287500000000001</v>
          </cell>
          <cell r="E1155">
            <v>42.63</v>
          </cell>
          <cell r="F1155" t="str">
            <v>SEDUC</v>
          </cell>
        </row>
        <row r="1156">
          <cell r="A1156" t="str">
            <v/>
          </cell>
          <cell r="D1156">
            <v>0</v>
          </cell>
        </row>
        <row r="1157">
          <cell r="A1157" t="str">
            <v>08.04.010</v>
          </cell>
          <cell r="B1157" t="str">
            <v>IMPERMEABILIZACAO,EMPREGANDO ARGAMASSA DE CIMENTO E AREIA GROSSA NO TRACO 1:3 COM SIKA 1 -ESPESSURA DE 3 CM.</v>
          </cell>
          <cell r="C1157" t="str">
            <v>m2</v>
          </cell>
          <cell r="D1157">
            <v>26.262500000000003</v>
          </cell>
          <cell r="E1157">
            <v>21.01</v>
          </cell>
          <cell r="F1157" t="str">
            <v>EMLURB</v>
          </cell>
        </row>
        <row r="1158">
          <cell r="A1158" t="str">
            <v/>
          </cell>
          <cell r="D1158">
            <v>0</v>
          </cell>
        </row>
        <row r="1159">
          <cell r="A1159" t="str">
            <v>08.04.020</v>
          </cell>
          <cell r="B1159" t="str">
            <v>IMPERMEABILIZACAO COM HIDROASFALTO REFORCADO COM VEU DE POLIESTER, PARA LAJES E CALHAS DE CONCRETO ARMADO.</v>
          </cell>
          <cell r="C1159" t="str">
            <v>m2</v>
          </cell>
          <cell r="D1159">
            <v>20.8</v>
          </cell>
          <cell r="E1159">
            <v>16.64</v>
          </cell>
          <cell r="F1159" t="str">
            <v>EMLURB</v>
          </cell>
        </row>
        <row r="1160">
          <cell r="A1160" t="str">
            <v/>
          </cell>
          <cell r="D1160">
            <v>0</v>
          </cell>
        </row>
        <row r="1161">
          <cell r="A1161" t="str">
            <v>08.04.030</v>
          </cell>
          <cell r="B1161" t="str">
            <v>IMPERMEABILIZACAO A BASE DE MANTAS CONTINUAS DE ELASTOMEROS SINTETICOS, CALANDRADOS E PRE- VULCANIZADOS,APLICADOS SOBRE BERCO AMORTECEDOR, PARA LAJES, CALHAS, JARDINEIRAS E ABOBADAS DE CONCRETO ARMADO OU PRE-MOLDADO.</v>
          </cell>
          <cell r="C1161" t="str">
            <v>m2</v>
          </cell>
          <cell r="D1161">
            <v>57.325000000000003</v>
          </cell>
          <cell r="E1161">
            <v>45.86</v>
          </cell>
          <cell r="F1161" t="str">
            <v>EMLURB</v>
          </cell>
        </row>
        <row r="1162">
          <cell r="A1162" t="str">
            <v/>
          </cell>
          <cell r="D1162">
            <v>0</v>
          </cell>
        </row>
        <row r="1163">
          <cell r="A1163" t="str">
            <v>08.04.040</v>
          </cell>
          <cell r="B1163" t="str">
            <v>IMPERMEABILIZACAO EM LENCOL DE PVC E ASFALTO OXIDADO, PARA LAJES, CALHAS, JARDINEIRAS E ABOBADAS DE CONCRETO ARMADO OU PRE-MOLDADO.</v>
          </cell>
          <cell r="C1163" t="str">
            <v>m2</v>
          </cell>
          <cell r="D1163">
            <v>47.637500000000003</v>
          </cell>
          <cell r="E1163">
            <v>38.11</v>
          </cell>
          <cell r="F1163" t="str">
            <v>EMLURB</v>
          </cell>
        </row>
        <row r="1164">
          <cell r="A1164" t="str">
            <v/>
          </cell>
          <cell r="D1164">
            <v>0</v>
          </cell>
        </row>
        <row r="1165">
          <cell r="A1165" t="str">
            <v>08.04.050</v>
          </cell>
          <cell r="B1165" t="str">
            <v>IMPERMEABILIZACAO COM APLICACAO DIRETAMENTE NA ESTRUTURA DE CONCRETO,DE QUATRO DEMAOS DE CIMENTO ESPECIAL IMPERMEABILIZANTE,PREPARADO COM EMULSAO ADESIVA ADEQUADA,PARA RESERVATORIOS E SUPERFICIES ENTERRADAS NAO SUJEITAS A INFILTRACOES NO MOMENTO DA APLICA</v>
          </cell>
          <cell r="C1165" t="str">
            <v>m2</v>
          </cell>
          <cell r="D1165">
            <v>29.075000000000003</v>
          </cell>
          <cell r="E1165">
            <v>23.26</v>
          </cell>
          <cell r="F1165" t="str">
            <v>EMLURB</v>
          </cell>
        </row>
        <row r="1166">
          <cell r="A1166" t="str">
            <v/>
          </cell>
          <cell r="D1166">
            <v>0</v>
          </cell>
        </row>
        <row r="1167">
          <cell r="A1167" t="str">
            <v>08.04.060</v>
          </cell>
          <cell r="B1167" t="str">
            <v>IMPERMEABILIZACAO COM APLICACAO DIRETAMENTE NA ESTRUTURA DE UM COMPOSTO DE CIMENTOS IMPERMEABILIZANTES E SELADOR ESPECIAIS, P/ SUB- SOLOS, POCOS DE ELEVADORES, RESERVATORIOS PARA AGUA, ETC..., SUJEITOS A INFILTRACOES NO MOMENTO DA APLICACAO.</v>
          </cell>
          <cell r="C1167" t="str">
            <v>m2</v>
          </cell>
          <cell r="D1167">
            <v>47</v>
          </cell>
          <cell r="E1167">
            <v>37.6</v>
          </cell>
          <cell r="F1167" t="str">
            <v>EMLURB</v>
          </cell>
        </row>
        <row r="1168">
          <cell r="A1168" t="str">
            <v/>
          </cell>
          <cell r="D1168">
            <v>0</v>
          </cell>
        </row>
        <row r="1169">
          <cell r="A1169" t="str">
            <v>08.04.070</v>
          </cell>
          <cell r="B1169" t="str">
            <v>PROTEÇÃO MECÂNICA DE IMPERMEABILIZAÇÃO COM ARGAMASSA DE CIMENTO E AREIA TRAÇO 1:3, ESPESSURA DE 3 CM E ACABAMENTO ÁSPERO, INCLUINDO JUNTA DE RETRAÇÃO.</v>
          </cell>
          <cell r="C1169" t="str">
            <v>m2</v>
          </cell>
          <cell r="D1169">
            <v>20.924999999999997</v>
          </cell>
          <cell r="E1169">
            <v>16.739999999999998</v>
          </cell>
          <cell r="F1169" t="str">
            <v>SEDUC</v>
          </cell>
        </row>
        <row r="1170">
          <cell r="A1170" t="str">
            <v/>
          </cell>
          <cell r="D1170">
            <v>0</v>
          </cell>
        </row>
        <row r="1171">
          <cell r="A1171" t="str">
            <v>08.04.090</v>
          </cell>
          <cell r="B1171" t="str">
            <v>IMPERMEABILIZAÇÃO DE COBERTURA PLANA,UTILIZANDO MANTA ASFÁLTICA POLIMÉRICA DE ALUMÍNIO COM 3MM DE ESPESSURA SOBRE PRIMER DE TINTA BETUMINOSA E TINTA BETUMINOSA COM ALUMÍNIO PARA ACABAMENTO NO TRANSPASSE DA MANTA.</v>
          </cell>
          <cell r="C1171" t="str">
            <v>m2</v>
          </cell>
          <cell r="D1171">
            <v>29.3</v>
          </cell>
          <cell r="E1171">
            <v>23.44</v>
          </cell>
          <cell r="F1171" t="str">
            <v>SEDUC</v>
          </cell>
        </row>
        <row r="1172">
          <cell r="A1172" t="str">
            <v/>
          </cell>
          <cell r="D1172">
            <v>0</v>
          </cell>
        </row>
        <row r="1173">
          <cell r="A1173" t="str">
            <v>08.04.091</v>
          </cell>
          <cell r="B1173" t="str">
            <v>IMPERMEABILIZAÇÃO DE COBERTURA PLANA, UTILIZANDO MANTA ASFÁLTICA ESTRUTURADA COM NÃO TECIDO DE POLIÉSTER, COM 3MM DE ESPESSURA SOBRE PRIMER DE TINTA BETUMINOSA.</v>
          </cell>
          <cell r="C1173" t="str">
            <v>m2</v>
          </cell>
          <cell r="D1173">
            <v>26.587499999999999</v>
          </cell>
          <cell r="E1173">
            <v>21.27</v>
          </cell>
          <cell r="F1173" t="str">
            <v>SEDUC</v>
          </cell>
        </row>
        <row r="1174">
          <cell r="A1174" t="str">
            <v/>
          </cell>
          <cell r="D1174">
            <v>0</v>
          </cell>
        </row>
        <row r="1175">
          <cell r="A1175" t="str">
            <v>08.04.092</v>
          </cell>
          <cell r="B1175" t="str">
            <v>IMPERMEABILIZAÇÃO DE JARDINEIRAS, UTILIZANDO MANTA ASFÁLTICA POLIMÉRICA ANTI-RAIZ, ESTRUTURADA COM NÃO TECIDO DE POLIÉSTER AGULHADO COM 3MM DE ESPESSURA SOBRE PRIMER DE TINTA BETUMINOSA.</v>
          </cell>
          <cell r="C1175" t="str">
            <v>m2</v>
          </cell>
          <cell r="D1175">
            <v>28.15</v>
          </cell>
          <cell r="E1175">
            <v>22.52</v>
          </cell>
          <cell r="F1175" t="str">
            <v>SEDUC</v>
          </cell>
        </row>
        <row r="1176">
          <cell r="A1176" t="str">
            <v/>
          </cell>
          <cell r="D1176">
            <v>0</v>
          </cell>
        </row>
        <row r="1177">
          <cell r="A1177" t="str">
            <v>08.04.100</v>
          </cell>
          <cell r="B1177" t="str">
            <v>IMPERMEABILIZAÇÃO COM 6 DEMÃOS DE EMULSÃO ACRÍLICA VEDAPREN BRANCO OU SIMILAR, SEM REGULARIZAÇÃO DA SUPERFÍCIE E SEM PROTEÇÃO MECÂNICA</v>
          </cell>
          <cell r="C1177" t="str">
            <v>m2</v>
          </cell>
          <cell r="D1177">
            <v>42.274999999999999</v>
          </cell>
          <cell r="E1177">
            <v>33.82</v>
          </cell>
          <cell r="F1177" t="str">
            <v>SEDUC</v>
          </cell>
        </row>
        <row r="1178">
          <cell r="A1178" t="str">
            <v/>
          </cell>
          <cell r="D1178">
            <v>0</v>
          </cell>
        </row>
        <row r="1179">
          <cell r="A1179" t="str">
            <v>08.04.101</v>
          </cell>
          <cell r="B1179" t="str">
            <v xml:space="preserve">IMPERMEABILIZAÇÃO COM 6 DEMÃOS DE EMULSÃO ASFÁLTICA VEDAPREN PRETO OU SIMILAR, SEM REGULARIZAÇÃO DA SUPERFÍCIE E SEM PROTEÇÃO MECÂNICA   </v>
          </cell>
          <cell r="C1179" t="str">
            <v>m2</v>
          </cell>
          <cell r="D1179">
            <v>25.837500000000002</v>
          </cell>
          <cell r="E1179">
            <v>20.67</v>
          </cell>
          <cell r="F1179" t="str">
            <v>SEDUC</v>
          </cell>
        </row>
        <row r="1180">
          <cell r="A1180" t="str">
            <v/>
          </cell>
          <cell r="D1180">
            <v>0</v>
          </cell>
        </row>
        <row r="1181">
          <cell r="A1181" t="str">
            <v>08.04.110</v>
          </cell>
          <cell r="B1181" t="str">
            <v>IMPERMEABILIZAÇÃO COM APLICAÇÃO DE 3 DEMÃOS DO REVESTIMENTO, SEMI-FLEXÍVEL, BICOMPONENTE, SIKATOP 107 CINZA OU SIMILAR.</v>
          </cell>
          <cell r="C1181" t="str">
            <v>m2</v>
          </cell>
          <cell r="D1181">
            <v>12.925000000000001</v>
          </cell>
          <cell r="E1181">
            <v>10.34</v>
          </cell>
          <cell r="F1181" t="str">
            <v>SEDUC</v>
          </cell>
        </row>
        <row r="1182">
          <cell r="A1182" t="str">
            <v/>
          </cell>
          <cell r="D1182">
            <v>0</v>
          </cell>
        </row>
        <row r="1183">
          <cell r="A1183" t="str">
            <v>08.04.115</v>
          </cell>
          <cell r="B1183"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83" t="str">
            <v>m2</v>
          </cell>
          <cell r="D1183">
            <v>43.650000000000006</v>
          </cell>
          <cell r="E1183">
            <v>34.92</v>
          </cell>
          <cell r="F1183" t="str">
            <v>SEDUC</v>
          </cell>
        </row>
        <row r="1184">
          <cell r="A1184" t="str">
            <v/>
          </cell>
          <cell r="D1184">
            <v>0</v>
          </cell>
        </row>
        <row r="1185">
          <cell r="A1185" t="str">
            <v>08.04.116</v>
          </cell>
          <cell r="B1185" t="str">
            <v>IMPERMEABILIZAÇÃO COM APLICAÇÃO DE 4 DEMÃOS DE MEMBRANA À BASE DE POLÍMEROS ACRÍLICOS PARA REVESTIMENTO IMPERMEÁVEL, FLEXÍVEL, DENVERCRIL OU SIMILAR.</v>
          </cell>
          <cell r="C1185" t="str">
            <v>m2</v>
          </cell>
          <cell r="D1185">
            <v>22.475000000000001</v>
          </cell>
          <cell r="E1185">
            <v>17.98</v>
          </cell>
          <cell r="F1185" t="str">
            <v>SEDUC</v>
          </cell>
        </row>
        <row r="1186">
          <cell r="A1186" t="str">
            <v/>
          </cell>
          <cell r="D1186">
            <v>0</v>
          </cell>
        </row>
        <row r="1187">
          <cell r="A1187" t="str">
            <v>08.05.010</v>
          </cell>
          <cell r="B1187"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87" t="str">
            <v>m2</v>
          </cell>
          <cell r="D1187">
            <v>9.6125000000000007</v>
          </cell>
          <cell r="E1187">
            <v>7.69</v>
          </cell>
          <cell r="F1187" t="str">
            <v>SEDUC</v>
          </cell>
        </row>
        <row r="1188">
          <cell r="A1188" t="str">
            <v/>
          </cell>
          <cell r="D1188">
            <v>0</v>
          </cell>
        </row>
        <row r="1189">
          <cell r="A1189" t="str">
            <v>09.00.000</v>
          </cell>
          <cell r="B1189" t="str">
            <v>ESQUADRIAS</v>
          </cell>
          <cell r="D1189">
            <v>0</v>
          </cell>
        </row>
        <row r="1190">
          <cell r="A1190" t="str">
            <v/>
          </cell>
          <cell r="D1190">
            <v>0</v>
          </cell>
        </row>
        <row r="1191">
          <cell r="A1191" t="str">
            <v>09.01.010</v>
          </cell>
          <cell r="B1191" t="str">
            <v>ESQUADRIA DE MADEIRA COM GRADE EM MADEIRA DE LEI E FOLHA EM COMPENSADO DE JEQUITIBA PARA PORTAS INTERNAS , INCLUSIVE ASSENTAMENTO E FERRAGENS.</v>
          </cell>
          <cell r="C1191" t="str">
            <v>m2</v>
          </cell>
          <cell r="D1191">
            <v>284.33749999999998</v>
          </cell>
          <cell r="E1191">
            <v>227.47</v>
          </cell>
          <cell r="F1191" t="str">
            <v>EMLURB</v>
          </cell>
        </row>
        <row r="1192">
          <cell r="A1192" t="str">
            <v/>
          </cell>
          <cell r="D1192">
            <v>0</v>
          </cell>
        </row>
        <row r="1193">
          <cell r="A1193" t="str">
            <v>09.01.020</v>
          </cell>
          <cell r="B1193" t="str">
            <v>ESQUADRIA DE MADEIRA COM GRADE E FOLHA EM MADEIRA DE LEI PARA PORTAS EXTERNAS INCLUSIVE ASSENTAMENTO E FERRAGENS.</v>
          </cell>
          <cell r="C1193" t="str">
            <v>m2</v>
          </cell>
          <cell r="D1193">
            <v>385.71249999999998</v>
          </cell>
          <cell r="E1193">
            <v>308.57</v>
          </cell>
          <cell r="F1193" t="str">
            <v>EMLURB</v>
          </cell>
        </row>
        <row r="1194">
          <cell r="A1194" t="str">
            <v/>
          </cell>
          <cell r="D1194">
            <v>0</v>
          </cell>
        </row>
        <row r="1195">
          <cell r="A1195" t="str">
            <v>09.01.030</v>
          </cell>
          <cell r="B1195" t="str">
            <v>ESQUADRIA DE MADEIRA COM GRADE EM MADEIRA DE LEI E FOLHA EM COMPENSADO REVESTIDAS DE FORMICA NAS DUAS FACES,INCLUSIVE ASSENTAMENTO E FERRAGENS.</v>
          </cell>
          <cell r="C1195" t="str">
            <v>m2</v>
          </cell>
          <cell r="D1195">
            <v>440.58750000000003</v>
          </cell>
          <cell r="E1195">
            <v>352.47</v>
          </cell>
          <cell r="F1195" t="str">
            <v>EMLURB</v>
          </cell>
        </row>
        <row r="1196">
          <cell r="A1196" t="str">
            <v/>
          </cell>
          <cell r="D1196">
            <v>0</v>
          </cell>
        </row>
        <row r="1197">
          <cell r="A1197" t="str">
            <v>09.01.040</v>
          </cell>
          <cell r="B1197" t="str">
            <v>ESQUADRIA DE MADEIRA PARA JANELAS DE ABRIR OU CORRER, COM VENEZIANA, INCLUSIVE ASSENTAMENTO E FERRAGENS.</v>
          </cell>
          <cell r="C1197" t="str">
            <v>m2</v>
          </cell>
          <cell r="D1197">
            <v>402.9</v>
          </cell>
          <cell r="E1197">
            <v>322.32</v>
          </cell>
          <cell r="F1197" t="str">
            <v>EMLURB</v>
          </cell>
        </row>
        <row r="1198">
          <cell r="A1198" t="str">
            <v/>
          </cell>
          <cell r="D1198">
            <v>0</v>
          </cell>
        </row>
        <row r="1199">
          <cell r="A1199" t="str">
            <v>09.01.050</v>
          </cell>
          <cell r="B1199" t="str">
            <v>ESQUADRIA DE MADEIRA PARA JANELAS DE ABRIR OU CORRER, SEM VENEZIANA, INCLUSIVE ASSENTAMENTO E FERRAGENS.</v>
          </cell>
          <cell r="C1199" t="str">
            <v>m2</v>
          </cell>
          <cell r="D1199">
            <v>390.4</v>
          </cell>
          <cell r="E1199">
            <v>312.32</v>
          </cell>
          <cell r="F1199" t="str">
            <v>EMLURB</v>
          </cell>
        </row>
        <row r="1200">
          <cell r="A1200" t="str">
            <v/>
          </cell>
          <cell r="D1200">
            <v>0</v>
          </cell>
        </row>
        <row r="1201">
          <cell r="A1201" t="str">
            <v>09.01.060</v>
          </cell>
          <cell r="B1201" t="str">
            <v>ESQUADRIA DE MADEIRA PARA JANELAS,TIPO PIVOTANTE, SEM VENEZIANA, INCLUSIVE ASSENTAMENTO E FERRAGENS.</v>
          </cell>
          <cell r="C1201" t="str">
            <v>m2</v>
          </cell>
          <cell r="D1201">
            <v>400</v>
          </cell>
          <cell r="E1201">
            <v>320</v>
          </cell>
          <cell r="F1201" t="str">
            <v>EMLURB</v>
          </cell>
        </row>
        <row r="1202">
          <cell r="A1202" t="str">
            <v/>
          </cell>
          <cell r="D1202">
            <v>0</v>
          </cell>
        </row>
        <row r="1203">
          <cell r="A1203" t="str">
            <v>09.01.064</v>
          </cell>
          <cell r="B1203" t="str">
            <v xml:space="preserve">FORNECIMENTO E COLOCAÇÃO DE GRADE  DE CANTO PARA PORTA, EM MADEIRA DE LEI, VÃO DE 0,80 X 2,10M., ESP= 3,00 CM, LARGURA 10 CM, COM ALISAR EM APENAS UM LADO. </v>
          </cell>
          <cell r="C1203" t="str">
            <v>Un</v>
          </cell>
          <cell r="D1203">
            <v>107.2</v>
          </cell>
          <cell r="E1203">
            <v>85.76</v>
          </cell>
          <cell r="F1203" t="str">
            <v>SEDUC</v>
          </cell>
        </row>
        <row r="1204">
          <cell r="A1204" t="str">
            <v/>
          </cell>
          <cell r="D1204">
            <v>0</v>
          </cell>
        </row>
        <row r="1205">
          <cell r="A1205" t="str">
            <v>09.01.066</v>
          </cell>
          <cell r="B1205" t="str">
            <v>FORNECIMENTO E ASSENTAMENTO DE ALIZAR EM MADEIRA DE LEI LARG:5CM, FIXADO COM PREGOS SEM CABEÇA 1"X15.</v>
          </cell>
          <cell r="C1205" t="str">
            <v>m</v>
          </cell>
          <cell r="D1205">
            <v>3.9624999999999999</v>
          </cell>
          <cell r="E1205">
            <v>3.17</v>
          </cell>
          <cell r="F1205" t="str">
            <v>SEDUC</v>
          </cell>
        </row>
        <row r="1206">
          <cell r="A1206" t="str">
            <v/>
          </cell>
          <cell r="D1206">
            <v>0</v>
          </cell>
        </row>
        <row r="1207">
          <cell r="A1207" t="str">
            <v>09.01.067</v>
          </cell>
          <cell r="B1207" t="str">
            <v>FORNECIMENTO E COLOCAÇÃO DE GRADE DE PORTA COMPLETA EM MADEIRA DE LEI PARA VÃO DE 1,60 X 2,10M, COM ESP.:3,00CM E LARGURA:14CM</v>
          </cell>
          <cell r="C1207" t="str">
            <v>Un</v>
          </cell>
          <cell r="D1207">
            <v>218.48749999999998</v>
          </cell>
          <cell r="E1207">
            <v>174.79</v>
          </cell>
          <cell r="F1207" t="str">
            <v>SEDUC</v>
          </cell>
        </row>
        <row r="1208">
          <cell r="A1208" t="str">
            <v/>
          </cell>
          <cell r="D1208">
            <v>0</v>
          </cell>
        </row>
        <row r="1209">
          <cell r="A1209" t="str">
            <v>09.01.068</v>
          </cell>
          <cell r="B1209" t="str">
            <v>FORNECIMENTO E COLOCAÇÃO DE GRADE DE PORTA COMPLETA EM MADEIRA DE LEI PARA VÃO DE 1,80 X 2,10M, COM ESP.:3,00CM E LARGURA:14CM</v>
          </cell>
          <cell r="C1209" t="str">
            <v>Un</v>
          </cell>
          <cell r="D1209">
            <v>218.48749999999998</v>
          </cell>
          <cell r="E1209">
            <v>174.79</v>
          </cell>
          <cell r="F1209" t="str">
            <v>SEDUC</v>
          </cell>
        </row>
        <row r="1210">
          <cell r="A1210" t="str">
            <v/>
          </cell>
          <cell r="D1210">
            <v>0</v>
          </cell>
        </row>
        <row r="1211">
          <cell r="A1211" t="str">
            <v>09.01.069</v>
          </cell>
          <cell r="B1211" t="str">
            <v>FORNECIMENTO E COLOCAÇÃO DE GRADE DE PORTA   COMPLETA EM MADEIRA DE LEI PARA VÃO DE 0,60X2,10 M, ATÉ 0,90X2,10M , ESP= 3,00 CM , LARGURA 14 CM.</v>
          </cell>
          <cell r="C1211" t="str">
            <v>Un</v>
          </cell>
          <cell r="D1211">
            <v>142.78749999999999</v>
          </cell>
          <cell r="E1211">
            <v>114.23</v>
          </cell>
          <cell r="F1211" t="str">
            <v>SEDUC</v>
          </cell>
        </row>
        <row r="1212">
          <cell r="A1212" t="str">
            <v/>
          </cell>
          <cell r="D1212">
            <v>0</v>
          </cell>
        </row>
        <row r="1213">
          <cell r="A1213" t="str">
            <v>09.01.075</v>
          </cell>
          <cell r="B1213" t="str">
            <v>FORNECIMENTO E COLOCAÇÃO DE GRADE DE PORTA  COMPLETA DE CANTO, EM MADEIRA DE LEI COM  LARG =7,00CM , ESP = 3,00 CM, DIMENSÃO DE 0,60 X 1,60M.</v>
          </cell>
          <cell r="C1213" t="str">
            <v>Un</v>
          </cell>
          <cell r="D1213">
            <v>96.837500000000006</v>
          </cell>
          <cell r="E1213">
            <v>77.47</v>
          </cell>
          <cell r="F1213" t="str">
            <v>SEDUC</v>
          </cell>
        </row>
        <row r="1214">
          <cell r="A1214" t="str">
            <v/>
          </cell>
          <cell r="D1214">
            <v>0</v>
          </cell>
        </row>
        <row r="1215">
          <cell r="A1215" t="str">
            <v>09.01.080</v>
          </cell>
          <cell r="B1215" t="str">
            <v>FORNEC.E COLOC. DE PORTA LISA (0,60X2,10M, ESP. 3CM), EM COMPENSADO DE 1ª QUALIDADE, TIPO EIDAI "MIOLO CHEIO" OU SIMILAR, INCLUINDO: 03 (TRÊS) DOBRADIÇAS DE LATÃO CROMADO DE 3" X 2.1/2" C/ ANEL E PARAFUSOS, E FECHADURA EXT., CROMADA, EMBUTIR, TIPO CILINDR</v>
          </cell>
          <cell r="C1215" t="str">
            <v>Un</v>
          </cell>
          <cell r="D1215">
            <v>238.83749999999998</v>
          </cell>
          <cell r="E1215">
            <v>191.07</v>
          </cell>
          <cell r="F1215" t="str">
            <v>SEDUC</v>
          </cell>
        </row>
        <row r="1216">
          <cell r="A1216" t="str">
            <v/>
          </cell>
          <cell r="D1216">
            <v>0</v>
          </cell>
        </row>
        <row r="1217">
          <cell r="A1217" t="str">
            <v>09.01.081</v>
          </cell>
          <cell r="B1217" t="str">
            <v>FORNEC.E COLOC. DE PORTA LISA (0,70X2,10M, ESP. 3CM), EM COMPENSADO DE 1ª QUALIDADE, TIPO EIDAI "MIOLO CHEIO" OU SIMILAR, INCLUINDO: 03 (TRÊS) DOBRADIÇAS DE LATÃO CROMADO DE 3" X 2.1/2" C/ ANEL E PARAFUSOS, E FECHADURA EXT., CROMADA, EMBUTIR, TIPO CILINDR</v>
          </cell>
          <cell r="C1217" t="str">
            <v>Un</v>
          </cell>
          <cell r="D1217">
            <v>250.3125</v>
          </cell>
          <cell r="E1217">
            <v>200.25</v>
          </cell>
          <cell r="F1217" t="str">
            <v>SEDUC</v>
          </cell>
        </row>
        <row r="1218">
          <cell r="A1218" t="str">
            <v/>
          </cell>
          <cell r="D1218">
            <v>0</v>
          </cell>
        </row>
        <row r="1219">
          <cell r="A1219" t="str">
            <v>09.01.082</v>
          </cell>
          <cell r="B1219" t="str">
            <v>FORNEC.E COLOC. DE PORTA LISA (0,80X2,10M, ESP. 3CM), EM COMPENSADO DE 1ª QUALIDADE, TIPO EIDAI "MIOLO CHEIO" OU SIMILAR, INCLUINDO: 03 (TRÊS) DOBRADIÇAS DE LATÃO CROMADO DE 3" X 2.1/2" C/ ANEL E PARAFUSOS, E FECHADURA EXT., CROMADA, EMBUTIR, TIPO CILINDR</v>
          </cell>
          <cell r="C1219" t="str">
            <v>Un</v>
          </cell>
          <cell r="D1219">
            <v>264.16250000000002</v>
          </cell>
          <cell r="E1219">
            <v>211.33</v>
          </cell>
          <cell r="F1219" t="str">
            <v>SEDUC</v>
          </cell>
        </row>
        <row r="1220">
          <cell r="A1220" t="str">
            <v/>
          </cell>
          <cell r="D1220">
            <v>0</v>
          </cell>
        </row>
        <row r="1221">
          <cell r="A1221" t="str">
            <v>09.01.083</v>
          </cell>
          <cell r="B1221" t="str">
            <v>FORNEC.E COLOC. DE PORTA LISA (0,90X2,10M, ESP. 3CM), EM COMPENSADO DE 1ª QUALIDADE, TIPO EIDAI "MIOLO CHEIO" OU SIMILAR, INCLUINDO: 03 (TRÊS) DOBRADIÇAS DE LATÃO CROMADO DE 3" X 2.1/2" C/ ANEL E PARAFUSOS, E FECHADURA EXT., CROMADA, EMBUTIR, TIPO CILINDR</v>
          </cell>
          <cell r="C1221" t="str">
            <v>Un</v>
          </cell>
          <cell r="D1221">
            <v>279.34999999999997</v>
          </cell>
          <cell r="E1221">
            <v>223.48</v>
          </cell>
          <cell r="F1221" t="str">
            <v>SEDUC</v>
          </cell>
        </row>
        <row r="1222">
          <cell r="A1222" t="str">
            <v/>
          </cell>
          <cell r="D1222">
            <v>0</v>
          </cell>
        </row>
        <row r="1223">
          <cell r="A1223" t="str">
            <v>09.01.084</v>
          </cell>
          <cell r="B1223" t="str">
            <v>FORNEC.E COLOC. DE PORTA LISA (1,00X2,10M, ESP. 3CM), EM COMPENSADO DE 1ª QUALIDADE, TIPO EIDAI "MIOLO CHEIO" OU SIMILAR, INCLUINDO: 03 (TRÊS) DOBRADIÇAS DE LATÃO CROMADO DE 3" X 2.1/2" C/ ANEL E PARAFUSOS, E FECHADURA EXT., CROMADA, EMBUTIR, TIPO CILINDR</v>
          </cell>
          <cell r="C1223" t="str">
            <v>Un</v>
          </cell>
          <cell r="D1223">
            <v>280.75</v>
          </cell>
          <cell r="E1223">
            <v>224.6</v>
          </cell>
          <cell r="F1223" t="str">
            <v>SEDUC</v>
          </cell>
        </row>
        <row r="1224">
          <cell r="A1224" t="str">
            <v/>
          </cell>
          <cell r="D1224">
            <v>0</v>
          </cell>
        </row>
        <row r="1225">
          <cell r="A1225" t="str">
            <v>09.01.088</v>
          </cell>
          <cell r="B1225" t="str">
            <v>FORN.E COLOC.PORTA LISA C/02 FOLHAS COMPENSADO, 1ª QUAL., TIPO EIDAI "MIOLO CHEIO" OU SIM., INCL.06 (SEIS) DOBRADIÇAS DE LATÃO CROMADO DE 3"X2.1/2" C/ANEL E PARAF., FECHADURA SILVANA REF.F 1001/05 EC-CR COM ESPELHO OVAL E MAÇ. ALAVANCA OU SIM.E FERROLHO D</v>
          </cell>
          <cell r="C1225" t="str">
            <v>Un</v>
          </cell>
          <cell r="D1225">
            <v>483.07499999999999</v>
          </cell>
          <cell r="E1225">
            <v>386.46</v>
          </cell>
          <cell r="F1225" t="str">
            <v>SEDUC</v>
          </cell>
        </row>
        <row r="1226">
          <cell r="A1226" t="str">
            <v/>
          </cell>
          <cell r="D1226">
            <v>0</v>
          </cell>
        </row>
        <row r="1227">
          <cell r="A1227" t="str">
            <v>09.01.089</v>
          </cell>
          <cell r="B1227" t="str">
            <v>FORN.E COLOC.PORTA LISA C/02 FOLHAS COMPENSADO, 1ª QUAL., TIPO EIDAI "MIOLO CHEIO" OU SIM., INCL.06 (SEIS) DOBRADIÇAS DE LATÃO CROMADO DE 3"X2.1/2" C/ANEL E PARAF., FECHADURA BRASIL MOD.LYRIO 46 1913 C/CILINDRO OU SIM.E FERROLHO DE 4" FIO REDONDO, SOBREPO</v>
          </cell>
          <cell r="C1227" t="str">
            <v>Un</v>
          </cell>
          <cell r="D1227">
            <v>513.45000000000005</v>
          </cell>
          <cell r="E1227">
            <v>410.76</v>
          </cell>
          <cell r="F1227" t="str">
            <v>SEDUC</v>
          </cell>
        </row>
        <row r="1228">
          <cell r="A1228" t="str">
            <v/>
          </cell>
          <cell r="D1228">
            <v>0</v>
          </cell>
        </row>
        <row r="1229">
          <cell r="A1229" t="str">
            <v>09.01.092</v>
          </cell>
          <cell r="B1229" t="str">
            <v>FORNECIMENTO E COLOCAÇÃO DE PORTA DE FICHA EM MASSARANDUBA, INCLUINDO 03 (TRÊS) DOBRADIÇAS DE LATÃO CROMADO DE 3"X2.1/2" COM ANEL E PARAFUSOS E FECHADURA EXT.CROMADA, EMBUTIR TIPO CILINDRO, MARCA SILVANA REF. F1001/05 - EC - CR, COM ESPELHO OVAL E MAÇANET</v>
          </cell>
          <cell r="C1229" t="str">
            <v>Un</v>
          </cell>
          <cell r="D1229">
            <v>570.52499999999998</v>
          </cell>
          <cell r="E1229">
            <v>456.42</v>
          </cell>
          <cell r="F1229" t="str">
            <v>SEDUC</v>
          </cell>
        </row>
        <row r="1230">
          <cell r="A1230" t="str">
            <v/>
          </cell>
          <cell r="D1230">
            <v>0</v>
          </cell>
        </row>
        <row r="1231">
          <cell r="A1231" t="str">
            <v>09.01.093</v>
          </cell>
          <cell r="B1231" t="str">
            <v>FORNECIMENTO E COLOCAÇÃO DE PORTA DE FICHA EM MASSARANDUBA, INCLUINDO 03 (TRÊS) DOBRADIÇAS DE LATÃO CROMADO DE 3"X2.1/2" COM ANEL E PARAFUSOS E FECHADURA EXT.CROMADA, EMBUTIR TIPO CILINDRO, MARCA SILVANA REF. F1001/05 - EC - CR, COM ESPELHO OVAL E MAÇANET</v>
          </cell>
          <cell r="C1231" t="str">
            <v>Un</v>
          </cell>
          <cell r="D1231">
            <v>680.40000000000009</v>
          </cell>
          <cell r="E1231">
            <v>544.32000000000005</v>
          </cell>
          <cell r="F1231" t="str">
            <v>SEDUC</v>
          </cell>
        </row>
        <row r="1232">
          <cell r="A1232" t="str">
            <v/>
          </cell>
          <cell r="D1232">
            <v>0</v>
          </cell>
        </row>
        <row r="1233">
          <cell r="A1233" t="str">
            <v>09.01.102</v>
          </cell>
          <cell r="B1233" t="str">
            <v>FORNECIMENTO E COLOCAÇÃO DE PORTA ALMOFADADA  EM MADEIRA DE LEI,  INCLUINDO 03 (TRÊS) DOBRADIÇAS DE LATÃO CROMADO DE 3" X2 1/2" COM ANEL E PARAFUSOS  E  FECHADURA  SILVANA F1001/05 - EC-CR  C/ CILINDRO E ESPELHO OVAL,  OU SIMILAR, DIMENSÕES( 0,80X2,10M).</v>
          </cell>
          <cell r="C1233" t="str">
            <v>Un</v>
          </cell>
          <cell r="D1233">
            <v>391.15000000000003</v>
          </cell>
          <cell r="E1233">
            <v>312.92</v>
          </cell>
          <cell r="F1233" t="str">
            <v>SEDUC</v>
          </cell>
        </row>
        <row r="1234">
          <cell r="A1234" t="str">
            <v/>
          </cell>
          <cell r="D1234">
            <v>0</v>
          </cell>
        </row>
        <row r="1235">
          <cell r="A1235" t="str">
            <v>09.01.109</v>
          </cell>
          <cell r="B1235" t="str">
            <v xml:space="preserve">MÃO DE OBRA PARA COLOCAÇÃO DE GRADE DE PORTA COMPLETA EM MADEIRA DE LEI PARA VÃO DE 0,60 x 2,10M ATÉ 0,90 x 2,10M. </v>
          </cell>
          <cell r="C1235" t="str">
            <v>Un</v>
          </cell>
          <cell r="D1235">
            <v>19.987500000000001</v>
          </cell>
          <cell r="E1235">
            <v>15.99</v>
          </cell>
          <cell r="F1235" t="str">
            <v>SEDUC</v>
          </cell>
        </row>
        <row r="1236">
          <cell r="A1236" t="str">
            <v/>
          </cell>
          <cell r="D1236">
            <v>0</v>
          </cell>
        </row>
        <row r="1237">
          <cell r="A1237" t="str">
            <v>09.01.110</v>
          </cell>
          <cell r="B1237" t="str">
            <v>RECOLOCAÇÃO DE FOLHA DE PORTA, EXISTENTE, DE MADEIRA, VARIANDO NAS SEGUINTES DIMENSÕES: LARGURA DE 0,60M , 0,70M, 0,80M E 0,90M COM ALTURA DE 2,10M, INCLUINDO 03 (TRÊS) DOBRADIÇAS EM LATÃO CROMADO 3"X2 1/2"  COM ANEL  E  PARAFUSOS .</v>
          </cell>
          <cell r="C1237" t="str">
            <v>Un</v>
          </cell>
          <cell r="D1237">
            <v>107.3625</v>
          </cell>
          <cell r="E1237">
            <v>85.89</v>
          </cell>
          <cell r="F1237" t="str">
            <v>SEDUC</v>
          </cell>
        </row>
        <row r="1238">
          <cell r="A1238" t="str">
            <v/>
          </cell>
          <cell r="D1238">
            <v>0</v>
          </cell>
        </row>
        <row r="1239">
          <cell r="A1239" t="str">
            <v>09.01.115</v>
          </cell>
          <cell r="B1239" t="str">
            <v>FORN.E COLOC.DE PORTA LISA C/01 FOLHA EM COMPENSADO DE 1ª QUALIDADE, TIPO EIDAI "MIOLO CHEIO" OU SIMILAR, INCL. 02 DOBRADIÇAS DE LATÃO CROMADO DE 3X2.1/2" C/ANEL E PARAFUSOS, FECHADURA LIVRE-OCUPADO,DE EMBUTIR, INTERNA, LATÃO CROMADO, LA FONTE REF. 719 OU</v>
          </cell>
          <cell r="C1239" t="str">
            <v>Un</v>
          </cell>
          <cell r="D1239">
            <v>231.23750000000001</v>
          </cell>
          <cell r="E1239">
            <v>184.99</v>
          </cell>
          <cell r="F1239" t="str">
            <v>SEDUC</v>
          </cell>
        </row>
        <row r="1240">
          <cell r="A1240" t="str">
            <v/>
          </cell>
          <cell r="D1240">
            <v>0</v>
          </cell>
        </row>
        <row r="1241">
          <cell r="A1241" t="str">
            <v>09.01.117</v>
          </cell>
          <cell r="B1241" t="str">
            <v>FORN.E COLOC.DE PORTA LISA C/01 FOLHA EM COMPENSADO DE 1ª QUALIDADE, TIPO EIDAI "MIOLO CHEIO" OU SIMILAR, INCL. 02 DOBRADIÇAS DE LATÃO CROMADO DE 3X2.1/2" C/ANEL E PARAFUSOS, FECHADURA LIVRE-OCUPADO,DE EMBUTIR, INTERNA, LATÃO CROMADO, LA FONTE REF. 719 OU</v>
          </cell>
          <cell r="C1241" t="str">
            <v>Un</v>
          </cell>
          <cell r="D1241">
            <v>266.8125</v>
          </cell>
          <cell r="E1241">
            <v>213.45</v>
          </cell>
          <cell r="F1241" t="str">
            <v>SEDUC</v>
          </cell>
        </row>
        <row r="1242">
          <cell r="A1242" t="str">
            <v/>
          </cell>
          <cell r="D1242">
            <v>0</v>
          </cell>
        </row>
        <row r="1243">
          <cell r="A1243" t="str">
            <v>09.01.118</v>
          </cell>
          <cell r="B1243" t="str">
            <v>FORN.E COLOC.DE PORTA LISA C/01 FOLHA EM COMPENSADO DE 1ª QUALIDADE, TIPO EIDAI "MIOLO CHEIO" OU SIMILAR, INCL. 02 DOBRADIÇAS DE LATÃO CROMADO DE 3X2.1/2" C/ANEL E PARAFUSOS, FECHADURA LIVRE-OCUPADO,DE EMBUTIR, INTERNA, LATÃO CROMADO, LA FONTE REF. 719 OU</v>
          </cell>
          <cell r="C1243" t="str">
            <v>Un</v>
          </cell>
          <cell r="D1243">
            <v>285.27499999999998</v>
          </cell>
          <cell r="E1243">
            <v>228.22</v>
          </cell>
          <cell r="F1243" t="str">
            <v>SEDUC</v>
          </cell>
        </row>
        <row r="1244">
          <cell r="A1244" t="str">
            <v/>
          </cell>
          <cell r="D1244">
            <v>0</v>
          </cell>
        </row>
        <row r="1245">
          <cell r="A1245" t="str">
            <v>09.01.119</v>
          </cell>
          <cell r="B1245" t="str">
            <v>FORNECIMENTO E COLOCAÇÃO DE FECHADURA EXTERNA, CROMADA,  DE EMBUTIR TIPO CILINDRO, MARCA SILVANA REF. F1001/05 - EC - CR, COM ESPELHO OVAL E MAÇANETA TIPO ALAVANCA OU SIMILAR.</v>
          </cell>
          <cell r="C1245" t="str">
            <v>Un</v>
          </cell>
          <cell r="D1245">
            <v>45.662500000000001</v>
          </cell>
          <cell r="E1245">
            <v>36.53</v>
          </cell>
          <cell r="F1245" t="str">
            <v>SEDUC</v>
          </cell>
        </row>
        <row r="1246">
          <cell r="A1246" t="str">
            <v/>
          </cell>
          <cell r="D1246">
            <v>0</v>
          </cell>
        </row>
        <row r="1247">
          <cell r="A1247" t="str">
            <v>09.01.123</v>
          </cell>
          <cell r="B1247" t="str">
            <v>FORNECIMENTO E COLOCAÇÃO DE DOBRADIÇA LATÃO CROMADO, COM ANEL, DE 3" X 2 1/2", EM FOLHA DE PORTA, INCLUINDO  PARAFUSOS DE FIXAÇÃO.</v>
          </cell>
          <cell r="C1247" t="str">
            <v>Un</v>
          </cell>
          <cell r="D1247">
            <v>23.875</v>
          </cell>
          <cell r="E1247">
            <v>19.100000000000001</v>
          </cell>
          <cell r="F1247" t="str">
            <v>SEDUC</v>
          </cell>
        </row>
        <row r="1248">
          <cell r="A1248" t="str">
            <v/>
          </cell>
          <cell r="D1248">
            <v>0</v>
          </cell>
        </row>
        <row r="1249">
          <cell r="A1249" t="str">
            <v>09.01.126</v>
          </cell>
          <cell r="B1249" t="str">
            <v>FORNECIMENTO E COLOCAÇÃO DE FECHADURA INTERNA, CROMADA, INCLUINDO ESPELHO E MAÇANETA REDONDA, MODELO 813/02-EI, FAB:STAM, OU SIMILAR.</v>
          </cell>
          <cell r="C1249" t="str">
            <v>Un</v>
          </cell>
          <cell r="D1249">
            <v>45.174999999999997</v>
          </cell>
          <cell r="E1249">
            <v>36.14</v>
          </cell>
          <cell r="F1249" t="str">
            <v>SEDUC</v>
          </cell>
        </row>
        <row r="1250">
          <cell r="A1250" t="str">
            <v/>
          </cell>
          <cell r="D1250">
            <v>0</v>
          </cell>
        </row>
        <row r="1251">
          <cell r="A1251" t="str">
            <v>09.01.128</v>
          </cell>
          <cell r="B1251" t="str">
            <v>FORNECIMENTO E INSTALAÇÃO DE TARJETA LIVRE-OCUPADO, DE EMBUTIR, EM LATÃO CROMADO, REF. 719 - LA FONTE OU SIMILAR.</v>
          </cell>
          <cell r="C1251" t="str">
            <v>Un</v>
          </cell>
          <cell r="D1251">
            <v>60.25</v>
          </cell>
          <cell r="E1251">
            <v>48.2</v>
          </cell>
          <cell r="F1251" t="str">
            <v>SEDUC</v>
          </cell>
        </row>
        <row r="1252">
          <cell r="A1252" t="str">
            <v/>
          </cell>
          <cell r="D1252">
            <v>0</v>
          </cell>
        </row>
        <row r="1253">
          <cell r="A1253" t="str">
            <v>09.01.129</v>
          </cell>
          <cell r="B1253" t="str">
            <v>FORNECIMENTO E INSTALAÇÃO DE FERROLHO DE 4" FIO REDONDO, SOBREPOR, REF. 500 - ZINCADO - FAB. SILVANA OU SIMILAR.</v>
          </cell>
          <cell r="C1253" t="str">
            <v>Un</v>
          </cell>
          <cell r="D1253">
            <v>6.6374999999999993</v>
          </cell>
          <cell r="E1253">
            <v>5.31</v>
          </cell>
          <cell r="F1253" t="str">
            <v>SEDUC</v>
          </cell>
        </row>
        <row r="1254">
          <cell r="A1254" t="str">
            <v/>
          </cell>
          <cell r="D1254">
            <v>0</v>
          </cell>
        </row>
        <row r="1255">
          <cell r="A1255" t="str">
            <v>09.01.131</v>
          </cell>
          <cell r="B1255" t="str">
            <v>FECHAMENTO DE ESQUADRIAS DE MADEIRA COM CHAPA COMPENSADA DE 6MM,FIXADA COM PREGOS SEM CABEÇA 1"X15 E COLA BRANCA PARA MADEIRA.</v>
          </cell>
          <cell r="C1255" t="str">
            <v>m2</v>
          </cell>
          <cell r="D1255">
            <v>25.85</v>
          </cell>
          <cell r="E1255">
            <v>20.68</v>
          </cell>
          <cell r="F1255" t="str">
            <v>SEDUC</v>
          </cell>
        </row>
        <row r="1256">
          <cell r="A1256" t="str">
            <v/>
          </cell>
          <cell r="D1256">
            <v>0</v>
          </cell>
        </row>
        <row r="1257">
          <cell r="A1257" t="str">
            <v>09.01.132</v>
          </cell>
          <cell r="B1257" t="str">
            <v>FORNECIMENTO E COLOCAÇÃO DE DOBRADIÇAS EM LATÃO CROMADO, SEM ANEL, DE 3"X 2 1/2", COM PARAFUSOS DE FIXAÇÃO.</v>
          </cell>
          <cell r="C1257" t="str">
            <v>Un</v>
          </cell>
          <cell r="D1257">
            <v>19.287500000000001</v>
          </cell>
          <cell r="E1257">
            <v>15.43</v>
          </cell>
          <cell r="F1257" t="str">
            <v>SEDUC</v>
          </cell>
        </row>
        <row r="1258">
          <cell r="A1258" t="str">
            <v/>
          </cell>
          <cell r="D1258">
            <v>0</v>
          </cell>
        </row>
        <row r="1259">
          <cell r="A1259" t="str">
            <v>09.01.150</v>
          </cell>
          <cell r="B1259" t="str">
            <v>FORNECIMENTO E EXECUÇÃO DE REVESTIMENTO DE ARMÁRIOS DE MADEIRA COM LAMINADO MELAMÍNICO TEXTURIZADO, NA COR AZUL MINERAL, ESP.:0,8MM, APLICADO COM COLA.</v>
          </cell>
          <cell r="C1259" t="str">
            <v>m2</v>
          </cell>
          <cell r="D1259">
            <v>53.762499999999996</v>
          </cell>
          <cell r="E1259">
            <v>43.01</v>
          </cell>
          <cell r="F1259" t="str">
            <v>SEDUC</v>
          </cell>
        </row>
        <row r="1260">
          <cell r="A1260" t="str">
            <v/>
          </cell>
          <cell r="D1260">
            <v>0</v>
          </cell>
        </row>
        <row r="1261">
          <cell r="A1261" t="str">
            <v>09.02.010</v>
          </cell>
          <cell r="B1261" t="str">
            <v>ESQUADRIA DE FERRO, TIPO BASCULANTE, COM ASSENTAMENTO.</v>
          </cell>
          <cell r="C1261" t="str">
            <v>m2</v>
          </cell>
          <cell r="D1261">
            <v>191.27500000000001</v>
          </cell>
          <cell r="E1261">
            <v>153.02000000000001</v>
          </cell>
          <cell r="F1261" t="str">
            <v>EMLURB</v>
          </cell>
        </row>
        <row r="1262">
          <cell r="A1262" t="str">
            <v/>
          </cell>
          <cell r="D1262">
            <v>0</v>
          </cell>
        </row>
        <row r="1263">
          <cell r="A1263" t="str">
            <v>09.02.011</v>
          </cell>
          <cell r="B1263" t="str">
            <v>MÃO DE OBRA PARA COLOCAÇÃO DE ESQUADRIA DE FERRO, TIPO BASCULANTE.</v>
          </cell>
          <cell r="C1263" t="str">
            <v>m2</v>
          </cell>
          <cell r="D1263">
            <v>14.9125</v>
          </cell>
          <cell r="E1263">
            <v>11.93</v>
          </cell>
          <cell r="F1263" t="str">
            <v>SEDUC</v>
          </cell>
        </row>
        <row r="1264">
          <cell r="A1264" t="str">
            <v/>
          </cell>
          <cell r="D1264">
            <v>0</v>
          </cell>
        </row>
        <row r="1265">
          <cell r="A1265" t="str">
            <v>09.02.015</v>
          </cell>
          <cell r="B1265" t="str">
            <v>ASSENTAMENTO DE ESQUADRIA DE FERRO COM ARGAMASSA DE CIMENTO E AREIA, INCLUSIVE ACABAMENTO.</v>
          </cell>
          <cell r="C1265" t="str">
            <v>m2</v>
          </cell>
          <cell r="D1265">
            <v>28.05</v>
          </cell>
          <cell r="E1265">
            <v>22.44</v>
          </cell>
          <cell r="F1265" t="str">
            <v>SEDUC</v>
          </cell>
        </row>
        <row r="1266">
          <cell r="A1266" t="str">
            <v/>
          </cell>
          <cell r="D1266">
            <v>0</v>
          </cell>
        </row>
        <row r="1267">
          <cell r="A1267" t="str">
            <v>09.02.020</v>
          </cell>
          <cell r="B1267" t="str">
            <v>GRADE DE PROTECAO DE PORTA EM FERRO C/ VAROES DE 1/2", ESPAC=10CM E ACABAMENTO EM BARRA CHATA DE 1" X 1/4", INCLUSIVE FECHADURA DE SOBREPOR BRASIL OU SIMILAR E ASSENTAMENTO.</v>
          </cell>
          <cell r="C1267" t="str">
            <v>m2</v>
          </cell>
          <cell r="D1267">
            <v>218.9</v>
          </cell>
          <cell r="E1267">
            <v>175.12</v>
          </cell>
          <cell r="F1267" t="str">
            <v>EMLURB</v>
          </cell>
        </row>
        <row r="1268">
          <cell r="A1268" t="str">
            <v/>
          </cell>
          <cell r="D1268">
            <v>0</v>
          </cell>
        </row>
        <row r="1269">
          <cell r="A1269" t="str">
            <v>09.02.021</v>
          </cell>
          <cell r="B1269" t="str">
            <v>MÃO DE OBRA PARA COLOCAÇÃO DE GRADE DE PROTEÇÃO DE PORTA EM FERRO C/ VARÕES, INCLUSIVE FECHADURA (SEM FORNECIMENTO DOS MATERIAIS).</v>
          </cell>
          <cell r="C1269" t="str">
            <v>m2</v>
          </cell>
          <cell r="D1269">
            <v>29.212500000000002</v>
          </cell>
          <cell r="E1269">
            <v>23.37</v>
          </cell>
          <cell r="F1269" t="str">
            <v>SEDUC</v>
          </cell>
        </row>
        <row r="1270">
          <cell r="A1270" t="str">
            <v/>
          </cell>
          <cell r="D1270">
            <v>0</v>
          </cell>
        </row>
        <row r="1271">
          <cell r="A1271" t="str">
            <v>09.02.022</v>
          </cell>
          <cell r="B1271" t="str">
            <v>GRADE DE PROTECAO DE JANELA EM FERRO COM VAROES DE 1/2", ESPAC=10CM E ACABAMENTO EM BARRA CHATA DE 1" X 1/4" INCLUSIVE ASSENTAMENTO.</v>
          </cell>
          <cell r="C1271" t="str">
            <v>m2</v>
          </cell>
          <cell r="D1271">
            <v>141.27500000000001</v>
          </cell>
          <cell r="E1271">
            <v>113.02</v>
          </cell>
          <cell r="F1271" t="str">
            <v>EMLURB</v>
          </cell>
        </row>
        <row r="1272">
          <cell r="A1272" t="str">
            <v/>
          </cell>
          <cell r="D1272">
            <v>0</v>
          </cell>
        </row>
        <row r="1273">
          <cell r="A1273" t="str">
            <v>09.02.030</v>
          </cell>
          <cell r="B1273" t="str">
            <v>PORTA DE ENROLAR DE FERRO, INCLUSIVE ASSENTAMENTO.</v>
          </cell>
          <cell r="C1273" t="str">
            <v>m2</v>
          </cell>
          <cell r="D1273">
            <v>218.46250000000001</v>
          </cell>
          <cell r="E1273">
            <v>174.77</v>
          </cell>
          <cell r="F1273" t="str">
            <v>EMLURB</v>
          </cell>
        </row>
        <row r="1274">
          <cell r="A1274" t="str">
            <v/>
          </cell>
          <cell r="D1274">
            <v>0</v>
          </cell>
        </row>
        <row r="1275">
          <cell r="A1275" t="str">
            <v>09.02.040</v>
          </cell>
          <cell r="B1275" t="str">
            <v>PORTAO EM CHAPA DE FERRO N.16,INCLUSIVE FECHADURA DE SOBREPOR BRASIL OU SIMILAR E ASSENTAMENTO.</v>
          </cell>
          <cell r="C1275" t="str">
            <v>m2</v>
          </cell>
          <cell r="D1275">
            <v>309.61250000000001</v>
          </cell>
          <cell r="E1275">
            <v>247.69</v>
          </cell>
          <cell r="F1275" t="str">
            <v>EMLURB</v>
          </cell>
        </row>
        <row r="1276">
          <cell r="A1276" t="str">
            <v/>
          </cell>
          <cell r="D1276">
            <v>0</v>
          </cell>
        </row>
        <row r="1277">
          <cell r="A1277" t="str">
            <v>09.02.042</v>
          </cell>
          <cell r="B1277" t="str">
            <v>PORTAO SIMPLES EM FERRO COM VAROES DE 1/2", ESPAC=10CM E ACABAMENTO EM BARRA CHATA DE 1" X 1/4",INCLUSIVE FERROLHO E ASSENTAMENTO.</v>
          </cell>
          <cell r="C1277" t="str">
            <v>m2</v>
          </cell>
          <cell r="D1277">
            <v>180.86250000000001</v>
          </cell>
          <cell r="E1277">
            <v>144.69</v>
          </cell>
          <cell r="F1277" t="str">
            <v>EMLURB</v>
          </cell>
        </row>
        <row r="1278">
          <cell r="A1278" t="str">
            <v/>
          </cell>
          <cell r="D1278">
            <v>0</v>
          </cell>
        </row>
        <row r="1279">
          <cell r="A1279" t="str">
            <v>09.02.045</v>
          </cell>
          <cell r="B1279" t="str">
            <v>FORNECIMENTO E INSTALAÇÃO DE PORTÃO DE FERRO PARA PROTEÇÃO DE SUBESTAÇÃO PADRÃO CELPE, EM TELA GALVANIZADA Nº 20 , MALHA DE 1"X1", COM ESTRUTURA EM CANTONEIRA "L" DE 1"X3/16", MEDINDO 1,65X2,20M.</v>
          </cell>
          <cell r="C1279" t="str">
            <v>m2</v>
          </cell>
          <cell r="D1279">
            <v>239.01250000000002</v>
          </cell>
          <cell r="E1279">
            <v>191.21</v>
          </cell>
          <cell r="F1279" t="str">
            <v>SEDUC</v>
          </cell>
        </row>
        <row r="1280">
          <cell r="A1280" t="str">
            <v/>
          </cell>
          <cell r="D1280">
            <v>0</v>
          </cell>
        </row>
        <row r="1281">
          <cell r="A1281" t="str">
            <v>09.02.100</v>
          </cell>
          <cell r="B1281" t="str">
            <v>FORNECIMENTO E INSTALAÇÃO DE PORTÃO EM ALUMÍNIO ANODIZADO DE CORRER, TIPO BÚZIOS, NA COR BRONZE.</v>
          </cell>
          <cell r="C1281" t="str">
            <v>m2</v>
          </cell>
          <cell r="D1281">
            <v>316.66250000000002</v>
          </cell>
          <cell r="E1281">
            <v>253.33</v>
          </cell>
          <cell r="F1281" t="str">
            <v>SEDUC</v>
          </cell>
        </row>
        <row r="1282">
          <cell r="A1282" t="str">
            <v/>
          </cell>
          <cell r="D1282">
            <v>0</v>
          </cell>
        </row>
        <row r="1283">
          <cell r="A1283" t="str">
            <v>09.02.101</v>
          </cell>
          <cell r="B1283" t="str">
            <v>FORNECIMENTO E INSTALAÇÃO DE PORTÃO EM ALUMÍNIO ANODIZADO DE GIRO, TIPO BÚZIOS, NA COR BRONZE.</v>
          </cell>
          <cell r="C1283" t="str">
            <v>m2</v>
          </cell>
          <cell r="D1283">
            <v>341.66249999999997</v>
          </cell>
          <cell r="E1283">
            <v>273.33</v>
          </cell>
          <cell r="F1283" t="str">
            <v>SEDUC</v>
          </cell>
        </row>
        <row r="1284">
          <cell r="A1284" t="str">
            <v/>
          </cell>
          <cell r="D1284">
            <v>0</v>
          </cell>
        </row>
        <row r="1285">
          <cell r="A1285" t="str">
            <v>09.02.110</v>
          </cell>
          <cell r="B1285" t="str">
            <v xml:space="preserve"> FORNECIMENTO E INSTALAÇÃO DE PORTA DE ALUMÍNIO (0,80 x 2,10 m) EBEL DA LINHA CAPRI OU SIMILAR, TIPO VENEZIANA.</v>
          </cell>
          <cell r="C1285" t="str">
            <v>Un</v>
          </cell>
          <cell r="D1285">
            <v>781.97500000000002</v>
          </cell>
          <cell r="E1285">
            <v>625.58000000000004</v>
          </cell>
          <cell r="F1285" t="str">
            <v>SEDUC</v>
          </cell>
        </row>
        <row r="1286">
          <cell r="A1286" t="str">
            <v/>
          </cell>
          <cell r="D1286">
            <v>0</v>
          </cell>
        </row>
        <row r="1287">
          <cell r="A1287" t="str">
            <v>09.02.111</v>
          </cell>
          <cell r="B1287" t="str">
            <v>FORNECIMENTO E INSTALAÇÃO DE PORTA DE ALUMÍNIO (0,90 x 2,10 m) EBEL DA LINHA CAPRI OU SIMILAR, TIPO VENEZIANA.</v>
          </cell>
          <cell r="C1287" t="str">
            <v>Un</v>
          </cell>
          <cell r="D1287">
            <v>908.51249999999993</v>
          </cell>
          <cell r="E1287">
            <v>726.81</v>
          </cell>
          <cell r="F1287" t="str">
            <v>SEDUC</v>
          </cell>
        </row>
        <row r="1288">
          <cell r="A1288" t="str">
            <v/>
          </cell>
          <cell r="D1288">
            <v>0</v>
          </cell>
        </row>
        <row r="1289">
          <cell r="A1289" t="str">
            <v>09.03.010</v>
          </cell>
          <cell r="B1289" t="str">
            <v>FORNECIMENTO DE ESQUADRIA DE ALUMINIO, TIPO CORRER SEM BANDEIRA, COM CONTRAMARCO, INCLUSI VE ASSENTAMENTO.</v>
          </cell>
          <cell r="C1289" t="str">
            <v>m2</v>
          </cell>
          <cell r="D1289">
            <v>244.63750000000002</v>
          </cell>
          <cell r="E1289">
            <v>195.71</v>
          </cell>
          <cell r="F1289" t="str">
            <v>EMLURB</v>
          </cell>
        </row>
        <row r="1290">
          <cell r="A1290" t="str">
            <v/>
          </cell>
          <cell r="D1290">
            <v>0</v>
          </cell>
        </row>
        <row r="1291">
          <cell r="A1291" t="str">
            <v>09.03.020</v>
          </cell>
          <cell r="B1291" t="str">
            <v>FORNECIMENTO DE ESQUADRIA DE ALUMINIO, TIPO CORRER COM BANDEIRA FIXA, COM CONTRAMARCO, INCLUSIVE ASSENTAMENTO.</v>
          </cell>
          <cell r="C1291" t="str">
            <v>m2</v>
          </cell>
          <cell r="D1291">
            <v>333.38749999999999</v>
          </cell>
          <cell r="E1291">
            <v>266.70999999999998</v>
          </cell>
          <cell r="F1291" t="str">
            <v>EMLURB</v>
          </cell>
        </row>
        <row r="1292">
          <cell r="A1292" t="str">
            <v/>
          </cell>
          <cell r="D1292">
            <v>0</v>
          </cell>
        </row>
        <row r="1293">
          <cell r="A1293" t="str">
            <v>09.03.040</v>
          </cell>
          <cell r="B1293" t="str">
            <v>FORNECIMENTO DE ESQUADRIA DE ALUMINIO TIPO MAXIM-AR SEM BANDEIRA, COM CONTRAMARCO, INCLU SIVE ASSENTAMENTO.</v>
          </cell>
          <cell r="C1293" t="str">
            <v>m2</v>
          </cell>
          <cell r="D1293">
            <v>307.13749999999999</v>
          </cell>
          <cell r="E1293">
            <v>245.71</v>
          </cell>
          <cell r="F1293" t="str">
            <v>EMLURB</v>
          </cell>
        </row>
        <row r="1294">
          <cell r="A1294" t="str">
            <v/>
          </cell>
          <cell r="D1294">
            <v>0</v>
          </cell>
        </row>
        <row r="1295">
          <cell r="A1295" t="str">
            <v>09.03.050</v>
          </cell>
          <cell r="B1295" t="str">
            <v>FORNECIMENTO DE ESQUADRIA DE ALUMINIO TIPO BASCULANTE, COM CONTRAMARCO, INCLUSIVE ASSENTAMENTO.</v>
          </cell>
          <cell r="C1295" t="str">
            <v>m2</v>
          </cell>
          <cell r="D1295">
            <v>457.13749999999999</v>
          </cell>
          <cell r="E1295">
            <v>365.71</v>
          </cell>
          <cell r="F1295" t="str">
            <v>EMLURB</v>
          </cell>
        </row>
        <row r="1296">
          <cell r="A1296" t="str">
            <v/>
          </cell>
          <cell r="D1296">
            <v>0</v>
          </cell>
        </row>
        <row r="1297">
          <cell r="A1297" t="str">
            <v>09.04.020</v>
          </cell>
          <cell r="B1297" t="str">
            <v>FORN. E INST.DE ALAMBRADO EM MURO C/TELA SIMPLES TORÇÃO, C/GALV. PESADA SEM REVEST. EM PVC, MALHA 2"X2", FIO 12BWG, ARAME DE AMARRAÇÃO FIO 14BWG, FIXADA EM TUBO VERTICAL DE 2" E EM CABO DE AÇO HORIZONTAL DE 2MM, ALT.ÚTIL DE 2,00M. INCL.CHUMBAMENTO DE 0,50</v>
          </cell>
          <cell r="C1297" t="str">
            <v>m</v>
          </cell>
          <cell r="D1297">
            <v>119.45</v>
          </cell>
          <cell r="E1297">
            <v>95.56</v>
          </cell>
          <cell r="F1297" t="str">
            <v>SEDUC</v>
          </cell>
        </row>
        <row r="1298">
          <cell r="A1298" t="str">
            <v/>
          </cell>
          <cell r="D1298">
            <v>0</v>
          </cell>
        </row>
        <row r="1299">
          <cell r="A1299" t="str">
            <v>09.05.010</v>
          </cell>
          <cell r="B1299" t="str">
            <v>FORNECIMENTO E INSTALAÇÃO DE TELA DE AÇO GALVANIZADO, SIMPLES TORÇÃO, GALVANIZAÇÃO PESADA, SEM REVESTIMENTO EM PVC, MALHA 2"X2", FIO 12 BWG FIXADA COM ARAME GALVANIZADO FIO 14BWG.</v>
          </cell>
          <cell r="C1299" t="str">
            <v>m2</v>
          </cell>
          <cell r="D1299">
            <v>23.4375</v>
          </cell>
          <cell r="E1299">
            <v>18.75</v>
          </cell>
          <cell r="F1299" t="str">
            <v>SEDUC</v>
          </cell>
        </row>
        <row r="1300">
          <cell r="A1300" t="str">
            <v/>
          </cell>
          <cell r="D1300">
            <v>0</v>
          </cell>
        </row>
        <row r="1301">
          <cell r="A1301" t="str">
            <v>09.05.020</v>
          </cell>
          <cell r="B1301" t="str">
            <v>INSTALAÇÃO DE TELA DE AÇO GALVANIZADO, SIMPLES TORÇÃO, GALVANIZAÇÃO PESADA, FIXADA COM ARAME GALVANIZADO FIO 14BWG, SEM O FORNECIMENTO DA TELA.</v>
          </cell>
          <cell r="C1301" t="str">
            <v>m2</v>
          </cell>
          <cell r="D1301">
            <v>6.7625000000000002</v>
          </cell>
          <cell r="E1301">
            <v>5.41</v>
          </cell>
          <cell r="F1301" t="str">
            <v>SEDUC</v>
          </cell>
        </row>
        <row r="1302">
          <cell r="A1302" t="str">
            <v/>
          </cell>
          <cell r="D1302">
            <v>0</v>
          </cell>
        </row>
        <row r="1303">
          <cell r="A1303" t="str">
            <v>09.05.030</v>
          </cell>
          <cell r="B1303" t="str">
            <v>RETIRADA E RECOLOCAÇÃO DE TUBO HORIZONTAL DE AÇO GALVANIZADO EM ALAMBRADO, DIÂMETRO DE 2", INCLUSIVE CORTE, SOLDA E PINTURA NAS SOLDAS (MEDIR POR METRO DE TUBO DESLOCADO).</v>
          </cell>
          <cell r="C1303" t="str">
            <v>m</v>
          </cell>
          <cell r="D1303">
            <v>3.0249999999999999</v>
          </cell>
          <cell r="E1303">
            <v>2.42</v>
          </cell>
          <cell r="F1303" t="str">
            <v>SEDUC</v>
          </cell>
        </row>
        <row r="1304">
          <cell r="A1304" t="str">
            <v/>
          </cell>
          <cell r="D1304">
            <v>0</v>
          </cell>
        </row>
        <row r="1305">
          <cell r="A1305" t="str">
            <v>09.06.010</v>
          </cell>
          <cell r="B1305"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05" t="str">
            <v>m</v>
          </cell>
          <cell r="D1305">
            <v>2.4</v>
          </cell>
          <cell r="E1305">
            <v>1.92</v>
          </cell>
          <cell r="F1305" t="str">
            <v>SEDUC</v>
          </cell>
        </row>
        <row r="1306">
          <cell r="A1306" t="str">
            <v/>
          </cell>
          <cell r="D1306">
            <v>0</v>
          </cell>
        </row>
        <row r="1307">
          <cell r="A1307" t="str">
            <v>09.06.020</v>
          </cell>
          <cell r="B1307"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07" t="str">
            <v>m</v>
          </cell>
          <cell r="D1307">
            <v>2.4</v>
          </cell>
          <cell r="E1307">
            <v>1.92</v>
          </cell>
          <cell r="F1307" t="str">
            <v>SEDUC</v>
          </cell>
        </row>
        <row r="1308">
          <cell r="A1308" t="str">
            <v/>
          </cell>
          <cell r="D1308">
            <v>0</v>
          </cell>
        </row>
        <row r="1309">
          <cell r="A1309" t="str">
            <v>09.07.010</v>
          </cell>
          <cell r="B1309" t="str">
            <v>FORNECIMENTO E INSTALAÇÃO DE BRISE METÁLICO, TERMOBRISE DE 15CM, DA HUNTER DOUGLAS OU SIMILAR.</v>
          </cell>
          <cell r="C1309" t="str">
            <v>m2</v>
          </cell>
          <cell r="D1309">
            <v>625</v>
          </cell>
          <cell r="E1309">
            <v>500</v>
          </cell>
          <cell r="F1309" t="str">
            <v>SEDUC</v>
          </cell>
        </row>
        <row r="1310">
          <cell r="A1310" t="str">
            <v/>
          </cell>
          <cell r="D1310">
            <v>0</v>
          </cell>
        </row>
        <row r="1311">
          <cell r="A1311" t="str">
            <v>10.00.000</v>
          </cell>
          <cell r="B1311" t="str">
            <v>VIDROS</v>
          </cell>
          <cell r="D1311">
            <v>0</v>
          </cell>
        </row>
        <row r="1312">
          <cell r="A1312" t="str">
            <v/>
          </cell>
          <cell r="D1312">
            <v>0</v>
          </cell>
        </row>
        <row r="1313">
          <cell r="A1313" t="str">
            <v>10.01.010</v>
          </cell>
          <cell r="B1313" t="str">
            <v>VIDRO PLANO, COMUM, LISO, TRANSPARENTE E COM 3 MM DE ESPESSURA - COLOCADO.</v>
          </cell>
          <cell r="C1313" t="str">
            <v>m2</v>
          </cell>
          <cell r="D1313">
            <v>74.424999999999997</v>
          </cell>
          <cell r="E1313">
            <v>59.54</v>
          </cell>
          <cell r="F1313" t="str">
            <v>EMLURB</v>
          </cell>
        </row>
        <row r="1314">
          <cell r="A1314" t="str">
            <v/>
          </cell>
          <cell r="D1314">
            <v>0</v>
          </cell>
        </row>
        <row r="1315">
          <cell r="A1315" t="str">
            <v>10.01.020</v>
          </cell>
          <cell r="B1315" t="str">
            <v>VIDRO PLANO, COMUM, LISO, TRANSPARENTE E COM 4 MM DE ESPESSURA - COLOCADO.</v>
          </cell>
          <cell r="C1315" t="str">
            <v>m2</v>
          </cell>
          <cell r="D1315">
            <v>83.612499999999997</v>
          </cell>
          <cell r="E1315">
            <v>66.89</v>
          </cell>
          <cell r="F1315" t="str">
            <v>EMLURB</v>
          </cell>
        </row>
        <row r="1316">
          <cell r="A1316" t="str">
            <v/>
          </cell>
          <cell r="D1316">
            <v>0</v>
          </cell>
        </row>
        <row r="1317">
          <cell r="A1317" t="str">
            <v>10.01.030</v>
          </cell>
          <cell r="B1317" t="str">
            <v>VIDRO PLANO, COMUM, LISO, TRANSPARENTE E COM 5 MM DE ESPESSURA - COLOCADO.</v>
          </cell>
          <cell r="C1317" t="str">
            <v>m2</v>
          </cell>
          <cell r="D1317">
            <v>115.625</v>
          </cell>
          <cell r="E1317">
            <v>92.5</v>
          </cell>
          <cell r="F1317" t="str">
            <v>EMLURB</v>
          </cell>
        </row>
        <row r="1318">
          <cell r="A1318" t="str">
            <v/>
          </cell>
          <cell r="D1318">
            <v>0</v>
          </cell>
        </row>
        <row r="1319">
          <cell r="A1319" t="str">
            <v>10.01.040</v>
          </cell>
          <cell r="B1319" t="str">
            <v>VIDRO PLANO, COMUM, LISO, TRANSPARENTE E COM 6 MM DE ESPESSURA - COLOCADO.</v>
          </cell>
          <cell r="C1319" t="str">
            <v>m2</v>
          </cell>
          <cell r="D1319">
            <v>127.175</v>
          </cell>
          <cell r="E1319">
            <v>101.74</v>
          </cell>
          <cell r="F1319" t="str">
            <v>EMLURB</v>
          </cell>
        </row>
        <row r="1320">
          <cell r="A1320" t="str">
            <v/>
          </cell>
          <cell r="D1320">
            <v>0</v>
          </cell>
        </row>
        <row r="1321">
          <cell r="A1321" t="str">
            <v>10.02.010</v>
          </cell>
          <cell r="B1321" t="str">
            <v>VIDRO PLANO FANTASIA EM GERAL, EXCETO CANELADO - COLOCADO.</v>
          </cell>
          <cell r="C1321" t="str">
            <v>m2</v>
          </cell>
          <cell r="D1321">
            <v>71.875</v>
          </cell>
          <cell r="E1321">
            <v>57.5</v>
          </cell>
          <cell r="F1321" t="str">
            <v>EMLURB</v>
          </cell>
        </row>
        <row r="1322">
          <cell r="A1322" t="str">
            <v/>
          </cell>
          <cell r="D1322">
            <v>0</v>
          </cell>
        </row>
        <row r="1323">
          <cell r="A1323" t="str">
            <v>10.02.020</v>
          </cell>
          <cell r="B1323" t="str">
            <v>VIDRO PLANO FANTASIA CANELADO.</v>
          </cell>
          <cell r="C1323" t="str">
            <v>m2</v>
          </cell>
          <cell r="D1323">
            <v>71.875</v>
          </cell>
          <cell r="E1323">
            <v>57.5</v>
          </cell>
          <cell r="F1323" t="str">
            <v>EMLURB</v>
          </cell>
        </row>
        <row r="1324">
          <cell r="A1324" t="str">
            <v/>
          </cell>
          <cell r="D1324">
            <v>0</v>
          </cell>
        </row>
        <row r="1325">
          <cell r="A1325" t="str">
            <v>10.03.010</v>
          </cell>
          <cell r="B1325" t="str">
            <v>FORNECIMENTO E INSTALAÇÃO DE VIDRO TEMPERADO COM ESPESSURA DE 8MM, INCLUSIVE FERRAGENS.</v>
          </cell>
          <cell r="C1325" t="str">
            <v>m2</v>
          </cell>
          <cell r="D1325">
            <v>305.9375</v>
          </cell>
          <cell r="E1325">
            <v>244.75</v>
          </cell>
          <cell r="F1325" t="str">
            <v>SEDUC</v>
          </cell>
        </row>
        <row r="1326">
          <cell r="A1326" t="str">
            <v/>
          </cell>
          <cell r="D1326">
            <v>0</v>
          </cell>
        </row>
        <row r="1327">
          <cell r="A1327" t="str">
            <v>10.03.020</v>
          </cell>
          <cell r="B1327" t="str">
            <v>FORNECIMENTO E INSTALAÇÃO DE VIDRO TEMPERADO COM ESPESSURA DE 10MM, INCLUSIVE FERRAGENS.</v>
          </cell>
          <cell r="C1327" t="str">
            <v>m2</v>
          </cell>
          <cell r="D1327">
            <v>337.55</v>
          </cell>
          <cell r="E1327">
            <v>270.04000000000002</v>
          </cell>
          <cell r="F1327" t="str">
            <v>SEDUC</v>
          </cell>
        </row>
        <row r="1328">
          <cell r="A1328" t="str">
            <v/>
          </cell>
          <cell r="D1328">
            <v>0</v>
          </cell>
        </row>
        <row r="1329">
          <cell r="A1329" t="str">
            <v>10.05.010</v>
          </cell>
          <cell r="B1329" t="str">
            <v>FORNECIMENTO E INSTALAÇÃO DE PELÍCULA TIPO BLACKOUT EM VIDROS DE JANELA, DIMENSÕES (0,75X0,33M)</v>
          </cell>
          <cell r="C1329" t="str">
            <v>m2</v>
          </cell>
          <cell r="D1329">
            <v>54.699999999999996</v>
          </cell>
          <cell r="E1329">
            <v>43.76</v>
          </cell>
          <cell r="F1329" t="str">
            <v>SEDUC</v>
          </cell>
        </row>
        <row r="1330">
          <cell r="A1330" t="str">
            <v/>
          </cell>
          <cell r="D1330">
            <v>0</v>
          </cell>
        </row>
        <row r="1331">
          <cell r="A1331" t="str">
            <v>10.06.010</v>
          </cell>
          <cell r="B1331" t="str">
            <v>ESPELHO CIRCULAR COM 6MM DE ESPESSURA, ACABAMENTO BISOTADO, DIÂMETRO = 60CM.</v>
          </cell>
          <cell r="C1331" t="str">
            <v>Un</v>
          </cell>
          <cell r="D1331">
            <v>72.625</v>
          </cell>
          <cell r="E1331">
            <v>58.1</v>
          </cell>
          <cell r="F1331" t="str">
            <v>SEDUC</v>
          </cell>
        </row>
        <row r="1332">
          <cell r="A1332" t="str">
            <v/>
          </cell>
          <cell r="D1332">
            <v>0</v>
          </cell>
        </row>
        <row r="1333">
          <cell r="A1333" t="str">
            <v>11.00.000</v>
          </cell>
          <cell r="B1333" t="str">
            <v>ARGAMASSAS E REVESTIMENTOS DE PAREDES E TETOS</v>
          </cell>
          <cell r="D1333">
            <v>0</v>
          </cell>
        </row>
        <row r="1334">
          <cell r="A1334" t="str">
            <v/>
          </cell>
          <cell r="D1334">
            <v>0</v>
          </cell>
        </row>
        <row r="1335">
          <cell r="A1335" t="str">
            <v>11.01.010</v>
          </cell>
          <cell r="B1335" t="str">
            <v>ARGAMASSA DE CIMENTO E AREIA NO TRACO 1:2.</v>
          </cell>
          <cell r="C1335" t="str">
            <v>m3</v>
          </cell>
          <cell r="D1335">
            <v>448.72500000000002</v>
          </cell>
          <cell r="E1335">
            <v>358.98</v>
          </cell>
          <cell r="F1335" t="str">
            <v>EMLURB</v>
          </cell>
        </row>
        <row r="1336">
          <cell r="A1336" t="str">
            <v/>
          </cell>
          <cell r="D1336">
            <v>0</v>
          </cell>
        </row>
        <row r="1337">
          <cell r="A1337" t="str">
            <v>11.01.020</v>
          </cell>
          <cell r="B1337" t="str">
            <v>ARGAMASSA DE CIMENTO E AREIA NO TRACO 1:3.</v>
          </cell>
          <cell r="C1337" t="str">
            <v>m3</v>
          </cell>
          <cell r="D1337">
            <v>340.33749999999998</v>
          </cell>
          <cell r="E1337">
            <v>272.27</v>
          </cell>
          <cell r="F1337" t="str">
            <v>EMLURB</v>
          </cell>
        </row>
        <row r="1338">
          <cell r="A1338" t="str">
            <v/>
          </cell>
          <cell r="D1338">
            <v>0</v>
          </cell>
        </row>
        <row r="1339">
          <cell r="A1339" t="str">
            <v>11.01.030</v>
          </cell>
          <cell r="B1339" t="str">
            <v>ARGAMASSA DE CIMENTO E AREIA NO TRACO 1:4.</v>
          </cell>
          <cell r="C1339" t="str">
            <v>m3</v>
          </cell>
          <cell r="D1339">
            <v>284.8125</v>
          </cell>
          <cell r="E1339">
            <v>227.85</v>
          </cell>
          <cell r="F1339" t="str">
            <v>EMLURB</v>
          </cell>
        </row>
        <row r="1340">
          <cell r="A1340" t="str">
            <v/>
          </cell>
          <cell r="D1340">
            <v>0</v>
          </cell>
        </row>
        <row r="1341">
          <cell r="A1341" t="str">
            <v>11.01.040</v>
          </cell>
          <cell r="B1341" t="str">
            <v>ARGAMASSA DE CIMENTO E AREIA NO TRACO 1:5.</v>
          </cell>
          <cell r="C1341" t="str">
            <v>m3</v>
          </cell>
          <cell r="D1341">
            <v>251.9375</v>
          </cell>
          <cell r="E1341">
            <v>201.55</v>
          </cell>
          <cell r="F1341" t="str">
            <v>EMLURB</v>
          </cell>
        </row>
        <row r="1342">
          <cell r="A1342" t="str">
            <v/>
          </cell>
          <cell r="D1342">
            <v>0</v>
          </cell>
        </row>
        <row r="1343">
          <cell r="A1343" t="str">
            <v>11.01.050</v>
          </cell>
          <cell r="B1343" t="str">
            <v>ARGAMASSA DE CIMENTO E AREIA NO TRACO 1:6.</v>
          </cell>
          <cell r="C1343" t="str">
            <v>m3</v>
          </cell>
          <cell r="D1343">
            <v>243.16249999999999</v>
          </cell>
          <cell r="E1343">
            <v>194.53</v>
          </cell>
          <cell r="F1343" t="str">
            <v>EMLURB</v>
          </cell>
        </row>
        <row r="1344">
          <cell r="A1344" t="str">
            <v/>
          </cell>
          <cell r="D1344">
            <v>0</v>
          </cell>
        </row>
        <row r="1345">
          <cell r="A1345" t="str">
            <v>11.01.060</v>
          </cell>
          <cell r="B1345" t="str">
            <v>ARGAMASSA DE CIMENTO E AREIA NO TRACO 1:8.</v>
          </cell>
          <cell r="C1345" t="str">
            <v>m3</v>
          </cell>
          <cell r="D1345">
            <v>203.16249999999999</v>
          </cell>
          <cell r="E1345">
            <v>162.53</v>
          </cell>
          <cell r="F1345" t="str">
            <v>EMLURB</v>
          </cell>
        </row>
        <row r="1346">
          <cell r="A1346" t="str">
            <v/>
          </cell>
          <cell r="D1346">
            <v>0</v>
          </cell>
        </row>
        <row r="1347">
          <cell r="A1347" t="str">
            <v>11.01.070</v>
          </cell>
          <cell r="B1347" t="str">
            <v>ARGAMASSA DE CIMENTO E AREIA NO TRACO 1:10.</v>
          </cell>
          <cell r="C1347" t="str">
            <v>m3</v>
          </cell>
          <cell r="D1347">
            <v>186.70000000000002</v>
          </cell>
          <cell r="E1347">
            <v>149.36000000000001</v>
          </cell>
          <cell r="F1347" t="str">
            <v>EMLURB</v>
          </cell>
        </row>
        <row r="1348">
          <cell r="A1348" t="str">
            <v/>
          </cell>
          <cell r="D1348">
            <v>0</v>
          </cell>
        </row>
        <row r="1349">
          <cell r="A1349" t="str">
            <v>11.01.080</v>
          </cell>
          <cell r="B1349" t="str">
            <v>ARGAMASSA DE CIMENTO E AREIA NO TRACO 1:12.</v>
          </cell>
          <cell r="C1349" t="str">
            <v>m3</v>
          </cell>
          <cell r="D1349">
            <v>175.7</v>
          </cell>
          <cell r="E1349">
            <v>140.56</v>
          </cell>
          <cell r="F1349" t="str">
            <v>EMLURB</v>
          </cell>
        </row>
        <row r="1350">
          <cell r="A1350" t="str">
            <v/>
          </cell>
          <cell r="D1350">
            <v>0</v>
          </cell>
        </row>
        <row r="1351">
          <cell r="A1351" t="str">
            <v>11.01.090</v>
          </cell>
          <cell r="B1351" t="str">
            <v>ARGAMASSA DE CIMENTO E AREIA NO TRACO 1:14.</v>
          </cell>
          <cell r="C1351" t="str">
            <v>m3</v>
          </cell>
          <cell r="D1351">
            <v>168.78749999999999</v>
          </cell>
          <cell r="E1351">
            <v>135.03</v>
          </cell>
          <cell r="F1351" t="str">
            <v>EMLURB</v>
          </cell>
        </row>
        <row r="1352">
          <cell r="A1352" t="str">
            <v/>
          </cell>
          <cell r="D1352">
            <v>0</v>
          </cell>
        </row>
        <row r="1353">
          <cell r="A1353" t="str">
            <v>11.01.100</v>
          </cell>
          <cell r="B1353" t="str">
            <v>ARGAMASSA DE CIMENTO E AREIA NO TRACO 1:15.</v>
          </cell>
          <cell r="C1353" t="str">
            <v>m3</v>
          </cell>
          <cell r="D1353">
            <v>165.33750000000001</v>
          </cell>
          <cell r="E1353">
            <v>132.27000000000001</v>
          </cell>
          <cell r="F1353" t="str">
            <v>EMLURB</v>
          </cell>
        </row>
        <row r="1354">
          <cell r="A1354" t="str">
            <v/>
          </cell>
          <cell r="D1354">
            <v>0</v>
          </cell>
        </row>
        <row r="1355">
          <cell r="A1355" t="str">
            <v>11.01.110</v>
          </cell>
          <cell r="B1355" t="str">
            <v>ARGAMASSA DE CIMENTO, SAIBRO E AREIA NO TRACO 1:4:4.</v>
          </cell>
          <cell r="C1355" t="str">
            <v>m3</v>
          </cell>
          <cell r="D1355">
            <v>228.78749999999999</v>
          </cell>
          <cell r="E1355">
            <v>183.03</v>
          </cell>
          <cell r="F1355" t="str">
            <v>EMLURB</v>
          </cell>
        </row>
        <row r="1356">
          <cell r="A1356" t="str">
            <v/>
          </cell>
          <cell r="D1356">
            <v>0</v>
          </cell>
        </row>
        <row r="1357">
          <cell r="A1357" t="str">
            <v>11.01.120</v>
          </cell>
          <cell r="B1357" t="str">
            <v>ARGAMASSA DE CIMENTO, SAIBRO E AREIA NO TRACO 1:4:8.</v>
          </cell>
          <cell r="C1357" t="str">
            <v>m3</v>
          </cell>
          <cell r="D1357">
            <v>168.97500000000002</v>
          </cell>
          <cell r="E1357">
            <v>135.18</v>
          </cell>
          <cell r="F1357" t="str">
            <v>EMLURB</v>
          </cell>
        </row>
        <row r="1358">
          <cell r="A1358" t="str">
            <v/>
          </cell>
          <cell r="D1358">
            <v>0</v>
          </cell>
        </row>
        <row r="1359">
          <cell r="A1359" t="str">
            <v>11.01.130</v>
          </cell>
          <cell r="B1359" t="str">
            <v>ARGAMASSA DE CAL PRETA EM PASTA E AREIA NO TRACO 1:4.</v>
          </cell>
          <cell r="C1359" t="str">
            <v>m3</v>
          </cell>
          <cell r="D1359">
            <v>249.73749999999998</v>
          </cell>
          <cell r="E1359">
            <v>199.79</v>
          </cell>
          <cell r="F1359" t="str">
            <v>EMLURB</v>
          </cell>
        </row>
        <row r="1360">
          <cell r="A1360" t="str">
            <v/>
          </cell>
          <cell r="D1360">
            <v>0</v>
          </cell>
        </row>
        <row r="1361">
          <cell r="A1361" t="str">
            <v>11.01.140</v>
          </cell>
          <cell r="B1361" t="str">
            <v>ARGAMASSA DE CAL PRETA EM PASTA E AREIA NO TRACO 1:4, DOSADA COM 110 KG DE CIMENTO.</v>
          </cell>
          <cell r="C1361" t="str">
            <v>m3</v>
          </cell>
          <cell r="D1361">
            <v>326.0625</v>
          </cell>
          <cell r="E1361">
            <v>260.85000000000002</v>
          </cell>
          <cell r="F1361" t="str">
            <v>EMLURB</v>
          </cell>
        </row>
        <row r="1362">
          <cell r="A1362" t="str">
            <v/>
          </cell>
          <cell r="D1362">
            <v>0</v>
          </cell>
        </row>
        <row r="1363">
          <cell r="A1363" t="str">
            <v>11.01.150</v>
          </cell>
          <cell r="B1363" t="str">
            <v>ARGAMASSA DE CAL BRANCA E AREIA DE FINGIR PENEIRADA NO TRACO 1:2.</v>
          </cell>
          <cell r="C1363" t="str">
            <v>m3</v>
          </cell>
          <cell r="D1363">
            <v>424.01249999999999</v>
          </cell>
          <cell r="E1363">
            <v>339.21</v>
          </cell>
          <cell r="F1363" t="str">
            <v>EMLURB</v>
          </cell>
        </row>
        <row r="1364">
          <cell r="A1364" t="str">
            <v/>
          </cell>
          <cell r="D1364">
            <v>0</v>
          </cell>
        </row>
        <row r="1365">
          <cell r="A1365" t="str">
            <v>11.01.160</v>
          </cell>
          <cell r="B1365" t="str">
            <v>ARGAMASSA DE CAL BRANCA E AREIA DE FINGIR PENEIRADA NO TRACO 1:2, DOSADA COM 70 KG DE CIMENTO.</v>
          </cell>
          <cell r="C1365" t="str">
            <v>m3</v>
          </cell>
          <cell r="D1365">
            <v>461.63749999999999</v>
          </cell>
          <cell r="E1365">
            <v>369.31</v>
          </cell>
          <cell r="F1365" t="str">
            <v>EMLURB</v>
          </cell>
        </row>
        <row r="1366">
          <cell r="A1366" t="str">
            <v/>
          </cell>
          <cell r="D1366">
            <v>0</v>
          </cell>
        </row>
        <row r="1367">
          <cell r="A1367" t="str">
            <v>11.02.010</v>
          </cell>
          <cell r="B1367" t="str">
            <v>CHAPISCO COM ARGAMASSA DE CIMENTO E AREIA NO TRACO 1:3.</v>
          </cell>
          <cell r="C1367" t="str">
            <v>m2</v>
          </cell>
          <cell r="D1367">
            <v>4.5625</v>
          </cell>
          <cell r="E1367">
            <v>3.65</v>
          </cell>
          <cell r="F1367" t="str">
            <v>EMLURB</v>
          </cell>
        </row>
        <row r="1368">
          <cell r="A1368" t="str">
            <v/>
          </cell>
          <cell r="D1368">
            <v>0</v>
          </cell>
        </row>
        <row r="1369">
          <cell r="A1369" t="str">
            <v>11.02.020</v>
          </cell>
          <cell r="B1369" t="str">
            <v>REVESTIMENTO EM CHAPISCO PARA PAREDE E  TETO , INTERNOS OU EXTERNOS, COM ARGAMASSA DE CIMENTO E AREIA TRAÇO 1:3, COM BIANCO.</v>
          </cell>
          <cell r="C1369" t="str">
            <v>m2</v>
          </cell>
          <cell r="D1369">
            <v>5.3874999999999993</v>
          </cell>
          <cell r="E1369">
            <v>4.3099999999999996</v>
          </cell>
          <cell r="F1369" t="str">
            <v>SEDUC</v>
          </cell>
        </row>
        <row r="1370">
          <cell r="A1370" t="str">
            <v/>
          </cell>
          <cell r="D1370">
            <v>0</v>
          </cell>
        </row>
        <row r="1371">
          <cell r="A1371" t="str">
            <v>11.02.030</v>
          </cell>
          <cell r="B1371" t="str">
            <v>REVESTIMENTO EM ASSANHADINHO, TIPO CHAPISCO NA PENEIRA, ARGAMASSA DE CIMENTO E AREIA TRAÇO 1:4 SOBRE EMBOÇO PRONTO</v>
          </cell>
          <cell r="C1371" t="str">
            <v>m2</v>
          </cell>
          <cell r="D1371">
            <v>5.9375</v>
          </cell>
          <cell r="E1371">
            <v>4.75</v>
          </cell>
          <cell r="F1371" t="str">
            <v>SEDUC</v>
          </cell>
        </row>
        <row r="1372">
          <cell r="A1372" t="str">
            <v/>
          </cell>
          <cell r="D1372">
            <v>0</v>
          </cell>
        </row>
        <row r="1373">
          <cell r="A1373" t="str">
            <v>11.03.010</v>
          </cell>
          <cell r="B1373" t="str">
            <v>EMBOCO COM ARGAMASSA DE CAL PRETA EM PASTA E AREIA NO TRACO 1:4 , DOSADA COM 110 KG DE CIMENTO, COM 2,0 CM DE ESPESSURA.</v>
          </cell>
          <cell r="C1373" t="str">
            <v>m2</v>
          </cell>
          <cell r="D1373">
            <v>16.5625</v>
          </cell>
          <cell r="E1373">
            <v>13.25</v>
          </cell>
          <cell r="F1373" t="str">
            <v>EMLURB</v>
          </cell>
        </row>
        <row r="1374">
          <cell r="A1374" t="str">
            <v/>
          </cell>
          <cell r="D1374">
            <v>0</v>
          </cell>
        </row>
        <row r="1375">
          <cell r="A1375" t="str">
            <v>11.03.020</v>
          </cell>
          <cell r="B1375" t="str">
            <v>EMBOCO COM ARGAMASSA DE CIMENTO , SAIBRO E AREIA NO TRACO 1:4:4, COM 2,0 CM DE ESPESSURA.</v>
          </cell>
          <cell r="C1375" t="str">
            <v>m2</v>
          </cell>
          <cell r="D1375">
            <v>14.6</v>
          </cell>
          <cell r="E1375">
            <v>11.68</v>
          </cell>
          <cell r="F1375" t="str">
            <v>EMLURB</v>
          </cell>
        </row>
        <row r="1376">
          <cell r="A1376" t="str">
            <v/>
          </cell>
          <cell r="D1376">
            <v>0</v>
          </cell>
        </row>
        <row r="1377">
          <cell r="A1377" t="str">
            <v>11.03.030</v>
          </cell>
          <cell r="B1377" t="str">
            <v>EMBOCO FRISADO COM ARGAMASSA DE CIMENTO SAIBRO E AREIA NO TRACO 1:4:4 , COM 2,0 CM DE ESPESSURA.</v>
          </cell>
          <cell r="C1377" t="str">
            <v>m2</v>
          </cell>
          <cell r="D1377">
            <v>16.837500000000002</v>
          </cell>
          <cell r="E1377">
            <v>13.47</v>
          </cell>
          <cell r="F1377" t="str">
            <v>EMLURB</v>
          </cell>
        </row>
        <row r="1378">
          <cell r="A1378" t="str">
            <v/>
          </cell>
          <cell r="D1378">
            <v>0</v>
          </cell>
        </row>
        <row r="1379">
          <cell r="A1379" t="str">
            <v>11.03.040</v>
          </cell>
          <cell r="B1379" t="str">
            <v>EMBOCO COM ARGAMASSA DE CIMENTO, SAIBRO E AREIA NO TRACO 1:4:8 , COM 2,0 CM DE ESPESSURA.</v>
          </cell>
          <cell r="C1379" t="str">
            <v>m2</v>
          </cell>
          <cell r="D1379">
            <v>13.5375</v>
          </cell>
          <cell r="E1379">
            <v>10.83</v>
          </cell>
          <cell r="F1379" t="str">
            <v>EMLURB</v>
          </cell>
        </row>
        <row r="1380">
          <cell r="A1380" t="str">
            <v/>
          </cell>
          <cell r="D1380">
            <v>0</v>
          </cell>
        </row>
        <row r="1381">
          <cell r="A1381" t="str">
            <v>11.03.050</v>
          </cell>
          <cell r="B1381" t="str">
            <v>EMBOCO COM ARGAMASSA DE CIMENTO E AREIA NO TRACO 1:3, COM 2,0 CM DE ESPESSURA.</v>
          </cell>
          <cell r="C1381" t="str">
            <v>m2</v>
          </cell>
          <cell r="D1381">
            <v>17.399999999999999</v>
          </cell>
          <cell r="E1381">
            <v>13.92</v>
          </cell>
          <cell r="F1381" t="str">
            <v>EMLURB</v>
          </cell>
        </row>
        <row r="1382">
          <cell r="A1382" t="str">
            <v/>
          </cell>
          <cell r="D1382">
            <v>0</v>
          </cell>
        </row>
        <row r="1383">
          <cell r="A1383" t="str">
            <v>11.03.060</v>
          </cell>
          <cell r="B1383" t="str">
            <v>EMBOCO COM ARGAMASSA DE CIMENTO E AREIA NO TRACO 1:4, COM 2,0 CM DE ESPESSURA.</v>
          </cell>
          <cell r="C1383" t="str">
            <v>m2</v>
          </cell>
          <cell r="D1383">
            <v>16.425000000000001</v>
          </cell>
          <cell r="E1383">
            <v>13.14</v>
          </cell>
          <cell r="F1383" t="str">
            <v>EMLURB</v>
          </cell>
        </row>
        <row r="1384">
          <cell r="A1384" t="str">
            <v/>
          </cell>
          <cell r="D1384">
            <v>0</v>
          </cell>
        </row>
        <row r="1385">
          <cell r="A1385" t="str">
            <v>11.03.061</v>
          </cell>
          <cell r="B1385" t="str">
            <v>EMBOÇO COM ARGAMASSA DE CIMENTO,SAIBRO E AREIA NO TRAÇO 1:4:4, COM 3,0CM DE ESPESSURA</v>
          </cell>
          <cell r="C1385" t="str">
            <v>m2</v>
          </cell>
          <cell r="D1385">
            <v>19.012500000000003</v>
          </cell>
          <cell r="E1385">
            <v>15.21</v>
          </cell>
          <cell r="F1385" t="str">
            <v>SEDUC</v>
          </cell>
        </row>
        <row r="1386">
          <cell r="A1386" t="str">
            <v/>
          </cell>
          <cell r="D1386">
            <v>0</v>
          </cell>
        </row>
        <row r="1387">
          <cell r="A1387" t="str">
            <v>11.03.062</v>
          </cell>
          <cell r="B1387" t="str">
            <v>EMBOÇO COM ARGAMASSA DE CIMENTO, CAL HIDRATADA  E AREIA NO TRAÇO 1:2:6, COM 20 MM  DE ESPESSURA</v>
          </cell>
          <cell r="C1387" t="str">
            <v>m2</v>
          </cell>
          <cell r="D1387">
            <v>17.375</v>
          </cell>
          <cell r="E1387">
            <v>13.9</v>
          </cell>
          <cell r="F1387" t="str">
            <v>SEDUC</v>
          </cell>
        </row>
        <row r="1388">
          <cell r="A1388" t="str">
            <v/>
          </cell>
          <cell r="D1388">
            <v>0</v>
          </cell>
        </row>
        <row r="1389">
          <cell r="A1389" t="str">
            <v>11.03.063</v>
          </cell>
          <cell r="B1389" t="str">
            <v>EMBOÇO COM ARGAMASSA DE CIMENTO, CAL HIDRATADA  E AREIA NO TRAÇO 1:2:8, COM 20 MM  DE ESPESSURA</v>
          </cell>
          <cell r="C1389" t="str">
            <v>m2</v>
          </cell>
          <cell r="D1389">
            <v>16.112500000000001</v>
          </cell>
          <cell r="E1389">
            <v>12.89</v>
          </cell>
          <cell r="F1389" t="str">
            <v>SEDUC</v>
          </cell>
        </row>
        <row r="1390">
          <cell r="A1390" t="str">
            <v/>
          </cell>
          <cell r="D1390">
            <v>0</v>
          </cell>
        </row>
        <row r="1391">
          <cell r="A1391" t="str">
            <v>11.03.064</v>
          </cell>
          <cell r="B1391" t="str">
            <v>Emboço com argamassa de cimento, cal hidratada e areia no traço 1:2:8, com 20mm de espessura, incluindo impermeabilizante tipo vedacit ou similar para fundações.</v>
          </cell>
          <cell r="C1391" t="str">
            <v>Un</v>
          </cell>
          <cell r="D1391">
            <v>19.362500000000001</v>
          </cell>
          <cell r="E1391">
            <v>15.49</v>
          </cell>
          <cell r="F1391" t="str">
            <v>SEDUC</v>
          </cell>
        </row>
        <row r="1392">
          <cell r="A1392" t="str">
            <v/>
          </cell>
          <cell r="D1392">
            <v>0</v>
          </cell>
        </row>
        <row r="1393">
          <cell r="A1393" t="str">
            <v>11.03.070</v>
          </cell>
          <cell r="B1393" t="str">
            <v>CAPEAÇO DE REVESTIMENTO EM EMBOÇO, PARA ALVENARIA DE 15CM DE ESPESSURA, COM ARGAMASSA MISTA DE CAL HIDRATADA E AREIA PENEIRADA, TRAÇO 1:4, COM ADIÇÃO DE 130KG DE CIMENTO ESPESSURA DE 20MM, INCLUSIVE CHAPISCO NO TRAÇO 1:3.</v>
          </cell>
          <cell r="C1393" t="str">
            <v>m</v>
          </cell>
          <cell r="D1393">
            <v>6.5749999999999993</v>
          </cell>
          <cell r="E1393">
            <v>5.26</v>
          </cell>
          <cell r="F1393" t="str">
            <v>SEDUC</v>
          </cell>
        </row>
        <row r="1394">
          <cell r="A1394" t="str">
            <v/>
          </cell>
          <cell r="D1394">
            <v>0</v>
          </cell>
        </row>
        <row r="1395">
          <cell r="A1395" t="str">
            <v>11.03.080</v>
          </cell>
          <cell r="B1395" t="str">
            <v>CAPEAÇO DE REVESTIMENTO EM EMBOÇO, PARA ALVENARIA DE 25CM DE ESPESSURA, COM ARGAMASSA MISTA DE CAL HIDRATADA E AREIA PENEIRADA, TRAÇO 1:4, COM ADIÇÃO DE 130KG DE CIMENTO ESPESSURA DE 20MM, INCLUSIVE CHAPISCO NO TRAÇO 1:3.</v>
          </cell>
          <cell r="C1395" t="str">
            <v>m</v>
          </cell>
          <cell r="D1395">
            <v>7.3250000000000002</v>
          </cell>
          <cell r="E1395">
            <v>5.86</v>
          </cell>
          <cell r="F1395" t="str">
            <v>SEDUC</v>
          </cell>
        </row>
        <row r="1396">
          <cell r="A1396" t="str">
            <v/>
          </cell>
          <cell r="D1396">
            <v>0</v>
          </cell>
        </row>
        <row r="1397">
          <cell r="A1397" t="str">
            <v>11.04.010</v>
          </cell>
          <cell r="B1397" t="str">
            <v>REBOCO COM ARGAMASSA DE CAL BRANCA E AREIA DE FINGIR PENEIRADA NO TRACO 1:2 COM 5,0 MM DE ESPESSURA.</v>
          </cell>
          <cell r="C1397" t="str">
            <v>m2</v>
          </cell>
          <cell r="D1397">
            <v>12</v>
          </cell>
          <cell r="E1397">
            <v>9.6</v>
          </cell>
          <cell r="F1397" t="str">
            <v>EMLURB</v>
          </cell>
        </row>
        <row r="1398">
          <cell r="A1398" t="str">
            <v/>
          </cell>
          <cell r="D1398">
            <v>0</v>
          </cell>
        </row>
        <row r="1399">
          <cell r="A1399" t="str">
            <v>11.04.020</v>
          </cell>
          <cell r="B1399" t="str">
            <v>REBOCO EM CIMENTADO, TIPO BARRA LISA , APLICADA SOBRE EMBOCO PRONTO COM 5,0 MM DE ESPESSURA.</v>
          </cell>
          <cell r="C1399" t="str">
            <v>m2</v>
          </cell>
          <cell r="D1399">
            <v>13.774999999999999</v>
          </cell>
          <cell r="E1399">
            <v>11.02</v>
          </cell>
          <cell r="F1399" t="str">
            <v>EMLURB</v>
          </cell>
        </row>
        <row r="1400">
          <cell r="A1400" t="str">
            <v/>
          </cell>
          <cell r="D1400">
            <v>0</v>
          </cell>
        </row>
        <row r="1401">
          <cell r="A1401" t="str">
            <v>11.04.030</v>
          </cell>
          <cell r="B1401" t="str">
            <v>REBOCO EM CIMENTADO, COM ACABAMENTO TIPO CONCRETO APARENTE, APLICADO SOBRE EMBOCO PRONTO COM 5,0 MM DE ESPESSURA.</v>
          </cell>
          <cell r="C1401" t="str">
            <v>m2</v>
          </cell>
          <cell r="D1401">
            <v>14.675000000000001</v>
          </cell>
          <cell r="E1401">
            <v>11.74</v>
          </cell>
          <cell r="F1401" t="str">
            <v>EMLURB</v>
          </cell>
        </row>
        <row r="1402">
          <cell r="A1402" t="str">
            <v/>
          </cell>
          <cell r="D1402">
            <v>0</v>
          </cell>
        </row>
        <row r="1403">
          <cell r="A1403" t="str">
            <v>11.05.010</v>
          </cell>
          <cell r="B1403" t="str">
            <v>REVESTIMENTO COM ARGAMASSA DE CIMENTO E AREIA NO TRACO 1:3, COM 2,0 CM DE ESPESSURA.</v>
          </cell>
          <cell r="C1403" t="str">
            <v>m2</v>
          </cell>
          <cell r="D1403">
            <v>19.387499999999999</v>
          </cell>
          <cell r="E1403">
            <v>15.51</v>
          </cell>
          <cell r="F1403" t="str">
            <v>EMLURB</v>
          </cell>
        </row>
        <row r="1404">
          <cell r="A1404" t="str">
            <v/>
          </cell>
          <cell r="D1404">
            <v>0</v>
          </cell>
        </row>
        <row r="1405">
          <cell r="A1405" t="str">
            <v>11.05.015</v>
          </cell>
          <cell r="B1405" t="str">
            <v>REVESTIMENTO COM ARGAMASSA DE CIMENTO E AREIA NO TRACO 1:3, COM 2,0 CM DE ESPESSURA E ACABA MENTO LISO EM CIMENTO QUEIMADO.</v>
          </cell>
          <cell r="C1405" t="str">
            <v>m2</v>
          </cell>
          <cell r="D1405">
            <v>23.9375</v>
          </cell>
          <cell r="E1405">
            <v>19.149999999999999</v>
          </cell>
          <cell r="F1405" t="str">
            <v>EMLURB</v>
          </cell>
        </row>
        <row r="1406">
          <cell r="A1406" t="str">
            <v/>
          </cell>
          <cell r="D1406">
            <v>0</v>
          </cell>
        </row>
        <row r="1407">
          <cell r="A1407" t="str">
            <v>11.05.020</v>
          </cell>
          <cell r="B1407" t="str">
            <v>REVESTIMENTO COM ARGAMASSA DE CIMENTO E AREIA NO TRACO 1:4, COM 2,0 CM DE ESPESSURA.</v>
          </cell>
          <cell r="C1407" t="str">
            <v>m2</v>
          </cell>
          <cell r="D1407">
            <v>18.425000000000001</v>
          </cell>
          <cell r="E1407">
            <v>14.74</v>
          </cell>
          <cell r="F1407" t="str">
            <v>EMLURB</v>
          </cell>
        </row>
        <row r="1408">
          <cell r="A1408" t="str">
            <v/>
          </cell>
          <cell r="D1408">
            <v>0</v>
          </cell>
        </row>
        <row r="1409">
          <cell r="A1409" t="str">
            <v>11.05.025</v>
          </cell>
          <cell r="B1409" t="str">
            <v>REVESTIMENTO COM ARGAMASSA DE CIMENTO E AREIA NO TRACO 1:6 COM 2,0 CM DE ESPESSURA.</v>
          </cell>
          <cell r="C1409" t="str">
            <v>m2</v>
          </cell>
          <cell r="D1409">
            <v>17.8125</v>
          </cell>
          <cell r="E1409">
            <v>14.25</v>
          </cell>
          <cell r="F1409" t="str">
            <v>EMLURB</v>
          </cell>
        </row>
        <row r="1410">
          <cell r="A1410" t="str">
            <v/>
          </cell>
          <cell r="D1410">
            <v>0</v>
          </cell>
        </row>
        <row r="1411">
          <cell r="A1411" t="str">
            <v>11.05.026</v>
          </cell>
          <cell r="B1411" t="str">
            <v>REVESTIMENTO COM ARGAMASSA DE CIMENTO E AREIA NO TRAÇO 1:6 COM 2,5CM DE ESPESSURA</v>
          </cell>
          <cell r="C1411" t="str">
            <v>m2</v>
          </cell>
          <cell r="D1411">
            <v>18.425000000000001</v>
          </cell>
          <cell r="E1411">
            <v>14.74</v>
          </cell>
          <cell r="F1411" t="str">
            <v>SEDUC</v>
          </cell>
        </row>
        <row r="1412">
          <cell r="A1412" t="str">
            <v/>
          </cell>
          <cell r="D1412">
            <v>0</v>
          </cell>
        </row>
        <row r="1413">
          <cell r="A1413" t="str">
            <v>11.05.027</v>
          </cell>
          <cell r="B1413" t="str">
            <v>REVESTIMENTO COM ARGAMASSA DE CIMENTO, CAL HIDRATADA E AREIA TRAÇO 1:1:6, COM 2,00CM DE ESPESSURA</v>
          </cell>
          <cell r="C1413" t="str">
            <v>m2</v>
          </cell>
          <cell r="D1413">
            <v>17.787500000000001</v>
          </cell>
          <cell r="E1413">
            <v>14.23</v>
          </cell>
          <cell r="F1413" t="str">
            <v>SEDUC</v>
          </cell>
        </row>
        <row r="1414">
          <cell r="A1414" t="str">
            <v/>
          </cell>
          <cell r="D1414">
            <v>0</v>
          </cell>
        </row>
        <row r="1415">
          <cell r="A1415" t="str">
            <v>11.05.028</v>
          </cell>
          <cell r="B1415" t="str">
            <v>REVESTIMENTO COM ARGAMASSA DE CIMENTO, CAL HIDRATADA E AREIA TRAÇO 1:2:8, COM 20 MM DE ESPESSURA</v>
          </cell>
          <cell r="C1415" t="str">
            <v>m2</v>
          </cell>
          <cell r="D1415">
            <v>18.100000000000001</v>
          </cell>
          <cell r="E1415">
            <v>14.48</v>
          </cell>
          <cell r="F1415" t="str">
            <v>SEDUC</v>
          </cell>
        </row>
        <row r="1416">
          <cell r="A1416" t="str">
            <v/>
          </cell>
          <cell r="D1416">
            <v>0</v>
          </cell>
        </row>
        <row r="1417">
          <cell r="A1417" t="str">
            <v>11.05.030</v>
          </cell>
          <cell r="B1417" t="str">
            <v>REVESTIMENTO COM ARGAMASSA DE CIMENTO, SAIBRO E AREIA NO TRACO 1:4:4 , COM 2,0 CM DE ESPESSURA.</v>
          </cell>
          <cell r="C1417" t="str">
            <v>m2</v>
          </cell>
          <cell r="D1417">
            <v>16.599999999999998</v>
          </cell>
          <cell r="E1417">
            <v>13.28</v>
          </cell>
          <cell r="F1417" t="str">
            <v>EMLURB</v>
          </cell>
        </row>
        <row r="1418">
          <cell r="A1418" t="str">
            <v/>
          </cell>
          <cell r="D1418">
            <v>0</v>
          </cell>
        </row>
        <row r="1419">
          <cell r="A1419" t="str">
            <v>11.05.040</v>
          </cell>
          <cell r="B1419" t="str">
            <v>REVESTIMENTO FRISADO, COM ARGAMASSA DE CIMENTO, SAIBRO E AREIA NO TRACO 1:4:4, COM 2,0 CM DE ESPESSURA.</v>
          </cell>
          <cell r="C1419" t="str">
            <v>m2</v>
          </cell>
          <cell r="D1419">
            <v>18.975000000000001</v>
          </cell>
          <cell r="E1419">
            <v>15.18</v>
          </cell>
          <cell r="F1419" t="str">
            <v>EMLURB</v>
          </cell>
        </row>
        <row r="1420">
          <cell r="A1420" t="str">
            <v/>
          </cell>
          <cell r="D1420">
            <v>0</v>
          </cell>
        </row>
        <row r="1421">
          <cell r="A1421" t="str">
            <v>11.05.041</v>
          </cell>
          <cell r="B1421" t="str">
            <v>MASSA UNICA FRISADA PARA RETOQUES SIMULANDO ACABAMENTO DE TIJOLOS APARENTES EM PAREDES, COM ARGAMASSA DE CIMENTO, AREIA E SAIBRO NO TRAÇO 1:3:3, ESP.3CM.</v>
          </cell>
          <cell r="C1421" t="str">
            <v>m2</v>
          </cell>
          <cell r="D1421">
            <v>20.975000000000001</v>
          </cell>
          <cell r="E1421">
            <v>16.78</v>
          </cell>
          <cell r="F1421" t="str">
            <v>SEDUC</v>
          </cell>
        </row>
        <row r="1422">
          <cell r="A1422" t="str">
            <v/>
          </cell>
          <cell r="D1422">
            <v>0</v>
          </cell>
        </row>
        <row r="1423">
          <cell r="A1423" t="str">
            <v>11.05.050</v>
          </cell>
          <cell r="B1423" t="str">
            <v>REVESTIMENTO COM ARGAMASSA DE CIMENTO, SAIBRO E AREIA, NO TRACO 1:4:8, COM 2,0 CM DE ESPESSURA.</v>
          </cell>
          <cell r="C1423" t="str">
            <v>m2</v>
          </cell>
          <cell r="D1423">
            <v>15.5375</v>
          </cell>
          <cell r="E1423">
            <v>12.43</v>
          </cell>
          <cell r="F1423" t="str">
            <v>EMLURB</v>
          </cell>
        </row>
        <row r="1424">
          <cell r="A1424" t="str">
            <v/>
          </cell>
          <cell r="D1424">
            <v>0</v>
          </cell>
        </row>
        <row r="1425">
          <cell r="A1425" t="str">
            <v>11.05.060</v>
          </cell>
          <cell r="B1425" t="str">
            <v>REVESTIMENTO EM MASSA ÚNICA PARA PAREDE COM ARGAMASSA DE CIMENTO E AREIA TRAÇO 1:4 INCLUINDO IMPERMEABILIZANTE TIPO VEDACIT OU SIMILAR, ESPESSURA DE 20MM.</v>
          </cell>
          <cell r="C1425" t="str">
            <v>m2</v>
          </cell>
          <cell r="D1425">
            <v>18.05</v>
          </cell>
          <cell r="E1425">
            <v>14.44</v>
          </cell>
          <cell r="F1425" t="str">
            <v>SEDUC</v>
          </cell>
        </row>
        <row r="1426">
          <cell r="A1426" t="str">
            <v/>
          </cell>
          <cell r="D1426">
            <v>0</v>
          </cell>
        </row>
        <row r="1427">
          <cell r="A1427" t="str">
            <v>11.05.070</v>
          </cell>
          <cell r="B1427" t="str">
            <v>CAPEAÇO DE REVESTIMENTO EM MASSA ÚNICA, PARA ALVENARIA DE 15CM DE ESPESSURA, COM ARGAMASSA MISTA DE CAL HIDRATADA E AREIA PENEIRADA, TRAÇO 1:4, COM ADIÇÃO DE 130 KG DE CIMENTO, ESPESSURA DE 20MM, INCLUSIVE CHAPISCO NO TRAÇO 1:3.</v>
          </cell>
          <cell r="C1427" t="str">
            <v>m</v>
          </cell>
          <cell r="D1427">
            <v>6.5749999999999993</v>
          </cell>
          <cell r="E1427">
            <v>5.26</v>
          </cell>
          <cell r="F1427" t="str">
            <v>SEDUC</v>
          </cell>
        </row>
        <row r="1428">
          <cell r="A1428" t="str">
            <v/>
          </cell>
          <cell r="D1428">
            <v>0</v>
          </cell>
        </row>
        <row r="1429">
          <cell r="A1429" t="str">
            <v>11.05.080</v>
          </cell>
          <cell r="B1429" t="str">
            <v>CAPEAÇO DE REVESTIMENTO EM MASSA ÚNICA, PARA ALVENARIA DE 25CM DE ESPESSURA, COM ARGAMASSA MISTA DE CAL HIDRATADA E AREIA PENEIRADA, TRAÇO 1:4, COM ADIÇÃO DE 130KG DE CIMENTO ESPESSURA DE 20MM, INCLUSIVE CHAPISCO NO TRAÇO 1:3.</v>
          </cell>
          <cell r="C1429" t="str">
            <v>m</v>
          </cell>
          <cell r="D1429">
            <v>7.3250000000000002</v>
          </cell>
          <cell r="E1429">
            <v>5.86</v>
          </cell>
          <cell r="F1429" t="str">
            <v>SEDUC</v>
          </cell>
        </row>
        <row r="1430">
          <cell r="A1430" t="str">
            <v/>
          </cell>
          <cell r="D1430">
            <v>0</v>
          </cell>
        </row>
        <row r="1431">
          <cell r="A1431" t="str">
            <v>11.05.090</v>
          </cell>
          <cell r="B1431" t="str">
            <v>MOLDURA DE ARGAMASSA DE CIMENTO E AREIA, TRAÇO 1:3, ESPESSURA DE 20MM, LARGURA DE 10 CM.</v>
          </cell>
          <cell r="C1431" t="str">
            <v>m</v>
          </cell>
          <cell r="D1431">
            <v>5.9499999999999993</v>
          </cell>
          <cell r="E1431">
            <v>4.76</v>
          </cell>
          <cell r="F1431" t="str">
            <v>SEDUC</v>
          </cell>
        </row>
        <row r="1432">
          <cell r="A1432" t="str">
            <v/>
          </cell>
          <cell r="D1432">
            <v>0</v>
          </cell>
        </row>
        <row r="1433">
          <cell r="A1433" t="str">
            <v>11.05.100</v>
          </cell>
          <cell r="B1433" t="str">
            <v>MOLDURA DE ARGAMASSA DE CIMENTO E AREIA, TRAÇO 1:3, ESPESSURA DE 20MM, LARGURA DE 15 CM.</v>
          </cell>
          <cell r="C1433" t="str">
            <v>m</v>
          </cell>
          <cell r="D1433">
            <v>6.2</v>
          </cell>
          <cell r="E1433">
            <v>4.96</v>
          </cell>
          <cell r="F1433" t="str">
            <v>SEDUC</v>
          </cell>
        </row>
        <row r="1434">
          <cell r="A1434" t="str">
            <v/>
          </cell>
          <cell r="D1434">
            <v>0</v>
          </cell>
        </row>
        <row r="1435">
          <cell r="A1435" t="str">
            <v>11.06.005</v>
          </cell>
          <cell r="B1435" t="str">
            <v>REVESTIMENTO DE AZULEJOS BRANCOS , CLASSE A , ASSENTADOS COM PASTA DE CIMENTO, SOBRE EMBOCO PRONTO.</v>
          </cell>
          <cell r="C1435" t="str">
            <v>m2</v>
          </cell>
          <cell r="D1435">
            <v>53.987499999999997</v>
          </cell>
          <cell r="E1435">
            <v>43.19</v>
          </cell>
          <cell r="F1435" t="str">
            <v>EMLURB</v>
          </cell>
        </row>
        <row r="1436">
          <cell r="A1436" t="str">
            <v/>
          </cell>
          <cell r="D1436">
            <v>0</v>
          </cell>
        </row>
        <row r="1437">
          <cell r="A1437" t="str">
            <v>11.06.010</v>
          </cell>
          <cell r="B1437" t="str">
            <v>REVESTIMENTO DE AZULEJOS BRANCOS , CLASSE C , ASSENTADOS COM PASTA DE CIMENTO, SOBRE EMBOCO PRONTO.</v>
          </cell>
          <cell r="C1437" t="str">
            <v>m2</v>
          </cell>
          <cell r="D1437">
            <v>50.575000000000003</v>
          </cell>
          <cell r="E1437">
            <v>40.46</v>
          </cell>
          <cell r="F1437" t="str">
            <v>EMLURB</v>
          </cell>
        </row>
        <row r="1438">
          <cell r="A1438" t="str">
            <v/>
          </cell>
          <cell r="D1438">
            <v>0</v>
          </cell>
        </row>
        <row r="1439">
          <cell r="A1439" t="str">
            <v>11.06.015</v>
          </cell>
          <cell r="B1439" t="str">
            <v>REVESTIMENTO DE AZULEJOS DE COR,CLASSE A, ASSENTADOS COM PASTA DE CIMENTO , SOBRE EMBOCO PRONTO.</v>
          </cell>
          <cell r="C1439" t="str">
            <v>m2</v>
          </cell>
          <cell r="D1439">
            <v>59.5</v>
          </cell>
          <cell r="E1439">
            <v>47.6</v>
          </cell>
          <cell r="F1439" t="str">
            <v>EMLURB</v>
          </cell>
        </row>
        <row r="1440">
          <cell r="A1440" t="str">
            <v/>
          </cell>
          <cell r="D1440">
            <v>0</v>
          </cell>
        </row>
        <row r="1441">
          <cell r="A1441" t="str">
            <v>11.06.020</v>
          </cell>
          <cell r="B1441" t="str">
            <v>REVESTIMENTO DE AZULEJOS DE COR, CLASSE C,ASSENTADOS COM PASTA DE CIMENTO , SOBRE EMBOCO PRONTO.</v>
          </cell>
          <cell r="C1441" t="str">
            <v>m2</v>
          </cell>
          <cell r="D1441">
            <v>54.974999999999994</v>
          </cell>
          <cell r="E1441">
            <v>43.98</v>
          </cell>
          <cell r="F1441" t="str">
            <v>EMLURB</v>
          </cell>
        </row>
        <row r="1442">
          <cell r="A1442" t="str">
            <v/>
          </cell>
          <cell r="D1442">
            <v>0</v>
          </cell>
        </row>
        <row r="1443">
          <cell r="A1443" t="str">
            <v>11.06.025</v>
          </cell>
          <cell r="B1443" t="str">
            <v>REVESTIMENTO DE AZULEJOS BRANCOS , CLASSE A, ASSENTADOS COM PASTA DE CIMENTO , INCLUSIVE EMBOCO COM ARGAMASSA DE CIMENTO, SAIBRO E AREIA, NO TRACO 1:4:4.</v>
          </cell>
          <cell r="C1443" t="str">
            <v>m2</v>
          </cell>
          <cell r="D1443">
            <v>68.587499999999991</v>
          </cell>
          <cell r="E1443">
            <v>54.87</v>
          </cell>
          <cell r="F1443" t="str">
            <v>EMLURB</v>
          </cell>
        </row>
        <row r="1444">
          <cell r="A1444" t="str">
            <v/>
          </cell>
          <cell r="D1444">
            <v>0</v>
          </cell>
        </row>
        <row r="1445">
          <cell r="A1445" t="str">
            <v>11.06.030</v>
          </cell>
          <cell r="B1445" t="str">
            <v>REVESTIMENTO DE AZULEJOS BRANCOS , CLASSE C , ASSENTADOS COM PASTA DE CIMENTO,INCLUSIVE EMBOCO, COM ARGAMASSA DE CIMENTO,SAIBRO E AREIA NO TRACO 1:4:4.</v>
          </cell>
          <cell r="C1445" t="str">
            <v>m2</v>
          </cell>
          <cell r="D1445">
            <v>65.174999999999997</v>
          </cell>
          <cell r="E1445">
            <v>52.14</v>
          </cell>
          <cell r="F1445" t="str">
            <v>EMLURB</v>
          </cell>
        </row>
        <row r="1446">
          <cell r="A1446" t="str">
            <v/>
          </cell>
          <cell r="D1446">
            <v>0</v>
          </cell>
        </row>
        <row r="1447">
          <cell r="A1447" t="str">
            <v>11.06.035</v>
          </cell>
          <cell r="B1447" t="str">
            <v>REVESTIMENTO DE AZULEJOS DE COR, CLASSE A,ASSENTADOS COM PASTA DE CIMENTO,INCLUSIVE EMBOCO COM ARGAMASSA DE CIMENTO, SAIBRO E AREIA , NO TRACO 1:4: 4.</v>
          </cell>
          <cell r="C1447" t="str">
            <v>m2</v>
          </cell>
          <cell r="D1447">
            <v>74.099999999999994</v>
          </cell>
          <cell r="E1447">
            <v>59.28</v>
          </cell>
          <cell r="F1447" t="str">
            <v>EMLURB</v>
          </cell>
        </row>
        <row r="1448">
          <cell r="A1448" t="str">
            <v/>
          </cell>
          <cell r="D1448">
            <v>0</v>
          </cell>
        </row>
        <row r="1449">
          <cell r="A1449" t="str">
            <v>11.06.040</v>
          </cell>
          <cell r="B1449" t="str">
            <v>REVESTIMENTO DE AZULEJOS DE COR,CLASSE C, ASSENTADOS COM PASTA DE CIMENTO , INCLUSIVE EMBOCO COM ARGAMASSA DE CIMENTO, SAIBRO E AREIA NO TRACO 1:4:4.</v>
          </cell>
          <cell r="C1449" t="str">
            <v>m2</v>
          </cell>
          <cell r="D1449">
            <v>69.574999999999989</v>
          </cell>
          <cell r="E1449">
            <v>55.66</v>
          </cell>
          <cell r="F1449" t="str">
            <v>EMLURB</v>
          </cell>
        </row>
        <row r="1450">
          <cell r="A1450" t="str">
            <v/>
          </cell>
          <cell r="D1450">
            <v>0</v>
          </cell>
        </row>
        <row r="1451">
          <cell r="A1451" t="str">
            <v>11.06.050</v>
          </cell>
          <cell r="B1451" t="str">
            <v>REVESTIMENTO DE AZULEJOS BRANCOS, CLASSE A ASSENTADOS COM ARGAMASSA PRE-FABRICADA DE CIMENTO COLANTE, INCLUSIVE REJUNTE, SOBRE EMBOCO PRONTO.</v>
          </cell>
          <cell r="C1451" t="str">
            <v>m2</v>
          </cell>
          <cell r="D1451">
            <v>31.362500000000001</v>
          </cell>
          <cell r="E1451">
            <v>25.09</v>
          </cell>
          <cell r="F1451" t="str">
            <v>EMLURB</v>
          </cell>
        </row>
        <row r="1452">
          <cell r="A1452" t="str">
            <v/>
          </cell>
          <cell r="D1452">
            <v>0</v>
          </cell>
        </row>
        <row r="1453">
          <cell r="A1453" t="str">
            <v>11.06.060</v>
          </cell>
          <cell r="B1453" t="str">
            <v>REVESTIMENTO DE AZULEJOS BRANCOS, CLASSE C ASSENTADOS COM ARGAMASSA PRE-FABRICADA DE CIMENTO COLANTE, INCLUSIVE REJUNTE, SOBRE EMBOCO PRONTO.</v>
          </cell>
          <cell r="C1453" t="str">
            <v>m2</v>
          </cell>
          <cell r="D1453">
            <v>27.787500000000001</v>
          </cell>
          <cell r="E1453">
            <v>22.23</v>
          </cell>
          <cell r="F1453" t="str">
            <v>EMLURB</v>
          </cell>
        </row>
        <row r="1454">
          <cell r="A1454" t="str">
            <v/>
          </cell>
          <cell r="D1454">
            <v>0</v>
          </cell>
        </row>
        <row r="1455">
          <cell r="A1455" t="str">
            <v>11.06.070</v>
          </cell>
          <cell r="B1455" t="str">
            <v>REVESTIMENTO DE AZULEJOS DE COR, CLASSE A ASSENTADOS COM ARGAMASSA PRE-FABRICADA DE CIMENTO COLANTE, INCLUSIVE REJUNTE, SOBRE EMBOCO PRONTO.</v>
          </cell>
          <cell r="C1455" t="str">
            <v>m2</v>
          </cell>
          <cell r="D1455">
            <v>37.137500000000003</v>
          </cell>
          <cell r="E1455">
            <v>29.71</v>
          </cell>
          <cell r="F1455" t="str">
            <v>EMLURB</v>
          </cell>
        </row>
        <row r="1456">
          <cell r="A1456" t="str">
            <v/>
          </cell>
          <cell r="D1456">
            <v>0</v>
          </cell>
        </row>
        <row r="1457">
          <cell r="A1457" t="str">
            <v>11.06.080</v>
          </cell>
          <cell r="B1457" t="str">
            <v>REVESTIMENTO DE AZULEJOS DE COR, CLASSE C ASSENTADOS COM ARGAMASSA PRE-FABRICADA DE CIMENTO COLANTE, INCLUSIVE REJUNTE, SOBRE EMBOCO PRONTO.</v>
          </cell>
          <cell r="C1457" t="str">
            <v>m2</v>
          </cell>
          <cell r="D1457">
            <v>32.412500000000001</v>
          </cell>
          <cell r="E1457">
            <v>25.93</v>
          </cell>
          <cell r="F1457" t="str">
            <v>EMLURB</v>
          </cell>
        </row>
        <row r="1458">
          <cell r="A1458" t="str">
            <v/>
          </cell>
          <cell r="D1458">
            <v>0</v>
          </cell>
        </row>
        <row r="1459">
          <cell r="A1459" t="str">
            <v>11.07.010</v>
          </cell>
          <cell r="B1459" t="str">
            <v>REVESTIMENTO EM PAREDES COM PASTILHAS ESMALTADAS , ASSENTADAS EM ARGAMASSA DE CIMENTO , CAL E AREIA, NO TRACO 1:1:6, INCLUSIVE EMBOCO PRONTO.</v>
          </cell>
          <cell r="C1459" t="str">
            <v>m2</v>
          </cell>
          <cell r="D1459">
            <v>96.637500000000003</v>
          </cell>
          <cell r="E1459">
            <v>77.31</v>
          </cell>
          <cell r="F1459" t="str">
            <v>EMLURB</v>
          </cell>
        </row>
        <row r="1460">
          <cell r="A1460" t="str">
            <v/>
          </cell>
          <cell r="D1460">
            <v>0</v>
          </cell>
        </row>
        <row r="1461">
          <cell r="A1461" t="str">
            <v>11.07.020</v>
          </cell>
          <cell r="B1461" t="str">
            <v>REVESTIMENTO EM PAREDES COM PASTILHAS ESMALTADAS , ASSENTADAS EM ARGAMASSA DE CIMENTO , CAL E AREIA, NO TRACO 1:1:6, INCLUSIVE EMBOCO COM ARGAMASSA DE CIMENTO, SAIBRO E AREIA NO TRACO 1:4:4.</v>
          </cell>
          <cell r="C1461" t="str">
            <v>m2</v>
          </cell>
          <cell r="D1461">
            <v>111.22500000000001</v>
          </cell>
          <cell r="E1461">
            <v>88.98</v>
          </cell>
          <cell r="F1461" t="str">
            <v>EMLURB</v>
          </cell>
        </row>
        <row r="1462">
          <cell r="A1462" t="str">
            <v/>
          </cell>
          <cell r="D1462">
            <v>0</v>
          </cell>
        </row>
        <row r="1463">
          <cell r="A1463" t="str">
            <v>11.08.010</v>
          </cell>
          <cell r="B1463" t="str">
            <v>REVESTIMENTO EM PAREDE COM CASQUILHO CERAMICO SOBRE EMBOCO PRONTO.</v>
          </cell>
          <cell r="C1463" t="str">
            <v>m2</v>
          </cell>
          <cell r="D1463">
            <v>51.449999999999996</v>
          </cell>
          <cell r="E1463">
            <v>41.16</v>
          </cell>
          <cell r="F1463" t="str">
            <v>EMLURB</v>
          </cell>
        </row>
        <row r="1464">
          <cell r="A1464" t="str">
            <v/>
          </cell>
          <cell r="D1464">
            <v>0</v>
          </cell>
        </row>
        <row r="1465">
          <cell r="A1465" t="str">
            <v>11.08.020</v>
          </cell>
          <cell r="B1465" t="str">
            <v>REVESTIMENTO EM PAREDE COM CASQUILHO CERAMICO,INCLUSIVE EMBOCO COM ARGAMASSA DE CIMENTO, SAIBRO E AREIA NO TRACO 1:4:4.</v>
          </cell>
          <cell r="C1465" t="str">
            <v>m2</v>
          </cell>
          <cell r="D1465">
            <v>66.050000000000011</v>
          </cell>
          <cell r="E1465">
            <v>52.84</v>
          </cell>
          <cell r="F1465" t="str">
            <v>EMLURB</v>
          </cell>
        </row>
        <row r="1466">
          <cell r="A1466" t="str">
            <v/>
          </cell>
          <cell r="D1466">
            <v>0</v>
          </cell>
        </row>
        <row r="1467">
          <cell r="A1467" t="str">
            <v>11.09.010</v>
          </cell>
          <cell r="B1467" t="str">
            <v>REVESTIMENTO EM PAREDE COM PLACA PRE-MOLDADA DE CONCRETO COM ESPESSURA DE 2,5 CM , SOBRE EMBOCO PRONTO.</v>
          </cell>
          <cell r="C1467" t="str">
            <v>m2</v>
          </cell>
          <cell r="D1467">
            <v>66.725000000000009</v>
          </cell>
          <cell r="E1467">
            <v>53.38</v>
          </cell>
          <cell r="F1467" t="str">
            <v>EMLURB</v>
          </cell>
        </row>
        <row r="1468">
          <cell r="A1468" t="str">
            <v/>
          </cell>
          <cell r="D1468">
            <v>0</v>
          </cell>
        </row>
        <row r="1469">
          <cell r="A1469" t="str">
            <v>11.09.020</v>
          </cell>
          <cell r="B1469" t="str">
            <v>REVESTIMENTO EM PAREDE COM PLACA PRE-MOLDADA DE CONCRETO COM ESPESSURA DE 2,5 CM, INCLUSIVE EMBOCO COM ARGAMASSA DE CIMENTO, SAIBRO E AREIA NO TRACO 1:4:4.</v>
          </cell>
          <cell r="C1469" t="str">
            <v>m2</v>
          </cell>
          <cell r="D1469">
            <v>81.325000000000003</v>
          </cell>
          <cell r="E1469">
            <v>65.06</v>
          </cell>
          <cell r="F1469" t="str">
            <v>EMLURB</v>
          </cell>
        </row>
        <row r="1470">
          <cell r="A1470" t="str">
            <v/>
          </cell>
          <cell r="D1470">
            <v>0</v>
          </cell>
        </row>
        <row r="1471">
          <cell r="A1471" t="str">
            <v>11.10.010</v>
          </cell>
          <cell r="B1471" t="str">
            <v>TRATAMENTO EM CONCRETO APARENTE , INCLUINDO DESBASTE, ESTUCAGEM COM CIMENTO BRANCO E POLIMENTO.</v>
          </cell>
          <cell r="C1471" t="str">
            <v>m2</v>
          </cell>
          <cell r="D1471">
            <v>18.649999999999999</v>
          </cell>
          <cell r="E1471">
            <v>14.92</v>
          </cell>
          <cell r="F1471" t="str">
            <v>EMLURB</v>
          </cell>
        </row>
        <row r="1472">
          <cell r="A1472" t="str">
            <v/>
          </cell>
          <cell r="D1472">
            <v>0</v>
          </cell>
        </row>
        <row r="1473">
          <cell r="A1473" t="str">
            <v>11.11.030</v>
          </cell>
          <cell r="B1473" t="str">
            <v>CAPEAÇO DE REVESTIMENTO EM CERÂMICA (10X10) CM2, TIPO A, PARA PAREDE COM ESPESSURA DE 25CM, ASSENTADO E REJUNTADA COM ARGAMASSA PRÉ-FABRICADA.</v>
          </cell>
          <cell r="C1473" t="str">
            <v>m</v>
          </cell>
          <cell r="D1473">
            <v>18.662500000000001</v>
          </cell>
          <cell r="E1473">
            <v>14.93</v>
          </cell>
          <cell r="F1473" t="str">
            <v>SEDUC</v>
          </cell>
        </row>
        <row r="1474">
          <cell r="A1474" t="str">
            <v/>
          </cell>
          <cell r="D1474">
            <v>0</v>
          </cell>
        </row>
        <row r="1475">
          <cell r="A1475" t="str">
            <v>11.11.040</v>
          </cell>
          <cell r="B1475" t="str">
            <v>CAPEAÇO DE REVESTIMENTO EM CERÂMICA (10X10) CM2, TIPO A, PARA PAREDE COM ESPESSURA DE 15CM, ASSENTADO E REJUNTADA COM ARGAMASSA PRÉ-FABRICADA.</v>
          </cell>
          <cell r="C1475" t="str">
            <v>m</v>
          </cell>
          <cell r="D1475">
            <v>11.174999999999999</v>
          </cell>
          <cell r="E1475">
            <v>8.94</v>
          </cell>
          <cell r="F1475" t="str">
            <v>SEDUC</v>
          </cell>
        </row>
        <row r="1476">
          <cell r="A1476" t="str">
            <v/>
          </cell>
          <cell r="D1476">
            <v>0</v>
          </cell>
        </row>
        <row r="1477">
          <cell r="A1477" t="str">
            <v>11.12.010</v>
          </cell>
          <cell r="B1477" t="str">
            <v xml:space="preserve">FORNECIMENTO E COLOCAÇÃO DE CARPETE EM PAREDE, CARPETE DILLOP OU SIMILAR, ESPESSURA 3,5MM, COR BEGE. </v>
          </cell>
          <cell r="C1477" t="str">
            <v>m2</v>
          </cell>
          <cell r="D1477">
            <v>30.387499999999999</v>
          </cell>
          <cell r="E1477">
            <v>24.31</v>
          </cell>
          <cell r="F1477" t="str">
            <v>SEDUC</v>
          </cell>
        </row>
        <row r="1478">
          <cell r="A1478" t="str">
            <v/>
          </cell>
          <cell r="D1478">
            <v>0</v>
          </cell>
        </row>
        <row r="1479">
          <cell r="A1479" t="str">
            <v>11.13.010</v>
          </cell>
          <cell r="B1479" t="str">
            <v>REJUNTAMENTO DE CERÂMICA 10 X 10CM COM ARGAMASSA PRÉ-FABRICADA PARA REJUNTE WEBER-COLOR FLEXÍVEL FAB.:QUARTZOLIT OU SIMILAR, PARA JUNTAS DE 6MM.</v>
          </cell>
          <cell r="C1479" t="str">
            <v>m2</v>
          </cell>
          <cell r="D1479">
            <v>5.85</v>
          </cell>
          <cell r="E1479">
            <v>4.68</v>
          </cell>
          <cell r="F1479" t="str">
            <v>SEDUC</v>
          </cell>
        </row>
        <row r="1480">
          <cell r="A1480" t="str">
            <v/>
          </cell>
          <cell r="D1480">
            <v>0</v>
          </cell>
        </row>
        <row r="1481">
          <cell r="A1481" t="str">
            <v>11.14.010</v>
          </cell>
          <cell r="B1481" t="str">
            <v>REVESTIMENTO DE PAREDES COM PASTA DE GESSO, ESPESSURA ATÉ 18MM, SOBRE ALVENARIA.</v>
          </cell>
          <cell r="C1481" t="str">
            <v>m2</v>
          </cell>
          <cell r="D1481">
            <v>12</v>
          </cell>
          <cell r="E1481">
            <v>9.6</v>
          </cell>
          <cell r="F1481" t="str">
            <v>SEDUC</v>
          </cell>
        </row>
        <row r="1482">
          <cell r="A1482" t="str">
            <v/>
          </cell>
          <cell r="D1482">
            <v>0</v>
          </cell>
        </row>
        <row r="1483">
          <cell r="A1483" t="str">
            <v>11.15.010</v>
          </cell>
          <cell r="B1483" t="str">
            <v>CHAPIM EM GRANITO CINZA CORUMBÁ POLIDO, COM 2 CM DE ESPESSURA E 20 CM DE LARGURA, ASSENTADO COM ARGAMASSA MISTA DE CIMENTO, CAL HIDRATADA E AREIA SEM PENEIRAR, TRAÇO 1:1:4.</v>
          </cell>
          <cell r="C1483" t="str">
            <v>m</v>
          </cell>
          <cell r="D1483">
            <v>52.325000000000003</v>
          </cell>
          <cell r="E1483">
            <v>41.86</v>
          </cell>
          <cell r="F1483" t="str">
            <v>SEDUC</v>
          </cell>
        </row>
        <row r="1484">
          <cell r="A1484" t="str">
            <v/>
          </cell>
          <cell r="D1484">
            <v>0</v>
          </cell>
        </row>
        <row r="1485">
          <cell r="A1485" t="str">
            <v>11.16.010</v>
          </cell>
          <cell r="B1485" t="str">
            <v>REVESTIMENTO EM PAREDE COM GRANITO CINZA CORUMBÁ, ESPESSURA 2 CM, APLICADO COM ARGAMASSA INDUSTRIALIZADA AC-I.</v>
          </cell>
          <cell r="C1485" t="str">
            <v>m2</v>
          </cell>
          <cell r="D1485">
            <v>184.41249999999999</v>
          </cell>
          <cell r="E1485">
            <v>147.53</v>
          </cell>
          <cell r="F1485" t="str">
            <v>SEDUC</v>
          </cell>
        </row>
        <row r="1486">
          <cell r="A1486" t="str">
            <v/>
          </cell>
          <cell r="D1486">
            <v>0</v>
          </cell>
        </row>
        <row r="1487">
          <cell r="A1487" t="str">
            <v>12.00.000</v>
          </cell>
          <cell r="B1487" t="str">
            <v>FORROS</v>
          </cell>
          <cell r="D1487">
            <v>0</v>
          </cell>
        </row>
        <row r="1488">
          <cell r="A1488" t="str">
            <v/>
          </cell>
          <cell r="D1488">
            <v>0</v>
          </cell>
        </row>
        <row r="1489">
          <cell r="A1489" t="str">
            <v>12.01.010</v>
          </cell>
          <cell r="B1489" t="str">
            <v>FORRO DE GESSO APLICADO EM LAJE PRE-MOLDADA.</v>
          </cell>
          <cell r="C1489" t="str">
            <v>m2</v>
          </cell>
          <cell r="D1489">
            <v>13.525</v>
          </cell>
          <cell r="E1489">
            <v>10.82</v>
          </cell>
          <cell r="F1489" t="str">
            <v>EMLURB</v>
          </cell>
        </row>
        <row r="1490">
          <cell r="A1490" t="str">
            <v/>
          </cell>
          <cell r="D1490">
            <v>0</v>
          </cell>
        </row>
        <row r="1491">
          <cell r="A1491" t="str">
            <v>12.01.020</v>
          </cell>
          <cell r="B1491" t="str">
            <v>FORRO DE GESSO APLICADO EM LAJE DE CONCRETO.</v>
          </cell>
          <cell r="C1491" t="str">
            <v>m2</v>
          </cell>
          <cell r="D1491">
            <v>13.525</v>
          </cell>
          <cell r="E1491">
            <v>10.82</v>
          </cell>
          <cell r="F1491" t="str">
            <v>EMLURB</v>
          </cell>
        </row>
        <row r="1492">
          <cell r="A1492" t="str">
            <v/>
          </cell>
          <cell r="D1492">
            <v>0</v>
          </cell>
        </row>
        <row r="1493">
          <cell r="A1493" t="str">
            <v>12.01.025</v>
          </cell>
          <cell r="B1493" t="str">
            <v>FORNECIMENTO E INSTALAÇÃO DE FORRO DE GESSO EM PLACAS, SUSPENSO POR ARAME GALVANIZADO Nº18, EM ESTRUTURA DE MADEIRA DE COBERTA.</v>
          </cell>
          <cell r="C1493" t="str">
            <v>m2</v>
          </cell>
          <cell r="D1493">
            <v>19.375</v>
          </cell>
          <cell r="E1493">
            <v>15.5</v>
          </cell>
          <cell r="F1493" t="str">
            <v>SEDUC</v>
          </cell>
        </row>
        <row r="1494">
          <cell r="A1494" t="str">
            <v/>
          </cell>
          <cell r="D1494">
            <v>0</v>
          </cell>
        </row>
        <row r="1495">
          <cell r="A1495" t="str">
            <v>12.01.026</v>
          </cell>
          <cell r="B1495" t="str">
            <v>FORNECIMENTO E INSTALAÇÃO DE FORRO EM GESSO ACARTONADO</v>
          </cell>
          <cell r="C1495" t="str">
            <v>m2</v>
          </cell>
          <cell r="D1495">
            <v>41.662499999999994</v>
          </cell>
          <cell r="E1495">
            <v>33.33</v>
          </cell>
          <cell r="F1495" t="str">
            <v>SEDUC</v>
          </cell>
        </row>
        <row r="1496">
          <cell r="A1496" t="str">
            <v/>
          </cell>
          <cell r="D1496">
            <v>0</v>
          </cell>
        </row>
        <row r="1497">
          <cell r="A1497" t="str">
            <v>12.02.010</v>
          </cell>
          <cell r="B1497" t="str">
            <v>FORNECIMENTO E ASSENTAMENTO DE FORROPACOTE DA EUCATEX, PADRAO LISO, MONTADO COM PERFIS APARENTES DE ACO PRE-PINTADO.</v>
          </cell>
          <cell r="C1497" t="str">
            <v>m2</v>
          </cell>
          <cell r="D1497">
            <v>48.3</v>
          </cell>
          <cell r="E1497">
            <v>38.64</v>
          </cell>
          <cell r="F1497" t="str">
            <v>EMLURB</v>
          </cell>
        </row>
        <row r="1498">
          <cell r="A1498" t="str">
            <v/>
          </cell>
          <cell r="D1498">
            <v>0</v>
          </cell>
        </row>
        <row r="1499">
          <cell r="A1499" t="str">
            <v>12.02.020</v>
          </cell>
          <cell r="B1499" t="str">
            <v>FORNECIMENTO E ASSENTAMENTO DE FORROPACOTE DA EUCATEX, PADRAO LISO, MONTADO COM PERFIS APARENTES DE ALUMINIO ANODIZADO.</v>
          </cell>
          <cell r="C1499" t="str">
            <v>m2</v>
          </cell>
          <cell r="D1499">
            <v>51.050000000000004</v>
          </cell>
          <cell r="E1499">
            <v>40.840000000000003</v>
          </cell>
          <cell r="F1499" t="str">
            <v>EMLURB</v>
          </cell>
        </row>
        <row r="1500">
          <cell r="A1500" t="str">
            <v/>
          </cell>
          <cell r="D1500">
            <v>0</v>
          </cell>
        </row>
        <row r="1501">
          <cell r="A1501" t="str">
            <v>12.03.011</v>
          </cell>
          <cell r="B1501" t="str">
            <v>FORNECIMENTO E INSTALAÇÃO DE FORRO DE PVC COM RÉGUAS DE 100X6000MM, ENCAIXADOS ENTRE SI E FIXADOS COM ESTRUTURA AUXILIAR GALVANIZADA E ARAME GALVANIZADO, INCLUINDO ARREMATE EM PVC.</v>
          </cell>
          <cell r="C1501" t="str">
            <v>m2</v>
          </cell>
          <cell r="D1501">
            <v>33.662500000000001</v>
          </cell>
          <cell r="E1501">
            <v>26.93</v>
          </cell>
          <cell r="F1501" t="str">
            <v>SEDUC</v>
          </cell>
        </row>
        <row r="1502">
          <cell r="A1502" t="str">
            <v/>
          </cell>
          <cell r="D1502">
            <v>0</v>
          </cell>
        </row>
        <row r="1503">
          <cell r="A1503" t="str">
            <v>12.03.013</v>
          </cell>
          <cell r="B1503" t="str">
            <v>FORNECIMENTO E INSTALAÇÃO DE FORRO DE PVC COM REGUAS DE 200MM DE LARGURA ENCAIXADOS ENTRE SI E FIXADOS COM ESTRUTURA AUXILIAR GALVANIZADA E ARAME GALVANIZADO, INCLUINDO ARREMATE PARA FORRO EM PVC.</v>
          </cell>
          <cell r="C1503" t="str">
            <v>m2</v>
          </cell>
          <cell r="D1503">
            <v>33.237499999999997</v>
          </cell>
          <cell r="E1503">
            <v>26.59</v>
          </cell>
          <cell r="F1503" t="str">
            <v>SEDUC</v>
          </cell>
        </row>
        <row r="1504">
          <cell r="A1504" t="str">
            <v/>
          </cell>
          <cell r="D1504">
            <v>0</v>
          </cell>
        </row>
        <row r="1505">
          <cell r="A1505" t="str">
            <v>12.03.020</v>
          </cell>
          <cell r="B1505" t="str">
            <v>REINSTALAÇÃO DE FORRO EM PVC, EXISTENTE.</v>
          </cell>
          <cell r="C1505" t="str">
            <v>m2</v>
          </cell>
          <cell r="D1505">
            <v>10.700000000000001</v>
          </cell>
          <cell r="E1505">
            <v>8.56</v>
          </cell>
          <cell r="F1505" t="str">
            <v>SEDUC</v>
          </cell>
        </row>
        <row r="1506">
          <cell r="A1506" t="str">
            <v/>
          </cell>
          <cell r="D1506">
            <v>0</v>
          </cell>
        </row>
        <row r="1507">
          <cell r="A1507" t="str">
            <v>12.04.011</v>
          </cell>
          <cell r="B1507" t="str">
            <v>FORRO COM TÁBUAS DE 10X1CM, FIXADA EM CAIBROS DE 5X6CM ESPAÇADO DE 50CM.</v>
          </cell>
          <cell r="C1507" t="str">
            <v>m2</v>
          </cell>
          <cell r="D1507">
            <v>83.337500000000006</v>
          </cell>
          <cell r="E1507">
            <v>66.67</v>
          </cell>
          <cell r="F1507" t="str">
            <v>SEDUC</v>
          </cell>
        </row>
        <row r="1508">
          <cell r="A1508" t="str">
            <v/>
          </cell>
          <cell r="D1508">
            <v>0</v>
          </cell>
        </row>
        <row r="1509">
          <cell r="A1509" t="str">
            <v>12.05.010</v>
          </cell>
          <cell r="B1509" t="str">
            <v>FORNECIMENTO E INSTALAÇÃO DE FORRO ACÚSTICO EM FIBRA MINERAL (MARCA ARMSTRONG - LINHA ENCORE OU SIMILAR), EM PERFIS TIPO "T" DE AÇO GALVANIZADO COM PINTURA A BASE DE POLIÉSTER.</v>
          </cell>
          <cell r="C1509" t="str">
            <v>m2</v>
          </cell>
          <cell r="D1509">
            <v>58.8125</v>
          </cell>
          <cell r="E1509">
            <v>47.05</v>
          </cell>
          <cell r="F1509" t="str">
            <v>SEDUC</v>
          </cell>
        </row>
        <row r="1510">
          <cell r="A1510" t="str">
            <v/>
          </cell>
          <cell r="D1510">
            <v>0</v>
          </cell>
        </row>
        <row r="1511">
          <cell r="A1511" t="str">
            <v>12.06.010</v>
          </cell>
          <cell r="B1511" t="str">
            <v>FORNECIMENTO E INSTALAÇÃO DE FORRO LUXALON</v>
          </cell>
          <cell r="C1511" t="str">
            <v>m2</v>
          </cell>
          <cell r="D1511">
            <v>228.33749999999998</v>
          </cell>
          <cell r="E1511">
            <v>182.67</v>
          </cell>
          <cell r="F1511" t="str">
            <v>SEDUC</v>
          </cell>
        </row>
        <row r="1512">
          <cell r="A1512" t="str">
            <v/>
          </cell>
          <cell r="D1512">
            <v>0</v>
          </cell>
        </row>
        <row r="1513">
          <cell r="A1513" t="str">
            <v>12.07.010</v>
          </cell>
          <cell r="B1513" t="str">
            <v>FORNECIMENTO E INSTALAÇÃO DE ESTRUTURA AUXILIAR EM CABO DE AÇO DE 5/16", PARABOLT5/16", PORCA SEXTAVADADE 1/4", CASTANHA DE 5/16" E ESTICADOR DE 5/16", PARA O FORRO DE PVC E CABEAMENTO ELÉTRICO NA ESCOLA TÉCNICA DE JABOATÃO.</v>
          </cell>
          <cell r="C1513" t="str">
            <v>m2</v>
          </cell>
          <cell r="D1513">
            <v>34.25</v>
          </cell>
          <cell r="E1513">
            <v>27.4</v>
          </cell>
          <cell r="F1513" t="str">
            <v>SEE</v>
          </cell>
        </row>
        <row r="1514">
          <cell r="A1514" t="str">
            <v/>
          </cell>
          <cell r="D1514">
            <v>0</v>
          </cell>
        </row>
        <row r="1515">
          <cell r="A1515" t="str">
            <v>13.00.000</v>
          </cell>
          <cell r="B1515" t="str">
            <v>PISOS</v>
          </cell>
          <cell r="D1515">
            <v>0</v>
          </cell>
        </row>
        <row r="1516">
          <cell r="A1516" t="str">
            <v/>
          </cell>
          <cell r="D1516">
            <v>0</v>
          </cell>
        </row>
        <row r="1517">
          <cell r="A1517" t="str">
            <v>13.01.010</v>
          </cell>
          <cell r="B1517" t="str">
            <v>LASTRO DE PISO COM 10,0 CM DE ESPESSURA EM CONCRETO 1:4:8.</v>
          </cell>
          <cell r="C1517" t="str">
            <v>m2</v>
          </cell>
          <cell r="D1517">
            <v>37.962499999999999</v>
          </cell>
          <cell r="E1517">
            <v>30.37</v>
          </cell>
          <cell r="F1517" t="str">
            <v>EMLURB</v>
          </cell>
        </row>
        <row r="1518">
          <cell r="A1518" t="str">
            <v/>
          </cell>
          <cell r="D1518">
            <v>0</v>
          </cell>
        </row>
        <row r="1519">
          <cell r="A1519" t="str">
            <v>13.01.020</v>
          </cell>
          <cell r="B1519" t="str">
            <v>LASTRO DE PISO COM A UTILIZACAO DE ADITIVO IMPERMEABILIZANTE - SIKA 1, COM 10,0 CM DE ESPESSURA EM CONCRETO 1:4:8.</v>
          </cell>
          <cell r="C1519" t="str">
            <v>m2</v>
          </cell>
          <cell r="D1519">
            <v>55.762500000000003</v>
          </cell>
          <cell r="E1519">
            <v>44.61</v>
          </cell>
          <cell r="F1519" t="str">
            <v>EMLURB</v>
          </cell>
        </row>
        <row r="1520">
          <cell r="A1520" t="str">
            <v/>
          </cell>
          <cell r="D1520">
            <v>0</v>
          </cell>
        </row>
        <row r="1521">
          <cell r="A1521" t="str">
            <v>13.01.030</v>
          </cell>
          <cell r="B1521" t="str">
            <v>LASTRO DE PISO COM 5,0 CM DE ESPESSURA EM CONCRETO 1:4:8.</v>
          </cell>
          <cell r="C1521" t="str">
            <v>m2</v>
          </cell>
          <cell r="D1521">
            <v>20.425000000000001</v>
          </cell>
          <cell r="E1521">
            <v>16.34</v>
          </cell>
          <cell r="F1521" t="str">
            <v>EMLURB</v>
          </cell>
        </row>
        <row r="1522">
          <cell r="A1522" t="str">
            <v/>
          </cell>
          <cell r="D1522">
            <v>0</v>
          </cell>
        </row>
        <row r="1523">
          <cell r="A1523" t="str">
            <v>13.01.040</v>
          </cell>
          <cell r="B1523" t="str">
            <v>LASTRO DE PISO , COM A UTILIZACAO DE ADITIVO IMPERMEABILIZANTE - SIKA 1, COM 5,0 CM DE ESPESSURA EM CONCRETO 1:4:8.</v>
          </cell>
          <cell r="C1523" t="str">
            <v>m2</v>
          </cell>
          <cell r="D1523">
            <v>29.325000000000003</v>
          </cell>
          <cell r="E1523">
            <v>23.46</v>
          </cell>
          <cell r="F1523" t="str">
            <v>EMLURB</v>
          </cell>
        </row>
        <row r="1524">
          <cell r="A1524" t="str">
            <v/>
          </cell>
          <cell r="D1524">
            <v>0</v>
          </cell>
        </row>
        <row r="1525">
          <cell r="A1525" t="str">
            <v>13.02.010</v>
          </cell>
          <cell r="B1525" t="str">
            <v>REGULARIZACAO DE CONTRA-PISO PARA REVESTIMENTO DE PISOS COM TACOS, ALCATIFAS, PAVIFLEX, ETC. EMPREGANDO ARGAMASSA DE CIMENTO E AREIA NO TRACO 1:4, COM 3,0 CM DE ESPESSURA.</v>
          </cell>
          <cell r="C1525" t="str">
            <v>m2</v>
          </cell>
          <cell r="D1525">
            <v>19.262499999999999</v>
          </cell>
          <cell r="E1525">
            <v>15.41</v>
          </cell>
          <cell r="F1525" t="str">
            <v>EMLURB</v>
          </cell>
        </row>
        <row r="1526">
          <cell r="A1526" t="str">
            <v/>
          </cell>
          <cell r="D1526">
            <v>0</v>
          </cell>
        </row>
        <row r="1527">
          <cell r="A1527" t="str">
            <v>13.02.015</v>
          </cell>
          <cell r="B1527" t="str">
            <v>ESTANHAMENTO DE PISO UTILIZANDO PASTA DE CIMENTO.</v>
          </cell>
          <cell r="C1527" t="str">
            <v>m2</v>
          </cell>
          <cell r="D1527">
            <v>1.625</v>
          </cell>
          <cell r="E1527">
            <v>1.3</v>
          </cell>
          <cell r="F1527" t="str">
            <v>SEDUC</v>
          </cell>
        </row>
        <row r="1528">
          <cell r="A1528" t="str">
            <v/>
          </cell>
          <cell r="D1528">
            <v>0</v>
          </cell>
        </row>
        <row r="1529">
          <cell r="A1529" t="str">
            <v>13.03.010</v>
          </cell>
          <cell r="B1529" t="str">
            <v>PISO CIMENTADO COM ARGAMASSA DE CIMENTO E AREIA NO TRACO 1:3, COM 2,0 CM DE ESPESSURA, E COM ACABAMENTO LISO.</v>
          </cell>
          <cell r="C1529" t="str">
            <v>m2</v>
          </cell>
          <cell r="D1529">
            <v>21.112500000000001</v>
          </cell>
          <cell r="E1529">
            <v>16.89</v>
          </cell>
          <cell r="F1529" t="str">
            <v>EMLURB</v>
          </cell>
        </row>
        <row r="1530">
          <cell r="A1530" t="str">
            <v/>
          </cell>
          <cell r="D1530">
            <v>0</v>
          </cell>
        </row>
        <row r="1531">
          <cell r="A1531" t="str">
            <v>13.03.020</v>
          </cell>
          <cell r="B1531" t="str">
            <v>PISO CIMENTADO COM ARGAMASSA DE CIMENTO E AREIA NO TRACO 1:3, COM 2,0 CM DE ESPESSURA E JUNTAS DE VIDRO FORMANDO QUADROS DE 1,0 X 1,0 M, E COM ACABAMENTO LISO.</v>
          </cell>
          <cell r="C1531" t="str">
            <v>m2</v>
          </cell>
          <cell r="D1531">
            <v>24.237500000000001</v>
          </cell>
          <cell r="E1531">
            <v>19.39</v>
          </cell>
          <cell r="F1531" t="str">
            <v>EMLURB</v>
          </cell>
        </row>
        <row r="1532">
          <cell r="A1532" t="str">
            <v/>
          </cell>
          <cell r="D1532">
            <v>0</v>
          </cell>
        </row>
        <row r="1533">
          <cell r="A1533" t="str">
            <v>13.03.030</v>
          </cell>
          <cell r="B1533" t="str">
            <v>PISO CIMENTADO COM ARGAMASSA DE CIMENTO E AREIA NO TRACO 1:3 , COM 2,0 CM DE ESPESSURA E JUNTAS DE MADEIRA FORMANDO QUADROS DE 2,0 X 2,0 M, E COM ACABAMENTO LISO.</v>
          </cell>
          <cell r="C1533" t="str">
            <v>m2</v>
          </cell>
          <cell r="D1533">
            <v>23.3125</v>
          </cell>
          <cell r="E1533">
            <v>18.649999999999999</v>
          </cell>
          <cell r="F1533" t="str">
            <v>EMLURB</v>
          </cell>
        </row>
        <row r="1534">
          <cell r="A1534" t="str">
            <v/>
          </cell>
          <cell r="D1534">
            <v>0</v>
          </cell>
        </row>
        <row r="1535">
          <cell r="A1535" t="str">
            <v>13.03.040</v>
          </cell>
          <cell r="B1535" t="str">
            <v>PISO CIMENTADO COM ARGAMASSA DE CIMENTO E AREIA NO TRACO 1:4 , COM 1,5 CM DE ESPESSURA E COM ACABAMENTO LISO.</v>
          </cell>
          <cell r="C1535" t="str">
            <v>m2</v>
          </cell>
          <cell r="D1535">
            <v>18.574999999999999</v>
          </cell>
          <cell r="E1535">
            <v>14.86</v>
          </cell>
          <cell r="F1535" t="str">
            <v>EMLURB</v>
          </cell>
        </row>
        <row r="1536">
          <cell r="A1536" t="str">
            <v/>
          </cell>
          <cell r="D1536">
            <v>0</v>
          </cell>
        </row>
        <row r="1537">
          <cell r="A1537" t="str">
            <v>13.03.051</v>
          </cell>
          <cell r="B1537" t="str">
            <v>PISO CIMENTADO COM ARGAMASSA DE CIMENTO E AREIA NO TRAÇO 1:4, COM 1,5CM DE ESPESSURA E JUNTAS DE PLÁSTICO RETA DE 20X3MM FORMANDO QUADROS DE 2,00X2,00M, E COM ACABAMENTO LISO.</v>
          </cell>
          <cell r="C1537" t="str">
            <v>m2</v>
          </cell>
          <cell r="D1537">
            <v>24.15</v>
          </cell>
          <cell r="E1537">
            <v>19.32</v>
          </cell>
          <cell r="F1537" t="str">
            <v>SEDUC</v>
          </cell>
        </row>
        <row r="1538">
          <cell r="A1538" t="str">
            <v/>
          </cell>
          <cell r="D1538">
            <v>0</v>
          </cell>
        </row>
        <row r="1539">
          <cell r="A1539" t="str">
            <v>13.03.052</v>
          </cell>
          <cell r="B1539" t="str">
            <v>PISO CIMENTADO ÁSPERO PARA CALÇADAS TRAÇO 1:4, ESPESSURA 2CM.</v>
          </cell>
          <cell r="C1539" t="str">
            <v>m2</v>
          </cell>
          <cell r="D1539">
            <v>18.787499999999998</v>
          </cell>
          <cell r="E1539">
            <v>15.03</v>
          </cell>
          <cell r="F1539" t="str">
            <v>SEDUC</v>
          </cell>
        </row>
        <row r="1540">
          <cell r="A1540" t="str">
            <v/>
          </cell>
          <cell r="D1540">
            <v>0</v>
          </cell>
        </row>
        <row r="1541">
          <cell r="A1541" t="str">
            <v>13.03.060</v>
          </cell>
          <cell r="B1541" t="str">
            <v>PISO EM LENCOL DE GRANITO ARTIFICIAL ( MARMORITE ) COM JUNTAS DE VIDRO, FORMANDO QUADROS DE 1,0 X 1,0 M, NA COR BRANCA. (OBS. DA SE: PREÇO INCLUSIVE COM REGULARIZAÇÃO)</v>
          </cell>
          <cell r="C1541" t="str">
            <v>m2</v>
          </cell>
          <cell r="D1541">
            <v>65.174999999999997</v>
          </cell>
          <cell r="E1541">
            <v>52.14</v>
          </cell>
          <cell r="F1541" t="str">
            <v>EMLURB</v>
          </cell>
        </row>
        <row r="1542">
          <cell r="A1542" t="str">
            <v/>
          </cell>
          <cell r="D1542">
            <v>0</v>
          </cell>
        </row>
        <row r="1543">
          <cell r="A1543" t="str">
            <v>13.03.070</v>
          </cell>
          <cell r="B1543" t="str">
            <v>PISO EM LENCOL DE GRANITO ARTIFICIAL ( MARMORITE ) COM JUNTAS DE VIDRO, FORMANDO QUADROS DE 1,0 X 1,0 M, NA COR CINZA. (OBS. DA SE: PREÇO INCLUSIVE COM REGULARIZAÇÃO)</v>
          </cell>
          <cell r="C1543" t="str">
            <v>m2</v>
          </cell>
          <cell r="D1543">
            <v>51.475000000000001</v>
          </cell>
          <cell r="E1543">
            <v>41.18</v>
          </cell>
          <cell r="F1543" t="str">
            <v>EMLURB</v>
          </cell>
        </row>
        <row r="1544">
          <cell r="A1544" t="str">
            <v/>
          </cell>
          <cell r="D1544">
            <v>0</v>
          </cell>
        </row>
        <row r="1545">
          <cell r="A1545" t="str">
            <v>13.03.080</v>
          </cell>
          <cell r="B1545" t="str">
            <v>PISO EM LENCOL DE GRANITO ARTIFICIAL ( MARMORITE ) COM JUNTAS DE VIDRO, FORMANDO QUADROS DE 1,0 X 1,0 M, NA COR PRETA OU VERMELHA. (OBS. DA SE: PREÇO INCLUSIVE COM REGULARIZAÇÃO)</v>
          </cell>
          <cell r="C1545" t="str">
            <v>m2</v>
          </cell>
          <cell r="D1545">
            <v>57.975000000000001</v>
          </cell>
          <cell r="E1545">
            <v>46.38</v>
          </cell>
          <cell r="F1545" t="str">
            <v>EMLURB</v>
          </cell>
        </row>
        <row r="1546">
          <cell r="A1546" t="str">
            <v/>
          </cell>
          <cell r="D1546">
            <v>0</v>
          </cell>
        </row>
        <row r="1547">
          <cell r="A1547" t="str">
            <v>13.03.090</v>
          </cell>
          <cell r="B1547" t="str">
            <v>PISO EM LENCOL DE GRANITO ARTIFICIAL ( MARMORITE ) COM JUNTAS DE PLASTICO , FORMANDO QUADROS DE 1,0 X 1,0 M, NA COR BRANCA. (OBS. DA SE: PREÇO INCLUSIVE COM REGULARIZAÇÃO)</v>
          </cell>
          <cell r="C1547" t="str">
            <v>m2</v>
          </cell>
          <cell r="D1547">
            <v>66.3</v>
          </cell>
          <cell r="E1547">
            <v>53.04</v>
          </cell>
          <cell r="F1547" t="str">
            <v>EMLURB</v>
          </cell>
        </row>
        <row r="1548">
          <cell r="A1548" t="str">
            <v/>
          </cell>
          <cell r="D1548">
            <v>0</v>
          </cell>
        </row>
        <row r="1549">
          <cell r="A1549" t="str">
            <v>13.03.100</v>
          </cell>
          <cell r="B1549" t="str">
            <v>PISO EM LENCOL DE GRANITO ARTIFICIAL ( MARMORITE ) COM JUNTAS DE PLASTICO , FORMANDO QUADROS DE 1,0 X 1,0 M, NA COR CINZA. (OBS. DA SE: PREÇO INCLUSIVE COM REGULARIZAÇÃO)</v>
          </cell>
          <cell r="C1549" t="str">
            <v>m2</v>
          </cell>
          <cell r="D1549">
            <v>52.599999999999994</v>
          </cell>
          <cell r="E1549">
            <v>42.08</v>
          </cell>
          <cell r="F1549" t="str">
            <v>EMLURB</v>
          </cell>
        </row>
        <row r="1550">
          <cell r="A1550" t="str">
            <v/>
          </cell>
          <cell r="D1550">
            <v>0</v>
          </cell>
        </row>
        <row r="1551">
          <cell r="A1551" t="str">
            <v>13.03.110</v>
          </cell>
          <cell r="B1551" t="str">
            <v>PISO EM LENCOL DE GRANITO ARTIFICIAL ( MARMORITE ) COM JUNTAS DE PLASTICO , FORMANDO QUADROS DE 1,0 X 1,0 M,NA COR PRETA OU VERMELHA. (OBS. DA SE: PREÇO INCLUSIVE COM REGULARIZAÇÃO)</v>
          </cell>
          <cell r="C1551" t="str">
            <v>m2</v>
          </cell>
          <cell r="D1551">
            <v>59.1</v>
          </cell>
          <cell r="E1551">
            <v>47.28</v>
          </cell>
          <cell r="F1551" t="str">
            <v>EMLURB</v>
          </cell>
        </row>
        <row r="1552">
          <cell r="A1552" t="str">
            <v/>
          </cell>
          <cell r="D1552">
            <v>0</v>
          </cell>
        </row>
        <row r="1553">
          <cell r="A1553" t="str">
            <v>13.03.121</v>
          </cell>
          <cell r="B1553" t="str">
            <v>LIXAMENTO E POLIMENTO COM ESMERILHADEIRA EM PISO GRANILITE EXISTENTE, PARA ÁREA ACIMA DE 50M2.</v>
          </cell>
          <cell r="C1553" t="str">
            <v>m2</v>
          </cell>
          <cell r="D1553">
            <v>7.5</v>
          </cell>
          <cell r="E1553">
            <v>6</v>
          </cell>
          <cell r="F1553" t="str">
            <v>SEDUC</v>
          </cell>
        </row>
        <row r="1554">
          <cell r="A1554" t="str">
            <v/>
          </cell>
          <cell r="D1554">
            <v>0</v>
          </cell>
        </row>
        <row r="1555">
          <cell r="A1555" t="str">
            <v>13.03.130</v>
          </cell>
          <cell r="B1555" t="str">
            <v>PISO CERAMICO COMUM,TIPO A, 20X20CM, PEI 3 ASSENTADO COM ARGAMASSA DE CIMENTO E AREIA NO TRACO 1:6, COM 2CM DE ESPESSURA INCLUSIVE REJUNTE.</v>
          </cell>
          <cell r="C1555" t="str">
            <v>m2</v>
          </cell>
          <cell r="D1555">
            <v>40.462499999999999</v>
          </cell>
          <cell r="E1555">
            <v>32.369999999999997</v>
          </cell>
          <cell r="F1555" t="str">
            <v>EMLURB</v>
          </cell>
        </row>
        <row r="1556">
          <cell r="A1556" t="str">
            <v/>
          </cell>
          <cell r="D1556">
            <v>0</v>
          </cell>
        </row>
        <row r="1557">
          <cell r="A1557" t="str">
            <v>13.03.140</v>
          </cell>
          <cell r="B1557" t="str">
            <v>PISO CERAMICO COMUM,TIPO A, 20X20CM, PEI 3 ASSENTADO COM ARGAMASSA PRE-FABRICADA DE CIMENTO COLANTE INCLUSIVE REJUNTE.</v>
          </cell>
          <cell r="C1557" t="str">
            <v>m2</v>
          </cell>
          <cell r="D1557">
            <v>26.625</v>
          </cell>
          <cell r="E1557">
            <v>21.3</v>
          </cell>
          <cell r="F1557" t="str">
            <v>EMLURB</v>
          </cell>
        </row>
        <row r="1558">
          <cell r="A1558" t="str">
            <v/>
          </cell>
          <cell r="D1558">
            <v>0</v>
          </cell>
        </row>
        <row r="1559">
          <cell r="A1559" t="str">
            <v>13.03.144</v>
          </cell>
          <cell r="B1559" t="str">
            <v>PISO CERÂMICO FABRICAÇÃO ELIANE CARGO PLUS - BONE, AD ( ANTIDERRAPANTE ), PEI 5, COM PLACAS DE 31X31CM E ESPESSURA DE 5MM, OU SIMILAR, ASSENTADAS COM ARGAMASSA PRÉ-FABRICADA DE CIMENTO COLANTE, INCLUSIVE REJUNTAMENTO COM JUNTAS DE 6MM.</v>
          </cell>
          <cell r="C1559" t="str">
            <v>m2</v>
          </cell>
          <cell r="D1559">
            <v>39.125</v>
          </cell>
          <cell r="E1559">
            <v>31.3</v>
          </cell>
          <cell r="F1559" t="str">
            <v>SEDUC</v>
          </cell>
        </row>
        <row r="1560">
          <cell r="A1560" t="str">
            <v/>
          </cell>
          <cell r="D1560">
            <v>0</v>
          </cell>
        </row>
        <row r="1561">
          <cell r="A1561" t="str">
            <v>13.03.145</v>
          </cell>
          <cell r="B1561" t="str">
            <v>PISO CERÂMICO ESMALTADA PARA PISO, FABRICAÇÃO PORTO RICO, PEI 5, COM PLACAS DE (30X30) CM2, ASSENTADA COM ARGAMASSA PRÉ-FABRICADA DE CIMENTO COLANTE, INCLUSIVE REJUNTAMENTO</v>
          </cell>
          <cell r="C1561" t="str">
            <v>m2</v>
          </cell>
          <cell r="D1561">
            <v>26.8</v>
          </cell>
          <cell r="E1561">
            <v>21.44</v>
          </cell>
          <cell r="F1561" t="str">
            <v>SEDUC</v>
          </cell>
        </row>
        <row r="1562">
          <cell r="A1562" t="str">
            <v/>
          </cell>
          <cell r="D1562">
            <v>0</v>
          </cell>
        </row>
        <row r="1563">
          <cell r="A1563" t="str">
            <v>13.03.146</v>
          </cell>
          <cell r="B1563" t="str">
            <v>PISO CERÂMICO 32 x 32 CM, ELIZABETH OU SIMILAR, PEI 5, ASSENTADO COM ARGAMASSA PRÉ-FABRICADA DE CIMENTO COLANTE, INCLUSIVE REJUNTAMENTO.</v>
          </cell>
          <cell r="C1563" t="str">
            <v>m2</v>
          </cell>
          <cell r="D1563">
            <v>30.625</v>
          </cell>
          <cell r="E1563">
            <v>24.5</v>
          </cell>
          <cell r="F1563" t="str">
            <v>SEDUC</v>
          </cell>
        </row>
        <row r="1564">
          <cell r="A1564" t="str">
            <v/>
          </cell>
          <cell r="D1564">
            <v>0</v>
          </cell>
        </row>
        <row r="1565">
          <cell r="A1565" t="str">
            <v>13.03.147</v>
          </cell>
          <cell r="B1565" t="str">
            <v>PISO CERÂMICO 32 x 32 CM, ELIZABETH OU SIMILAR, PEI 5, ASSENTADO COM ARGAMASSA PISO SOBRE PISO INTERNO QUARTZOLIT OU SIMILAR, INCLUSIVE REJUNTAMENTO.</v>
          </cell>
          <cell r="C1565" t="str">
            <v>m2</v>
          </cell>
          <cell r="D1565">
            <v>45.012499999999996</v>
          </cell>
          <cell r="E1565">
            <v>36.01</v>
          </cell>
          <cell r="F1565" t="str">
            <v>SEDUC</v>
          </cell>
        </row>
        <row r="1566">
          <cell r="A1566" t="str">
            <v/>
          </cell>
          <cell r="D1566">
            <v>0</v>
          </cell>
        </row>
        <row r="1567">
          <cell r="A1567" t="str">
            <v>13.03.150</v>
          </cell>
          <cell r="B1567" t="str">
            <v>PISO PAVIFLEX COM 2 MM DE ESPESSURA, SOBRE BASE REGULARIZADA JA PRONTA.</v>
          </cell>
          <cell r="C1567" t="str">
            <v>m2</v>
          </cell>
          <cell r="D1567">
            <v>53.8</v>
          </cell>
          <cell r="E1567">
            <v>43.04</v>
          </cell>
          <cell r="F1567" t="str">
            <v>EMLURB</v>
          </cell>
        </row>
        <row r="1568">
          <cell r="A1568" t="str">
            <v/>
          </cell>
          <cell r="D1568">
            <v>0</v>
          </cell>
        </row>
        <row r="1569">
          <cell r="A1569" t="str">
            <v>13.03.160</v>
          </cell>
          <cell r="B1569" t="str">
            <v>PISO PAVIFLEX COM 2 MM DE ESPESSURA, INCLUSIVE BASE REGULARIZADA DE ARGAMASSA DE CIMENTO E AREIA NO TRACO 1:4,COM 3,0 CM DE ESPESSURA.</v>
          </cell>
          <cell r="C1569" t="str">
            <v>m2</v>
          </cell>
          <cell r="D1569">
            <v>73.0625</v>
          </cell>
          <cell r="E1569">
            <v>58.45</v>
          </cell>
          <cell r="F1569" t="str">
            <v>EMLURB</v>
          </cell>
        </row>
        <row r="1570">
          <cell r="A1570" t="str">
            <v/>
          </cell>
          <cell r="D1570">
            <v>0</v>
          </cell>
        </row>
        <row r="1571">
          <cell r="A1571" t="str">
            <v>13.03.161</v>
          </cell>
          <cell r="B1571" t="str">
            <v>FORNECIMENTO E INSTALAÇÃO DE PAVIFLEX COM 3,2CM DE ESPESSURA, LINHA DINAMIC OU SIMILAR.</v>
          </cell>
          <cell r="C1571" t="str">
            <v>m2</v>
          </cell>
          <cell r="D1571">
            <v>82.3125</v>
          </cell>
          <cell r="E1571">
            <v>65.849999999999994</v>
          </cell>
          <cell r="F1571" t="str">
            <v>SEDUC</v>
          </cell>
        </row>
        <row r="1572">
          <cell r="A1572" t="str">
            <v/>
          </cell>
          <cell r="D1572">
            <v>0</v>
          </cell>
        </row>
        <row r="1573">
          <cell r="A1573" t="str">
            <v>13.03.162</v>
          </cell>
          <cell r="B1573" t="str">
            <v>FORNECIMENTO E INSTALAÇÃO DE MANTA PAVIFLOR COM 2,00MM DE ESPESSURA, LINHA PRISMA OU SIMILAR.</v>
          </cell>
          <cell r="C1573" t="str">
            <v>m2</v>
          </cell>
          <cell r="D1573">
            <v>83.037500000000009</v>
          </cell>
          <cell r="E1573">
            <v>66.430000000000007</v>
          </cell>
          <cell r="F1573" t="str">
            <v>SEDUC</v>
          </cell>
        </row>
        <row r="1574">
          <cell r="A1574" t="str">
            <v/>
          </cell>
          <cell r="D1574">
            <v>0</v>
          </cell>
        </row>
        <row r="1575">
          <cell r="A1575" t="str">
            <v>13.03.170</v>
          </cell>
          <cell r="B1575" t="str">
            <v>PISO INDUSTRIAL DURBETON , KORODUR OU SIMILAR DE ALTA RESISTENCIA COM 8 MM DE ESPESSURA,COM JUNTAS DE PLASTICO FORMANDO QUADROS DE 1,0 X 1,0 M , NA COR CINZA NATURAL E COM ACABAMENTO DESEMPENADO, INCLUSIVE BASE REGULARIZADA.</v>
          </cell>
          <cell r="C1575" t="str">
            <v>m2</v>
          </cell>
          <cell r="D1575">
            <v>46.8125</v>
          </cell>
          <cell r="E1575">
            <v>37.450000000000003</v>
          </cell>
          <cell r="F1575" t="str">
            <v>EMLURB</v>
          </cell>
        </row>
        <row r="1576">
          <cell r="A1576" t="str">
            <v/>
          </cell>
          <cell r="D1576">
            <v>0</v>
          </cell>
        </row>
        <row r="1577">
          <cell r="A1577" t="str">
            <v>13.03.180</v>
          </cell>
          <cell r="B1577" t="str">
            <v>PISO INDUSTRIAL DURBETON , KORODUR OU SIMILAR DE ALTA RESISTENCIA COM 8 MM DE ESPESSURA,COM JUNTAS DE PLASTICO FORMANDO QUADROS DE 1,0 X 1,0 M , NA COR CINZA NATURAL E COM ACABAMENTO LEVEMENTE RASPADO, INCLUSIVE BASE REGULARIZADA.</v>
          </cell>
          <cell r="C1577" t="str">
            <v>m2</v>
          </cell>
          <cell r="D1577">
            <v>55.412499999999994</v>
          </cell>
          <cell r="E1577">
            <v>44.33</v>
          </cell>
          <cell r="F1577" t="str">
            <v>EMLURB</v>
          </cell>
        </row>
        <row r="1578">
          <cell r="A1578" t="str">
            <v/>
          </cell>
          <cell r="D1578">
            <v>0</v>
          </cell>
        </row>
        <row r="1579">
          <cell r="A1579" t="str">
            <v>13.03.190</v>
          </cell>
          <cell r="B1579" t="str">
            <v>PISO INDUSTRIAL DURBETON , KORODUR OU SIMILAR DE ALTA RESISTENCIA COM 8 MM DE ESPESSURA,COM JUNTAS DE PLASTICO FORMANDO QUADROS DE 1,0 X 1,0 M , NA COR CINZA NATURAL E COM ACABAMENTO RASPADO POLIDO, INCLUSIVE BASE REGULARIZADA.</v>
          </cell>
          <cell r="C1579" t="str">
            <v>m2</v>
          </cell>
          <cell r="D1579">
            <v>61.125</v>
          </cell>
          <cell r="E1579">
            <v>48.9</v>
          </cell>
          <cell r="F1579" t="str">
            <v>EMLURB</v>
          </cell>
        </row>
        <row r="1580">
          <cell r="A1580" t="str">
            <v/>
          </cell>
          <cell r="D1580">
            <v>0</v>
          </cell>
        </row>
        <row r="1581">
          <cell r="A1581" t="str">
            <v>13.03.200</v>
          </cell>
          <cell r="B1581" t="str">
            <v>PISO INDUSTRIAL DURBETON , KORODUR OU SIMILAR DE ALTA RESISTENCIA COM 8 MM DE ESPESSURA,COM JUNTAS DE PLASTICO FORMANDO QUADROS DE 1,0 X 1,0 M , NA COR AMARELA, PRETA, MARROM OU VERMELHA E COM ACABAMENTO DESEMPENADO, INCLUSIVE BASE REGULARIZADA.</v>
          </cell>
          <cell r="C1581" t="str">
            <v>m2</v>
          </cell>
          <cell r="D1581">
            <v>50.1875</v>
          </cell>
          <cell r="E1581">
            <v>40.15</v>
          </cell>
          <cell r="F1581" t="str">
            <v>EMLURB</v>
          </cell>
        </row>
        <row r="1582">
          <cell r="A1582" t="str">
            <v/>
          </cell>
          <cell r="D1582">
            <v>0</v>
          </cell>
        </row>
        <row r="1583">
          <cell r="A1583" t="str">
            <v>13.03.210</v>
          </cell>
          <cell r="B1583" t="str">
            <v>PISO INDUSTRIAL DURBETON , KORODUR OU SIMILAR DE ALTA RESISTENCIA COM 8 MM DE ESPESSURA,COM JUNTAS DE PLASTICO FORMANDO QUADROS DE 1,0 X 1,0 M , NA COR AMARELA, PRETA, MARROM OU VERMELHA E COM ACABAMENTO LEVEMENTE RASPADO, INCLUSIVE BASE REGULARIZADA.</v>
          </cell>
          <cell r="C1583" t="str">
            <v>m2</v>
          </cell>
          <cell r="D1583">
            <v>58.787500000000001</v>
          </cell>
          <cell r="E1583">
            <v>47.03</v>
          </cell>
          <cell r="F1583" t="str">
            <v>EMLURB</v>
          </cell>
        </row>
        <row r="1584">
          <cell r="A1584" t="str">
            <v/>
          </cell>
          <cell r="D1584">
            <v>0</v>
          </cell>
        </row>
        <row r="1585">
          <cell r="A1585" t="str">
            <v>13.03.220</v>
          </cell>
          <cell r="B1585" t="str">
            <v>PISO INDUSTRIAL DURBETON , KORODUR OU SIMILAR DE ALTA RESISTENCIA COM 8 MM DE ESPESSURA,COM JUNTAS DE PLASTICO FORMANDO QUADROS DE 1,0 X 1,0 M , NA COR AMARELA, PRETA, MARROM OU VERMELHA E COM ACABAMENTO RASPADO POLIDO, INCLUSIVE BASE REGULARIZADA.</v>
          </cell>
          <cell r="C1585" t="str">
            <v>m2</v>
          </cell>
          <cell r="D1585">
            <v>64.5</v>
          </cell>
          <cell r="E1585">
            <v>51.6</v>
          </cell>
          <cell r="F1585" t="str">
            <v>EMLURB</v>
          </cell>
        </row>
        <row r="1586">
          <cell r="A1586" t="str">
            <v/>
          </cell>
          <cell r="D1586">
            <v>0</v>
          </cell>
        </row>
        <row r="1587">
          <cell r="A1587" t="str">
            <v>13.03.230</v>
          </cell>
          <cell r="B1587" t="str">
            <v>PISO INDUSTRIAL DURBETON , KORODUR OU SIMILAR DE ALTA RESISTENCIA COM 8 MM DE ESPESSURA,COM JUNTAS DE PLASTICO FORMANDO QUADROS DE 1,0 X 1,0 M, NA COR VERDE E COM ACABAMENTO DESEMPENADO, INCLUSIVE BASE REGULARIZADA.</v>
          </cell>
          <cell r="C1587" t="str">
            <v>m2</v>
          </cell>
          <cell r="D1587">
            <v>53.9375</v>
          </cell>
          <cell r="E1587">
            <v>43.15</v>
          </cell>
          <cell r="F1587" t="str">
            <v>EMLURB</v>
          </cell>
        </row>
        <row r="1588">
          <cell r="A1588" t="str">
            <v/>
          </cell>
          <cell r="D1588">
            <v>0</v>
          </cell>
        </row>
        <row r="1589">
          <cell r="A1589" t="str">
            <v>13.03.240</v>
          </cell>
          <cell r="B1589" t="str">
            <v>PISO INDUSTRIAL DURBETON , KORODUR OU SIMILAR DE ALTA RESISTENCIA COM 8 MM DE ESPESSURA,COM JUNTAS DE PLASTICO FORMANDO QUADROS DE 1,0 X 1,0 M, NA COR VERDE E COM ACABAMENTO LEVEMENTE RASPADO, INCLUSIVE BASE REGULARIZADA.</v>
          </cell>
          <cell r="C1589" t="str">
            <v>m2</v>
          </cell>
          <cell r="D1589">
            <v>62.537500000000001</v>
          </cell>
          <cell r="E1589">
            <v>50.03</v>
          </cell>
          <cell r="F1589" t="str">
            <v>EMLURB</v>
          </cell>
        </row>
        <row r="1590">
          <cell r="A1590" t="str">
            <v/>
          </cell>
          <cell r="D1590">
            <v>0</v>
          </cell>
        </row>
        <row r="1591">
          <cell r="A1591" t="str">
            <v>13.03.250</v>
          </cell>
          <cell r="B1591" t="str">
            <v>PISO INDUSTRIAL DURBETON , KORODUR OU SIMILAR DE ALTA RESISTENCIA COM 8 MM DE ESPESSURA,COM JUNTAS DE PLASTICO FORMANDO QUADROS DE 1,0 X 1,0 M , NA COR VERDE E COM ACABAMENTO RASPADO POLIDO, INCLUSIVE BASE REGULARIZADA.</v>
          </cell>
          <cell r="C1591" t="str">
            <v>m2</v>
          </cell>
          <cell r="D1591">
            <v>68.25</v>
          </cell>
          <cell r="E1591">
            <v>54.6</v>
          </cell>
          <cell r="F1591" t="str">
            <v>EMLURB</v>
          </cell>
        </row>
        <row r="1592">
          <cell r="A1592" t="str">
            <v/>
          </cell>
          <cell r="D1592">
            <v>0</v>
          </cell>
        </row>
        <row r="1593">
          <cell r="A1593" t="str">
            <v>13.03.300</v>
          </cell>
          <cell r="B1593" t="str">
            <v>PISO EM GRANITO CINZA CORUMBÁ, ESPESSURA 2CM, APLICADO COM ARGAMASSA INDUSTRIALIZADA AC-I, NÃO INCLUSO REGULARIZAÇÃO DE BASE.</v>
          </cell>
          <cell r="C1593" t="str">
            <v>m2</v>
          </cell>
          <cell r="D1593">
            <v>188.82499999999999</v>
          </cell>
          <cell r="E1593">
            <v>151.06</v>
          </cell>
          <cell r="F1593" t="str">
            <v>SEDUC</v>
          </cell>
        </row>
        <row r="1594">
          <cell r="A1594" t="str">
            <v/>
          </cell>
          <cell r="D1594">
            <v>0</v>
          </cell>
        </row>
        <row r="1595">
          <cell r="A1595" t="str">
            <v>13.03.301</v>
          </cell>
          <cell r="B1595" t="str">
            <v>PISO EM GRANITO UBATUBA, ESPESSURA 2 CM, APLICADO COM ARGAMASSA INDUSTRIALIZADA AC-1, NÃO INCLUSO REGULARIZAÇÃO DE BASE.</v>
          </cell>
          <cell r="C1595" t="str">
            <v>m</v>
          </cell>
          <cell r="D1595">
            <v>182.26249999999999</v>
          </cell>
          <cell r="E1595">
            <v>145.81</v>
          </cell>
          <cell r="F1595" t="str">
            <v>SEDUC</v>
          </cell>
        </row>
        <row r="1596">
          <cell r="A1596" t="str">
            <v/>
          </cell>
          <cell r="D1596">
            <v>0</v>
          </cell>
        </row>
        <row r="1597">
          <cell r="A1597" t="str">
            <v>13.03.302</v>
          </cell>
          <cell r="B1597" t="str">
            <v>PISO EM GRANITO CINZA CORUMBÁ LEVIGADO, ESPESSURA 2 CM, APLICADO COM ARGAMASSA INDUSTRIALIZADA AC-I, NÃO INCLUSO REGULARIZAÇÃO DE BASE</v>
          </cell>
          <cell r="C1597" t="str">
            <v>m2</v>
          </cell>
          <cell r="D1597">
            <v>152.72500000000002</v>
          </cell>
          <cell r="E1597">
            <v>122.18</v>
          </cell>
          <cell r="F1597" t="str">
            <v>SEDUC</v>
          </cell>
        </row>
        <row r="1598">
          <cell r="A1598" t="str">
            <v/>
          </cell>
          <cell r="D1598">
            <v>0</v>
          </cell>
        </row>
        <row r="1599">
          <cell r="A1599" t="str">
            <v>13.03.303</v>
          </cell>
          <cell r="B1599" t="str">
            <v>PISO EM GRANITO PRETO CEARÁ LEVIGADO, ESPESSURA 2CM, APLICADO COM ARGAMASSA INDUSTRIALIZADA AC-I, NÃO INCLUSO REGULARIZAÇÃO DE BASE.</v>
          </cell>
          <cell r="C1599" t="str">
            <v>m2</v>
          </cell>
          <cell r="D1599">
            <v>282.88749999999999</v>
          </cell>
          <cell r="E1599">
            <v>226.31</v>
          </cell>
          <cell r="F1599" t="str">
            <v>SEDUC</v>
          </cell>
        </row>
        <row r="1600">
          <cell r="A1600" t="str">
            <v/>
          </cell>
          <cell r="D1600">
            <v>0</v>
          </cell>
        </row>
        <row r="1601">
          <cell r="A1601" t="str">
            <v>13.03.304</v>
          </cell>
          <cell r="B1601" t="str">
            <v>PISO EM GRANITO VERDE JEQUITIBÁ, ESPESSURA 2CM, APLICADO COM ARGAMASSA INDUSTRIALIZADA AC-I, NÃO INCLUSO REGULARIZAÇÃO DE BASE.</v>
          </cell>
          <cell r="C1601" t="str">
            <v>m2</v>
          </cell>
          <cell r="D1601">
            <v>182.26249999999999</v>
          </cell>
          <cell r="E1601">
            <v>145.81</v>
          </cell>
          <cell r="F1601" t="str">
            <v>SEDUC</v>
          </cell>
        </row>
        <row r="1602">
          <cell r="A1602" t="str">
            <v/>
          </cell>
          <cell r="D1602">
            <v>0</v>
          </cell>
        </row>
        <row r="1603">
          <cell r="A1603" t="str">
            <v>13.03.305</v>
          </cell>
          <cell r="B1603" t="str">
            <v>PISO EM GRANITO PRETO CEARÁ POLIDO, ESPESSURA 2CM, APLICADO COM ARGAMASSA INDUSTRIALIZADA AC-I, NÃO INCLUSO REGULARIZAÇÃO DE BASE.</v>
          </cell>
          <cell r="C1603" t="str">
            <v>m2</v>
          </cell>
          <cell r="D1603">
            <v>282.88749999999999</v>
          </cell>
          <cell r="E1603">
            <v>226.31</v>
          </cell>
          <cell r="F1603" t="str">
            <v>SEDUC</v>
          </cell>
        </row>
        <row r="1604">
          <cell r="A1604" t="str">
            <v/>
          </cell>
          <cell r="D1604">
            <v>0</v>
          </cell>
        </row>
        <row r="1605">
          <cell r="A1605" t="str">
            <v>13.06.010</v>
          </cell>
          <cell r="B1605" t="str">
            <v>PISO EM ARDÓSIA COM PLACAS DE 30X30CM, ESP. 8MM, ASSENTADA COM ARGAMASSA PRÉ-FABRICADA DE CIMENTO COLANTE, INCLUSIVE REJUNTAMENTO COM JUNTAS DE 5MM.</v>
          </cell>
          <cell r="C1605" t="str">
            <v>m2</v>
          </cell>
          <cell r="D1605">
            <v>35.274999999999999</v>
          </cell>
          <cell r="E1605">
            <v>28.22</v>
          </cell>
          <cell r="F1605" t="str">
            <v>SEDUC</v>
          </cell>
        </row>
        <row r="1606">
          <cell r="A1606" t="str">
            <v/>
          </cell>
          <cell r="D1606">
            <v>0</v>
          </cell>
        </row>
        <row r="1607">
          <cell r="A1607" t="str">
            <v>13.06.020</v>
          </cell>
          <cell r="B1607" t="str">
            <v>PISO CERÂMICO GAIL,LINHA ARQUITETURA NATURAL OU SIMILAR, ANTEDERRAPANTE, ALTA RESISTENCIA E NAS SEGUINTES DIMENSÕES 240 X 116 X 9MM, ASSENTADA COM ARGAMASSA PRE-FABRICADA DE CIMENTO E AREIA,INCLUSIVE REJUNTAMENTO.</v>
          </cell>
          <cell r="C1607" t="str">
            <v>m2</v>
          </cell>
          <cell r="D1607">
            <v>76.412500000000009</v>
          </cell>
          <cell r="E1607">
            <v>61.13</v>
          </cell>
        </row>
        <row r="1608">
          <cell r="A1608" t="str">
            <v/>
          </cell>
          <cell r="D1608">
            <v>0</v>
          </cell>
        </row>
        <row r="1609">
          <cell r="A1609" t="str">
            <v>13.07.010</v>
          </cell>
          <cell r="B1609" t="str">
            <v>PISO EM ASSOALHO DE MADEIRA DE LEI (IPÊ OU SIMILAR), RÉGUAS MACHO E FÊMEA 15 X 2 CM - EXTRA.</v>
          </cell>
          <cell r="C1609" t="str">
            <v>m2</v>
          </cell>
          <cell r="D1609">
            <v>105.67500000000001</v>
          </cell>
          <cell r="E1609">
            <v>84.54</v>
          </cell>
          <cell r="F1609" t="str">
            <v>SEDUC</v>
          </cell>
        </row>
        <row r="1610">
          <cell r="A1610" t="str">
            <v/>
          </cell>
          <cell r="D1610">
            <v>0</v>
          </cell>
        </row>
        <row r="1611">
          <cell r="A1611" t="str">
            <v>14.00.000</v>
          </cell>
          <cell r="B1611" t="str">
            <v>RODAPES,SOLEIRAS,DEGRAUS E CORRIMAOS</v>
          </cell>
          <cell r="D1611">
            <v>0</v>
          </cell>
        </row>
        <row r="1612">
          <cell r="A1612" t="str">
            <v/>
          </cell>
          <cell r="D1612">
            <v>0</v>
          </cell>
        </row>
        <row r="1613">
          <cell r="A1613" t="str">
            <v>14.01.030</v>
          </cell>
          <cell r="B1613" t="str">
            <v>RODAPE DE GRANITO ARTIFICIAL (MARMORITE) COM 10 CM DE ALTURA, NA COR BRANCA.</v>
          </cell>
          <cell r="C1613" t="str">
            <v>m</v>
          </cell>
          <cell r="D1613">
            <v>19.487500000000001</v>
          </cell>
          <cell r="E1613">
            <v>15.59</v>
          </cell>
          <cell r="F1613" t="str">
            <v>EMLURB</v>
          </cell>
        </row>
        <row r="1614">
          <cell r="A1614" t="str">
            <v/>
          </cell>
          <cell r="D1614">
            <v>0</v>
          </cell>
        </row>
        <row r="1615">
          <cell r="A1615" t="str">
            <v>14.01.040</v>
          </cell>
          <cell r="B1615" t="str">
            <v>RODAPE DE GRANITO ARTIFICIAL (MARMORITE) COM 10 CM DE ALTURA, NA COR CINZA.</v>
          </cell>
          <cell r="C1615" t="str">
            <v>m</v>
          </cell>
          <cell r="D1615">
            <v>18.112500000000001</v>
          </cell>
          <cell r="E1615">
            <v>14.49</v>
          </cell>
          <cell r="F1615" t="str">
            <v>EMLURB</v>
          </cell>
        </row>
        <row r="1616">
          <cell r="A1616" t="str">
            <v/>
          </cell>
          <cell r="D1616">
            <v>0</v>
          </cell>
        </row>
        <row r="1617">
          <cell r="A1617" t="str">
            <v>14.01.050</v>
          </cell>
          <cell r="B1617" t="str">
            <v>RODAPE DE GRANITO ARTIFICIAL (MARMORITE) COM 10 CM DE ALTURA, NA COR PRETA OU VERMELHA.</v>
          </cell>
          <cell r="C1617" t="str">
            <v>m</v>
          </cell>
          <cell r="D1617">
            <v>18.762499999999999</v>
          </cell>
          <cell r="E1617">
            <v>15.01</v>
          </cell>
          <cell r="F1617" t="str">
            <v>EMLURB</v>
          </cell>
        </row>
        <row r="1618">
          <cell r="A1618" t="str">
            <v/>
          </cell>
          <cell r="D1618">
            <v>0</v>
          </cell>
        </row>
        <row r="1619">
          <cell r="A1619" t="str">
            <v>14.01.060</v>
          </cell>
          <cell r="B1619" t="str">
            <v>RODAPE DE PAVIFLEX APLICADO SOBRE REVESTIMENTO DE ARGAMASSA DE CIMENTO E AREIA NO TRACO 1:3.</v>
          </cell>
          <cell r="C1619" t="str">
            <v>m</v>
          </cell>
          <cell r="D1619">
            <v>18.075000000000003</v>
          </cell>
          <cell r="E1619">
            <v>14.46</v>
          </cell>
          <cell r="F1619" t="str">
            <v>EMLURB</v>
          </cell>
        </row>
        <row r="1620">
          <cell r="A1620" t="str">
            <v/>
          </cell>
          <cell r="D1620">
            <v>0</v>
          </cell>
        </row>
        <row r="1621">
          <cell r="A1621" t="str">
            <v>14.01.070</v>
          </cell>
          <cell r="B1621" t="str">
            <v>RODAPE DE ARGAMASSA DE ALTA RESISTENCIA DURBETON,KORODUR OU SIMILAR, COM 10,0 CM DE ALTURA NA COR CINZA NATURAL E COM ACABAMENTO RASPADO.</v>
          </cell>
          <cell r="C1621" t="str">
            <v>m</v>
          </cell>
          <cell r="D1621">
            <v>18.587499999999999</v>
          </cell>
          <cell r="E1621">
            <v>14.87</v>
          </cell>
          <cell r="F1621" t="str">
            <v>EMLURB</v>
          </cell>
        </row>
        <row r="1622">
          <cell r="A1622" t="str">
            <v/>
          </cell>
          <cell r="D1622">
            <v>0</v>
          </cell>
        </row>
        <row r="1623">
          <cell r="A1623" t="str">
            <v>14.01.080</v>
          </cell>
          <cell r="B1623" t="str">
            <v>RODAPE DE ARGAMASSA DE ALTA RESISTENCIA DURBETON,KORODUR OU SIMILAR, COM 10,0 CM DE ALTURA NA COR AMARELA, PRETA, MARROM OU VERMELHA E COM ACABAMENTO RASPADO.</v>
          </cell>
          <cell r="C1623" t="str">
            <v>m</v>
          </cell>
          <cell r="D1623">
            <v>19.9375</v>
          </cell>
          <cell r="E1623">
            <v>15.95</v>
          </cell>
          <cell r="F1623" t="str">
            <v>EMLURB</v>
          </cell>
        </row>
        <row r="1624">
          <cell r="A1624" t="str">
            <v/>
          </cell>
          <cell r="D1624">
            <v>0</v>
          </cell>
        </row>
        <row r="1625">
          <cell r="A1625" t="str">
            <v>14.01.090</v>
          </cell>
          <cell r="B1625" t="str">
            <v>RODAPE DE ARGAMASSA DE ALTA RESISTENCIA DURBETON,KORODUR OU SIMILAR, COM 10,0 CM DE ALTURA NA COR VERDE E COM ACABAMENTO RASPADO.</v>
          </cell>
          <cell r="C1625" t="str">
            <v>m</v>
          </cell>
          <cell r="D1625">
            <v>21.4375</v>
          </cell>
          <cell r="E1625">
            <v>17.149999999999999</v>
          </cell>
          <cell r="F1625" t="str">
            <v>EMLURB</v>
          </cell>
        </row>
        <row r="1626">
          <cell r="A1626" t="str">
            <v/>
          </cell>
          <cell r="D1626">
            <v>0</v>
          </cell>
        </row>
        <row r="1627">
          <cell r="A1627" t="str">
            <v>14.01.100</v>
          </cell>
          <cell r="B1627" t="str">
            <v>RODAPÉ EM GRANITO BRANCO POLIDO, ALTURA 7 CM E ESPESSURA 2 CM , APLICADO COM ARGAMSSA INDUSTRIALIZADA AC-1.</v>
          </cell>
          <cell r="C1627" t="str">
            <v>m</v>
          </cell>
          <cell r="D1627">
            <v>25.387499999999999</v>
          </cell>
          <cell r="E1627">
            <v>20.309999999999999</v>
          </cell>
          <cell r="F1627" t="str">
            <v>SEDUC</v>
          </cell>
        </row>
        <row r="1628">
          <cell r="A1628" t="str">
            <v/>
          </cell>
          <cell r="D1628">
            <v>0</v>
          </cell>
        </row>
        <row r="1629">
          <cell r="A1629" t="str">
            <v>14.01.101</v>
          </cell>
          <cell r="B1629" t="str">
            <v>RODAPÉ EM GRANITO CINZA CORUMBÁ, ALTURA 7 CM E ESPESSURA 2 CM, APLICADO COM ARGAMASSA INDUSTRIALIZADA.</v>
          </cell>
          <cell r="C1629" t="str">
            <v>m</v>
          </cell>
          <cell r="D1629">
            <v>27.774999999999999</v>
          </cell>
          <cell r="E1629">
            <v>22.22</v>
          </cell>
          <cell r="F1629" t="str">
            <v>SEDUC</v>
          </cell>
        </row>
        <row r="1630">
          <cell r="A1630" t="str">
            <v/>
          </cell>
          <cell r="D1630">
            <v>0</v>
          </cell>
        </row>
        <row r="1631">
          <cell r="A1631" t="str">
            <v>14.01.102</v>
          </cell>
          <cell r="B1631" t="str">
            <v>RODAPÉ EM GRANITO PRETO CEARÁ, ALTURA 7 CM, E ESPESSURA 2 CM,APLICADO COM ARGAMASSA INDUSTRIALIZADA AC-1.</v>
          </cell>
          <cell r="C1631" t="str">
            <v>m</v>
          </cell>
          <cell r="D1631">
            <v>38.050000000000004</v>
          </cell>
          <cell r="E1631">
            <v>30.44</v>
          </cell>
          <cell r="F1631" t="str">
            <v>SEDUC</v>
          </cell>
        </row>
        <row r="1632">
          <cell r="A1632" t="str">
            <v/>
          </cell>
          <cell r="D1632">
            <v>0</v>
          </cell>
        </row>
        <row r="1633">
          <cell r="A1633" t="str">
            <v>14.01.103</v>
          </cell>
          <cell r="B1633" t="str">
            <v>RODAPÉ EM GRANITO BEGE IMACULADO, ALTURA 7 CM E ESPESSURA 2 CM ,APLICADO COM ARGAMASSA INDUSTRIALIZADA AC-1.</v>
          </cell>
          <cell r="C1633" t="str">
            <v>m</v>
          </cell>
          <cell r="D1633">
            <v>33.8125</v>
          </cell>
          <cell r="E1633">
            <v>27.05</v>
          </cell>
          <cell r="F1633" t="str">
            <v>SEDUC</v>
          </cell>
        </row>
        <row r="1634">
          <cell r="A1634" t="str">
            <v/>
          </cell>
          <cell r="D1634">
            <v>0</v>
          </cell>
        </row>
        <row r="1635">
          <cell r="A1635" t="str">
            <v>14.02.010</v>
          </cell>
          <cell r="B1635" t="str">
            <v>SOLEIRA EM CIMENTADO DE 15 CM DE LARGURA.</v>
          </cell>
          <cell r="C1635" t="str">
            <v>m</v>
          </cell>
          <cell r="D1635">
            <v>3.35</v>
          </cell>
          <cell r="E1635">
            <v>2.68</v>
          </cell>
          <cell r="F1635" t="str">
            <v>EMLURB</v>
          </cell>
        </row>
        <row r="1636">
          <cell r="A1636" t="str">
            <v/>
          </cell>
          <cell r="D1636">
            <v>0</v>
          </cell>
        </row>
        <row r="1637">
          <cell r="A1637" t="str">
            <v>14.02.020</v>
          </cell>
          <cell r="B1637" t="str">
            <v>SOLEIRA DE GRANITO ARTIFICIAL (MARMORITE) COM 15 CM DE LARGURA, NA COR BRANCA.</v>
          </cell>
          <cell r="C1637" t="str">
            <v>m</v>
          </cell>
          <cell r="D1637">
            <v>17.6875</v>
          </cell>
          <cell r="E1637">
            <v>14.15</v>
          </cell>
          <cell r="F1637" t="str">
            <v>EMLURB</v>
          </cell>
        </row>
        <row r="1638">
          <cell r="A1638" t="str">
            <v/>
          </cell>
          <cell r="D1638">
            <v>0</v>
          </cell>
        </row>
        <row r="1639">
          <cell r="A1639" t="str">
            <v>14.02.030</v>
          </cell>
          <cell r="B1639" t="str">
            <v>SOLEIRA DE GRANITO ARTIFICIAL (MARMORITE) COM 15 CM DE LARGURA, NA COR CINZA.</v>
          </cell>
          <cell r="C1639" t="str">
            <v>m</v>
          </cell>
          <cell r="D1639">
            <v>15.637499999999999</v>
          </cell>
          <cell r="E1639">
            <v>12.51</v>
          </cell>
          <cell r="F1639" t="str">
            <v>EMLURB</v>
          </cell>
        </row>
        <row r="1640">
          <cell r="A1640" t="str">
            <v/>
          </cell>
          <cell r="D1640">
            <v>0</v>
          </cell>
        </row>
        <row r="1641">
          <cell r="A1641" t="str">
            <v>14.02.040</v>
          </cell>
          <cell r="B1641" t="str">
            <v>SOLEIRA DE GRANITO ARTIFICIAL (MARMORITE) COM 15 CM DE LARGURA, NA COR PRETA OU VERMELHA.</v>
          </cell>
          <cell r="C1641" t="str">
            <v>m</v>
          </cell>
          <cell r="D1641">
            <v>16.625</v>
          </cell>
          <cell r="E1641">
            <v>13.3</v>
          </cell>
          <cell r="F1641" t="str">
            <v>EMLURB</v>
          </cell>
        </row>
        <row r="1642">
          <cell r="A1642" t="str">
            <v/>
          </cell>
          <cell r="D1642">
            <v>0</v>
          </cell>
        </row>
        <row r="1643">
          <cell r="A1643" t="str">
            <v>14.02.050</v>
          </cell>
          <cell r="B1643" t="str">
            <v>SOLEIRA DE ARGAMASSA DE ALTA RESISTENCIA DURBETON , KORODUR OU SIMILAR , COM 10,0 CM DE LARGURA, NA COR CINZA NATURAL E COM ACABAMENTO RASPADO.</v>
          </cell>
          <cell r="C1643" t="str">
            <v>m</v>
          </cell>
          <cell r="D1643">
            <v>13.274999999999999</v>
          </cell>
          <cell r="E1643">
            <v>10.62</v>
          </cell>
          <cell r="F1643" t="str">
            <v>EMLURB</v>
          </cell>
        </row>
        <row r="1644">
          <cell r="A1644" t="str">
            <v/>
          </cell>
          <cell r="D1644">
            <v>0</v>
          </cell>
        </row>
        <row r="1645">
          <cell r="A1645" t="str">
            <v>14.02.060</v>
          </cell>
          <cell r="B1645" t="str">
            <v>SOLEIRA DE ARGAMASSA DE ALTA RESISTENCIA DURBETON , KORODUR OU SIMILAR , COM 10,0 CM DE LARGURA , NA COR AMARELA , PRETA , MARROM OU VERMELHA E COM ACABAMENTO RASPADO.</v>
          </cell>
          <cell r="C1645" t="str">
            <v>m</v>
          </cell>
          <cell r="D1645">
            <v>13.612500000000001</v>
          </cell>
          <cell r="E1645">
            <v>10.89</v>
          </cell>
          <cell r="F1645" t="str">
            <v>EMLURB</v>
          </cell>
        </row>
        <row r="1646">
          <cell r="A1646" t="str">
            <v/>
          </cell>
          <cell r="D1646">
            <v>0</v>
          </cell>
        </row>
        <row r="1647">
          <cell r="A1647" t="str">
            <v>14.02.070</v>
          </cell>
          <cell r="B1647" t="str">
            <v>SOLEIRA DE ARGAMASSA DE ALTA RESISTENCIA DURBETON , KORODUR OU SIMILAR , COM 10,0 CM DE LARGURA, NA COR VERDE E COM ACABAMENTO RASPADO.</v>
          </cell>
          <cell r="C1647" t="str">
            <v>m</v>
          </cell>
          <cell r="D1647">
            <v>13.987499999999999</v>
          </cell>
          <cell r="E1647">
            <v>11.19</v>
          </cell>
          <cell r="F1647" t="str">
            <v>EMLURB</v>
          </cell>
        </row>
        <row r="1648">
          <cell r="A1648" t="str">
            <v/>
          </cell>
          <cell r="D1648">
            <v>0</v>
          </cell>
        </row>
        <row r="1649">
          <cell r="A1649" t="str">
            <v>14.02.080</v>
          </cell>
          <cell r="B1649" t="str">
            <v>FORNECIMENTO E INSTALAÇÃO DE SOLEIRA EM GRANITO VERMELHO BRASÍLIA COM 0,20M DE LARGURA.</v>
          </cell>
          <cell r="C1649" t="str">
            <v>m</v>
          </cell>
          <cell r="D1649">
            <v>106.0125</v>
          </cell>
          <cell r="E1649">
            <v>84.81</v>
          </cell>
          <cell r="F1649" t="str">
            <v>SEE</v>
          </cell>
        </row>
        <row r="1650">
          <cell r="A1650" t="str">
            <v/>
          </cell>
          <cell r="D1650">
            <v>0</v>
          </cell>
        </row>
        <row r="1651">
          <cell r="A1651" t="str">
            <v>14.03.010</v>
          </cell>
          <cell r="B1651" t="str">
            <v>DEGRAU DE ESCADA COM 30,0 CM, EM GRANITO ARTIFICIAL (MARMORITE) , NA COR BRANCA E ESPELHO COM 20,0 CM.</v>
          </cell>
          <cell r="C1651" t="str">
            <v>m</v>
          </cell>
          <cell r="D1651">
            <v>48.075000000000003</v>
          </cell>
          <cell r="E1651">
            <v>38.46</v>
          </cell>
          <cell r="F1651" t="str">
            <v>EMLURB</v>
          </cell>
        </row>
        <row r="1652">
          <cell r="A1652" t="str">
            <v/>
          </cell>
          <cell r="D1652">
            <v>0</v>
          </cell>
        </row>
        <row r="1653">
          <cell r="A1653" t="str">
            <v>14.03.020</v>
          </cell>
          <cell r="B1653" t="str">
            <v>DEGRAU DE ESCADA COM 30,0 CM, EM GRANITO ARTIFICIAL (MARMORITE) , NA COR CINZA E ESPELHO COM 20,0 CM.</v>
          </cell>
          <cell r="C1653" t="str">
            <v>m</v>
          </cell>
          <cell r="D1653">
            <v>41.224999999999994</v>
          </cell>
          <cell r="E1653">
            <v>32.979999999999997</v>
          </cell>
          <cell r="F1653" t="str">
            <v>EMLURB</v>
          </cell>
        </row>
        <row r="1654">
          <cell r="A1654" t="str">
            <v/>
          </cell>
          <cell r="D1654">
            <v>0</v>
          </cell>
        </row>
        <row r="1655">
          <cell r="A1655" t="str">
            <v>14.03.030</v>
          </cell>
          <cell r="B1655" t="str">
            <v>DEGRAU DE ESCADA COM 30,0 CM, EM GRANITO ARTIFICIAL (MARMORITE), NA COR PRETA OU VERMELHA E ESPELHO COM 20,0 CM.</v>
          </cell>
          <cell r="C1655" t="str">
            <v>m</v>
          </cell>
          <cell r="D1655">
            <v>44.474999999999994</v>
          </cell>
          <cell r="E1655">
            <v>35.58</v>
          </cell>
          <cell r="F1655" t="str">
            <v>EMLURB</v>
          </cell>
        </row>
        <row r="1656">
          <cell r="A1656" t="str">
            <v/>
          </cell>
          <cell r="D1656">
            <v>0</v>
          </cell>
        </row>
        <row r="1657">
          <cell r="A1657" t="str">
            <v>14.03.040</v>
          </cell>
          <cell r="B1657" t="str">
            <v>DEGRAU DE ESCADA COM 30,0 CM, EM ARGAMASSA DE ALTA RESISTENCIA DURBETON,KORODUR OU SIMILAR, E ESPELHO COM 20,0 CM, NA COR CINZA NATURAL E COM ACABAMENTO RASPADO.</v>
          </cell>
          <cell r="C1657" t="str">
            <v>m</v>
          </cell>
          <cell r="D1657">
            <v>49.024999999999999</v>
          </cell>
          <cell r="E1657">
            <v>39.22</v>
          </cell>
          <cell r="F1657" t="str">
            <v>EMLURB</v>
          </cell>
        </row>
        <row r="1658">
          <cell r="A1658" t="str">
            <v/>
          </cell>
          <cell r="D1658">
            <v>0</v>
          </cell>
        </row>
        <row r="1659">
          <cell r="A1659" t="str">
            <v>14.03.050</v>
          </cell>
          <cell r="B1659" t="str">
            <v>DEGRAU DE ESCADA COM 30,0 CM, EM ARGAMASSA DE ALTA RESISTENCIA DURBETON,KORODUR OU SIMILAR, E ESPELHO COM 20,0 CM, NA COR AMARELA, PRETA, MARROM OU VERMELHA E COM ACABAMENTO RASPADO.</v>
          </cell>
          <cell r="C1659" t="str">
            <v>m</v>
          </cell>
          <cell r="D1659">
            <v>52.400000000000006</v>
          </cell>
          <cell r="E1659">
            <v>41.92</v>
          </cell>
          <cell r="F1659" t="str">
            <v>EMLURB</v>
          </cell>
        </row>
        <row r="1660">
          <cell r="A1660" t="str">
            <v/>
          </cell>
          <cell r="D1660">
            <v>0</v>
          </cell>
        </row>
        <row r="1661">
          <cell r="A1661" t="str">
            <v>14.03.060</v>
          </cell>
          <cell r="B1661" t="str">
            <v>DEGRAU DE ESCADA COM 30,0 CM, EM ARGAMASSA DE ALTA RESISTENCIA DURBETON,KORODUR OU SIMILAR, E ESPELHO COM 20,0 CM , NA COR VERDE E COM ACABAMENTO RASPADO.</v>
          </cell>
          <cell r="C1661" t="str">
            <v>m</v>
          </cell>
          <cell r="D1661">
            <v>56.150000000000006</v>
          </cell>
          <cell r="E1661">
            <v>44.92</v>
          </cell>
          <cell r="F1661" t="str">
            <v>EMLURB</v>
          </cell>
        </row>
        <row r="1662">
          <cell r="A1662" t="str">
            <v/>
          </cell>
          <cell r="D1662">
            <v>0</v>
          </cell>
        </row>
        <row r="1663">
          <cell r="A1663" t="str">
            <v>14.04.010</v>
          </cell>
          <cell r="B1663" t="str">
            <v>CORRIMAO DE GRANITO ARTIFICIAL(MARMORITE) COM 15 CM DE LARGURA, NA COR BRANCA.</v>
          </cell>
          <cell r="C1663" t="str">
            <v>m</v>
          </cell>
          <cell r="D1663">
            <v>40.375</v>
          </cell>
          <cell r="E1663">
            <v>32.299999999999997</v>
          </cell>
          <cell r="F1663" t="str">
            <v>EMLURB</v>
          </cell>
        </row>
        <row r="1664">
          <cell r="A1664" t="str">
            <v/>
          </cell>
          <cell r="D1664">
            <v>0</v>
          </cell>
        </row>
        <row r="1665">
          <cell r="A1665" t="str">
            <v>14.04.020</v>
          </cell>
          <cell r="B1665" t="str">
            <v>CORRIMAO DE GRANITO ARTIFICIAL(MARMORITE) COM 15 CM DE LARGURA, NA COR CINZA.</v>
          </cell>
          <cell r="C1665" t="str">
            <v>m</v>
          </cell>
          <cell r="D1665">
            <v>36.949999999999996</v>
          </cell>
          <cell r="E1665">
            <v>29.56</v>
          </cell>
          <cell r="F1665" t="str">
            <v>EMLURB</v>
          </cell>
        </row>
        <row r="1666">
          <cell r="A1666" t="str">
            <v/>
          </cell>
          <cell r="D1666">
            <v>0</v>
          </cell>
        </row>
        <row r="1667">
          <cell r="A1667" t="str">
            <v>14.04.030</v>
          </cell>
          <cell r="B1667" t="str">
            <v>CORRIMAO DE GRANITO ARTIFICIAL(MARMORITE) COM 15 CM DE LARGURA, NA COR PRETA OU VER MELHA.</v>
          </cell>
          <cell r="C1667" t="str">
            <v>m</v>
          </cell>
          <cell r="D1667">
            <v>38.575000000000003</v>
          </cell>
          <cell r="E1667">
            <v>30.86</v>
          </cell>
          <cell r="F1667" t="str">
            <v>EMLURB</v>
          </cell>
        </row>
        <row r="1668">
          <cell r="A1668" t="str">
            <v/>
          </cell>
          <cell r="D1668">
            <v>0</v>
          </cell>
        </row>
        <row r="1669">
          <cell r="A1669" t="str">
            <v>15.00.000</v>
          </cell>
          <cell r="B1669" t="str">
            <v>BALCOES</v>
          </cell>
          <cell r="D1669">
            <v>0</v>
          </cell>
        </row>
        <row r="1670">
          <cell r="A1670" t="str">
            <v/>
          </cell>
          <cell r="D1670">
            <v>0</v>
          </cell>
        </row>
        <row r="1671">
          <cell r="A1671" t="str">
            <v>15.01.010</v>
          </cell>
          <cell r="B1671" t="str">
            <v>BALCAO DE COZINHA DE GRANITO ARTIFICIAL NA COR BRANCA, APLICADO SOBRE LAJE DE CONCRETO DE 3,0 CM DE ESPESSURA.</v>
          </cell>
          <cell r="C1671" t="str">
            <v>m2</v>
          </cell>
          <cell r="D1671">
            <v>96.587499999999991</v>
          </cell>
          <cell r="E1671">
            <v>77.27</v>
          </cell>
          <cell r="F1671" t="str">
            <v>EMLURB</v>
          </cell>
        </row>
        <row r="1672">
          <cell r="A1672" t="str">
            <v/>
          </cell>
          <cell r="D1672">
            <v>0</v>
          </cell>
        </row>
        <row r="1673">
          <cell r="A1673" t="str">
            <v>15.01.020</v>
          </cell>
          <cell r="B1673" t="str">
            <v>BALCAO DE COZINHA DE GRANITO ARTIFICIAL NA COR CINZA , APLICADO SOBRE LAJE DE CONCRETO DE 3,0 CM DE ESPESSURA.</v>
          </cell>
          <cell r="C1673" t="str">
            <v>m2</v>
          </cell>
          <cell r="D1673">
            <v>83.037500000000009</v>
          </cell>
          <cell r="E1673">
            <v>66.430000000000007</v>
          </cell>
          <cell r="F1673" t="str">
            <v>EMLURB</v>
          </cell>
        </row>
        <row r="1674">
          <cell r="A1674" t="str">
            <v/>
          </cell>
          <cell r="D1674">
            <v>0</v>
          </cell>
        </row>
        <row r="1675">
          <cell r="A1675" t="str">
            <v>15.01.030</v>
          </cell>
          <cell r="B1675" t="str">
            <v>BALCAO DE COZINHA DE GRANITO ARTIFICIAL NA COR VERMELHA OU PRETA, APLICADO SOBRE LAJE DE CONCRETO DE 3,0 CM DE ESPESSURA.</v>
          </cell>
          <cell r="C1675" t="str">
            <v>m2</v>
          </cell>
          <cell r="D1675">
            <v>89.537499999999994</v>
          </cell>
          <cell r="E1675">
            <v>71.63</v>
          </cell>
          <cell r="F1675" t="str">
            <v>EMLURB</v>
          </cell>
        </row>
        <row r="1676">
          <cell r="A1676" t="str">
            <v/>
          </cell>
          <cell r="D1676">
            <v>0</v>
          </cell>
        </row>
        <row r="1677">
          <cell r="A1677" t="str">
            <v>15.02.010</v>
          </cell>
          <cell r="B1677" t="str">
            <v>BALCÃO EM GRANITO PRETO CEARÁ POLIDO COM 4,30 METROS DE COMPRIMENTO E 0,60 METROS, INCLUSIVE TESTEIRA COM 5 CM DE ALTURA</v>
          </cell>
          <cell r="C1677" t="str">
            <v>Un</v>
          </cell>
          <cell r="D1677">
            <v>1193.1999999999998</v>
          </cell>
          <cell r="E1677">
            <v>954.56</v>
          </cell>
          <cell r="F1677" t="str">
            <v>SEDUC</v>
          </cell>
        </row>
        <row r="1678">
          <cell r="A1678" t="str">
            <v/>
          </cell>
          <cell r="D1678">
            <v>0</v>
          </cell>
        </row>
        <row r="1679">
          <cell r="A1679" t="str">
            <v>15.02.020</v>
          </cell>
          <cell r="B1679" t="str">
            <v>BALCÃO EM GRANITO PRETO CEARÁ POLIDO COM 1,10 METROS DE COMPRIMENTO E 0,70 METROS, INCLUSIVE TESTEIRA COM 5 CM DE ALTURA</v>
          </cell>
          <cell r="C1679" t="str">
            <v>Un</v>
          </cell>
          <cell r="D1679">
            <v>410.21250000000003</v>
          </cell>
          <cell r="E1679">
            <v>328.17</v>
          </cell>
          <cell r="F1679" t="str">
            <v>SEDUC</v>
          </cell>
        </row>
        <row r="1680">
          <cell r="A1680" t="str">
            <v/>
          </cell>
          <cell r="D1680">
            <v>0</v>
          </cell>
        </row>
        <row r="1681">
          <cell r="A1681" t="str">
            <v>15.02.030</v>
          </cell>
          <cell r="B1681" t="str">
            <v>BALCÃO EM GRANITO PRETO CEARÁ POLIDO COM 1,00 METROS DE COMPRIMENTO E 0,60 METROS, INCLUSIVE TESTEIRA COM 5 CM DE ALTURA.</v>
          </cell>
          <cell r="C1681" t="str">
            <v>Un</v>
          </cell>
          <cell r="D1681">
            <v>338.05</v>
          </cell>
          <cell r="E1681">
            <v>270.44</v>
          </cell>
          <cell r="F1681" t="str">
            <v>SEDUC</v>
          </cell>
        </row>
        <row r="1682">
          <cell r="A1682" t="str">
            <v/>
          </cell>
          <cell r="D1682">
            <v>0</v>
          </cell>
        </row>
        <row r="1683">
          <cell r="A1683" t="str">
            <v>15.02.040</v>
          </cell>
          <cell r="B1683" t="str">
            <v>BALCÃO EM GRANITO CINZA CORUMBÁ POLIDO COM 2,20 METROS DE COMPRIMENTO E 0,55 METROS, INCLUSIVE TESTEIRA COM 5CM DE ALTURA.</v>
          </cell>
          <cell r="C1683" t="str">
            <v>Un</v>
          </cell>
          <cell r="D1683">
            <v>412.2</v>
          </cell>
          <cell r="E1683">
            <v>329.76</v>
          </cell>
          <cell r="F1683" t="str">
            <v>SEDUC</v>
          </cell>
        </row>
        <row r="1684">
          <cell r="A1684" t="str">
            <v/>
          </cell>
          <cell r="D1684">
            <v>0</v>
          </cell>
        </row>
        <row r="1685">
          <cell r="A1685" t="str">
            <v>15.02.050</v>
          </cell>
          <cell r="B1685" t="str">
            <v>BALCÃO EM GRANITO CINZA CORUMBÁ POLIDO COM 1,00 METROS DE COMPRIMENTO E 0,55 METROS, INCLUSIVE TESTEIRA COM 5CM DE ALTURA</v>
          </cell>
          <cell r="C1685" t="str">
            <v>Un</v>
          </cell>
          <cell r="D1685">
            <v>202.39999999999998</v>
          </cell>
          <cell r="E1685">
            <v>161.91999999999999</v>
          </cell>
          <cell r="F1685" t="str">
            <v>SEDUC</v>
          </cell>
        </row>
        <row r="1686">
          <cell r="A1686" t="str">
            <v/>
          </cell>
          <cell r="D1686">
            <v>0</v>
          </cell>
        </row>
        <row r="1687">
          <cell r="A1687" t="str">
            <v>15.02.060</v>
          </cell>
          <cell r="B1687" t="str">
            <v>BALCÃO EM GRANITO CINZA CORUMBÁ POLIDO COM 1,20 METROS DE COMPRIMENTO E 0,55 METROS, INCLUSIVE TESTEIRA COM 5 CM DE ALTURA.</v>
          </cell>
          <cell r="C1687" t="str">
            <v>Un</v>
          </cell>
          <cell r="D1687">
            <v>235.0625</v>
          </cell>
          <cell r="E1687">
            <v>188.05</v>
          </cell>
          <cell r="F1687" t="str">
            <v>SEDUC</v>
          </cell>
        </row>
        <row r="1688">
          <cell r="A1688" t="str">
            <v/>
          </cell>
          <cell r="D1688">
            <v>0</v>
          </cell>
        </row>
        <row r="1689">
          <cell r="A1689" t="str">
            <v>15.02.070</v>
          </cell>
          <cell r="B1689" t="str">
            <v>BACÃO EM GRANITO CINZA CORUMBÁ POLIDO COM 1,50 METROS DE COMPRIMENTO E 0,55 METROS, INCLUSIVE TESTEIRA COM 5 CM DE ALTURA.</v>
          </cell>
          <cell r="C1689" t="str">
            <v>Un</v>
          </cell>
          <cell r="D1689">
            <v>289.76249999999999</v>
          </cell>
          <cell r="E1689">
            <v>231.81</v>
          </cell>
          <cell r="F1689" t="str">
            <v>SEDUC</v>
          </cell>
        </row>
        <row r="1690">
          <cell r="A1690" t="str">
            <v/>
          </cell>
          <cell r="D1690">
            <v>0</v>
          </cell>
        </row>
        <row r="1691">
          <cell r="A1691" t="str">
            <v>15.02.080</v>
          </cell>
          <cell r="B1691" t="str">
            <v>Fornecimento e instalação de balcão em granito cinza andorinha com e=2cm, inclusive testeira de 5x2cm.</v>
          </cell>
          <cell r="C1691" t="str">
            <v>m2</v>
          </cell>
          <cell r="D1691">
            <v>281.4375</v>
          </cell>
          <cell r="E1691">
            <v>225.15</v>
          </cell>
          <cell r="F1691" t="str">
            <v>SEDUC</v>
          </cell>
        </row>
        <row r="1692">
          <cell r="A1692" t="str">
            <v/>
          </cell>
          <cell r="D1692">
            <v>0</v>
          </cell>
        </row>
        <row r="1693">
          <cell r="A1693" t="str">
            <v>15.02.090</v>
          </cell>
          <cell r="B1693" t="str">
            <v>Fornecimento e instalação de balcão de granito cinza andorinha, esp=2cm, com 07 cubas de inox de 50x40x25cm, inclusive testeira de 5x2 cm , válvula e sifão metálico  Escola Técnica - Padrão - FNDE.</v>
          </cell>
          <cell r="C1693" t="str">
            <v>m2</v>
          </cell>
          <cell r="D1693">
            <v>6304.15</v>
          </cell>
          <cell r="E1693">
            <v>5043.32</v>
          </cell>
          <cell r="F1693" t="str">
            <v>SEDUC</v>
          </cell>
        </row>
        <row r="1694">
          <cell r="A1694" t="str">
            <v/>
          </cell>
          <cell r="D1694">
            <v>0</v>
          </cell>
        </row>
        <row r="1695">
          <cell r="A1695" t="str">
            <v>15.02.100</v>
          </cell>
          <cell r="B1695" t="str">
            <v>FORNECIMENTO E INSTALAÇÃO DE MESA EM GRANITO CINZA ANDORINHA COM E = 2 cm, COM TAMPO MEDINDO 3,60 x 1,20 m E 03 MONTANTES MEDINDO 1,20 x 0,85 m QUE SERVIRÃO DE APOIO E 01 MONTANTE MEDINDO 3,60 x 0,85 m QUE FARÁ O TRAVAMENTO.</v>
          </cell>
          <cell r="C1695" t="str">
            <v>Un</v>
          </cell>
          <cell r="D1695">
            <v>3787.2375000000002</v>
          </cell>
          <cell r="E1695">
            <v>3029.79</v>
          </cell>
          <cell r="F1695" t="str">
            <v>SEDUC</v>
          </cell>
        </row>
        <row r="1696">
          <cell r="A1696" t="str">
            <v/>
          </cell>
          <cell r="D1696">
            <v>0</v>
          </cell>
        </row>
        <row r="1697">
          <cell r="A1697" t="str">
            <v>16.00.000</v>
          </cell>
          <cell r="B1697" t="str">
            <v>PINTURA</v>
          </cell>
          <cell r="D1697">
            <v>0</v>
          </cell>
        </row>
        <row r="1698">
          <cell r="A1698" t="str">
            <v/>
          </cell>
          <cell r="D1698">
            <v>0</v>
          </cell>
        </row>
        <row r="1699">
          <cell r="A1699" t="str">
            <v>16.01.010</v>
          </cell>
          <cell r="B1699" t="str">
            <v>REMOCAO DE PINTURA ANTIGA A CAL.</v>
          </cell>
          <cell r="C1699" t="str">
            <v>m2</v>
          </cell>
          <cell r="D1699">
            <v>1.2250000000000001</v>
          </cell>
          <cell r="E1699">
            <v>0.98</v>
          </cell>
          <cell r="F1699" t="str">
            <v>EMLURB</v>
          </cell>
        </row>
        <row r="1700">
          <cell r="A1700" t="str">
            <v/>
          </cell>
          <cell r="D1700">
            <v>0</v>
          </cell>
        </row>
        <row r="1701">
          <cell r="A1701" t="str">
            <v>16.01.020</v>
          </cell>
          <cell r="B1701" t="str">
            <v>REMOCAO DE PINTURA ANTIGA A OLEO OU ESMALTE.</v>
          </cell>
          <cell r="C1701" t="str">
            <v>m2</v>
          </cell>
          <cell r="D1701">
            <v>4.3499999999999996</v>
          </cell>
          <cell r="E1701">
            <v>3.48</v>
          </cell>
          <cell r="F1701" t="str">
            <v>EMLURB</v>
          </cell>
        </row>
        <row r="1702">
          <cell r="A1702" t="str">
            <v/>
          </cell>
          <cell r="D1702">
            <v>0</v>
          </cell>
        </row>
        <row r="1703">
          <cell r="A1703" t="str">
            <v>16.01.030</v>
          </cell>
          <cell r="B1703" t="str">
            <v>REMOÇÃO DE PINTURA</v>
          </cell>
          <cell r="C1703" t="str">
            <v>m2</v>
          </cell>
          <cell r="D1703">
            <v>2.4375</v>
          </cell>
          <cell r="E1703">
            <v>1.95</v>
          </cell>
          <cell r="F1703" t="str">
            <v>SEDUC</v>
          </cell>
        </row>
        <row r="1704">
          <cell r="A1704" t="str">
            <v/>
          </cell>
          <cell r="D1704">
            <v>0</v>
          </cell>
        </row>
        <row r="1705">
          <cell r="A1705" t="str">
            <v>16.02.010</v>
          </cell>
          <cell r="B1705" t="str">
            <v>CAIACAO BRANCA EM PAREDES INTERNAS E EXTERNAS, EM OBRAS DE APENAS UM PAVIMENTO, TRES DEMAOS.</v>
          </cell>
          <cell r="C1705" t="str">
            <v>m2</v>
          </cell>
          <cell r="D1705">
            <v>2.5249999999999999</v>
          </cell>
          <cell r="E1705">
            <v>2.02</v>
          </cell>
          <cell r="F1705" t="str">
            <v>EMLURB</v>
          </cell>
        </row>
        <row r="1706">
          <cell r="A1706" t="str">
            <v/>
          </cell>
          <cell r="D1706">
            <v>0</v>
          </cell>
        </row>
        <row r="1707">
          <cell r="A1707" t="str">
            <v>16.02.020</v>
          </cell>
          <cell r="B1707" t="str">
            <v>CAIACAO DE COR EM PAREDES INTERNAS E EXTERNAS, EM OBRAS DE APENAS UM PAVIMENTO, TRES DEMAOS.</v>
          </cell>
          <cell r="C1707" t="str">
            <v>m2</v>
          </cell>
          <cell r="D1707">
            <v>3.35</v>
          </cell>
          <cell r="E1707">
            <v>2.68</v>
          </cell>
          <cell r="F1707" t="str">
            <v>EMLURB</v>
          </cell>
        </row>
        <row r="1708">
          <cell r="A1708" t="str">
            <v/>
          </cell>
          <cell r="D1708">
            <v>0</v>
          </cell>
        </row>
        <row r="1709">
          <cell r="A1709" t="str">
            <v>16.02.030</v>
          </cell>
          <cell r="B1709" t="str">
            <v>CAIACAO BRANCA EM PAREDES EXTERNAS, EM OBRAS COM MAIS DE UM PAVIMENTO, TRES DEMAOS.</v>
          </cell>
          <cell r="C1709" t="str">
            <v>m2</v>
          </cell>
          <cell r="D1709">
            <v>3.35</v>
          </cell>
          <cell r="E1709">
            <v>2.68</v>
          </cell>
          <cell r="F1709" t="str">
            <v>EMLURB</v>
          </cell>
        </row>
        <row r="1710">
          <cell r="A1710" t="str">
            <v/>
          </cell>
          <cell r="D1710">
            <v>0</v>
          </cell>
        </row>
        <row r="1711">
          <cell r="A1711" t="str">
            <v>16.02.040</v>
          </cell>
          <cell r="B1711" t="str">
            <v>CAIACAO DE COR EM PAREDES EXTERNAS, EM OBRAS COM MAIS DE UM PAVIMENTO, TRES DEMAOS.</v>
          </cell>
          <cell r="C1711" t="str">
            <v>m2</v>
          </cell>
          <cell r="D1711">
            <v>4.3375000000000004</v>
          </cell>
          <cell r="E1711">
            <v>3.47</v>
          </cell>
          <cell r="F1711" t="str">
            <v>EMLURB</v>
          </cell>
        </row>
        <row r="1712">
          <cell r="A1712" t="str">
            <v/>
          </cell>
          <cell r="D1712">
            <v>0</v>
          </cell>
        </row>
        <row r="1713">
          <cell r="A1713" t="str">
            <v>16.02.050</v>
          </cell>
          <cell r="B1713" t="str">
            <v>CAIACAO DE COR BATIDA A ESCOVA (PLASTEX).</v>
          </cell>
          <cell r="C1713" t="str">
            <v>m2</v>
          </cell>
          <cell r="D1713">
            <v>4.75</v>
          </cell>
          <cell r="E1713">
            <v>3.8</v>
          </cell>
          <cell r="F1713" t="str">
            <v>EMLURB</v>
          </cell>
        </row>
        <row r="1714">
          <cell r="A1714" t="str">
            <v/>
          </cell>
          <cell r="D1714">
            <v>0</v>
          </cell>
        </row>
        <row r="1715">
          <cell r="A1715" t="str">
            <v>16.03.010</v>
          </cell>
          <cell r="B1715" t="str">
            <v>PINTURA LATEX EM PAREDES INTERNAS, CORALAR OU SIMILAR, DUAS DEMAOS, SEM MASSA CORRIDA,INCLUSIVE APLICACAO DE UMA DEMAO DE LIQUIDO SELADOR DE PAREDE.</v>
          </cell>
          <cell r="C1715" t="str">
            <v>m2</v>
          </cell>
          <cell r="D1715">
            <v>8.25</v>
          </cell>
          <cell r="E1715">
            <v>6.6</v>
          </cell>
          <cell r="F1715" t="str">
            <v>EMLURB</v>
          </cell>
        </row>
        <row r="1716">
          <cell r="A1716" t="str">
            <v/>
          </cell>
          <cell r="D1716">
            <v>0</v>
          </cell>
        </row>
        <row r="1717">
          <cell r="A1717" t="str">
            <v>16.03.011</v>
          </cell>
          <cell r="B1717" t="str">
            <v>PINTURA LATÉX EM PAREDES INTERNAS, CORALAR OU SIMILAR - DUAS DEMÃOS - SEM MASSA CORRIDA,SEM APLICAÇÃO DE LÍQUIDO SELADOR PARA PAREDE .</v>
          </cell>
          <cell r="C1717" t="str">
            <v>m2</v>
          </cell>
          <cell r="D1717">
            <v>4.8250000000000002</v>
          </cell>
          <cell r="E1717">
            <v>3.86</v>
          </cell>
          <cell r="F1717" t="str">
            <v>SEDUC</v>
          </cell>
        </row>
        <row r="1718">
          <cell r="A1718" t="str">
            <v/>
          </cell>
          <cell r="D1718">
            <v>0</v>
          </cell>
        </row>
        <row r="1719">
          <cell r="A1719" t="str">
            <v>16.03.012</v>
          </cell>
          <cell r="B1719" t="str">
            <v>PINTURA LÁTEX EM PAREDES INTERNAS SEM O FORNECIMENTO DA TINTA, DUAS DEMÃOS, SEM MASSA CORRIDA, INCLUSIVE APLICAÇÃO DE UMA DEMÃO DE LIQUIDO SELADOR DE PAREDE.</v>
          </cell>
          <cell r="C1719" t="str">
            <v>m2</v>
          </cell>
          <cell r="D1719">
            <v>6.125</v>
          </cell>
          <cell r="E1719">
            <v>4.9000000000000004</v>
          </cell>
          <cell r="F1719" t="str">
            <v>SEDUC</v>
          </cell>
        </row>
        <row r="1720">
          <cell r="A1720" t="str">
            <v/>
          </cell>
          <cell r="D1720">
            <v>0</v>
          </cell>
        </row>
        <row r="1721">
          <cell r="A1721" t="str">
            <v>16.03.020</v>
          </cell>
          <cell r="B1721" t="str">
            <v>PINTURA LATEX EM PAREDES INTERNAS, CORALAR OU SIMILAR, DUAS DEMAOS, INCLUSIVE APLICACAO DE UMA DEMAO DE LIQUIDO SELADOR E DUAS DEMAOS DE MASSA CORRIDA A BASE DE PVA.</v>
          </cell>
          <cell r="C1721" t="str">
            <v>m2</v>
          </cell>
          <cell r="D1721">
            <v>14.712499999999999</v>
          </cell>
          <cell r="E1721">
            <v>11.77</v>
          </cell>
          <cell r="F1721" t="str">
            <v>EMLURB</v>
          </cell>
        </row>
        <row r="1722">
          <cell r="A1722" t="str">
            <v/>
          </cell>
          <cell r="D1722">
            <v>0</v>
          </cell>
        </row>
        <row r="1723">
          <cell r="A1723" t="str">
            <v>16.03.030</v>
          </cell>
          <cell r="B1723" t="str">
            <v>PINTURA LATEX EM PAREDES EXTERNAS,CORALMUR OU SIMILAR, DUAS DEMAOS, SEM MASSA ACRILICA, INCLUSIVE APLICACAO DE UMA DEMAO DE FUNDO PREPARADOR.</v>
          </cell>
          <cell r="C1723" t="str">
            <v>m2</v>
          </cell>
          <cell r="D1723">
            <v>10.024999999999999</v>
          </cell>
          <cell r="E1723">
            <v>8.02</v>
          </cell>
          <cell r="F1723" t="str">
            <v>EMLURB</v>
          </cell>
        </row>
        <row r="1724">
          <cell r="A1724" t="str">
            <v/>
          </cell>
          <cell r="D1724">
            <v>0</v>
          </cell>
        </row>
        <row r="1725">
          <cell r="A1725" t="str">
            <v>16.03.031</v>
          </cell>
          <cell r="B1725" t="str">
            <v>PINTURA PVA LATÉX EXTERNA, DUAS DEMÃOS, SEM MASSA E SEM SELADOR ACRÍLICO, SOBRE BEIRA E BICA DE TELHA CERÂMICA.</v>
          </cell>
          <cell r="C1725" t="str">
            <v>m</v>
          </cell>
          <cell r="D1725">
            <v>1.7374999999999998</v>
          </cell>
          <cell r="E1725">
            <v>1.39</v>
          </cell>
          <cell r="F1725" t="str">
            <v>SEDUC</v>
          </cell>
        </row>
        <row r="1726">
          <cell r="A1726" t="str">
            <v/>
          </cell>
          <cell r="D1726">
            <v>0</v>
          </cell>
        </row>
        <row r="1727">
          <cell r="A1727" t="str">
            <v>16.03.032</v>
          </cell>
          <cell r="B1727" t="str">
            <v>PINTURA LATÉX EM PAREDES EXTERNAS, CORALMUR OU SIMILAR - DUAS DEMÃOS - SEM MASSA  ACRÍLICA,SEM APLICAÇÃO DE FUNDO PREPARADOR.</v>
          </cell>
          <cell r="C1727" t="str">
            <v>m2</v>
          </cell>
          <cell r="D1727">
            <v>6.125</v>
          </cell>
          <cell r="E1727">
            <v>4.9000000000000004</v>
          </cell>
          <cell r="F1727" t="str">
            <v>SEDUC</v>
          </cell>
        </row>
        <row r="1728">
          <cell r="A1728" t="str">
            <v/>
          </cell>
          <cell r="D1728">
            <v>0</v>
          </cell>
        </row>
        <row r="1729">
          <cell r="A1729" t="str">
            <v>16.03.033</v>
          </cell>
          <cell r="B1729" t="str">
            <v>PINTURA LÁTEX EM PAREDES EXTERNAS SEM O FORNECIMENTO DA TINTA, DUAS DEMÃOS, SEM MASSA CORRIDA, INCLUSIVE APLICAÇÃO DE UMA DEMÃO DE FUNDO PREPARADOR.</v>
          </cell>
          <cell r="C1729" t="str">
            <v>m2</v>
          </cell>
          <cell r="D1729">
            <v>6.75</v>
          </cell>
          <cell r="E1729">
            <v>5.4</v>
          </cell>
          <cell r="F1729" t="str">
            <v>SEDUC</v>
          </cell>
        </row>
        <row r="1730">
          <cell r="A1730" t="str">
            <v/>
          </cell>
          <cell r="D1730">
            <v>0</v>
          </cell>
        </row>
        <row r="1731">
          <cell r="A1731" t="str">
            <v>16.03.040</v>
          </cell>
          <cell r="B1731" t="str">
            <v>PINTURA LATEX EM PAREDES EXTERNAS,CORALMUR OU SIMILAR, DUAS DEMAOS, INCLUSIVE APLICACAO DE SELADOR ACRILICO UMA DEMAO, E MASSA ACRILICA, DUAS DEMAOS.</v>
          </cell>
          <cell r="C1731" t="str">
            <v>m2</v>
          </cell>
          <cell r="D1731">
            <v>17.637499999999999</v>
          </cell>
          <cell r="E1731">
            <v>14.11</v>
          </cell>
          <cell r="F1731" t="str">
            <v>EMLURB</v>
          </cell>
        </row>
        <row r="1732">
          <cell r="A1732" t="str">
            <v/>
          </cell>
          <cell r="D1732">
            <v>0</v>
          </cell>
        </row>
        <row r="1733">
          <cell r="A1733" t="str">
            <v>16.03.050</v>
          </cell>
          <cell r="B1733" t="str">
            <v>PINTURA A BASE DE EMULSAO ACRILICA,CORALAR OU SIMILAR, EM PAREDES INTERNAS, DUAS DEMAOS SEM MASSA, INCLUSIVE SELADOR ACRILICO, UMA DEMAO.</v>
          </cell>
          <cell r="C1733" t="str">
            <v>m2</v>
          </cell>
          <cell r="D1733">
            <v>8.5124999999999993</v>
          </cell>
          <cell r="E1733">
            <v>6.81</v>
          </cell>
          <cell r="F1733" t="str">
            <v>EMLURB</v>
          </cell>
        </row>
        <row r="1734">
          <cell r="A1734" t="str">
            <v/>
          </cell>
          <cell r="D1734">
            <v>0</v>
          </cell>
        </row>
        <row r="1735">
          <cell r="A1735" t="str">
            <v>16.03.060</v>
          </cell>
          <cell r="B1735" t="str">
            <v>PINTURA A BASE DE EMULSAO ACRILICA,CORALAR OU SIMILAR, EM PAREDES INTERNAS, DUAS DEMAOS, INCLUSIVE LIQUIDO SELADOR UMA DEMAO, E DUAS DE MAOS DE MASSA ACRILICA.</v>
          </cell>
          <cell r="C1735" t="str">
            <v>m2</v>
          </cell>
          <cell r="D1735">
            <v>18.337499999999999</v>
          </cell>
          <cell r="E1735">
            <v>14.67</v>
          </cell>
          <cell r="F1735" t="str">
            <v>EMLURB</v>
          </cell>
        </row>
        <row r="1736">
          <cell r="A1736" t="str">
            <v/>
          </cell>
          <cell r="D1736">
            <v>0</v>
          </cell>
        </row>
        <row r="1737">
          <cell r="A1737" t="str">
            <v>16.03.070</v>
          </cell>
          <cell r="B1737" t="str">
            <v>PINTURA A BASE DE EMULSAO ACRILICA, CORALPLUS OU SIMILAR, EM PAREDES EXTERNAS, DUAS DEMAOS, SEM MASSA,INCLUSIVE APLICACAO DE SELADOR ACRILICO, UMA DEMAO.</v>
          </cell>
          <cell r="C1737" t="str">
            <v>m2</v>
          </cell>
          <cell r="D1737">
            <v>11.200000000000001</v>
          </cell>
          <cell r="E1737">
            <v>8.9600000000000009</v>
          </cell>
          <cell r="F1737" t="str">
            <v>EMLURB</v>
          </cell>
        </row>
        <row r="1738">
          <cell r="A1738" t="str">
            <v/>
          </cell>
          <cell r="D1738">
            <v>0</v>
          </cell>
        </row>
        <row r="1739">
          <cell r="A1739" t="str">
            <v>16.03.080</v>
          </cell>
          <cell r="B1739" t="str">
            <v>PINTURA A BASE DE EMULSAO ACRILICA, CORALPLUS OU SIMILAR, EM PAREDES EXTERNAS, DUAS DEMAOS, INCLUSIVE APLICACAO DE SELADOR ACRILICO, UMA DEMAO E DUAS DEMAOS DE MASSA ACRILICA.</v>
          </cell>
          <cell r="C1739" t="str">
            <v>m2</v>
          </cell>
          <cell r="D1739">
            <v>20.037500000000001</v>
          </cell>
          <cell r="E1739">
            <v>16.03</v>
          </cell>
          <cell r="F1739" t="str">
            <v>EMLURB</v>
          </cell>
        </row>
        <row r="1740">
          <cell r="A1740" t="str">
            <v/>
          </cell>
          <cell r="D1740">
            <v>0</v>
          </cell>
        </row>
        <row r="1741">
          <cell r="A1741" t="str">
            <v>16.03.101</v>
          </cell>
          <cell r="B1741" t="str">
            <v>REVESTIMENTO TEXTURIZADO DE COR, APLICADO COM ROLO EM PAREDE INTERNA OU EXTERNA, FAB.: CORAL OU SIMILAR.</v>
          </cell>
          <cell r="C1741" t="str">
            <v>m2</v>
          </cell>
          <cell r="D1741">
            <v>14.5</v>
          </cell>
          <cell r="E1741">
            <v>11.6</v>
          </cell>
          <cell r="F1741" t="str">
            <v>SEDUC</v>
          </cell>
        </row>
        <row r="1742">
          <cell r="A1742" t="str">
            <v/>
          </cell>
          <cell r="D1742">
            <v>0</v>
          </cell>
        </row>
        <row r="1743">
          <cell r="A1743" t="str">
            <v>16.03.110</v>
          </cell>
          <cell r="B1743" t="str">
            <v>EMASSAMENTO DE PAREDES INTERNAS, COM MASSA CORRIDA À BASE DE PVA, DUAS DEMÃOS, PARA PINTURA LATÉX.</v>
          </cell>
          <cell r="C1743" t="str">
            <v>m2</v>
          </cell>
          <cell r="D1743">
            <v>5.5374999999999996</v>
          </cell>
          <cell r="E1743">
            <v>4.43</v>
          </cell>
          <cell r="F1743" t="str">
            <v>SEDUC</v>
          </cell>
        </row>
        <row r="1744">
          <cell r="A1744" t="str">
            <v/>
          </cell>
          <cell r="D1744">
            <v>0</v>
          </cell>
        </row>
        <row r="1745">
          <cell r="A1745" t="str">
            <v>16.03.115</v>
          </cell>
          <cell r="B1745" t="str">
            <v>PINTURA LATEX ACRÍLICA EM PAREDES EXTERNAS APARENTES, EM DUAS DEMÃOS, CORALATEX OU SIMILAR, COR CERÂMICA,SEM MASSA, SEM APLICAÇÃO DE FUNDO PREPARADOR.INCLUSO LIXAMENTO DA SUPERFÍCIE PARA APLICAÇÃO DA TINTA.</v>
          </cell>
          <cell r="C1745" t="str">
            <v>m2</v>
          </cell>
          <cell r="D1745">
            <v>6.0750000000000002</v>
          </cell>
          <cell r="E1745">
            <v>4.8600000000000003</v>
          </cell>
          <cell r="F1745" t="str">
            <v>SEDUC</v>
          </cell>
        </row>
        <row r="1746">
          <cell r="A1746" t="str">
            <v/>
          </cell>
          <cell r="D1746">
            <v>0</v>
          </cell>
        </row>
        <row r="1747">
          <cell r="A1747" t="str">
            <v>16.04.010</v>
          </cell>
          <cell r="B1747" t="str">
            <v>PINTURA A OLEO EM PAREDES INTERNAS, DUAS DEMAOS, SEM EMASSAMENTO, INCLUSIVE APLICACAO DE LIQUIDO PREPARADOR.</v>
          </cell>
          <cell r="C1747" t="str">
            <v>m2</v>
          </cell>
          <cell r="D1747">
            <v>10.5375</v>
          </cell>
          <cell r="E1747">
            <v>8.43</v>
          </cell>
          <cell r="F1747" t="str">
            <v>EMLURB</v>
          </cell>
        </row>
        <row r="1748">
          <cell r="A1748" t="str">
            <v/>
          </cell>
          <cell r="D1748">
            <v>0</v>
          </cell>
        </row>
        <row r="1749">
          <cell r="A1749" t="str">
            <v>16.04.011</v>
          </cell>
          <cell r="B1749" t="str">
            <v>PINTURA A ÓLEO OU ESMALTE SINTÉTICO EM PAREDES INTERNAS, DUAS DEMÃOS, INCLUSIVE LIXAMENTO, SEM EMASSAMENTO E SEM APLICAÇÃO DE LÍQUIDO PREPARADOR.</v>
          </cell>
          <cell r="C1749" t="str">
            <v>m2</v>
          </cell>
          <cell r="D1749">
            <v>8.3249999999999993</v>
          </cell>
          <cell r="E1749">
            <v>6.66</v>
          </cell>
          <cell r="F1749" t="str">
            <v>SEDUC</v>
          </cell>
        </row>
        <row r="1750">
          <cell r="A1750" t="str">
            <v/>
          </cell>
          <cell r="D1750">
            <v>0</v>
          </cell>
        </row>
        <row r="1751">
          <cell r="A1751" t="str">
            <v>16.04.020</v>
          </cell>
          <cell r="B1751" t="str">
            <v>PINTURA A OLEO EM PAREDES INTERNAS, TRES DEMAOS, SEM EMASSAMENTO, INCLUSIVE APLICACAO DE LIQUIDO PREPARADOR.</v>
          </cell>
          <cell r="C1751" t="str">
            <v>m2</v>
          </cell>
          <cell r="D1751">
            <v>12.787500000000001</v>
          </cell>
          <cell r="E1751">
            <v>10.23</v>
          </cell>
          <cell r="F1751" t="str">
            <v>EMLURB</v>
          </cell>
        </row>
        <row r="1752">
          <cell r="A1752" t="str">
            <v/>
          </cell>
          <cell r="D1752">
            <v>0</v>
          </cell>
        </row>
        <row r="1753">
          <cell r="A1753" t="str">
            <v>16.04.030</v>
          </cell>
          <cell r="B1753" t="str">
            <v>PINTURA A OLEO EM PAREDES INTERNAS, DUAS DEMAOS, COM EMASSAMENTO, INCLUSIVE APLICACAO DE LIQUIDO PREPARADOR.</v>
          </cell>
          <cell r="C1753" t="str">
            <v>m2</v>
          </cell>
          <cell r="D1753">
            <v>21.462500000000002</v>
          </cell>
          <cell r="E1753">
            <v>17.170000000000002</v>
          </cell>
          <cell r="F1753" t="str">
            <v>EMLURB</v>
          </cell>
        </row>
        <row r="1754">
          <cell r="A1754" t="str">
            <v/>
          </cell>
          <cell r="D1754">
            <v>0</v>
          </cell>
        </row>
        <row r="1755">
          <cell r="A1755" t="str">
            <v>16.04.040</v>
          </cell>
          <cell r="B1755" t="str">
            <v>PINTURA A OLEO EM PAREDES INTERNAS, TRES DEMAOS, COM EMASSAMENTO, INCLUSIVE APLICACAO DE LIQUIDO PREPARADOR.</v>
          </cell>
          <cell r="C1755" t="str">
            <v>m2</v>
          </cell>
          <cell r="D1755">
            <v>23.712499999999999</v>
          </cell>
          <cell r="E1755">
            <v>18.97</v>
          </cell>
          <cell r="F1755" t="str">
            <v>EMLURB</v>
          </cell>
        </row>
        <row r="1756">
          <cell r="A1756" t="str">
            <v/>
          </cell>
          <cell r="D1756">
            <v>0</v>
          </cell>
        </row>
        <row r="1757">
          <cell r="A1757" t="str">
            <v>16.04.050</v>
          </cell>
          <cell r="B1757" t="str">
            <v>PINTURA A OLEO EM ESQUADRIAS DE MADEIRA, DUAS DEMAOS, COM APARELHAMENTO E SEM EMASSAMENTO, INCLUSIVE APLICACAO DE FUNDO SINTETICO NIVELADOR BRANCO FOSCO, UMA DEMAO.</v>
          </cell>
          <cell r="C1757" t="str">
            <v>m2</v>
          </cell>
          <cell r="D1757">
            <v>10.649999999999999</v>
          </cell>
          <cell r="E1757">
            <v>8.52</v>
          </cell>
          <cell r="F1757" t="str">
            <v>EMLURB</v>
          </cell>
        </row>
        <row r="1758">
          <cell r="A1758" t="str">
            <v/>
          </cell>
          <cell r="D1758">
            <v>0</v>
          </cell>
        </row>
        <row r="1759">
          <cell r="A1759" t="str">
            <v>16.04.051</v>
          </cell>
          <cell r="B1759" t="str">
            <v xml:space="preserve">PINTURA A ÓLEO EM ESQUADRIAS DE MADEIRA, DUAS DEMÃOS, COM APARELHAMENTO, SEM EMASSAMENTO E SEM APLICAÇÃO DE FUNDO BRANCO FOSCO. INCLUSO LIXAMENTO. </v>
          </cell>
          <cell r="C1759" t="str">
            <v>m2</v>
          </cell>
          <cell r="D1759">
            <v>6.625</v>
          </cell>
          <cell r="E1759">
            <v>5.3</v>
          </cell>
          <cell r="F1759" t="str">
            <v>SEDUC</v>
          </cell>
        </row>
        <row r="1760">
          <cell r="A1760" t="str">
            <v/>
          </cell>
          <cell r="D1760">
            <v>0</v>
          </cell>
        </row>
        <row r="1761">
          <cell r="A1761" t="str">
            <v>16.04.060</v>
          </cell>
          <cell r="B1761" t="str">
            <v>PINTURA A OLEO EM ESQUADRIAS DE MADEIRA, DUAS DEMAOS, INCLUSIVE APLICACAO DE FUNDO SINTETICO NIVELADOR BRANCO FOSCO, DUAS DEMAOS, COM MASSA A OLEO, DUAS DEMAOS.</v>
          </cell>
          <cell r="C1761" t="str">
            <v>m2</v>
          </cell>
          <cell r="D1761">
            <v>23.799999999999997</v>
          </cell>
          <cell r="E1761">
            <v>19.04</v>
          </cell>
          <cell r="F1761" t="str">
            <v>EMLURB</v>
          </cell>
        </row>
        <row r="1762">
          <cell r="A1762" t="str">
            <v/>
          </cell>
          <cell r="D1762">
            <v>0</v>
          </cell>
        </row>
        <row r="1763">
          <cell r="A1763" t="str">
            <v>16.04.070</v>
          </cell>
          <cell r="B1763" t="str">
            <v>PINTURA A OLEO EM ESQUADRIAS DE FERRO, DUAS DEMAOS, SEM RASPAGEM E SEM APARELHAMENTO.</v>
          </cell>
          <cell r="C1763" t="str">
            <v>m2</v>
          </cell>
          <cell r="D1763">
            <v>9.2874999999999996</v>
          </cell>
          <cell r="E1763">
            <v>7.43</v>
          </cell>
          <cell r="F1763" t="str">
            <v>EMLURB</v>
          </cell>
        </row>
        <row r="1764">
          <cell r="A1764" t="str">
            <v/>
          </cell>
          <cell r="D1764">
            <v>0</v>
          </cell>
        </row>
        <row r="1765">
          <cell r="A1765" t="str">
            <v>16.04.080</v>
          </cell>
          <cell r="B1765" t="str">
            <v>PINTURA A OLEO EM ESQUADRIAS DE FERRO, DUAS DEMAOS, COM RASPAGEM E APARELHAMENTO COM ZARCAO.</v>
          </cell>
          <cell r="C1765" t="str">
            <v>m2</v>
          </cell>
          <cell r="D1765">
            <v>17.287500000000001</v>
          </cell>
          <cell r="E1765">
            <v>13.83</v>
          </cell>
          <cell r="F1765" t="str">
            <v>EMLURB</v>
          </cell>
        </row>
        <row r="1766">
          <cell r="A1766" t="str">
            <v/>
          </cell>
          <cell r="D1766">
            <v>0</v>
          </cell>
        </row>
        <row r="1767">
          <cell r="A1767" t="str">
            <v>16.04.090</v>
          </cell>
          <cell r="B1767" t="str">
            <v>PINTURA COM ESMALTE SINTETICO EM ESQUADRIA DE FERRO, DUAS DEMAOS, SEM RASPAGEM E SEM APARELHAMENTO.</v>
          </cell>
          <cell r="C1767" t="str">
            <v>m2</v>
          </cell>
          <cell r="D1767">
            <v>9.2874999999999996</v>
          </cell>
          <cell r="E1767">
            <v>7.43</v>
          </cell>
          <cell r="F1767" t="str">
            <v>EMLURB</v>
          </cell>
        </row>
        <row r="1768">
          <cell r="A1768" t="str">
            <v/>
          </cell>
          <cell r="D1768">
            <v>0</v>
          </cell>
        </row>
        <row r="1769">
          <cell r="A1769" t="str">
            <v>16.04.100</v>
          </cell>
          <cell r="B1769" t="str">
            <v>PINTURA COM ESMALTE SINTETICO EM ESQUADRIA DE FERRO, DUAS DEMAOS, COM RASPAGEM E APARELHAMENTO COM ZARCAO.</v>
          </cell>
          <cell r="C1769" t="str">
            <v>m2</v>
          </cell>
          <cell r="D1769">
            <v>17.287500000000001</v>
          </cell>
          <cell r="E1769">
            <v>13.83</v>
          </cell>
          <cell r="F1769" t="str">
            <v>EMLURB</v>
          </cell>
        </row>
        <row r="1770">
          <cell r="A1770" t="str">
            <v/>
          </cell>
          <cell r="D1770">
            <v>0</v>
          </cell>
        </row>
        <row r="1771">
          <cell r="A1771" t="str">
            <v>16.04.110</v>
          </cell>
          <cell r="B1771" t="str">
            <v>PINTURA COM ESMALTE SINTETICO EM ESQUADRIA DE FERRO GALVANIZADO, DUAS DEMAOS, SEM RASPAGEM E APARELHAMENTO COM GALVO PRIMER.</v>
          </cell>
          <cell r="C1771" t="str">
            <v>m2</v>
          </cell>
          <cell r="D1771">
            <v>15.549999999999999</v>
          </cell>
          <cell r="E1771">
            <v>12.44</v>
          </cell>
          <cell r="F1771" t="str">
            <v>EMLURB</v>
          </cell>
        </row>
        <row r="1772">
          <cell r="A1772" t="str">
            <v/>
          </cell>
          <cell r="D1772">
            <v>0</v>
          </cell>
        </row>
        <row r="1773">
          <cell r="A1773" t="str">
            <v>16.04.120</v>
          </cell>
          <cell r="B1773" t="str">
            <v>PINTURA COM ESMALTE SINTETICO EM ESQUADRIAS DE FERRO GALVANIZADO, DUAS DEMAOS, COM RASPAGEM E APARELHAMENTO COM GALVO PRIMER.</v>
          </cell>
          <cell r="C1773" t="str">
            <v>m2</v>
          </cell>
          <cell r="D1773">
            <v>18.125</v>
          </cell>
          <cell r="E1773">
            <v>14.5</v>
          </cell>
          <cell r="F1773" t="str">
            <v>EMLURB</v>
          </cell>
        </row>
        <row r="1774">
          <cell r="A1774" t="str">
            <v/>
          </cell>
          <cell r="D1774">
            <v>0</v>
          </cell>
        </row>
        <row r="1775">
          <cell r="A1775" t="str">
            <v>16.04.130</v>
          </cell>
          <cell r="B1775" t="str">
            <v>PINTURA COM ESMALTE SINTÉTICO, VERDE ESCOLAR FOSCO, EM DUAS DEMÃOS, SOBRE QUADRO VERDE</v>
          </cell>
          <cell r="C1775" t="str">
            <v>m2</v>
          </cell>
          <cell r="D1775">
            <v>10.549999999999999</v>
          </cell>
          <cell r="E1775">
            <v>8.44</v>
          </cell>
          <cell r="F1775" t="str">
            <v>SEDUC</v>
          </cell>
        </row>
        <row r="1776">
          <cell r="A1776" t="str">
            <v/>
          </cell>
          <cell r="D1776">
            <v>0</v>
          </cell>
        </row>
        <row r="1777">
          <cell r="A1777" t="str">
            <v>16.05.010</v>
          </cell>
          <cell r="B1777" t="str">
            <v>PINTURA COM VERNIZ COPAL SINTETICO, DUAS DEMAOS, EM ESQUADRIAS DE MADEIRA.</v>
          </cell>
          <cell r="C1777" t="str">
            <v>m2</v>
          </cell>
          <cell r="D1777">
            <v>7.7875000000000005</v>
          </cell>
          <cell r="E1777">
            <v>6.23</v>
          </cell>
          <cell r="F1777" t="str">
            <v>EMLURB</v>
          </cell>
        </row>
        <row r="1778">
          <cell r="A1778" t="str">
            <v/>
          </cell>
          <cell r="D1778">
            <v>0</v>
          </cell>
        </row>
        <row r="1779">
          <cell r="A1779" t="str">
            <v>16.05.030</v>
          </cell>
          <cell r="B1779" t="str">
            <v>PINTURA COM VERNIZ ACRILICO, TRES DEMAOS, SOBRE TIJOLO NATURAL OU CONCRETO APARENTE, INCLUSIVE FUNDO PREPARADOR, UMA DEMAO.</v>
          </cell>
          <cell r="C1779" t="str">
            <v>m2</v>
          </cell>
          <cell r="D1779">
            <v>10.262500000000001</v>
          </cell>
          <cell r="E1779">
            <v>8.2100000000000009</v>
          </cell>
          <cell r="F1779" t="str">
            <v>EMLURB</v>
          </cell>
        </row>
        <row r="1780">
          <cell r="A1780" t="str">
            <v/>
          </cell>
          <cell r="D1780">
            <v>0</v>
          </cell>
        </row>
        <row r="1781">
          <cell r="A1781" t="str">
            <v>16.05.040</v>
          </cell>
          <cell r="B1781" t="str">
            <v>PINTURA COM VERNIZ POLIURETANICO, TRES DEMAOS SOBRE MADEIRA.</v>
          </cell>
          <cell r="C1781" t="str">
            <v>m2</v>
          </cell>
          <cell r="D1781">
            <v>9.0375000000000014</v>
          </cell>
          <cell r="E1781">
            <v>7.23</v>
          </cell>
          <cell r="F1781" t="str">
            <v>EMLURB</v>
          </cell>
        </row>
        <row r="1782">
          <cell r="A1782" t="str">
            <v/>
          </cell>
          <cell r="D1782">
            <v>0</v>
          </cell>
        </row>
        <row r="1783">
          <cell r="A1783" t="str">
            <v>16.05.050</v>
          </cell>
          <cell r="B1783" t="str">
            <v>EXCLUÍDO</v>
          </cell>
          <cell r="C1783" t="str">
            <v>m2</v>
          </cell>
          <cell r="D1783">
            <v>10</v>
          </cell>
          <cell r="E1783">
            <v>8</v>
          </cell>
          <cell r="F1783" t="str">
            <v>EMLURB</v>
          </cell>
        </row>
        <row r="1784">
          <cell r="A1784" t="str">
            <v/>
          </cell>
          <cell r="D1784">
            <v>0</v>
          </cell>
        </row>
        <row r="1785">
          <cell r="A1785" t="str">
            <v>16.06.010</v>
          </cell>
          <cell r="B1785" t="str">
            <v>PINTURA A BASE DE SILICONE, DUAS DEMAOS,SOBRE PAREDE DE CONCRETO OU DE TIJOLOS CERAMICOS.</v>
          </cell>
          <cell r="C1785" t="str">
            <v>m2</v>
          </cell>
          <cell r="D1785">
            <v>30.175000000000001</v>
          </cell>
          <cell r="E1785">
            <v>24.14</v>
          </cell>
          <cell r="F1785" t="str">
            <v>EMLURB</v>
          </cell>
        </row>
        <row r="1786">
          <cell r="A1786" t="str">
            <v/>
          </cell>
          <cell r="D1786">
            <v>0</v>
          </cell>
        </row>
        <row r="1787">
          <cell r="A1787" t="str">
            <v>16.07.020</v>
          </cell>
          <cell r="B1787" t="str">
            <v>PINTURA A BASE DE EPOXI, DUAS DEMAOS, SEM EMASSAMENTO.</v>
          </cell>
          <cell r="C1787" t="str">
            <v>m2</v>
          </cell>
          <cell r="D1787">
            <v>19.637500000000003</v>
          </cell>
          <cell r="E1787">
            <v>15.71</v>
          </cell>
          <cell r="F1787" t="str">
            <v>EMLURB</v>
          </cell>
        </row>
        <row r="1788">
          <cell r="A1788" t="str">
            <v/>
          </cell>
          <cell r="D1788">
            <v>0</v>
          </cell>
        </row>
        <row r="1789">
          <cell r="A1789" t="str">
            <v>16.07.021</v>
          </cell>
          <cell r="B1789" t="str">
            <v>APLICAÇÃO DE VERNIZ PARA CONCRETO APARENTE  TIPO DEKGUARD FS DA FOSROC EM DUAS DEMÃOS SOBRE PRIMER NITOPRIMER AW DA FOSROC OU SIMILAR.</v>
          </cell>
          <cell r="C1789" t="str">
            <v>m2</v>
          </cell>
          <cell r="D1789">
            <v>18.174999999999997</v>
          </cell>
          <cell r="E1789">
            <v>14.54</v>
          </cell>
          <cell r="F1789" t="str">
            <v>SEDUC</v>
          </cell>
        </row>
        <row r="1790">
          <cell r="A1790" t="str">
            <v/>
          </cell>
          <cell r="D1790">
            <v>0</v>
          </cell>
        </row>
        <row r="1791">
          <cell r="A1791" t="str">
            <v>16.08.010</v>
          </cell>
          <cell r="B1791" t="str">
            <v>PINTURA A BASE DE TINTA ACRILICA CORALPISO,NOVACOR OU SIMILAR PARA PISOS DE QUADRAS DE ESPORTES, ESTACIONAMENTOS, PASSEIOS, ETC(02 DEMAOS),INCLUSIVE PREPARO DA SUPERFICIE QUE DEVE ESTAR LIMPA, SECA E ISENTA DE GORDURA, GRAXA OU MOFO.</v>
          </cell>
          <cell r="C1791" t="str">
            <v>m2</v>
          </cell>
          <cell r="D1791">
            <v>14.6875</v>
          </cell>
          <cell r="E1791">
            <v>11.75</v>
          </cell>
          <cell r="F1791" t="str">
            <v>EMLURB</v>
          </cell>
        </row>
        <row r="1792">
          <cell r="A1792" t="str">
            <v/>
          </cell>
          <cell r="D1792">
            <v>0</v>
          </cell>
        </row>
        <row r="1793">
          <cell r="A1793" t="str">
            <v>16.08.100</v>
          </cell>
          <cell r="B1793"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93" t="str">
            <v>m</v>
          </cell>
          <cell r="D1793">
            <v>5.9250000000000007</v>
          </cell>
          <cell r="E1793">
            <v>4.74</v>
          </cell>
          <cell r="F1793" t="str">
            <v>EMLURB</v>
          </cell>
        </row>
        <row r="1794">
          <cell r="A1794" t="str">
            <v/>
          </cell>
          <cell r="D1794">
            <v>0</v>
          </cell>
        </row>
        <row r="1795">
          <cell r="A1795" t="str">
            <v>17.00.000</v>
          </cell>
          <cell r="B1795" t="str">
            <v>URBANIZACAO</v>
          </cell>
          <cell r="D1795">
            <v>0</v>
          </cell>
        </row>
        <row r="1796">
          <cell r="A1796" t="str">
            <v/>
          </cell>
          <cell r="D1796">
            <v>0</v>
          </cell>
        </row>
        <row r="1797">
          <cell r="A1797" t="str">
            <v>17.01.020</v>
          </cell>
          <cell r="B1797" t="str">
            <v>PASSEIO EM PEDRA PORTUGUESA ASSENTADA SOBRE ARGAMASSA SECA DE CIMENTO E AREIA NO TRACO 1:6 E REJUNTADA COM ARGAMASSA SECA DE CIMENTO E AREIA NO TRACO 1:2.</v>
          </cell>
          <cell r="C1797" t="str">
            <v>m2</v>
          </cell>
          <cell r="D1797">
            <v>39.1875</v>
          </cell>
          <cell r="E1797">
            <v>31.35</v>
          </cell>
          <cell r="F1797" t="str">
            <v>EMLURB</v>
          </cell>
        </row>
        <row r="1798">
          <cell r="A1798" t="str">
            <v/>
          </cell>
          <cell r="D1798">
            <v>0</v>
          </cell>
        </row>
        <row r="1799">
          <cell r="A1799" t="str">
            <v>17.01.030</v>
          </cell>
          <cell r="B1799" t="str">
            <v>PASSEIO DE CONCRETO 1:4:8 COM 5,0 CM DE ESPESSURA, CAPEADO COM CIMENTO E AREIA NO TRACO 1:3, TENDO 2,0 CM DE ESPESSURA.</v>
          </cell>
          <cell r="C1799" t="str">
            <v>m2</v>
          </cell>
          <cell r="D1799">
            <v>36.637499999999996</v>
          </cell>
          <cell r="E1799">
            <v>29.31</v>
          </cell>
          <cell r="F1799" t="str">
            <v>EMLURB</v>
          </cell>
        </row>
        <row r="1800">
          <cell r="A1800" t="str">
            <v/>
          </cell>
          <cell r="D1800">
            <v>0</v>
          </cell>
        </row>
        <row r="1801">
          <cell r="A1801" t="str">
            <v>17.01.040</v>
          </cell>
          <cell r="B1801" t="str">
            <v>PASSEIO DE CONCRETO 1:3:5 COM 5,0 CM DE ESPESSURA E JUNTAS SECAS EM QUADROS DE 1,0 X 2,0 M.</v>
          </cell>
          <cell r="C1801" t="str">
            <v>m2</v>
          </cell>
          <cell r="D1801">
            <v>29.325000000000003</v>
          </cell>
          <cell r="E1801">
            <v>23.46</v>
          </cell>
          <cell r="F1801" t="str">
            <v>EMLURB</v>
          </cell>
        </row>
        <row r="1802">
          <cell r="A1802" t="str">
            <v/>
          </cell>
          <cell r="D1802">
            <v>0</v>
          </cell>
        </row>
        <row r="1803">
          <cell r="A1803" t="str">
            <v>17.01.050</v>
          </cell>
          <cell r="B1803" t="str">
            <v>PASSEIO DE CONCRETO 1:2,5:4 COM 5,0 CM DE ESPESSURA E JUNTAS SECAS EM QUADROS DE 1,0 X 2,0 M.</v>
          </cell>
          <cell r="C1803" t="str">
            <v>m2</v>
          </cell>
          <cell r="D1803">
            <v>30.5625</v>
          </cell>
          <cell r="E1803">
            <v>24.45</v>
          </cell>
          <cell r="F1803" t="str">
            <v>EMLURB</v>
          </cell>
        </row>
        <row r="1804">
          <cell r="A1804" t="str">
            <v/>
          </cell>
          <cell r="D1804">
            <v>0</v>
          </cell>
        </row>
        <row r="1805">
          <cell r="A1805" t="str">
            <v>17.01.060</v>
          </cell>
          <cell r="B1805" t="str">
            <v>PASSEIO DE CONCRETO 1:3:5 COM 5,0 CM DE ESPESSURA E JUNTAS DE MADEIRA EM QUADROS DE 1,2 X 1,2 M.</v>
          </cell>
          <cell r="C1805" t="str">
            <v>m2</v>
          </cell>
          <cell r="D1805">
            <v>30.387499999999999</v>
          </cell>
          <cell r="E1805">
            <v>24.31</v>
          </cell>
          <cell r="F1805" t="str">
            <v>EMLURB</v>
          </cell>
        </row>
        <row r="1806">
          <cell r="A1806" t="str">
            <v/>
          </cell>
          <cell r="D1806">
            <v>0</v>
          </cell>
        </row>
        <row r="1807">
          <cell r="A1807" t="str">
            <v>17.01.070</v>
          </cell>
          <cell r="B1807" t="str">
            <v>PASSEIO DE CONCRETO 1:2,5:4 COM 5,0 CM DE ESPESSURA E JUNTAS DE MADEIRA EM QUADROS DE 1,2 X 1,2 M.</v>
          </cell>
          <cell r="C1807" t="str">
            <v>m2</v>
          </cell>
          <cell r="D1807">
            <v>31.625</v>
          </cell>
          <cell r="E1807">
            <v>25.3</v>
          </cell>
          <cell r="F1807" t="str">
            <v>EMLURB</v>
          </cell>
        </row>
        <row r="1808">
          <cell r="A1808" t="str">
            <v/>
          </cell>
          <cell r="D1808">
            <v>0</v>
          </cell>
        </row>
        <row r="1809">
          <cell r="A1809" t="str">
            <v>17.01.080</v>
          </cell>
          <cell r="B1809" t="str">
            <v>PASSEIO DE CONCRETO 1:3:5 COM 5,0 CM DE ESPESSURA E JUNTAS DE ASFALTO EM QUADROS DE 1,0 X 2,0 M.</v>
          </cell>
          <cell r="C1809" t="str">
            <v>m2</v>
          </cell>
          <cell r="D1809">
            <v>34.725000000000001</v>
          </cell>
          <cell r="E1809">
            <v>27.78</v>
          </cell>
          <cell r="F1809" t="str">
            <v>EMLURB</v>
          </cell>
        </row>
        <row r="1810">
          <cell r="A1810" t="str">
            <v/>
          </cell>
          <cell r="D1810">
            <v>0</v>
          </cell>
        </row>
        <row r="1811">
          <cell r="A1811" t="str">
            <v>17.01.090</v>
          </cell>
          <cell r="B1811" t="str">
            <v>PASSEIO DE CONCRETO 1:2,5:4 COM 5,0 CM DE ESPESSURA E JUNTAS DE ASFALTO EM QUADROS DE 1,0 X 2,0 M.</v>
          </cell>
          <cell r="C1811" t="str">
            <v>m2</v>
          </cell>
          <cell r="D1811">
            <v>35.962499999999999</v>
          </cell>
          <cell r="E1811">
            <v>28.77</v>
          </cell>
          <cell r="F1811" t="str">
            <v>EMLURB</v>
          </cell>
        </row>
        <row r="1812">
          <cell r="A1812" t="str">
            <v/>
          </cell>
          <cell r="D1812">
            <v>0</v>
          </cell>
        </row>
        <row r="1813">
          <cell r="A1813" t="str">
            <v>17.01.100</v>
          </cell>
          <cell r="B1813" t="str">
            <v>PASSEIO DE CONCRETO 1:3:5 COM 5,0 CM DE ESPESSURA E JUNTAS RISCADAS EM QUADROS DE 1,0 X 2,0 M.</v>
          </cell>
          <cell r="C1813" t="str">
            <v>m2</v>
          </cell>
          <cell r="D1813">
            <v>22.174999999999997</v>
          </cell>
          <cell r="E1813">
            <v>17.739999999999998</v>
          </cell>
          <cell r="F1813" t="str">
            <v>EMLURB</v>
          </cell>
        </row>
        <row r="1814">
          <cell r="A1814" t="str">
            <v/>
          </cell>
          <cell r="D1814">
            <v>0</v>
          </cell>
        </row>
        <row r="1815">
          <cell r="A1815" t="str">
            <v>17.01.110</v>
          </cell>
          <cell r="B1815" t="str">
            <v>PASSEIO DE CONCRETO 1:2,5:4 COM 5,0 CM DE ESPESSURA E JUNTAS RISCADAS EM QUADROS DE 1,0X 2,0 M.</v>
          </cell>
          <cell r="C1815" t="str">
            <v>m2</v>
          </cell>
          <cell r="D1815">
            <v>23.412500000000001</v>
          </cell>
          <cell r="E1815">
            <v>18.73</v>
          </cell>
          <cell r="F1815" t="str">
            <v>EMLURB</v>
          </cell>
        </row>
        <row r="1816">
          <cell r="A1816" t="str">
            <v/>
          </cell>
          <cell r="D1816">
            <v>0</v>
          </cell>
        </row>
        <row r="1817">
          <cell r="A1817" t="str">
            <v>17.01.113</v>
          </cell>
          <cell r="B1817" t="str">
            <v>FORNEC.E EXEC.CALÇADA ACESSO CONC MAGRO 1:3:5 ESP  5 CM COM ACAB CIMENTADO ÁSPERO TR. 1:4 ESP.2 CM  JUNTA DE MAD. 2 X 1 CM. ALVEN. DE TIJ. 8 FUROS 1/2 VEZ P/ CONT. ATERRO CAIXÃO,CALÇ H=20CM, 2 LADOS, SOBRE LASTR. CONC. MAG C/3CM. REV. CHAPISCO TR. 1:3 CIM</v>
          </cell>
          <cell r="C1817" t="str">
            <v>m2</v>
          </cell>
          <cell r="D1817">
            <v>66.787499999999994</v>
          </cell>
          <cell r="E1817">
            <v>53.43</v>
          </cell>
          <cell r="F1817" t="str">
            <v>SEDUC</v>
          </cell>
        </row>
        <row r="1818">
          <cell r="A1818" t="str">
            <v/>
          </cell>
          <cell r="D1818">
            <v>0</v>
          </cell>
        </row>
        <row r="1819">
          <cell r="A1819" t="str">
            <v>17.01.114</v>
          </cell>
          <cell r="B1819"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19" t="str">
            <v>m</v>
          </cell>
          <cell r="D1819">
            <v>49.412500000000001</v>
          </cell>
          <cell r="E1819">
            <v>39.53</v>
          </cell>
          <cell r="F1819" t="str">
            <v>SEDUC</v>
          </cell>
        </row>
        <row r="1820">
          <cell r="A1820" t="str">
            <v/>
          </cell>
          <cell r="D1820">
            <v>0</v>
          </cell>
        </row>
        <row r="1821">
          <cell r="A1821" t="str">
            <v>17.01.115</v>
          </cell>
          <cell r="B1821"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21" t="str">
            <v>m</v>
          </cell>
          <cell r="D1821">
            <v>76.95</v>
          </cell>
          <cell r="E1821">
            <v>61.56</v>
          </cell>
          <cell r="F1821" t="str">
            <v>SEDUC</v>
          </cell>
        </row>
        <row r="1822">
          <cell r="A1822" t="str">
            <v/>
          </cell>
          <cell r="D1822">
            <v>0</v>
          </cell>
        </row>
        <row r="1823">
          <cell r="A1823" t="str">
            <v>17.01.120</v>
          </cell>
          <cell r="B1823" t="str">
            <v>PASSEIO EM LAJOTA DE CONCRETO 50 X 50, APLICADO SOBRE LASTRO DE CONCRETO 1:4:8 DE 5 CM DE ESPESSURA, INCLUSIVE EXECUCAO DO LASTRO.</v>
          </cell>
          <cell r="C1823" t="str">
            <v>m2</v>
          </cell>
          <cell r="D1823">
            <v>54.662499999999994</v>
          </cell>
          <cell r="E1823">
            <v>43.73</v>
          </cell>
          <cell r="F1823" t="str">
            <v>EMLURB</v>
          </cell>
        </row>
        <row r="1824">
          <cell r="A1824" t="str">
            <v/>
          </cell>
          <cell r="D1824">
            <v>0</v>
          </cell>
        </row>
        <row r="1825">
          <cell r="A1825" t="str">
            <v>17.01.130</v>
          </cell>
          <cell r="B1825" t="str">
            <v>PASSEIO EM LAJOTA DE CONCRETO 50 X 50, APLICADO SOBRE LASTRO DE CONCRETO JA PRONTO.</v>
          </cell>
          <cell r="C1825" t="str">
            <v>m2</v>
          </cell>
          <cell r="D1825">
            <v>34.212499999999999</v>
          </cell>
          <cell r="E1825">
            <v>27.37</v>
          </cell>
          <cell r="F1825" t="str">
            <v>EMLURB</v>
          </cell>
        </row>
        <row r="1826">
          <cell r="A1826" t="str">
            <v/>
          </cell>
          <cell r="D1826">
            <v>0</v>
          </cell>
        </row>
        <row r="1827">
          <cell r="A1827" t="str">
            <v>17.01.140</v>
          </cell>
          <cell r="B1827" t="str">
            <v>PASSEIO EM LAJOTA DE CONCRETO 50 X 50, APLICADO SOBRE TERRENO, INCLUSIVE REGULARIZACAO DO MESMO.</v>
          </cell>
          <cell r="C1827" t="str">
            <v>m2</v>
          </cell>
          <cell r="D1827">
            <v>35.737499999999997</v>
          </cell>
          <cell r="E1827">
            <v>28.59</v>
          </cell>
          <cell r="F1827" t="str">
            <v>EMLURB</v>
          </cell>
        </row>
        <row r="1828">
          <cell r="A1828" t="str">
            <v/>
          </cell>
          <cell r="D1828">
            <v>0</v>
          </cell>
        </row>
        <row r="1829">
          <cell r="A1829" t="str">
            <v>17.01.145</v>
          </cell>
          <cell r="B1829" t="str">
            <v>REVESTIMENTO COM PEDRAS GRANITICAS DE DIMENSOES MEDIAS (0,45 X 0,45 X 0,05) M E COM UMA SUPERFICIE PLANA (NAO TRABALHADA), ASSENTADAS E REJUNTADAS COM ARGAMASSA DE CIMENTO E AREIA NO TRACO 1:6.</v>
          </cell>
          <cell r="C1829" t="str">
            <v>m2</v>
          </cell>
          <cell r="D1829">
            <v>57.512499999999996</v>
          </cell>
          <cell r="E1829">
            <v>46.01</v>
          </cell>
          <cell r="F1829" t="str">
            <v>EMLURB</v>
          </cell>
        </row>
        <row r="1830">
          <cell r="A1830" t="str">
            <v/>
          </cell>
          <cell r="D1830">
            <v>0</v>
          </cell>
        </row>
        <row r="1831">
          <cell r="A1831" t="str">
            <v>17.01.150</v>
          </cell>
          <cell r="B1831" t="str">
            <v>REPOSICAO DE PASSEIO DE PEDRA PORTUGUESA ASSENTADA SOBRE ARGAMASSA SECA DE CIM. E AREIA NO TRACO 1:6 E REJUNTADA COM ARGAMASSA DE CIMENTO E AREIA NO TRACO 1:2.</v>
          </cell>
          <cell r="C1831" t="str">
            <v>m2</v>
          </cell>
          <cell r="D1831">
            <v>27.762500000000003</v>
          </cell>
          <cell r="E1831">
            <v>22.21</v>
          </cell>
          <cell r="F1831" t="str">
            <v>EMLURB</v>
          </cell>
        </row>
        <row r="1832">
          <cell r="A1832" t="str">
            <v/>
          </cell>
          <cell r="D1832">
            <v>0</v>
          </cell>
        </row>
        <row r="1833">
          <cell r="A1833" t="str">
            <v>17.01.160</v>
          </cell>
          <cell r="B1833" t="str">
            <v>REPOSICAO DE PASSEIO EM LAJOTA DE CONCRETO 50 X 50 , APLICADA SOBRE TERRENO REGULARIZADO OU LASTRO DE CONCRETO ( SO O ASSENTAMENTO ).</v>
          </cell>
          <cell r="C1833" t="str">
            <v>m2</v>
          </cell>
          <cell r="D1833">
            <v>22.337500000000002</v>
          </cell>
          <cell r="E1833">
            <v>17.87</v>
          </cell>
          <cell r="F1833" t="str">
            <v>EMLURB</v>
          </cell>
        </row>
        <row r="1834">
          <cell r="A1834" t="str">
            <v/>
          </cell>
          <cell r="D1834">
            <v>0</v>
          </cell>
        </row>
        <row r="1835">
          <cell r="A1835" t="str">
            <v>17.01.170</v>
          </cell>
          <cell r="B1835" t="str">
            <v>FORNECIMENTO E EXECUÇÃO DE PISO TÁTIL, DIMENSÕES 0,50X0,50M COM ESP.3CM, ASSENTADA COM ARGAMASSA DE CIMENTO E AREIA 1:6 (ESP:2,5CM) E REJUNTADA COM ARGAMASSA DE CIMENTO E AREIA 1:4, SOBRE LASTRO DE CONCRETO PRONTO.</v>
          </cell>
          <cell r="C1835" t="str">
            <v>m2</v>
          </cell>
          <cell r="D1835">
            <v>39.275000000000006</v>
          </cell>
          <cell r="E1835">
            <v>31.42</v>
          </cell>
          <cell r="F1835" t="str">
            <v>SEDUC</v>
          </cell>
        </row>
        <row r="1836">
          <cell r="A1836" t="str">
            <v/>
          </cell>
          <cell r="D1836">
            <v>0</v>
          </cell>
        </row>
        <row r="1837">
          <cell r="A1837" t="str">
            <v>17.010.015</v>
          </cell>
          <cell r="B1837" t="str">
            <v>Fornecimento e instalação de totem medindo 0,80x1,80m, dupla face, estrutura interna em tubo industrial de 30x30, tubo laterais patentes de 11/2", revestimento com chapa galvanizada 20 com aplicação de vinil adesivo calandrado impresso pelo sistema digita</v>
          </cell>
          <cell r="C1837" t="str">
            <v>Un</v>
          </cell>
          <cell r="D1837">
            <v>1570.8375000000001</v>
          </cell>
          <cell r="E1837">
            <v>1256.67</v>
          </cell>
          <cell r="F1837" t="str">
            <v>SEDUC</v>
          </cell>
        </row>
        <row r="1838">
          <cell r="A1838" t="str">
            <v/>
          </cell>
          <cell r="D1838">
            <v>0</v>
          </cell>
        </row>
        <row r="1839">
          <cell r="A1839" t="str">
            <v>17.010.020</v>
          </cell>
          <cell r="B1839" t="str">
            <v>Fornecimento e instalação de placa medindo 6,00x3,60m, estrutura interna em tubo industrial de 30x30, cantoneira L de 11/2"x1/8", tubo patente de 3/4", tratado com anti corrosivo e com aplicação de esmalte sintético, iluminada internamente com 10 conjunto</v>
          </cell>
          <cell r="C1839" t="str">
            <v>Un</v>
          </cell>
          <cell r="D1839">
            <v>17875</v>
          </cell>
          <cell r="E1839">
            <v>14300</v>
          </cell>
        </row>
        <row r="1840">
          <cell r="A1840" t="str">
            <v/>
          </cell>
          <cell r="D1840">
            <v>0</v>
          </cell>
        </row>
        <row r="1841">
          <cell r="A1841" t="str">
            <v>17.010.030</v>
          </cell>
          <cell r="B1841" t="str">
            <v>Fornecimento e instalação de totem medindo 4,00x2,40m, dupla face, estrutura interna em tubo industrial de 30x30 cantoneira L de 11/2"x1/8" e 1"x1/8", tubo patente de 5" todo travado com anticorrosivo e aplicado com esmalte sintético iluminado internament</v>
          </cell>
          <cell r="C1841" t="str">
            <v>Un</v>
          </cell>
          <cell r="D1841">
            <v>24091.662500000002</v>
          </cell>
          <cell r="E1841">
            <v>19273.330000000002</v>
          </cell>
          <cell r="F1841" t="str">
            <v>SEDUC</v>
          </cell>
        </row>
        <row r="1842">
          <cell r="A1842" t="str">
            <v/>
          </cell>
          <cell r="D1842">
            <v>0</v>
          </cell>
        </row>
        <row r="1843">
          <cell r="A1843" t="str">
            <v>17.010.040</v>
          </cell>
          <cell r="B1843" t="str">
            <v>Fornecimento e instalação de totem indicativo medindo 0,30x1,40m, dupla face, estrutura interna em tubo industrial de 30x30, tubo laterais patentes de 11/2", revestimento com chapa galvanizada 20 com aplicação de vinil adesivo calandrado impresso pelo sis</v>
          </cell>
          <cell r="C1843" t="str">
            <v>Un</v>
          </cell>
          <cell r="D1843">
            <v>736.66250000000002</v>
          </cell>
          <cell r="E1843">
            <v>589.33000000000004</v>
          </cell>
          <cell r="F1843" t="str">
            <v>SEDUC</v>
          </cell>
        </row>
        <row r="1844">
          <cell r="A1844" t="str">
            <v/>
          </cell>
          <cell r="D1844">
            <v>0</v>
          </cell>
        </row>
        <row r="1845">
          <cell r="A1845" t="str">
            <v>17.010.050</v>
          </cell>
          <cell r="B1845" t="str">
            <v>Fornecimento e instalação de placa medindo 0,60x0,13m em pvc expandido de 4mm para aplicação de vinil adesivo calandrado impresso pelo sistema digital, detalhes laterais em pvc de 8mm com aplicação de tinta vinilica nas cores indicadas, instalada com util</v>
          </cell>
          <cell r="C1845" t="str">
            <v>Un</v>
          </cell>
          <cell r="D1845">
            <v>105.64999999999999</v>
          </cell>
          <cell r="E1845">
            <v>84.52</v>
          </cell>
          <cell r="F1845" t="str">
            <v>SEDUC</v>
          </cell>
        </row>
        <row r="1846">
          <cell r="A1846" t="str">
            <v/>
          </cell>
          <cell r="D1846">
            <v>0</v>
          </cell>
        </row>
        <row r="1847">
          <cell r="A1847" t="str">
            <v>17.02.010</v>
          </cell>
          <cell r="B1847" t="str">
            <v>FORNECIMENTO DE BARRO DE JARDIM (POSTO OBRA NA PRACA DO RECIFE).</v>
          </cell>
          <cell r="C1847" t="str">
            <v>m3</v>
          </cell>
          <cell r="D1847">
            <v>50</v>
          </cell>
          <cell r="E1847">
            <v>40</v>
          </cell>
          <cell r="F1847" t="str">
            <v>EMLURB</v>
          </cell>
        </row>
        <row r="1848">
          <cell r="A1848" t="str">
            <v/>
          </cell>
          <cell r="D1848">
            <v>0</v>
          </cell>
        </row>
        <row r="1849">
          <cell r="A1849" t="str">
            <v>17.02.020</v>
          </cell>
          <cell r="B1849" t="str">
            <v>FORNECIMENTO DE ESTRUME BOVINO CURTIDO (POSTO OBRA NA PRACA DO RECIFE).</v>
          </cell>
          <cell r="C1849" t="str">
            <v>m3</v>
          </cell>
          <cell r="D1849">
            <v>62.5</v>
          </cell>
          <cell r="E1849">
            <v>50</v>
          </cell>
          <cell r="F1849" t="str">
            <v>EMLURB</v>
          </cell>
        </row>
        <row r="1850">
          <cell r="A1850" t="str">
            <v/>
          </cell>
          <cell r="D1850">
            <v>0</v>
          </cell>
        </row>
        <row r="1851">
          <cell r="A1851" t="str">
            <v>17.02.025</v>
          </cell>
          <cell r="B1851" t="str">
            <v>FORNECIMENTO DE PO DE COCO (POSTO OBRA NA PRACA DO RECIFE).</v>
          </cell>
          <cell r="C1851" t="str">
            <v>m3</v>
          </cell>
          <cell r="D1851">
            <v>62.5</v>
          </cell>
          <cell r="E1851">
            <v>50</v>
          </cell>
          <cell r="F1851" t="str">
            <v>EMLURB</v>
          </cell>
        </row>
        <row r="1852">
          <cell r="A1852" t="str">
            <v/>
          </cell>
          <cell r="D1852">
            <v>0</v>
          </cell>
        </row>
        <row r="1853">
          <cell r="A1853" t="str">
            <v>17.02.030</v>
          </cell>
          <cell r="B1853" t="str">
            <v>FORNECIMENTO DE CASCALHINHO, INCLUSIVE O ESPALHAMENTO DO MESMO ( POSTO OBRA NA PRACA DO RECIFE)</v>
          </cell>
          <cell r="C1853" t="str">
            <v>m3</v>
          </cell>
          <cell r="D1853">
            <v>60.8125</v>
          </cell>
          <cell r="E1853">
            <v>48.65</v>
          </cell>
          <cell r="F1853" t="str">
            <v>EMLURB</v>
          </cell>
        </row>
        <row r="1854">
          <cell r="A1854" t="str">
            <v/>
          </cell>
          <cell r="D1854">
            <v>0</v>
          </cell>
        </row>
        <row r="1855">
          <cell r="A1855" t="str">
            <v>17.02.040</v>
          </cell>
          <cell r="B1855" t="str">
            <v>FORNECIMENTO DE CASCALHINHO, SEM O ESPALHAMENTO DO MESMO ( POSTO OBRA NA PRACA DO RECIFE).</v>
          </cell>
          <cell r="C1855" t="str">
            <v>m3</v>
          </cell>
          <cell r="D1855">
            <v>60</v>
          </cell>
          <cell r="E1855">
            <v>48</v>
          </cell>
          <cell r="F1855" t="str">
            <v>EMLURB</v>
          </cell>
        </row>
        <row r="1856">
          <cell r="A1856" t="str">
            <v/>
          </cell>
          <cell r="D1856">
            <v>0</v>
          </cell>
        </row>
        <row r="1857">
          <cell r="A1857" t="str">
            <v>17.02.050</v>
          </cell>
          <cell r="B1857" t="str">
            <v>FORNECIMENTO DE VARAO COM 2,0 M DE ALTURA E DIAMETRO DE 3,0 CM PARA TUTORAMENTO DE MUDAS INCLUSIVE O ASSENTAMENTO.</v>
          </cell>
          <cell r="C1857" t="str">
            <v>Un</v>
          </cell>
          <cell r="D1857">
            <v>4.8250000000000002</v>
          </cell>
          <cell r="E1857">
            <v>3.86</v>
          </cell>
          <cell r="F1857" t="str">
            <v>EMLURB</v>
          </cell>
        </row>
        <row r="1858">
          <cell r="A1858" t="str">
            <v/>
          </cell>
          <cell r="D1858">
            <v>0</v>
          </cell>
        </row>
        <row r="1859">
          <cell r="A1859" t="str">
            <v>17.02.060</v>
          </cell>
          <cell r="B1859" t="str">
            <v>FORNECIMENTO DE VARAO COM 2,0 M DE ALTURA E DIAMETRO DE 3,0 CM PARA TUTORAMENTO DE MUDAS SEM O ASSENTAMENTO DO MESMO.</v>
          </cell>
          <cell r="C1859" t="str">
            <v>Un</v>
          </cell>
          <cell r="D1859">
            <v>4.375</v>
          </cell>
          <cell r="E1859">
            <v>3.5</v>
          </cell>
          <cell r="F1859" t="str">
            <v>EMLURB</v>
          </cell>
        </row>
        <row r="1860">
          <cell r="A1860" t="str">
            <v/>
          </cell>
          <cell r="D1860">
            <v>0</v>
          </cell>
        </row>
        <row r="1861">
          <cell r="A1861" t="str">
            <v>17.02.070</v>
          </cell>
          <cell r="B1861" t="str">
            <v>FORNECIMENTO DE ESTACAS PARA SUSTENTACAO DE GRADES DE PROTECAO DE MUDAS COM 2,0 M DE ALTURA E DIAMETRO DE 5,0 CM,INCLUSIVE O ASSENTAMENTO DA MESMA.</v>
          </cell>
          <cell r="C1861" t="str">
            <v>Un</v>
          </cell>
          <cell r="D1861">
            <v>5.5750000000000002</v>
          </cell>
          <cell r="E1861">
            <v>4.46</v>
          </cell>
          <cell r="F1861" t="str">
            <v>EMLURB</v>
          </cell>
        </row>
        <row r="1862">
          <cell r="A1862" t="str">
            <v/>
          </cell>
          <cell r="D1862">
            <v>0</v>
          </cell>
        </row>
        <row r="1863">
          <cell r="A1863" t="str">
            <v>17.02.080</v>
          </cell>
          <cell r="B1863" t="str">
            <v>FORNECIMENTO DE ESTACAS PARA SUSTENTACAO DE GRADES DE PROTECAO DE MUDAS COM 2,0 M DE ALTURA E DIAMETRO DE 5,0 CM, SEM O ASSENTAMENTO DA MESMA.</v>
          </cell>
          <cell r="C1863" t="str">
            <v>Un</v>
          </cell>
          <cell r="D1863">
            <v>5.125</v>
          </cell>
          <cell r="E1863">
            <v>4.0999999999999996</v>
          </cell>
          <cell r="F1863" t="str">
            <v>EMLURB</v>
          </cell>
        </row>
        <row r="1864">
          <cell r="A1864" t="str">
            <v/>
          </cell>
          <cell r="D1864">
            <v>0</v>
          </cell>
        </row>
        <row r="1865">
          <cell r="A1865" t="str">
            <v>17.02.090</v>
          </cell>
          <cell r="B1865" t="str">
            <v>FORNECIMENTO DE GRADES DE RIPAS DE MACARANDUBA, COM 1,80 M DE ALTURA POR 1,50 M DE LARGURA,CONFECCIONADAS COM 12 RIPAS DE 5 CM DE LARGURA E 3 FIADAS DE ARAME GALVANIZADO N. 14,INCLUSIVE ASSENTAMENTO.</v>
          </cell>
          <cell r="C1865" t="str">
            <v>Un</v>
          </cell>
          <cell r="D1865">
            <v>45.15</v>
          </cell>
          <cell r="E1865">
            <v>36.119999999999997</v>
          </cell>
          <cell r="F1865" t="str">
            <v>EMLURB</v>
          </cell>
        </row>
        <row r="1866">
          <cell r="A1866" t="str">
            <v/>
          </cell>
          <cell r="D1866">
            <v>0</v>
          </cell>
        </row>
        <row r="1867">
          <cell r="A1867" t="str">
            <v>17.02.100</v>
          </cell>
          <cell r="B1867" t="str">
            <v>FORNECIMENTO DE GRADES DE RIPAS DE MACARANDUBA, COM 1,80 M DE ALTURA POR 1,50 M DE LARGURA CONFECCIONADAS COM 12 RIPAS DE 5 CM DE LARGURA E 3 FIADAS DE ARAME GALVANIZADO N. 14, SEM O ASSENTAMENTO.</v>
          </cell>
          <cell r="C1867" t="str">
            <v>Un</v>
          </cell>
          <cell r="D1867">
            <v>43.75</v>
          </cell>
          <cell r="E1867">
            <v>35</v>
          </cell>
          <cell r="F1867" t="str">
            <v>EMLURB</v>
          </cell>
        </row>
        <row r="1868">
          <cell r="A1868" t="str">
            <v/>
          </cell>
          <cell r="D1868">
            <v>0</v>
          </cell>
        </row>
        <row r="1869">
          <cell r="A1869" t="str">
            <v>17.03.010</v>
          </cell>
          <cell r="B1869" t="str">
            <v>MEIO-FIO DE ALVENARIA REVESTIDO COM ARGAMASSA DE CIMENTO E AREIA 1:3.</v>
          </cell>
          <cell r="C1869" t="str">
            <v>m</v>
          </cell>
          <cell r="D1869">
            <v>13.45</v>
          </cell>
          <cell r="E1869">
            <v>10.76</v>
          </cell>
          <cell r="F1869" t="str">
            <v>EMLURB</v>
          </cell>
        </row>
        <row r="1870">
          <cell r="A1870" t="str">
            <v/>
          </cell>
          <cell r="D1870">
            <v>0</v>
          </cell>
        </row>
        <row r="1871">
          <cell r="A1871" t="str">
            <v>17.03.020</v>
          </cell>
          <cell r="B1871" t="str">
            <v>PREPARO DE SOLO PARA GRAMADO COM 10,0 CM DE ESPESSURA , FEITO COM BARRO DE JARDIM E ESTRUME BOVINO CURTIDO, TRACO 4:1, COM TODO MATERIAL FORNECIDO PELO EMPREITEIRO.</v>
          </cell>
          <cell r="C1871" t="str">
            <v>m2</v>
          </cell>
          <cell r="D1871">
            <v>8.3874999999999993</v>
          </cell>
          <cell r="E1871">
            <v>6.71</v>
          </cell>
          <cell r="F1871" t="str">
            <v>EMLURB</v>
          </cell>
        </row>
        <row r="1872">
          <cell r="A1872" t="str">
            <v/>
          </cell>
          <cell r="D1872">
            <v>0</v>
          </cell>
        </row>
        <row r="1873">
          <cell r="A1873" t="str">
            <v>17.03.030</v>
          </cell>
          <cell r="B1873" t="str">
            <v>PREPARO DE SOLO PARA CANTEIRO COM 20,0 CM DE ESPESSURA, FEITO COM BARRO DE JARDIM E ESTRUME BOVINO CURTIDO, TRACO 2:1,COM TODO MATERIAL FORNECIDO PELO EMPREITEIRO.</v>
          </cell>
          <cell r="C1873" t="str">
            <v>m2</v>
          </cell>
          <cell r="D1873">
            <v>13.9625</v>
          </cell>
          <cell r="E1873">
            <v>11.17</v>
          </cell>
          <cell r="F1873" t="str">
            <v>EMLURB</v>
          </cell>
        </row>
        <row r="1874">
          <cell r="A1874" t="str">
            <v/>
          </cell>
          <cell r="D1874">
            <v>0</v>
          </cell>
        </row>
        <row r="1875">
          <cell r="A1875" t="str">
            <v>17.03.040</v>
          </cell>
          <cell r="B1875" t="str">
            <v>FORNECIMENTO E PLANTIO DE GRAMA INGLESA (STENOTAPHUM).</v>
          </cell>
          <cell r="C1875" t="str">
            <v>m2</v>
          </cell>
          <cell r="D1875">
            <v>6.0750000000000002</v>
          </cell>
          <cell r="E1875">
            <v>4.8600000000000003</v>
          </cell>
          <cell r="F1875" t="str">
            <v>EMLURB</v>
          </cell>
        </row>
        <row r="1876">
          <cell r="A1876" t="str">
            <v/>
          </cell>
          <cell r="D1876">
            <v>0</v>
          </cell>
        </row>
        <row r="1877">
          <cell r="A1877" t="str">
            <v>17.03.045</v>
          </cell>
          <cell r="B1877" t="str">
            <v>FORNECIMENTO E PLANTIO DE GRAMA ESMERALDA (EM TAPETE), INCLUINDO PREPARO DE SOLO COM APENAS BARRO DE JARDIM.</v>
          </cell>
          <cell r="C1877" t="str">
            <v>m2</v>
          </cell>
          <cell r="D1877">
            <v>10.487500000000001</v>
          </cell>
          <cell r="E1877">
            <v>8.39</v>
          </cell>
          <cell r="F1877" t="str">
            <v>EMLURB</v>
          </cell>
        </row>
        <row r="1878">
          <cell r="A1878" t="str">
            <v/>
          </cell>
          <cell r="D1878">
            <v>0</v>
          </cell>
        </row>
        <row r="1879">
          <cell r="A1879" t="str">
            <v>17.03.050</v>
          </cell>
          <cell r="B1879" t="str">
            <v>FORNECIMENTO E PLANTIO DE GRAMA PAPUAM (PASPALUM CONJUGATUM).</v>
          </cell>
          <cell r="C1879" t="str">
            <v>m2</v>
          </cell>
          <cell r="D1879">
            <v>6.0750000000000002</v>
          </cell>
          <cell r="E1879">
            <v>4.8600000000000003</v>
          </cell>
          <cell r="F1879" t="str">
            <v>EMLURB</v>
          </cell>
        </row>
        <row r="1880">
          <cell r="A1880" t="str">
            <v/>
          </cell>
          <cell r="D1880">
            <v>0</v>
          </cell>
        </row>
        <row r="1881">
          <cell r="A1881" t="str">
            <v>17.03.060</v>
          </cell>
          <cell r="B1881" t="str">
            <v>FORNECIMENTO E PLANTIO DE GRAMA DE BURRO (CYNODON DACTYLON).</v>
          </cell>
          <cell r="C1881" t="str">
            <v>m2</v>
          </cell>
          <cell r="D1881">
            <v>5.1375000000000002</v>
          </cell>
          <cell r="E1881">
            <v>4.1100000000000003</v>
          </cell>
          <cell r="F1881" t="str">
            <v>EMLURB</v>
          </cell>
        </row>
        <row r="1882">
          <cell r="A1882" t="str">
            <v/>
          </cell>
          <cell r="D1882">
            <v>0</v>
          </cell>
        </row>
        <row r="1883">
          <cell r="A1883" t="str">
            <v>17.03.070</v>
          </cell>
          <cell r="B1883" t="str">
            <v>FORNECIMENTO E PLANTIO DE MUDAS HERBACEAS TIPO FOLHAGEM - GRUPO 1 (ROXINHO, CROTON PEXAIN, CUIA DE POBRE, CROTON ROXO, CROTON CAXIADO, ARCA DE NOE, BOM DIA, BOA NOITE, ETC.).</v>
          </cell>
          <cell r="C1883" t="str">
            <v>Un</v>
          </cell>
          <cell r="D1883">
            <v>3.95</v>
          </cell>
          <cell r="E1883">
            <v>3.16</v>
          </cell>
          <cell r="F1883" t="str">
            <v>EMLURB</v>
          </cell>
        </row>
        <row r="1884">
          <cell r="A1884" t="str">
            <v/>
          </cell>
          <cell r="D1884">
            <v>0</v>
          </cell>
        </row>
        <row r="1885">
          <cell r="A1885" t="str">
            <v>17.03.080</v>
          </cell>
          <cell r="B1885" t="str">
            <v>FORNECIMENTO E PLANTIO DE MUDAS HERBACEAS TIPO FOLHAGEM - GRUPO 2 (CANA DA INDIA, BRASILEIRINHO, NUVEM, PANAMA, PAQUEVIRA, PINGO DE OURO, ACALIFA, CHUMBINHO, IXORA, BEIJO, SAVIA AZUL, TINHORAO, ETC)</v>
          </cell>
          <cell r="C1885" t="str">
            <v>Un</v>
          </cell>
          <cell r="D1885">
            <v>3.3250000000000002</v>
          </cell>
          <cell r="E1885">
            <v>2.66</v>
          </cell>
          <cell r="F1885" t="str">
            <v>EMLURB</v>
          </cell>
        </row>
        <row r="1886">
          <cell r="A1886" t="str">
            <v/>
          </cell>
          <cell r="D1886">
            <v>0</v>
          </cell>
        </row>
        <row r="1887">
          <cell r="A1887" t="str">
            <v>17.03.090</v>
          </cell>
          <cell r="B1887" t="str">
            <v>FORNECIMENTO E PLANTIO DE MUDAS HERBACEAS TIPO FOLHAGEM - GRUPO 3 (COMIGO NINGUEM PODE, DRACENA, MILIDRAO, LIRIO, COQUEIRINHO, CLOROFITON, COPO DE LEITE, AVENCA, CAMARAO AMARELO BEGONIAS, ETC.)</v>
          </cell>
          <cell r="C1887" t="str">
            <v>Un</v>
          </cell>
          <cell r="D1887">
            <v>7.45</v>
          </cell>
          <cell r="E1887">
            <v>5.96</v>
          </cell>
          <cell r="F1887" t="str">
            <v>EMLURB</v>
          </cell>
        </row>
        <row r="1888">
          <cell r="A1888" t="str">
            <v/>
          </cell>
          <cell r="D1888">
            <v>0</v>
          </cell>
        </row>
        <row r="1889">
          <cell r="A1889" t="str">
            <v>17.03.100</v>
          </cell>
          <cell r="B1889" t="str">
            <v>FORNECIMENTO E PLANTIO DE MUDAS ARBUSTIVAS - GRUPO 1 (PAPOULA, JASMIM ALFINETE,JASMIM VAPOR, ESPIRRADEIRA, ETC.).</v>
          </cell>
          <cell r="C1889" t="str">
            <v>Un</v>
          </cell>
          <cell r="D1889">
            <v>4.95</v>
          </cell>
          <cell r="E1889">
            <v>3.96</v>
          </cell>
          <cell r="F1889" t="str">
            <v>EMLURB</v>
          </cell>
        </row>
        <row r="1890">
          <cell r="A1890" t="str">
            <v/>
          </cell>
          <cell r="D1890">
            <v>0</v>
          </cell>
        </row>
        <row r="1891">
          <cell r="A1891" t="str">
            <v>17.03.110</v>
          </cell>
          <cell r="B1891" t="str">
            <v>FORNECIMENTO E PLANTIO DE MUDAS ARBUSTIVAS - GRUPO 2 (CHAPEU DE NAPOLEAO, PINCEL DE BARBEIRO, PAU D`ARQUINHO, PATA DE VACA, ETC.).</v>
          </cell>
          <cell r="C1891" t="str">
            <v>Un</v>
          </cell>
          <cell r="D1891">
            <v>6.8250000000000002</v>
          </cell>
          <cell r="E1891">
            <v>5.46</v>
          </cell>
          <cell r="F1891" t="str">
            <v>EMLURB</v>
          </cell>
        </row>
        <row r="1892">
          <cell r="A1892" t="str">
            <v/>
          </cell>
          <cell r="D1892">
            <v>0</v>
          </cell>
        </row>
        <row r="1893">
          <cell r="A1893" t="str">
            <v>17.03.120</v>
          </cell>
          <cell r="B1893" t="str">
            <v>FORNECIMENTO E PLANTIO DE MUDAS ARBUSTIVAS - GRUPO 3 (SHEFLERA, CAFEZINHO, MUSSAENDA).</v>
          </cell>
          <cell r="C1893" t="str">
            <v>Un</v>
          </cell>
          <cell r="D1893">
            <v>8.6999999999999993</v>
          </cell>
          <cell r="E1893">
            <v>6.96</v>
          </cell>
          <cell r="F1893" t="str">
            <v>EMLURB</v>
          </cell>
        </row>
        <row r="1894">
          <cell r="A1894" t="str">
            <v/>
          </cell>
          <cell r="D1894">
            <v>0</v>
          </cell>
        </row>
        <row r="1895">
          <cell r="A1895" t="str">
            <v>17.03.130</v>
          </cell>
          <cell r="B1895" t="str">
            <v>FORNECIMENTO E PLANTIO DE MUDAS ARBOREAS DE TAMANHO MEDIO, COM CERCA DE 1,50 M DE ALTURA, INCLUINDO A PREPARACAO DE COVA DE 40,0 X 40,0 X 40,0 CM, COM BARRO DE JARDIM E ESTRUME BOVINO CURTIDO.</v>
          </cell>
          <cell r="C1895" t="str">
            <v>Un</v>
          </cell>
          <cell r="D1895">
            <v>24.224999999999998</v>
          </cell>
          <cell r="E1895">
            <v>19.38</v>
          </cell>
          <cell r="F1895" t="str">
            <v>EMLURB</v>
          </cell>
        </row>
        <row r="1896">
          <cell r="A1896" t="str">
            <v/>
          </cell>
          <cell r="D1896">
            <v>0</v>
          </cell>
        </row>
        <row r="1897">
          <cell r="A1897" t="str">
            <v>17.03.140</v>
          </cell>
          <cell r="B1897" t="str">
            <v>FORNECIMENTO E PLANTIO DE ARECA BAMBU DE TAMANHO MEDIO, COM CERCA DE 1,50 M DE ALTURA,INCLUINDO A PREPARACAO DE COVA DE 40,0 X 40,0 X 40,0 CM, COM BARRO DE JARDIM E ESTRUME BOVINO CURTIDO.</v>
          </cell>
          <cell r="C1897" t="str">
            <v>Un</v>
          </cell>
          <cell r="D1897">
            <v>39.225000000000001</v>
          </cell>
          <cell r="E1897">
            <v>31.38</v>
          </cell>
          <cell r="F1897" t="str">
            <v>EMLURB</v>
          </cell>
        </row>
        <row r="1898">
          <cell r="A1898" t="str">
            <v/>
          </cell>
          <cell r="D1898">
            <v>0</v>
          </cell>
        </row>
        <row r="1899">
          <cell r="A1899" t="str">
            <v>17.03.142</v>
          </cell>
          <cell r="B1899" t="str">
            <v>FORNECIMENTO E PLANTIO DE PALMEIRA PHONIX (ALTURA DO FUSTE DE 0,60M), INCLUINDO A PREPARACAO DE COVA DE 40,0 X 40,0 X 40,0 CM, COM BARRO DE JARDIM E ESTRUME BOVINO CURTIDO.</v>
          </cell>
          <cell r="C1899" t="str">
            <v>Un</v>
          </cell>
          <cell r="D1899">
            <v>42.35</v>
          </cell>
          <cell r="E1899">
            <v>33.880000000000003</v>
          </cell>
          <cell r="F1899" t="str">
            <v>EMLURB</v>
          </cell>
        </row>
        <row r="1900">
          <cell r="A1900" t="str">
            <v/>
          </cell>
          <cell r="D1900">
            <v>0</v>
          </cell>
        </row>
        <row r="1901">
          <cell r="A1901" t="str">
            <v>17.03.144</v>
          </cell>
          <cell r="B1901" t="str">
            <v>FORNECIMENTO E PLANTIO DE PALMEIRAS (IMPERIAL DENDE, JAPONESA, ETC.), COM CERCA DE 1,50 M DE ALTURA, INCLUINDO A PREPARACAO DE COVA DE 40,0 X 40,0 X 40,0 CM, COM BARRO DE JARDIM E ESTRUME BOVINO CURTIDO.</v>
          </cell>
          <cell r="C1901" t="str">
            <v>Un</v>
          </cell>
          <cell r="D1901">
            <v>42.8125</v>
          </cell>
          <cell r="E1901">
            <v>34.25</v>
          </cell>
          <cell r="F1901" t="str">
            <v>EMLURB</v>
          </cell>
        </row>
        <row r="1902">
          <cell r="A1902" t="str">
            <v/>
          </cell>
          <cell r="D1902">
            <v>0</v>
          </cell>
        </row>
        <row r="1903">
          <cell r="A1903" t="str">
            <v>17.03.150</v>
          </cell>
          <cell r="B1903" t="str">
            <v>FORNECIMENTO E PLANTIO DE COQUEIRO (ALTURA DO FUSTE DE 0,60 M),INCLUINDO A PREPARACAO DE COVA DE 40,0 X 40,0 X 40,0 CM, COM BARRO DE JARDIM E ESTRUME BOVINO CURTIDO.</v>
          </cell>
          <cell r="C1903" t="str">
            <v>Un</v>
          </cell>
          <cell r="D1903">
            <v>31.587499999999999</v>
          </cell>
          <cell r="E1903">
            <v>25.27</v>
          </cell>
          <cell r="F1903" t="str">
            <v>EMLURB</v>
          </cell>
        </row>
        <row r="1904">
          <cell r="A1904" t="str">
            <v/>
          </cell>
          <cell r="D1904">
            <v>0</v>
          </cell>
        </row>
        <row r="1905">
          <cell r="A1905" t="str">
            <v>17.03.160</v>
          </cell>
          <cell r="B1905" t="str">
            <v>FORNECIMENTO E PLANTIO DE MACAIBEIRA (ALTURA DO FUSTE DE 1,00 M), INCLUINDO PREPARACAO DE COVA DE 40,0 X 40,0 X 40,0 CM, COM BARRO DE JARDIM E ESTRUME BOVINO CURTIDO.</v>
          </cell>
          <cell r="C1905" t="str">
            <v>Un</v>
          </cell>
          <cell r="D1905">
            <v>122.21249999999999</v>
          </cell>
          <cell r="E1905">
            <v>97.77</v>
          </cell>
          <cell r="F1905" t="str">
            <v>EMLURB</v>
          </cell>
        </row>
        <row r="1906">
          <cell r="A1906" t="str">
            <v/>
          </cell>
          <cell r="D1906">
            <v>0</v>
          </cell>
        </row>
        <row r="1907">
          <cell r="A1907" t="str">
            <v>17.03.170</v>
          </cell>
          <cell r="B1907" t="str">
            <v>FORNECIMENTO E PLANTIO DE FILODENDRO, DE PORTE MEDIO, (ALTURA APROXIMADA DE 0,80 M ).</v>
          </cell>
          <cell r="C1907" t="str">
            <v>Un</v>
          </cell>
          <cell r="D1907">
            <v>17.112500000000001</v>
          </cell>
          <cell r="E1907">
            <v>13.69</v>
          </cell>
          <cell r="F1907" t="str">
            <v>EMLURB</v>
          </cell>
        </row>
        <row r="1908">
          <cell r="A1908" t="str">
            <v/>
          </cell>
          <cell r="D1908">
            <v>0</v>
          </cell>
        </row>
        <row r="1909">
          <cell r="A1909" t="str">
            <v>17.03.180</v>
          </cell>
          <cell r="B1909" t="str">
            <v>FORNECIMENTO E PLANTIO DE GRAVATA,YUCA(TROMBA DE ELEFANTE), AGAVE VARIEGATA, DE PORTE MEDIO (ALTURA APROXIMADA DE 0,60 M).</v>
          </cell>
          <cell r="C1909" t="str">
            <v>Un</v>
          </cell>
          <cell r="D1909">
            <v>17.112500000000001</v>
          </cell>
          <cell r="E1909">
            <v>13.69</v>
          </cell>
          <cell r="F1909" t="str">
            <v>EMLURB</v>
          </cell>
        </row>
        <row r="1910">
          <cell r="A1910" t="str">
            <v/>
          </cell>
          <cell r="D1910">
            <v>0</v>
          </cell>
        </row>
        <row r="1911">
          <cell r="A1911" t="str">
            <v>17.03.190</v>
          </cell>
          <cell r="B1911" t="str">
            <v>FORNECIMENTO E PLANTIO DE MUDAS RASTEIRAS PARA FORRACAO DE CANTEIROS E MANCHAS DE CONTRASTES EM GRAMADOS - GRUPO 1 ( VIOLETA, MAL-ME-QUER, ZEBRINA, ETC).</v>
          </cell>
          <cell r="C1911" t="str">
            <v>m2</v>
          </cell>
          <cell r="D1911">
            <v>5.1375000000000002</v>
          </cell>
          <cell r="E1911">
            <v>4.1100000000000003</v>
          </cell>
          <cell r="F1911" t="str">
            <v>EMLURB</v>
          </cell>
        </row>
        <row r="1912">
          <cell r="A1912" t="str">
            <v/>
          </cell>
          <cell r="D1912">
            <v>0</v>
          </cell>
        </row>
        <row r="1913">
          <cell r="A1913" t="str">
            <v>17.03.200</v>
          </cell>
          <cell r="B1913" t="str">
            <v>FORNECIMENTO E PLANTIO DE MUDAS RASTEIRAS PARA FORRACAO DE CANTEIROS E MANCHAS DE CONTRASTES EM GRAMADOS - GRUPO 2 (VIUVA ALEGRE, FUMACA, ONZE HORAS, ANDARCA, VIUVINHA, ETC. )</v>
          </cell>
          <cell r="C1913" t="str">
            <v>m2</v>
          </cell>
          <cell r="D1913">
            <v>5.7625000000000002</v>
          </cell>
          <cell r="E1913">
            <v>4.6100000000000003</v>
          </cell>
          <cell r="F1913" t="str">
            <v>EMLURB</v>
          </cell>
        </row>
        <row r="1914">
          <cell r="A1914" t="str">
            <v/>
          </cell>
          <cell r="D1914">
            <v>0</v>
          </cell>
        </row>
        <row r="1915">
          <cell r="A1915" t="str">
            <v>17.04.010</v>
          </cell>
          <cell r="B1915" t="str">
            <v>CONSTRUCAO DE BANCO EM CONCRETO ARMADO, COM APOIOS A CADA 2,00 M, EM ALVENARIA DE 1/2 VEZ CHAPISCADA E REVESTIDA, SOBRE SAPATA DE CONCRETO ARMADO, INCLUSIVE ESCAVACAO, REATERRO E REMOCAO. (MOD.AV-27/2000 OPCAO 01).</v>
          </cell>
          <cell r="C1915" t="str">
            <v>m</v>
          </cell>
          <cell r="D1915">
            <v>147.17499999999998</v>
          </cell>
          <cell r="E1915">
            <v>117.74</v>
          </cell>
          <cell r="F1915" t="str">
            <v>EMLURB</v>
          </cell>
        </row>
        <row r="1916">
          <cell r="A1916" t="str">
            <v/>
          </cell>
          <cell r="D1916">
            <v>0</v>
          </cell>
        </row>
        <row r="1917">
          <cell r="A1917" t="str">
            <v>17.04.020</v>
          </cell>
          <cell r="B1917" t="str">
            <v>CONSTRUCAO DE BANCO MURETA EM CONCRETO ARMADO, APOIADO EM ALVENARIA DE 1 VEZ CHAPISCADA E REVESTIDA,SOBRE BASE DE CONCRETO ARMADO, INCLUSIVE ESCAVACAO,REATERRO E REMOCAO.(MOD.AV- 27/2000 OPCAO 02).</v>
          </cell>
          <cell r="C1917" t="str">
            <v>m</v>
          </cell>
          <cell r="D1917">
            <v>183.1</v>
          </cell>
          <cell r="E1917">
            <v>146.47999999999999</v>
          </cell>
          <cell r="F1917" t="str">
            <v>EMLURB</v>
          </cell>
        </row>
        <row r="1918">
          <cell r="A1918" t="str">
            <v/>
          </cell>
          <cell r="D1918">
            <v>0</v>
          </cell>
        </row>
        <row r="1919">
          <cell r="A1919" t="str">
            <v>17.04.030</v>
          </cell>
          <cell r="B1919" t="str">
            <v>CONSTRUCAO DE BANCO JARDINEIRA EM CONCRETO ARMADO, APOIADO EM ALVENARIA DE 1/2 VEZ CHAPISCADA E REVESTIDA, SOBRE BASE DE CONCRETO ARMADO, INCLUSIVE ESCAVACAO, REATERRO E REMOCAO. (MOD. AV-27/2000 OPCAO 03).</v>
          </cell>
          <cell r="C1919" t="str">
            <v>m</v>
          </cell>
          <cell r="D1919">
            <v>193.01249999999999</v>
          </cell>
          <cell r="E1919">
            <v>154.41</v>
          </cell>
          <cell r="F1919" t="str">
            <v>EMLURB</v>
          </cell>
        </row>
        <row r="1920">
          <cell r="A1920" t="str">
            <v/>
          </cell>
          <cell r="D1920">
            <v>0</v>
          </cell>
        </row>
        <row r="1921">
          <cell r="A1921" t="str">
            <v>17.04.040</v>
          </cell>
          <cell r="B1921"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921" t="str">
            <v>m</v>
          </cell>
          <cell r="D1921">
            <v>162.89999999999998</v>
          </cell>
          <cell r="E1921">
            <v>130.32</v>
          </cell>
          <cell r="F1921" t="str">
            <v>EMLURB</v>
          </cell>
        </row>
        <row r="1922">
          <cell r="A1922" t="str">
            <v/>
          </cell>
          <cell r="D1922">
            <v>0</v>
          </cell>
        </row>
        <row r="1923">
          <cell r="A1923" t="str">
            <v>17.04.050</v>
          </cell>
          <cell r="B1923" t="str">
            <v>CONSTRUCAO DE BANCO MURETA EM CONCRETO ARMADO REVESTIDO COM GRANITO ARTIFICIAL, NA COR CINZA, APOIADO EM ALVENARIA DE 1 VEZ CHAPISCADA E REVESTIDA, SOBRE BASE DE CONCRETO ARMADO, INCLUSIVE ESCAVACAO, REATERRO E REMOCAO.( MOD AV-27/2000 OPCAO 05).</v>
          </cell>
          <cell r="C1923" t="str">
            <v>m</v>
          </cell>
          <cell r="D1923">
            <v>250.97499999999999</v>
          </cell>
          <cell r="E1923">
            <v>200.78</v>
          </cell>
          <cell r="F1923" t="str">
            <v>EMLURB</v>
          </cell>
        </row>
        <row r="1924">
          <cell r="A1924" t="str">
            <v/>
          </cell>
          <cell r="D1924">
            <v>0</v>
          </cell>
        </row>
        <row r="1925">
          <cell r="A1925" t="str">
            <v>17.04.060</v>
          </cell>
          <cell r="B1925" t="str">
            <v>CONSTRUCAO DE BANCO JARDINEIRA EM CONCRETO ARMADO, REVESTIDO COM GRANITO ARTIFICIAL, NA COR CINZA, APOIADO EM ALVENARIA DE 1/2 VEZ CHAPISCADA E REVESTIDA SOBRE BASE DE CONCRETO ARMADO, INCLUSIVE ESCAVACAO, REATERRO E REMOCAO.(MOD.AV-27/2000 OPCAO 06).</v>
          </cell>
          <cell r="C1925" t="str">
            <v>m</v>
          </cell>
          <cell r="D1925">
            <v>221.53749999999999</v>
          </cell>
          <cell r="E1925">
            <v>177.23</v>
          </cell>
          <cell r="F1925" t="str">
            <v>EMLURB</v>
          </cell>
        </row>
        <row r="1926">
          <cell r="A1926" t="str">
            <v/>
          </cell>
          <cell r="D1926">
            <v>0</v>
          </cell>
        </row>
        <row r="1927">
          <cell r="A1927" t="str">
            <v>17.04.100</v>
          </cell>
          <cell r="B1927" t="str">
            <v>FORNECIMENTO E ASSENTAMENTO DE BANCO MODELO RECIFE ANTIGO REF. B-112, GRAMETAL OU SIMILAR PINTADO E COM ROSCAS PARA CHUMBAMENTO,INCLUSIVE ESCAVACAO, REMOCAO E BASE DE CONCRETO.</v>
          </cell>
          <cell r="C1927" t="str">
            <v>Un</v>
          </cell>
          <cell r="D1927">
            <v>830.86250000000007</v>
          </cell>
          <cell r="E1927">
            <v>664.69</v>
          </cell>
          <cell r="F1927" t="str">
            <v>EMLURB</v>
          </cell>
        </row>
        <row r="1928">
          <cell r="A1928" t="str">
            <v/>
          </cell>
          <cell r="D1928">
            <v>0</v>
          </cell>
        </row>
        <row r="1929">
          <cell r="A1929" t="str">
            <v>17.04.110</v>
          </cell>
          <cell r="B1929" t="str">
            <v>FORNECIMENTO E ASSENTAMENTO DE BANCO MODELO TAMANDUA REF.B-108 GRAMETAL OU SIMILAR PINTADO E COM ROSCAS PARA CHUMBAMENTO,INCLUSIVE ESCAVACAO,REMOCAO E BASE DE CONCRETO.</v>
          </cell>
          <cell r="C1929" t="str">
            <v>Un</v>
          </cell>
          <cell r="D1929">
            <v>622.25</v>
          </cell>
          <cell r="E1929">
            <v>497.8</v>
          </cell>
          <cell r="F1929" t="str">
            <v>EMLURB</v>
          </cell>
        </row>
        <row r="1930">
          <cell r="A1930" t="str">
            <v/>
          </cell>
          <cell r="D1930">
            <v>0</v>
          </cell>
        </row>
        <row r="1931">
          <cell r="A1931" t="str">
            <v>17.04.200</v>
          </cell>
          <cell r="B1931" t="str">
            <v>FORNECIMENTO E ASSENTAMENTO DE BANCO PRE-MOL DADO TIPO GRANILITE,INCLUSIVE ESCAVACAO ,REMOCAO E BASE DE CONCRETO.</v>
          </cell>
          <cell r="C1931" t="str">
            <v>Un</v>
          </cell>
          <cell r="D1931">
            <v>85.662499999999994</v>
          </cell>
          <cell r="E1931">
            <v>68.53</v>
          </cell>
          <cell r="F1931" t="str">
            <v>EMLURB</v>
          </cell>
        </row>
        <row r="1932">
          <cell r="A1932" t="str">
            <v/>
          </cell>
          <cell r="D1932">
            <v>0</v>
          </cell>
        </row>
        <row r="1933">
          <cell r="A1933" t="str">
            <v>17.05.010</v>
          </cell>
          <cell r="B1933" t="str">
            <v>FORNECIMENTO E ASSENTAMENTO DE BALANCO MIRIM COM 01 CADEIRA REF. 097, GIRASSOL OU SIMILAR, INCLUSIVE PINTURA E TRANSPORTE PARA REGIAO ME TROPOLITANA DO GRANDE RECIFE.</v>
          </cell>
          <cell r="C1933" t="str">
            <v>Un</v>
          </cell>
          <cell r="D1933">
            <v>226.21250000000001</v>
          </cell>
          <cell r="E1933">
            <v>180.97</v>
          </cell>
          <cell r="F1933" t="str">
            <v>EMLURB</v>
          </cell>
        </row>
        <row r="1934">
          <cell r="A1934" t="str">
            <v/>
          </cell>
          <cell r="D1934">
            <v>0</v>
          </cell>
        </row>
        <row r="1935">
          <cell r="A1935" t="str">
            <v>17.05.020</v>
          </cell>
          <cell r="B1935" t="str">
            <v>FORNECIMENTO E ASSENTAMENTO DE BALANCO MIRIM COM 02 CADEIRAS REF. 098, GIRASSOL OU SIMILAR INCLUSIVE PINTURA E TRANSPORTE PARA REGIAO ME TROPOLITANA DO GRANDE RECIFE.</v>
          </cell>
          <cell r="C1935" t="str">
            <v>Un</v>
          </cell>
          <cell r="D1935">
            <v>437.46250000000003</v>
          </cell>
          <cell r="E1935">
            <v>349.97</v>
          </cell>
          <cell r="F1935" t="str">
            <v>EMLURB</v>
          </cell>
        </row>
        <row r="1936">
          <cell r="A1936" t="str">
            <v/>
          </cell>
          <cell r="D1936">
            <v>0</v>
          </cell>
        </row>
        <row r="1937">
          <cell r="A1937" t="str">
            <v>17.05.030</v>
          </cell>
          <cell r="B1937" t="str">
            <v>FORNECIMENTO E ASSENTAMENTO DE BALANCO MIRIM COM 03 CADEIRAS REF. 099, GIRASSOL OU SIMILAR INCLUSIVE PINTURA E TRANSPORTE PARA REGIAO METROPOLITANA DO GRANDE RECIFE.</v>
          </cell>
          <cell r="C1937" t="str">
            <v>Un</v>
          </cell>
          <cell r="D1937">
            <v>593.71250000000009</v>
          </cell>
          <cell r="E1937">
            <v>474.97</v>
          </cell>
          <cell r="F1937" t="str">
            <v>EMLURB</v>
          </cell>
        </row>
        <row r="1938">
          <cell r="A1938" t="str">
            <v/>
          </cell>
          <cell r="D1938">
            <v>0</v>
          </cell>
        </row>
        <row r="1939">
          <cell r="A1939" t="str">
            <v>17.05.040</v>
          </cell>
          <cell r="B1939" t="str">
            <v>FORNECIMENTO E ASSENTAMENTO DE BALANCO COLEGIAL COM 02 CADEIRAS REF. 120,GIRASSOL OU SIMILAR,INCLUSIVE PINTURA E TRANSPORTE PARA REGIAO METROPOLITANA DO GRANDE RECIFE.</v>
          </cell>
          <cell r="C1939" t="str">
            <v>Un</v>
          </cell>
          <cell r="D1939">
            <v>606.21250000000009</v>
          </cell>
          <cell r="E1939">
            <v>484.97</v>
          </cell>
          <cell r="F1939" t="str">
            <v>EMLURB</v>
          </cell>
        </row>
        <row r="1940">
          <cell r="A1940" t="str">
            <v/>
          </cell>
          <cell r="D1940">
            <v>0</v>
          </cell>
        </row>
        <row r="1941">
          <cell r="A1941" t="str">
            <v>17.05.050</v>
          </cell>
          <cell r="B1941" t="str">
            <v>FORNECIMENTO E ASSENTAMENTO DE BALANCO COLEGIAL COM 03 CADEIRAS REF. 121,GIRASSOL OU SIMILAR,INCLUSIVE PINTURA E TRANSPORTE PARA REGIAO METROPOLITANA DO GRANDE RECIFE.</v>
          </cell>
          <cell r="C1941" t="str">
            <v>Un</v>
          </cell>
          <cell r="D1941">
            <v>718.71250000000009</v>
          </cell>
          <cell r="E1941">
            <v>574.97</v>
          </cell>
          <cell r="F1941" t="str">
            <v>EMLURB</v>
          </cell>
        </row>
        <row r="1942">
          <cell r="A1942" t="str">
            <v/>
          </cell>
          <cell r="D1942">
            <v>0</v>
          </cell>
        </row>
        <row r="1943">
          <cell r="A1943" t="str">
            <v>17.05.060</v>
          </cell>
          <cell r="B1943" t="str">
            <v>FORNECIMENTO E ASSENTAMENTO DE BALANCO COLEGIAL COM 04 CADEIRAS REF. 122,GIRASSOL OU SIMILAR,INCLUSIVE PINTURA E TRANSPORTE PARA REGIAO METROPOLITANA DO GRANDE RECIFE.</v>
          </cell>
          <cell r="C1943" t="str">
            <v>Un</v>
          </cell>
          <cell r="D1943">
            <v>843.71250000000009</v>
          </cell>
          <cell r="E1943">
            <v>674.97</v>
          </cell>
          <cell r="F1943" t="str">
            <v>EMLURB</v>
          </cell>
        </row>
        <row r="1944">
          <cell r="A1944" t="str">
            <v/>
          </cell>
          <cell r="D1944">
            <v>0</v>
          </cell>
        </row>
        <row r="1945">
          <cell r="A1945" t="str">
            <v>17.05.070</v>
          </cell>
          <cell r="B1945" t="str">
            <v>FORNECIMENTO E ASSENTAMENTO DE CARROSSEL STAND TAMANHO PEQUENO REF. 130,GIRASSOL OU SIMILAR,INCLUSIVE PINTURA E TRANSPORTE PARA REGIAO METROPOLITANA DO GRANDE RECIFE.</v>
          </cell>
          <cell r="C1945" t="str">
            <v>Un</v>
          </cell>
          <cell r="D1945">
            <v>801.375</v>
          </cell>
          <cell r="E1945">
            <v>641.1</v>
          </cell>
          <cell r="F1945" t="str">
            <v>EMLURB</v>
          </cell>
        </row>
        <row r="1946">
          <cell r="A1946" t="str">
            <v/>
          </cell>
          <cell r="D1946">
            <v>0</v>
          </cell>
        </row>
        <row r="1947">
          <cell r="A1947" t="str">
            <v>17.05.080</v>
          </cell>
          <cell r="B1947" t="str">
            <v>FORNECIMENTO E ASSENTAMENTO DE CARROSSEL STAND TAMANHO MEDIO REF. 131,GIRASSOL OU SIMILAR,INCLUSIVE PINTURA E TRANSPORTE PARA REGIAO METROPOLITANA DO GRANDE RECIFE.</v>
          </cell>
          <cell r="C1947" t="str">
            <v>Un</v>
          </cell>
          <cell r="D1947">
            <v>926.375</v>
          </cell>
          <cell r="E1947">
            <v>741.1</v>
          </cell>
          <cell r="F1947" t="str">
            <v>EMLURB</v>
          </cell>
        </row>
        <row r="1948">
          <cell r="A1948" t="str">
            <v/>
          </cell>
          <cell r="D1948">
            <v>0</v>
          </cell>
        </row>
        <row r="1949">
          <cell r="A1949" t="str">
            <v>17.05.090</v>
          </cell>
          <cell r="B1949" t="str">
            <v>FORNECIMENTO E ASSENTAMENTO DE CARROSSEL STAND TAMANHO GRANDE REF. 132,GIRASSOL OU SIMILAR,INCLUSIVE PINTURA E TRANSPORTE PARA REGIAO METROPOLITANA DO GRANDE RECIFE.</v>
          </cell>
          <cell r="C1949" t="str">
            <v>Un</v>
          </cell>
          <cell r="D1949">
            <v>1088.875</v>
          </cell>
          <cell r="E1949">
            <v>871.1</v>
          </cell>
          <cell r="F1949" t="str">
            <v>EMLURB</v>
          </cell>
        </row>
        <row r="1950">
          <cell r="A1950" t="str">
            <v/>
          </cell>
          <cell r="D1950">
            <v>0</v>
          </cell>
        </row>
        <row r="1951">
          <cell r="A1951" t="str">
            <v>17.05.100</v>
          </cell>
          <cell r="B1951" t="str">
            <v>FORNECIMENTO E ASSENTAMENTO DE ESCORREGO MIRIM COM RAMPA DE 1.50M REF.180,GIRASSOL OU SIMILAR,INCLUSIVE PINTURA E TRANSPORTE PARA REGIAO METROPOLITANA DO GRANDE RECIFE.</v>
          </cell>
          <cell r="C1951" t="str">
            <v>Un</v>
          </cell>
          <cell r="D1951">
            <v>443.71250000000003</v>
          </cell>
          <cell r="E1951">
            <v>354.97</v>
          </cell>
          <cell r="F1951" t="str">
            <v>EMLURB</v>
          </cell>
        </row>
        <row r="1952">
          <cell r="A1952" t="str">
            <v/>
          </cell>
          <cell r="D1952">
            <v>0</v>
          </cell>
        </row>
        <row r="1953">
          <cell r="A1953" t="str">
            <v>17.05.110</v>
          </cell>
          <cell r="B1953" t="str">
            <v>FORNECIMENTO E ASSENTAMENTO DE ESCORRREGO MEDIO COM RAMPA DE 2.00M REF. 181, GIRASSOL OU SIMILAR,INCLUSIVE PINTURA E TRANSPORTE PARA REGIAO METROPOLITANA DO GRANDE RECIFE.</v>
          </cell>
          <cell r="C1953" t="str">
            <v>Un</v>
          </cell>
          <cell r="D1953">
            <v>581.21250000000009</v>
          </cell>
          <cell r="E1953">
            <v>464.97</v>
          </cell>
          <cell r="F1953" t="str">
            <v>EMLURB</v>
          </cell>
        </row>
        <row r="1954">
          <cell r="A1954" t="str">
            <v/>
          </cell>
          <cell r="D1954">
            <v>0</v>
          </cell>
        </row>
        <row r="1955">
          <cell r="A1955" t="str">
            <v>17.05.120</v>
          </cell>
          <cell r="B1955" t="str">
            <v>FORNECIMENTO E ASSENTAMENTO DE ESCORREGO GRANDE COM RAMPA DE 3.00M REF. 182,GIRASSOL OU SIMILAR,INCLUSIVE PINTURA E TRANSPORTE PARA REGIAO METROPOLITANA DO GRANDE RECIFE.</v>
          </cell>
          <cell r="C1955" t="str">
            <v>Un</v>
          </cell>
          <cell r="D1955">
            <v>762.46250000000009</v>
          </cell>
          <cell r="E1955">
            <v>609.97</v>
          </cell>
          <cell r="F1955" t="str">
            <v>EMLURB</v>
          </cell>
        </row>
        <row r="1956">
          <cell r="A1956" t="str">
            <v/>
          </cell>
          <cell r="D1956">
            <v>0</v>
          </cell>
        </row>
        <row r="1957">
          <cell r="A1957" t="str">
            <v>17.05.130</v>
          </cell>
          <cell r="B1957" t="str">
            <v>FORNECIMENTO E ASSENTAMENTO DE ESCORREGO COM RAMPA DE 4.00M REF.183, GIRASSOL OU SIMILAR, INCLUSIVE PINTURA E TRANSPORTE PARA REGIAO METROPOLITANA DO GRANDE RECIFE.</v>
          </cell>
          <cell r="C1957" t="str">
            <v>Un</v>
          </cell>
          <cell r="D1957">
            <v>1006.2125000000001</v>
          </cell>
          <cell r="E1957">
            <v>804.97</v>
          </cell>
          <cell r="F1957" t="str">
            <v>EMLURB</v>
          </cell>
        </row>
        <row r="1958">
          <cell r="A1958" t="str">
            <v/>
          </cell>
          <cell r="D1958">
            <v>0</v>
          </cell>
        </row>
        <row r="1959">
          <cell r="A1959" t="str">
            <v>17.05.140</v>
          </cell>
          <cell r="B1959" t="str">
            <v>FORNECIMENTO E ASSENTAMENTO DE ESCADA VERTICAL L ALTURA 2.00M REF. 190,GIRASSOL OU SIMILAR,INCLUSIVE PINTURA E TRANSPORTE PARA REGIAO METROPOLITANA DO GRANDE RECIFE.</v>
          </cell>
          <cell r="C1959" t="str">
            <v>Un</v>
          </cell>
          <cell r="D1959">
            <v>385.22500000000002</v>
          </cell>
          <cell r="E1959">
            <v>308.18</v>
          </cell>
          <cell r="F1959" t="str">
            <v>EMLURB</v>
          </cell>
        </row>
        <row r="1960">
          <cell r="A1960" t="str">
            <v/>
          </cell>
          <cell r="D1960">
            <v>0</v>
          </cell>
        </row>
        <row r="1961">
          <cell r="A1961" t="str">
            <v>17.05.150</v>
          </cell>
          <cell r="B1961" t="str">
            <v>FORNECIMENTO E ASSENTAMENTO DE ESCADA VERTICAL L ALTURA 3.00M REF. 191,GIRASSOL OU SIMILAR,INCLUSIVE PINTURA E TRANSPORTE PARA REGIAO METROPOLITANA DO GRANDE RECIFE.</v>
          </cell>
          <cell r="C1961" t="str">
            <v>Un</v>
          </cell>
          <cell r="D1961">
            <v>583.97500000000002</v>
          </cell>
          <cell r="E1961">
            <v>467.18</v>
          </cell>
          <cell r="F1961" t="str">
            <v>EMLURB</v>
          </cell>
        </row>
        <row r="1962">
          <cell r="A1962" t="str">
            <v/>
          </cell>
          <cell r="D1962">
            <v>0</v>
          </cell>
        </row>
        <row r="1963">
          <cell r="A1963" t="str">
            <v>17.05.160</v>
          </cell>
          <cell r="B1963" t="str">
            <v>FORNECIMENTO E ASSENTAMENTO DE ESCADA HORIZONTAL U ALTURA 2.00M REF. 192,GIRASSOL OU SIMILAR,INCLUSIVE PINTURA E TRANSPORTE PARA REGIAO METROPOLITANA DO GRANDE RECIFE.</v>
          </cell>
          <cell r="C1963" t="str">
            <v>Un</v>
          </cell>
          <cell r="D1963">
            <v>587.46250000000009</v>
          </cell>
          <cell r="E1963">
            <v>469.97</v>
          </cell>
          <cell r="F1963" t="str">
            <v>EMLURB</v>
          </cell>
        </row>
        <row r="1964">
          <cell r="A1964" t="str">
            <v/>
          </cell>
          <cell r="D1964">
            <v>0</v>
          </cell>
        </row>
        <row r="1965">
          <cell r="A1965" t="str">
            <v>17.05.170</v>
          </cell>
          <cell r="B1965" t="str">
            <v>FORNECIMENTO E ASSENTAMENTO DE ESCADA HORIZONTAL U ALTURA 3.00M REF. 193,GIRASSOL OU SIMILAR,INCLUSIVE PINTURA E TRANSPORTE PARA REGIAO METROPOLITANA DO GRANDE RECIFE.</v>
          </cell>
          <cell r="C1965" t="str">
            <v>Un</v>
          </cell>
          <cell r="D1965">
            <v>718.71250000000009</v>
          </cell>
          <cell r="E1965">
            <v>574.97</v>
          </cell>
          <cell r="F1965" t="str">
            <v>EMLURB</v>
          </cell>
        </row>
        <row r="1966">
          <cell r="A1966" t="str">
            <v/>
          </cell>
          <cell r="D1966">
            <v>0</v>
          </cell>
        </row>
        <row r="1967">
          <cell r="A1967" t="str">
            <v>17.05.180</v>
          </cell>
          <cell r="B1967" t="str">
            <v>FORNECIMENTO E ASSENTAMENTO DE ESCADA VERTICAL Y ALTURA 3.00M REF. 194,GIRASSOL OU SIMILAR,INCLUSIVE PINTURA E TRANSPORTE PARA REGIAO METROPOLITANA DO GRANDE RECIFE.</v>
          </cell>
          <cell r="C1967" t="str">
            <v>Un</v>
          </cell>
          <cell r="D1967">
            <v>818.71250000000009</v>
          </cell>
          <cell r="E1967">
            <v>654.97</v>
          </cell>
          <cell r="F1967" t="str">
            <v>EMLURB</v>
          </cell>
        </row>
        <row r="1968">
          <cell r="A1968" t="str">
            <v/>
          </cell>
          <cell r="D1968">
            <v>0</v>
          </cell>
        </row>
        <row r="1969">
          <cell r="A1969" t="str">
            <v>17.05.190</v>
          </cell>
          <cell r="B1969" t="str">
            <v>FORNECIMENTO E ASSENTAMENTO DE GANGORRA MIRIM COM 01 PECA REF. 200,GIRASSOL OU SIMILAR, INCLUSIVE PINTURA E TRANSPORTE PARA REGIAO METROPOLITANA DO GRANDE RECIFE.</v>
          </cell>
          <cell r="C1969" t="str">
            <v>Un</v>
          </cell>
          <cell r="D1969">
            <v>388.71250000000003</v>
          </cell>
          <cell r="E1969">
            <v>310.97000000000003</v>
          </cell>
          <cell r="F1969" t="str">
            <v>EMLURB</v>
          </cell>
        </row>
        <row r="1970">
          <cell r="A1970" t="str">
            <v/>
          </cell>
          <cell r="D1970">
            <v>0</v>
          </cell>
        </row>
        <row r="1971">
          <cell r="A1971" t="str">
            <v>17.05.200</v>
          </cell>
          <cell r="B1971" t="str">
            <v>FORNECIMENTO E ASSENTAMENTO DE GANGORRA MIRIM COM 02 PECAS REF. 201,GIRASSOL OU SIMILAR,INCLUSIVE PINTURA E TRANSPORTE PARA REGIAO METROPOLITANA DO GRANDE RECIFE.</v>
          </cell>
          <cell r="C1971" t="str">
            <v>Un</v>
          </cell>
          <cell r="D1971">
            <v>551.21250000000009</v>
          </cell>
          <cell r="E1971">
            <v>440.97</v>
          </cell>
          <cell r="F1971" t="str">
            <v>EMLURB</v>
          </cell>
        </row>
        <row r="1972">
          <cell r="A1972" t="str">
            <v/>
          </cell>
          <cell r="D1972">
            <v>0</v>
          </cell>
        </row>
        <row r="1973">
          <cell r="A1973" t="str">
            <v>17.05.210</v>
          </cell>
          <cell r="B1973" t="str">
            <v>FORNECIMENTO E ASSENTAMENTO DE GANGORRA MIRIM COM 03 PECAS REF. 202,GIRASSOL OU SIMILAR,INCLUSIVE PINTURA E TRANSPORTE PARA REGIAO METROPOLITANA DO GRANDE RECIFE.</v>
          </cell>
          <cell r="C1973" t="str">
            <v>Un</v>
          </cell>
          <cell r="D1973">
            <v>713.71250000000009</v>
          </cell>
          <cell r="E1973">
            <v>570.97</v>
          </cell>
          <cell r="F1973" t="str">
            <v>EMLURB</v>
          </cell>
        </row>
        <row r="1974">
          <cell r="A1974" t="str">
            <v/>
          </cell>
          <cell r="D1974">
            <v>0</v>
          </cell>
        </row>
        <row r="1975">
          <cell r="A1975" t="str">
            <v>17.05.220</v>
          </cell>
          <cell r="B1975" t="str">
            <v>FORNECIMENTO E ASSENTAMENTO DE GANGORRA STAND COM 02 PECAS REF. 203,GIRASSOL OU SIMILAR,INCLUSIVE PINTURA E TRANSPORTE PARA REGIAO METROPOLITANA DO GRANDE RECIFE.</v>
          </cell>
          <cell r="C1975" t="str">
            <v>Un</v>
          </cell>
          <cell r="D1975">
            <v>713.71250000000009</v>
          </cell>
          <cell r="E1975">
            <v>570.97</v>
          </cell>
          <cell r="F1975" t="str">
            <v>EMLURB</v>
          </cell>
        </row>
        <row r="1976">
          <cell r="A1976" t="str">
            <v/>
          </cell>
          <cell r="D1976">
            <v>0</v>
          </cell>
        </row>
        <row r="1977">
          <cell r="A1977" t="str">
            <v>17.05.230</v>
          </cell>
          <cell r="B1977" t="str">
            <v>FORNECIMENTO E ASSENTAMENTO DE GANGORRA STAND COM 03 PECAS REF. 204,GIRASSOL OU SIMILAR,INCLUSIVE PINTURA E TRANSPORTE PARA REGIAO METROPOLITANA DO GRANDE RECIFE.</v>
          </cell>
          <cell r="C1977" t="str">
            <v>Un</v>
          </cell>
          <cell r="D1977">
            <v>843.71250000000009</v>
          </cell>
          <cell r="E1977">
            <v>674.97</v>
          </cell>
          <cell r="F1977" t="str">
            <v>EMLURB</v>
          </cell>
        </row>
        <row r="1978">
          <cell r="A1978" t="str">
            <v/>
          </cell>
          <cell r="D1978">
            <v>0</v>
          </cell>
        </row>
        <row r="1979">
          <cell r="A1979" t="str">
            <v>17.05.240</v>
          </cell>
          <cell r="B1979" t="str">
            <v>FORNECIMENTO E ASSENTAMENTO DE GANGORRA STAND COM 04 PECAS REF. 205,GIRASSOL OU SIMILAR,INCLUSIVE PINTURA E TRANSPORTE PARA REGIAO METROPOLITANA DO GRANDE RECIFE.</v>
          </cell>
          <cell r="C1979" t="str">
            <v>Un</v>
          </cell>
          <cell r="D1979">
            <v>1006.2125000000001</v>
          </cell>
          <cell r="E1979">
            <v>804.97</v>
          </cell>
          <cell r="F1979" t="str">
            <v>EMLURB</v>
          </cell>
        </row>
        <row r="1980">
          <cell r="A1980" t="str">
            <v/>
          </cell>
          <cell r="D1980">
            <v>0</v>
          </cell>
        </row>
        <row r="1981">
          <cell r="A1981" t="str">
            <v>17.05.250</v>
          </cell>
          <cell r="B1981" t="str">
            <v>FORNECIMENTO E ASSENTAMENTO DE GAIOLA COM (1.20 X 1.20 X 2.50)M REF. 220,GIRASSOL OU SI MILAR,INCLUSIVE PINTURA E TRANSPORTE PARA REGIAO METROPOLITANA DO GRANDE RECIFE.</v>
          </cell>
          <cell r="C1981" t="str">
            <v>Un</v>
          </cell>
          <cell r="D1981">
            <v>892.03750000000002</v>
          </cell>
          <cell r="E1981">
            <v>713.63</v>
          </cell>
          <cell r="F1981" t="str">
            <v>EMLURB</v>
          </cell>
        </row>
        <row r="1982">
          <cell r="A1982" t="str">
            <v/>
          </cell>
          <cell r="D1982">
            <v>0</v>
          </cell>
        </row>
        <row r="1983">
          <cell r="A1983" t="str">
            <v>17.05.260</v>
          </cell>
          <cell r="B1983" t="str">
            <v>FORNECIMENTO E ASSENTAMENTO DE GAIOLA COM (1.40 X 1.40 X 2.50)M REF. 221,GIRASSOL OU SI MILAR,INCLUSIVE PINTURA E TRANSPORTE PARA REGIAO METROPOLITANA DO GRANDE RECIFE.</v>
          </cell>
          <cell r="C1983" t="str">
            <v>Un</v>
          </cell>
          <cell r="D1983">
            <v>1054.5374999999999</v>
          </cell>
          <cell r="E1983">
            <v>843.63</v>
          </cell>
          <cell r="F1983" t="str">
            <v>EMLURB</v>
          </cell>
        </row>
        <row r="1984">
          <cell r="A1984" t="str">
            <v/>
          </cell>
          <cell r="D1984">
            <v>0</v>
          </cell>
        </row>
        <row r="1985">
          <cell r="A1985" t="str">
            <v>17.05.270</v>
          </cell>
          <cell r="B1985" t="str">
            <v>FORNECIMENTO E ASSENTAMENTO DE GAIOLA COM (1.60 X 1.60 X 2.50)M, REF. 222, GIRASSOL OU SIMILAR, INCLUSIVE PINTURA E TRANSPORTE PARA REGIAO METROPOLITANA DO GRANDE RECIFE.</v>
          </cell>
          <cell r="C1985" t="str">
            <v>Un</v>
          </cell>
          <cell r="D1985">
            <v>1217.0374999999999</v>
          </cell>
          <cell r="E1985">
            <v>973.63</v>
          </cell>
          <cell r="F1985" t="str">
            <v>EMLURB</v>
          </cell>
        </row>
        <row r="1986">
          <cell r="A1986" t="str">
            <v/>
          </cell>
          <cell r="D1986">
            <v>0</v>
          </cell>
        </row>
        <row r="1987">
          <cell r="A1987" t="str">
            <v>17.05.280</v>
          </cell>
          <cell r="B1987" t="str">
            <v>FORNECIMENTO E ASSENTAMENTO DE BARRAS PARA FUTEBOL DE SALAO (MOVEIS), TUBO 1 1/2 POL, REF. 410,GIRASSOL OU SIMILAR,INCLUSIVE PINTURA E TRANSPORTE PARA REGIAO METROPOLITANA DO GRANDE RECIFE.</v>
          </cell>
          <cell r="C1987" t="str">
            <v>PAR</v>
          </cell>
          <cell r="D1987">
            <v>1099.4375</v>
          </cell>
          <cell r="E1987">
            <v>879.55</v>
          </cell>
          <cell r="F1987" t="str">
            <v>EMLURB</v>
          </cell>
        </row>
        <row r="1988">
          <cell r="A1988" t="str">
            <v/>
          </cell>
          <cell r="D1988">
            <v>0</v>
          </cell>
        </row>
        <row r="1989">
          <cell r="A1989" t="str">
            <v>17.05.290</v>
          </cell>
          <cell r="B1989" t="str">
            <v>FORNECIMENTO E ASSENTAMENTO DE BARRAS PARA FUTEBOL DE SALAO (MOVEIS) TUBO 2 POL,REF.411,GIRASSOL OU SIMILAR,INCLUSIVE PINTURA E TRANSPORTE PARA REGIAO METROPOLITANA DO GRANDE RECIFE.</v>
          </cell>
          <cell r="C1989" t="str">
            <v>PAR</v>
          </cell>
          <cell r="D1989">
            <v>1399.4375</v>
          </cell>
          <cell r="E1989">
            <v>1119.55</v>
          </cell>
          <cell r="F1989" t="str">
            <v>EMLURB</v>
          </cell>
        </row>
        <row r="1990">
          <cell r="A1990" t="str">
            <v/>
          </cell>
          <cell r="D1990">
            <v>0</v>
          </cell>
        </row>
        <row r="1991">
          <cell r="A1991" t="str">
            <v>17.05.291</v>
          </cell>
          <cell r="B1991" t="str">
            <v>FORNECIMENTO E FIXAÇÃO DE ABRAÇADEIRA METÁLICA TIPO "U", PARA TUBO DE 2", FIXADA EM CONCRETO ATRAVÉS DE DOIS CHUMBADORES TIPO PARABOLT EXPANSIVO COM PARAFUSO GALVANIZADO 3/8" E COMPRIMENTO 80MM</v>
          </cell>
          <cell r="C1991" t="str">
            <v>Cj</v>
          </cell>
          <cell r="D1991">
            <v>9.4625000000000004</v>
          </cell>
          <cell r="E1991">
            <v>7.57</v>
          </cell>
          <cell r="F1991" t="str">
            <v>SEDUC</v>
          </cell>
        </row>
        <row r="1992">
          <cell r="A1992" t="str">
            <v/>
          </cell>
          <cell r="D1992">
            <v>0</v>
          </cell>
        </row>
        <row r="1993">
          <cell r="A1993" t="str">
            <v>17.05.300</v>
          </cell>
          <cell r="B1993" t="str">
            <v>FORNECIMENTO E ASSENTAMENTO DE BARRAS PARA FUTEBOL DE SALAO (MOVEIS),TUBO 3 POL, REF. 412, GIRASSOL OU SIMILAR,INCLUSIVE PINTURA E TRANSPORTE PARA REGIAO METROPOLITANA DO GRANDE RECIFE.</v>
          </cell>
          <cell r="C1993" t="str">
            <v>PAR</v>
          </cell>
          <cell r="D1993">
            <v>1886.9375</v>
          </cell>
          <cell r="E1993">
            <v>1509.55</v>
          </cell>
          <cell r="F1993" t="str">
            <v>EMLURB</v>
          </cell>
        </row>
        <row r="1994">
          <cell r="A1994" t="str">
            <v/>
          </cell>
          <cell r="D1994">
            <v>0</v>
          </cell>
        </row>
        <row r="1995">
          <cell r="A1995" t="str">
            <v>17.05.301</v>
          </cell>
          <cell r="B1995" t="str">
            <v>FORNECIMENTO E FIXAÇÃO DE ABRAÇADEIRA METÁLICA TIPO "U", PARA TUBO DE 3", FIXADA EM CONCRETO ATRAVÉS DE DOIS CHUMBADORES TIPO PARABOLT EXPANSIVO COM PARAFUSO GALVANIZADO 3/8" E COMPRIMENTO 80MM</v>
          </cell>
          <cell r="C1995" t="str">
            <v>Cj</v>
          </cell>
          <cell r="D1995">
            <v>9.5749999999999993</v>
          </cell>
          <cell r="E1995">
            <v>7.66</v>
          </cell>
          <cell r="F1995" t="str">
            <v>SEDUC</v>
          </cell>
        </row>
        <row r="1996">
          <cell r="A1996" t="str">
            <v/>
          </cell>
          <cell r="D1996">
            <v>0</v>
          </cell>
        </row>
        <row r="1997">
          <cell r="A1997" t="str">
            <v>17.05.310</v>
          </cell>
          <cell r="B1997" t="str">
            <v>FORNECIMENTO E ASSENTAMENTO DE BARRAS PARA FUTEBOL DE CAMPO SOCIETY,TUBO 4 POL,REF. 413,GIRASSOL OU SIMILAR, INCLUSIVE PINTURA E TRANSPORTE PARA REGIAO METROPOLITANA DO GRANDE RECIFE.</v>
          </cell>
          <cell r="C1997" t="str">
            <v>PAR</v>
          </cell>
          <cell r="D1997">
            <v>2378.0500000000002</v>
          </cell>
          <cell r="E1997">
            <v>1902.44</v>
          </cell>
          <cell r="F1997" t="str">
            <v>EMLURB</v>
          </cell>
        </row>
        <row r="1998">
          <cell r="A1998" t="str">
            <v/>
          </cell>
          <cell r="D1998">
            <v>0</v>
          </cell>
        </row>
        <row r="1999">
          <cell r="A1999" t="str">
            <v>17.05.320</v>
          </cell>
          <cell r="B1999" t="str">
            <v>FORNECIMENTO E ASSENTAMENTO DE BARRAS PARA FUTEBOL DE CAMPO OFICIAL,TUBO 4 POL,REF. 414,GIRASSOL OU SIMILAR, INCLUSIVE PINTURA E TRANSPORTE PARA REGIAO METROPOLITANA DO GRANDE RECIFE.</v>
          </cell>
          <cell r="C1999" t="str">
            <v>PAR</v>
          </cell>
          <cell r="D1999">
            <v>3503.05</v>
          </cell>
          <cell r="E1999">
            <v>2802.44</v>
          </cell>
          <cell r="F1999" t="str">
            <v>EMLURB</v>
          </cell>
        </row>
        <row r="2000">
          <cell r="A2000" t="str">
            <v/>
          </cell>
          <cell r="D2000">
            <v>0</v>
          </cell>
        </row>
        <row r="2001">
          <cell r="A2001" t="str">
            <v>17.05.330</v>
          </cell>
          <cell r="B2001" t="str">
            <v>FORNECIMENTO E ASSENTAMENTO DE TRAVES PARA VOLEIBOL,TUBO 2 POL,REF. 400, GIRASSOL OU SIMILAR,INCLUSIVE PINTURA E TRANSPORTE PARA REGIAO METROPOLITANA DO GRANDE RECIFE.</v>
          </cell>
          <cell r="C2001" t="str">
            <v>PAR</v>
          </cell>
          <cell r="D2001">
            <v>702.72499999999991</v>
          </cell>
          <cell r="E2001">
            <v>562.17999999999995</v>
          </cell>
          <cell r="F2001" t="str">
            <v>EMLURB</v>
          </cell>
        </row>
        <row r="2002">
          <cell r="A2002" t="str">
            <v/>
          </cell>
          <cell r="D2002">
            <v>0</v>
          </cell>
        </row>
        <row r="2003">
          <cell r="A2003" t="str">
            <v>17.05.340</v>
          </cell>
          <cell r="B2003" t="str">
            <v>FORNECIMENTO E ASSENTAMENTO DE TRAVES PARA VOLEIBOL,TUBO 3 POL,REF. 401, GIRASSOL OU SIMILAR,INCLUSIVE PINTURA E TRANSPORTE PARA REGIAO METROPOLITANA DO GRANDE RECIFE.</v>
          </cell>
          <cell r="C2003" t="str">
            <v>PAR</v>
          </cell>
          <cell r="D2003">
            <v>915.22499999999991</v>
          </cell>
          <cell r="E2003">
            <v>732.18</v>
          </cell>
          <cell r="F2003" t="str">
            <v>EMLURB</v>
          </cell>
        </row>
        <row r="2004">
          <cell r="A2004" t="str">
            <v/>
          </cell>
          <cell r="D2004">
            <v>0</v>
          </cell>
        </row>
        <row r="2005">
          <cell r="A2005" t="str">
            <v>17.05.350</v>
          </cell>
          <cell r="B2005" t="str">
            <v>FORNECIMENTO E ASSENTAMENTO DE TABELA PARA BASQUETE (OFICIAL) REF. 420 COM ARO PARA TABELA REF. 422,GIRASSOL OU SIMILAR,INCLUSIVE PINTURA E TRANSPORTE PARA REGIAO METROPOLITANA DO GRANDE RECIFE.</v>
          </cell>
          <cell r="C2005" t="str">
            <v>PAR</v>
          </cell>
          <cell r="D2005">
            <v>1370.4124999999999</v>
          </cell>
          <cell r="E2005">
            <v>1096.33</v>
          </cell>
          <cell r="F2005" t="str">
            <v>EMLURB</v>
          </cell>
        </row>
        <row r="2006">
          <cell r="A2006" t="str">
            <v/>
          </cell>
          <cell r="D2006">
            <v>0</v>
          </cell>
        </row>
        <row r="2007">
          <cell r="A2007" t="str">
            <v>17.05.360</v>
          </cell>
          <cell r="B2007" t="str">
            <v>FORNECIMENTO E ASSENTAMENTO DE ESTRUTURA PARA BASQUETE FIXA REF. 430 E TABELA PARA BASQUETE (OFICIAL) REF.420 COM ARO PARA TABELA REF.422 GIRASSOL OU SIMILAR,INCLUSIVE PINTURA E TRANSPORTE PARA REGIAO METROPOLITANA DO GRANDE RECIFE.</v>
          </cell>
          <cell r="C2007" t="str">
            <v>PAR</v>
          </cell>
          <cell r="D2007">
            <v>3607.0875000000001</v>
          </cell>
          <cell r="E2007">
            <v>2885.67</v>
          </cell>
          <cell r="F2007" t="str">
            <v>EMLURB</v>
          </cell>
        </row>
        <row r="2008">
          <cell r="A2008" t="str">
            <v/>
          </cell>
          <cell r="D2008">
            <v>0</v>
          </cell>
        </row>
        <row r="2009">
          <cell r="A2009" t="str">
            <v>17.05.366</v>
          </cell>
          <cell r="B2009" t="str">
            <v>FORNECIMENTO DE ESTRUTURA MÓVEL PARA TABELA DE BASQUETE EM TUBOS DE FERRO DIN 2440 3" E 2", SUPORTE PARA FIXAÇÃO DA TABELA EM CANTONEIRA L 2" X 1/4" ASTM A36, CONTRAPESO EM CHAPA ASTM A36, RODÍZIO DE FERRO FUNDIDO REVESTIDO COM POLIURETANO COM ROLDANA GIR</v>
          </cell>
          <cell r="C2009" t="str">
            <v>PAR</v>
          </cell>
          <cell r="D2009">
            <v>4687.5</v>
          </cell>
          <cell r="E2009">
            <v>3750</v>
          </cell>
          <cell r="F2009" t="str">
            <v>SEDUC</v>
          </cell>
        </row>
        <row r="2010">
          <cell r="A2010" t="str">
            <v/>
          </cell>
          <cell r="D2010">
            <v>0</v>
          </cell>
        </row>
        <row r="2011">
          <cell r="A2011" t="str">
            <v>17.05.370</v>
          </cell>
          <cell r="B2011" t="str">
            <v>FORNECIMENTO E ASSENTAMENTO DE MASTRO COM 5 M DE ALTURA REF. 530,GIRASSOL OU SIMILAR,INCLUSIVE PINTURA E TRANSPORTE PARA REGIAO METROPOLITANA DO GRANDE RECIFE.</v>
          </cell>
          <cell r="C2011" t="str">
            <v>Un</v>
          </cell>
          <cell r="D2011">
            <v>442.96249999999998</v>
          </cell>
          <cell r="E2011">
            <v>354.37</v>
          </cell>
          <cell r="F2011" t="str">
            <v>EMLURB</v>
          </cell>
        </row>
        <row r="2012">
          <cell r="A2012" t="str">
            <v/>
          </cell>
          <cell r="D2012">
            <v>0</v>
          </cell>
        </row>
        <row r="2013">
          <cell r="A2013" t="str">
            <v>17.05.380</v>
          </cell>
          <cell r="B2013" t="str">
            <v>FORNECIMENTO E ASSENTAMENTO DE MASTRO COM 6 M DE ALTURA REF. 531,GIRASSOL OU SIMILAR,INCLUSIVE PINTURA E TRANSPORTE PARA REGIAO METROPOLITANA DO GRANDE RECIFE.</v>
          </cell>
          <cell r="C2013" t="str">
            <v>Un</v>
          </cell>
          <cell r="D2013">
            <v>486.71249999999998</v>
          </cell>
          <cell r="E2013">
            <v>389.37</v>
          </cell>
          <cell r="F2013" t="str">
            <v>EMLURB</v>
          </cell>
        </row>
        <row r="2014">
          <cell r="A2014" t="str">
            <v/>
          </cell>
          <cell r="D2014">
            <v>0</v>
          </cell>
        </row>
        <row r="2015">
          <cell r="A2015" t="str">
            <v>17.05.390</v>
          </cell>
          <cell r="B2015" t="str">
            <v>FORNECIMENTO E ASSENTAMENTO DE MASTRO COM 7 M DE ALTURA REF. 532,GIRASSOL OU SIMILAR,INCLUSIVE PINTURA E TRANSPORTE PARA REGIAO METROPOLITANA DO GRANDE RECIFE.</v>
          </cell>
          <cell r="C2015" t="str">
            <v>Un</v>
          </cell>
          <cell r="D2015">
            <v>604.21249999999998</v>
          </cell>
          <cell r="E2015">
            <v>483.37</v>
          </cell>
          <cell r="F2015" t="str">
            <v>EMLURB</v>
          </cell>
        </row>
        <row r="2016">
          <cell r="A2016" t="str">
            <v/>
          </cell>
          <cell r="D2016">
            <v>0</v>
          </cell>
        </row>
        <row r="2017">
          <cell r="A2017" t="str">
            <v>17.05.400</v>
          </cell>
          <cell r="B2017" t="str">
            <v>FORNECIMENTO E ASSENTAMENTO DE MASTRO COM 8 M DE ALTURA REF. 533,GIRASSOL OU SIMILAR,INCLUSIVE PINTURA E TRANSPORTE PARA REGIAO METROPOLITANA DO GRANDE RECIFE.</v>
          </cell>
          <cell r="C2017" t="str">
            <v>Un</v>
          </cell>
          <cell r="D2017">
            <v>717.96249999999998</v>
          </cell>
          <cell r="E2017">
            <v>574.37</v>
          </cell>
          <cell r="F2017" t="str">
            <v>EMLURB</v>
          </cell>
        </row>
        <row r="2018">
          <cell r="A2018" t="str">
            <v/>
          </cell>
          <cell r="D2018">
            <v>0</v>
          </cell>
        </row>
        <row r="2019">
          <cell r="A2019" t="str">
            <v>17.07.010</v>
          </cell>
          <cell r="B2019" t="str">
            <v>FORNECIMENTO E ASSENTAMENTO DE GRADIL E/OU PORTAO COM FERRAGENS, MODELO AV 31/2000-OP 01 INCLUSIVE APARELHAMENTO E PINTURA COM ESMALTE SINTETICO DUAS DEMAOS.</v>
          </cell>
          <cell r="C2019" t="str">
            <v>m2</v>
          </cell>
          <cell r="D2019">
            <v>225.375</v>
          </cell>
          <cell r="E2019">
            <v>180.3</v>
          </cell>
          <cell r="F2019" t="str">
            <v>EMLURB</v>
          </cell>
        </row>
        <row r="2020">
          <cell r="A2020" t="str">
            <v/>
          </cell>
          <cell r="D2020">
            <v>0</v>
          </cell>
        </row>
        <row r="2021">
          <cell r="A2021" t="str">
            <v>17.07.020</v>
          </cell>
          <cell r="B2021" t="str">
            <v>FORNECIMENTO E ASSENTAMENTO DE GRADIL E/OU PORTAO COM FERRAGENS, MODELO AV 31/2000-OP 02 INCLUSIVE APARELHAMENTO E PINTURA COM ESMALTE SINTETICO DUAS DEMAOS.</v>
          </cell>
          <cell r="C2021" t="str">
            <v>m2</v>
          </cell>
          <cell r="D2021">
            <v>281.625</v>
          </cell>
          <cell r="E2021">
            <v>225.3</v>
          </cell>
          <cell r="F2021" t="str">
            <v>EMLURB</v>
          </cell>
        </row>
        <row r="2022">
          <cell r="A2022" t="str">
            <v/>
          </cell>
          <cell r="D2022">
            <v>0</v>
          </cell>
        </row>
        <row r="2023">
          <cell r="A2023" t="str">
            <v>17.07.030</v>
          </cell>
          <cell r="B2023" t="str">
            <v>FORNECIMENTO E ASSENTAMENTO DE GRADIL E/OU PORTAO COM FERRAGENS, MODELO AV 31/2000-OP 03 INCLUSIVE APARELHAMENTO E PINTURA COM ESMALTE SINTETICO DUAS DEMAOS.</v>
          </cell>
          <cell r="C2023" t="str">
            <v>m2</v>
          </cell>
          <cell r="D2023">
            <v>295.375</v>
          </cell>
          <cell r="E2023">
            <v>236.3</v>
          </cell>
          <cell r="F2023" t="str">
            <v>EMLURB</v>
          </cell>
        </row>
        <row r="2024">
          <cell r="A2024" t="str">
            <v/>
          </cell>
          <cell r="D2024">
            <v>0</v>
          </cell>
        </row>
        <row r="2025">
          <cell r="A2025" t="str">
            <v>17.08.010</v>
          </cell>
          <cell r="B2025" t="str">
            <v>FORNECIMENTO E ASSENTAMENTO DE CAIXA PRE-MOLDADA PARA AR CONDICIONADO, CAPACIDADE 7000BTU TIPO PADRAO (ABERTA).</v>
          </cell>
          <cell r="C2025" t="str">
            <v>Un</v>
          </cell>
          <cell r="D2025">
            <v>73.037499999999994</v>
          </cell>
          <cell r="E2025">
            <v>58.43</v>
          </cell>
          <cell r="F2025" t="str">
            <v>EMLURB</v>
          </cell>
        </row>
        <row r="2026">
          <cell r="A2026" t="str">
            <v/>
          </cell>
          <cell r="D2026">
            <v>0</v>
          </cell>
        </row>
        <row r="2027">
          <cell r="A2027" t="str">
            <v>17.08.020</v>
          </cell>
          <cell r="B2027" t="str">
            <v>FORNECIMENTO E ASSENTAMENTO DE CAIXA PRE-MOLDADA PARA AR CONDICIONADO, CAPACIDADE 10000/ 12000 BTU, TIPO PADRAO (ABERTA).</v>
          </cell>
          <cell r="C2027" t="str">
            <v>Un</v>
          </cell>
          <cell r="D2027">
            <v>90.95</v>
          </cell>
          <cell r="E2027">
            <v>72.760000000000005</v>
          </cell>
          <cell r="F2027" t="str">
            <v>EMLURB</v>
          </cell>
        </row>
        <row r="2028">
          <cell r="A2028" t="str">
            <v/>
          </cell>
          <cell r="D2028">
            <v>0</v>
          </cell>
        </row>
        <row r="2029">
          <cell r="A2029" t="str">
            <v>17.08.021</v>
          </cell>
          <cell r="B2029" t="str">
            <v>FORNECIMENTO E ASSENTAMENTO DE CAIXA PRÉ-MOLDADA DE CONCRETO PARA AR CONDICIONADO, CAPACIDADE 10000/21000 BTU´S 82X56X73CM - FECHADA - TECNOFORM OU SIMILAR.</v>
          </cell>
          <cell r="C2029" t="str">
            <v>Un</v>
          </cell>
          <cell r="D2029">
            <v>166</v>
          </cell>
          <cell r="E2029">
            <v>132.80000000000001</v>
          </cell>
          <cell r="F2029" t="str">
            <v>SEDUC</v>
          </cell>
        </row>
        <row r="2030">
          <cell r="A2030" t="str">
            <v/>
          </cell>
          <cell r="D2030">
            <v>0</v>
          </cell>
        </row>
        <row r="2031">
          <cell r="A2031" t="str">
            <v>17.08.030</v>
          </cell>
          <cell r="B2031" t="str">
            <v>FORNECIMENTO E ASSENTAMENTO DE CAIXA PRE-MOLDADA PARA AR CONDICIONADO, CAPACIDADE 21000 BTU TIPO PADRAO (ABERTA).</v>
          </cell>
          <cell r="C2031" t="str">
            <v>Un</v>
          </cell>
          <cell r="D2031">
            <v>130.53750000000002</v>
          </cell>
          <cell r="E2031">
            <v>104.43</v>
          </cell>
          <cell r="F2031" t="str">
            <v>EMLURB</v>
          </cell>
        </row>
        <row r="2032">
          <cell r="A2032" t="str">
            <v/>
          </cell>
          <cell r="D2032">
            <v>0</v>
          </cell>
        </row>
        <row r="2033">
          <cell r="A2033" t="str">
            <v>17.08.080</v>
          </cell>
          <cell r="B2033" t="str">
            <v>SUPORTE PARA APARELHO DE AR CONDICIONADO DE 0,65X0,65X0,50M, FIXADO EM MADEIRITE, CONFORME DETALHE SEDUC DEZ/2006, EM CANTONEIRA "L" 2"X1/4", TAMPO EM CHAPA 12 E BARRA CHATA DE 2"X1/4". SEM PINTURA.</v>
          </cell>
          <cell r="C2033" t="str">
            <v>Un</v>
          </cell>
          <cell r="D2033">
            <v>245.92500000000001</v>
          </cell>
          <cell r="E2033">
            <v>196.74</v>
          </cell>
          <cell r="F2033" t="str">
            <v>SEDUC</v>
          </cell>
        </row>
        <row r="2034">
          <cell r="A2034" t="str">
            <v/>
          </cell>
          <cell r="D2034">
            <v>0</v>
          </cell>
        </row>
        <row r="2035">
          <cell r="A2035" t="str">
            <v>17.09.010</v>
          </cell>
          <cell r="B2035" t="str">
            <v>FORNECIMENTO E ASSENTAMENTO DE COLETOR INDIVIDUAL  EM POLIETILENO PARA COLETA SELETIVA,COM CAP. DE 50 LITROS COM IMPRESSÃO DE LOGOTIPO "GOVERNO DO ESTADO", FIXADO EM PAREDES ATRAVÉS DE PARAF. GALV. SEXTAV. ROSCA SOBERBA DE 1/4"X50MM COM BUCHA E ARRUELA.</v>
          </cell>
          <cell r="C2035" t="str">
            <v>Un</v>
          </cell>
          <cell r="D2035">
            <v>169.89999999999998</v>
          </cell>
          <cell r="E2035">
            <v>135.91999999999999</v>
          </cell>
          <cell r="F2035" t="str">
            <v>SEDUC</v>
          </cell>
        </row>
        <row r="2036">
          <cell r="A2036" t="str">
            <v/>
          </cell>
          <cell r="D2036">
            <v>0</v>
          </cell>
        </row>
        <row r="2037">
          <cell r="A2037" t="str">
            <v>17.09.020</v>
          </cell>
          <cell r="B2037"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37" t="str">
            <v>Cj</v>
          </cell>
          <cell r="D2037">
            <v>740.84999999999991</v>
          </cell>
          <cell r="E2037">
            <v>592.67999999999995</v>
          </cell>
          <cell r="F2037" t="str">
            <v>SEDUC</v>
          </cell>
        </row>
        <row r="2038">
          <cell r="A2038" t="str">
            <v/>
          </cell>
          <cell r="D2038">
            <v>0</v>
          </cell>
        </row>
        <row r="2039">
          <cell r="A2039" t="str">
            <v>17.10.010</v>
          </cell>
          <cell r="B2039" t="str">
            <v>FORNECIMENTO E INSTALAÇÃO DE TELA DE NYLON PARA COBERTURA DE QUADRA, MALHA 10X10CM, FIO 3,6MM, INCLUSIVE CABO DE AÇO DE 3/16" TRANSVERSAL A CADA 2,00M, PRESILHAS E ESTICADORES.</v>
          </cell>
          <cell r="C2039" t="str">
            <v>m2</v>
          </cell>
          <cell r="D2039">
            <v>9.1875</v>
          </cell>
          <cell r="E2039">
            <v>7.35</v>
          </cell>
          <cell r="F2039" t="str">
            <v>SEDUC</v>
          </cell>
        </row>
        <row r="2040">
          <cell r="A2040" t="str">
            <v/>
          </cell>
          <cell r="D2040">
            <v>0</v>
          </cell>
        </row>
        <row r="2041">
          <cell r="A2041" t="str">
            <v>18.00.000</v>
          </cell>
          <cell r="B2041" t="str">
            <v>INSTALACOES ELETRICAS</v>
          </cell>
          <cell r="D2041">
            <v>0</v>
          </cell>
        </row>
        <row r="2042">
          <cell r="A2042" t="str">
            <v/>
          </cell>
          <cell r="D2042">
            <v>0</v>
          </cell>
        </row>
        <row r="2043">
          <cell r="A2043" t="str">
            <v>18.01.005</v>
          </cell>
          <cell r="B2043" t="str">
            <v>FIO DE COBRE NU, TEMPERA MEIO-DURO, CLASSE 1A S.M. - 10 MM2, INCLUSIVE ASSENTAMENTO.</v>
          </cell>
          <cell r="C2043" t="str">
            <v>m</v>
          </cell>
          <cell r="D2043">
            <v>7.8500000000000005</v>
          </cell>
          <cell r="E2043">
            <v>6.28</v>
          </cell>
          <cell r="F2043" t="str">
            <v>EMLURB</v>
          </cell>
        </row>
        <row r="2044">
          <cell r="A2044" t="str">
            <v/>
          </cell>
          <cell r="D2044">
            <v>0</v>
          </cell>
        </row>
        <row r="2045">
          <cell r="A2045" t="str">
            <v>18.01.010</v>
          </cell>
          <cell r="B2045" t="str">
            <v>FIO DE COBRE, TEMPERA MEIO-DURO, CLASSE 1, COM COBERTURA DE PVC, TIPO WPP, S.M. - 4 MM2, INCLUSIVE ASSENTAMENTO.</v>
          </cell>
          <cell r="C2045" t="str">
            <v>m</v>
          </cell>
          <cell r="D2045">
            <v>3.8250000000000002</v>
          </cell>
          <cell r="E2045">
            <v>3.06</v>
          </cell>
          <cell r="F2045" t="str">
            <v>EMLURB</v>
          </cell>
        </row>
        <row r="2046">
          <cell r="A2046" t="str">
            <v/>
          </cell>
          <cell r="D2046">
            <v>0</v>
          </cell>
        </row>
        <row r="2047">
          <cell r="A2047" t="str">
            <v>18.01.020</v>
          </cell>
          <cell r="B2047" t="str">
            <v>FIO DE COBRE, TEMPERA MEIO-DURO, CLASSE 1, COM COBERTURA DE PVC, TIPO WPP, S.M. - 6 MM2, INCLUSIVE ASSENTAMENTO.</v>
          </cell>
          <cell r="C2047" t="str">
            <v>m</v>
          </cell>
          <cell r="D2047">
            <v>5.0375000000000005</v>
          </cell>
          <cell r="E2047">
            <v>4.03</v>
          </cell>
          <cell r="F2047" t="str">
            <v>EMLURB</v>
          </cell>
        </row>
        <row r="2048">
          <cell r="A2048" t="str">
            <v/>
          </cell>
          <cell r="D2048">
            <v>0</v>
          </cell>
        </row>
        <row r="2049">
          <cell r="A2049" t="str">
            <v>18.01.025</v>
          </cell>
          <cell r="B2049" t="str">
            <v>FIO DE COBRE, TEMPERA MEIO-DURO, CLASSE 1, COM COBERTURA DE PVC, TIPO WPP, S.M. - 10 MM2, INCLUSIVE ASSENTAMENTO.</v>
          </cell>
          <cell r="C2049" t="str">
            <v>m</v>
          </cell>
          <cell r="D2049">
            <v>7.9874999999999998</v>
          </cell>
          <cell r="E2049">
            <v>6.39</v>
          </cell>
          <cell r="F2049" t="str">
            <v>EMLURB</v>
          </cell>
        </row>
        <row r="2050">
          <cell r="A2050" t="str">
            <v/>
          </cell>
          <cell r="D2050">
            <v>0</v>
          </cell>
        </row>
        <row r="2051">
          <cell r="A2051" t="str">
            <v>18.01.030</v>
          </cell>
          <cell r="B2051" t="str">
            <v>CABO DE COBRE, TEMPERA MEIO-DURO, ENCORDOAMENTO CLASSE 2, COM COBERTURA DE PVC, TIPO WPP, S.M. - 10 MM2, INCLUSIVE ASSENTAMENTO.</v>
          </cell>
          <cell r="C2051" t="str">
            <v>m</v>
          </cell>
          <cell r="D2051">
            <v>6.3375000000000004</v>
          </cell>
          <cell r="E2051">
            <v>5.07</v>
          </cell>
          <cell r="F2051" t="str">
            <v>EMLURB</v>
          </cell>
        </row>
        <row r="2052">
          <cell r="A2052" t="str">
            <v/>
          </cell>
          <cell r="D2052">
            <v>0</v>
          </cell>
        </row>
        <row r="2053">
          <cell r="A2053" t="str">
            <v>18.01.040</v>
          </cell>
          <cell r="B2053" t="str">
            <v>CABO DE COBRE, TEMPERA MEIO-DURO, ENCORDOAMENTO CLASSE 2, COM COBERTURA DE PVC, TIPO WPP, S.M. - 16 MM2, INCLUSIVE ASSENTAMENTO.</v>
          </cell>
          <cell r="C2053" t="str">
            <v>m</v>
          </cell>
          <cell r="D2053">
            <v>8.4125000000000014</v>
          </cell>
          <cell r="E2053">
            <v>6.73</v>
          </cell>
          <cell r="F2053" t="str">
            <v>EMLURB</v>
          </cell>
        </row>
        <row r="2054">
          <cell r="A2054" t="str">
            <v/>
          </cell>
          <cell r="D2054">
            <v>0</v>
          </cell>
        </row>
        <row r="2055">
          <cell r="A2055" t="str">
            <v>18.01.050</v>
          </cell>
          <cell r="B2055" t="str">
            <v>CABO DE COBRE, TEMPERA MEIO DURO, ENCORDOAMENTO CLASSE 2, COM COBERTURA DE PVC, TIPO WPP, S.M. - 25 MM2, INCLUSIVE ASSENTAMENTO.</v>
          </cell>
          <cell r="C2055" t="str">
            <v>m</v>
          </cell>
          <cell r="D2055">
            <v>11.987500000000001</v>
          </cell>
          <cell r="E2055">
            <v>9.59</v>
          </cell>
          <cell r="F2055" t="str">
            <v>EMLURB</v>
          </cell>
        </row>
        <row r="2056">
          <cell r="A2056" t="str">
            <v/>
          </cell>
          <cell r="D2056">
            <v>0</v>
          </cell>
        </row>
        <row r="2057">
          <cell r="A2057" t="str">
            <v>18.01.055</v>
          </cell>
          <cell r="B2057" t="str">
            <v>FORNECIMENTO E INSTALAÇÃO DE CABO PP 4 X 6MM2.</v>
          </cell>
          <cell r="C2057" t="str">
            <v>m</v>
          </cell>
          <cell r="D2057">
            <v>14.074999999999999</v>
          </cell>
          <cell r="E2057">
            <v>11.26</v>
          </cell>
          <cell r="F2057" t="str">
            <v>SEDUC</v>
          </cell>
        </row>
        <row r="2058">
          <cell r="A2058" t="str">
            <v/>
          </cell>
          <cell r="D2058">
            <v>0</v>
          </cell>
        </row>
        <row r="2059">
          <cell r="A2059" t="str">
            <v>18.01.105</v>
          </cell>
          <cell r="B2059" t="str">
            <v>FORNECIMENTO E INSTALAÇÃO DE CANTONEIRA "L" DE FERRO GALVANIZADO 2"X2"X1/4", COMPRIMENTO TOTAL DE 1,50M, CHUMBADA A 40CM NA ALVENARIA COM ARGAMASSA DE CIMENTO E AREIA TRAÇO 1:6.</v>
          </cell>
          <cell r="C2059" t="str">
            <v>Un</v>
          </cell>
          <cell r="D2059">
            <v>47.712500000000006</v>
          </cell>
          <cell r="E2059">
            <v>38.17</v>
          </cell>
          <cell r="F2059" t="str">
            <v>SEDUC</v>
          </cell>
        </row>
        <row r="2060">
          <cell r="A2060" t="str">
            <v/>
          </cell>
          <cell r="D2060">
            <v>0</v>
          </cell>
        </row>
        <row r="2061">
          <cell r="A2061" t="str">
            <v>18.02.018</v>
          </cell>
          <cell r="B2061" t="str">
            <v>POSTE DE CONCRETO SEÇÃO DUPLO T, 75/6, COM ENGASTAMENTO DIRETO NO SOLO, INCLUSIVE COLOCAÇÃO.</v>
          </cell>
          <cell r="C2061" t="str">
            <v>Un</v>
          </cell>
          <cell r="D2061">
            <v>243.11250000000001</v>
          </cell>
          <cell r="E2061">
            <v>194.49</v>
          </cell>
          <cell r="F2061" t="str">
            <v>SEDUC</v>
          </cell>
        </row>
        <row r="2062">
          <cell r="A2062" t="str">
            <v/>
          </cell>
          <cell r="D2062">
            <v>0</v>
          </cell>
        </row>
        <row r="2063">
          <cell r="A2063" t="str">
            <v>18.02.019</v>
          </cell>
          <cell r="B2063" t="str">
            <v>POSTE DE CONCRETO SEÇÃO DUPLO T, 75/7, COM ENGASTAMENTO DIRETO NO SOLO, INCLUSIVE COLOCAÇÃO.</v>
          </cell>
          <cell r="C2063" t="str">
            <v>Un</v>
          </cell>
          <cell r="D2063">
            <v>278</v>
          </cell>
          <cell r="E2063">
            <v>222.4</v>
          </cell>
          <cell r="F2063" t="str">
            <v>SEDUC</v>
          </cell>
        </row>
        <row r="2064">
          <cell r="A2064" t="str">
            <v/>
          </cell>
          <cell r="D2064">
            <v>0</v>
          </cell>
        </row>
        <row r="2065">
          <cell r="A2065" t="str">
            <v>18.02.020</v>
          </cell>
          <cell r="B2065" t="str">
            <v>POSTE DE CONCRETO SECCAO DUPLO T, 100/8, COM ENGASTAMENTO DIRETO NO SOLO DE 1,40 M, INCLUSIVE COLOCACAO.</v>
          </cell>
          <cell r="C2065" t="str">
            <v>Un</v>
          </cell>
          <cell r="D2065">
            <v>386.66249999999997</v>
          </cell>
          <cell r="E2065">
            <v>309.33</v>
          </cell>
          <cell r="F2065" t="str">
            <v>EMLURB</v>
          </cell>
        </row>
        <row r="2066">
          <cell r="A2066" t="str">
            <v/>
          </cell>
          <cell r="D2066">
            <v>0</v>
          </cell>
        </row>
        <row r="2067">
          <cell r="A2067" t="str">
            <v>18.02.021</v>
          </cell>
          <cell r="B2067" t="str">
            <v>COLOCAÇÃO DE POSTE DE CONCRETO TIPO DUPLO T COM 8M DE ALTURA, CONSIDERANDO ENGASTAMENTO DIRETO NO SOLO DE 1,40M. SEM FORNECIMENTO DO POSTE.</v>
          </cell>
          <cell r="C2067" t="str">
            <v>Un</v>
          </cell>
          <cell r="D2067">
            <v>99.162499999999994</v>
          </cell>
          <cell r="E2067">
            <v>79.33</v>
          </cell>
          <cell r="F2067" t="str">
            <v>SEDUC</v>
          </cell>
        </row>
        <row r="2068">
          <cell r="A2068" t="str">
            <v/>
          </cell>
          <cell r="D2068">
            <v>0</v>
          </cell>
        </row>
        <row r="2069">
          <cell r="A2069" t="str">
            <v>18.02.025</v>
          </cell>
          <cell r="B2069" t="str">
            <v>POSTE DE CONCRETO SECCAO DUPLO T, 150/8, COM ENGASTAMENTO DIRETO NO SOLO DE 1.40 M, INCLUSIVE COLOCACAO.</v>
          </cell>
          <cell r="C2069" t="str">
            <v>Un</v>
          </cell>
          <cell r="D2069">
            <v>411.66249999999997</v>
          </cell>
          <cell r="E2069">
            <v>329.33</v>
          </cell>
          <cell r="F2069" t="str">
            <v>EMLURB</v>
          </cell>
        </row>
        <row r="2070">
          <cell r="A2070" t="str">
            <v/>
          </cell>
          <cell r="D2070">
            <v>0</v>
          </cell>
        </row>
        <row r="2071">
          <cell r="A2071" t="str">
            <v>18.02.030</v>
          </cell>
          <cell r="B2071" t="str">
            <v>POSTE DE CONCRETO SECCAO DUPLO T, 200/8, COM ENGASTAMENTO DIRETO NO SOLO DE 1,40 M, INCLUSIVE COLOCACAO.</v>
          </cell>
          <cell r="C2071" t="str">
            <v>Un</v>
          </cell>
          <cell r="D2071">
            <v>427.91249999999997</v>
          </cell>
          <cell r="E2071">
            <v>342.33</v>
          </cell>
          <cell r="F2071" t="str">
            <v>EMLURB</v>
          </cell>
        </row>
        <row r="2072">
          <cell r="A2072" t="str">
            <v/>
          </cell>
          <cell r="D2072">
            <v>0</v>
          </cell>
        </row>
        <row r="2073">
          <cell r="A2073" t="str">
            <v>18.02.040</v>
          </cell>
          <cell r="B2073" t="str">
            <v>POSTE DE CONCRETO SECCAO DUPLO T, 200/12, COM ENGASTAMENTO DIRETO NO SOLO DE 1,80 M, INCLUSIVE COLOCACAO.</v>
          </cell>
          <cell r="C2073" t="str">
            <v>Un</v>
          </cell>
          <cell r="D2073">
            <v>744.73749999999995</v>
          </cell>
          <cell r="E2073">
            <v>595.79</v>
          </cell>
          <cell r="F2073" t="str">
            <v>EMLURB</v>
          </cell>
        </row>
        <row r="2074">
          <cell r="A2074" t="str">
            <v/>
          </cell>
          <cell r="D2074">
            <v>0</v>
          </cell>
        </row>
        <row r="2075">
          <cell r="A2075" t="str">
            <v>18.02.045</v>
          </cell>
          <cell r="B2075" t="str">
            <v>POSTE DE CONCRETO SECCAO DUPLO T, 300/8, COM ENGASTAMENTO DIRETO NO SOLO DE 1,40 M, INCLUSIVE COLOCACAO.</v>
          </cell>
          <cell r="C2075" t="str">
            <v>Un</v>
          </cell>
          <cell r="D2075">
            <v>500.41249999999997</v>
          </cell>
          <cell r="E2075">
            <v>400.33</v>
          </cell>
          <cell r="F2075" t="str">
            <v>EMLURB</v>
          </cell>
        </row>
        <row r="2076">
          <cell r="A2076" t="str">
            <v/>
          </cell>
          <cell r="D2076">
            <v>0</v>
          </cell>
        </row>
        <row r="2077">
          <cell r="A2077" t="str">
            <v>18.02.050</v>
          </cell>
          <cell r="B2077" t="str">
            <v>POSTE DE CONCRETO SECCAO DUPLO T, 300/12, COM ENGASTAMENTO DIRETO NO SOLO DE 1,80 M, INCLUSIVE COLOCACAO.</v>
          </cell>
          <cell r="C2077" t="str">
            <v>Un</v>
          </cell>
          <cell r="D2077">
            <v>1073.4875</v>
          </cell>
          <cell r="E2077">
            <v>858.79</v>
          </cell>
          <cell r="F2077" t="str">
            <v>EMLURB</v>
          </cell>
        </row>
        <row r="2078">
          <cell r="A2078" t="str">
            <v/>
          </cell>
          <cell r="D2078">
            <v>0</v>
          </cell>
        </row>
        <row r="2079">
          <cell r="A2079" t="str">
            <v>18.02.060</v>
          </cell>
          <cell r="B2079" t="str">
            <v>POSTE DE CONCRETO CONICO 200/17, COM ENGASTAMENTO DIRETO NO SOLO DE 2.30M, INCLUSIVE COLOCACAO.</v>
          </cell>
          <cell r="C2079" t="str">
            <v>Un</v>
          </cell>
          <cell r="D2079">
            <v>2202</v>
          </cell>
          <cell r="E2079">
            <v>1761.6</v>
          </cell>
          <cell r="F2079" t="str">
            <v>EMLURB</v>
          </cell>
        </row>
        <row r="2080">
          <cell r="A2080" t="str">
            <v/>
          </cell>
          <cell r="D2080">
            <v>0</v>
          </cell>
        </row>
        <row r="2081">
          <cell r="A2081" t="str">
            <v>18.02.070</v>
          </cell>
          <cell r="B2081" t="str">
            <v>POSTE RETO GALV. A FOGO COM 2.50M, FLANGEADO, 02 ESTAGIOS COM 0.50M - 88.90 MM DOTADO DE JANELA E ALOJAMENTO PARA EQUIPAMENTO, INCLUSIVE COLOCACAO.</v>
          </cell>
          <cell r="C2081" t="str">
            <v>Un</v>
          </cell>
          <cell r="D2081">
            <v>480.34999999999997</v>
          </cell>
          <cell r="E2081">
            <v>384.28</v>
          </cell>
          <cell r="F2081" t="str">
            <v>EMLURB</v>
          </cell>
        </row>
        <row r="2082">
          <cell r="A2082" t="str">
            <v/>
          </cell>
          <cell r="D2082">
            <v>0</v>
          </cell>
        </row>
        <row r="2083">
          <cell r="A2083" t="str">
            <v>18.02.080</v>
          </cell>
          <cell r="B2083" t="str">
            <v>POSTE RETO GALV. A FOGO COM 3.00M, FLANGEADO, 02 ESTAGIOS COM 0.50M - 165.10 MM DOTADO DE JANELA E ALOJAMENTO PARA EQUIPAMENTO, INCLUSIVE COLOCACAO.</v>
          </cell>
          <cell r="C2083" t="str">
            <v>Un</v>
          </cell>
          <cell r="D2083">
            <v>558.6</v>
          </cell>
          <cell r="E2083">
            <v>446.88</v>
          </cell>
          <cell r="F2083" t="str">
            <v>EMLURB</v>
          </cell>
        </row>
        <row r="2084">
          <cell r="A2084" t="str">
            <v/>
          </cell>
          <cell r="D2084">
            <v>0</v>
          </cell>
        </row>
        <row r="2085">
          <cell r="A2085" t="str">
            <v>18.02.090</v>
          </cell>
          <cell r="B2085" t="str">
            <v>POSTE RETO SIMPLES GALV. A FOGO COM 5.00M, 2 POLEGADAS DE DIAMETRO, INCLUSIVE COLOCACAO.</v>
          </cell>
          <cell r="C2085" t="str">
            <v>Un</v>
          </cell>
          <cell r="D2085">
            <v>548.15</v>
          </cell>
          <cell r="E2085">
            <v>438.52</v>
          </cell>
          <cell r="F2085" t="str">
            <v>EMLURB</v>
          </cell>
        </row>
        <row r="2086">
          <cell r="A2086" t="str">
            <v/>
          </cell>
          <cell r="D2086">
            <v>0</v>
          </cell>
        </row>
        <row r="2087">
          <cell r="A2087" t="str">
            <v>18.02.110</v>
          </cell>
          <cell r="B2087" t="str">
            <v>POSTE CURVO DUPLO GALV. A FOGO COM 6.00M, FLANGEADO, 02 ESTAGIOS - 88.90 MM, INCLUSIVE COLOCACAO.</v>
          </cell>
          <cell r="C2087" t="str">
            <v>Un</v>
          </cell>
          <cell r="D2087">
            <v>806.59999999999991</v>
          </cell>
          <cell r="E2087">
            <v>645.28</v>
          </cell>
          <cell r="F2087" t="str">
            <v>EMLURB</v>
          </cell>
        </row>
        <row r="2088">
          <cell r="A2088" t="str">
            <v/>
          </cell>
          <cell r="D2088">
            <v>0</v>
          </cell>
        </row>
        <row r="2089">
          <cell r="A2089" t="str">
            <v>18.02.120</v>
          </cell>
          <cell r="B2089" t="str">
            <v>POSTE CURVO DUPLO GALV. A FOGO COM 8.00M, FLANGEADO, 02 ESTAGIOS, INCLUSIVE COLOCACAO.</v>
          </cell>
          <cell r="C2089" t="str">
            <v>Un</v>
          </cell>
          <cell r="D2089">
            <v>1012.8499999999999</v>
          </cell>
          <cell r="E2089">
            <v>810.28</v>
          </cell>
          <cell r="F2089" t="str">
            <v>EMLURB</v>
          </cell>
        </row>
        <row r="2090">
          <cell r="A2090" t="str">
            <v/>
          </cell>
          <cell r="D2090">
            <v>0</v>
          </cell>
        </row>
        <row r="2091">
          <cell r="A2091" t="str">
            <v>18.02.130</v>
          </cell>
          <cell r="B2091" t="str">
            <v>POSTE RETO GALV. A FOGO COM 15.00M DE ALTURA, COM ENGASTAMENTO DIRETO NO SOLO DE 2.10M, INCLUSIVE COLOCACAO.</v>
          </cell>
          <cell r="C2091" t="str">
            <v>Un</v>
          </cell>
          <cell r="D2091">
            <v>3082.7</v>
          </cell>
          <cell r="E2091">
            <v>2466.16</v>
          </cell>
          <cell r="F2091" t="str">
            <v>EMLURB</v>
          </cell>
        </row>
        <row r="2092">
          <cell r="A2092" t="str">
            <v/>
          </cell>
          <cell r="D2092">
            <v>0</v>
          </cell>
        </row>
        <row r="2093">
          <cell r="A2093" t="str">
            <v>18.02.140</v>
          </cell>
          <cell r="B2093" t="str">
            <v>POSTE DE FERRO GALV. A FOGO, COM 15.00M DE ALTURA, FLANGEADO, INCLUSIVE COLOCACAO.</v>
          </cell>
          <cell r="C2093" t="str">
            <v>Un</v>
          </cell>
          <cell r="D2093">
            <v>3448.8625000000002</v>
          </cell>
          <cell r="E2093">
            <v>2759.09</v>
          </cell>
          <cell r="F2093" t="str">
            <v>EMLURB</v>
          </cell>
        </row>
        <row r="2094">
          <cell r="A2094" t="str">
            <v/>
          </cell>
          <cell r="D2094">
            <v>0</v>
          </cell>
        </row>
        <row r="2095">
          <cell r="A2095" t="str">
            <v>18.02.150</v>
          </cell>
          <cell r="B2095" t="str">
            <v>POSTE RETO GALV. A FOGO, COM 17.00M DE ALTURA COM ENGASTAMENTO DIRETO NO SOLO DE 2.30M, INCLUSIVE COLOCACAO.</v>
          </cell>
          <cell r="C2095" t="str">
            <v>Un</v>
          </cell>
          <cell r="D2095">
            <v>3851.45</v>
          </cell>
          <cell r="E2095">
            <v>3081.16</v>
          </cell>
          <cell r="F2095" t="str">
            <v>EMLURB</v>
          </cell>
        </row>
        <row r="2096">
          <cell r="A2096" t="str">
            <v/>
          </cell>
          <cell r="D2096">
            <v>0</v>
          </cell>
        </row>
        <row r="2097">
          <cell r="A2097" t="str">
            <v>18.02.160</v>
          </cell>
          <cell r="B2097" t="str">
            <v>POSTE RETO GALV. A FOGO, COM 17.00M DE ALTURA FLANGEADO, INCLUSIVE COLOCACAO.</v>
          </cell>
          <cell r="C2097" t="str">
            <v>Un</v>
          </cell>
          <cell r="D2097">
            <v>4390.1125000000002</v>
          </cell>
          <cell r="E2097">
            <v>3512.09</v>
          </cell>
          <cell r="F2097" t="str">
            <v>EMLURB</v>
          </cell>
        </row>
        <row r="2098">
          <cell r="A2098" t="str">
            <v/>
          </cell>
          <cell r="D2098">
            <v>0</v>
          </cell>
        </row>
        <row r="2099">
          <cell r="A2099" t="str">
            <v>18.02.180</v>
          </cell>
          <cell r="B2099" t="str">
            <v>FORNECIMENTO E COLOCAÇÃO DE POSTE DE CONCRETO 300/10, COM ENGASTAMENTO DIRETO NO SOLO DE 1,60M. INCLUINDO ESCAVAÇÃO, REMOÇÃO E CONCRETO ESTRUTURAL PARA ENGASTAMENTO.</v>
          </cell>
          <cell r="C2099" t="str">
            <v>Un</v>
          </cell>
          <cell r="D2099">
            <v>756.53750000000002</v>
          </cell>
          <cell r="E2099">
            <v>605.23</v>
          </cell>
          <cell r="F2099" t="str">
            <v>SEDUC</v>
          </cell>
        </row>
        <row r="2100">
          <cell r="A2100" t="str">
            <v/>
          </cell>
          <cell r="D2100">
            <v>0</v>
          </cell>
        </row>
        <row r="2101">
          <cell r="A2101" t="str">
            <v>18.03.010</v>
          </cell>
          <cell r="B2101" t="str">
            <v>ESTRUTURA SECUNDARIA B1 COMPLETA, INCLUSIVE FIXACAO.</v>
          </cell>
          <cell r="C2101" t="str">
            <v>Un</v>
          </cell>
          <cell r="D2101">
            <v>53.575000000000003</v>
          </cell>
          <cell r="E2101">
            <v>42.86</v>
          </cell>
          <cell r="F2101" t="str">
            <v>EMLURB</v>
          </cell>
        </row>
        <row r="2102">
          <cell r="A2102" t="str">
            <v/>
          </cell>
          <cell r="D2102">
            <v>0</v>
          </cell>
        </row>
        <row r="2103">
          <cell r="A2103" t="str">
            <v>18.03.015</v>
          </cell>
          <cell r="B2103" t="str">
            <v>ESTRUTURA SECUNDARIA B2 COMPLETA, INCLUSIVE FIXACAO.</v>
          </cell>
          <cell r="C2103" t="str">
            <v>Un</v>
          </cell>
          <cell r="D2103">
            <v>63.837499999999999</v>
          </cell>
          <cell r="E2103">
            <v>51.07</v>
          </cell>
          <cell r="F2103" t="str">
            <v>EMLURB</v>
          </cell>
        </row>
        <row r="2104">
          <cell r="A2104" t="str">
            <v/>
          </cell>
          <cell r="D2104">
            <v>0</v>
          </cell>
        </row>
        <row r="2105">
          <cell r="A2105" t="str">
            <v>18.03.020</v>
          </cell>
          <cell r="B2105" t="str">
            <v>ESTRUTURA SECUNDARIA B3 COMPLETA, INCLUSIVE FIXACAO.</v>
          </cell>
          <cell r="C2105" t="str">
            <v>Un</v>
          </cell>
          <cell r="D2105">
            <v>110.2375</v>
          </cell>
          <cell r="E2105">
            <v>88.19</v>
          </cell>
          <cell r="F2105" t="str">
            <v>EMLURB</v>
          </cell>
        </row>
        <row r="2106">
          <cell r="A2106" t="str">
            <v/>
          </cell>
          <cell r="D2106">
            <v>0</v>
          </cell>
        </row>
        <row r="2107">
          <cell r="A2107" t="str">
            <v>18.03.030</v>
          </cell>
          <cell r="B2107" t="str">
            <v>ESTRUTURA SECUNDARIA B4 COMPLETA, INCLUSIVE FIXACAO.</v>
          </cell>
          <cell r="C2107" t="str">
            <v>Un</v>
          </cell>
          <cell r="D2107">
            <v>121.8</v>
          </cell>
          <cell r="E2107">
            <v>97.44</v>
          </cell>
          <cell r="F2107" t="str">
            <v>EMLURB</v>
          </cell>
        </row>
        <row r="2108">
          <cell r="A2108" t="str">
            <v/>
          </cell>
          <cell r="D2108">
            <v>0</v>
          </cell>
        </row>
        <row r="2109">
          <cell r="A2109" t="str">
            <v>18.03.040</v>
          </cell>
          <cell r="B2109" t="str">
            <v>FORNECIMENTO E INSTALAÇÃO DE CRUZETA "T" DE CONCRETO ARMADO DE 1,90M.</v>
          </cell>
          <cell r="C2109" t="str">
            <v>Un</v>
          </cell>
          <cell r="D2109">
            <v>70.45</v>
          </cell>
          <cell r="E2109">
            <v>56.36</v>
          </cell>
          <cell r="F2109" t="str">
            <v>SEDUC</v>
          </cell>
        </row>
        <row r="2110">
          <cell r="A2110" t="str">
            <v/>
          </cell>
          <cell r="D2110">
            <v>0</v>
          </cell>
        </row>
        <row r="2111">
          <cell r="A2111" t="str">
            <v>18.03.041</v>
          </cell>
          <cell r="B2111" t="str">
            <v>FORNECIMENTO E INSTALAÇÃO DE CRUZETA "T" DE CONCRETO ARMADO COM 1,20M. INCLUSIVE PARAFUSOS DE MÁQUINA 5/8"X12" E ARRUELAS COM FURO DE 1 1/16".</v>
          </cell>
          <cell r="C2111" t="str">
            <v>Un</v>
          </cell>
          <cell r="D2111">
            <v>59.800000000000004</v>
          </cell>
          <cell r="E2111">
            <v>47.84</v>
          </cell>
          <cell r="F2111" t="str">
            <v>SEDUC</v>
          </cell>
        </row>
        <row r="2112">
          <cell r="A2112" t="str">
            <v/>
          </cell>
          <cell r="D2112">
            <v>0</v>
          </cell>
        </row>
        <row r="2113">
          <cell r="A2113" t="str">
            <v>18.04.010</v>
          </cell>
          <cell r="B2113" t="str">
            <v>FORNECIMENTO DE ELETRODUTO DE FERRO GALVANIZADO (PESADO), INCLUSIVE ASSENTAMENTO.</v>
          </cell>
          <cell r="C2113" t="str">
            <v>m</v>
          </cell>
          <cell r="D2113">
            <v>21.8</v>
          </cell>
          <cell r="E2113">
            <v>17.440000000000001</v>
          </cell>
          <cell r="F2113" t="str">
            <v>EMLURB</v>
          </cell>
        </row>
        <row r="2114">
          <cell r="A2114" t="str">
            <v/>
          </cell>
          <cell r="D2114">
            <v>0</v>
          </cell>
        </row>
        <row r="2115">
          <cell r="A2115" t="str">
            <v>18.04.020</v>
          </cell>
          <cell r="B2115" t="str">
            <v>FORNECIMENTO DE ELETRODUTO DE FERRO GALVANIZADO DE 1 POL. (PESADO),INCLUSIVE ASSENTAMENTO</v>
          </cell>
          <cell r="C2115" t="str">
            <v>m</v>
          </cell>
          <cell r="D2115">
            <v>30.35</v>
          </cell>
          <cell r="E2115">
            <v>24.28</v>
          </cell>
          <cell r="F2115" t="str">
            <v>EMLURB</v>
          </cell>
        </row>
        <row r="2116">
          <cell r="A2116" t="str">
            <v/>
          </cell>
          <cell r="D2116">
            <v>0</v>
          </cell>
        </row>
        <row r="2117">
          <cell r="A2117" t="str">
            <v>18.04.030</v>
          </cell>
          <cell r="B2117" t="str">
            <v>FORNECIMENTO DE ELETRODUTO DE FERRO GALVANIZADO DE 1 1/2 POL. (PESADO), INCLUSIVE ASSENTAMENTO.</v>
          </cell>
          <cell r="C2117" t="str">
            <v>m</v>
          </cell>
          <cell r="D2117">
            <v>50.012499999999996</v>
          </cell>
          <cell r="E2117">
            <v>40.01</v>
          </cell>
          <cell r="F2117" t="str">
            <v>EMLURB</v>
          </cell>
        </row>
        <row r="2118">
          <cell r="A2118" t="str">
            <v/>
          </cell>
          <cell r="D2118">
            <v>0</v>
          </cell>
        </row>
        <row r="2119">
          <cell r="A2119" t="str">
            <v>18.04.040</v>
          </cell>
          <cell r="B2119" t="str">
            <v>FORNECIMENTO DE ELETRODUTO DE FERRO GALVANIZADO DE 2 POL. (PESADO),INCLUSIVE ASSENTAMENTO.</v>
          </cell>
          <cell r="C2119" t="str">
            <v>m</v>
          </cell>
          <cell r="D2119">
            <v>82.274999999999991</v>
          </cell>
          <cell r="E2119">
            <v>65.819999999999993</v>
          </cell>
          <cell r="F2119" t="str">
            <v>EMLURB</v>
          </cell>
        </row>
        <row r="2120">
          <cell r="A2120" t="str">
            <v/>
          </cell>
          <cell r="D2120">
            <v>0</v>
          </cell>
        </row>
        <row r="2121">
          <cell r="A2121" t="str">
            <v>18.04.050</v>
          </cell>
          <cell r="B2121" t="str">
            <v>FORNECIMENTO DE ELETRODUTO DE FERRO GALVANIZADO DE 2 1/2 POL.(PESADO), INCLUSIVE ASSENTAMENTO.</v>
          </cell>
          <cell r="C2121" t="str">
            <v>m</v>
          </cell>
          <cell r="D2121">
            <v>110.02499999999999</v>
          </cell>
          <cell r="E2121">
            <v>88.02</v>
          </cell>
          <cell r="F2121" t="str">
            <v>EMLURB</v>
          </cell>
        </row>
        <row r="2122">
          <cell r="A2122" t="str">
            <v/>
          </cell>
          <cell r="D2122">
            <v>0</v>
          </cell>
        </row>
        <row r="2123">
          <cell r="A2123" t="str">
            <v>18.04.060</v>
          </cell>
          <cell r="B2123" t="str">
            <v>FORNECIMENTO DE ELETRODUTO DE FERRO GALVANIZADO DE 4 POL. (PESADO), INCLUSIVE ASSENTAMENTO.</v>
          </cell>
          <cell r="C2123" t="str">
            <v>m</v>
          </cell>
          <cell r="D2123">
            <v>203.6</v>
          </cell>
          <cell r="E2123">
            <v>162.88</v>
          </cell>
          <cell r="F2123" t="str">
            <v>EMLURB</v>
          </cell>
        </row>
        <row r="2124">
          <cell r="A2124" t="str">
            <v/>
          </cell>
          <cell r="D2124">
            <v>0</v>
          </cell>
        </row>
        <row r="2125">
          <cell r="A2125" t="str">
            <v>18.04.070</v>
          </cell>
          <cell r="B2125" t="str">
            <v>FORNECIMENTO DE ELETRODUTO DE FERRO GALVANIZADO DE 3/4 DE POL. (LEVE), INCLUSIVE ASSENTAMENTO.</v>
          </cell>
          <cell r="C2125" t="str">
            <v>m</v>
          </cell>
          <cell r="D2125">
            <v>11.05</v>
          </cell>
          <cell r="E2125">
            <v>8.84</v>
          </cell>
          <cell r="F2125" t="str">
            <v>EMLURB</v>
          </cell>
        </row>
        <row r="2126">
          <cell r="A2126" t="str">
            <v/>
          </cell>
          <cell r="D2126">
            <v>0</v>
          </cell>
        </row>
        <row r="2127">
          <cell r="A2127" t="str">
            <v>18.04.080</v>
          </cell>
          <cell r="B2127" t="str">
            <v>FORNECIMENTO DE ELETRODUTO DE FERRO GALVANIZADO DE 1 POL. (LEVE), INCLUSIVE ASSENTAMENTO.</v>
          </cell>
          <cell r="C2127" t="str">
            <v>m</v>
          </cell>
          <cell r="D2127">
            <v>14.475</v>
          </cell>
          <cell r="E2127">
            <v>11.58</v>
          </cell>
          <cell r="F2127" t="str">
            <v>EMLURB</v>
          </cell>
        </row>
        <row r="2128">
          <cell r="A2128" t="str">
            <v/>
          </cell>
          <cell r="D2128">
            <v>0</v>
          </cell>
        </row>
        <row r="2129">
          <cell r="A2129" t="str">
            <v>18.04.090</v>
          </cell>
          <cell r="B2129" t="str">
            <v>FORNECIMENTO DE ELETRODUTO DE FERRO GALVANIZADO DE 1 1/2 POL. (LEVE), INCLUSIVE ASSENTAMENTO.</v>
          </cell>
          <cell r="C2129" t="str">
            <v>m</v>
          </cell>
          <cell r="D2129">
            <v>23.762500000000003</v>
          </cell>
          <cell r="E2129">
            <v>19.010000000000002</v>
          </cell>
          <cell r="F2129" t="str">
            <v>EMLURB</v>
          </cell>
        </row>
        <row r="2130">
          <cell r="A2130" t="str">
            <v/>
          </cell>
          <cell r="D2130">
            <v>0</v>
          </cell>
        </row>
        <row r="2131">
          <cell r="A2131" t="str">
            <v>18.04.100</v>
          </cell>
          <cell r="B2131" t="str">
            <v>FORNECIMENTO DE ELETRODUTO DE FERRO GALVANIZADO DE 2 POL. (LEVE), INCLUSIVE ASSENTAMENTO.</v>
          </cell>
          <cell r="C2131" t="str">
            <v>m</v>
          </cell>
          <cell r="D2131">
            <v>40.1875</v>
          </cell>
          <cell r="E2131">
            <v>32.15</v>
          </cell>
          <cell r="F2131" t="str">
            <v>EMLURB</v>
          </cell>
        </row>
        <row r="2132">
          <cell r="A2132" t="str">
            <v/>
          </cell>
          <cell r="D2132">
            <v>0</v>
          </cell>
        </row>
        <row r="2133">
          <cell r="A2133" t="str">
            <v>18.04.110</v>
          </cell>
          <cell r="B2133" t="str">
            <v>FORNECIMENTO DE ELETRODUTO DE FERRO GALVANIZADO DE 2 1/2 POL. (LEVE), INCLUSIVE ASSENTAMENTO.</v>
          </cell>
          <cell r="C2133" t="str">
            <v>m</v>
          </cell>
          <cell r="D2133">
            <v>74.1875</v>
          </cell>
          <cell r="E2133">
            <v>59.35</v>
          </cell>
          <cell r="F2133" t="str">
            <v>EMLURB</v>
          </cell>
        </row>
        <row r="2134">
          <cell r="A2134" t="str">
            <v/>
          </cell>
          <cell r="D2134">
            <v>0</v>
          </cell>
        </row>
        <row r="2135">
          <cell r="A2135" t="str">
            <v>18.04.120</v>
          </cell>
          <cell r="B2135" t="str">
            <v>FORNECIMENTO DE ELETRODUTO DE FERRO GALVANIZADO DE 4 POL. (LEVE), INCLUSIVE ASSENTAMENTO.</v>
          </cell>
          <cell r="C2135" t="str">
            <v>m</v>
          </cell>
          <cell r="D2135">
            <v>98.6</v>
          </cell>
          <cell r="E2135">
            <v>78.88</v>
          </cell>
          <cell r="F2135" t="str">
            <v>EMLURB</v>
          </cell>
        </row>
        <row r="2136">
          <cell r="A2136" t="str">
            <v/>
          </cell>
          <cell r="D2136">
            <v>0</v>
          </cell>
        </row>
        <row r="2137">
          <cell r="A2137" t="str">
            <v>18.05.010</v>
          </cell>
          <cell r="B2137" t="str">
            <v>FORNECIMENTO DE CURVA DE FERRO GALVANIZADO DE 3/4 POL. (PESADA), INCLUSIVE ASSENTAMENTO.</v>
          </cell>
          <cell r="C2137" t="str">
            <v>Un</v>
          </cell>
          <cell r="D2137">
            <v>10.612500000000001</v>
          </cell>
          <cell r="E2137">
            <v>8.49</v>
          </cell>
          <cell r="F2137" t="str">
            <v>EMLURB</v>
          </cell>
        </row>
        <row r="2138">
          <cell r="A2138" t="str">
            <v/>
          </cell>
          <cell r="D2138">
            <v>0</v>
          </cell>
        </row>
        <row r="2139">
          <cell r="A2139" t="str">
            <v>18.05.020</v>
          </cell>
          <cell r="B2139" t="str">
            <v>FORNECIMENTO DE CURVA DE FERRO GALVANIZADO DE 1 POL. (PESADA), INCLUSIVE ASSENTAMENTO.</v>
          </cell>
          <cell r="C2139" t="str">
            <v>Un</v>
          </cell>
          <cell r="D2139">
            <v>22</v>
          </cell>
          <cell r="E2139">
            <v>17.600000000000001</v>
          </cell>
          <cell r="F2139" t="str">
            <v>EMLURB</v>
          </cell>
        </row>
        <row r="2140">
          <cell r="A2140" t="str">
            <v/>
          </cell>
          <cell r="D2140">
            <v>0</v>
          </cell>
        </row>
        <row r="2141">
          <cell r="A2141" t="str">
            <v>18.05.030</v>
          </cell>
          <cell r="B2141" t="str">
            <v>FORNECIMENTO DE CURVA DE FERRO GALVANIZADO DE 1 1/2 POL. (PESADA), INCLUSIVE ASSENTAMENTO.</v>
          </cell>
          <cell r="C2141" t="str">
            <v>Un</v>
          </cell>
          <cell r="D2141">
            <v>47</v>
          </cell>
          <cell r="E2141">
            <v>37.6</v>
          </cell>
          <cell r="F2141" t="str">
            <v>EMLURB</v>
          </cell>
        </row>
        <row r="2142">
          <cell r="A2142" t="str">
            <v/>
          </cell>
          <cell r="D2142">
            <v>0</v>
          </cell>
        </row>
        <row r="2143">
          <cell r="A2143" t="str">
            <v>18.05.040</v>
          </cell>
          <cell r="B2143" t="str">
            <v>FORNECIMENTO DE CURVA DE FERRO GALVANIZADO DE 2 POL. (PESADA), INCLUSIVE ASSENTAMENTO.</v>
          </cell>
          <cell r="C2143" t="str">
            <v>Un</v>
          </cell>
          <cell r="D2143">
            <v>75.475000000000009</v>
          </cell>
          <cell r="E2143">
            <v>60.38</v>
          </cell>
          <cell r="F2143" t="str">
            <v>EMLURB</v>
          </cell>
        </row>
        <row r="2144">
          <cell r="A2144" t="str">
            <v/>
          </cell>
          <cell r="D2144">
            <v>0</v>
          </cell>
        </row>
        <row r="2145">
          <cell r="A2145" t="str">
            <v>18.05.050</v>
          </cell>
          <cell r="B2145" t="str">
            <v>FORNECIMENTO DE CURVA DE FERRO GALVANIZADO DE 2 1/2 POL. (PESADA), INCLUSIVE ASSENTAMENTO.</v>
          </cell>
          <cell r="C2145" t="str">
            <v>Un</v>
          </cell>
          <cell r="D2145">
            <v>136.80000000000001</v>
          </cell>
          <cell r="E2145">
            <v>109.44</v>
          </cell>
          <cell r="F2145" t="str">
            <v>EMLURB</v>
          </cell>
        </row>
        <row r="2146">
          <cell r="A2146" t="str">
            <v/>
          </cell>
          <cell r="D2146">
            <v>0</v>
          </cell>
        </row>
        <row r="2147">
          <cell r="A2147" t="str">
            <v>18.05.060</v>
          </cell>
          <cell r="B2147" t="str">
            <v>FORNECIMENTO DE CURVA DE FERRO GALVANIZADO DE 4 POL. (PESADA), INCLUSIVE ASSENTAMENTO.</v>
          </cell>
          <cell r="C2147" t="str">
            <v>Un</v>
          </cell>
          <cell r="D2147">
            <v>238.23750000000001</v>
          </cell>
          <cell r="E2147">
            <v>190.59</v>
          </cell>
          <cell r="F2147" t="str">
            <v>EMLURB</v>
          </cell>
        </row>
        <row r="2148">
          <cell r="A2148" t="str">
            <v/>
          </cell>
          <cell r="D2148">
            <v>0</v>
          </cell>
        </row>
        <row r="2149">
          <cell r="A2149" t="str">
            <v>18.05.070</v>
          </cell>
          <cell r="B2149" t="str">
            <v>FORNECIMENTO DE CURVA DE FERRO GALVANIZADO DE 3/4 POL. (LEVE), INCLUSIVE ASSENTAMENTO.</v>
          </cell>
          <cell r="C2149" t="str">
            <v>Un</v>
          </cell>
          <cell r="D2149">
            <v>4.3625000000000007</v>
          </cell>
          <cell r="E2149">
            <v>3.49</v>
          </cell>
          <cell r="F2149" t="str">
            <v>EMLURB</v>
          </cell>
        </row>
        <row r="2150">
          <cell r="A2150" t="str">
            <v/>
          </cell>
          <cell r="D2150">
            <v>0</v>
          </cell>
        </row>
        <row r="2151">
          <cell r="A2151" t="str">
            <v>18.05.080</v>
          </cell>
          <cell r="B2151" t="str">
            <v>FORNECIMENTO DE CURVA DE FERRO GALVANIZADO DE 1 POL. (LEVE), INCLUSIVE ASSENTAMENTO.</v>
          </cell>
          <cell r="C2151" t="str">
            <v>Un</v>
          </cell>
          <cell r="D2151">
            <v>10.725</v>
          </cell>
          <cell r="E2151">
            <v>8.58</v>
          </cell>
          <cell r="F2151" t="str">
            <v>EMLURB</v>
          </cell>
        </row>
        <row r="2152">
          <cell r="A2152" t="str">
            <v/>
          </cell>
          <cell r="D2152">
            <v>0</v>
          </cell>
        </row>
        <row r="2153">
          <cell r="A2153" t="str">
            <v>18.05.090</v>
          </cell>
          <cell r="B2153" t="str">
            <v>FORNECIMENTO DE CURVA DE FERRO GALVANIZADO DE 1 1/2 POL. (LEVE), INCLUSIVE ASSENTAMENTO.</v>
          </cell>
          <cell r="C2153" t="str">
            <v>Un</v>
          </cell>
          <cell r="D2153">
            <v>15.75</v>
          </cell>
          <cell r="E2153">
            <v>12.6</v>
          </cell>
          <cell r="F2153" t="str">
            <v>EMLURB</v>
          </cell>
        </row>
        <row r="2154">
          <cell r="A2154" t="str">
            <v/>
          </cell>
          <cell r="D2154">
            <v>0</v>
          </cell>
        </row>
        <row r="2155">
          <cell r="A2155" t="str">
            <v>18.05.100</v>
          </cell>
          <cell r="B2155" t="str">
            <v>FORNECIMENTO DE CURVA DE FERRO GALVANIZADO DE 2 POL. (LEVE), INCLUSIVE ASSENTAMENTO.</v>
          </cell>
          <cell r="C2155" t="str">
            <v>Un</v>
          </cell>
          <cell r="D2155">
            <v>22.475000000000001</v>
          </cell>
          <cell r="E2155">
            <v>17.98</v>
          </cell>
          <cell r="F2155" t="str">
            <v>EMLURB</v>
          </cell>
        </row>
        <row r="2156">
          <cell r="A2156" t="str">
            <v/>
          </cell>
          <cell r="D2156">
            <v>0</v>
          </cell>
        </row>
        <row r="2157">
          <cell r="A2157" t="str">
            <v>18.05.110</v>
          </cell>
          <cell r="B2157" t="str">
            <v>FORNECIMENTO DE CURVA DE FERRO GALVANIZADO DE 2 1/2 POL. (LEVE), INCLUSIVE ASSENTAMENTO.</v>
          </cell>
          <cell r="C2157" t="str">
            <v>Un</v>
          </cell>
          <cell r="D2157">
            <v>60.55</v>
          </cell>
          <cell r="E2157">
            <v>48.44</v>
          </cell>
          <cell r="F2157" t="str">
            <v>EMLURB</v>
          </cell>
        </row>
        <row r="2158">
          <cell r="A2158" t="str">
            <v/>
          </cell>
          <cell r="D2158">
            <v>0</v>
          </cell>
        </row>
        <row r="2159">
          <cell r="A2159" t="str">
            <v>18.05.120</v>
          </cell>
          <cell r="B2159" t="str">
            <v>FORNECIMENTO DE CURVA DE FERRO GALVANIZADO DE 4 POL. (LEVE), INCLUSIVE ASSENTAMENTO.</v>
          </cell>
          <cell r="C2159" t="str">
            <v>Un</v>
          </cell>
          <cell r="D2159">
            <v>110.73750000000001</v>
          </cell>
          <cell r="E2159">
            <v>88.59</v>
          </cell>
          <cell r="F2159" t="str">
            <v>EMLURB</v>
          </cell>
        </row>
        <row r="2160">
          <cell r="A2160" t="str">
            <v/>
          </cell>
          <cell r="D2160">
            <v>0</v>
          </cell>
        </row>
        <row r="2161">
          <cell r="A2161" t="str">
            <v>18.06.010</v>
          </cell>
          <cell r="B2161" t="str">
            <v>FORNECIMENTO DE LUVA DE FERRO GALVANIZADO DE 3/4 POL. (PESADA), INCLUSIVE ASSENTAMENTO.</v>
          </cell>
          <cell r="C2161" t="str">
            <v>Un</v>
          </cell>
          <cell r="D2161">
            <v>5.3874999999999993</v>
          </cell>
          <cell r="E2161">
            <v>4.3099999999999996</v>
          </cell>
          <cell r="F2161" t="str">
            <v>EMLURB</v>
          </cell>
        </row>
        <row r="2162">
          <cell r="A2162" t="str">
            <v/>
          </cell>
          <cell r="D2162">
            <v>0</v>
          </cell>
        </row>
        <row r="2163">
          <cell r="A2163" t="str">
            <v>18.06.020</v>
          </cell>
          <cell r="B2163" t="str">
            <v>FORNECIMENTO DE LUVA DE FERRO GALVANIZADO DE 1 POL. (PESADA), INCLUSIVE ASSENTAMENTO.</v>
          </cell>
          <cell r="C2163" t="str">
            <v>Un</v>
          </cell>
          <cell r="D2163">
            <v>9.4749999999999996</v>
          </cell>
          <cell r="E2163">
            <v>7.58</v>
          </cell>
          <cell r="F2163" t="str">
            <v>EMLURB</v>
          </cell>
        </row>
        <row r="2164">
          <cell r="A2164" t="str">
            <v/>
          </cell>
          <cell r="D2164">
            <v>0</v>
          </cell>
        </row>
        <row r="2165">
          <cell r="A2165" t="str">
            <v>18.06.030</v>
          </cell>
          <cell r="B2165" t="str">
            <v>FORNECIMENTO DE LUVA DE FERRO GALVANIZADO DE 1 1/2 POL. (PESADA), INCLUSIVE ASSENTAMENTO.</v>
          </cell>
          <cell r="C2165" t="str">
            <v>Un</v>
          </cell>
          <cell r="D2165">
            <v>16.887499999999999</v>
          </cell>
          <cell r="E2165">
            <v>13.51</v>
          </cell>
          <cell r="F2165" t="str">
            <v>EMLURB</v>
          </cell>
        </row>
        <row r="2166">
          <cell r="A2166" t="str">
            <v/>
          </cell>
          <cell r="D2166">
            <v>0</v>
          </cell>
        </row>
        <row r="2167">
          <cell r="A2167" t="str">
            <v>18.06.040</v>
          </cell>
          <cell r="B2167" t="str">
            <v>FORNECIMENTO DE LUVA DE FERRO GALVANIZADO DE 2 POL. (PESADA), INCLUSIVE ASSENTAMENTO.</v>
          </cell>
          <cell r="C2167" t="str">
            <v>Un</v>
          </cell>
          <cell r="D2167">
            <v>18.487499999999997</v>
          </cell>
          <cell r="E2167">
            <v>14.79</v>
          </cell>
          <cell r="F2167" t="str">
            <v>EMLURB</v>
          </cell>
        </row>
        <row r="2168">
          <cell r="A2168" t="str">
            <v/>
          </cell>
          <cell r="D2168">
            <v>0</v>
          </cell>
        </row>
        <row r="2169">
          <cell r="A2169" t="str">
            <v>18.06.050</v>
          </cell>
          <cell r="B2169" t="str">
            <v>FORNECIMENTO DE LUVA DE FERRO GALVANIZADO DE 2 1/2 POL. (PESADA), INCLUSIVE ASSENTAMENTO.</v>
          </cell>
          <cell r="C2169" t="str">
            <v>Un</v>
          </cell>
          <cell r="D2169">
            <v>31.074999999999999</v>
          </cell>
          <cell r="E2169">
            <v>24.86</v>
          </cell>
          <cell r="F2169" t="str">
            <v>EMLURB</v>
          </cell>
        </row>
        <row r="2170">
          <cell r="A2170" t="str">
            <v/>
          </cell>
          <cell r="D2170">
            <v>0</v>
          </cell>
        </row>
        <row r="2171">
          <cell r="A2171" t="str">
            <v>18.06.060</v>
          </cell>
          <cell r="B2171" t="str">
            <v>FORNECIMENTO DE LUVA DE FERRO GALVANIZADO DE 4 POL. (PESADA), INCLUSIVE ASSENTAMENTO.</v>
          </cell>
          <cell r="C2171" t="str">
            <v>Un</v>
          </cell>
          <cell r="D2171">
            <v>76.612499999999997</v>
          </cell>
          <cell r="E2171">
            <v>61.29</v>
          </cell>
          <cell r="F2171" t="str">
            <v>EMLURB</v>
          </cell>
        </row>
        <row r="2172">
          <cell r="A2172" t="str">
            <v/>
          </cell>
          <cell r="D2172">
            <v>0</v>
          </cell>
        </row>
        <row r="2173">
          <cell r="A2173" t="str">
            <v>18.06.070</v>
          </cell>
          <cell r="B2173" t="str">
            <v>FORNECIMENTO DE LUVA DE FERRO GALVANIZADO DE 3/4 POL. (LEVE), INCLUSIVE ASSENTAMENTO.</v>
          </cell>
          <cell r="C2173" t="str">
            <v>Un</v>
          </cell>
          <cell r="D2173">
            <v>2.1625000000000001</v>
          </cell>
          <cell r="E2173">
            <v>1.73</v>
          </cell>
          <cell r="F2173" t="str">
            <v>EMLURB</v>
          </cell>
        </row>
        <row r="2174">
          <cell r="A2174" t="str">
            <v/>
          </cell>
          <cell r="D2174">
            <v>0</v>
          </cell>
        </row>
        <row r="2175">
          <cell r="A2175" t="str">
            <v>18.06.080</v>
          </cell>
          <cell r="B2175" t="str">
            <v>FORNECIMENTO DE LUVA DE FERRO GALVANIZADO DE 1 POL. (LEVE), INCLUSIVE ASSENTAMENTO.</v>
          </cell>
          <cell r="C2175" t="str">
            <v>Un</v>
          </cell>
          <cell r="D2175">
            <v>3.35</v>
          </cell>
          <cell r="E2175">
            <v>2.68</v>
          </cell>
          <cell r="F2175" t="str">
            <v>EMLURB</v>
          </cell>
        </row>
        <row r="2176">
          <cell r="A2176" t="str">
            <v/>
          </cell>
          <cell r="D2176">
            <v>0</v>
          </cell>
        </row>
        <row r="2177">
          <cell r="A2177" t="str">
            <v>18.06.090</v>
          </cell>
          <cell r="B2177" t="str">
            <v>FORNECIMENTO DE LUVA DE FERRO GALVANIZADO DE 1 1/2 POL. (LEVE), INCLUSIVE ASSENTAMENTO.</v>
          </cell>
          <cell r="C2177" t="str">
            <v>Un</v>
          </cell>
          <cell r="D2177">
            <v>6.5749999999999993</v>
          </cell>
          <cell r="E2177">
            <v>5.26</v>
          </cell>
          <cell r="F2177" t="str">
            <v>EMLURB</v>
          </cell>
        </row>
        <row r="2178">
          <cell r="A2178" t="str">
            <v/>
          </cell>
          <cell r="D2178">
            <v>0</v>
          </cell>
        </row>
        <row r="2179">
          <cell r="A2179" t="str">
            <v>18.06.100</v>
          </cell>
          <cell r="B2179" t="str">
            <v>FORNECIMENTO DE LUVA DE FERRO GALVANIZADO DE 2 POL. (LEVE), INCLUSIVE ASSENTAMENTO.</v>
          </cell>
          <cell r="C2179" t="str">
            <v>Un</v>
          </cell>
          <cell r="D2179">
            <v>7.6124999999999998</v>
          </cell>
          <cell r="E2179">
            <v>6.09</v>
          </cell>
          <cell r="F2179" t="str">
            <v>EMLURB</v>
          </cell>
        </row>
        <row r="2180">
          <cell r="A2180" t="str">
            <v/>
          </cell>
          <cell r="D2180">
            <v>0</v>
          </cell>
        </row>
        <row r="2181">
          <cell r="A2181" t="str">
            <v>18.06.110</v>
          </cell>
          <cell r="B2181" t="str">
            <v>FORNECIMENTO DE LUVA DE FERRO GALVANIZADO DE 2.1/2 POL. (LEVE), INCLUSIVE ASSENTAMENTO.</v>
          </cell>
          <cell r="C2181" t="str">
            <v>Un</v>
          </cell>
          <cell r="D2181">
            <v>13.45</v>
          </cell>
          <cell r="E2181">
            <v>10.76</v>
          </cell>
          <cell r="F2181" t="str">
            <v>EMLURB</v>
          </cell>
        </row>
        <row r="2182">
          <cell r="A2182" t="str">
            <v/>
          </cell>
          <cell r="D2182">
            <v>0</v>
          </cell>
        </row>
        <row r="2183">
          <cell r="A2183" t="str">
            <v>18.06.120</v>
          </cell>
          <cell r="B2183" t="str">
            <v>FORNECIMENTO DE LUVA DE FERRO GALVANIZADO DE 4 POL. (LEVE), INCLUSIVE ASSENTAMENTO.</v>
          </cell>
          <cell r="C2183" t="str">
            <v>Un</v>
          </cell>
          <cell r="D2183">
            <v>27.862499999999997</v>
          </cell>
          <cell r="E2183">
            <v>22.29</v>
          </cell>
          <cell r="F2183" t="str">
            <v>EMLURB</v>
          </cell>
        </row>
        <row r="2184">
          <cell r="A2184" t="str">
            <v/>
          </cell>
          <cell r="D2184">
            <v>0</v>
          </cell>
        </row>
        <row r="2185">
          <cell r="A2185" t="str">
            <v>18.07.010</v>
          </cell>
          <cell r="B2185" t="str">
            <v>JOGO DE BUCHA E ARRUELA DE ALUMINIO DE 1/2 POL., INCLUSIVE FIXACAO.</v>
          </cell>
          <cell r="C2185" t="str">
            <v>Cj</v>
          </cell>
          <cell r="D2185">
            <v>0.9375</v>
          </cell>
          <cell r="E2185">
            <v>0.75</v>
          </cell>
          <cell r="F2185" t="str">
            <v>EMLURB</v>
          </cell>
        </row>
        <row r="2186">
          <cell r="A2186" t="str">
            <v/>
          </cell>
          <cell r="D2186">
            <v>0</v>
          </cell>
        </row>
        <row r="2187">
          <cell r="A2187" t="str">
            <v>18.07.020</v>
          </cell>
          <cell r="B2187" t="str">
            <v>JOGO DE BUCHA E ARRUELA DE ALUMINIO DE 3/4 POL., INCLUSIVE FIXACAO.</v>
          </cell>
          <cell r="C2187" t="str">
            <v>Cj</v>
          </cell>
          <cell r="D2187">
            <v>1.05</v>
          </cell>
          <cell r="E2187">
            <v>0.84</v>
          </cell>
          <cell r="F2187" t="str">
            <v>EMLURB</v>
          </cell>
        </row>
        <row r="2188">
          <cell r="A2188" t="str">
            <v/>
          </cell>
          <cell r="D2188">
            <v>0</v>
          </cell>
        </row>
        <row r="2189">
          <cell r="A2189" t="str">
            <v>18.07.030</v>
          </cell>
          <cell r="B2189" t="str">
            <v>JOGO DE BUCHA E ARRUELA DE ALUMINIO DE 1 POL. INCLUSIVE FIXACAO.</v>
          </cell>
          <cell r="C2189" t="str">
            <v>Cj</v>
          </cell>
          <cell r="D2189">
            <v>1.575</v>
          </cell>
          <cell r="E2189">
            <v>1.26</v>
          </cell>
          <cell r="F2189" t="str">
            <v>EMLURB</v>
          </cell>
        </row>
        <row r="2190">
          <cell r="A2190" t="str">
            <v/>
          </cell>
          <cell r="D2190">
            <v>0</v>
          </cell>
        </row>
        <row r="2191">
          <cell r="A2191" t="str">
            <v>18.07.040</v>
          </cell>
          <cell r="B2191" t="str">
            <v>JOGO DE BUCHA E ARRUELA DE ALUMINIO DE 1 1/2 POL., INCLUSIVE FIXACAO.</v>
          </cell>
          <cell r="C2191" t="str">
            <v>Cj</v>
          </cell>
          <cell r="D2191">
            <v>2.75</v>
          </cell>
          <cell r="E2191">
            <v>2.2000000000000002</v>
          </cell>
          <cell r="F2191" t="str">
            <v>EMLURB</v>
          </cell>
        </row>
        <row r="2192">
          <cell r="A2192" t="str">
            <v/>
          </cell>
          <cell r="D2192">
            <v>0</v>
          </cell>
        </row>
        <row r="2193">
          <cell r="A2193" t="str">
            <v>18.07.050</v>
          </cell>
          <cell r="B2193" t="str">
            <v>JOGO DE BUCHA E ARRUELA DE ALUMINIO DE 2 POL. INCLUSIVE FIXACAO.</v>
          </cell>
          <cell r="C2193" t="str">
            <v>Cj</v>
          </cell>
          <cell r="D2193">
            <v>4.25</v>
          </cell>
          <cell r="E2193">
            <v>3.4</v>
          </cell>
          <cell r="F2193" t="str">
            <v>EMLURB</v>
          </cell>
        </row>
        <row r="2194">
          <cell r="A2194" t="str">
            <v/>
          </cell>
          <cell r="D2194">
            <v>0</v>
          </cell>
        </row>
        <row r="2195">
          <cell r="A2195" t="str">
            <v>18.07.060</v>
          </cell>
          <cell r="B2195" t="str">
            <v>JOGO DE BUCHA E ARRUELA DE ALUMINIO DE 2 1/2 POL., INCLUSIVE FIXACAO.</v>
          </cell>
          <cell r="C2195" t="str">
            <v>Cj</v>
          </cell>
          <cell r="D2195">
            <v>6.6624999999999996</v>
          </cell>
          <cell r="E2195">
            <v>5.33</v>
          </cell>
          <cell r="F2195" t="str">
            <v>EMLURB</v>
          </cell>
        </row>
        <row r="2196">
          <cell r="A2196" t="str">
            <v/>
          </cell>
          <cell r="D2196">
            <v>0</v>
          </cell>
        </row>
        <row r="2197">
          <cell r="A2197" t="str">
            <v>18.07.070</v>
          </cell>
          <cell r="B2197" t="str">
            <v>JOGO DE BUCHA E ARRUELA DE ALUMINIO DE 3 POL. INCLUSIVE FIXACAO.</v>
          </cell>
          <cell r="C2197" t="str">
            <v>Cj</v>
          </cell>
          <cell r="D2197">
            <v>9.6125000000000007</v>
          </cell>
          <cell r="E2197">
            <v>7.69</v>
          </cell>
          <cell r="F2197" t="str">
            <v>EMLURB</v>
          </cell>
        </row>
        <row r="2198">
          <cell r="A2198" t="str">
            <v/>
          </cell>
          <cell r="D2198">
            <v>0</v>
          </cell>
        </row>
        <row r="2199">
          <cell r="A2199" t="str">
            <v>18.07.080</v>
          </cell>
          <cell r="B2199" t="str">
            <v>JOGO DE BUCHA E ARRUELA DE ALUMINIO DE 4 POL. INCLUSIVE FIXACAO.</v>
          </cell>
          <cell r="C2199" t="str">
            <v>Cj</v>
          </cell>
          <cell r="D2199">
            <v>13.55</v>
          </cell>
          <cell r="E2199">
            <v>10.84</v>
          </cell>
          <cell r="F2199" t="str">
            <v>EMLURB</v>
          </cell>
        </row>
        <row r="2200">
          <cell r="A2200" t="str">
            <v/>
          </cell>
          <cell r="D2200">
            <v>0</v>
          </cell>
        </row>
        <row r="2201">
          <cell r="A2201" t="str">
            <v>18.08.030</v>
          </cell>
          <cell r="B2201" t="str">
            <v>FORNECIMENTO E ASSENTAMENTO DE CAIXA PARA MEDICAO MONOFASICA E CAIXA PARA DISJUNTOR MONO-FASICO DE POLICARBONATO E NORYL CINZA, INCLUSIVE BUCHAS PLASTICAS E PARAFUSOS PARA INSTALACAO DAS CAIXAS EM PAREDE (PADRAO CELPE) SEM DISJUNTOR.</v>
          </cell>
          <cell r="C2201" t="str">
            <v>UD</v>
          </cell>
          <cell r="D2201">
            <v>113.45</v>
          </cell>
          <cell r="E2201">
            <v>90.76</v>
          </cell>
          <cell r="F2201" t="str">
            <v>EMLURB</v>
          </cell>
        </row>
        <row r="2202">
          <cell r="A2202" t="str">
            <v/>
          </cell>
          <cell r="D2202">
            <v>0</v>
          </cell>
        </row>
        <row r="2203">
          <cell r="A2203" t="str">
            <v>18.08.040</v>
          </cell>
          <cell r="B2203" t="str">
            <v>FORNECIMENTO E ASSENTAMENTO DE CAIXA PARA MEDICAO MONOFASICA E CAIXA PARA DISJUNTOR MONO-FASICO DE POLICARBONATO E NORYL CINZA, INCLUSIVE FITA METALICA E PRESILHA PARA INSTALACAO CAIXAS EM POSTE (PADRAO CELPE) SEM DISJUNTOR.</v>
          </cell>
          <cell r="C2203" t="str">
            <v>UD</v>
          </cell>
          <cell r="D2203">
            <v>120.325</v>
          </cell>
          <cell r="E2203">
            <v>96.26</v>
          </cell>
          <cell r="F2203" t="str">
            <v>EMLURB</v>
          </cell>
        </row>
        <row r="2204">
          <cell r="A2204" t="str">
            <v/>
          </cell>
          <cell r="D2204">
            <v>0</v>
          </cell>
        </row>
        <row r="2205">
          <cell r="A2205" t="str">
            <v>18.09.030</v>
          </cell>
          <cell r="B2205" t="str">
            <v>FORNECIMENTO E ASSENTAMENTO DE CAIXA PARA MEDICAO TRIFASICA E CAIXA PARA DISJUNTOR TRI-FASICO DE POLICARBONATO E NORYL CINZA, INCLUSIVE BUCHAS PLASTICAS E PARAFUSOS PARA INSTALACAO DAS CAIXAS EM PAREDE (PADRAO CELPE) SEM DISJUNTOR.</v>
          </cell>
          <cell r="C2205" t="str">
            <v>UD</v>
          </cell>
          <cell r="D2205">
            <v>208.11250000000001</v>
          </cell>
          <cell r="E2205">
            <v>166.49</v>
          </cell>
          <cell r="F2205" t="str">
            <v>EMLURB</v>
          </cell>
        </row>
        <row r="2206">
          <cell r="A2206" t="str">
            <v/>
          </cell>
          <cell r="D2206">
            <v>0</v>
          </cell>
        </row>
        <row r="2207">
          <cell r="A2207" t="str">
            <v>18.09.040</v>
          </cell>
          <cell r="B2207" t="str">
            <v>FORNECIMENTO E ASSENTAMENTO DE CAIXA PARA MEDICAO TRIFASICA E CAIXA PARA DISJUNTOR TRI-FASICO DE POLICARBONATO E NORYL CINZA, INCLUSIVE FITA METALICA E PRESILHA PARA INSTALACAO DAS CAIXAS EM POSTE (PADRAO CELPE) SEM DISJUN TOR.</v>
          </cell>
          <cell r="C2207" t="str">
            <v>UD</v>
          </cell>
          <cell r="D2207">
            <v>219.36250000000001</v>
          </cell>
          <cell r="E2207">
            <v>175.49</v>
          </cell>
          <cell r="F2207" t="str">
            <v>EMLURB</v>
          </cell>
        </row>
        <row r="2208">
          <cell r="A2208" t="str">
            <v/>
          </cell>
          <cell r="D2208">
            <v>0</v>
          </cell>
        </row>
        <row r="2209">
          <cell r="A2209" t="str">
            <v>18.09.075</v>
          </cell>
          <cell r="B2209" t="str">
            <v>FORNECIMENTO E INSTALAÇÃO DE ATERRAMENTO DO QUADRO DE MEDIÇÃO, COM 01 HASTE DE ATERRAMENTO TIPO COPPERWELD DE 5/8"X2,4M COM CONECTOR, CABO DE COBRE NÚ 25MM² E ELETRODUTO DE PVC RÍGIDO DE 3/4".</v>
          </cell>
          <cell r="C2209" t="str">
            <v>Cj</v>
          </cell>
          <cell r="D2209">
            <v>60.225000000000001</v>
          </cell>
          <cell r="E2209">
            <v>48.18</v>
          </cell>
          <cell r="F2209" t="str">
            <v>SEDUC</v>
          </cell>
        </row>
        <row r="2210">
          <cell r="A2210" t="str">
            <v/>
          </cell>
          <cell r="D2210">
            <v>0</v>
          </cell>
        </row>
        <row r="2211">
          <cell r="A2211" t="str">
            <v>18.09.085</v>
          </cell>
          <cell r="B2211" t="str">
            <v>FORNECIMENTO E INSTALAÇÃO DE ATERRAMENTO DO NEUTRO COM 03 HASTES DE ATERRAMENTO TIPO COPPERWELD DE 5/8"X2,4M COM CONECTORES INTERLIGADAS EM TRIÂNGULO COM DISTÂNCIA ENTRE AS MESMAS DE 3m E CABO DE COBRE NÚ 25MM².</v>
          </cell>
          <cell r="C2211" t="str">
            <v>Cj</v>
          </cell>
          <cell r="D2211">
            <v>274.03749999999997</v>
          </cell>
          <cell r="E2211">
            <v>219.23</v>
          </cell>
          <cell r="F2211" t="str">
            <v>SEDUC</v>
          </cell>
        </row>
        <row r="2212">
          <cell r="A2212" t="str">
            <v/>
          </cell>
          <cell r="D2212">
            <v>0</v>
          </cell>
        </row>
        <row r="2213">
          <cell r="A2213" t="str">
            <v>18.10.020</v>
          </cell>
          <cell r="B2213" t="str">
            <v>CHAVE DE FACA DE 2 POLOS, 30 A, 250 V, COM BASE DE ARDOSIA, COM 02 FUSIVEIS TIPO CARTUCHO E PARAFUSOS, INCLUSIVE INSTALACAO EM QUADRO DE MEDICAO.</v>
          </cell>
          <cell r="C2213" t="str">
            <v>Un</v>
          </cell>
          <cell r="D2213">
            <v>21.8</v>
          </cell>
          <cell r="E2213">
            <v>17.440000000000001</v>
          </cell>
          <cell r="F2213" t="str">
            <v>EMLURB</v>
          </cell>
        </row>
        <row r="2214">
          <cell r="A2214" t="str">
            <v/>
          </cell>
          <cell r="D2214">
            <v>0</v>
          </cell>
        </row>
        <row r="2215">
          <cell r="A2215" t="str">
            <v>18.10.030</v>
          </cell>
          <cell r="B2215" t="str">
            <v>CHAVE DE FACA DE 2 POLOS, 60 A, 250 V, COM BASE DE ARDOSIA, COM 02 FUSIVEIS TIPO CARTUCHO E PARAFUSOS, INCLUSIVE INSTALACAO EM QUADRO DE MEDICAO.</v>
          </cell>
          <cell r="C2215" t="str">
            <v>Un</v>
          </cell>
          <cell r="D2215">
            <v>26.924999999999997</v>
          </cell>
          <cell r="E2215">
            <v>21.54</v>
          </cell>
          <cell r="F2215" t="str">
            <v>EMLURB</v>
          </cell>
        </row>
        <row r="2216">
          <cell r="A2216" t="str">
            <v/>
          </cell>
          <cell r="D2216">
            <v>0</v>
          </cell>
        </row>
        <row r="2217">
          <cell r="A2217" t="str">
            <v>18.10.040</v>
          </cell>
          <cell r="B2217" t="str">
            <v>CHAVE DE FACA DE 3 POLOS, 60 A, 600 V, COM BASE DE ARDOSIA, COM 03 FUSIVEIS TIPO CARTUCHO E PARAFUSOS, INCLUSIVE INSTALACAO EM QUADRO DE MEDICAO.</v>
          </cell>
          <cell r="C2217" t="str">
            <v>Un</v>
          </cell>
          <cell r="D2217">
            <v>85.237499999999997</v>
          </cell>
          <cell r="E2217">
            <v>68.19</v>
          </cell>
          <cell r="F2217" t="str">
            <v>EMLURB</v>
          </cell>
        </row>
        <row r="2218">
          <cell r="A2218" t="str">
            <v/>
          </cell>
          <cell r="D2218">
            <v>0</v>
          </cell>
        </row>
        <row r="2219">
          <cell r="A2219" t="str">
            <v>18.10.050</v>
          </cell>
          <cell r="B2219" t="str">
            <v>CHAVE DE FACA DE 3 POLOS, 100 A, 600 V, COM BASE DE ARDOSIA, COM 03 FUSIVEIS TIPO CARTUCHO E PARAFUSOS, INCLUSIVE INSTALACAO EM QUADRO DE MEDICAO.</v>
          </cell>
          <cell r="C2219" t="str">
            <v>Un</v>
          </cell>
          <cell r="D2219">
            <v>105.1875</v>
          </cell>
          <cell r="E2219">
            <v>84.15</v>
          </cell>
          <cell r="F2219" t="str">
            <v>EMLURB</v>
          </cell>
        </row>
        <row r="2220">
          <cell r="A2220" t="str">
            <v/>
          </cell>
          <cell r="D2220">
            <v>0</v>
          </cell>
        </row>
        <row r="2221">
          <cell r="A2221" t="str">
            <v>18.10.060</v>
          </cell>
          <cell r="B2221" t="str">
            <v>CHAVE SECCIONADORA COM FUSIVEL, 125A, TIPO 3NP4090 SIEMENS OU SIMILAR, TRIPOLAR COM 03 FUSIVEIS NH TAMANHO 00 E PARAFUSOS, INCLUSIVE INSTALACAO EM QUADRO DE MEDICAO.</v>
          </cell>
          <cell r="C2221" t="str">
            <v>Un</v>
          </cell>
          <cell r="D2221">
            <v>280.73750000000001</v>
          </cell>
          <cell r="E2221">
            <v>224.59</v>
          </cell>
          <cell r="F2221" t="str">
            <v>EMLURB</v>
          </cell>
        </row>
        <row r="2222">
          <cell r="A2222" t="str">
            <v/>
          </cell>
          <cell r="D2222">
            <v>0</v>
          </cell>
        </row>
        <row r="2223">
          <cell r="A2223" t="str">
            <v>18.10.070</v>
          </cell>
          <cell r="B2223" t="str">
            <v>CHAVE SECCIONADORA COM FUSIVEL, 250A, TIPO 3NN2200 SIEMENS OU SIMILAR, TRIPOLAR COM 03 FUSIVEIS NH TAMANHO 01 E PARAFUSOS, INCLUSIVE INSTALACAO EM QUADRO DE MEDICAO.</v>
          </cell>
          <cell r="C2223" t="str">
            <v>Un</v>
          </cell>
          <cell r="D2223">
            <v>546.03750000000002</v>
          </cell>
          <cell r="E2223">
            <v>436.83</v>
          </cell>
          <cell r="F2223" t="str">
            <v>EMLURB</v>
          </cell>
        </row>
        <row r="2224">
          <cell r="A2224" t="str">
            <v/>
          </cell>
          <cell r="D2224">
            <v>0</v>
          </cell>
        </row>
        <row r="2225">
          <cell r="A2225" t="str">
            <v>18.11.030</v>
          </cell>
          <cell r="B2225" t="str">
            <v>BASE PARA FUSIVEL TIPO NH DE 6A A 125A, TAMANHO 00, SIEMENS OU SIMILAR, COM PARAFUSOS,INCLUSIVE INSTALACAO EM QUADRO.</v>
          </cell>
          <cell r="C2225" t="str">
            <v>Un</v>
          </cell>
          <cell r="D2225">
            <v>30.1875</v>
          </cell>
          <cell r="E2225">
            <v>24.15</v>
          </cell>
          <cell r="F2225" t="str">
            <v>EMLURB</v>
          </cell>
        </row>
        <row r="2226">
          <cell r="A2226" t="str">
            <v/>
          </cell>
          <cell r="D2226">
            <v>0</v>
          </cell>
        </row>
        <row r="2227">
          <cell r="A2227" t="str">
            <v>18.11.040</v>
          </cell>
          <cell r="B2227" t="str">
            <v>BASE PARA FUSIVEL TIPO NH DE 36A A 250A TAMANHO 1, SIEMENS OU SIMILAR, COM PARAFUSOS INCLUSIVE INSTALACAO EM QUADRO.</v>
          </cell>
          <cell r="C2227" t="str">
            <v>Un</v>
          </cell>
          <cell r="D2227">
            <v>77.862499999999997</v>
          </cell>
          <cell r="E2227">
            <v>62.29</v>
          </cell>
          <cell r="F2227" t="str">
            <v>EMLURB</v>
          </cell>
        </row>
        <row r="2228">
          <cell r="A2228" t="str">
            <v/>
          </cell>
          <cell r="D2228">
            <v>0</v>
          </cell>
        </row>
        <row r="2229">
          <cell r="A2229" t="str">
            <v>18.12.070</v>
          </cell>
          <cell r="B2229" t="str">
            <v>FUSIVEL TIPO NH DE 20A, TAMANHO 00, SIEMENS OU SIMILAR, INCLUSIVE INSTALACAO EM QUADRO.</v>
          </cell>
          <cell r="C2229" t="str">
            <v>Un</v>
          </cell>
          <cell r="D2229">
            <v>22.799999999999997</v>
          </cell>
          <cell r="E2229">
            <v>18.239999999999998</v>
          </cell>
          <cell r="F2229" t="str">
            <v>EMLURB</v>
          </cell>
        </row>
        <row r="2230">
          <cell r="A2230" t="str">
            <v/>
          </cell>
          <cell r="D2230">
            <v>0</v>
          </cell>
        </row>
        <row r="2231">
          <cell r="A2231" t="str">
            <v>18.12.080</v>
          </cell>
          <cell r="B2231" t="str">
            <v>FUSIVEL TIPO NH DE 25A, TAMANHO 00, SIEMENS OU SIMILAR, INCLUSIVE INSTALACAO EM QUADRO.</v>
          </cell>
          <cell r="C2231" t="str">
            <v>Un</v>
          </cell>
          <cell r="D2231">
            <v>22.799999999999997</v>
          </cell>
          <cell r="E2231">
            <v>18.239999999999998</v>
          </cell>
          <cell r="F2231" t="str">
            <v>EMLURB</v>
          </cell>
        </row>
        <row r="2232">
          <cell r="A2232" t="str">
            <v/>
          </cell>
          <cell r="D2232">
            <v>0</v>
          </cell>
        </row>
        <row r="2233">
          <cell r="A2233" t="str">
            <v>18.12.090</v>
          </cell>
          <cell r="B2233" t="str">
            <v>FUSIVEL TIPO NH DE 36A, TAMANHO 00, SIEMENS OU SIMILAR, INCLUSIVE INSTALACAO EM QUADRO.</v>
          </cell>
          <cell r="C2233" t="str">
            <v>Un</v>
          </cell>
          <cell r="D2233">
            <v>22.799999999999997</v>
          </cell>
          <cell r="E2233">
            <v>18.239999999999998</v>
          </cell>
          <cell r="F2233" t="str">
            <v>EMLURB</v>
          </cell>
        </row>
        <row r="2234">
          <cell r="A2234" t="str">
            <v/>
          </cell>
          <cell r="D2234">
            <v>0</v>
          </cell>
        </row>
        <row r="2235">
          <cell r="A2235" t="str">
            <v>18.12.100</v>
          </cell>
          <cell r="B2235" t="str">
            <v>FUSIVEL TIPO NH DE 50A, TAMANHO 00, SIEMENS OU SIMILAR, INCLUSIVE INSTALACAO EM QUADRO.</v>
          </cell>
          <cell r="C2235" t="str">
            <v>Un</v>
          </cell>
          <cell r="D2235">
            <v>22.799999999999997</v>
          </cell>
          <cell r="E2235">
            <v>18.239999999999998</v>
          </cell>
          <cell r="F2235" t="str">
            <v>EMLURB</v>
          </cell>
        </row>
        <row r="2236">
          <cell r="A2236" t="str">
            <v/>
          </cell>
          <cell r="D2236">
            <v>0</v>
          </cell>
        </row>
        <row r="2237">
          <cell r="A2237" t="str">
            <v>18.12.110</v>
          </cell>
          <cell r="B2237" t="str">
            <v>FUSIVEL TIPO NH DE 63A, TAMANHO 00, SIEMENS OU SIMILAR, INCLUSIVE INSTALACAO EM QUADRO.</v>
          </cell>
          <cell r="C2237" t="str">
            <v>Un</v>
          </cell>
          <cell r="D2237">
            <v>22.799999999999997</v>
          </cell>
          <cell r="E2237">
            <v>18.239999999999998</v>
          </cell>
          <cell r="F2237" t="str">
            <v>EMLURB</v>
          </cell>
        </row>
        <row r="2238">
          <cell r="A2238" t="str">
            <v/>
          </cell>
          <cell r="D2238">
            <v>0</v>
          </cell>
        </row>
        <row r="2239">
          <cell r="A2239" t="str">
            <v>18.12.120</v>
          </cell>
          <cell r="B2239" t="str">
            <v>FUSIVEL TIPO NH DE 80A, TAMANHO 00, SIEMENS OU SIMILAR, INCLUSIVE INSTALACAO EM QUADRO.</v>
          </cell>
          <cell r="C2239" t="str">
            <v>Un</v>
          </cell>
          <cell r="D2239">
            <v>22.799999999999997</v>
          </cell>
          <cell r="E2239">
            <v>18.239999999999998</v>
          </cell>
          <cell r="F2239" t="str">
            <v>EMLURB</v>
          </cell>
        </row>
        <row r="2240">
          <cell r="A2240" t="str">
            <v/>
          </cell>
          <cell r="D2240">
            <v>0</v>
          </cell>
        </row>
        <row r="2241">
          <cell r="A2241" t="str">
            <v>18.12.130</v>
          </cell>
          <cell r="B2241" t="str">
            <v>FUSIVEL TIPO NH DE 100A, TAMANHO 00, SIEMENS OU SIMILAR, INCLUSIVE INSTALACAO EM QUADRO.</v>
          </cell>
          <cell r="C2241" t="str">
            <v>Un</v>
          </cell>
          <cell r="D2241">
            <v>22.799999999999997</v>
          </cell>
          <cell r="E2241">
            <v>18.239999999999998</v>
          </cell>
          <cell r="F2241" t="str">
            <v>EMLURB</v>
          </cell>
        </row>
        <row r="2242">
          <cell r="A2242" t="str">
            <v/>
          </cell>
          <cell r="D2242">
            <v>0</v>
          </cell>
        </row>
        <row r="2243">
          <cell r="A2243" t="str">
            <v>18.12.140</v>
          </cell>
          <cell r="B2243" t="str">
            <v>FUSIVEL TIPO NH DE 125A, TAMANHO 00, SIEMENS OU SIMILAR, INCLUSIVE INSTALACAO EM QUADRO.</v>
          </cell>
          <cell r="C2243" t="str">
            <v>Un</v>
          </cell>
          <cell r="D2243">
            <v>22.799999999999997</v>
          </cell>
          <cell r="E2243">
            <v>18.239999999999998</v>
          </cell>
          <cell r="F2243" t="str">
            <v>EMLURB</v>
          </cell>
        </row>
        <row r="2244">
          <cell r="A2244" t="str">
            <v/>
          </cell>
          <cell r="D2244">
            <v>0</v>
          </cell>
        </row>
        <row r="2245">
          <cell r="A2245" t="str">
            <v>18.12.150</v>
          </cell>
          <cell r="B2245" t="str">
            <v>FUSIVEL TIPO NH DE 160A, TAMANHO 1, SIEMENS OU SIMILAR, INCLUSIVE INSTALACAO EM QUADRO.</v>
          </cell>
          <cell r="C2245" t="str">
            <v>Un</v>
          </cell>
          <cell r="D2245">
            <v>38.424999999999997</v>
          </cell>
          <cell r="E2245">
            <v>30.74</v>
          </cell>
          <cell r="F2245" t="str">
            <v>EMLURB</v>
          </cell>
        </row>
        <row r="2246">
          <cell r="A2246" t="str">
            <v/>
          </cell>
          <cell r="D2246">
            <v>0</v>
          </cell>
        </row>
        <row r="2247">
          <cell r="A2247" t="str">
            <v>18.12.160</v>
          </cell>
          <cell r="B2247" t="str">
            <v>FUSIVEL TIPO NH DE 200A, TAMANHO 1, SIEMENS OU SIMILAR, INCLUSIVE INSTALACAO EM QUADRO.</v>
          </cell>
          <cell r="C2247" t="str">
            <v>Un</v>
          </cell>
          <cell r="D2247">
            <v>39.049999999999997</v>
          </cell>
          <cell r="E2247">
            <v>31.24</v>
          </cell>
          <cell r="F2247" t="str">
            <v>EMLURB</v>
          </cell>
        </row>
        <row r="2248">
          <cell r="A2248" t="str">
            <v/>
          </cell>
          <cell r="D2248">
            <v>0</v>
          </cell>
        </row>
        <row r="2249">
          <cell r="A2249" t="str">
            <v>18.12.170</v>
          </cell>
          <cell r="B2249" t="str">
            <v>FUSIVEL TIPO NH DE 250 A, TAMANHO 1, SIEMENS OU SIMILAR, INCLUSIVE INSTALACAO EM QUADRO.</v>
          </cell>
          <cell r="C2249" t="str">
            <v>Un</v>
          </cell>
          <cell r="D2249">
            <v>41.050000000000004</v>
          </cell>
          <cell r="E2249">
            <v>32.840000000000003</v>
          </cell>
          <cell r="F2249" t="str">
            <v>EMLURB</v>
          </cell>
        </row>
        <row r="2250">
          <cell r="A2250" t="str">
            <v/>
          </cell>
          <cell r="D2250">
            <v>0</v>
          </cell>
        </row>
        <row r="2251">
          <cell r="A2251" t="str">
            <v>18.13.010</v>
          </cell>
          <cell r="B2251" t="str">
            <v>ELETRODUTO DE PVC RIGIDO ROSQUEAVEL DE 1/2 POL.,COM LUVA DE ROSCA INTERNA, INCLUSIVE ASSENTAMENTO EM LAJES.</v>
          </cell>
          <cell r="C2251" t="str">
            <v>m</v>
          </cell>
          <cell r="D2251">
            <v>3.625</v>
          </cell>
          <cell r="E2251">
            <v>2.9</v>
          </cell>
          <cell r="F2251" t="str">
            <v>EMLURB</v>
          </cell>
        </row>
        <row r="2252">
          <cell r="A2252" t="str">
            <v/>
          </cell>
          <cell r="D2252">
            <v>0</v>
          </cell>
        </row>
        <row r="2253">
          <cell r="A2253" t="str">
            <v>18.13.020</v>
          </cell>
          <cell r="B2253" t="str">
            <v>ELETRODUTO DE PVC RIGIDO ROSQUEAVEL DE 3/4 POL.,COM LUVA DE ROSCA INTERNA, INCLUSIVE ASSENTAMENTO EM LAJES.</v>
          </cell>
          <cell r="C2253" t="str">
            <v>m</v>
          </cell>
          <cell r="D2253">
            <v>4.6375000000000002</v>
          </cell>
          <cell r="E2253">
            <v>3.71</v>
          </cell>
          <cell r="F2253" t="str">
            <v>EMLURB</v>
          </cell>
        </row>
        <row r="2254">
          <cell r="A2254" t="str">
            <v/>
          </cell>
          <cell r="D2254">
            <v>0</v>
          </cell>
        </row>
        <row r="2255">
          <cell r="A2255" t="str">
            <v>18.13.030</v>
          </cell>
          <cell r="B2255" t="str">
            <v>ELETRODUTO DE PVC RIGIDO ROSQUEAVEL DE 1POL., COM LUVA DE ROSCA INTERNA,INCLUSIVE ASSENTAMENTO EM LAJES.</v>
          </cell>
          <cell r="C2255" t="str">
            <v>m</v>
          </cell>
          <cell r="D2255">
            <v>7.9749999999999996</v>
          </cell>
          <cell r="E2255">
            <v>6.38</v>
          </cell>
          <cell r="F2255" t="str">
            <v>EMLURB</v>
          </cell>
        </row>
        <row r="2256">
          <cell r="A2256" t="str">
            <v/>
          </cell>
          <cell r="D2256">
            <v>0</v>
          </cell>
        </row>
        <row r="2257">
          <cell r="A2257" t="str">
            <v>18.13.040</v>
          </cell>
          <cell r="B2257" t="str">
            <v>ELETRODUTO DE PVC RIGIDO ROSQUEAVEL DE 1/2 POL.,COM LUVA DE ROSCA INTERNA, INCLUSIVE ASSENTAMENTO COM RASGOS EM ALVENARIA.</v>
          </cell>
          <cell r="C2257" t="str">
            <v>m</v>
          </cell>
          <cell r="D2257">
            <v>5.9874999999999998</v>
          </cell>
          <cell r="E2257">
            <v>4.79</v>
          </cell>
          <cell r="F2257" t="str">
            <v>EMLURB</v>
          </cell>
        </row>
        <row r="2258">
          <cell r="A2258" t="str">
            <v/>
          </cell>
          <cell r="D2258">
            <v>0</v>
          </cell>
        </row>
        <row r="2259">
          <cell r="A2259" t="str">
            <v>18.13.050</v>
          </cell>
          <cell r="B2259" t="str">
            <v>ELETRODUTO DE PVC RIGIDO ROSQUEAVEL DE 3/4 POL.,COM LUVA DE ROSCA INTERNA, INCLUSIVE ASSENTAMENTO COM RASGOS EM ALVENARIA.</v>
          </cell>
          <cell r="C2259" t="str">
            <v>m</v>
          </cell>
          <cell r="D2259">
            <v>7</v>
          </cell>
          <cell r="E2259">
            <v>5.6</v>
          </cell>
          <cell r="F2259" t="str">
            <v>EMLURB</v>
          </cell>
        </row>
        <row r="2260">
          <cell r="A2260" t="str">
            <v/>
          </cell>
          <cell r="D2260">
            <v>0</v>
          </cell>
        </row>
        <row r="2261">
          <cell r="A2261" t="str">
            <v>18.13.060</v>
          </cell>
          <cell r="B2261" t="str">
            <v>ELETRODUTO DE PVC RIGIDO ROSQUEAVEL DE 1POL., COM LUVA DE ROSCA INTERNA, INCLUSIVE ASSENTAMENTO COM RASGOS EM ALVENARIA.</v>
          </cell>
          <cell r="C2261" t="str">
            <v>m</v>
          </cell>
          <cell r="D2261">
            <v>10.324999999999999</v>
          </cell>
          <cell r="E2261">
            <v>8.26</v>
          </cell>
          <cell r="F2261" t="str">
            <v>EMLURB</v>
          </cell>
        </row>
        <row r="2262">
          <cell r="A2262" t="str">
            <v/>
          </cell>
          <cell r="D2262">
            <v>0</v>
          </cell>
        </row>
        <row r="2263">
          <cell r="A2263" t="str">
            <v>18.13.070</v>
          </cell>
          <cell r="B2263" t="str">
            <v>ELETRODUTO DE PVC RIGIDO ROSQUEAVEL DE 1 1/4 POL.,COM LUVA DE ROSCA INTERNA, INCLUSIVE ASSENTAMENTO COM RASGOS EM ALVENARIA.</v>
          </cell>
          <cell r="C2263" t="str">
            <v>m</v>
          </cell>
          <cell r="D2263">
            <v>12.212499999999999</v>
          </cell>
          <cell r="E2263">
            <v>9.77</v>
          </cell>
          <cell r="F2263" t="str">
            <v>EMLURB</v>
          </cell>
        </row>
        <row r="2264">
          <cell r="A2264" t="str">
            <v/>
          </cell>
          <cell r="D2264">
            <v>0</v>
          </cell>
        </row>
        <row r="2265">
          <cell r="A2265" t="str">
            <v>18.13.080</v>
          </cell>
          <cell r="B2265" t="str">
            <v>ELETRODUTO DE PVC RIGIDO ROSQUEAVEL DE 1 1/2 POL.,COM LUVA DE ROSCA INTERNA, INCLUSIVE ASSENTAMENTO COM RASGOS EM ALVENARIA.</v>
          </cell>
          <cell r="C2265" t="str">
            <v>m</v>
          </cell>
          <cell r="D2265">
            <v>14.375</v>
          </cell>
          <cell r="E2265">
            <v>11.5</v>
          </cell>
          <cell r="F2265" t="str">
            <v>EMLURB</v>
          </cell>
        </row>
        <row r="2266">
          <cell r="A2266" t="str">
            <v/>
          </cell>
          <cell r="D2266">
            <v>0</v>
          </cell>
        </row>
        <row r="2267">
          <cell r="A2267" t="str">
            <v>18.13.090</v>
          </cell>
          <cell r="B2267" t="str">
            <v>ELETRODUTO DE PVC RIGIDO ROSQUEAVEL DE 2POL., COM LUVA DE ROSCA INTERNA, INCLUSIVE ASSENTAMENTO COM RASGOS EM ALVENARIA.</v>
          </cell>
          <cell r="C2267" t="str">
            <v>m</v>
          </cell>
          <cell r="D2267">
            <v>18.024999999999999</v>
          </cell>
          <cell r="E2267">
            <v>14.42</v>
          </cell>
          <cell r="F2267" t="str">
            <v>EMLURB</v>
          </cell>
        </row>
        <row r="2268">
          <cell r="A2268" t="str">
            <v/>
          </cell>
          <cell r="D2268">
            <v>0</v>
          </cell>
        </row>
        <row r="2269">
          <cell r="A2269" t="str">
            <v>18.13.100</v>
          </cell>
          <cell r="B2269" t="str">
            <v>ELETRODUTO DE PVC RIGIDO ROSQUEAVEL DE 3POL., COM LUVA DE ROSCA INTERNA, INCLUSIVE ASSENTAMENTO COM RASGOS EM ALVENARIA.</v>
          </cell>
          <cell r="C2269" t="str">
            <v>m</v>
          </cell>
          <cell r="D2269">
            <v>39.4</v>
          </cell>
          <cell r="E2269">
            <v>31.52</v>
          </cell>
          <cell r="F2269" t="str">
            <v>EMLURB</v>
          </cell>
        </row>
        <row r="2270">
          <cell r="A2270" t="str">
            <v/>
          </cell>
          <cell r="D2270">
            <v>0</v>
          </cell>
        </row>
        <row r="2271">
          <cell r="A2271" t="str">
            <v>18.13.110</v>
          </cell>
          <cell r="B2271" t="str">
            <v>ELETRODUTO DE PVC RIGIDO ROSQUEAVEL DE 1/2 POL., COM LUVA DE ROSCA INTERNA ASSENTADO EM VALAS COM PROFUNDIDADE DE 0,60M, INCLUSIVE ESCAVACAO E REATERRO.</v>
          </cell>
          <cell r="C2271" t="str">
            <v>m</v>
          </cell>
          <cell r="D2271">
            <v>9.375</v>
          </cell>
          <cell r="E2271">
            <v>7.5</v>
          </cell>
          <cell r="F2271" t="str">
            <v>EMLURB</v>
          </cell>
        </row>
        <row r="2272">
          <cell r="A2272" t="str">
            <v/>
          </cell>
          <cell r="D2272">
            <v>0</v>
          </cell>
        </row>
        <row r="2273">
          <cell r="A2273" t="str">
            <v>18.13.120</v>
          </cell>
          <cell r="B2273" t="str">
            <v>ELETRODUTO DE PVC RIGIDO ROSQUEAVEL DE 3/4 POL., COM LUVA DE ROSCA INTERNA, ASSENTADO EM VALAS COM PROFUNDIDADE DE 0,60M, INCLUSIVE ESCAVACAO E REATERRO.</v>
          </cell>
          <cell r="C2273" t="str">
            <v>m</v>
          </cell>
          <cell r="D2273">
            <v>10.387500000000001</v>
          </cell>
          <cell r="E2273">
            <v>8.31</v>
          </cell>
          <cell r="F2273" t="str">
            <v>EMLURB</v>
          </cell>
        </row>
        <row r="2274">
          <cell r="A2274" t="str">
            <v/>
          </cell>
          <cell r="D2274">
            <v>0</v>
          </cell>
        </row>
        <row r="2275">
          <cell r="A2275" t="str">
            <v>18.13.130</v>
          </cell>
          <cell r="B2275" t="str">
            <v>ELETRODUTO DE PVC RIGIDO ROSQUEAVEL DE 1POL., COM LUVA DE ROSCA INTERNA, ASSENTADO EM VALAS COM PROFUNDIDADE DE 0,60M, INCLUSIVE ESCAVACAO E REATERRO.</v>
          </cell>
          <cell r="C2275" t="str">
            <v>m</v>
          </cell>
          <cell r="D2275">
            <v>13.725000000000001</v>
          </cell>
          <cell r="E2275">
            <v>10.98</v>
          </cell>
          <cell r="F2275" t="str">
            <v>EMLURB</v>
          </cell>
        </row>
        <row r="2276">
          <cell r="A2276" t="str">
            <v/>
          </cell>
          <cell r="D2276">
            <v>0</v>
          </cell>
        </row>
        <row r="2277">
          <cell r="A2277" t="str">
            <v>18.13.140</v>
          </cell>
          <cell r="B2277" t="str">
            <v>ELETRODUTO DE PVC RIGIDO ROSQUEAVEL DE 1 1/2 POL., COM LUVA DE ROSCA INTERNA, ASSENTADO EM VALAS COM PROFUNDIDADE DE 0,60M, INCLUSIVE ESCAVACAO E REATERRO.</v>
          </cell>
          <cell r="C2277" t="str">
            <v>m</v>
          </cell>
          <cell r="D2277">
            <v>16.462499999999999</v>
          </cell>
          <cell r="E2277">
            <v>13.17</v>
          </cell>
          <cell r="F2277" t="str">
            <v>EMLURB</v>
          </cell>
        </row>
        <row r="2278">
          <cell r="A2278" t="str">
            <v/>
          </cell>
          <cell r="D2278">
            <v>0</v>
          </cell>
        </row>
        <row r="2279">
          <cell r="A2279" t="str">
            <v>18.13.150</v>
          </cell>
          <cell r="B2279" t="str">
            <v>ELETRODUTO DE PVC RIGIDO ROSQUEAVEL DE 2POL., COM LUVA DE ROSCA INTERNA, ASSENTADO EM VALAS COM PROFUNDIDADE DE 0,60M, INCLUSIVE ESCAVACAO E REATERRO.</v>
          </cell>
          <cell r="C2279" t="str">
            <v>m</v>
          </cell>
          <cell r="D2279">
            <v>20.099999999999998</v>
          </cell>
          <cell r="E2279">
            <v>16.079999999999998</v>
          </cell>
          <cell r="F2279" t="str">
            <v>EMLURB</v>
          </cell>
        </row>
        <row r="2280">
          <cell r="A2280" t="str">
            <v/>
          </cell>
          <cell r="D2280">
            <v>0</v>
          </cell>
        </row>
        <row r="2281">
          <cell r="A2281" t="str">
            <v>18.13.160</v>
          </cell>
          <cell r="B2281" t="str">
            <v>ELETRODUTO DE PVC RIGIDO ROSQUEAVEL DE 3POL., COM LUVA DE ROSCA INTERNA, ASSENTADO EM VALAS COM PROFUNDIDADE DE 0,60M, INCLUSIVE ESCAVACAO E REATERRO.</v>
          </cell>
          <cell r="C2281" t="str">
            <v>m</v>
          </cell>
          <cell r="D2281">
            <v>39.85</v>
          </cell>
          <cell r="E2281">
            <v>31.88</v>
          </cell>
          <cell r="F2281" t="str">
            <v>EMLURB</v>
          </cell>
        </row>
        <row r="2282">
          <cell r="A2282" t="str">
            <v/>
          </cell>
          <cell r="D2282">
            <v>0</v>
          </cell>
        </row>
        <row r="2283">
          <cell r="A2283" t="str">
            <v>18.13.170</v>
          </cell>
          <cell r="B2283" t="str">
            <v>ELETRODUTO DE PVC RIGIDO ROSQUEAVEL DE 4POL., COM LUVA DE ROSCA INTERNA, ASSENTADO EM VALAS COM PROFUNDIDADE DE 0,60M, INCLUSIVE ESCAVACAO E REATERRO.</v>
          </cell>
          <cell r="C2283" t="str">
            <v>m</v>
          </cell>
          <cell r="D2283">
            <v>50.599999999999994</v>
          </cell>
          <cell r="E2283">
            <v>40.479999999999997</v>
          </cell>
          <cell r="F2283" t="str">
            <v>EMLURB</v>
          </cell>
        </row>
        <row r="2284">
          <cell r="A2284" t="str">
            <v/>
          </cell>
          <cell r="D2284">
            <v>0</v>
          </cell>
        </row>
        <row r="2285">
          <cell r="A2285" t="str">
            <v>18.13.180</v>
          </cell>
          <cell r="B2285" t="str">
            <v>FORNECIMENTO E INSTALAÇÃO DE ELETRODUTO DE PVC RÍGIDO ROSQUEÁVEL DE 1 1/4", COM CURVA DE ROSCA INTERNA, ASSENTADOS EM VALAS COM PROFUNDIDADE DE 0,60M,INCLUSIVE ESCAVAÇÃO E REATERRO.</v>
          </cell>
          <cell r="C2285" t="str">
            <v>m</v>
          </cell>
          <cell r="D2285">
            <v>15.0625</v>
          </cell>
          <cell r="E2285">
            <v>12.05</v>
          </cell>
          <cell r="F2285" t="str">
            <v>SEDUC</v>
          </cell>
        </row>
        <row r="2286">
          <cell r="A2286" t="str">
            <v/>
          </cell>
          <cell r="D2286">
            <v>0</v>
          </cell>
        </row>
        <row r="2287">
          <cell r="A2287" t="str">
            <v>18.13.195</v>
          </cell>
          <cell r="B2287" t="str">
            <v>FORNECIMENTO E ASSENTAMENTO DE DUTO CORRUGADO EM PEAD (POLIETILENO DE ALTA DENSIDADE) COM DIÂMETRO NOMINAL DE 3", TIPO KANALEX, FAB.: KANAFLEX OU SIMILAR; ASSENTADO EM VALAS COM LARGURA DE 0,20M E PROFUNDIDADE DE 0,60M, INCLUSIVE ESCAVAÇÃO E REATERRO.</v>
          </cell>
          <cell r="C2287" t="str">
            <v>m</v>
          </cell>
          <cell r="D2287">
            <v>26.662499999999998</v>
          </cell>
          <cell r="E2287">
            <v>21.33</v>
          </cell>
          <cell r="F2287" t="str">
            <v>SEDUC</v>
          </cell>
        </row>
        <row r="2288">
          <cell r="A2288" t="str">
            <v/>
          </cell>
          <cell r="D2288">
            <v>0</v>
          </cell>
        </row>
        <row r="2289">
          <cell r="A2289" t="str">
            <v>18.13.320</v>
          </cell>
          <cell r="B2289" t="str">
            <v>FORNECIMENTO E INSTALAÇÃO DE ELETRODUTO DE PVC FLEXÍVEL CORRUGADO 3/4"</v>
          </cell>
          <cell r="C2289" t="str">
            <v>m</v>
          </cell>
          <cell r="D2289">
            <v>3.8624999999999998</v>
          </cell>
          <cell r="E2289">
            <v>3.09</v>
          </cell>
          <cell r="F2289" t="str">
            <v>SEDUC</v>
          </cell>
        </row>
        <row r="2290">
          <cell r="A2290" t="str">
            <v/>
          </cell>
          <cell r="D2290">
            <v>0</v>
          </cell>
        </row>
        <row r="2291">
          <cell r="A2291" t="str">
            <v>18.13.330</v>
          </cell>
          <cell r="B2291" t="str">
            <v>FORNECIMENTO E INSTALAÇÃO DE ELETRODUTO DE PVC FLEXÍVEL CORRUGADO 1"</v>
          </cell>
          <cell r="C2291" t="str">
            <v>m</v>
          </cell>
          <cell r="D2291">
            <v>4.7125000000000004</v>
          </cell>
          <cell r="E2291">
            <v>3.77</v>
          </cell>
          <cell r="F2291" t="str">
            <v>SEDUC</v>
          </cell>
        </row>
        <row r="2292">
          <cell r="A2292" t="str">
            <v/>
          </cell>
          <cell r="D2292">
            <v>0</v>
          </cell>
        </row>
        <row r="2293">
          <cell r="A2293" t="str">
            <v>18.13.340</v>
          </cell>
          <cell r="B2293" t="str">
            <v>ELETRODUTO DE PVC RÍGIDO ROSCÁVEL, COM CONEXÕES DIAMETRO 25MM (3/4)</v>
          </cell>
          <cell r="C2293" t="str">
            <v>m</v>
          </cell>
          <cell r="D2293">
            <v>7.25</v>
          </cell>
          <cell r="E2293">
            <v>5.8</v>
          </cell>
          <cell r="F2293" t="str">
            <v>SEDUC</v>
          </cell>
        </row>
        <row r="2294">
          <cell r="A2294" t="str">
            <v/>
          </cell>
          <cell r="D2294">
            <v>0</v>
          </cell>
        </row>
        <row r="2295">
          <cell r="A2295" t="str">
            <v>18.13.341</v>
          </cell>
          <cell r="B2295" t="str">
            <v>ELETRODUTO DE PVC RÍGIDO ROSCÁVEL, COM CONEXÕES DIÂMETRO 32MM (1")</v>
          </cell>
          <cell r="C2295" t="str">
            <v>m</v>
          </cell>
          <cell r="D2295">
            <v>8.5625</v>
          </cell>
          <cell r="E2295">
            <v>6.85</v>
          </cell>
          <cell r="F2295" t="str">
            <v>SEDUC</v>
          </cell>
        </row>
        <row r="2296">
          <cell r="A2296" t="str">
            <v/>
          </cell>
          <cell r="D2296">
            <v>0</v>
          </cell>
        </row>
        <row r="2297">
          <cell r="A2297" t="str">
            <v>18.13.342</v>
          </cell>
          <cell r="B2297" t="str">
            <v>ELETRODUTO DE PVC RÍGIDO ROSCÁVEL, COM CONEXÕES DIÂMETRO 40MM (1 1/4")</v>
          </cell>
          <cell r="C2297" t="str">
            <v>m</v>
          </cell>
          <cell r="D2297">
            <v>11.975</v>
          </cell>
          <cell r="E2297">
            <v>9.58</v>
          </cell>
          <cell r="F2297" t="str">
            <v>SEDUC</v>
          </cell>
        </row>
        <row r="2298">
          <cell r="A2298" t="str">
            <v/>
          </cell>
          <cell r="D2298">
            <v>0</v>
          </cell>
        </row>
        <row r="2299">
          <cell r="A2299" t="str">
            <v>18.13.343</v>
          </cell>
          <cell r="B2299" t="str">
            <v>ELETRODUTO DE PVC RÍGIDO ROSCÁVEL, COM CONEXÕES DIÂMETRO 60MM (2")</v>
          </cell>
          <cell r="C2299" t="str">
            <v>m</v>
          </cell>
          <cell r="D2299">
            <v>15.237499999999999</v>
          </cell>
          <cell r="E2299">
            <v>12.19</v>
          </cell>
          <cell r="F2299" t="str">
            <v>SEDUC</v>
          </cell>
        </row>
        <row r="2300">
          <cell r="A2300" t="str">
            <v/>
          </cell>
          <cell r="D2300">
            <v>0</v>
          </cell>
        </row>
        <row r="2301">
          <cell r="A2301" t="str">
            <v>18.13.344</v>
          </cell>
          <cell r="B2301" t="str">
            <v>ELETRODUTO DE PVC RÍGIDO ROSCÁVEL, COM CONEXÕES DIAMETRO 75MM (2 1/1)</v>
          </cell>
          <cell r="C2301" t="str">
            <v>m</v>
          </cell>
          <cell r="D2301">
            <v>18.55</v>
          </cell>
          <cell r="E2301">
            <v>14.84</v>
          </cell>
          <cell r="F2301" t="str">
            <v>SEDUC</v>
          </cell>
        </row>
        <row r="2302">
          <cell r="A2302" t="str">
            <v/>
          </cell>
          <cell r="D2302">
            <v>0</v>
          </cell>
        </row>
        <row r="2303">
          <cell r="A2303" t="str">
            <v>18.13.345</v>
          </cell>
          <cell r="B2303" t="str">
            <v>ELETRODUTO DE PVC RÍGIDO ROSCÁVEL, COM CONEXÕES DIÂMETRO 85MM (3")</v>
          </cell>
          <cell r="C2303" t="str">
            <v>m</v>
          </cell>
          <cell r="D2303">
            <v>36.175000000000004</v>
          </cell>
          <cell r="E2303">
            <v>28.94</v>
          </cell>
          <cell r="F2303" t="str">
            <v>SEDUC</v>
          </cell>
        </row>
        <row r="2304">
          <cell r="A2304" t="str">
            <v/>
          </cell>
          <cell r="D2304">
            <v>0</v>
          </cell>
        </row>
        <row r="2305">
          <cell r="A2305" t="str">
            <v>18.13.346</v>
          </cell>
          <cell r="B2305" t="str">
            <v>ELETRODUTO DE PVC RÍGIDO ROSCÁVEL, COM CONEXÕES DIÂMETRO 50MM (1 1/2")</v>
          </cell>
          <cell r="C2305" t="str">
            <v>m</v>
          </cell>
          <cell r="D2305">
            <v>12.8</v>
          </cell>
          <cell r="E2305">
            <v>10.24</v>
          </cell>
          <cell r="F2305" t="str">
            <v>SEDUC</v>
          </cell>
        </row>
        <row r="2306">
          <cell r="A2306" t="str">
            <v/>
          </cell>
          <cell r="D2306">
            <v>0</v>
          </cell>
        </row>
        <row r="2307">
          <cell r="A2307" t="str">
            <v>18.14.010</v>
          </cell>
          <cell r="B2307" t="str">
            <v>CURVA DE PVC RIGIDO ROSQUEAVEL DE 3/4 POL., COM LUVA DE ROSCA INTERNA, INCLUSIVE ASSENTAMENTO.</v>
          </cell>
          <cell r="C2307" t="str">
            <v>Un</v>
          </cell>
          <cell r="D2307">
            <v>5.2875000000000005</v>
          </cell>
          <cell r="E2307">
            <v>4.2300000000000004</v>
          </cell>
          <cell r="F2307" t="str">
            <v>EMLURB</v>
          </cell>
        </row>
        <row r="2308">
          <cell r="A2308" t="str">
            <v/>
          </cell>
          <cell r="D2308">
            <v>0</v>
          </cell>
        </row>
        <row r="2309">
          <cell r="A2309" t="str">
            <v>18.14.020</v>
          </cell>
          <cell r="B2309" t="str">
            <v>CURVA DE PVC RIGIDO ROSQUEAVEL DE 1 POL., COM LUVA DE ROSCA INTERNA, INCLUSIVE ASSENTAMENTO.</v>
          </cell>
          <cell r="C2309" t="str">
            <v>Un</v>
          </cell>
          <cell r="D2309">
            <v>7.3375000000000004</v>
          </cell>
          <cell r="E2309">
            <v>5.87</v>
          </cell>
          <cell r="F2309" t="str">
            <v>EMLURB</v>
          </cell>
        </row>
        <row r="2310">
          <cell r="A2310" t="str">
            <v/>
          </cell>
          <cell r="D2310">
            <v>0</v>
          </cell>
        </row>
        <row r="2311">
          <cell r="A2311" t="str">
            <v>18.14.030</v>
          </cell>
          <cell r="B2311" t="str">
            <v>CURVA DE PVC RIGIDO ROSQUEAVEL DE 1 1/4 POL., COM LUVA DE ROSCA INTERNA, INCLUSIVE ASSENTAMENTO.</v>
          </cell>
          <cell r="C2311" t="str">
            <v>Un</v>
          </cell>
          <cell r="D2311">
            <v>12.162500000000001</v>
          </cell>
          <cell r="E2311">
            <v>9.73</v>
          </cell>
          <cell r="F2311" t="str">
            <v>EMLURB</v>
          </cell>
        </row>
        <row r="2312">
          <cell r="A2312" t="str">
            <v/>
          </cell>
          <cell r="D2312">
            <v>0</v>
          </cell>
        </row>
        <row r="2313">
          <cell r="A2313" t="str">
            <v>18.14.040</v>
          </cell>
          <cell r="B2313" t="str">
            <v>CURVA DE PVC RIGIDO ROSQUEAVEL DE 1 1/2 POL., COM LUVA DE ROSCA INTERNA, INCLUSIVE ASSENTAMENTO.</v>
          </cell>
          <cell r="C2313" t="str">
            <v>Un</v>
          </cell>
          <cell r="D2313">
            <v>13.65</v>
          </cell>
          <cell r="E2313">
            <v>10.92</v>
          </cell>
          <cell r="F2313" t="str">
            <v>EMLURB</v>
          </cell>
        </row>
        <row r="2314">
          <cell r="A2314" t="str">
            <v/>
          </cell>
          <cell r="D2314">
            <v>0</v>
          </cell>
        </row>
        <row r="2315">
          <cell r="A2315" t="str">
            <v>18.14.050</v>
          </cell>
          <cell r="B2315" t="str">
            <v>CURVA DE PVC RIGIDO ROSQUEAVEL DE 2 POL., COM LUVA DE ROSCA INTERNA, INCLUSIVE ASSENTAMENTO.</v>
          </cell>
          <cell r="C2315" t="str">
            <v>Un</v>
          </cell>
          <cell r="D2315">
            <v>22.362500000000001</v>
          </cell>
          <cell r="E2315">
            <v>17.89</v>
          </cell>
          <cell r="F2315" t="str">
            <v>EMLURB</v>
          </cell>
        </row>
        <row r="2316">
          <cell r="A2316" t="str">
            <v/>
          </cell>
          <cell r="D2316">
            <v>0</v>
          </cell>
        </row>
        <row r="2317">
          <cell r="A2317" t="str">
            <v>18.14.060</v>
          </cell>
          <cell r="B2317" t="str">
            <v>CURVA DE PVC RIGIDO ROSQUEAVEL DE 3 POL., COM LUVA DE ROSCA INTERNA, INCLUSIVE ASSENTAMENTO.</v>
          </cell>
          <cell r="C2317" t="str">
            <v>Un</v>
          </cell>
          <cell r="D2317">
            <v>65.137500000000003</v>
          </cell>
          <cell r="E2317">
            <v>52.11</v>
          </cell>
          <cell r="F2317" t="str">
            <v>EMLURB</v>
          </cell>
        </row>
        <row r="2318">
          <cell r="A2318" t="str">
            <v/>
          </cell>
          <cell r="D2318">
            <v>0</v>
          </cell>
        </row>
        <row r="2319">
          <cell r="A2319" t="str">
            <v>18.14.070</v>
          </cell>
          <cell r="B2319" t="str">
            <v>CURVA DE PVC RIGIDO ROSQUEAVEL DE 4 POL. COM LUVA DE ROSCA INTERNA, INCLUSIVE ASSENTAMENTO.</v>
          </cell>
          <cell r="C2319" t="str">
            <v>Un</v>
          </cell>
          <cell r="D2319">
            <v>106.575</v>
          </cell>
          <cell r="E2319">
            <v>85.26</v>
          </cell>
          <cell r="F2319" t="str">
            <v>EMLURB</v>
          </cell>
        </row>
        <row r="2320">
          <cell r="A2320" t="str">
            <v/>
          </cell>
          <cell r="D2320">
            <v>0</v>
          </cell>
        </row>
        <row r="2321">
          <cell r="A2321" t="str">
            <v>18.15.010</v>
          </cell>
          <cell r="B2321" t="str">
            <v>CAIXA 4 X 2 POL. TIGREFLEX OU SIMILAR, INCLUSIVE ASSENTAMENTO.</v>
          </cell>
          <cell r="C2321" t="str">
            <v>Un</v>
          </cell>
          <cell r="D2321">
            <v>4.3874999999999993</v>
          </cell>
          <cell r="E2321">
            <v>3.51</v>
          </cell>
          <cell r="F2321" t="str">
            <v>EMLURB</v>
          </cell>
        </row>
        <row r="2322">
          <cell r="A2322" t="str">
            <v/>
          </cell>
          <cell r="D2322">
            <v>0</v>
          </cell>
        </row>
        <row r="2323">
          <cell r="A2323" t="str">
            <v>18.15.020</v>
          </cell>
          <cell r="B2323" t="str">
            <v>CAIXA 4 X 4 POL. TIGREFLEX OU SIMILAR, INCLUSIVE ASSENTAMENTO.</v>
          </cell>
          <cell r="C2323" t="str">
            <v>Un</v>
          </cell>
          <cell r="D2323">
            <v>5.8875000000000002</v>
          </cell>
          <cell r="E2323">
            <v>4.71</v>
          </cell>
          <cell r="F2323" t="str">
            <v>EMLURB</v>
          </cell>
        </row>
        <row r="2324">
          <cell r="A2324" t="str">
            <v/>
          </cell>
          <cell r="D2324">
            <v>0</v>
          </cell>
        </row>
        <row r="2325">
          <cell r="A2325" t="str">
            <v>18.15.021</v>
          </cell>
          <cell r="B2325" t="str">
            <v>FORNECIMENTO E COLOCAÇÃO DE CAIXA DE PASSAGEM ELÉTRICA 20X20CM</v>
          </cell>
          <cell r="C2325" t="str">
            <v>Un</v>
          </cell>
          <cell r="D2325">
            <v>39.512500000000003</v>
          </cell>
          <cell r="E2325">
            <v>31.61</v>
          </cell>
          <cell r="F2325" t="str">
            <v>SEDUC</v>
          </cell>
        </row>
        <row r="2326">
          <cell r="A2326" t="str">
            <v/>
          </cell>
          <cell r="D2326">
            <v>0</v>
          </cell>
        </row>
        <row r="2327">
          <cell r="A2327" t="str">
            <v>18.15.022</v>
          </cell>
          <cell r="B2327" t="str">
            <v>FORNECIMENTO E INSTALAÇÃO DE CAIXA DE PASSAGEM ELÉTRICA, DE EMBUTIR, FAB.CEMAR REF. CPE - 40 PP OU SIMILAR,DIMENSÕES DE 43X43X15CM , COM TAMPA PINTADA E FUNDO GALVANIZADO. INCLUSIVE MÃO-DE-OBRA DE LIGAÇÃO DOS ELETRODUTOS.</v>
          </cell>
          <cell r="C2327" t="str">
            <v>Un</v>
          </cell>
          <cell r="D2327">
            <v>113.7375</v>
          </cell>
          <cell r="E2327">
            <v>90.99</v>
          </cell>
          <cell r="F2327" t="str">
            <v>SEDUC</v>
          </cell>
        </row>
        <row r="2328">
          <cell r="A2328" t="str">
            <v/>
          </cell>
          <cell r="D2328">
            <v>0</v>
          </cell>
        </row>
        <row r="2329">
          <cell r="A2329" t="str">
            <v>18.15.023</v>
          </cell>
          <cell r="B2329" t="str">
            <v>FORNECIMENTO E COLOCAÇÃO DE CAIXA METÁLICA PARA PASSAGEM DE CABOS COM DIMENSÕES 10 X 10 X 5 CM.</v>
          </cell>
          <cell r="C2329" t="str">
            <v>Un</v>
          </cell>
          <cell r="D2329">
            <v>27.225000000000001</v>
          </cell>
          <cell r="E2329">
            <v>21.78</v>
          </cell>
          <cell r="F2329" t="str">
            <v>SEDUC</v>
          </cell>
        </row>
        <row r="2330">
          <cell r="A2330" t="str">
            <v/>
          </cell>
          <cell r="D2330">
            <v>0</v>
          </cell>
        </row>
        <row r="2331">
          <cell r="A2331" t="str">
            <v>18.15.024</v>
          </cell>
          <cell r="B2331" t="str">
            <v>FORNECIMENTO E COLOCAÇÃO DE CAIXA METÁLICA PARA PASSAGEM DE CABOS COM DIMENSÕES 30 X 30 X 12 CM.</v>
          </cell>
          <cell r="C2331" t="str">
            <v>Un</v>
          </cell>
          <cell r="D2331">
            <v>61.675000000000004</v>
          </cell>
          <cell r="E2331">
            <v>49.34</v>
          </cell>
          <cell r="F2331" t="str">
            <v>SEDUC</v>
          </cell>
        </row>
        <row r="2332">
          <cell r="A2332" t="str">
            <v/>
          </cell>
          <cell r="D2332">
            <v>0</v>
          </cell>
        </row>
        <row r="2333">
          <cell r="A2333" t="str">
            <v>18.15.025</v>
          </cell>
          <cell r="B2333" t="str">
            <v>FORNECIMENTO E COLOCAÇÃO DE CAIXA METÁLICA PARA PASSAGEM DE CABOS COM DIMENSÕES 40 X 40 X 12CM.</v>
          </cell>
          <cell r="C2333" t="str">
            <v>Un</v>
          </cell>
          <cell r="D2333">
            <v>115.78749999999999</v>
          </cell>
          <cell r="E2333">
            <v>92.63</v>
          </cell>
          <cell r="F2333" t="str">
            <v>SEDUC</v>
          </cell>
        </row>
        <row r="2334">
          <cell r="A2334" t="str">
            <v/>
          </cell>
          <cell r="D2334">
            <v>0</v>
          </cell>
        </row>
        <row r="2335">
          <cell r="A2335" t="str">
            <v>18.15.030</v>
          </cell>
          <cell r="B2335" t="str">
            <v>CAIXA OCTOGONAL DE 4 " TIGREFLEX OU SIMILAR, COM FUNDO MOVEL, INCLUSIVE ASSENTAMENTO EM LAJE.</v>
          </cell>
          <cell r="C2335" t="str">
            <v>Un</v>
          </cell>
          <cell r="D2335">
            <v>6.0374999999999996</v>
          </cell>
          <cell r="E2335">
            <v>4.83</v>
          </cell>
          <cell r="F2335" t="str">
            <v>EMLURB</v>
          </cell>
        </row>
        <row r="2336">
          <cell r="A2336" t="str">
            <v/>
          </cell>
          <cell r="D2336">
            <v>0</v>
          </cell>
        </row>
        <row r="2337">
          <cell r="A2337" t="str">
            <v>18.15.031</v>
          </cell>
          <cell r="B2337" t="str">
            <v>CAIXA DE LIGAÇÃO DE PVC RIGIDO PARA ELETRODUTO ROSCÁVEL, RETANGULAR, DIMENSÕES 4" X 2" DE PISO.</v>
          </cell>
          <cell r="C2337" t="str">
            <v>Un</v>
          </cell>
          <cell r="D2337">
            <v>2.9249999999999998</v>
          </cell>
          <cell r="E2337">
            <v>2.34</v>
          </cell>
          <cell r="F2337" t="str">
            <v>SEDUC</v>
          </cell>
        </row>
        <row r="2338">
          <cell r="A2338" t="str">
            <v/>
          </cell>
          <cell r="D2338">
            <v>0</v>
          </cell>
        </row>
        <row r="2339">
          <cell r="A2339" t="str">
            <v>18.15.040</v>
          </cell>
          <cell r="B2339" t="str">
            <v>FORNECIMENTO E INSTALAÇÃO DE CONDULETE 4"X2" EM LIGA DE ALUMINIO FUNDIDO TIPO C DE  3/4".</v>
          </cell>
          <cell r="C2339" t="str">
            <v>Un</v>
          </cell>
          <cell r="D2339">
            <v>12.925000000000001</v>
          </cell>
          <cell r="E2339">
            <v>10.34</v>
          </cell>
          <cell r="F2339" t="str">
            <v>SEDUC</v>
          </cell>
        </row>
        <row r="2340">
          <cell r="A2340" t="str">
            <v/>
          </cell>
          <cell r="D2340">
            <v>0</v>
          </cell>
        </row>
        <row r="2341">
          <cell r="A2341" t="str">
            <v>18.15.041</v>
          </cell>
          <cell r="B2341" t="str">
            <v>FORNECIMENTO E INSTALAÇÃO DE CONDULETE EM LIGA DE ALUMÍNIO FUNDIDO TIPO " X" DE 3/4"</v>
          </cell>
          <cell r="C2341" t="str">
            <v>Un</v>
          </cell>
          <cell r="D2341">
            <v>19.837499999999999</v>
          </cell>
          <cell r="E2341">
            <v>15.87</v>
          </cell>
          <cell r="F2341" t="str">
            <v>SEDUC</v>
          </cell>
        </row>
        <row r="2342">
          <cell r="A2342" t="str">
            <v/>
          </cell>
          <cell r="D2342">
            <v>0</v>
          </cell>
        </row>
        <row r="2343">
          <cell r="A2343" t="str">
            <v>18.15.042</v>
          </cell>
          <cell r="B2343" t="str">
            <v>FORNECIMENTO E INSTALAÇÃO DE CONDULETE EM LIGA DE ALUMÍNIO FUNDIDO TIPO "X" DE 1".</v>
          </cell>
          <cell r="C2343" t="str">
            <v>Un</v>
          </cell>
          <cell r="D2343">
            <v>24.024999999999999</v>
          </cell>
          <cell r="E2343">
            <v>19.22</v>
          </cell>
          <cell r="F2343" t="str">
            <v>SEDUC</v>
          </cell>
        </row>
        <row r="2344">
          <cell r="A2344" t="str">
            <v/>
          </cell>
          <cell r="D2344">
            <v>0</v>
          </cell>
        </row>
        <row r="2345">
          <cell r="A2345" t="str">
            <v>18.15.043</v>
          </cell>
          <cell r="B2345" t="str">
            <v>FORNECIMENTO E INSTALAÇÃO DE CONDULETE EM LIGA DE ALUMÍNIO FUNDIDO TIPO "X" DE 1 1/2".</v>
          </cell>
          <cell r="C2345" t="str">
            <v>Un</v>
          </cell>
          <cell r="D2345">
            <v>45.237499999999997</v>
          </cell>
          <cell r="E2345">
            <v>36.19</v>
          </cell>
          <cell r="F2345" t="str">
            <v>SEDUC</v>
          </cell>
        </row>
        <row r="2346">
          <cell r="A2346" t="str">
            <v/>
          </cell>
          <cell r="D2346">
            <v>0</v>
          </cell>
        </row>
        <row r="2347">
          <cell r="A2347" t="str">
            <v>18.15.044</v>
          </cell>
          <cell r="B2347" t="str">
            <v>CONDULETE EM LIGA DE ALUMÍNIO FUNDIDO TIPO "T" DIÂMETRO 3/4"</v>
          </cell>
          <cell r="C2347" t="str">
            <v>Un</v>
          </cell>
          <cell r="D2347">
            <v>15.9</v>
          </cell>
          <cell r="E2347">
            <v>12.72</v>
          </cell>
          <cell r="F2347" t="str">
            <v>SEDUC</v>
          </cell>
        </row>
        <row r="2348">
          <cell r="A2348" t="str">
            <v/>
          </cell>
          <cell r="D2348">
            <v>0</v>
          </cell>
        </row>
        <row r="2349">
          <cell r="A2349" t="str">
            <v>18.15.045</v>
          </cell>
          <cell r="B2349" t="str">
            <v>CONDULETE EM LIGA DE ALUMÍNIO FUNDIDO TIPO "T" DIÂMETRO 1"</v>
          </cell>
          <cell r="C2349" t="str">
            <v>Un</v>
          </cell>
          <cell r="D2349">
            <v>18.824999999999999</v>
          </cell>
          <cell r="E2349">
            <v>15.06</v>
          </cell>
          <cell r="F2349" t="str">
            <v>SEDUC</v>
          </cell>
        </row>
        <row r="2350">
          <cell r="A2350" t="str">
            <v/>
          </cell>
          <cell r="D2350">
            <v>0</v>
          </cell>
        </row>
        <row r="2351">
          <cell r="A2351" t="str">
            <v>18.15.046</v>
          </cell>
          <cell r="B2351" t="str">
            <v>CONDULETE EM LIGA DE ALUMÍNIO FUNDIDO TIPO "T" DIÂMETRO 2"</v>
          </cell>
          <cell r="C2351" t="str">
            <v>Un</v>
          </cell>
          <cell r="D2351">
            <v>51.6875</v>
          </cell>
          <cell r="E2351">
            <v>41.35</v>
          </cell>
          <cell r="F2351" t="str">
            <v>SEDUC</v>
          </cell>
        </row>
        <row r="2352">
          <cell r="A2352" t="str">
            <v/>
          </cell>
          <cell r="D2352">
            <v>0</v>
          </cell>
        </row>
        <row r="2353">
          <cell r="A2353" t="str">
            <v>18.16.010</v>
          </cell>
          <cell r="B2353" t="str">
            <v>TOMADA DE EMBUTIR (2P+1T) C/PLACA P/ CAIXA DE 4 X 2 POL.,20A, 250V, PIAL (LINHA SILENTOQUE) OU SIMILAR, INCLUSIVE INSTALACAO.</v>
          </cell>
          <cell r="C2353" t="str">
            <v>Un</v>
          </cell>
          <cell r="D2353">
            <v>14.487500000000001</v>
          </cell>
          <cell r="E2353">
            <v>11.59</v>
          </cell>
          <cell r="F2353" t="str">
            <v>EMLURB</v>
          </cell>
        </row>
        <row r="2354">
          <cell r="A2354" t="str">
            <v/>
          </cell>
          <cell r="D2354">
            <v>0</v>
          </cell>
        </row>
        <row r="2355">
          <cell r="A2355" t="str">
            <v>18.16.020</v>
          </cell>
          <cell r="B2355" t="str">
            <v>TOMADA DE EMBUTIR PARA TELEFONE QUATRO POLOS, PADRAO TELEBRAS, COM PLACA, PARA CAIXA 4 X 2 POL., PIAL (LINHA SILENTOQUE) OU SIMILAR, INCLUSIVE INSTALACAO.</v>
          </cell>
          <cell r="C2355" t="str">
            <v>Un</v>
          </cell>
          <cell r="D2355">
            <v>15.600000000000001</v>
          </cell>
          <cell r="E2355">
            <v>12.48</v>
          </cell>
          <cell r="F2355" t="str">
            <v>EMLURB</v>
          </cell>
        </row>
        <row r="2356">
          <cell r="A2356" t="str">
            <v/>
          </cell>
          <cell r="D2356">
            <v>0</v>
          </cell>
        </row>
        <row r="2357">
          <cell r="A2357" t="str">
            <v>18.16.050</v>
          </cell>
          <cell r="B2357" t="str">
            <v>FORNECIMENTO E INSTALAÇÃO DE TOMADA TIPO GARFO,COM DOIS POLOS, PINOS REDONDOS, FAB:PIAL OU SIMILAR.</v>
          </cell>
          <cell r="C2357" t="str">
            <v>Un</v>
          </cell>
          <cell r="D2357">
            <v>5.4249999999999998</v>
          </cell>
          <cell r="E2357">
            <v>4.34</v>
          </cell>
          <cell r="F2357" t="str">
            <v>SEDUC</v>
          </cell>
        </row>
        <row r="2358">
          <cell r="A2358" t="str">
            <v/>
          </cell>
          <cell r="D2358">
            <v>0</v>
          </cell>
        </row>
        <row r="2359">
          <cell r="A2359" t="str">
            <v>18.17.010</v>
          </cell>
          <cell r="B2359" t="str">
            <v>CONJUNTO ARSTOP OU SIMILAR DE EMBUTIR,EM CAIXA 4 X 4 POL., COM PLACA, TOMADA TRIPOLAR PARA PINO CHATO E DISJUNTOR TERMOMAGNETICO DE 25A, 250V, INCLUSIVE INSTALACAO.</v>
          </cell>
          <cell r="C2359" t="str">
            <v>Un</v>
          </cell>
          <cell r="D2359">
            <v>53.3125</v>
          </cell>
          <cell r="E2359">
            <v>42.65</v>
          </cell>
          <cell r="F2359" t="str">
            <v>EMLURB</v>
          </cell>
        </row>
        <row r="2360">
          <cell r="A2360" t="str">
            <v/>
          </cell>
          <cell r="D2360">
            <v>0</v>
          </cell>
        </row>
        <row r="2361">
          <cell r="A2361" t="str">
            <v>18.18.005</v>
          </cell>
          <cell r="B2361" t="str">
            <v>FORNECIMENTO E INSTALAÇÃO DE PLACA CEGA PARA CAIXA 4X2", FAB.PIAL OU SIMILAR.</v>
          </cell>
          <cell r="C2361" t="str">
            <v>Un</v>
          </cell>
          <cell r="D2361">
            <v>2.7250000000000001</v>
          </cell>
          <cell r="E2361">
            <v>2.1800000000000002</v>
          </cell>
          <cell r="F2361" t="str">
            <v>SEDUC</v>
          </cell>
        </row>
        <row r="2362">
          <cell r="A2362" t="str">
            <v/>
          </cell>
          <cell r="D2362">
            <v>0</v>
          </cell>
        </row>
        <row r="2363">
          <cell r="A2363" t="str">
            <v>18.18.010</v>
          </cell>
          <cell r="B2363" t="str">
            <v>INTERRUPTOR DE EMBUTIR DE UMA SECCAO PARA CAIXA DE 4 X 2 POL., COM PLACA, 10A, 250V, PIAL (LINHA SILENTOQUE) OU SIMILAR, INCLUSIVE INSTALACAO.</v>
          </cell>
          <cell r="C2363" t="str">
            <v>Un</v>
          </cell>
          <cell r="D2363">
            <v>9.4875000000000007</v>
          </cell>
          <cell r="E2363">
            <v>7.59</v>
          </cell>
          <cell r="F2363" t="str">
            <v>EMLURB</v>
          </cell>
        </row>
        <row r="2364">
          <cell r="A2364" t="str">
            <v/>
          </cell>
          <cell r="D2364">
            <v>0</v>
          </cell>
        </row>
        <row r="2365">
          <cell r="A2365" t="str">
            <v>18.18.020</v>
          </cell>
          <cell r="B2365" t="str">
            <v>INTERRUPTOR DE EMBUTIR DE DUAS SECCOES PARA CAIXA DE 4 X 2 POL.,COM PLACA, 10A, 250V,PIAL (LINHA SILENTOQUE) OU SIMILAR, INCLUSIVE INSTALACAO.</v>
          </cell>
          <cell r="C2365" t="str">
            <v>Un</v>
          </cell>
          <cell r="D2365">
            <v>16.125</v>
          </cell>
          <cell r="E2365">
            <v>12.9</v>
          </cell>
          <cell r="F2365" t="str">
            <v>EMLURB</v>
          </cell>
        </row>
        <row r="2366">
          <cell r="A2366" t="str">
            <v/>
          </cell>
          <cell r="D2366">
            <v>0</v>
          </cell>
        </row>
        <row r="2367">
          <cell r="A2367" t="str">
            <v>18.18.030</v>
          </cell>
          <cell r="B2367" t="str">
            <v>INTERRUPTOR DE EMBUTIR DE TRES SECCOES PARA CAIXA DE 4 X 2 POL.,COM PLACA, 10A, 250V,PIAL (LINHA SILENTOQUE) OU SIMILAR, INCLUSIVE INSTALACAO.</v>
          </cell>
          <cell r="C2367" t="str">
            <v>Un</v>
          </cell>
          <cell r="D2367">
            <v>22.549999999999997</v>
          </cell>
          <cell r="E2367">
            <v>18.04</v>
          </cell>
          <cell r="F2367" t="str">
            <v>EMLURB</v>
          </cell>
        </row>
        <row r="2368">
          <cell r="A2368" t="str">
            <v/>
          </cell>
          <cell r="D2368">
            <v>0</v>
          </cell>
        </row>
        <row r="2369">
          <cell r="A2369" t="str">
            <v>18.18.040</v>
          </cell>
          <cell r="B2369" t="str">
            <v>INTERRUPTOR DE EMBUTIR DE UMA SECCAO CONJUGADO COM TOMADA, PARA CAIXA DE 4 X 2 POL., COM PLACA, 10A, 250V, PIAL (LINHA SILENTOQUE) OU SIMILAR, INCLUSIVE INSTALACAO.</v>
          </cell>
          <cell r="C2369" t="str">
            <v>Un</v>
          </cell>
          <cell r="D2369">
            <v>17</v>
          </cell>
          <cell r="E2369">
            <v>13.6</v>
          </cell>
          <cell r="F2369" t="str">
            <v>EMLURB</v>
          </cell>
        </row>
        <row r="2370">
          <cell r="A2370" t="str">
            <v/>
          </cell>
          <cell r="D2370">
            <v>0</v>
          </cell>
        </row>
        <row r="2371">
          <cell r="A2371" t="str">
            <v>18.18.050</v>
          </cell>
          <cell r="B2371" t="str">
            <v>INTERRUPTOR DE EMBUTIR DE DUAS SECCOES CONJUGADO COM TOMADA, PARA CAIXA DE 4 X 2 POL.,COM PLACA, 10A, 250V, PIAL (LINHA SILENTOQUE) OU SIMILAR, INCLUSIVE INSTALACAO.</v>
          </cell>
          <cell r="C2371" t="str">
            <v>Un</v>
          </cell>
          <cell r="D2371">
            <v>23.275000000000002</v>
          </cell>
          <cell r="E2371">
            <v>18.62</v>
          </cell>
          <cell r="F2371" t="str">
            <v>EMLURB</v>
          </cell>
        </row>
        <row r="2372">
          <cell r="A2372" t="str">
            <v/>
          </cell>
          <cell r="D2372">
            <v>0</v>
          </cell>
        </row>
        <row r="2373">
          <cell r="A2373" t="str">
            <v>18.18.060</v>
          </cell>
          <cell r="B2373" t="str">
            <v>INTERRUPTOR DE EMBUTIR THREE-WAY ( VAI E VEM) PARA CAIXA DE 4 X 2 POL.,COM PLACA, 10A,250V, PIAL (LINHA SILENTOQUE) OU SIMILAR, INCLUSIVE INSTALACAO.</v>
          </cell>
          <cell r="C2373" t="str">
            <v>Un</v>
          </cell>
          <cell r="D2373">
            <v>12.9375</v>
          </cell>
          <cell r="E2373">
            <v>10.35</v>
          </cell>
          <cell r="F2373" t="str">
            <v>EMLURB</v>
          </cell>
        </row>
        <row r="2374">
          <cell r="A2374" t="str">
            <v/>
          </cell>
          <cell r="D2374">
            <v>0</v>
          </cell>
        </row>
        <row r="2375">
          <cell r="A2375" t="str">
            <v>18.19.010</v>
          </cell>
          <cell r="B2375" t="str">
            <v>FIO DE COBRE,TEMPERA MOLE,CLASSE 1,ISOLAMENTO DE PVC - 70 C, TIPO BWF, 750 V, FOREPLAST OU SIMILAR, S.M. - 1,5 MM2, INCLUSIVE INSTALACAO EM ELETRODUTO.</v>
          </cell>
          <cell r="C2375" t="str">
            <v>m</v>
          </cell>
          <cell r="D2375">
            <v>2.2625000000000002</v>
          </cell>
          <cell r="E2375">
            <v>1.81</v>
          </cell>
          <cell r="F2375" t="str">
            <v>EMLURB</v>
          </cell>
        </row>
        <row r="2376">
          <cell r="A2376" t="str">
            <v/>
          </cell>
          <cell r="D2376">
            <v>0</v>
          </cell>
        </row>
        <row r="2377">
          <cell r="A2377" t="str">
            <v>18.19.020</v>
          </cell>
          <cell r="B2377" t="str">
            <v>FIO DE COBRE,TEMPERA MOLE,CLASSE 1,ISOLAMENTO DE PVC - 70 C, TIPO BWF, 750 V, FOREPLAST OU SIMILAR, S.M. - 2,5 MM2, INCLUSIVE INSTALACAO EM ELETRODUTO.</v>
          </cell>
          <cell r="C2377" t="str">
            <v>m</v>
          </cell>
          <cell r="D2377">
            <v>2.6624999999999996</v>
          </cell>
          <cell r="E2377">
            <v>2.13</v>
          </cell>
          <cell r="F2377" t="str">
            <v>EMLURB</v>
          </cell>
        </row>
        <row r="2378">
          <cell r="A2378" t="str">
            <v/>
          </cell>
          <cell r="D2378">
            <v>0</v>
          </cell>
        </row>
        <row r="2379">
          <cell r="A2379" t="str">
            <v>18.19.025</v>
          </cell>
          <cell r="B2379" t="str">
            <v>CABO DE COBRE,TEMPERA MOLE,ENCORDOAMENTO CLASSE 2, ISOLAMENTO DE PVC - 70 C, TIPO BWF,750V FOREPLAST OU SIMILAR, S.M. - 2,5 MM2,INCLUSIVE INSTALACAO EM ELETRODUTO.</v>
          </cell>
          <cell r="C2379" t="str">
            <v>m</v>
          </cell>
          <cell r="D2379">
            <v>2.6624999999999996</v>
          </cell>
          <cell r="E2379">
            <v>2.13</v>
          </cell>
          <cell r="F2379" t="str">
            <v>EMLURB</v>
          </cell>
        </row>
        <row r="2380">
          <cell r="A2380" t="str">
            <v/>
          </cell>
          <cell r="D2380">
            <v>0</v>
          </cell>
        </row>
        <row r="2381">
          <cell r="A2381" t="str">
            <v>18.19.030</v>
          </cell>
          <cell r="B2381" t="str">
            <v>CABO DE COBRE,TEMPERA MOLE,ENCORDOAMENTO CLASSE 2, ISOLAMENTO DE PVC - 70 C, TIPO BWF,750V FOREPLAST OU SIMILAR, S.M. - 4 MM2, INCLUSIVE INSTALACAO EM ELETRODUTO.</v>
          </cell>
          <cell r="C2381" t="str">
            <v>m</v>
          </cell>
          <cell r="D2381">
            <v>3.5</v>
          </cell>
          <cell r="E2381">
            <v>2.8</v>
          </cell>
          <cell r="F2381" t="str">
            <v>EMLURB</v>
          </cell>
        </row>
        <row r="2382">
          <cell r="A2382" t="str">
            <v/>
          </cell>
          <cell r="D2382">
            <v>0</v>
          </cell>
        </row>
        <row r="2383">
          <cell r="A2383" t="str">
            <v>18.19.040</v>
          </cell>
          <cell r="B2383" t="str">
            <v>CABO DE COBRE,TEMPERA MOLE,ENCORDOAMENTO CLASSE 2, ISOLAMENTO DE PVC - 70 C, TIPO BWF,750V FOREPLAST OU SIMILAR, S.M. - 6 MM2, INCLUSIVE INSTALACAO EM ELETRODUTO.</v>
          </cell>
          <cell r="C2383" t="str">
            <v>m</v>
          </cell>
          <cell r="D2383">
            <v>5.05</v>
          </cell>
          <cell r="E2383">
            <v>4.04</v>
          </cell>
          <cell r="F2383" t="str">
            <v>EMLURB</v>
          </cell>
        </row>
        <row r="2384">
          <cell r="A2384" t="str">
            <v/>
          </cell>
          <cell r="D2384">
            <v>0</v>
          </cell>
        </row>
        <row r="2385">
          <cell r="A2385" t="str">
            <v>18.19.041</v>
          </cell>
          <cell r="B2385" t="str">
            <v>CABO DE COBRE,TEMPERA MOLE,ENCORDOAMENTO CLASSE 2, ISOLAMENTO DE PVC - 70 C, TIPO BWF,750V FOREPLAST OU SIMILAR, S.M. - 10MM2, INCLUSIVE INSTALACAO EM ELETRODUTO.</v>
          </cell>
          <cell r="C2385" t="str">
            <v>m</v>
          </cell>
          <cell r="D2385">
            <v>8.8125</v>
          </cell>
          <cell r="E2385">
            <v>7.05</v>
          </cell>
          <cell r="F2385" t="str">
            <v>EMLURB</v>
          </cell>
        </row>
        <row r="2386">
          <cell r="A2386" t="str">
            <v/>
          </cell>
          <cell r="D2386">
            <v>0</v>
          </cell>
        </row>
        <row r="2387">
          <cell r="A2387" t="str">
            <v>18.19.042</v>
          </cell>
          <cell r="B2387" t="str">
            <v>CABO DE COBRE,TEMPERA MOLE,ENCORDOAMENTO CLASSE 2, ISOLAMENTO DE PVC - 70 C, TIPO BWF,750V FOREPLAST OU SIMILAR, S.M. - 16MM2, INCLUSIVE INSTALACAO EM ELETRODUTO.</v>
          </cell>
          <cell r="C2387" t="str">
            <v>m</v>
          </cell>
          <cell r="D2387">
            <v>12.25</v>
          </cell>
          <cell r="E2387">
            <v>9.8000000000000007</v>
          </cell>
          <cell r="F2387" t="str">
            <v>EMLURB</v>
          </cell>
        </row>
        <row r="2388">
          <cell r="A2388" t="str">
            <v/>
          </cell>
          <cell r="D2388">
            <v>0</v>
          </cell>
        </row>
        <row r="2389">
          <cell r="A2389" t="str">
            <v>18.19.043</v>
          </cell>
          <cell r="B2389" t="str">
            <v>CABO DE COBRE,TEMPERA MOLE,ENCORDOAMENTO CLASSE 2, ISOLAMENTO DE PVC - 70 C, TIPO BWF,750V FOREPLAST OU SIMILAR, S.M. - 25MM2, INCLUSIVE INSTALACAO EM ELETRODUTO.</v>
          </cell>
          <cell r="C2389" t="str">
            <v>m</v>
          </cell>
          <cell r="D2389">
            <v>18.3125</v>
          </cell>
          <cell r="E2389">
            <v>14.65</v>
          </cell>
          <cell r="F2389" t="str">
            <v>EMLURB</v>
          </cell>
        </row>
        <row r="2390">
          <cell r="A2390" t="str">
            <v/>
          </cell>
          <cell r="D2390">
            <v>0</v>
          </cell>
        </row>
        <row r="2391">
          <cell r="A2391" t="str">
            <v>18.19.046</v>
          </cell>
          <cell r="B2391" t="str">
            <v>CABO DE COBRE (1 CONDUTOR), TEMPERA MOLE, ENCORDOAMENTO CLASSE 2, ISOLAMENTO DE PVC-FLAME RESISTANT - 70 C, 0,6/1 KV, COBERTURA DE PVC- ST1, FORENAX OU SIMILAR,S.M. - 1,5 MM2,INCLUSIVE INSTALACAO EM ELETRODUTO.</v>
          </cell>
          <cell r="C2391" t="str">
            <v>m</v>
          </cell>
          <cell r="D2391">
            <v>2.5874999999999999</v>
          </cell>
          <cell r="E2391">
            <v>2.0699999999999998</v>
          </cell>
          <cell r="F2391" t="str">
            <v>EMLURB</v>
          </cell>
        </row>
        <row r="2392">
          <cell r="A2392" t="str">
            <v/>
          </cell>
          <cell r="D2392">
            <v>0</v>
          </cell>
        </row>
        <row r="2393">
          <cell r="A2393" t="str">
            <v>18.19.047</v>
          </cell>
          <cell r="B2393" t="str">
            <v>CABO DE COBRE (1 CONDUTOR), TEMPERA MOLE, ENCORDOAMENTO CLASSE 2,ISOLAMENTO DE PVC - FLAME RESISTANT - 70 C, 0,6/1 KV, COBERTURA DE PVC - ST1, FORENAX OU SIMILAR, S.M. - 2,5 MM2, INCLUSIVE INSTALACAO EM ELETRODUTO.</v>
          </cell>
          <cell r="C2393" t="str">
            <v>m</v>
          </cell>
          <cell r="D2393">
            <v>3.875</v>
          </cell>
          <cell r="E2393">
            <v>3.1</v>
          </cell>
          <cell r="F2393" t="str">
            <v>EMLURB</v>
          </cell>
        </row>
        <row r="2394">
          <cell r="A2394" t="str">
            <v/>
          </cell>
          <cell r="D2394">
            <v>0</v>
          </cell>
        </row>
        <row r="2395">
          <cell r="A2395" t="str">
            <v>18.19.048</v>
          </cell>
          <cell r="B2395" t="str">
            <v>CABO DE COBRE (1 CONDUTOR), TEMPERA MOLE, ENCORDOAMENTO CLASSE 2,ISOLAMENTO DE PVC - FLAME RESISTANT - 70 C, 0,6/1 KV, COBERTURA DE PVC - ST1, FORENAX OU SIMILAR, S.M. - 4 MM2, INCLUSIVE INSTALACAO EM ELETRODUTO.</v>
          </cell>
          <cell r="C2395" t="str">
            <v>m</v>
          </cell>
          <cell r="D2395">
            <v>4.3499999999999996</v>
          </cell>
          <cell r="E2395">
            <v>3.48</v>
          </cell>
          <cell r="F2395" t="str">
            <v>EMLURB</v>
          </cell>
        </row>
        <row r="2396">
          <cell r="A2396" t="str">
            <v/>
          </cell>
          <cell r="D2396">
            <v>0</v>
          </cell>
        </row>
        <row r="2397">
          <cell r="A2397" t="str">
            <v>18.19.049</v>
          </cell>
          <cell r="B2397" t="str">
            <v>CABO DE COBRE (1 CONDUTOR), TEMPERA MOLE, ENCORDOAMENTO CLASSE 2,ISOLAMENTO DE PVC - FLAME RESISTANT - 70 C, 0,6/1 KV, COBERTURA DE PVC - ST1, FORENAX OU SIMILAR, S.M. - 6 MM2, INCLUSIVE INSTALACAO EM ELETRODUTO.</v>
          </cell>
          <cell r="C2397" t="str">
            <v>m</v>
          </cell>
          <cell r="D2397">
            <v>5.5750000000000002</v>
          </cell>
          <cell r="E2397">
            <v>4.46</v>
          </cell>
          <cell r="F2397" t="str">
            <v>EMLURB</v>
          </cell>
        </row>
        <row r="2398">
          <cell r="A2398" t="str">
            <v/>
          </cell>
          <cell r="D2398">
            <v>0</v>
          </cell>
        </row>
        <row r="2399">
          <cell r="A2399" t="str">
            <v>18.19.050</v>
          </cell>
          <cell r="B2399" t="str">
            <v>CABO DE COBRE (1 CONDUTOR), TEMPERA MOLE, ENCORDOAMENTO CLASSE 2,ISOLAMENTO DE PVC - FLAME RESISTANT - 70 C, 0,6/1 KV, COBERTURA DE PVC - ST1, FORENAX OU SIMILAR, S.M. - 10 MM2, INCLUSIVE INSTALACAO EM ELETRODUTO.</v>
          </cell>
          <cell r="C2399" t="str">
            <v>m</v>
          </cell>
          <cell r="D2399">
            <v>7.9</v>
          </cell>
          <cell r="E2399">
            <v>6.32</v>
          </cell>
          <cell r="F2399" t="str">
            <v>EMLURB</v>
          </cell>
        </row>
        <row r="2400">
          <cell r="A2400" t="str">
            <v/>
          </cell>
          <cell r="D2400">
            <v>0</v>
          </cell>
        </row>
        <row r="2401">
          <cell r="A2401" t="str">
            <v>18.19.060</v>
          </cell>
          <cell r="B2401" t="str">
            <v>CABO DE COBRE (1 CONDUTOR), TEMPERA MOLE, ENCORDOAMENTO CLASSE 2,ISOLAMENTO DE PVC - FLAME RESISTANT - 70 C, 0,6/1 KV, COBERTURA DE PVC - ST1, FORENAX OU SIMILAR, S.M. - 16 MM2, INCLUSIVE INSTALACAO EM ELETRODUTO.</v>
          </cell>
          <cell r="C2401" t="str">
            <v>m</v>
          </cell>
          <cell r="D2401">
            <v>11.425000000000001</v>
          </cell>
          <cell r="E2401">
            <v>9.14</v>
          </cell>
          <cell r="F2401" t="str">
            <v>EMLURB</v>
          </cell>
        </row>
        <row r="2402">
          <cell r="A2402" t="str">
            <v/>
          </cell>
          <cell r="D2402">
            <v>0</v>
          </cell>
        </row>
        <row r="2403">
          <cell r="A2403" t="str">
            <v>18.19.070</v>
          </cell>
          <cell r="B2403" t="str">
            <v>CABO DE COBRE (1 CONDUTOR), TEMPERA MOLE, ENCORDOAMENTO CLASSE 2,ISOLAMENTO DE PVC - FLAME RESISTANT - 70 C, 0,6/1 KV, COBERTURA DE PVC - ST1, FORENAX OU SIMILAR, S.M. - 25 MM2, INCLUSIVE INSTALACAO EM ELETRODUTO.</v>
          </cell>
          <cell r="C2403" t="str">
            <v>m</v>
          </cell>
          <cell r="D2403">
            <v>16.725000000000001</v>
          </cell>
          <cell r="E2403">
            <v>13.38</v>
          </cell>
          <cell r="F2403" t="str">
            <v>EMLURB</v>
          </cell>
        </row>
        <row r="2404">
          <cell r="A2404" t="str">
            <v/>
          </cell>
          <cell r="D2404">
            <v>0</v>
          </cell>
        </row>
        <row r="2405">
          <cell r="A2405" t="str">
            <v>18.19.080</v>
          </cell>
          <cell r="B2405" t="str">
            <v>CABO DE COBRE (1 CONDUTOR), TEMPERA MOLE, ENCORDOAMENTO CLASSE 2,ISOLAMENTO DE PVC - FLAME RESISTANT - 70 C, 0,6/1 KV, COBERTURA DE PVC - ST1, FORENAX OU SIMILAR, S.M. - 35 MM2, INCLUSIVE INSTALACAO EM ELETRODUTO.</v>
          </cell>
          <cell r="C2405" t="str">
            <v>m</v>
          </cell>
          <cell r="D2405">
            <v>19.524999999999999</v>
          </cell>
          <cell r="E2405">
            <v>15.62</v>
          </cell>
          <cell r="F2405" t="str">
            <v>EMLURB</v>
          </cell>
        </row>
        <row r="2406">
          <cell r="A2406" t="str">
            <v/>
          </cell>
          <cell r="D2406">
            <v>0</v>
          </cell>
        </row>
        <row r="2407">
          <cell r="A2407" t="str">
            <v>18.19.090</v>
          </cell>
          <cell r="B2407" t="str">
            <v>FORNECIMENTO E INSTALAÇÃO DE CABO PARA REDE DE ALIMENTAÇÃO TRIFÁSICA DE # 95 MM².</v>
          </cell>
          <cell r="C2407" t="str">
            <v>m</v>
          </cell>
          <cell r="D2407">
            <v>65.7</v>
          </cell>
          <cell r="E2407">
            <v>52.56</v>
          </cell>
          <cell r="F2407" t="str">
            <v>SEDUC</v>
          </cell>
        </row>
        <row r="2408">
          <cell r="A2408" t="str">
            <v/>
          </cell>
          <cell r="D2408">
            <v>0</v>
          </cell>
        </row>
        <row r="2409">
          <cell r="A2409" t="str">
            <v>18.19.100</v>
          </cell>
          <cell r="B2409" t="str">
            <v>FORNECIMENTO E INSTALAÇÃO DE CABO PARA REDE DE ALIMENTAÇÃO TRIFÁSICA DE 70 MM2.</v>
          </cell>
          <cell r="C2409" t="str">
            <v>m</v>
          </cell>
          <cell r="D2409">
            <v>44.262499999999996</v>
          </cell>
          <cell r="E2409">
            <v>35.409999999999997</v>
          </cell>
          <cell r="F2409" t="str">
            <v>SEDUC</v>
          </cell>
        </row>
        <row r="2410">
          <cell r="A2410" t="str">
            <v/>
          </cell>
          <cell r="D2410">
            <v>0</v>
          </cell>
        </row>
        <row r="2411">
          <cell r="A2411" t="str">
            <v>18.19.120</v>
          </cell>
          <cell r="B2411" t="str">
            <v>FORNECIMENTO E INSTALAÇÃO DE CABO SINGELO 0,6/1KV, ENCORDOAMENTO CLASSE 2 (RÍGIDO) DE 50MM² EM ELETRODUTO.</v>
          </cell>
          <cell r="C2411" t="str">
            <v>m</v>
          </cell>
          <cell r="D2411">
            <v>28.774999999999999</v>
          </cell>
          <cell r="E2411">
            <v>23.02</v>
          </cell>
          <cell r="F2411" t="str">
            <v>SEDUC</v>
          </cell>
        </row>
        <row r="2412">
          <cell r="A2412" t="str">
            <v/>
          </cell>
          <cell r="D2412">
            <v>0</v>
          </cell>
        </row>
        <row r="2413">
          <cell r="A2413" t="str">
            <v>18.19.125</v>
          </cell>
          <cell r="B2413" t="str">
            <v>FORNECIMENTO E INSTALAÇÃO DE CABO SINGELO 0,6/1KV, ENCORDOAMENTO CLASSE 2 (RÍGIDO) DE 120MM² EM ELETRODUTO.</v>
          </cell>
          <cell r="C2413" t="str">
            <v>m</v>
          </cell>
          <cell r="D2413">
            <v>68.949999999999989</v>
          </cell>
          <cell r="E2413">
            <v>55.16</v>
          </cell>
          <cell r="F2413" t="str">
            <v>SEDUC</v>
          </cell>
        </row>
        <row r="2414">
          <cell r="A2414" t="str">
            <v/>
          </cell>
          <cell r="D2414">
            <v>0</v>
          </cell>
        </row>
        <row r="2415">
          <cell r="A2415" t="str">
            <v>18.19.126</v>
          </cell>
          <cell r="B2415" t="str">
            <v>FORNECIMENTO E INSTALAÇÃO DE CABO SINGELO, 1KV, ENCORDOAMENTO CLASSE 2 (RÍGIDO), TEMPERA MEIO MOLE DE 150MM2 FAB:FICAP OU SIMILAR EM ELETRODUTO</v>
          </cell>
          <cell r="C2415" t="str">
            <v>m</v>
          </cell>
          <cell r="D2415">
            <v>86.775000000000006</v>
          </cell>
          <cell r="E2415">
            <v>69.42</v>
          </cell>
          <cell r="F2415" t="str">
            <v>SEDUC</v>
          </cell>
        </row>
        <row r="2416">
          <cell r="A2416" t="str">
            <v/>
          </cell>
          <cell r="D2416">
            <v>0</v>
          </cell>
        </row>
        <row r="2417">
          <cell r="A2417" t="str">
            <v>18.19.127</v>
          </cell>
          <cell r="B2417" t="str">
            <v>FORNECIMENTO E INSTALAÇÃO DE CABO SINGELO 1KV, ENCORDOAMENTO CLASSE 2 (RÍGIDO), DE 240MM2 EM ELETRODUTO</v>
          </cell>
          <cell r="C2417" t="str">
            <v>m</v>
          </cell>
          <cell r="D2417">
            <v>132.13749999999999</v>
          </cell>
          <cell r="E2417">
            <v>105.71</v>
          </cell>
          <cell r="F2417" t="str">
            <v>SEDUC</v>
          </cell>
        </row>
        <row r="2418">
          <cell r="A2418" t="str">
            <v/>
          </cell>
          <cell r="D2418">
            <v>0</v>
          </cell>
        </row>
        <row r="2419">
          <cell r="A2419" t="str">
            <v>18.19.128</v>
          </cell>
          <cell r="B2419" t="str">
            <v>FORNECIMENTO E INSTALAÇÃO DE CABO DE COBRE NU PARA ATERRAMENTO, DIÂMETRO DE 10MM2</v>
          </cell>
          <cell r="C2419" t="str">
            <v>m</v>
          </cell>
          <cell r="D2419">
            <v>6.5874999999999995</v>
          </cell>
          <cell r="E2419">
            <v>5.27</v>
          </cell>
          <cell r="F2419" t="str">
            <v>SEDUC</v>
          </cell>
        </row>
        <row r="2420">
          <cell r="A2420" t="str">
            <v/>
          </cell>
          <cell r="D2420">
            <v>0</v>
          </cell>
        </row>
        <row r="2421">
          <cell r="A2421" t="str">
            <v>18.19.129</v>
          </cell>
          <cell r="B2421" t="str">
            <v>FORNECIMENTO E INSTALAÇÃO DE CABO DE COBRE NU, PARA ATERRAMENTO, DIÂMETRO DE 16MM²</v>
          </cell>
          <cell r="C2421" t="str">
            <v>m</v>
          </cell>
          <cell r="D2421">
            <v>11.375</v>
          </cell>
          <cell r="E2421">
            <v>9.1</v>
          </cell>
          <cell r="F2421" t="str">
            <v>SEDUC</v>
          </cell>
        </row>
        <row r="2422">
          <cell r="A2422" t="str">
            <v/>
          </cell>
          <cell r="D2422">
            <v>0</v>
          </cell>
        </row>
        <row r="2423">
          <cell r="A2423" t="str">
            <v>18.19.130</v>
          </cell>
          <cell r="B2423" t="str">
            <v>FORNECIMENTO E INSTALAÇÃO DE CABO DE COBRE NÚ PARA ATERRAMENTO, DIÂMETRO DE 25MM2.</v>
          </cell>
          <cell r="C2423" t="str">
            <v>m</v>
          </cell>
          <cell r="D2423">
            <v>15.387500000000001</v>
          </cell>
          <cell r="E2423">
            <v>12.31</v>
          </cell>
          <cell r="F2423" t="str">
            <v>SEDUC</v>
          </cell>
        </row>
        <row r="2424">
          <cell r="A2424" t="str">
            <v/>
          </cell>
          <cell r="D2424">
            <v>0</v>
          </cell>
        </row>
        <row r="2425">
          <cell r="A2425" t="str">
            <v>18.19.132</v>
          </cell>
          <cell r="B2425" t="str">
            <v>FORNECIMENTO E INSTALAÇÃO DE CABO DE COBRE NÚ PARA ATERRAMENTO, DIÂMETRO DE 35MM²</v>
          </cell>
          <cell r="C2425" t="str">
            <v>m</v>
          </cell>
          <cell r="D2425">
            <v>20.975000000000001</v>
          </cell>
          <cell r="E2425">
            <v>16.78</v>
          </cell>
          <cell r="F2425" t="str">
            <v>SEDUC</v>
          </cell>
        </row>
        <row r="2426">
          <cell r="A2426" t="str">
            <v/>
          </cell>
          <cell r="D2426">
            <v>0</v>
          </cell>
        </row>
        <row r="2427">
          <cell r="A2427" t="str">
            <v>18.19.133</v>
          </cell>
          <cell r="B2427" t="str">
            <v>FORNECIMENTO E INSTALAÇÃO DE CABO DE COBRE NÚ PARA ATERRAMENTO, DIAM. DE 50 MM².</v>
          </cell>
          <cell r="C2427" t="str">
            <v>m</v>
          </cell>
          <cell r="D2427">
            <v>22.025000000000002</v>
          </cell>
          <cell r="E2427">
            <v>17.62</v>
          </cell>
          <cell r="F2427" t="str">
            <v>SEDUC</v>
          </cell>
        </row>
        <row r="2428">
          <cell r="A2428" t="str">
            <v/>
          </cell>
          <cell r="D2428">
            <v>0</v>
          </cell>
        </row>
        <row r="2429">
          <cell r="A2429" t="str">
            <v>18.19.140</v>
          </cell>
          <cell r="B2429" t="str">
            <v>FORNECIMENTO E INSTALAÇÃO DE CABO PP 2X2,5MM²</v>
          </cell>
          <cell r="C2429" t="str">
            <v>m</v>
          </cell>
          <cell r="D2429">
            <v>8.5625</v>
          </cell>
          <cell r="E2429">
            <v>6.85</v>
          </cell>
          <cell r="F2429" t="str">
            <v>SEDUC</v>
          </cell>
        </row>
        <row r="2430">
          <cell r="A2430" t="str">
            <v/>
          </cell>
          <cell r="D2430">
            <v>0</v>
          </cell>
        </row>
        <row r="2431">
          <cell r="A2431" t="str">
            <v>18.19.141</v>
          </cell>
          <cell r="B2431" t="str">
            <v>FORNECIMENTO E INSTALAÇÃO DE CABO PP 3X2,5MM²</v>
          </cell>
          <cell r="C2431" t="str">
            <v>m</v>
          </cell>
          <cell r="D2431">
            <v>11.637500000000001</v>
          </cell>
          <cell r="E2431">
            <v>9.31</v>
          </cell>
          <cell r="F2431" t="str">
            <v>SEDUC</v>
          </cell>
        </row>
        <row r="2432">
          <cell r="A2432" t="str">
            <v/>
          </cell>
          <cell r="D2432">
            <v>0</v>
          </cell>
        </row>
        <row r="2433">
          <cell r="A2433" t="str">
            <v>18.19.142</v>
          </cell>
          <cell r="B2433" t="str">
            <v>FORNECIMENTO E INSTALAÇÃO DE CABO PP 3X4,0MM²</v>
          </cell>
          <cell r="C2433" t="str">
            <v>m</v>
          </cell>
          <cell r="D2433">
            <v>14.112499999999999</v>
          </cell>
          <cell r="E2433">
            <v>11.29</v>
          </cell>
          <cell r="F2433" t="str">
            <v>SEDUC</v>
          </cell>
        </row>
        <row r="2434">
          <cell r="A2434" t="str">
            <v/>
          </cell>
          <cell r="D2434">
            <v>0</v>
          </cell>
        </row>
        <row r="2435">
          <cell r="A2435" t="str">
            <v>18.19.150</v>
          </cell>
          <cell r="B2435" t="str">
            <v>FORNECIMENTO E INSTALAÇÃO DE CABO SINGELO 0,6/1KV, ENCORDOAMENTO CLASSE 5 (FLEXÍVEL) DE 16MM² EM ELETRODUTO</v>
          </cell>
          <cell r="C2435" t="str">
            <v>m</v>
          </cell>
          <cell r="D2435">
            <v>10.612500000000001</v>
          </cell>
          <cell r="E2435">
            <v>8.49</v>
          </cell>
          <cell r="F2435" t="str">
            <v>SEDUC</v>
          </cell>
        </row>
        <row r="2436">
          <cell r="A2436" t="str">
            <v/>
          </cell>
          <cell r="D2436">
            <v>0</v>
          </cell>
        </row>
        <row r="2437">
          <cell r="A2437" t="str">
            <v>18.19.151</v>
          </cell>
          <cell r="B2437" t="str">
            <v>FORNECIMENTO E INSTALAÇÃO DE CABO SINGELO 0,6/1KV, ENCORDOAMENTO CLASSE 5 (FLEXÍVEL) DE 50MM² EM ELETRODUTO</v>
          </cell>
          <cell r="C2437" t="str">
            <v>m</v>
          </cell>
          <cell r="D2437">
            <v>27.4375</v>
          </cell>
          <cell r="E2437">
            <v>21.95</v>
          </cell>
          <cell r="F2437" t="str">
            <v>SEDUC</v>
          </cell>
        </row>
        <row r="2438">
          <cell r="A2438" t="str">
            <v/>
          </cell>
          <cell r="D2438">
            <v>0</v>
          </cell>
        </row>
        <row r="2439">
          <cell r="A2439" t="str">
            <v>18.19.200</v>
          </cell>
          <cell r="B2439" t="str">
            <v>FORNECIMENTO E INSTALAÇÃO DE CABO TELEFÔNICO CCI-2 PARES</v>
          </cell>
          <cell r="C2439" t="str">
            <v>m</v>
          </cell>
          <cell r="D2439">
            <v>2.6750000000000003</v>
          </cell>
          <cell r="E2439">
            <v>2.14</v>
          </cell>
          <cell r="F2439" t="str">
            <v>SEDUC</v>
          </cell>
        </row>
        <row r="2440">
          <cell r="A2440" t="str">
            <v/>
          </cell>
          <cell r="D2440">
            <v>0</v>
          </cell>
        </row>
        <row r="2441">
          <cell r="A2441" t="str">
            <v>18.19.210</v>
          </cell>
          <cell r="B2441" t="str">
            <v>FORNECIMENTO E INSTALAÇÃO DE CABO TELEFÔNICO CCI-4 PARES.</v>
          </cell>
          <cell r="C2441" t="str">
            <v>m</v>
          </cell>
          <cell r="D2441">
            <v>3.2250000000000001</v>
          </cell>
          <cell r="E2441">
            <v>2.58</v>
          </cell>
          <cell r="F2441" t="str">
            <v>SEDUC</v>
          </cell>
        </row>
        <row r="2442">
          <cell r="A2442" t="str">
            <v/>
          </cell>
          <cell r="D2442">
            <v>0</v>
          </cell>
        </row>
        <row r="2443">
          <cell r="A2443" t="str">
            <v>18.19.220</v>
          </cell>
          <cell r="B2443" t="str">
            <v>FORNECIMENTO E INSTALAÇÃO DE CABO TELEFÔNICO CCI 50-10 PARES.</v>
          </cell>
          <cell r="C2443" t="str">
            <v>m</v>
          </cell>
          <cell r="D2443">
            <v>6.1375000000000002</v>
          </cell>
          <cell r="E2443">
            <v>4.91</v>
          </cell>
          <cell r="F2443" t="str">
            <v>SEDUC</v>
          </cell>
        </row>
        <row r="2444">
          <cell r="A2444" t="str">
            <v/>
          </cell>
          <cell r="D2444">
            <v>0</v>
          </cell>
        </row>
        <row r="2445">
          <cell r="A2445" t="str">
            <v>18.19.230</v>
          </cell>
          <cell r="B2445" t="str">
            <v>FORNECIMENTO E INSTALAÇÃO DE CABO TELEFÔNICO CCE 2 PARES</v>
          </cell>
          <cell r="C2445" t="str">
            <v>m</v>
          </cell>
          <cell r="D2445">
            <v>4.0625</v>
          </cell>
          <cell r="E2445">
            <v>3.25</v>
          </cell>
          <cell r="F2445" t="str">
            <v>SEDUC</v>
          </cell>
        </row>
        <row r="2446">
          <cell r="A2446" t="str">
            <v/>
          </cell>
          <cell r="D2446">
            <v>0</v>
          </cell>
        </row>
        <row r="2447">
          <cell r="A2447" t="str">
            <v>18.19.231</v>
          </cell>
          <cell r="B2447" t="str">
            <v>CABO TELEFONICO CTP - APL, DIAMETRO 0,50MM, COM 20 PARES</v>
          </cell>
          <cell r="C2447" t="str">
            <v>m</v>
          </cell>
          <cell r="D2447">
            <v>11.425000000000001</v>
          </cell>
          <cell r="E2447">
            <v>9.14</v>
          </cell>
          <cell r="F2447" t="str">
            <v>SEDUC</v>
          </cell>
        </row>
        <row r="2448">
          <cell r="A2448" t="str">
            <v/>
          </cell>
          <cell r="D2448">
            <v>0</v>
          </cell>
        </row>
        <row r="2449">
          <cell r="A2449" t="str">
            <v>18.20.010</v>
          </cell>
          <cell r="B2449" t="str">
            <v>DISJUNTOR MONOPOLAR TERMOMAGNETICO ATE 30A, 220V, PIAL OU SIMILAR, INCLUSIVE INSTALACAO EM QUADRO DE DISTRIBUICAO.</v>
          </cell>
          <cell r="C2449" t="str">
            <v>Un</v>
          </cell>
          <cell r="D2449">
            <v>11.799999999999999</v>
          </cell>
          <cell r="E2449">
            <v>9.44</v>
          </cell>
          <cell r="F2449" t="str">
            <v>EMLURB</v>
          </cell>
        </row>
        <row r="2450">
          <cell r="A2450" t="str">
            <v/>
          </cell>
          <cell r="D2450">
            <v>0</v>
          </cell>
        </row>
        <row r="2451">
          <cell r="A2451" t="str">
            <v>18.20.020</v>
          </cell>
          <cell r="B2451" t="str">
            <v>DISJUNTOR MONOPOLAR TERMOMAGNETICO DE 35 A 50A, 220V, PIAL OU SIMILAR, INCLUSIVE INSTALACAO EM QUADRO DE DISTRIBUICAO.</v>
          </cell>
          <cell r="C2451" t="str">
            <v>Un</v>
          </cell>
          <cell r="D2451">
            <v>15.4</v>
          </cell>
          <cell r="E2451">
            <v>12.32</v>
          </cell>
          <cell r="F2451" t="str">
            <v>EMLURB</v>
          </cell>
        </row>
        <row r="2452">
          <cell r="A2452" t="str">
            <v/>
          </cell>
          <cell r="D2452">
            <v>0</v>
          </cell>
        </row>
        <row r="2453">
          <cell r="A2453" t="str">
            <v>18.20.030</v>
          </cell>
          <cell r="B2453" t="str">
            <v>DISJUNTOR TRIPOLAR TERMOMAGNETICO ATE 50A, 380V, PIAL OU SIMILAR, INCLUSIVE INSTALACAO EM QUADRO DE DISTRIBUICAO.</v>
          </cell>
          <cell r="C2453" t="str">
            <v>Un</v>
          </cell>
          <cell r="D2453">
            <v>74.125</v>
          </cell>
          <cell r="E2453">
            <v>59.3</v>
          </cell>
          <cell r="F2453" t="str">
            <v>EMLURB</v>
          </cell>
        </row>
        <row r="2454">
          <cell r="A2454" t="str">
            <v/>
          </cell>
          <cell r="D2454">
            <v>0</v>
          </cell>
        </row>
        <row r="2455">
          <cell r="A2455" t="str">
            <v>18.20.040</v>
          </cell>
          <cell r="B2455" t="str">
            <v>DISJUNTOR TRIPOLAR TERMOMAGNETICO DE 60 A 100A, 380V, PIAL OU SIMILAR, INCLUSIVE INSTALACAO EM QUADRO DE DISTRIBUICAO.</v>
          </cell>
          <cell r="C2455" t="str">
            <v>Un</v>
          </cell>
          <cell r="D2455">
            <v>89.3</v>
          </cell>
          <cell r="E2455">
            <v>71.44</v>
          </cell>
          <cell r="F2455" t="str">
            <v>EMLURB</v>
          </cell>
        </row>
        <row r="2456">
          <cell r="A2456" t="str">
            <v/>
          </cell>
          <cell r="D2456">
            <v>0</v>
          </cell>
        </row>
        <row r="2457">
          <cell r="A2457" t="str">
            <v>18.20.050</v>
          </cell>
          <cell r="B2457" t="str">
            <v>DISJUNTOR TRIPOLAR TERMOMAGNETICO DE 120 A 150A 380V, PIAL OU SIMILAR, INCLUSIVE INSTALACAO EM QUADRO DE DISTRIBUICAO.</v>
          </cell>
          <cell r="C2457" t="str">
            <v>Un</v>
          </cell>
          <cell r="D2457">
            <v>289.3</v>
          </cell>
          <cell r="E2457">
            <v>231.44</v>
          </cell>
          <cell r="F2457" t="str">
            <v>EMLURB</v>
          </cell>
        </row>
        <row r="2458">
          <cell r="A2458" t="str">
            <v/>
          </cell>
          <cell r="D2458">
            <v>0</v>
          </cell>
        </row>
        <row r="2459">
          <cell r="A2459" t="str">
            <v>18.20.071</v>
          </cell>
          <cell r="B2459" t="str">
            <v>FORNECIMENTO E INSTALAÇÃO DE DISJUNTOR TERMOMAGNÉTICO TRIPOLAR DE 200A, EM CAIXA MOLDADA REF. - QHL3-200A-380V-10KA SIEMENS OU SIMILAR.</v>
          </cell>
          <cell r="C2459" t="str">
            <v>Un</v>
          </cell>
          <cell r="D2459">
            <v>489.26250000000005</v>
          </cell>
          <cell r="E2459">
            <v>391.41</v>
          </cell>
          <cell r="F2459" t="str">
            <v>SEDUC</v>
          </cell>
        </row>
        <row r="2460">
          <cell r="A2460" t="str">
            <v/>
          </cell>
          <cell r="D2460">
            <v>0</v>
          </cell>
        </row>
        <row r="2461">
          <cell r="A2461" t="str">
            <v>18.20.200</v>
          </cell>
          <cell r="B2461" t="str">
            <v>FORNECIMENTO E INSTALAÇÃO DE DISPOSITIVO DE PROTEÇÃO DR, TIPO AC, CORRENTE NOMINAL RESIDUAL 30mA, BIPOLAR, CORRENTE NOMINAL 25A, FAB.:SIEMENS OU SIMILAR.</v>
          </cell>
          <cell r="C2461" t="str">
            <v>Un</v>
          </cell>
          <cell r="D2461">
            <v>123.8125</v>
          </cell>
          <cell r="E2461">
            <v>99.05</v>
          </cell>
          <cell r="F2461" t="str">
            <v>SEDUC</v>
          </cell>
        </row>
        <row r="2462">
          <cell r="A2462" t="str">
            <v/>
          </cell>
          <cell r="D2462">
            <v>0</v>
          </cell>
        </row>
        <row r="2463">
          <cell r="A2463" t="str">
            <v>18.20.201</v>
          </cell>
          <cell r="B2463" t="str">
            <v>FORNECIMENTO E INSTALAÇÃO DE DISPOSITIVO DE PROTEÇÃO DR, TIPO AC, CORRENTE NOMINAL RESIDUAL 30mA, BIPOLAR, CORRENTE NOMINAL 40A, FAB.:SIEMENS OU SIMILAR.</v>
          </cell>
          <cell r="C2463" t="str">
            <v>Un</v>
          </cell>
          <cell r="D2463">
            <v>128.33750000000001</v>
          </cell>
          <cell r="E2463">
            <v>102.67</v>
          </cell>
          <cell r="F2463" t="str">
            <v>SEDUC</v>
          </cell>
        </row>
        <row r="2464">
          <cell r="A2464" t="str">
            <v/>
          </cell>
          <cell r="D2464">
            <v>0</v>
          </cell>
        </row>
        <row r="2465">
          <cell r="A2465" t="str">
            <v>18.20.202</v>
          </cell>
          <cell r="B2465" t="str">
            <v>FORNECIMENTO E INSTALAÇÃO DE DISPOSITIVO DE PROTEÇÃO DR, TIPO AC, CORRENTE NOMINAL RESIDUAL 30mA, BIPOLAR, CORRENTE NOMINAL 63A, FAB.:SIEMENS OU SIMILAR.</v>
          </cell>
          <cell r="C2465" t="str">
            <v>Un</v>
          </cell>
          <cell r="D2465">
            <v>205.9</v>
          </cell>
          <cell r="E2465">
            <v>164.72</v>
          </cell>
          <cell r="F2465" t="str">
            <v>SEDUC</v>
          </cell>
        </row>
        <row r="2466">
          <cell r="A2466" t="str">
            <v/>
          </cell>
          <cell r="D2466">
            <v>0</v>
          </cell>
        </row>
        <row r="2467">
          <cell r="A2467" t="str">
            <v>18.20.210</v>
          </cell>
          <cell r="B2467" t="str">
            <v>FORNECIMENTO E INSTALAÇÃO DE DISPOSITIVO DE PROTEÇÃO DR, TIPO AC, CORRENTE NOMINAL RESIDUAL 30mA, TETRAPOLAR, CORRENTE NOMINAL 25A, FAB.:SIEMENS OU SIMILAR.</v>
          </cell>
          <cell r="C2467" t="str">
            <v>Un</v>
          </cell>
          <cell r="D2467">
            <v>167.35</v>
          </cell>
          <cell r="E2467">
            <v>133.88</v>
          </cell>
          <cell r="F2467" t="str">
            <v>SEDUC</v>
          </cell>
        </row>
        <row r="2468">
          <cell r="A2468" t="str">
            <v/>
          </cell>
          <cell r="D2468">
            <v>0</v>
          </cell>
        </row>
        <row r="2469">
          <cell r="A2469" t="str">
            <v>18.20.211</v>
          </cell>
          <cell r="B2469" t="str">
            <v>FORNECIMENTO E INSTALAÇÃO DE DISPOSITIVO DE PROTEÇÃO DR, TIPO AC, CORRENTE NOMINAL RESIDUAL 30mA, TETRAPOLAR, CORRENTE NOMINAL 40A, FAB.:SIEMENS OU SIMILAR.</v>
          </cell>
          <cell r="C2469" t="str">
            <v>Un</v>
          </cell>
          <cell r="D2469">
            <v>170.79999999999998</v>
          </cell>
          <cell r="E2469">
            <v>136.63999999999999</v>
          </cell>
          <cell r="F2469" t="str">
            <v>SEDUC</v>
          </cell>
        </row>
        <row r="2470">
          <cell r="A2470" t="str">
            <v/>
          </cell>
          <cell r="D2470">
            <v>0</v>
          </cell>
        </row>
        <row r="2471">
          <cell r="A2471" t="str">
            <v>18.20.212</v>
          </cell>
          <cell r="B2471" t="str">
            <v>FORNECIMENTO E INSTALAÇÃO DE DISPOSITIVO DE PROTEÇÃO DR, TIPO AC, CORRENTE NOMINAL RESIDUAL 30mA, TETRAPOLAR, CORRENTE NOMINAL 63A, FAB.:SIEMENS OU SIMILAR.</v>
          </cell>
          <cell r="C2471" t="str">
            <v>Un</v>
          </cell>
          <cell r="D2471">
            <v>208.125</v>
          </cell>
          <cell r="E2471">
            <v>166.5</v>
          </cell>
          <cell r="F2471" t="str">
            <v>SEDUC</v>
          </cell>
        </row>
        <row r="2472">
          <cell r="A2472" t="str">
            <v/>
          </cell>
          <cell r="D2472">
            <v>0</v>
          </cell>
        </row>
        <row r="2473">
          <cell r="A2473" t="str">
            <v>18.21.060</v>
          </cell>
          <cell r="B2473" t="str">
            <v>QUADRO DE DISTRIBUICAO METALICO DE EMBUTIR, SEM BARRAMENTO, TIPO QCSP, GOMES OU SIMILAR, PARA ATE 3 CIRCUITOS MONOPOLARES, SEM PORTA, INCLUSIVE INSTALACAO.</v>
          </cell>
          <cell r="C2473" t="str">
            <v>Un</v>
          </cell>
          <cell r="D2473">
            <v>38.424999999999997</v>
          </cell>
          <cell r="E2473">
            <v>30.74</v>
          </cell>
          <cell r="F2473" t="str">
            <v>EMLURB</v>
          </cell>
        </row>
        <row r="2474">
          <cell r="A2474" t="str">
            <v/>
          </cell>
          <cell r="D2474">
            <v>0</v>
          </cell>
        </row>
        <row r="2475">
          <cell r="A2475" t="str">
            <v>18.21.070</v>
          </cell>
          <cell r="B2475" t="str">
            <v>QUADRO DE DISTRIBUICAO METALICO DE EMBUTIR, SEM BARRAMENTO, TIPO QCCP, GOMES OU SIMILAR, PARA ATE 3 CIRCUITOS MONOPOLARES, COM PORTA, INCLUSIVE INSTALACAO.</v>
          </cell>
          <cell r="C2475" t="str">
            <v>Un</v>
          </cell>
          <cell r="D2475">
            <v>41.725000000000001</v>
          </cell>
          <cell r="E2475">
            <v>33.380000000000003</v>
          </cell>
          <cell r="F2475" t="str">
            <v>EMLURB</v>
          </cell>
        </row>
        <row r="2476">
          <cell r="A2476" t="str">
            <v/>
          </cell>
          <cell r="D2476">
            <v>0</v>
          </cell>
        </row>
        <row r="2477">
          <cell r="A2477" t="str">
            <v>18.21.080</v>
          </cell>
          <cell r="B2477" t="str">
            <v>QUADRO DE DISTRIBUICAO METALICO DE EMBUTIR, SEM BARRAMENTO, TIPO QCCP, GOMES OU SIMILAR, PARA ATE 6 CIRCUITOS MONOPOLARES, COM PORTA, INCLUSIVE INSTALACAO.</v>
          </cell>
          <cell r="C2477" t="str">
            <v>Un</v>
          </cell>
          <cell r="D2477">
            <v>52.662500000000001</v>
          </cell>
          <cell r="E2477">
            <v>42.13</v>
          </cell>
          <cell r="F2477" t="str">
            <v>EMLURB</v>
          </cell>
        </row>
        <row r="2478">
          <cell r="A2478" t="str">
            <v/>
          </cell>
          <cell r="D2478">
            <v>0</v>
          </cell>
        </row>
        <row r="2479">
          <cell r="A2479" t="str">
            <v>18.21.090</v>
          </cell>
          <cell r="B2479" t="str">
            <v>QUADRO DE DISTRIBUICAO METALICO DE EMBUTIR, SEM BARRAMENTO, TIPO QCCP, GOMES OU SIMILAR, PARA ATE 12 CIRCUITOS MONOPOLARES, COM PORTA, INCLUSIVE INSTALACAO.</v>
          </cell>
          <cell r="C2479" t="str">
            <v>Un</v>
          </cell>
          <cell r="D2479">
            <v>68.600000000000009</v>
          </cell>
          <cell r="E2479">
            <v>54.88</v>
          </cell>
          <cell r="F2479" t="str">
            <v>EMLURB</v>
          </cell>
        </row>
        <row r="2480">
          <cell r="A2480" t="str">
            <v/>
          </cell>
          <cell r="D2480">
            <v>0</v>
          </cell>
        </row>
        <row r="2481">
          <cell r="A2481" t="str">
            <v>18.21.100</v>
          </cell>
          <cell r="B2481" t="str">
            <v>QUADRO DE DISTRIBUICAO METALICO DE EMBUTIR, C0M BARRAMENTO, TIPO QCCP, GOMES OU SIMILAR, PARA ATE 18 CIRCUITOS MONOPOLARES , E CHAVE GERAL, COM PORTA, INCLUSIVE INSTALACAO.</v>
          </cell>
          <cell r="C2481" t="str">
            <v>Un</v>
          </cell>
          <cell r="D2481">
            <v>136.64999999999998</v>
          </cell>
          <cell r="E2481">
            <v>109.32</v>
          </cell>
          <cell r="F2481" t="str">
            <v>EMLURB</v>
          </cell>
        </row>
        <row r="2482">
          <cell r="A2482" t="str">
            <v/>
          </cell>
          <cell r="D2482">
            <v>0</v>
          </cell>
        </row>
        <row r="2483">
          <cell r="A2483" t="str">
            <v>18.21.110</v>
          </cell>
          <cell r="B2483" t="str">
            <v>QUADRO DE DISTRIBUICAO EM RESINA TERMOPLASTICA DE EMBUTIR, COM PORTA, SEM BARRAMENTO PARA ATE 3 CIRCUITOS MONOPOLARES, REF. CDEC-3E, CEMAR OU SIMILAR, INCLUSIVE INSTALACAO.</v>
          </cell>
          <cell r="C2483" t="str">
            <v>Un</v>
          </cell>
          <cell r="D2483">
            <v>40.85</v>
          </cell>
          <cell r="E2483">
            <v>32.68</v>
          </cell>
          <cell r="F2483" t="str">
            <v>EMLURB</v>
          </cell>
        </row>
        <row r="2484">
          <cell r="A2484" t="str">
            <v/>
          </cell>
          <cell r="D2484">
            <v>0</v>
          </cell>
        </row>
        <row r="2485">
          <cell r="A2485" t="str">
            <v>18.21.120</v>
          </cell>
          <cell r="B2485" t="str">
            <v>QUADRO DE DISTRIBUICAO EM RESINA TERMOPLASTICA DE EMBUTIR,COM PORTA, SEM BARRAMENTO, PARA ATE 6 CIRCUITOS MONOPOLARES, REF. CDEC-6E, CEMAR OU SIMILAR, INCLUSIVE INSTALACAO.</v>
          </cell>
          <cell r="C2485" t="str">
            <v>Un</v>
          </cell>
          <cell r="D2485">
            <v>50.724999999999994</v>
          </cell>
          <cell r="E2485">
            <v>40.58</v>
          </cell>
          <cell r="F2485" t="str">
            <v>EMLURB</v>
          </cell>
        </row>
        <row r="2486">
          <cell r="A2486" t="str">
            <v/>
          </cell>
          <cell r="D2486">
            <v>0</v>
          </cell>
        </row>
        <row r="2487">
          <cell r="A2487" t="str">
            <v>18.21.130</v>
          </cell>
          <cell r="B2487" t="str">
            <v>QUADRO DE DISTRIBUICAO EM RESINA TERMOPLASTICA DE EMBUTIR, COM PORTA, SEM BARRAMENTO, PARA ATE 12 CIRCUITOS MONOPOLARES, REF. CDEC-12E, CEMAR OU SIMILAR, INCLUSIVE INSTALACAO.</v>
          </cell>
          <cell r="C2487" t="str">
            <v>Un</v>
          </cell>
          <cell r="D2487">
            <v>54.85</v>
          </cell>
          <cell r="E2487">
            <v>43.88</v>
          </cell>
          <cell r="F2487" t="str">
            <v>EMLURB</v>
          </cell>
        </row>
        <row r="2488">
          <cell r="A2488" t="str">
            <v/>
          </cell>
          <cell r="D2488">
            <v>0</v>
          </cell>
        </row>
        <row r="2489">
          <cell r="A2489" t="str">
            <v>18.21.140</v>
          </cell>
          <cell r="B2489" t="str">
            <v>QUADRO DE DISTRIBUICAO EM RESINA TERMOPLASTICA DE EMBUTIR, COM PORTA, SEM BARRAMENTO, PARA ATE 16 CIRCUITOS MONOPOLARES, REF. CDSC-16S, CEMAR OU SIMILAR, INCLUSIVE INSTALACAO.</v>
          </cell>
          <cell r="C2489" t="str">
            <v>Un</v>
          </cell>
          <cell r="D2489">
            <v>86.024999999999991</v>
          </cell>
          <cell r="E2489">
            <v>68.819999999999993</v>
          </cell>
          <cell r="F2489" t="str">
            <v>EMLURB</v>
          </cell>
        </row>
        <row r="2490">
          <cell r="A2490" t="str">
            <v/>
          </cell>
          <cell r="D2490">
            <v>0</v>
          </cell>
        </row>
        <row r="2491">
          <cell r="A2491" t="str">
            <v>18.21.150</v>
          </cell>
          <cell r="B2491" t="str">
            <v>QUADRO DE DISTRIBUICAO METALICO DE EMBUTIR,C/ PORTA, BARRAMENTO, CHAVE GERAL E PLACA DE NEUTRO PARA ATE 12 CIRCUITOS MONOPOLARES, REF. QDETN-12, CEMAR OU SIMILAR, INCLUSIVE INSTALACAO.</v>
          </cell>
          <cell r="C2491" t="str">
            <v>Un</v>
          </cell>
          <cell r="D2491">
            <v>176.85</v>
          </cell>
          <cell r="E2491">
            <v>141.47999999999999</v>
          </cell>
          <cell r="F2491" t="str">
            <v>EMLURB</v>
          </cell>
        </row>
        <row r="2492">
          <cell r="A2492" t="str">
            <v/>
          </cell>
          <cell r="D2492">
            <v>0</v>
          </cell>
        </row>
        <row r="2493">
          <cell r="A2493" t="str">
            <v>18.21.160</v>
          </cell>
          <cell r="B2493" t="str">
            <v>QUADRO DE DISTRIBUICAO METALICO DE EMBUTIR,C/ PORTA, BARRAMENTO, CHAVE GERAL E PLACA DE NEUTRO PARA ATE 20 CIRCUITOS MONOPOLARES, REF. QDETN-20, CEMAR OU SIMILAR, INCLUSIVE INSTALACAO.</v>
          </cell>
          <cell r="C2493" t="str">
            <v>Un</v>
          </cell>
          <cell r="D2493">
            <v>231.02499999999998</v>
          </cell>
          <cell r="E2493">
            <v>184.82</v>
          </cell>
          <cell r="F2493" t="str">
            <v>EMLURB</v>
          </cell>
        </row>
        <row r="2494">
          <cell r="A2494" t="str">
            <v/>
          </cell>
          <cell r="D2494">
            <v>0</v>
          </cell>
        </row>
        <row r="2495">
          <cell r="A2495" t="str">
            <v>18.21.170</v>
          </cell>
          <cell r="B2495" t="str">
            <v>QUADRO DE DISTRIBUICAO METALICO DE EMBUTIR,C/ PORTA, BARRAMENTO, CHAVE GERAL E PLACA DE NEUTRO PARA ATE 32 CIRCUITOS MONOPOLARES, REF. QDETN-32, CEMAR OU SIMILAR, INCLUSIVE INSTALACAO.</v>
          </cell>
          <cell r="C2495" t="str">
            <v>Un</v>
          </cell>
          <cell r="D2495">
            <v>364.45</v>
          </cell>
          <cell r="E2495">
            <v>291.56</v>
          </cell>
          <cell r="F2495" t="str">
            <v>EMLURB</v>
          </cell>
        </row>
        <row r="2496">
          <cell r="A2496" t="str">
            <v/>
          </cell>
          <cell r="D2496">
            <v>0</v>
          </cell>
        </row>
        <row r="2497">
          <cell r="A2497" t="str">
            <v>18.21.195</v>
          </cell>
          <cell r="B2497" t="str">
            <v>FORNEC.E INSTAL.QUADRO DIST. GERAL EM CHAPA DE AÇO, DE SOBREPOR, BARRAM. TRIFÁSICO, BARRA DE FASE E NEUTRO DE 120MM² E BARRA DE TERRA DE 70MM², INC.PINT.ELETROST., C/ CAPAC. DE 250A/35KA, INC.CONTRA-PORTA EM CHAPA METÁLICA, PARA 08 DISJ.TRIPOL.10KA, DIMEN</v>
          </cell>
          <cell r="C2497" t="str">
            <v>Un</v>
          </cell>
          <cell r="D2497">
            <v>3550.55</v>
          </cell>
          <cell r="E2497">
            <v>2840.44</v>
          </cell>
          <cell r="F2497" t="str">
            <v>SEDUC</v>
          </cell>
        </row>
        <row r="2498">
          <cell r="A2498" t="str">
            <v/>
          </cell>
          <cell r="D2498">
            <v>0</v>
          </cell>
        </row>
        <row r="2499">
          <cell r="A2499" t="str">
            <v>18.21.197</v>
          </cell>
          <cell r="B2499" t="str">
            <v>QUADRO DE DIST.GERAL EM CHAPA DE AÇO, SOBREPOR, BARRAMENTO TRIF., BARRA DE FASES E NEUTRO DE 90MM2 E BARRA DE TERRA DE 35MM2, INCL.PINTURA ELETROSTÁTICA, C/ CAPAC.P/DISJ.TRIF.130A/10KA, INCL.CONTRA-PORTA EM CHAPA METÁLICA, PREPARADA P/10 DISJ. TRIP.10KA,C</v>
          </cell>
          <cell r="C2499" t="str">
            <v>Un</v>
          </cell>
          <cell r="D2499">
            <v>2992.0875000000001</v>
          </cell>
          <cell r="E2499">
            <v>2393.67</v>
          </cell>
          <cell r="F2499" t="str">
            <v>SEDUC</v>
          </cell>
        </row>
        <row r="2500">
          <cell r="A2500" t="str">
            <v/>
          </cell>
          <cell r="D2500">
            <v>0</v>
          </cell>
        </row>
        <row r="2501">
          <cell r="A2501" t="str">
            <v>18.21.198</v>
          </cell>
          <cell r="B2501" t="str">
            <v>FORNECIMENTO E COLOCAÇÃO DE QUADRO DE DISTRIBUIÇÃO DE TELEFONE (0,40 X 0,40 X 0,12)M, TIPO EMBUTIR, PADRÃO TELEBRÁS, COM BLOCO BLI 10 PARES.</v>
          </cell>
          <cell r="C2501" t="str">
            <v>Un</v>
          </cell>
          <cell r="D2501">
            <v>96.15</v>
          </cell>
          <cell r="E2501">
            <v>76.92</v>
          </cell>
          <cell r="F2501" t="str">
            <v>SEDUC</v>
          </cell>
        </row>
        <row r="2502">
          <cell r="A2502" t="str">
            <v/>
          </cell>
          <cell r="D2502">
            <v>0</v>
          </cell>
        </row>
        <row r="2503">
          <cell r="A2503" t="str">
            <v>18.21.199</v>
          </cell>
          <cell r="B2503" t="str">
            <v>FORNECIMENTO E COLOCAÇÃO DE QUADRO DE DISTRIBUIÇÃO DE TELEFONE (0,40 X 0,40 X 0,12)M, TIPO SOBREPOR, PADRÃO TELEBRÁS, COM BLOCO BLI 10 PARES.</v>
          </cell>
          <cell r="C2503" t="str">
            <v>Un</v>
          </cell>
          <cell r="D2503">
            <v>100.8</v>
          </cell>
          <cell r="E2503">
            <v>80.64</v>
          </cell>
          <cell r="F2503" t="str">
            <v>SEDUC</v>
          </cell>
        </row>
        <row r="2504">
          <cell r="A2504" t="str">
            <v/>
          </cell>
          <cell r="D2504">
            <v>0</v>
          </cell>
        </row>
        <row r="2505">
          <cell r="A2505" t="str">
            <v>18.21.204</v>
          </cell>
          <cell r="B2505" t="str">
            <v>FORNECIMENTO E INSTALAÇÃO DE QUADRO DE DISTRIBUIÇÃO TRIFÁSICO, DE EMBUTIR,COM BARRAMENTO (100A) PARA 16 CIRCUITOS.</v>
          </cell>
          <cell r="C2505" t="str">
            <v>Un</v>
          </cell>
          <cell r="D2505">
            <v>240.61250000000001</v>
          </cell>
          <cell r="E2505">
            <v>192.49</v>
          </cell>
          <cell r="F2505" t="str">
            <v>SEDUC</v>
          </cell>
        </row>
        <row r="2506">
          <cell r="A2506" t="str">
            <v/>
          </cell>
          <cell r="D2506">
            <v>0</v>
          </cell>
        </row>
        <row r="2507">
          <cell r="A2507" t="str">
            <v>18.21.209</v>
          </cell>
          <cell r="B2507" t="str">
            <v>FORNECIMENTO E INSTALAÇÃO DE QUADRO DE DISTRIBUIÇÃO TRIFÁSICO, DE EMBUTIR,COM BARRAMENTO (100A) PARA 40 CIRCUITOS.</v>
          </cell>
          <cell r="C2507" t="str">
            <v>Un</v>
          </cell>
          <cell r="D2507">
            <v>428.67500000000001</v>
          </cell>
          <cell r="E2507">
            <v>342.94</v>
          </cell>
          <cell r="F2507" t="str">
            <v>SEDUC</v>
          </cell>
        </row>
        <row r="2508">
          <cell r="A2508" t="str">
            <v/>
          </cell>
          <cell r="D2508">
            <v>0</v>
          </cell>
        </row>
        <row r="2509">
          <cell r="A2509" t="str">
            <v>18.21.210</v>
          </cell>
          <cell r="B2509" t="str">
            <v>FORNECIMENTO E INSTALAÇÃO DE QUADRO DE DISTRIBUIÇÃO TRIFÁSICO, METÁLICO, DE EMBUTIR,COM BARRAMENTO, CHAVE GERAL E PLACA DE NEUTRO PARA ATÉ 50 CIRCUITOS MONOPOLARES, REF. QDETG-X56S 225A DIN - CÓDIGO 90.40.25 - CEMAR OU SIMILAR. NÃO INCLUINDO OS DISJUNTORE</v>
          </cell>
          <cell r="C2509" t="str">
            <v>Un</v>
          </cell>
          <cell r="D2509">
            <v>824.41249999999991</v>
          </cell>
          <cell r="E2509">
            <v>659.53</v>
          </cell>
          <cell r="F2509" t="str">
            <v>SEDUC</v>
          </cell>
        </row>
        <row r="2510">
          <cell r="A2510" t="str">
            <v/>
          </cell>
          <cell r="D2510">
            <v>0</v>
          </cell>
        </row>
        <row r="2511">
          <cell r="A2511" t="str">
            <v>18.21.211</v>
          </cell>
          <cell r="B2511" t="str">
            <v>FORNECIMENTO E INSTALAÇÃO DE QUADRO DE DISTRIBUIÇÃO TRIFÁSICO, METÁLICO, DE EMBUTIR, COM BARRAMENTO, CHAVE GERAL E PLACA DE NEUTRO PARA ATÉ 50 CIRCUITOS MONOPOLARES, REF. QDETG-50EX 225A UL - CÓDIGO 90.40.06 - CEMAR OU SIMILAR.NÃO INCLUINDO OS DISJUNTORES</v>
          </cell>
          <cell r="C2511" t="str">
            <v>Un</v>
          </cell>
          <cell r="D2511">
            <v>1014.7750000000001</v>
          </cell>
          <cell r="E2511">
            <v>811.82</v>
          </cell>
          <cell r="F2511" t="str">
            <v>SEDUC</v>
          </cell>
        </row>
        <row r="2512">
          <cell r="A2512" t="str">
            <v/>
          </cell>
          <cell r="D2512">
            <v>0</v>
          </cell>
        </row>
        <row r="2513">
          <cell r="A2513" t="str">
            <v>18.21.212</v>
          </cell>
          <cell r="B2513" t="str">
            <v>FORNECIMENTO E INSTALAÇÃO DE QUADRO DE DISTRIBUIÇÃO UNIVERSAL TRIFÁSICO, DE EMBUTIR,COM BARRAMENTO (150A), CHAVE GERAL E PLACA DE NEUTRO PARA ATÉ 24 CIRCUITOS MONOPOLARES,REF.QDETG II-24UL - CEMAR OU SIMILAR.NÃO INCLUINDO OS DISJUNTORES E/OU OUTROS DISPOS</v>
          </cell>
          <cell r="C2513" t="str">
            <v>Un</v>
          </cell>
          <cell r="D2513">
            <v>511.61250000000001</v>
          </cell>
          <cell r="E2513">
            <v>409.29</v>
          </cell>
          <cell r="F2513" t="str">
            <v>SEDUC</v>
          </cell>
        </row>
        <row r="2514">
          <cell r="A2514" t="str">
            <v/>
          </cell>
          <cell r="D2514">
            <v>0</v>
          </cell>
        </row>
        <row r="2515">
          <cell r="A2515" t="str">
            <v>18.21.213</v>
          </cell>
          <cell r="B2515" t="str">
            <v>FORNECIMENTO E INSTALAÇÃO DE QUADRO DE DISTRIBUIÇÃO UNIVERSAL TRIFÁSICO, DE EMBUTIR,COM BARRAMENTO (150A), CHAVE GERAL E PLACA DE NEUTRO PARA ATÉ 32 CIRCUITOS MONOPOLARES,REF.QDETG II-32UL - CEMAR OU SIMILAR.NÃO INCLUINDO OS DISJUNTORES E/OU OUTROS DISPOS</v>
          </cell>
          <cell r="C2515" t="str">
            <v>Un</v>
          </cell>
          <cell r="D2515">
            <v>589.27499999999998</v>
          </cell>
          <cell r="E2515">
            <v>471.42</v>
          </cell>
          <cell r="F2515" t="str">
            <v>SEDUC</v>
          </cell>
        </row>
        <row r="2516">
          <cell r="A2516" t="str">
            <v/>
          </cell>
          <cell r="D2516">
            <v>0</v>
          </cell>
        </row>
        <row r="2517">
          <cell r="A2517" t="str">
            <v>18.21.214</v>
          </cell>
          <cell r="B2517" t="str">
            <v>FORNECIMENTO E INSTALAÇÃO DE QUADRO DE DISTRIBUIÇÃO UNIVERSAL TRIFÁSICO, DE EMBUTIR,COM BARRAMENTO (225A), CHAVE GERAL E PLACA DE NEUTRO PARA ATÉ 40 CIRCUITOS MONOPOLARES,REF.QDETG - 40EX  - FAB.CEMAR OU SIMILAR.NÃO INCLUINDO OS DISJUNTORES E/OU OUTROS DI</v>
          </cell>
          <cell r="C2517" t="str">
            <v>Un</v>
          </cell>
          <cell r="D2517">
            <v>780.47500000000002</v>
          </cell>
          <cell r="E2517">
            <v>624.38</v>
          </cell>
          <cell r="F2517" t="str">
            <v>SEDUC</v>
          </cell>
        </row>
        <row r="2518">
          <cell r="A2518" t="str">
            <v/>
          </cell>
          <cell r="D2518">
            <v>0</v>
          </cell>
        </row>
        <row r="2519">
          <cell r="A2519" t="str">
            <v>18.21.220</v>
          </cell>
          <cell r="B2519" t="str">
            <v>FORNECIMENTO E INSTALAÇÃO DE QUADRO EM CHAPA DE AÇO Nº16 BWG NAS DIMENSÕES 0,80X0,60X0,20M, COM BARRAMENTOS DE FASES,NEUTRO E TERRA DE 1"X3/16", MONTADOS SOBRE ISOLADORES DE EPOXI 25X30MM E CONTENDO EM SEU INTERIOR DISJUNTOR GERAL E 125A/10KA E SEIS DISJU</v>
          </cell>
          <cell r="C2519" t="str">
            <v>Un</v>
          </cell>
          <cell r="D2519">
            <v>3388.6875</v>
          </cell>
          <cell r="E2519">
            <v>2710.95</v>
          </cell>
          <cell r="F2519" t="str">
            <v>SEDUC</v>
          </cell>
        </row>
        <row r="2520">
          <cell r="A2520" t="str">
            <v/>
          </cell>
          <cell r="D2520">
            <v>0</v>
          </cell>
        </row>
        <row r="2521">
          <cell r="A2521" t="str">
            <v>18.21.230</v>
          </cell>
          <cell r="B2521" t="str">
            <v>FORNECIMENTO E INSTALAÇÃO DE BARRA CHATA DE COBRE 3/8"X1/16" EM BARRAMENTO DE QUADRO ELÉTRICO</v>
          </cell>
          <cell r="C2521" t="str">
            <v>m</v>
          </cell>
          <cell r="D2521">
            <v>41.275000000000006</v>
          </cell>
          <cell r="E2521">
            <v>33.020000000000003</v>
          </cell>
          <cell r="F2521" t="str">
            <v>SEDUC</v>
          </cell>
        </row>
        <row r="2522">
          <cell r="A2522" t="str">
            <v/>
          </cell>
          <cell r="D2522">
            <v>0</v>
          </cell>
        </row>
        <row r="2523">
          <cell r="A2523" t="str">
            <v>18.22.010</v>
          </cell>
          <cell r="B2523" t="str">
            <v>PONTO DE LUZ EM TETO OU PAREDE, INCLUINDO CAIXA 4 X 4 POL. TIGREFLEX OU SIMILAR, TUBULACAO PVC RIGIDO E FIACAO, ATE O QUADRO DE DISTRIBUICAO.</v>
          </cell>
          <cell r="C2523" t="str">
            <v>Pt</v>
          </cell>
          <cell r="D2523">
            <v>60.887500000000003</v>
          </cell>
          <cell r="E2523">
            <v>48.71</v>
          </cell>
          <cell r="F2523" t="str">
            <v>EMLURB</v>
          </cell>
        </row>
        <row r="2524">
          <cell r="A2524" t="str">
            <v/>
          </cell>
          <cell r="D2524">
            <v>0</v>
          </cell>
        </row>
        <row r="2525">
          <cell r="A2525" t="str">
            <v>18.22.015</v>
          </cell>
          <cell r="B2525" t="str">
            <v>PONTO DE LUZ EM TETO OU PAREDE, INCLUINDO CAIXA 4" X 4" TIGREFLE OU SIMILAR E FIAÇÃO, ATÉ O QUADRO DE DISTRIBUIÇÃO ( SEM ELETRODUTO).</v>
          </cell>
          <cell r="C2525" t="str">
            <v>Pt</v>
          </cell>
          <cell r="D2525">
            <v>53.112500000000004</v>
          </cell>
          <cell r="E2525">
            <v>42.49</v>
          </cell>
          <cell r="F2525" t="str">
            <v>SEDUC</v>
          </cell>
        </row>
        <row r="2526">
          <cell r="A2526" t="str">
            <v/>
          </cell>
          <cell r="D2526">
            <v>0</v>
          </cell>
        </row>
        <row r="2527">
          <cell r="A2527" t="str">
            <v>18.22.020</v>
          </cell>
          <cell r="B2527" t="str">
            <v>PONTO DE INTERRUPTOR DE UMA SECCAO, PIAL OU SIMILAR,INCLUSIVE TUBULACAO PVC RIGIDO, FIACAO, CX. 4 X 2 POL. TIGREFLEX OU SIMILAR PLACA E DEMAIS ACESSORIOS, ATE O PONTO DE LUZ.</v>
          </cell>
          <cell r="C2527" t="str">
            <v>Pt</v>
          </cell>
          <cell r="D2527">
            <v>50.650000000000006</v>
          </cell>
          <cell r="E2527">
            <v>40.520000000000003</v>
          </cell>
          <cell r="F2527" t="str">
            <v>EMLURB</v>
          </cell>
        </row>
        <row r="2528">
          <cell r="A2528" t="str">
            <v/>
          </cell>
          <cell r="D2528">
            <v>0</v>
          </cell>
        </row>
        <row r="2529">
          <cell r="A2529" t="str">
            <v>18.22.030</v>
          </cell>
          <cell r="B2529" t="str">
            <v>PONTO DE INTERRUPTOR DE 2 SECCOES, PIAL OU SIMILAR, INCLUSIVE TUBULACAO PVC RIGIDO, FIACAO CAIXA 4 X 2 POL. TIGREFLEX OU SIMILAR, PLACA E DEMAIS ACESSORIOS, ATE O PONTO DE LUZ.</v>
          </cell>
          <cell r="C2529" t="str">
            <v>Pt</v>
          </cell>
          <cell r="D2529">
            <v>79.3125</v>
          </cell>
          <cell r="E2529">
            <v>63.45</v>
          </cell>
          <cell r="F2529" t="str">
            <v>EMLURB</v>
          </cell>
        </row>
        <row r="2530">
          <cell r="A2530" t="str">
            <v/>
          </cell>
          <cell r="D2530">
            <v>0</v>
          </cell>
        </row>
        <row r="2531">
          <cell r="A2531" t="str">
            <v>18.22.040</v>
          </cell>
          <cell r="B2531" t="str">
            <v>PONTO DE INTERRUPTOR DE 3 SECCOES, PIAL OU SIMILAR, INCLUSIVE TUBULACAO PVC RIGIDO, FIACAO CAIXA 4 X 2 POL. TIGREFLEX OU SIMILAR, PLACA E DEMAIS ACESSORIOS, ATE O PONTO DE LUZ.</v>
          </cell>
          <cell r="C2531" t="str">
            <v>Pt</v>
          </cell>
          <cell r="D2531">
            <v>98.737499999999997</v>
          </cell>
          <cell r="E2531">
            <v>78.989999999999995</v>
          </cell>
          <cell r="F2531" t="str">
            <v>EMLURB</v>
          </cell>
        </row>
        <row r="2532">
          <cell r="A2532" t="str">
            <v/>
          </cell>
          <cell r="D2532">
            <v>0</v>
          </cell>
        </row>
        <row r="2533">
          <cell r="A2533" t="str">
            <v>18.22.050</v>
          </cell>
          <cell r="B2533" t="str">
            <v>PONTO DE INTERRUPTOR THREE-WAY, PIAL OU SIMILAR, INCLUSIVE TUBULACAO PVC RIGIDO, FIACAO, CAIXA 4 X 2 POL. TIGREFLEX OU SIMILAR, PLACA E DEMAIS ACESSORIOS, ATE O PONTO DE LUZ.</v>
          </cell>
          <cell r="C2533" t="str">
            <v>Pt</v>
          </cell>
          <cell r="D2533">
            <v>157.21250000000001</v>
          </cell>
          <cell r="E2533">
            <v>125.77</v>
          </cell>
          <cell r="F2533" t="str">
            <v>EMLURB</v>
          </cell>
        </row>
        <row r="2534">
          <cell r="A2534" t="str">
            <v/>
          </cell>
          <cell r="D2534">
            <v>0</v>
          </cell>
        </row>
        <row r="2535">
          <cell r="A2535" t="str">
            <v>18.22.060</v>
          </cell>
          <cell r="B2535" t="str">
            <v>PONTO DE TOMADA UNIV.(2P+1 T) PIAL OU SIMILAR INCLUSIVE TUBULACAO PVC RIGIDO, FIACAO, CAIXA 4 X 2 POL. TIGREFLEX OU SIMILAR, PLACA E DEMAIS ACESSORIOS, ATE O PONTO DE LUZ OU QUADRO DE DISTRIBUICAO.</v>
          </cell>
          <cell r="C2535" t="str">
            <v>Pt</v>
          </cell>
          <cell r="D2535">
            <v>93.287499999999994</v>
          </cell>
          <cell r="E2535">
            <v>74.63</v>
          </cell>
          <cell r="F2535" t="str">
            <v>EMLURB</v>
          </cell>
        </row>
        <row r="2536">
          <cell r="A2536" t="str">
            <v/>
          </cell>
          <cell r="D2536">
            <v>0</v>
          </cell>
        </row>
        <row r="2537">
          <cell r="A2537" t="str">
            <v>18.22.070</v>
          </cell>
          <cell r="B2537" t="str">
            <v>PONTO DE TOMADA UNIVERSAL (2P+1 T),PIAL OU SIMILAR P/ 2000 W INCLUSIVE TUBULACAO PVC RIGIDO, FIACAO, CAIXA 4 X 2 POL.TIGREFLEX OU SIMILAR, PLACA E DEMAIS ACESSORIOS ATE O QUADRO DE DISTRIBUICAO.</v>
          </cell>
          <cell r="C2537" t="str">
            <v>Pt</v>
          </cell>
          <cell r="D2537">
            <v>148.625</v>
          </cell>
          <cell r="E2537">
            <v>118.9</v>
          </cell>
          <cell r="F2537" t="str">
            <v>EMLURB</v>
          </cell>
        </row>
        <row r="2538">
          <cell r="A2538" t="str">
            <v/>
          </cell>
          <cell r="D2538">
            <v>0</v>
          </cell>
        </row>
        <row r="2539">
          <cell r="A2539" t="str">
            <v>18.22.080</v>
          </cell>
          <cell r="B2539" t="str">
            <v>PONTO DE TOMADA P/AR CONDICIONADO C/CONJ. TIPO ARSTOP OU SIMILAR,EM CAIXA TIGREFLEX OU SIMILAR 4 X 4 POL.,C/PLACA, TOMADA TRIP. P/PINO CHATO E DISJ. TERMOMAG. DE 25A, INCLUSIVE TUBULACAO PVC RIGIDO, FIACAO, ATERRAMENTO E DEMAIS ACESS. ATE O QUADRO DE DIST</v>
          </cell>
          <cell r="C2539" t="str">
            <v>Pt</v>
          </cell>
          <cell r="D2539">
            <v>183.0625</v>
          </cell>
          <cell r="E2539">
            <v>146.44999999999999</v>
          </cell>
          <cell r="F2539" t="str">
            <v>EMLURB</v>
          </cell>
        </row>
        <row r="2540">
          <cell r="A2540" t="str">
            <v/>
          </cell>
          <cell r="D2540">
            <v>0</v>
          </cell>
        </row>
        <row r="2541">
          <cell r="A2541" t="str">
            <v>18.22.090</v>
          </cell>
          <cell r="B2541" t="str">
            <v>PONTO DE TOMADA PARA TELEFONE, PIAL OU SIMILAR, EM CAIXA TIGREFLEX OU SIMILAR DE 4 X 2 POL., INCLUSIVE PLACA, TUBULACAO EM PVC RIGIDO, FIACAO, CAIXAS DE PASSAGEM E DEMAIS ACESSORIOS, ATE A CAIXA DE DISTRIBUICAO DO PAVIMENTO.</v>
          </cell>
          <cell r="C2541" t="str">
            <v>Pt</v>
          </cell>
          <cell r="D2541">
            <v>88.125</v>
          </cell>
          <cell r="E2541">
            <v>70.5</v>
          </cell>
          <cell r="F2541" t="str">
            <v>EMLURB</v>
          </cell>
        </row>
        <row r="2542">
          <cell r="A2542" t="str">
            <v/>
          </cell>
          <cell r="D2542">
            <v>0</v>
          </cell>
        </row>
        <row r="2543">
          <cell r="A2543" t="str">
            <v>18.22.100</v>
          </cell>
          <cell r="B2543" t="str">
            <v>PONTO DE CAMPAINHA, INCLUSIVE CAIXA, CIGARRA, BOTAO, ESPELHO, TUBULACAO PVC RIGIDO, FIACAO E DEMAIS ACESSORIOS, ATE QUADRO DE DISTRIBUICAO.</v>
          </cell>
          <cell r="C2543" t="str">
            <v>Pt</v>
          </cell>
          <cell r="D2543">
            <v>139.82499999999999</v>
          </cell>
          <cell r="E2543">
            <v>111.86</v>
          </cell>
          <cell r="F2543" t="str">
            <v>EMLURB</v>
          </cell>
        </row>
        <row r="2544">
          <cell r="A2544" t="str">
            <v/>
          </cell>
          <cell r="D2544">
            <v>0</v>
          </cell>
        </row>
        <row r="2545">
          <cell r="A2545" t="str">
            <v>18.22.111</v>
          </cell>
          <cell r="B2545" t="str">
            <v>PONTO DE INTERRUPTOR DE UMA SEÇÃO COM TOMADA UNIVERSAL 2P, PIAL OU SIMILAR, INCLUSIVE TUBULAÇÃO DE PVC RÍGIDO, FIAÇÃO, CAIXA 4X2", TIGREFLEX OU SIMILAR, PLACA E DEMAIS ACESSÓRIOS, ATÉ O PONTO DE LUZ OU QUADRO DE DISTRIBUIÇÃO.</v>
          </cell>
          <cell r="C2545" t="str">
            <v>Pt</v>
          </cell>
          <cell r="D2545">
            <v>62.8125</v>
          </cell>
          <cell r="E2545">
            <v>50.25</v>
          </cell>
          <cell r="F2545" t="str">
            <v>SEDUC</v>
          </cell>
        </row>
        <row r="2546">
          <cell r="A2546" t="str">
            <v/>
          </cell>
          <cell r="D2546">
            <v>0</v>
          </cell>
        </row>
        <row r="2547">
          <cell r="A2547" t="str">
            <v>18.23.020</v>
          </cell>
          <cell r="B2547" t="str">
            <v>PONTO DE INTERRUPTOR C/  1 SEÇÃO SIMPLES, INSTALAÇÃO APARENTE EM CONDULETES "X" METÁLICOS, INCLUSIVE ELETRODUTOS DE PVC RÍGIDO ROSCÁVEL 3/4" C/ 3,00M, LUVAS E CURVAS LONGAS EM PVC, ABRAÇADEIRAS TIPO "D", BUCHAS E ARRUELAS DE ALUMÍNIO E FIO DE COBRE, TEMPE</v>
          </cell>
          <cell r="C2547" t="str">
            <v>Pt</v>
          </cell>
          <cell r="D2547">
            <v>89.537499999999994</v>
          </cell>
          <cell r="E2547">
            <v>71.63</v>
          </cell>
          <cell r="F2547" t="str">
            <v>SEDUC</v>
          </cell>
        </row>
        <row r="2548">
          <cell r="A2548" t="str">
            <v/>
          </cell>
          <cell r="D2548">
            <v>0</v>
          </cell>
        </row>
        <row r="2549">
          <cell r="A2549" t="str">
            <v>18.23.021</v>
          </cell>
          <cell r="B2549"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49" t="str">
            <v>Pt</v>
          </cell>
          <cell r="D2549">
            <v>125.78749999999999</v>
          </cell>
          <cell r="E2549">
            <v>100.63</v>
          </cell>
          <cell r="F2549" t="str">
            <v>SEDUC</v>
          </cell>
        </row>
        <row r="2550">
          <cell r="A2550" t="str">
            <v/>
          </cell>
          <cell r="D2550">
            <v>0</v>
          </cell>
        </row>
        <row r="2551">
          <cell r="A2551" t="str">
            <v>18.23.022</v>
          </cell>
          <cell r="B2551" t="str">
            <v>PONTO DE INTERRUPTOR C/ 1 SEÇÃO SIMPLES C/ TOMADA 2P 10A/250V,INST. APARENTE EM CONDULETES METÁLICOS, INCL. ELETRODUTOS PVC RÍGIDO ROSCÁVEL 3/4" C/ 6,00M, LUVAS E CURVAS LONGAS EM PVC, ABRAÇADEIRAS TIPO "D", BUCHAS E ARRUELAS DE ALUMÍNIO E FIO DE COBRE,TE</v>
          </cell>
          <cell r="C2551" t="str">
            <v>Pt</v>
          </cell>
          <cell r="D2551">
            <v>133.9</v>
          </cell>
          <cell r="E2551">
            <v>107.12</v>
          </cell>
          <cell r="F2551" t="str">
            <v>SEDUC</v>
          </cell>
        </row>
        <row r="2552">
          <cell r="A2552" t="str">
            <v/>
          </cell>
          <cell r="D2552">
            <v>0</v>
          </cell>
        </row>
        <row r="2553">
          <cell r="A2553" t="str">
            <v>18.23.023</v>
          </cell>
          <cell r="B2553" t="str">
            <v>PONTO DE INTERRUPTOR C/2 SEÇÕES SIMPLES C/TOMADA 2P 10A/250V INSTAL. APARENTE, EM CONDULETES METÁLICOS, INCL.ELETRODUTO DE PVC RÍGIDO ROSCÁVEL 3/4" C/6,00M,LUVAS E CURVAS LONGAS EM PVC,ABRAÇADEIRAS TIPO "D",BUCHAS E ARRUELAS DE ALUMÍNIO E FIO DE COBRE, TE</v>
          </cell>
          <cell r="C2553" t="str">
            <v>Pt</v>
          </cell>
          <cell r="D2553">
            <v>153.42499999999998</v>
          </cell>
          <cell r="E2553">
            <v>122.74</v>
          </cell>
          <cell r="F2553" t="str">
            <v>SEDUC</v>
          </cell>
        </row>
        <row r="2554">
          <cell r="A2554" t="str">
            <v/>
          </cell>
          <cell r="D2554">
            <v>0</v>
          </cell>
        </row>
        <row r="2555">
          <cell r="A2555" t="str">
            <v>18.23.024</v>
          </cell>
          <cell r="B2555" t="str">
            <v>PONTO DE INTERRUPTOR C/3 SEÇÕES SIMPLES EM CONDULETES METÁLICOS, INCLUSIVE ELETRODUTOS DE PVC RÍGIDO ROSCÁVEL 3/4" COM 6,00M, LUVAS E CURVAS LONGAS EM PVC, ABRAÇADEIRAS TIPO "D", BUCHAS E ARRUELAS DE ALUMÍNIO, E FIO COBRE, TEMPERA MOLE, CLASSE 1, ISOLAMEN</v>
          </cell>
          <cell r="C2555" t="str">
            <v>Pt</v>
          </cell>
          <cell r="D2555">
            <v>137.78749999999999</v>
          </cell>
          <cell r="E2555">
            <v>110.23</v>
          </cell>
          <cell r="F2555" t="str">
            <v>SEDUC</v>
          </cell>
        </row>
        <row r="2556">
          <cell r="A2556" t="str">
            <v/>
          </cell>
          <cell r="D2556">
            <v>0</v>
          </cell>
        </row>
        <row r="2557">
          <cell r="A2557" t="str">
            <v>18.23.030</v>
          </cell>
          <cell r="B2557"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57" t="str">
            <v>Pt</v>
          </cell>
          <cell r="D2557">
            <v>102.5625</v>
          </cell>
          <cell r="E2557">
            <v>82.05</v>
          </cell>
          <cell r="F2557" t="str">
            <v>SEDUC</v>
          </cell>
        </row>
        <row r="2558">
          <cell r="A2558" t="str">
            <v/>
          </cell>
          <cell r="D2558">
            <v>0</v>
          </cell>
        </row>
        <row r="2559">
          <cell r="A2559" t="str">
            <v>18.23.031</v>
          </cell>
          <cell r="B2559" t="str">
            <v>PONTO DE TOMADA 2P+T 10A/250V,INSTALAÇÃO APARENTE EM CONDULETES METÁLICOS, INCL. ELETRODUTO DE PVC RÍG.ROSCÁVEL 3/4" C/9,00M, LUVAS E CURVAS LONGAS EM PVC, ABRAÇADEIRAS TIPO "D" BUCHAS E ARRUELAS DE ALUMÍNIO E FIO COBRE, TEMPERA MOLE,CLASSE 1, ISOL.EM PVC</v>
          </cell>
          <cell r="C2559" t="str">
            <v>Pt</v>
          </cell>
          <cell r="D2559">
            <v>157.97499999999999</v>
          </cell>
          <cell r="E2559">
            <v>126.38</v>
          </cell>
          <cell r="F2559" t="str">
            <v>SEDUC</v>
          </cell>
        </row>
        <row r="2560">
          <cell r="A2560" t="str">
            <v/>
          </cell>
          <cell r="D2560">
            <v>0</v>
          </cell>
        </row>
        <row r="2561">
          <cell r="A2561" t="str">
            <v>18.23.032</v>
          </cell>
          <cell r="B2561" t="str">
            <v>PONTO DE TOMADA DE COMPUTADOR 2P+T 15A/250V, INST. APARENTE, EM CONDULETES METÁL., INCL. ELET.DE PVC RIG.ROSCÁVEL 3/4" C/9,00M, LUVAS E CURVAS LONGAS EM PVC, ABRAÇADEIRAS TIPO "D", BUCHAS E ARRUELAS DE ALUMÍNIO, FIO DE COBRE, TEMPERA MOLE, CLASSE 1, ISOL.</v>
          </cell>
          <cell r="C2561" t="str">
            <v>Pt</v>
          </cell>
          <cell r="D2561">
            <v>155.41249999999999</v>
          </cell>
          <cell r="E2561">
            <v>124.33</v>
          </cell>
          <cell r="F2561" t="str">
            <v>SEDUC</v>
          </cell>
        </row>
        <row r="2562">
          <cell r="A2562" t="str">
            <v/>
          </cell>
          <cell r="D2562">
            <v>0</v>
          </cell>
        </row>
        <row r="2563">
          <cell r="A2563" t="str">
            <v>18.23.040</v>
          </cell>
          <cell r="B2563" t="str">
            <v>PONTO DE TELEFONE,INSTALAÇÃO APARENTE, EM CONDULETES METÁLICOS, INCLUSIVE ELETRODUTOS DE PVC RÍGIDO ROSCÁVEL 3/4" COM 6,00M, LUVAS E CURVAS LONGAS EM PVC, ABRAÇADEIRAS TIPO "D" E CABO CCI-1.</v>
          </cell>
          <cell r="C2563" t="str">
            <v>Pt</v>
          </cell>
          <cell r="D2563">
            <v>90.512499999999989</v>
          </cell>
          <cell r="E2563">
            <v>72.41</v>
          </cell>
          <cell r="F2563" t="str">
            <v>SEDUC</v>
          </cell>
        </row>
        <row r="2564">
          <cell r="A2564" t="str">
            <v/>
          </cell>
          <cell r="D2564">
            <v>0</v>
          </cell>
        </row>
        <row r="2565">
          <cell r="A2565" t="str">
            <v>18.23.050</v>
          </cell>
          <cell r="B2565" t="str">
            <v>PONTO DE TOMADA DE AR CONDICIONADO ATÉ 2.400W, INSTAL. APARENTE, EM CONDULETES METAL.INCL. ELETRODUTOS DE PVC RÍG. ROSCÁVEL 3/4" COM 6,00M, LUVAS E CURVAS LONGAS EM PVC, ABRAÇADEIRAS TIPO "D", CONJ. ARSTOP 25A E FIO DE COBRE AF 0,6/1KV DE 4,00MM² (SEM HAS</v>
          </cell>
          <cell r="C2565" t="str">
            <v>Pt</v>
          </cell>
          <cell r="D2565">
            <v>190.51249999999999</v>
          </cell>
          <cell r="E2565">
            <v>152.41</v>
          </cell>
          <cell r="F2565" t="str">
            <v>SEDUC</v>
          </cell>
        </row>
        <row r="2566">
          <cell r="A2566" t="str">
            <v/>
          </cell>
          <cell r="D2566">
            <v>0</v>
          </cell>
        </row>
        <row r="2567">
          <cell r="A2567" t="str">
            <v>18.23.051</v>
          </cell>
          <cell r="B2567" t="str">
            <v>PONTO DE TOMADA DE AR CONDICIONADO ATÉ 2.400w, INST. APARENTE EM CONDULETES METAL.INCL.ELETRODUTOS DE PVC RÍG. ROSCÁVEL 3/4" COM 6,00M,LUVAS E CURVAS EM PVC, ABRAÇADEIRAS TIPO "D" FIO COBRE AF0,6/1KV DE 4,00MM² ( SEM HASTE DE ATERRAMENTO E CONJUNTO ARSTOP</v>
          </cell>
          <cell r="C2567" t="str">
            <v>Pt</v>
          </cell>
          <cell r="D2567">
            <v>158.6</v>
          </cell>
          <cell r="E2567">
            <v>126.88</v>
          </cell>
          <cell r="F2567" t="str">
            <v>SEDUC</v>
          </cell>
        </row>
        <row r="2568">
          <cell r="A2568" t="str">
            <v/>
          </cell>
          <cell r="D2568">
            <v>0</v>
          </cell>
        </row>
        <row r="2569">
          <cell r="A2569" t="str">
            <v>18.23.060</v>
          </cell>
          <cell r="B2569" t="str">
            <v>PONTO DE LÓGICA SECO, EM CONDULETES METÁLICOS, INCLUSIVE ELETRODUTOS DE PVC RÍGIDO ROSCÁVEL 3/4" COM 9,00M, LUVAS E CURVAS EM PVC, ABRAÇADEIRAS TIPO "D", BUCHAS E ARRUELAS DE ALUMÍNIO (INSTALAÇÃO APARENTE)</v>
          </cell>
          <cell r="C2569" t="str">
            <v>Pt</v>
          </cell>
          <cell r="D2569">
            <v>88.85</v>
          </cell>
          <cell r="E2569">
            <v>71.08</v>
          </cell>
          <cell r="F2569" t="str">
            <v>SEDUC</v>
          </cell>
        </row>
        <row r="2570">
          <cell r="A2570" t="str">
            <v/>
          </cell>
          <cell r="D2570">
            <v>0</v>
          </cell>
        </row>
        <row r="2571">
          <cell r="A2571" t="str">
            <v>18.23.070</v>
          </cell>
          <cell r="B2571" t="str">
            <v>DESLOCAMENTO DE PONTO DE INTERRUPTOR OU TOMADA APARENTE. CONSIDERADA A RETIRADA E REINSTALAÇÃO COM APROVEITAMENTO DO MATERIAL: ELETRODUTO DE PVC RÍGIDO, LUVAS E CURVAS LONGAS DE PVC,ABARÇADEIRA TIPO "D", BUCHAS E ARRUELAS DE ALUMÍNIO, CONDULETE METÁLICO E</v>
          </cell>
          <cell r="C2571" t="str">
            <v>Un</v>
          </cell>
          <cell r="D2571">
            <v>66.900000000000006</v>
          </cell>
          <cell r="E2571">
            <v>53.52</v>
          </cell>
          <cell r="F2571" t="str">
            <v>SEDUC</v>
          </cell>
        </row>
        <row r="2572">
          <cell r="A2572" t="str">
            <v/>
          </cell>
          <cell r="D2572">
            <v>0</v>
          </cell>
        </row>
        <row r="2573">
          <cell r="A2573" t="str">
            <v>18.23.080</v>
          </cell>
          <cell r="B2573" t="str">
            <v>PONTO DE INTERRUPTOR DE DUAS SEÇÕES COM TOMADA UNIVERSAL (2P), LINHA PRATIS PIAL OU SIMILAR, INCLUSIVE TUBULAÇÃO EM ELETRODUTO DE PVC RÍGIDO ROSCÁVEL 3/4" , FIO COBRE, TEMPERA MOLE, CLASSE 1, ISOLAMENTO EM PVC DE 2,5MM2, CAIXA 4"X2"  FAB.TIGREFLEX OU SIMI</v>
          </cell>
          <cell r="C2573" t="str">
            <v>Pt</v>
          </cell>
          <cell r="D2573">
            <v>86.237499999999997</v>
          </cell>
          <cell r="E2573">
            <v>68.989999999999995</v>
          </cell>
          <cell r="F2573" t="str">
            <v>SEDUC</v>
          </cell>
        </row>
        <row r="2574">
          <cell r="A2574" t="str">
            <v/>
          </cell>
          <cell r="D2574">
            <v>0</v>
          </cell>
        </row>
        <row r="2575">
          <cell r="A2575" t="str">
            <v>18.24.010</v>
          </cell>
          <cell r="B2575" t="str">
            <v>CAIXA DE PASSAGEM SUBTERRANEA COM DIMENSOES INTERNAS 0,40 X 0,40 M, ALTURA 0,60 M, SOBRE CAMADA DE BRITA COM 0.10 M DE ESPESSURA, PAREDES EM ALVENARIA E LAJE DE TAMPA EM CONCRETO ARMADO, INCLUSIVE ESCAVACAO, REMOCAO E REATERRO.</v>
          </cell>
          <cell r="C2575" t="str">
            <v>Un</v>
          </cell>
          <cell r="D2575">
            <v>65.375</v>
          </cell>
          <cell r="E2575">
            <v>52.3</v>
          </cell>
          <cell r="F2575" t="str">
            <v>EMLURB</v>
          </cell>
        </row>
        <row r="2576">
          <cell r="A2576" t="str">
            <v/>
          </cell>
          <cell r="D2576">
            <v>0</v>
          </cell>
        </row>
        <row r="2577">
          <cell r="A2577" t="str">
            <v>18.24.020</v>
          </cell>
          <cell r="B2577" t="str">
            <v>CAIXA DE PASSAGEM SUBTERRANEA PARA ENTRADA DE REDE TELEFONICA,TIPO R1 (ATE 35 PONTOS), COM DIMENSOES INTERNAS 0,60 X 0,35 M, ALTURA 0,50 M,PAREDES EM ALVENARIA, LAJE DE TAMPA E FUNDO EM CONCRETO,INCLUSIVE ESCAVACAO, REMOCAO E REATERRO.</v>
          </cell>
          <cell r="C2577" t="str">
            <v>Un</v>
          </cell>
          <cell r="D2577">
            <v>72.512500000000003</v>
          </cell>
          <cell r="E2577">
            <v>58.01</v>
          </cell>
          <cell r="F2577" t="str">
            <v>EMLURB</v>
          </cell>
        </row>
        <row r="2578">
          <cell r="A2578" t="str">
            <v/>
          </cell>
          <cell r="D2578">
            <v>0</v>
          </cell>
        </row>
        <row r="2579">
          <cell r="A2579" t="str">
            <v>18.24.040</v>
          </cell>
          <cell r="B2579" t="str">
            <v>FORNECIMENTO E EXECUÇÃO CAIXA DE PASSAGEM ELÉTRICA, DIMEN. INTERNAS:80X80X100CM,EM ALVEN.1/2 VEZ REVESTIDA INTERNA E EXTERNAMENTE C/CHAPISCO 1:3(C:A) E MASSA ÚNICA 1:4:4 (CIMENTO,SAIBRO E AREIA), C/FUNDO FALSO EM BRITA ESP:10CM E TAMPA DE CONC.ARMADO FCK:</v>
          </cell>
          <cell r="C2579" t="str">
            <v>Un</v>
          </cell>
          <cell r="D2579">
            <v>458.63750000000005</v>
          </cell>
          <cell r="E2579">
            <v>366.91</v>
          </cell>
          <cell r="F2579" t="str">
            <v>SEDUC</v>
          </cell>
        </row>
        <row r="2580">
          <cell r="A2580" t="str">
            <v/>
          </cell>
          <cell r="D2580">
            <v>0</v>
          </cell>
        </row>
        <row r="2581">
          <cell r="A2581" t="str">
            <v>18.24.049</v>
          </cell>
          <cell r="B2581" t="str">
            <v>FORNECIMENTO E EXECUÇÃO DE CAIXA DE PASSAGEM ELÉTRICA, DIMENSÕES INTERNAS  30 X 30 X 60CM, EM ALVENARIA, REVESTIDA, COM FUNDO FALSO EM BRITA E TAMPA DE CONCRETO ARMADO COM REFORÇO DE CANTONEIRA EM FERRO DE 3/4"X1/8" NAS BORDAS.INCLUSIVE ESCAVAÇÃO, REATERR</v>
          </cell>
          <cell r="C2581" t="str">
            <v>Un</v>
          </cell>
          <cell r="D2581">
            <v>205.07499999999999</v>
          </cell>
          <cell r="E2581">
            <v>164.06</v>
          </cell>
          <cell r="F2581" t="str">
            <v>SEDUC</v>
          </cell>
        </row>
        <row r="2582">
          <cell r="A2582" t="str">
            <v/>
          </cell>
          <cell r="D2582">
            <v>0</v>
          </cell>
        </row>
        <row r="2583">
          <cell r="A2583" t="str">
            <v>18.24.050</v>
          </cell>
          <cell r="B2583" t="str">
            <v>FORNECIMENTO E EXECUÇÃO DE CAIXA DE PASSAGEM ELÉTRICA, DIMENSÕES INTERNAS  40 X 40 X 60CM, EM ALVENARIA, REVESTIDA, COM FUNDO FALSO EM BRITA E TAMPA DE CONCRETO ARMADO COM REFORÇO DE CANTONEIRA EM FERRO DE 3/4"X1/8" NAS BORDAS.INCLUSIVE ESCAVAÇÃO, REATERR</v>
          </cell>
          <cell r="C2583" t="str">
            <v>Un</v>
          </cell>
          <cell r="D2583">
            <v>219.8</v>
          </cell>
          <cell r="E2583">
            <v>175.84</v>
          </cell>
          <cell r="F2583" t="str">
            <v>SEDUC</v>
          </cell>
        </row>
        <row r="2584">
          <cell r="A2584" t="str">
            <v/>
          </cell>
          <cell r="D2584">
            <v>0</v>
          </cell>
        </row>
        <row r="2585">
          <cell r="A2585" t="str">
            <v>18.24.060</v>
          </cell>
          <cell r="B2585" t="str">
            <v>FORNEC. E EXECUÇÃO CAIXA PASSAGEM ELÉT. DIMEN.INTER. :50X50X60CM,EM ALVEN.1/2 VEZ REVEST.INTERNA E EXTERN. C/CHAPISCO 1:3(C:A) E MASSA ÚNICA 1:4:4 (CIMENTO,SAIBRO E AREIA), C/FUNDO EM BRITA ESP:10CM E TAMPA CONC.ARM.FCK:20MPA.C/CANTON.DE FERRO "L" DE 3/4"</v>
          </cell>
          <cell r="C2585" t="str">
            <v>Un</v>
          </cell>
          <cell r="D2585">
            <v>261.64999999999998</v>
          </cell>
          <cell r="E2585">
            <v>209.32</v>
          </cell>
          <cell r="F2585" t="str">
            <v>SEDUC</v>
          </cell>
        </row>
        <row r="2586">
          <cell r="A2586" t="str">
            <v/>
          </cell>
          <cell r="D2586">
            <v>0</v>
          </cell>
        </row>
        <row r="2587">
          <cell r="A2587" t="str">
            <v>18.24.070</v>
          </cell>
          <cell r="B2587" t="str">
            <v>FORNECIMENTO E EXECUÇÃO CAIXA DE PASSAGEM ELÉTRICA, DIMEN. INTERNAS:100X100X100CM,EM ALVEN.1/2 VEZ REVESTIDA INTERNA E EXTERNAMENTE C/CHAPISCO 1:3(C:A) E MASSA ÚNICA 1:4:4 (CIMENTO,SAIBRO E AREIA), C/FUNDO FALSO EMBRITA ESP:10CM E TAMPA CONC.ARMADO FCK:20</v>
          </cell>
          <cell r="C2587" t="str">
            <v>Un</v>
          </cell>
          <cell r="D2587">
            <v>570.33749999999998</v>
          </cell>
          <cell r="E2587">
            <v>456.27</v>
          </cell>
          <cell r="F2587" t="str">
            <v>SEDUC</v>
          </cell>
        </row>
        <row r="2588">
          <cell r="A2588" t="str">
            <v/>
          </cell>
          <cell r="D2588">
            <v>0</v>
          </cell>
        </row>
        <row r="2589">
          <cell r="A2589" t="str">
            <v>18.24.080</v>
          </cell>
          <cell r="B2589" t="str">
            <v>CAIXA DE PASSAGEM EM CHAPA DE AÇO COM TAMPA PARAFUSADA, DIMENSÕES 150 X 150 X 80MM</v>
          </cell>
          <cell r="C2589" t="str">
            <v>Un</v>
          </cell>
          <cell r="D2589">
            <v>24.987499999999997</v>
          </cell>
          <cell r="E2589">
            <v>19.989999999999998</v>
          </cell>
          <cell r="F2589" t="str">
            <v>SEDUC</v>
          </cell>
        </row>
        <row r="2590">
          <cell r="A2590" t="str">
            <v/>
          </cell>
          <cell r="D2590">
            <v>0</v>
          </cell>
        </row>
        <row r="2591">
          <cell r="A2591" t="str">
            <v>18.24.090</v>
          </cell>
          <cell r="B2591" t="str">
            <v>CAIXA DE PASSAGEM EM CHAPA DE AÇO COM TAMPA PARAFUSADA, DIMENSÕES 500 X 500 X 150MM.</v>
          </cell>
          <cell r="C2591" t="str">
            <v>Un</v>
          </cell>
          <cell r="D2591">
            <v>139.73750000000001</v>
          </cell>
          <cell r="E2591">
            <v>111.79</v>
          </cell>
          <cell r="F2591" t="str">
            <v>SEDUC</v>
          </cell>
        </row>
        <row r="2592">
          <cell r="A2592" t="str">
            <v/>
          </cell>
          <cell r="D2592">
            <v>0</v>
          </cell>
        </row>
        <row r="2593">
          <cell r="A2593" t="str">
            <v>18.24.100</v>
          </cell>
          <cell r="B2593" t="str">
            <v>FORNECIMENTO E EXECUÇÃO DE TAMPA EM CONCRETO NAS DIMENSÕES: 60X60X5CM PARA CAIXA DE PASSAGEM ELÉTRICA, COM REFORÇO DE CANTONEIRA EM FERRO 2"X2"X3/16" NAS BORDAS DA MESMA.INCLUSO MOLDURA EM CANTONEIRA DE FERRO DE 2 1/2"X2 1/2"X 3/16" FIXADA NA CAIXA DE PAS</v>
          </cell>
          <cell r="C2593" t="str">
            <v>Un</v>
          </cell>
          <cell r="D2593">
            <v>235.28749999999999</v>
          </cell>
          <cell r="E2593">
            <v>188.23</v>
          </cell>
          <cell r="F2593" t="str">
            <v>SEDUC</v>
          </cell>
        </row>
        <row r="2594">
          <cell r="A2594" t="str">
            <v/>
          </cell>
          <cell r="D2594">
            <v>0</v>
          </cell>
        </row>
        <row r="2595">
          <cell r="A2595" t="str">
            <v>18.25.020</v>
          </cell>
          <cell r="B2595" t="str">
            <v>LUMINARIA TIPO SOBREPOR,ABERTA, PARA 2 LAMPADAS FLUORES. DE 20W,REF. TMS-500 PHILLIPS OU SIM., INCLUSIVE REATOR ALTO FATOR DE POTENCIA LAMPADAS, DEMAIS ACESSORIOS E INSTALACAO.</v>
          </cell>
          <cell r="C2595" t="str">
            <v>Cj</v>
          </cell>
          <cell r="D2595">
            <v>97.337500000000006</v>
          </cell>
          <cell r="E2595">
            <v>77.87</v>
          </cell>
          <cell r="F2595" t="str">
            <v>EMLURB</v>
          </cell>
        </row>
        <row r="2596">
          <cell r="A2596" t="str">
            <v/>
          </cell>
          <cell r="D2596">
            <v>0</v>
          </cell>
        </row>
        <row r="2597">
          <cell r="A2597" t="str">
            <v>18.25.026</v>
          </cell>
          <cell r="B2597" t="str">
            <v>FORN. E INST. DE LUMINÁRIA DE EMBUTIR COM REFLETOR DE ALUMÍNIO, ALETAS PLANAS BRANCAS PARA 2 LÂMPADAS PL-C LUZ DO DIA DE 26W, PHILLPS OU SIMILAR REF.FBN 260, INCLUSIVE REATOR DE PARTIDA RÁPIDA, LÂMPADAS E ACESSÓRIOS.</v>
          </cell>
          <cell r="C2597" t="str">
            <v>Cj</v>
          </cell>
          <cell r="D2597">
            <v>173.78749999999999</v>
          </cell>
          <cell r="E2597">
            <v>139.03</v>
          </cell>
          <cell r="F2597" t="str">
            <v>SEDUC</v>
          </cell>
        </row>
        <row r="2598">
          <cell r="A2598" t="str">
            <v/>
          </cell>
          <cell r="D2598">
            <v>0</v>
          </cell>
        </row>
        <row r="2599">
          <cell r="A2599" t="str">
            <v>18.25.030</v>
          </cell>
          <cell r="B2599" t="str">
            <v>LUMINARIA TIPO SOBREPOR, ABERTA, PARA 1 LAMPADA FLUORES. DE 40 W,REF. TMS-500 PHILLIPS OU SIM., INCLUSIVE REATOR ALTO FATOR DE POTENCIA LAMPADA, DEMAIS ACESSORIOS E INSTALACAO.</v>
          </cell>
          <cell r="C2599" t="str">
            <v>Cj</v>
          </cell>
          <cell r="D2599">
            <v>78.174999999999997</v>
          </cell>
          <cell r="E2599">
            <v>62.54</v>
          </cell>
          <cell r="F2599" t="str">
            <v>EMLURB</v>
          </cell>
        </row>
        <row r="2600">
          <cell r="A2600" t="str">
            <v/>
          </cell>
          <cell r="D2600">
            <v>0</v>
          </cell>
        </row>
        <row r="2601">
          <cell r="A2601" t="str">
            <v>18.25.040</v>
          </cell>
          <cell r="B2601" t="str">
            <v>LUMINARIA TIPO SOBREPOR,ABERTA,PARA 02 LAMPADAS FLUORES. DE 40W,REF. TMS-500 PHILLIPS OU SIM., INCLUSIVE REATOR ALTO FATOR DE POTENCIA LAMPADAS, DEMAIS ACESSORIOS E INSTALACAO.</v>
          </cell>
          <cell r="C2601" t="str">
            <v>Cj</v>
          </cell>
          <cell r="D2601">
            <v>137.30000000000001</v>
          </cell>
          <cell r="E2601">
            <v>109.84</v>
          </cell>
          <cell r="F2601" t="str">
            <v>EMLURB</v>
          </cell>
        </row>
        <row r="2602">
          <cell r="A2602" t="str">
            <v/>
          </cell>
          <cell r="D2602">
            <v>0</v>
          </cell>
        </row>
        <row r="2603">
          <cell r="A2603" t="str">
            <v>18.25.045</v>
          </cell>
          <cell r="B2603" t="str">
            <v>Luminária de embutir retangular em chapa c/ pintura epoxi branca e fundo branco p/ 3 lâmpadas  PAR 30 75w fab. Stillux ou similar.</v>
          </cell>
          <cell r="C2603" t="str">
            <v>Un</v>
          </cell>
          <cell r="D2603">
            <v>406.51249999999999</v>
          </cell>
          <cell r="E2603">
            <v>325.20999999999998</v>
          </cell>
          <cell r="F2603" t="str">
            <v>SEE</v>
          </cell>
        </row>
        <row r="2604">
          <cell r="A2604" t="str">
            <v/>
          </cell>
          <cell r="D2604">
            <v>0</v>
          </cell>
        </row>
        <row r="2605">
          <cell r="A2605" t="str">
            <v>18.25.050</v>
          </cell>
          <cell r="B2605" t="str">
            <v>LUMINARIA TIPO SOBREPOR, ABERTA,PARA 1 LAMPADA FLUORES. DE 20 W,REF. 211-R A. B. LEAO OU SIM., INCLUSIVE REATOR ALTO FATOR DE POTENCIA LAMPADA, DEMAIS ACESSORIOS E INSTALACAO.</v>
          </cell>
          <cell r="C2605" t="str">
            <v>Cj</v>
          </cell>
          <cell r="D2605">
            <v>65.362499999999997</v>
          </cell>
          <cell r="E2605">
            <v>52.29</v>
          </cell>
          <cell r="F2605" t="str">
            <v>EMLURB</v>
          </cell>
        </row>
        <row r="2606">
          <cell r="A2606" t="str">
            <v/>
          </cell>
          <cell r="D2606">
            <v>0</v>
          </cell>
        </row>
        <row r="2607">
          <cell r="A2607" t="str">
            <v>18.25.055</v>
          </cell>
          <cell r="B2607" t="str">
            <v>Projetor externo em alumínio fundido p/ lâmpada AR111 facho 24" fab. Stillux ou similar.</v>
          </cell>
          <cell r="C2607" t="str">
            <v>Un</v>
          </cell>
          <cell r="D2607">
            <v>138.5</v>
          </cell>
          <cell r="E2607">
            <v>110.8</v>
          </cell>
          <cell r="F2607" t="str">
            <v>SEE</v>
          </cell>
        </row>
        <row r="2608">
          <cell r="A2608" t="str">
            <v/>
          </cell>
          <cell r="D2608">
            <v>0</v>
          </cell>
        </row>
        <row r="2609">
          <cell r="A2609" t="str">
            <v>18.25.060</v>
          </cell>
          <cell r="B2609" t="str">
            <v>LUMINARIA TIPO SOBREPOR,ABERTA,PARA 02 LAMPADAS FLUORES. DE 20W, REF.211-R A.B. LEAO OU SIM., INCLUSIVE REATOR ALTO FATOR DE POTENCIA LAMPADAS, DEMAIS ACESSORIOS E INSTALACAO.</v>
          </cell>
          <cell r="C2609" t="str">
            <v>Cj</v>
          </cell>
          <cell r="D2609">
            <v>89.962500000000006</v>
          </cell>
          <cell r="E2609">
            <v>71.97</v>
          </cell>
          <cell r="F2609" t="str">
            <v>EMLURB</v>
          </cell>
        </row>
        <row r="2610">
          <cell r="A2610" t="str">
            <v/>
          </cell>
          <cell r="D2610">
            <v>0</v>
          </cell>
        </row>
        <row r="2611">
          <cell r="A2611" t="str">
            <v>18.25.065</v>
          </cell>
          <cell r="B2611" t="str">
            <v>Luminária de embutir circular tipo balizador p/ uso interno em led c/12 leds cor branco quente fab. Utilluz ou similar.</v>
          </cell>
          <cell r="C2611" t="str">
            <v>Un</v>
          </cell>
          <cell r="D2611">
            <v>435.02499999999998</v>
          </cell>
          <cell r="E2611">
            <v>348.02</v>
          </cell>
          <cell r="F2611" t="str">
            <v>SEE</v>
          </cell>
        </row>
        <row r="2612">
          <cell r="A2612" t="str">
            <v/>
          </cell>
          <cell r="D2612">
            <v>0</v>
          </cell>
        </row>
        <row r="2613">
          <cell r="A2613" t="str">
            <v>18.25.070</v>
          </cell>
          <cell r="B2613" t="str">
            <v>LUMINARIA TIPO SOBREPOR, ABERTA, PARA 01 LAMPADA FLUORES. DE 40 W,REF. 211-R A.B. LEAO OU SIM., INCLUSIVE REATOR ALTO FATOR DE POTENCIA LAMPADA, DEMAIS ACESSORIOS E INSTALACAO.</v>
          </cell>
          <cell r="C2613" t="str">
            <v>Cj</v>
          </cell>
          <cell r="D2613">
            <v>68.674999999999997</v>
          </cell>
          <cell r="E2613">
            <v>54.94</v>
          </cell>
          <cell r="F2613" t="str">
            <v>EMLURB</v>
          </cell>
        </row>
        <row r="2614">
          <cell r="A2614" t="str">
            <v/>
          </cell>
          <cell r="D2614">
            <v>0</v>
          </cell>
        </row>
        <row r="2615">
          <cell r="A2615" t="str">
            <v>18.25.071</v>
          </cell>
          <cell r="B2615" t="str">
            <v>LUMINÁRIA DE EMBUTIR RETANGULAR C/ ALETAS E REFLETOR EM ALUMÍNIO P/ 2X 14W C/ REATOR ELETRÔNICO DE 14W AFP E LÂMPADAS DE 14W FAB. STILLUX OU SIMILAR.</v>
          </cell>
          <cell r="C2615" t="str">
            <v>Un</v>
          </cell>
          <cell r="D2615">
            <v>262.71249999999998</v>
          </cell>
          <cell r="E2615">
            <v>210.17</v>
          </cell>
          <cell r="F2615" t="str">
            <v>SEE</v>
          </cell>
        </row>
        <row r="2616">
          <cell r="A2616" t="str">
            <v/>
          </cell>
          <cell r="D2616">
            <v>0</v>
          </cell>
        </row>
        <row r="2617">
          <cell r="A2617" t="str">
            <v>18.25.072</v>
          </cell>
          <cell r="B2617" t="str">
            <v>LUMINÁRIA DE EMBUTIR CIRCULAR C/ REFLETOR EM ALUMÍNIO E VIDRO JATEADO CENTRAL P/ 2 X 15W C/ REATOR INTEGRADO FAB. STILLUX OU SIMILAR.</v>
          </cell>
          <cell r="C2617" t="str">
            <v>Un</v>
          </cell>
          <cell r="D2617">
            <v>111.36250000000001</v>
          </cell>
          <cell r="E2617">
            <v>89.09</v>
          </cell>
          <cell r="F2617" t="str">
            <v>SEE</v>
          </cell>
        </row>
        <row r="2618">
          <cell r="A2618" t="str">
            <v/>
          </cell>
          <cell r="D2618">
            <v>0</v>
          </cell>
        </row>
        <row r="2619">
          <cell r="A2619" t="str">
            <v>18.25.073</v>
          </cell>
          <cell r="B2619" t="str">
            <v>LUMINÁRIA DE EMBUTIR CIRCULAR C/ REFLETOR EM ALUMÍNIO E VIDRO JATEADO CENTRAL P/ 1 X15WCOM REATOR INTEGRADO FAB. STILLUX OU SIMILAR.</v>
          </cell>
          <cell r="C2619" t="str">
            <v>Un</v>
          </cell>
          <cell r="D2619">
            <v>98.025000000000006</v>
          </cell>
          <cell r="E2619">
            <v>78.42</v>
          </cell>
          <cell r="F2619" t="str">
            <v>SEE</v>
          </cell>
        </row>
        <row r="2620">
          <cell r="A2620" t="str">
            <v/>
          </cell>
          <cell r="D2620">
            <v>0</v>
          </cell>
        </row>
        <row r="2621">
          <cell r="A2621" t="str">
            <v>18.25.074</v>
          </cell>
          <cell r="B2621" t="str">
            <v>LUMINÁRIA DE EMBUTIR EM LED MODELO DICROLED COM UM LED DE 5W DIRECIONÁVEL FAB. UTILUZ OU SIMILAR.</v>
          </cell>
          <cell r="C2621" t="str">
            <v>Un</v>
          </cell>
          <cell r="D2621">
            <v>163.44999999999999</v>
          </cell>
          <cell r="E2621">
            <v>130.76</v>
          </cell>
          <cell r="F2621" t="str">
            <v>SEE</v>
          </cell>
        </row>
        <row r="2622">
          <cell r="A2622" t="str">
            <v/>
          </cell>
          <cell r="D2622">
            <v>0</v>
          </cell>
        </row>
        <row r="2623">
          <cell r="A2623" t="str">
            <v>18.25.075</v>
          </cell>
          <cell r="B2623" t="str">
            <v>LUMINÁRIA DE EMBUTIR RETANGULAR C/ REFLETOR EM ALUMÍNIO P/ 2 X 14W  C/ REATOR ELETRÔNICO DE 14W AFP E LÂMPADA DE 14W FAB. STILLUX OU SIMILAR.</v>
          </cell>
          <cell r="C2623" t="str">
            <v>Un</v>
          </cell>
          <cell r="D2623">
            <v>398.6</v>
          </cell>
          <cell r="E2623">
            <v>318.88</v>
          </cell>
          <cell r="F2623" t="str">
            <v>SEE</v>
          </cell>
        </row>
        <row r="2624">
          <cell r="A2624" t="str">
            <v/>
          </cell>
          <cell r="D2624">
            <v>0</v>
          </cell>
        </row>
        <row r="2625">
          <cell r="A2625" t="str">
            <v>18.25.076</v>
          </cell>
          <cell r="B2625" t="str">
            <v>LUMINÁRIA DE EMBUTIR CIRCULAR C/ REFLETOR EM ALUMÍNIO E VIDRO TRANSPARENTE DIRECIONÁVEL P/ 2 X 20W COM REATOR INTEGRADO FAB. LUMALUX OU SIMILAR.</v>
          </cell>
          <cell r="C2625" t="str">
            <v>Un</v>
          </cell>
          <cell r="D2625">
            <v>218.52499999999998</v>
          </cell>
          <cell r="E2625">
            <v>174.82</v>
          </cell>
          <cell r="F2625" t="str">
            <v>SEE</v>
          </cell>
        </row>
        <row r="2626">
          <cell r="A2626" t="str">
            <v/>
          </cell>
          <cell r="D2626">
            <v>0</v>
          </cell>
        </row>
        <row r="2627">
          <cell r="A2627" t="str">
            <v>18.25.077</v>
          </cell>
          <cell r="B2627" t="str">
            <v>LUMINÁRIA DE EMBUTIR RETANGULAR TIPO BALIZADOR P/ USO EXTERNO P/ 1X 15W FAB. LUMALUX OU SIMILAR.</v>
          </cell>
          <cell r="C2627" t="str">
            <v>Un</v>
          </cell>
          <cell r="D2627">
            <v>97.087500000000006</v>
          </cell>
          <cell r="E2627">
            <v>77.67</v>
          </cell>
          <cell r="F2627" t="str">
            <v>SEE</v>
          </cell>
        </row>
        <row r="2628">
          <cell r="A2628" t="str">
            <v/>
          </cell>
          <cell r="D2628">
            <v>0</v>
          </cell>
        </row>
        <row r="2629">
          <cell r="A2629" t="str">
            <v>18.25.078</v>
          </cell>
          <cell r="B2629" t="str">
            <v>LÂMPADA TUBULAR T5  1X 28W P/ UTILIZAR NA SANCA E REATOR P/  1X 28W.</v>
          </cell>
          <cell r="C2629" t="str">
            <v>Un</v>
          </cell>
          <cell r="D2629">
            <v>131.64999999999998</v>
          </cell>
          <cell r="E2629">
            <v>105.32</v>
          </cell>
          <cell r="F2629" t="str">
            <v>SEE</v>
          </cell>
        </row>
        <row r="2630">
          <cell r="A2630" t="str">
            <v/>
          </cell>
          <cell r="D2630">
            <v>0</v>
          </cell>
        </row>
        <row r="2631">
          <cell r="A2631" t="str">
            <v>18.25.079</v>
          </cell>
          <cell r="B2631" t="str">
            <v>LUMINÁRIA DE SOBREPOR TIPO ARANDELA P/  1X20W COM ILUMINAÇÃO INDIRETA COM REATOR INTEGRADO FAB. STILLUX OU SIMILAR.</v>
          </cell>
          <cell r="C2631" t="str">
            <v>Un</v>
          </cell>
          <cell r="D2631">
            <v>209</v>
          </cell>
          <cell r="E2631">
            <v>167.2</v>
          </cell>
          <cell r="F2631" t="str">
            <v>SEE</v>
          </cell>
        </row>
        <row r="2632">
          <cell r="A2632" t="str">
            <v/>
          </cell>
          <cell r="D2632">
            <v>0</v>
          </cell>
        </row>
        <row r="2633">
          <cell r="A2633" t="str">
            <v>18.25.080</v>
          </cell>
          <cell r="B2633" t="str">
            <v>LUMINARIA TIPO SOBREPOR, ABERTA, PARA 02 LAMPADAS FLUORES. DE 40 W, REF. 211-R A. B. LEAO OU SIM., INCLUSIVE REATOR ALTO FATOR DE POTEN CIA, LAMPADAS, DEMAIS ACESSORIOS E INSTALACAO.</v>
          </cell>
          <cell r="C2633" t="str">
            <v>Cj</v>
          </cell>
          <cell r="D2633">
            <v>103.17500000000001</v>
          </cell>
          <cell r="E2633">
            <v>82.54</v>
          </cell>
          <cell r="F2633" t="str">
            <v>EMLURB</v>
          </cell>
        </row>
        <row r="2634">
          <cell r="A2634" t="str">
            <v/>
          </cell>
          <cell r="D2634">
            <v>0</v>
          </cell>
        </row>
        <row r="2635">
          <cell r="A2635" t="str">
            <v>18.25.085</v>
          </cell>
          <cell r="B2635" t="str">
            <v>FORNECIMENTO E INSTALAÇÃO DE LUMINÁRIA TIPO CALHA DE SOBREPOR, ABERTA, PARA 3 LÂMPADAS FLUORESCENTES DE 40W, REF.: 211, FAB: A B LEÃO OU SIMILAR, COM REATOR DE PARTIDA RÁPIDA E ALTO FATOR DE POTÊNCIA COM SUPORTE ANTI-VIBRATÓRIO, LÂMPADAS E ACESSÓRIOS.</v>
          </cell>
          <cell r="C2635" t="str">
            <v>Cj</v>
          </cell>
          <cell r="D2635">
            <v>195.21249999999998</v>
          </cell>
          <cell r="E2635">
            <v>156.16999999999999</v>
          </cell>
          <cell r="F2635" t="str">
            <v>SEDUC</v>
          </cell>
        </row>
        <row r="2636">
          <cell r="A2636" t="str">
            <v/>
          </cell>
          <cell r="D2636">
            <v>0</v>
          </cell>
        </row>
        <row r="2637">
          <cell r="A2637" t="str">
            <v>18.25.088</v>
          </cell>
          <cell r="B2637" t="str">
            <v>FORN.E INST. DE LUM.FLUORESCENTE DE EMBUTIR QUADRADA EM AÇO TRATADO E PINTADO POR PROCESSO ELETROSTÁTICO. REFLETOR INT. PARABÓLICO EM ALUM. ALTO BRILHO E ALETAS ANTI-OFUSCAMENTO PLANAS BRANCAS P/04 LÂMP.FLUOR. DE 16W, INTERPAM OU SIM., REF. 014316, INCL.R</v>
          </cell>
          <cell r="C2637" t="str">
            <v>Cj</v>
          </cell>
          <cell r="D2637">
            <v>262.6875</v>
          </cell>
          <cell r="E2637">
            <v>210.15</v>
          </cell>
          <cell r="F2637" t="str">
            <v>SEDUC</v>
          </cell>
        </row>
        <row r="2638">
          <cell r="A2638" t="str">
            <v/>
          </cell>
          <cell r="D2638">
            <v>0</v>
          </cell>
        </row>
        <row r="2639">
          <cell r="A2639" t="str">
            <v>18.25.090</v>
          </cell>
          <cell r="B2639" t="str">
            <v>LUMINARIA TIPO DROPS EM GLOBO DE VIDRO LEITOSO, REF. 515 A. B. LEAO, OU SIMILAR,COMPLETA, INCLUSIVE LAMPADA E INSTALACAO.</v>
          </cell>
          <cell r="C2639" t="str">
            <v>Cj</v>
          </cell>
          <cell r="D2639">
            <v>44.5625</v>
          </cell>
          <cell r="E2639">
            <v>35.65</v>
          </cell>
          <cell r="F2639" t="str">
            <v>EMLURB</v>
          </cell>
        </row>
        <row r="2640">
          <cell r="A2640" t="str">
            <v/>
          </cell>
          <cell r="D2640">
            <v>0</v>
          </cell>
        </row>
        <row r="2641">
          <cell r="A2641" t="str">
            <v>18.25.100</v>
          </cell>
          <cell r="B2641" t="str">
            <v>LUMINARIA TIPO BEDD (PRATO), REF. 805 A. B. LEAO OU SIMILAR, COM PENDENTE E SUPORTE, INCLUSIVE LAMPADA E INSTALACAO.</v>
          </cell>
          <cell r="C2641" t="str">
            <v>Cj</v>
          </cell>
          <cell r="D2641">
            <v>57.0625</v>
          </cell>
          <cell r="E2641">
            <v>45.65</v>
          </cell>
          <cell r="F2641" t="str">
            <v>EMLURB</v>
          </cell>
        </row>
        <row r="2642">
          <cell r="A2642" t="str">
            <v/>
          </cell>
          <cell r="D2642">
            <v>0</v>
          </cell>
        </row>
        <row r="2643">
          <cell r="A2643" t="str">
            <v>18.25.110</v>
          </cell>
          <cell r="B2643" t="str">
            <v>LUMINARIA TIPO ARANDELA, REF. 403 A. B. LEAO OU SIMILAR, COMPLETA,INCLUSIVE LAMPADA E INSTALACAO.</v>
          </cell>
          <cell r="C2643" t="str">
            <v>Cj</v>
          </cell>
          <cell r="D2643">
            <v>69.1875</v>
          </cell>
          <cell r="E2643">
            <v>55.35</v>
          </cell>
          <cell r="F2643" t="str">
            <v>EMLURB</v>
          </cell>
        </row>
        <row r="2644">
          <cell r="A2644" t="str">
            <v/>
          </cell>
          <cell r="D2644">
            <v>0</v>
          </cell>
        </row>
        <row r="2645">
          <cell r="A2645" t="str">
            <v>18.25.130</v>
          </cell>
          <cell r="B2645" t="str">
            <v>LUMINARIA TIPO SPOT, REF. 401-P A. B. LEAO OU SIMILAR, COMPLETA,INCLUSIVE LAMPADA E INSTALACAO.</v>
          </cell>
          <cell r="C2645" t="str">
            <v>Cj</v>
          </cell>
          <cell r="D2645">
            <v>31.6875</v>
          </cell>
          <cell r="E2645">
            <v>25.35</v>
          </cell>
          <cell r="F2645" t="str">
            <v>EMLURB</v>
          </cell>
        </row>
        <row r="2646">
          <cell r="A2646" t="str">
            <v/>
          </cell>
          <cell r="D2646">
            <v>0</v>
          </cell>
        </row>
        <row r="2647">
          <cell r="A2647" t="str">
            <v>18.25.140</v>
          </cell>
          <cell r="B2647" t="str">
            <v>REFLETOR EXTERNO REF. 408/E A.B.LEAO OU SIMILAR, COMPLETO,INCLUSIVE LAMPADA E INSTALACAO.</v>
          </cell>
          <cell r="C2647" t="str">
            <v>Cj</v>
          </cell>
          <cell r="D2647">
            <v>57.0625</v>
          </cell>
          <cell r="E2647">
            <v>45.65</v>
          </cell>
          <cell r="F2647" t="str">
            <v>EMLURB</v>
          </cell>
        </row>
        <row r="2648">
          <cell r="A2648" t="str">
            <v/>
          </cell>
          <cell r="D2648">
            <v>0</v>
          </cell>
        </row>
        <row r="2649">
          <cell r="A2649" t="str">
            <v>18.25.141</v>
          </cell>
          <cell r="B2649" t="str">
            <v>FORNECIMENTO E INSTALAÇÃO DE REFLETOR EXTERNO PARA LÂMPADA HALÓGENA DE 500W, ALUMÍNIO FUNDIDO, COM VIDRO TEMPERADO, DIMENSÕES DE 20X15CM, REF. 408/EF - A.B. LEÃO OU SIMILAR.</v>
          </cell>
          <cell r="C2649" t="str">
            <v>Un</v>
          </cell>
          <cell r="D2649">
            <v>51.012500000000003</v>
          </cell>
          <cell r="E2649">
            <v>40.81</v>
          </cell>
          <cell r="F2649" t="str">
            <v>SEDUC</v>
          </cell>
        </row>
        <row r="2650">
          <cell r="A2650" t="str">
            <v/>
          </cell>
          <cell r="D2650">
            <v>0</v>
          </cell>
        </row>
        <row r="2651">
          <cell r="A2651" t="str">
            <v>18.25.170</v>
          </cell>
          <cell r="B2651" t="str">
            <v>LUMINARIA PARA LAMPADA A VAPOR DE MERCURIO DE 125 W, REF. ABL 50/F A. B. LEAO OU SIMILAR, COMPLETA, INCLUSIVE BRACO, LAMPADA, REATOR ALTO FATOR DE POTENCIA E INSTALACAO.</v>
          </cell>
          <cell r="C2651" t="str">
            <v>Cj</v>
          </cell>
          <cell r="D2651">
            <v>458.16249999999997</v>
          </cell>
          <cell r="E2651">
            <v>366.53</v>
          </cell>
          <cell r="F2651" t="str">
            <v>EMLURB</v>
          </cell>
        </row>
        <row r="2652">
          <cell r="A2652" t="str">
            <v/>
          </cell>
          <cell r="D2652">
            <v>0</v>
          </cell>
        </row>
        <row r="2653">
          <cell r="A2653" t="str">
            <v>18.25.180</v>
          </cell>
          <cell r="B2653" t="str">
            <v>LUMINARIA PARA LAMPADA A VAPOR DE MERCURIO DE 250 W, REF. ABL 50/F A. B. LEAO OU SIMILAR, COMPLETA, INCLUSIVE BRACO, LAMPADA,REATOR ALTO FATOR DE POTENCIA E INSTALACAO.</v>
          </cell>
          <cell r="C2653" t="str">
            <v>Cj</v>
          </cell>
          <cell r="D2653">
            <v>500.375</v>
          </cell>
          <cell r="E2653">
            <v>400.3</v>
          </cell>
          <cell r="F2653" t="str">
            <v>EMLURB</v>
          </cell>
        </row>
        <row r="2654">
          <cell r="A2654" t="str">
            <v/>
          </cell>
          <cell r="D2654">
            <v>0</v>
          </cell>
        </row>
        <row r="2655">
          <cell r="A2655" t="str">
            <v>18.25.190</v>
          </cell>
          <cell r="B2655" t="str">
            <v>LUMINARIA PARA LAMPADA A VAPOR DE MERCURIO DE 125 W, REF. ABL 50 A.B. LEAO OU SIMILAR, COMPLETA, INCLUSIVE BRACO, LAMPADA, REATOR ALTO FATOR DE POTENCIA E INSTALACAO.</v>
          </cell>
          <cell r="C2655" t="str">
            <v>Cj</v>
          </cell>
          <cell r="D2655">
            <v>448.16249999999997</v>
          </cell>
          <cell r="E2655">
            <v>358.53</v>
          </cell>
          <cell r="F2655" t="str">
            <v>EMLURB</v>
          </cell>
        </row>
        <row r="2656">
          <cell r="A2656" t="str">
            <v/>
          </cell>
          <cell r="D2656">
            <v>0</v>
          </cell>
        </row>
        <row r="2657">
          <cell r="A2657" t="str">
            <v>18.25.200</v>
          </cell>
          <cell r="B2657" t="str">
            <v>LUMINARIA PARA LAMPADA A VAPOR DE MERCURIO DE 250 W, REF. ABL 50 A.B. LEAO OU SIMILAR, COMPLETA, INCLUSIVE BRACO, LAMPADA, REATOR ALTO FATOR DE POTENCIA E INSTALACAO.</v>
          </cell>
          <cell r="C2657" t="str">
            <v>Cj</v>
          </cell>
          <cell r="D2657">
            <v>490.375</v>
          </cell>
          <cell r="E2657">
            <v>392.3</v>
          </cell>
          <cell r="F2657" t="str">
            <v>EMLURB</v>
          </cell>
        </row>
        <row r="2658">
          <cell r="A2658" t="str">
            <v/>
          </cell>
          <cell r="D2658">
            <v>0</v>
          </cell>
        </row>
        <row r="2659">
          <cell r="A2659" t="str">
            <v>18.25.210</v>
          </cell>
          <cell r="B2659" t="str">
            <v>LUMINARIA PARA LAMPADA A VAPOR DE MERCURIO DE 400 W, REF. ABL 50F/400 A. B.LEAO OU SIMILAR, COMPLETA, INCLUSIVE BRACO, LAMPADA, REATOR ALTO FATOR DE POTENCIA E INSTALACAO.</v>
          </cell>
          <cell r="C2659" t="str">
            <v>Un</v>
          </cell>
          <cell r="D2659">
            <v>618.125</v>
          </cell>
          <cell r="E2659">
            <v>494.5</v>
          </cell>
          <cell r="F2659" t="str">
            <v>EMLURB</v>
          </cell>
        </row>
        <row r="2660">
          <cell r="A2660" t="str">
            <v/>
          </cell>
          <cell r="D2660">
            <v>0</v>
          </cell>
        </row>
        <row r="2661">
          <cell r="A2661" t="str">
            <v>18.25.220</v>
          </cell>
          <cell r="B2661" t="str">
            <v>FORNEC.DE CONJ.C/ LUMINARIA FECHADA P/LAMP.VS 70 W C/ DIFUSOR EM POLICARBONATO,SOQUETE E-27 SUPORTE DE ALUM. FUNDIDO REF.1 PLP 1000,POLIMETAL OU SIM.,INCLUSIVE REATOR UE VS 70WX220V (ACOPLADO),LAMP.,BRACO RETO 3/4 POL.X1M C/PARAFUSO P/FIX.EM POSTE,FIO 1,5</v>
          </cell>
          <cell r="C2661" t="str">
            <v>Un</v>
          </cell>
          <cell r="D2661">
            <v>410.01249999999999</v>
          </cell>
          <cell r="E2661">
            <v>328.01</v>
          </cell>
          <cell r="F2661" t="str">
            <v>EMLURB</v>
          </cell>
        </row>
        <row r="2662">
          <cell r="A2662" t="str">
            <v/>
          </cell>
          <cell r="D2662">
            <v>0</v>
          </cell>
        </row>
        <row r="2663">
          <cell r="A2663" t="str">
            <v>18.25.230</v>
          </cell>
          <cell r="B2663" t="str">
            <v>FORNEC.DE CONJ.C/ LUMINARIA FECHADA P/LAMP.VS 150 W C/DIFUSOR EM POLICARBONATO,SOQUETE E-40 SUPORTE EM ALUM. FUNDIDO REF.1 PLP 1000,POLIMETAL OU SIM.,INCLUSIVE REATOR UE VS 150WX220V (ACOPLADO),LAMP.,BRACO RETO 1 1/4 POL.X 3M C/ PARAF.P/FIX.EM POSTE,FIO 1</v>
          </cell>
          <cell r="C2663" t="str">
            <v>Un</v>
          </cell>
          <cell r="D2663">
            <v>539.86249999999995</v>
          </cell>
          <cell r="E2663">
            <v>431.89</v>
          </cell>
          <cell r="F2663" t="str">
            <v>EMLURB</v>
          </cell>
        </row>
        <row r="2664">
          <cell r="A2664" t="str">
            <v/>
          </cell>
          <cell r="D2664">
            <v>0</v>
          </cell>
        </row>
        <row r="2665">
          <cell r="A2665" t="str">
            <v>18.25.240</v>
          </cell>
          <cell r="B2665" t="str">
            <v>FORNEC.DE CONJ.C/ LUMINARIA FECHADA P/LAMP.VS 250 W C/DIFUSOR EM POLICARBONATO,SOQUETE E-40 SUPORTE EM ALUM. FUNDIDO REF.1 PLP 1000,POLIMETAL OU SIM.,INCLUSIVE REATOR UE VS 250W X220V (ACOPLADO),LAMP.,BRACO RETO DE 1 1/2 POL.X 3M C/PARAF.P/ FIX. POSTE,FIO</v>
          </cell>
          <cell r="C2665" t="str">
            <v>Un</v>
          </cell>
          <cell r="D2665">
            <v>604.02500000000009</v>
          </cell>
          <cell r="E2665">
            <v>483.22</v>
          </cell>
          <cell r="F2665" t="str">
            <v>EMLURB</v>
          </cell>
        </row>
        <row r="2666">
          <cell r="A2666" t="str">
            <v/>
          </cell>
          <cell r="D2666">
            <v>0</v>
          </cell>
        </row>
        <row r="2667">
          <cell r="A2667" t="str">
            <v>18.25.300</v>
          </cell>
          <cell r="B2667" t="str">
            <v>FORNECIMENTO E INSTALACAO DE LUMINARIA TIPO PETALA COM DIFUSOR EM POLICARBONATO PARA LAMPADA VS 250 W, SERIE IVA INDALUX OU SIMILAR, COM LAMPADA, REATOR, IGNITOR E CAPACITOR EM POSTES ATE 23 M.</v>
          </cell>
          <cell r="C2667" t="str">
            <v>Un</v>
          </cell>
          <cell r="D2667">
            <v>836.82500000000005</v>
          </cell>
          <cell r="E2667">
            <v>669.46</v>
          </cell>
          <cell r="F2667" t="str">
            <v>EMLURB</v>
          </cell>
        </row>
        <row r="2668">
          <cell r="A2668" t="str">
            <v/>
          </cell>
          <cell r="D2668">
            <v>0</v>
          </cell>
        </row>
        <row r="2669">
          <cell r="A2669" t="str">
            <v>18.25.310</v>
          </cell>
          <cell r="B2669" t="str">
            <v>FORNECIMENTO DE LUMINARIA TIPO PETALA COM DIFUSOR EM POLICARBONATO PARA LAMPADA V.MET. DE 250 W, SERIE IVA, INDALUX OU SIMILAR, INCLUSIVE LAMPADA, REATOR, IGNITOR, CAPACITOR E INSTALACAO EM POSTES DE ATE 17 M.</v>
          </cell>
          <cell r="C2669" t="str">
            <v>Un</v>
          </cell>
          <cell r="D2669">
            <v>895.26250000000005</v>
          </cell>
          <cell r="E2669">
            <v>716.21</v>
          </cell>
          <cell r="F2669" t="str">
            <v>EMLURB</v>
          </cell>
        </row>
        <row r="2670">
          <cell r="A2670" t="str">
            <v/>
          </cell>
          <cell r="D2670">
            <v>0</v>
          </cell>
        </row>
        <row r="2671">
          <cell r="A2671" t="str">
            <v>18.25.400</v>
          </cell>
          <cell r="B2671" t="str">
            <v>FORNECIMENTO DE LUMINARIA FECHADA,TIPO PETALA COM DIFUSOR EM POLICARBONATO PARA LAMPADA VS DE 400W,MODELO VIENTO IVH,INDALUX OU SIMILAR, INCLUSIVE LAMPADA, REATOR, IGNITOR, CAPACITOR E INSTALACAO.</v>
          </cell>
          <cell r="C2671" t="str">
            <v>Un</v>
          </cell>
          <cell r="D2671">
            <v>1362.6750000000002</v>
          </cell>
          <cell r="E2671">
            <v>1090.1400000000001</v>
          </cell>
          <cell r="F2671" t="str">
            <v>EMLURB</v>
          </cell>
        </row>
        <row r="2672">
          <cell r="A2672" t="str">
            <v/>
          </cell>
          <cell r="D2672">
            <v>0</v>
          </cell>
        </row>
        <row r="2673">
          <cell r="A2673" t="str">
            <v>18.25.410</v>
          </cell>
          <cell r="B2673" t="str">
            <v>FORNECIMENTO DE LUMINARIA FECHADA,TIPO PETALA COM DIFUSOR EM POLICARBONATO PARA LAMPADA V.MET. DE 400 W, MODELO VIENTO IVH,INDALUX OU SIMILAR, INCLUSIVE LAMPADA, REATOR, IGNITOR, CAPACITOR E INSTALACAO.</v>
          </cell>
          <cell r="C2673" t="str">
            <v>Un</v>
          </cell>
          <cell r="D2673">
            <v>1421.4250000000002</v>
          </cell>
          <cell r="E2673">
            <v>1137.1400000000001</v>
          </cell>
          <cell r="F2673" t="str">
            <v>EMLURB</v>
          </cell>
        </row>
        <row r="2674">
          <cell r="A2674" t="str">
            <v/>
          </cell>
          <cell r="D2674">
            <v>0</v>
          </cell>
        </row>
        <row r="2675">
          <cell r="A2675" t="str">
            <v>18.25.500</v>
          </cell>
          <cell r="B2675" t="str">
            <v>FORNECIMENTO DE LUMINARIA TIPO PETALA COM DIFUSOR EM POLICARBONATO PARA LAMPADA VS DE 250 W, MODELO STAR PC,FAELLUCE OU SIMILAR COM LAMPADA VS 250 W, REATOR, IGNITOR, CAPACITOR E INSTALACAO EM POSTES DE ATE 14 M.</v>
          </cell>
          <cell r="C2675" t="str">
            <v>Un</v>
          </cell>
          <cell r="D2675">
            <v>813.375</v>
          </cell>
          <cell r="E2675">
            <v>650.70000000000005</v>
          </cell>
          <cell r="F2675" t="str">
            <v>EMLURB</v>
          </cell>
        </row>
        <row r="2676">
          <cell r="A2676" t="str">
            <v/>
          </cell>
          <cell r="D2676">
            <v>0</v>
          </cell>
        </row>
        <row r="2677">
          <cell r="A2677" t="str">
            <v>18.25.510</v>
          </cell>
          <cell r="B2677" t="str">
            <v>FORNECIMENTO DE LUMINARIA TIPO PETALA COM DIFUSOR EM POLICARBONATO PARA LAMPADA V.MET. DE 250 W, MODELO STAR PC,FAELLUCE OU SIMILAR COM LAMPADA V.MET. 250 W, REATOR, IGNITOR, CAPACITOR E INSTALACAO EM POSTES DE ATE 14 M.</v>
          </cell>
          <cell r="C2677" t="str">
            <v>Un</v>
          </cell>
          <cell r="D2677">
            <v>871.8125</v>
          </cell>
          <cell r="E2677">
            <v>697.45</v>
          </cell>
          <cell r="F2677" t="str">
            <v>EMLURB</v>
          </cell>
        </row>
        <row r="2678">
          <cell r="A2678" t="str">
            <v/>
          </cell>
          <cell r="D2678">
            <v>0</v>
          </cell>
        </row>
        <row r="2679">
          <cell r="A2679" t="str">
            <v>18.25.600</v>
          </cell>
          <cell r="B2679" t="str">
            <v>FORNECIMENTO DE LUMINARIA TIPO PETALA COM DIFUSOR EM POLICARBONATO PARA LAMPADA VS DE 400 W,MODELO MIRA VTP (VIDRO PLANO), FAELLUCE OU SIMILAR, INCLUSIVE LAMPADA,REATOR, IGNITOR, CAPACITOR E INSTALACAO EM POSTES DE ATE 17 M.</v>
          </cell>
          <cell r="C2679" t="str">
            <v>Un</v>
          </cell>
          <cell r="D2679">
            <v>1085.375</v>
          </cell>
          <cell r="E2679">
            <v>868.3</v>
          </cell>
          <cell r="F2679" t="str">
            <v>EMLURB</v>
          </cell>
        </row>
        <row r="2680">
          <cell r="A2680" t="str">
            <v/>
          </cell>
          <cell r="D2680">
            <v>0</v>
          </cell>
        </row>
        <row r="2681">
          <cell r="A2681" t="str">
            <v>18.25.610</v>
          </cell>
          <cell r="B2681" t="str">
            <v>FORNECIMENTO DE LUMINARIA TIPO PETALA COM DIFUSOR EM POLICARBONATO PARA LAMPADA V.MET. DE 400 W,MODELO MIRA VTP, (VIDRO PLANO),FAELLUCE OU SIMILAR, INCLUSIVE LAMPADA, REATOR, IGNITOR, CAPACITOR E INSTALACAO EM POSTES DE ATE 17 M.</v>
          </cell>
          <cell r="C2681" t="str">
            <v>Un</v>
          </cell>
          <cell r="D2681">
            <v>1144.125</v>
          </cell>
          <cell r="E2681">
            <v>915.3</v>
          </cell>
          <cell r="F2681" t="str">
            <v>EMLURB</v>
          </cell>
        </row>
        <row r="2682">
          <cell r="A2682" t="str">
            <v/>
          </cell>
          <cell r="D2682">
            <v>0</v>
          </cell>
        </row>
        <row r="2683">
          <cell r="A2683" t="str">
            <v>18.25.620</v>
          </cell>
          <cell r="B2683" t="str">
            <v>FORNECIMENTO E INSTALAÇÃO  DE LUMINÁRIA DE EMERGÊNCIA COM 2 LÂMPADAS DE 8 WATTS BIVOLT, COM BATERIA INTERNA</v>
          </cell>
          <cell r="C2683" t="str">
            <v>Un</v>
          </cell>
          <cell r="D2683">
            <v>47.737499999999997</v>
          </cell>
          <cell r="E2683">
            <v>38.19</v>
          </cell>
          <cell r="F2683" t="str">
            <v>SEDUC</v>
          </cell>
        </row>
        <row r="2684">
          <cell r="A2684" t="str">
            <v/>
          </cell>
          <cell r="D2684">
            <v>0</v>
          </cell>
        </row>
        <row r="2685">
          <cell r="A2685" t="str">
            <v>18.25.700</v>
          </cell>
          <cell r="B2685" t="str">
            <v>FORNECIMENTO DE LAMPIAO, MODELO RECIFE ANTIGO EM ALUMINIO FUNDIDO COM DIFUSOR EM POLICARBONATO COM TRATAMENTO EM UV, TRANSPARENTE OU LEITOSO, COM SUPORTE E-40, EDESA OU SIMILAR, INCLUSIVE INSTALACAO.</v>
          </cell>
          <cell r="C2685" t="str">
            <v>Un</v>
          </cell>
          <cell r="D2685">
            <v>311.25</v>
          </cell>
          <cell r="E2685">
            <v>249</v>
          </cell>
          <cell r="F2685" t="str">
            <v>EMLURB</v>
          </cell>
        </row>
        <row r="2686">
          <cell r="A2686" t="str">
            <v/>
          </cell>
          <cell r="D2686">
            <v>0</v>
          </cell>
        </row>
        <row r="2687">
          <cell r="A2687" t="str">
            <v>18.25.800</v>
          </cell>
          <cell r="B2687" t="str">
            <v>FORNECIMENTO DE PROJETOR, MOD. MLE 502, EDESA OU SIMILAR PARA LAMPADA A VAPOR DE SODIO 250W INCLUSIVE LAMPADA, REATOR, AFP UE (ACOPLADO)E INSTALACAO.</v>
          </cell>
          <cell r="C2687" t="str">
            <v>Un</v>
          </cell>
          <cell r="D2687">
            <v>387</v>
          </cell>
          <cell r="E2687">
            <v>309.60000000000002</v>
          </cell>
          <cell r="F2687" t="str">
            <v>EMLURB</v>
          </cell>
        </row>
        <row r="2688">
          <cell r="A2688" t="str">
            <v/>
          </cell>
          <cell r="D2688">
            <v>0</v>
          </cell>
        </row>
        <row r="2689">
          <cell r="A2689" t="str">
            <v>18.25.810</v>
          </cell>
          <cell r="B2689" t="str">
            <v>FORNECIMENTO DE PROJETOR, MOD. MLE 502, EDESA OU SIMILAR PARA LAMPADA A VAPOR DE SODIO DE 400 W ,INCLUSIVE LAMPADA, REATOR AFP UE (ACOPLADO) E INSTALACAO.</v>
          </cell>
          <cell r="C2689" t="str">
            <v>Un</v>
          </cell>
          <cell r="D2689">
            <v>431.25</v>
          </cell>
          <cell r="E2689">
            <v>345</v>
          </cell>
          <cell r="F2689" t="str">
            <v>EMLURB</v>
          </cell>
        </row>
        <row r="2690">
          <cell r="A2690" t="str">
            <v/>
          </cell>
          <cell r="D2690">
            <v>0</v>
          </cell>
        </row>
        <row r="2691">
          <cell r="A2691" t="str">
            <v>18.25.811</v>
          </cell>
          <cell r="B2691" t="str">
            <v>FORNEC. E INSTAL.PROJETOR RETANG., CORPO REFLETOR EM CHAPA ALUMÍNIO ESTAMP.REFORÇ.NAS LATERAIS,C/SUPORTE Q PERMITE REGULAGEM VERT. E HORIZ.,SOQUETE PORCELANA E-40, P/ LÂMPADA VAPOR MERCÚRIO 250W. REFRATOR EM LENTE DE VIDRO TEMP.,REF.MLE502-EDESA OU SIMILA</v>
          </cell>
          <cell r="C2691" t="str">
            <v>Un</v>
          </cell>
          <cell r="D2691">
            <v>220.10000000000002</v>
          </cell>
          <cell r="E2691">
            <v>176.08</v>
          </cell>
          <cell r="F2691" t="str">
            <v>SEDUC</v>
          </cell>
        </row>
        <row r="2692">
          <cell r="A2692" t="str">
            <v/>
          </cell>
          <cell r="D2692">
            <v>0</v>
          </cell>
        </row>
        <row r="2693">
          <cell r="A2693" t="str">
            <v>18.25.812</v>
          </cell>
          <cell r="B2693" t="str">
            <v>FORNEC. E INSTAL.PROJETOR RETANG., CORPO REFLETOR EM CHAPA ALUMÍNIO ESTAMP.REFORÇ.NAS LATERAIS,C/SUPORTE Q PERM.REGUL.VERT. E HORIZ.,SOQUETE PORCELANA E-40, P/ LÂMPADA VAPOR METÁLICO 250W. REFRATOR EM LENTE DE VIDRO TEMP.,REF.MLE502-EDESA OU SIMILAR.INC.L</v>
          </cell>
          <cell r="C2693" t="str">
            <v>Un</v>
          </cell>
          <cell r="D2693">
            <v>290.6875</v>
          </cell>
          <cell r="E2693">
            <v>232.55</v>
          </cell>
          <cell r="F2693" t="str">
            <v>SEDUC</v>
          </cell>
        </row>
        <row r="2694">
          <cell r="A2694" t="str">
            <v/>
          </cell>
          <cell r="D2694">
            <v>0</v>
          </cell>
        </row>
        <row r="2695">
          <cell r="A2695" t="str">
            <v>18.25.813</v>
          </cell>
          <cell r="B2695" t="str">
            <v>FORNEC. E INSTAL.PROJETOR RETANG., CORPO REFLETOR EM CHAPA ALUMÍNIO ESTAMP.REFORÇ.NAS LATERAIS,C/SUPORTE Q PERMITE REGULAGEM VERT. E HORIZ.,SOQUETE PORCELANA E-40, P/ LÂMPADA VAPOR MERCÚRIO 400W. REFRATOR EM LENTE DE VIDRO TEMP.,REF.MLE502-EDESA OU SIMILA</v>
          </cell>
          <cell r="C2695" t="str">
            <v>Un</v>
          </cell>
          <cell r="D2695">
            <v>248.47499999999999</v>
          </cell>
          <cell r="E2695">
            <v>198.78</v>
          </cell>
          <cell r="F2695" t="str">
            <v>SEDUC</v>
          </cell>
        </row>
        <row r="2696">
          <cell r="A2696" t="str">
            <v/>
          </cell>
          <cell r="D2696">
            <v>0</v>
          </cell>
        </row>
        <row r="2697">
          <cell r="A2697" t="str">
            <v>18.25.814</v>
          </cell>
          <cell r="B2697" t="str">
            <v>FORNEC. E INSTAL.PROJETOR RETANG., CORPO REFLETOR EM CHAPA ALUMÍNIO ESTAMP.REFORÇ.NAS LATERAIS,C/SUPORTE Q PERM.REGUL.VERT. E HORIZ.,SOQUETE PORCELANA E-40, P/ LÂMPADA VAPOR METÁLICO 400W. REFRATOR EM LENTE DE VIDRO TEMP.,REF.MLE502-EDESA OU SIMILAR.INC.L</v>
          </cell>
          <cell r="C2697" t="str">
            <v>Un</v>
          </cell>
          <cell r="D2697">
            <v>320.75</v>
          </cell>
          <cell r="E2697">
            <v>256.60000000000002</v>
          </cell>
          <cell r="F2697" t="str">
            <v>SEDUC</v>
          </cell>
        </row>
        <row r="2698">
          <cell r="A2698" t="str">
            <v/>
          </cell>
          <cell r="D2698">
            <v>0</v>
          </cell>
        </row>
        <row r="2699">
          <cell r="A2699" t="str">
            <v>18.25.820</v>
          </cell>
          <cell r="B2699" t="str">
            <v>FORNECIMENTO DE PROJETOR, MOD. MLE 508, EDESA OU SIMILAR, PARA LAMPADA VAPOR METALICO ATE 1000 W, INCLUSIVE INSTALACAO.</v>
          </cell>
          <cell r="C2699" t="str">
            <v>Un</v>
          </cell>
          <cell r="D2699">
            <v>1836.3125</v>
          </cell>
          <cell r="E2699">
            <v>1469.05</v>
          </cell>
          <cell r="F2699" t="str">
            <v>EMLURB</v>
          </cell>
        </row>
        <row r="2700">
          <cell r="A2700" t="str">
            <v/>
          </cell>
          <cell r="D2700">
            <v>0</v>
          </cell>
        </row>
        <row r="2701">
          <cell r="A2701" t="str">
            <v>18.25.830</v>
          </cell>
          <cell r="B2701" t="str">
            <v>FORNECIMENTO DE PROJETOR, MOD. JET 1000, SIMETRICO MARTELADO, FAELLUCE OU SIMILAR, PARA LAMPADA VAPOR METALICO 1000 W, INCLUSIVE LAMPADA, REATOR AFP UE (ACOPLADO) E INSTALACAO.</v>
          </cell>
          <cell r="C2701" t="str">
            <v>Un</v>
          </cell>
          <cell r="D2701">
            <v>2215.6750000000002</v>
          </cell>
          <cell r="E2701">
            <v>1772.54</v>
          </cell>
          <cell r="F2701" t="str">
            <v>EMLURB</v>
          </cell>
        </row>
        <row r="2702">
          <cell r="A2702" t="str">
            <v/>
          </cell>
          <cell r="D2702">
            <v>0</v>
          </cell>
        </row>
        <row r="2703">
          <cell r="A2703" t="str">
            <v>18.25.840</v>
          </cell>
          <cell r="B2703" t="str">
            <v>FORNECIMENTO DE PROJETOR, MOD. JET 1000 SIMETRICO ESPECULAR, FAELLUCE OU SIMILAR,PARA LAMPADA VAPOR METALICO 1000 W,INCLUSIVE LAMPADA, REATOR AFP, UE (ACOPLADO) E INSTALACAO.</v>
          </cell>
          <cell r="C2703" t="str">
            <v>Un</v>
          </cell>
          <cell r="D2703">
            <v>2215.6750000000002</v>
          </cell>
          <cell r="E2703">
            <v>1772.54</v>
          </cell>
          <cell r="F2703" t="str">
            <v>EMLURB</v>
          </cell>
        </row>
        <row r="2704">
          <cell r="A2704" t="str">
            <v/>
          </cell>
          <cell r="D2704">
            <v>0</v>
          </cell>
        </row>
        <row r="2705">
          <cell r="A2705" t="str">
            <v>18.25.850</v>
          </cell>
          <cell r="B2705" t="str">
            <v>FORNECIMENTO DE PROJETOR, MOD. JET 2000 SIMETRICO MARTELADO, FAELLUCE OU SIMILAR, PARA LAMPADA VAPOR METALICO 2000 W, INCLUSIVE LAMPADA, REATOR AFP UE (ACOPLADO) E INSTALACAO.</v>
          </cell>
          <cell r="C2705" t="str">
            <v>Un</v>
          </cell>
          <cell r="D2705">
            <v>3865.7625000000003</v>
          </cell>
          <cell r="E2705">
            <v>3092.61</v>
          </cell>
          <cell r="F2705" t="str">
            <v>EMLURB</v>
          </cell>
        </row>
        <row r="2706">
          <cell r="A2706" t="str">
            <v/>
          </cell>
          <cell r="D2706">
            <v>0</v>
          </cell>
        </row>
        <row r="2707">
          <cell r="A2707" t="str">
            <v>18.25.860</v>
          </cell>
          <cell r="B2707" t="str">
            <v>FORNECIMENTO DE PROJETOR, MOD. JET 2000 SIMETRICO ESPECULAR, FAELLUCE OU SIMILAR,PARA LAMPADA VAPOR METALICO 2000 W,INCLUSIVE LAMPADA, REATOR AFP, UE,(ACOPLADO) E INSTALACAO.</v>
          </cell>
          <cell r="C2707" t="str">
            <v>Un</v>
          </cell>
          <cell r="D2707">
            <v>3865.7625000000003</v>
          </cell>
          <cell r="E2707">
            <v>3092.61</v>
          </cell>
          <cell r="F2707" t="str">
            <v>EMLURB</v>
          </cell>
        </row>
        <row r="2708">
          <cell r="A2708" t="str">
            <v/>
          </cell>
          <cell r="D2708">
            <v>0</v>
          </cell>
        </row>
        <row r="2709">
          <cell r="A2709" t="str">
            <v>18.25.943</v>
          </cell>
          <cell r="B2709" t="str">
            <v>FORNECIMENTO E INSTALAÇÃO DE LÂMPADA FLUORESCENTE DE 40W</v>
          </cell>
          <cell r="C2709" t="str">
            <v>Un</v>
          </cell>
          <cell r="D2709">
            <v>4.7874999999999996</v>
          </cell>
          <cell r="E2709">
            <v>3.83</v>
          </cell>
          <cell r="F2709" t="str">
            <v>SEDUC</v>
          </cell>
        </row>
        <row r="2710">
          <cell r="A2710" t="str">
            <v/>
          </cell>
          <cell r="D2710">
            <v>0</v>
          </cell>
        </row>
        <row r="2711">
          <cell r="A2711" t="str">
            <v>18.25.944</v>
          </cell>
          <cell r="B2711" t="str">
            <v>FORNECIMENTO E INSTALAÇÃO DE TÉRMICO PARA LÂMPADA FLUORESCENTE EM LUMINÁRIA.</v>
          </cell>
          <cell r="C2711" t="str">
            <v>Un</v>
          </cell>
          <cell r="D2711">
            <v>3.5375000000000001</v>
          </cell>
          <cell r="E2711">
            <v>2.83</v>
          </cell>
          <cell r="F2711" t="str">
            <v>SEDUC</v>
          </cell>
        </row>
        <row r="2712">
          <cell r="A2712" t="str">
            <v/>
          </cell>
          <cell r="D2712">
            <v>0</v>
          </cell>
        </row>
        <row r="2713">
          <cell r="A2713" t="str">
            <v>18.25.945</v>
          </cell>
          <cell r="B2713" t="str">
            <v>FORNECIMENTO E INSTALAÇÃO DE REATOR PARTIDA RAPIDA DUPLO PARA 02 LAMP.FLUORESCENTE 40W-220V, LUMINÁRIA TIPO CALHA DE SOBREPOR.</v>
          </cell>
          <cell r="C2713" t="str">
            <v>Un</v>
          </cell>
          <cell r="D2713">
            <v>53.324999999999996</v>
          </cell>
          <cell r="E2713">
            <v>42.66</v>
          </cell>
          <cell r="F2713" t="str">
            <v>SEDUC</v>
          </cell>
        </row>
        <row r="2714">
          <cell r="A2714" t="str">
            <v/>
          </cell>
          <cell r="D2714">
            <v>0</v>
          </cell>
        </row>
        <row r="2715">
          <cell r="A2715" t="str">
            <v>18.25.946</v>
          </cell>
          <cell r="B2715" t="str">
            <v>FORNECIMENTO E INSTALAÇÃO DE REATOR PARTIDA RAPIDA SIMPLES PARA 01 LAMP.FLUORESCENTE 40W-220V, LUMINÁRIA TIPO CALHA DE SOBREPOR.</v>
          </cell>
          <cell r="C2715" t="str">
            <v>Un</v>
          </cell>
          <cell r="D2715">
            <v>34.887500000000003</v>
          </cell>
          <cell r="E2715">
            <v>27.91</v>
          </cell>
          <cell r="F2715" t="str">
            <v>SEDUC</v>
          </cell>
        </row>
        <row r="2716">
          <cell r="A2716" t="str">
            <v/>
          </cell>
          <cell r="D2716">
            <v>0</v>
          </cell>
        </row>
        <row r="2717">
          <cell r="A2717" t="str">
            <v>18.25.947</v>
          </cell>
          <cell r="B2717" t="str">
            <v>REINSTALAÇÃO DE LUMINÁRIA FLUORESCENTE COMPLETA, EXISTENTE, DE 2X40W, TIPO CALHA DE SOBREPOR.</v>
          </cell>
          <cell r="C2717" t="str">
            <v>Cj</v>
          </cell>
          <cell r="D2717">
            <v>15.7125</v>
          </cell>
          <cell r="E2717">
            <v>12.57</v>
          </cell>
          <cell r="F2717" t="str">
            <v>SEDUC</v>
          </cell>
        </row>
        <row r="2718">
          <cell r="A2718" t="str">
            <v/>
          </cell>
          <cell r="D2718">
            <v>0</v>
          </cell>
        </row>
        <row r="2719">
          <cell r="A2719" t="str">
            <v>18.25.948</v>
          </cell>
          <cell r="B2719" t="str">
            <v>FORNECIMENTO E COLOCAÇÃO DE LÂMPADA DE VAPOR DE MERCÚRIO DE 250W.</v>
          </cell>
          <cell r="C2719" t="str">
            <v>Un</v>
          </cell>
          <cell r="D2719">
            <v>25.587499999999999</v>
          </cell>
          <cell r="E2719">
            <v>20.47</v>
          </cell>
          <cell r="F2719" t="str">
            <v>SEDUC</v>
          </cell>
        </row>
        <row r="2720">
          <cell r="A2720" t="str">
            <v/>
          </cell>
          <cell r="D2720">
            <v>0</v>
          </cell>
        </row>
        <row r="2721">
          <cell r="A2721" t="str">
            <v>18.25.949</v>
          </cell>
          <cell r="B2721" t="str">
            <v>FORNECIMENTO E INSTALAÇÃO DE CORRENTE PARA FIXAÇÃO DE LUMINÁRIA, FIO 14BWG, COM ABERTURA DE 1,50 A 3,00CM.</v>
          </cell>
          <cell r="C2721" t="str">
            <v>m</v>
          </cell>
          <cell r="D2721">
            <v>6.4625000000000004</v>
          </cell>
          <cell r="E2721">
            <v>5.17</v>
          </cell>
          <cell r="F2721" t="str">
            <v>SEDUC</v>
          </cell>
        </row>
        <row r="2722">
          <cell r="A2722" t="str">
            <v/>
          </cell>
          <cell r="D2722">
            <v>0</v>
          </cell>
        </row>
        <row r="2723">
          <cell r="A2723" t="str">
            <v>18.25.950</v>
          </cell>
          <cell r="B2723" t="str">
            <v>FORNECIMENTO E INSTALAÇÃO DE LÂMPADA MISTA DE 500W</v>
          </cell>
          <cell r="C2723" t="str">
            <v>Un</v>
          </cell>
          <cell r="D2723">
            <v>53.224999999999994</v>
          </cell>
          <cell r="E2723">
            <v>42.58</v>
          </cell>
          <cell r="F2723" t="str">
            <v>SEDUC</v>
          </cell>
        </row>
        <row r="2724">
          <cell r="A2724" t="str">
            <v/>
          </cell>
          <cell r="D2724">
            <v>0</v>
          </cell>
        </row>
        <row r="2725">
          <cell r="A2725" t="str">
            <v>18.25.951</v>
          </cell>
          <cell r="B2725" t="str">
            <v>FORNECIMENTO E INSTALAÇÃO DE REATOR CONVENCIONAL SIMPLES PARA 01 LÂMPADA FLUORESCENTE DE 40W-220V, 0,5 FATOR DE POTÊNCIA, LUMINÁRIA TIPO CALHA SOBREPOR.</v>
          </cell>
          <cell r="C2725" t="str">
            <v>Un</v>
          </cell>
          <cell r="D2725">
            <v>22.0625</v>
          </cell>
          <cell r="E2725">
            <v>17.649999999999999</v>
          </cell>
          <cell r="F2725" t="str">
            <v>SEDUC</v>
          </cell>
        </row>
        <row r="2726">
          <cell r="A2726" t="str">
            <v/>
          </cell>
          <cell r="D2726">
            <v>0</v>
          </cell>
        </row>
        <row r="2727">
          <cell r="A2727" t="str">
            <v>18.25.952</v>
          </cell>
          <cell r="B2727" t="str">
            <v>REINSTALAÇÃO DE LUMINÁRIA  FLUORESCENTE 1 X 40 W(APENAS MÃO DE OBRA)</v>
          </cell>
          <cell r="C2727" t="str">
            <v>Un</v>
          </cell>
          <cell r="D2727">
            <v>14.299999999999999</v>
          </cell>
          <cell r="E2727">
            <v>11.44</v>
          </cell>
          <cell r="F2727" t="str">
            <v>SEDUC</v>
          </cell>
        </row>
        <row r="2728">
          <cell r="A2728" t="str">
            <v/>
          </cell>
          <cell r="D2728">
            <v>0</v>
          </cell>
        </row>
        <row r="2729">
          <cell r="A2729" t="str">
            <v>18.25.955</v>
          </cell>
          <cell r="B2729" t="str">
            <v>FORNECIMENTO E INSTALAÇÃO DE RELÊ FOTOCÉLULA PARA LUMINÁRIAS DE 1000W-127/220V.</v>
          </cell>
          <cell r="C2729" t="str">
            <v>Un</v>
          </cell>
          <cell r="D2729">
            <v>47.674999999999997</v>
          </cell>
          <cell r="E2729">
            <v>38.14</v>
          </cell>
          <cell r="F2729" t="str">
            <v>SEDUC</v>
          </cell>
        </row>
        <row r="2730">
          <cell r="A2730" t="str">
            <v/>
          </cell>
          <cell r="D2730">
            <v>0</v>
          </cell>
        </row>
        <row r="2731">
          <cell r="A2731" t="str">
            <v>18.26.010</v>
          </cell>
          <cell r="B2731" t="str">
            <v>ASSENTAMENTO DE HASTE DE ATERRAMENTO DE 5/8"X 2.40 M COPPERWELD OU SIMILAR,COM CONECTOR PARALELO E PARAFUSOS (INCLUSIVE O FORNECIMENTO DO MATERIAL).</v>
          </cell>
          <cell r="C2731" t="str">
            <v>UD</v>
          </cell>
          <cell r="D2731">
            <v>53.4</v>
          </cell>
          <cell r="E2731">
            <v>42.72</v>
          </cell>
          <cell r="F2731" t="str">
            <v>EMLURB</v>
          </cell>
        </row>
        <row r="2732">
          <cell r="A2732" t="str">
            <v/>
          </cell>
          <cell r="D2732">
            <v>0</v>
          </cell>
        </row>
        <row r="2733">
          <cell r="A2733" t="str">
            <v>18.26.020</v>
          </cell>
          <cell r="B2733" t="str">
            <v>ASSENTAMENTO DE BENGALA DE PVC RIGIDO DE 3/4 POL. MARCA TIGRE OU SIMILAR, INCLUSIVE RASGO EM ALVENARIA E FORNECIMENTO DO MATERIAL.</v>
          </cell>
          <cell r="C2733" t="str">
            <v>UD</v>
          </cell>
          <cell r="D2733">
            <v>31.612499999999997</v>
          </cell>
          <cell r="E2733">
            <v>25.29</v>
          </cell>
          <cell r="F2733" t="str">
            <v>EMLURB</v>
          </cell>
        </row>
        <row r="2734">
          <cell r="A2734" t="str">
            <v/>
          </cell>
          <cell r="D2734">
            <v>0</v>
          </cell>
        </row>
        <row r="2735">
          <cell r="A2735" t="str">
            <v>18.26.022</v>
          </cell>
          <cell r="B2735" t="str">
            <v>FORNECIMENTO E INSTALAÇÃO DE BENGALA DE PVC RÍGIDO 1 1/2", FAB:TIGRE OU SIMILAR, INCLUSIVE FITA AÇO INOX E FIVELA PARA FIXAÇÃO.</v>
          </cell>
          <cell r="C2735" t="str">
            <v>Un</v>
          </cell>
          <cell r="D2735">
            <v>61.887499999999996</v>
          </cell>
          <cell r="E2735">
            <v>49.51</v>
          </cell>
          <cell r="F2735" t="str">
            <v>SEDUC</v>
          </cell>
        </row>
        <row r="2736">
          <cell r="A2736" t="str">
            <v/>
          </cell>
          <cell r="D2736">
            <v>0</v>
          </cell>
        </row>
        <row r="2737">
          <cell r="A2737" t="str">
            <v>18.26.024</v>
          </cell>
          <cell r="B2737" t="str">
            <v>FORNECIMENTO E INSTALAÇÃO DE BENGALA DE PVC RÍGIDO 2", FAB.: TIGRE OU SIMILAR, INCLUSIVE FITA AÇO INOX E FIVELA PARA FIXAÇÃO.</v>
          </cell>
          <cell r="C2737" t="str">
            <v>Un</v>
          </cell>
          <cell r="D2737">
            <v>75.924999999999997</v>
          </cell>
          <cell r="E2737">
            <v>60.74</v>
          </cell>
          <cell r="F2737" t="str">
            <v>SEDUC</v>
          </cell>
        </row>
        <row r="2738">
          <cell r="A2738" t="str">
            <v/>
          </cell>
          <cell r="D2738">
            <v>0</v>
          </cell>
        </row>
        <row r="2739">
          <cell r="A2739" t="str">
            <v>18.26.030</v>
          </cell>
          <cell r="B2739" t="str">
            <v>ASSENTAMENTO DE CHAVE DE BOIA AUTOMATICA,15A, SUPERIOR OU INFERIOR MARCA LENZ OU SIMILAR(INCLUSIVE O FORNECIMENTO DO MATERIAL).</v>
          </cell>
          <cell r="C2739" t="str">
            <v>UD</v>
          </cell>
          <cell r="D2739">
            <v>38.712499999999999</v>
          </cell>
          <cell r="E2739">
            <v>30.97</v>
          </cell>
          <cell r="F2739" t="str">
            <v>EMLURB</v>
          </cell>
        </row>
        <row r="2740">
          <cell r="A2740" t="str">
            <v/>
          </cell>
          <cell r="D2740">
            <v>0</v>
          </cell>
        </row>
        <row r="2741">
          <cell r="A2741" t="str">
            <v>18.26.040</v>
          </cell>
          <cell r="B2741" t="str">
            <v>ASSENTAMENTO DE CHAVE REVERSORA BLINDADA 30A, 500 V, ELETROMAR OU SIMILAR,(INCLUSIVE FORNECIMENTO DO MATERIAL).</v>
          </cell>
          <cell r="C2741" t="str">
            <v>UD</v>
          </cell>
          <cell r="D2741">
            <v>128.26249999999999</v>
          </cell>
          <cell r="E2741">
            <v>102.61</v>
          </cell>
          <cell r="F2741" t="str">
            <v>EMLURB</v>
          </cell>
        </row>
        <row r="2742">
          <cell r="A2742" t="str">
            <v/>
          </cell>
          <cell r="D2742">
            <v>0</v>
          </cell>
        </row>
        <row r="2743">
          <cell r="A2743" t="str">
            <v>18.26.045</v>
          </cell>
          <cell r="B2743" t="str">
            <v>ASSENTAMENTO DE CHAVE REVERSORA BLINDADA 30A, 250 V, ELETROMAR OU SIMILAR, INCLUSIVE FORNECIMENTO DO MATERIAL.</v>
          </cell>
          <cell r="C2743" t="str">
            <v>Un</v>
          </cell>
          <cell r="D2743">
            <v>154.71250000000001</v>
          </cell>
          <cell r="E2743">
            <v>123.77</v>
          </cell>
          <cell r="F2743" t="str">
            <v>EMLURB</v>
          </cell>
        </row>
        <row r="2744">
          <cell r="A2744" t="str">
            <v/>
          </cell>
          <cell r="D2744">
            <v>0</v>
          </cell>
        </row>
        <row r="2745">
          <cell r="A2745" t="str">
            <v>18.26.050</v>
          </cell>
          <cell r="B2745" t="str">
            <v>ASSENTAMENTO DE CHAVE MAGNETICA GUARDA-MOTOR ATE 7.5 CV, ELETROMAR OU SIMILAR (INCLUSIVE FORNECIMENTO DO MATERIAL ).</v>
          </cell>
          <cell r="C2745" t="str">
            <v>UD</v>
          </cell>
          <cell r="D2745">
            <v>210.76250000000002</v>
          </cell>
          <cell r="E2745">
            <v>168.61</v>
          </cell>
          <cell r="F2745" t="str">
            <v>EMLURB</v>
          </cell>
        </row>
        <row r="2746">
          <cell r="A2746" t="str">
            <v/>
          </cell>
          <cell r="D2746">
            <v>0</v>
          </cell>
        </row>
        <row r="2747">
          <cell r="A2747" t="str">
            <v>18.26.060</v>
          </cell>
          <cell r="B2747" t="str">
            <v>ASSENTAMENTO DE CHAVE MAGNETICA DE 2 X 30A PARA COMANDO DE ILUMINACAO PUBLICA, ACIONADA P/ RELE FOTO-ELETRICO NA, 220V, 60HZ, TIPO LUX CONTROL MODELO CIP-F/70, (INCLUSIVE FORNECIMENTO DO MATERIAL).</v>
          </cell>
          <cell r="C2747" t="str">
            <v>UD</v>
          </cell>
          <cell r="D2747">
            <v>438.45</v>
          </cell>
          <cell r="E2747">
            <v>350.76</v>
          </cell>
          <cell r="F2747" t="str">
            <v>EMLURB</v>
          </cell>
        </row>
        <row r="2748">
          <cell r="A2748" t="str">
            <v/>
          </cell>
          <cell r="D2748">
            <v>0</v>
          </cell>
        </row>
        <row r="2749">
          <cell r="A2749" t="str">
            <v>18.27.010</v>
          </cell>
          <cell r="B2749" t="str">
            <v>FORNECIMENTO DE FIO DE COBRE NU,TEMPERA MEIO-DURO,CLASSE 1A,SM-10MM2,PARA UM LANCE DE REDE INCLUSIVE ARMACAO SECUNDARIA B1,ISOLADOR,PARA FUSOS,BRACADEIRA REDONDA DE FERRO GALV. A FOGO,EQUIPAMENTO E INSTALACAO.</v>
          </cell>
          <cell r="C2749" t="str">
            <v>Un</v>
          </cell>
          <cell r="D2749">
            <v>285.88749999999999</v>
          </cell>
          <cell r="E2749">
            <v>228.71</v>
          </cell>
          <cell r="F2749" t="str">
            <v>EMLURB</v>
          </cell>
        </row>
        <row r="2750">
          <cell r="A2750" t="str">
            <v/>
          </cell>
          <cell r="D2750">
            <v>0</v>
          </cell>
        </row>
        <row r="2751">
          <cell r="A2751" t="str">
            <v>18.27.011</v>
          </cell>
          <cell r="B2751" t="str">
            <v>FORNECIMENTO DE FIO DE COBRE NU,TEMPERA MEIO-DURO,CLASSE 1A,SM-10MM2 P/ DOIS LANCES DE REDE,INCLUSIVE ARMACAO SECUNDARIA B2,ISOLADORES PARAFUSOS,BRACADEIRA REDONDA DE FERRO GALV. A FOGO,EQUIPAMENTO E INSTALACAO.</v>
          </cell>
          <cell r="C2751" t="str">
            <v>Un</v>
          </cell>
          <cell r="D2751">
            <v>407.22499999999997</v>
          </cell>
          <cell r="E2751">
            <v>325.77999999999997</v>
          </cell>
          <cell r="F2751" t="str">
            <v>EMLURB</v>
          </cell>
        </row>
        <row r="2752">
          <cell r="A2752" t="str">
            <v/>
          </cell>
          <cell r="D2752">
            <v>0</v>
          </cell>
        </row>
        <row r="2753">
          <cell r="A2753" t="str">
            <v>18.27.012</v>
          </cell>
          <cell r="B2753" t="str">
            <v>FORNECIMENTO DE FIO DE COBRE NU,TEMPERA MEIO-DURO,CLASSE 1A,SM-10MM2,P/ TRES LANCES DE REDE,INCLUSIVE ARMACAO SECUNDARIA B3,ISOLADORES PARAFUSOS,BRACADEIRAS REDONDAS DE FERRO GALV. A FOGO, EQUIPAMENTO E INSTALACAO.</v>
          </cell>
          <cell r="C2753" t="str">
            <v>Un</v>
          </cell>
          <cell r="D2753">
            <v>626.11249999999995</v>
          </cell>
          <cell r="E2753">
            <v>500.89</v>
          </cell>
          <cell r="F2753" t="str">
            <v>EMLURB</v>
          </cell>
        </row>
        <row r="2754">
          <cell r="A2754" t="str">
            <v/>
          </cell>
          <cell r="D2754">
            <v>0</v>
          </cell>
        </row>
        <row r="2755">
          <cell r="A2755" t="str">
            <v>18.27.013</v>
          </cell>
          <cell r="B2755" t="str">
            <v>FORNECIMENTO DE FIO DE COBRE NU,TEMPERA MEIO-DURO,CLASSE 1A,SM-10MM2,PARA QUATRO LANCES DE REDE,INCLUSIVE ARMACAO SECUNDARIA B4,ISOLADORES,PARAFUSOS,BRACADEIRAS REDONDAS DE FERRO GALV. A FOGO,EQUIPAMENTO E INSTALACAO.</v>
          </cell>
          <cell r="C2755" t="str">
            <v>Un</v>
          </cell>
          <cell r="D2755">
            <v>748.76250000000005</v>
          </cell>
          <cell r="E2755">
            <v>599.01</v>
          </cell>
          <cell r="F2755" t="str">
            <v>EMLURB</v>
          </cell>
        </row>
        <row r="2756">
          <cell r="A2756" t="str">
            <v/>
          </cell>
          <cell r="D2756">
            <v>0</v>
          </cell>
        </row>
        <row r="2757">
          <cell r="A2757" t="str">
            <v>18.27.014</v>
          </cell>
          <cell r="B2757" t="str">
            <v>FORNECIMENTO DE FIO DE COBRE NU,TEMPERA MEIO-DURO,CLASSE 1A,SM-10MM2,PARA UM LANCE DE REDE INCLUSIVE EQUIPAMENTO E INSTALACAO.</v>
          </cell>
          <cell r="C2757" t="str">
            <v>Un</v>
          </cell>
          <cell r="D2757">
            <v>237.86249999999998</v>
          </cell>
          <cell r="E2757">
            <v>190.29</v>
          </cell>
          <cell r="F2757" t="str">
            <v>EMLURB</v>
          </cell>
        </row>
        <row r="2758">
          <cell r="A2758" t="str">
            <v/>
          </cell>
          <cell r="D2758">
            <v>0</v>
          </cell>
        </row>
        <row r="2759">
          <cell r="A2759" t="str">
            <v>18.27.015</v>
          </cell>
          <cell r="B2759" t="str">
            <v>FORNECIMENTO DE FIO DE COBRE NU,TEMPERA MEIO-DURO,CLASSE 1A, SM-10MM2, PARA DOIS LANCES DE REDE,INCLUSIVE EQUIPAMENTO E INSTALACAO.</v>
          </cell>
          <cell r="C2759" t="str">
            <v>Un</v>
          </cell>
          <cell r="D2759">
            <v>350.36250000000001</v>
          </cell>
          <cell r="E2759">
            <v>280.29000000000002</v>
          </cell>
          <cell r="F2759" t="str">
            <v>EMLURB</v>
          </cell>
        </row>
        <row r="2760">
          <cell r="A2760" t="str">
            <v/>
          </cell>
          <cell r="D2760">
            <v>0</v>
          </cell>
        </row>
        <row r="2761">
          <cell r="A2761" t="str">
            <v>18.27.016</v>
          </cell>
          <cell r="B2761" t="str">
            <v>FORNECIMENTO DE FIO DE COBRE NU,TEMPERA MEIO-DURO,CLASSE 1A, SM-10MM2, PARA TRES LANCES DE REDE,INCLUSIVE EQUIPAMENTO E INSTALACAO.</v>
          </cell>
          <cell r="C2761" t="str">
            <v>Un</v>
          </cell>
          <cell r="D2761">
            <v>525.53750000000002</v>
          </cell>
          <cell r="E2761">
            <v>420.43</v>
          </cell>
          <cell r="F2761" t="str">
            <v>EMLURB</v>
          </cell>
        </row>
        <row r="2762">
          <cell r="A2762" t="str">
            <v/>
          </cell>
          <cell r="D2762">
            <v>0</v>
          </cell>
        </row>
        <row r="2763">
          <cell r="A2763" t="str">
            <v>18.27.017</v>
          </cell>
          <cell r="B2763" t="str">
            <v>FORNECIMENTO DE FIO DE COBRE NU,TEMPERA MEIO-DURO,CLASSE 1A,SM-10MM2,PARA QUATRO LANCES DE REDE,INCLUSIVE EQUIPAMENTO E INSTALACAO.</v>
          </cell>
          <cell r="C2763" t="str">
            <v>Un</v>
          </cell>
          <cell r="D2763">
            <v>638.03750000000002</v>
          </cell>
          <cell r="E2763">
            <v>510.43</v>
          </cell>
          <cell r="F2763" t="str">
            <v>EMLURB</v>
          </cell>
        </row>
        <row r="2764">
          <cell r="A2764" t="str">
            <v/>
          </cell>
          <cell r="D2764">
            <v>0</v>
          </cell>
        </row>
        <row r="2765">
          <cell r="A2765" t="str">
            <v>18.27.018</v>
          </cell>
          <cell r="B2765" t="str">
            <v>FORNECIMENTO DE FIO DE COBRE NU,TEMPERA MEIO-DURO,CLASSE 1A,SM-16MM2,PARA UM LANCE DE REDE INCLUSIVE ARMACAO SECUNDARIA B1, ISOLADOR, PARAFUSOS, BRACADEIRA REDONDA DE FERRO GALV. A FOGO, EQUIPAMENTO E INSTALACAO.</v>
          </cell>
          <cell r="C2765" t="str">
            <v>Un</v>
          </cell>
          <cell r="D2765">
            <v>364.75</v>
          </cell>
          <cell r="E2765">
            <v>291.8</v>
          </cell>
          <cell r="F2765" t="str">
            <v>EMLURB</v>
          </cell>
        </row>
        <row r="2766">
          <cell r="A2766" t="str">
            <v/>
          </cell>
          <cell r="D2766">
            <v>0</v>
          </cell>
        </row>
        <row r="2767">
          <cell r="A2767" t="str">
            <v>18.27.019</v>
          </cell>
          <cell r="B2767" t="str">
            <v>FORNECIMENTO DE FIO DE COBRE NU,TEMPERA MEIO-DURO,CLASSE 1A, SM-16MM2, PARA DOIS LANCES DE REDE,INCLUSIVE ARMACAO SECUNDARIA B2, ISOLADORES, PARAFUSOS, BRACADEIRA REDONDA DE FERRO GALV. A FOGO, EQUIPAMENTO E INSTALACAO.</v>
          </cell>
          <cell r="C2767" t="str">
            <v>Un</v>
          </cell>
          <cell r="D2767">
            <v>564.94999999999993</v>
          </cell>
          <cell r="E2767">
            <v>451.96</v>
          </cell>
          <cell r="F2767" t="str">
            <v>EMLURB</v>
          </cell>
        </row>
        <row r="2768">
          <cell r="A2768" t="str">
            <v/>
          </cell>
          <cell r="D2768">
            <v>0</v>
          </cell>
        </row>
        <row r="2769">
          <cell r="A2769" t="str">
            <v>18.27.020</v>
          </cell>
          <cell r="B2769" t="str">
            <v>FORNECIMENTO DE FIO DE COBRE NU,TEMPERA MEIO-DURO,CLASSE 1A, SM-16MM2, PARA TRES LANCES DE REDE,INCLUSIVE ARMACAO SECUNDARIA B3, ISOLADORES, PARAFUSOS, BRACADEIRAS REDONDAS DE FERRO GALV. A FOGO, EQUIPAMENTO E INSTALACAO.</v>
          </cell>
          <cell r="C2769" t="str">
            <v>Un</v>
          </cell>
          <cell r="D2769">
            <v>862.69999999999993</v>
          </cell>
          <cell r="E2769">
            <v>690.16</v>
          </cell>
          <cell r="F2769" t="str">
            <v>EMLURB</v>
          </cell>
        </row>
        <row r="2770">
          <cell r="A2770" t="str">
            <v/>
          </cell>
          <cell r="D2770">
            <v>0</v>
          </cell>
        </row>
        <row r="2771">
          <cell r="A2771" t="str">
            <v>18.27.021</v>
          </cell>
          <cell r="B2771" t="str">
            <v>FORNECIMENTO DE FIO DE COBRE NU,TEMPERA MEIO-DURO,CLASSE 1A,SM-16MM2,PARA QUATRO LANCES DE REDE,INCLUSIVE ARMACAO SECUNDARIA B4, ISOLADORES, PARAFUSOS, BRACADEIRAS REDONDAS DE FERRO GALV. A FOGO, EQUIPAMENTO E INSTALACAO.</v>
          </cell>
          <cell r="C2771" t="str">
            <v>Un</v>
          </cell>
          <cell r="D2771">
            <v>1064.2125000000001</v>
          </cell>
          <cell r="E2771">
            <v>851.37</v>
          </cell>
          <cell r="F2771" t="str">
            <v>EMLURB</v>
          </cell>
        </row>
        <row r="2772">
          <cell r="A2772" t="str">
            <v/>
          </cell>
          <cell r="D2772">
            <v>0</v>
          </cell>
        </row>
        <row r="2773">
          <cell r="A2773" t="str">
            <v>18.27.022</v>
          </cell>
          <cell r="B2773" t="str">
            <v>FORNECIMENTO DE FIO DE COBRE NU,TEMPERA MEIO-DURO,CLASSE 1A,SM-16MM2,PARA UM LANCE DE REDE INCLUSIVE EQUIPAMENTO E INSTALACAO.</v>
          </cell>
          <cell r="C2773" t="str">
            <v>Un</v>
          </cell>
          <cell r="D2773">
            <v>316.72500000000002</v>
          </cell>
          <cell r="E2773">
            <v>253.38</v>
          </cell>
          <cell r="F2773" t="str">
            <v>EMLURB</v>
          </cell>
        </row>
        <row r="2774">
          <cell r="A2774" t="str">
            <v/>
          </cell>
          <cell r="D2774">
            <v>0</v>
          </cell>
        </row>
        <row r="2775">
          <cell r="A2775" t="str">
            <v>18.27.023</v>
          </cell>
          <cell r="B2775" t="str">
            <v>FORNECIMENTO DE FIO DE COBRE NU,TEMPERA MEIO-DURO,CLASSE 1A, SM-16MM2,PARA DOIS LANCES DE REDE,INCLUSIVE EQUIPAMENTO E INSTALACAO.</v>
          </cell>
          <cell r="C2775" t="str">
            <v>Un</v>
          </cell>
          <cell r="D2775">
            <v>508.08750000000003</v>
          </cell>
          <cell r="E2775">
            <v>406.47</v>
          </cell>
          <cell r="F2775" t="str">
            <v>EMLURB</v>
          </cell>
        </row>
        <row r="2776">
          <cell r="A2776" t="str">
            <v/>
          </cell>
          <cell r="D2776">
            <v>0</v>
          </cell>
        </row>
        <row r="2777">
          <cell r="A2777" t="str">
            <v>18.27.024</v>
          </cell>
          <cell r="B2777" t="str">
            <v>FORNECIMENTO DE FIO DE COBRE NU,TEMPERA MEIO-DURO,CLASSE 1A, SM-16MM2, PARA TRES LANCES DE REDE,INCLUSIVE EQUIPAMENTO E INSTALACAO.</v>
          </cell>
          <cell r="C2777" t="str">
            <v>Un</v>
          </cell>
          <cell r="D2777">
            <v>762.125</v>
          </cell>
          <cell r="E2777">
            <v>609.70000000000005</v>
          </cell>
          <cell r="F2777" t="str">
            <v>EMLURB</v>
          </cell>
        </row>
        <row r="2778">
          <cell r="A2778" t="str">
            <v/>
          </cell>
          <cell r="D2778">
            <v>0</v>
          </cell>
        </row>
        <row r="2779">
          <cell r="A2779" t="str">
            <v>18.27.025</v>
          </cell>
          <cell r="B2779" t="str">
            <v>FORNECIMENTO DE FIO DE COBRE NU,TEMPERA MEIO-DURO,CLASSE 1A,SM-16MM2,PARA QUATRO LANCES DE REDE,INCLUSIVE EQUIPAMENTO E INSTALACAO.</v>
          </cell>
          <cell r="C2779" t="str">
            <v>Un</v>
          </cell>
          <cell r="D2779">
            <v>953.48749999999995</v>
          </cell>
          <cell r="E2779">
            <v>762.79</v>
          </cell>
          <cell r="F2779" t="str">
            <v>EMLURB</v>
          </cell>
        </row>
        <row r="2780">
          <cell r="A2780" t="str">
            <v/>
          </cell>
          <cell r="D2780">
            <v>0</v>
          </cell>
        </row>
        <row r="2781">
          <cell r="A2781" t="str">
            <v>18.27.026</v>
          </cell>
          <cell r="B2781" t="str">
            <v>FORNECIMENTO DE CABO DE ALUMINIO COM ALMA DE ACO 10 MM2 P/ UM LANCE DE REDE, INCLUSIVE ARMACAO SECUNDARIA B1, ISOLADOR, PARAFUSOS, BRACADEIRA REDONDA FERRO GALV. A FOGO, EQUIPAMENTO E INSTALACAO.</v>
          </cell>
          <cell r="C2781" t="str">
            <v>Un</v>
          </cell>
          <cell r="D2781">
            <v>273.38749999999999</v>
          </cell>
          <cell r="E2781">
            <v>218.71</v>
          </cell>
          <cell r="F2781" t="str">
            <v>EMLURB</v>
          </cell>
        </row>
        <row r="2782">
          <cell r="A2782" t="str">
            <v/>
          </cell>
          <cell r="D2782">
            <v>0</v>
          </cell>
        </row>
        <row r="2783">
          <cell r="A2783" t="str">
            <v>18.27.027</v>
          </cell>
          <cell r="B2783" t="str">
            <v>FORNECIMENTO DE CABO DE ALUMINIO COM ALMA DE ACO 10 MM2 P/ DOIS LANCES DE REDE, INCLUSIVE ARMACAO SECUNDARIA B2, ISOLADORES, PARAFUSOS BRACADEIRA REDONDA DE FERRO GALV. A FOGO, EQUIPAMENTO E INSTALACAO.</v>
          </cell>
          <cell r="C2783" t="str">
            <v>Un</v>
          </cell>
          <cell r="D2783">
            <v>382.22499999999997</v>
          </cell>
          <cell r="E2783">
            <v>305.77999999999997</v>
          </cell>
          <cell r="F2783" t="str">
            <v>EMLURB</v>
          </cell>
        </row>
        <row r="2784">
          <cell r="A2784" t="str">
            <v/>
          </cell>
          <cell r="D2784">
            <v>0</v>
          </cell>
        </row>
        <row r="2785">
          <cell r="A2785" t="str">
            <v>18.27.028</v>
          </cell>
          <cell r="B2785" t="str">
            <v>FORNECIMENTO DE CABO DE ALUMINIO COM ALMA DE ACO 10 MM2 P/ TRES LANCES DE REDE, INCLUSIVE ARMACAO SECUNDARIA B3, ISOLADORES, PARAFUSOS, BRACADEIRAS REDONDAS DE FERRO GALV. A FOGO, EQUIPAMENTO E INSTALACAO.</v>
          </cell>
          <cell r="C2785" t="str">
            <v>Un</v>
          </cell>
          <cell r="D2785">
            <v>588.61249999999995</v>
          </cell>
          <cell r="E2785">
            <v>470.89</v>
          </cell>
          <cell r="F2785" t="str">
            <v>EMLURB</v>
          </cell>
        </row>
        <row r="2786">
          <cell r="A2786" t="str">
            <v/>
          </cell>
          <cell r="D2786">
            <v>0</v>
          </cell>
        </row>
        <row r="2787">
          <cell r="A2787" t="str">
            <v>18.27.029</v>
          </cell>
          <cell r="B2787" t="str">
            <v>FORNECIMENTO DE CABO DE ALUMINIO COM ALMA DE ACO 10 MM2 P/ QUATRO LANCES DE REDE, INCLUSIVE ARMACAO SECUNDARIA B4, ISOLADORES, PARAFUSOS, BRACADEIRAS REDONDAS DE FERRO GALV. A FOGO, EQUIPAMENTO E INSTALACAO.</v>
          </cell>
          <cell r="C2787" t="str">
            <v>Un</v>
          </cell>
          <cell r="D2787">
            <v>698.76250000000005</v>
          </cell>
          <cell r="E2787">
            <v>559.01</v>
          </cell>
          <cell r="F2787" t="str">
            <v>EMLURB</v>
          </cell>
        </row>
        <row r="2788">
          <cell r="A2788" t="str">
            <v/>
          </cell>
          <cell r="D2788">
            <v>0</v>
          </cell>
        </row>
        <row r="2789">
          <cell r="A2789" t="str">
            <v>18.27.030</v>
          </cell>
          <cell r="B2789" t="str">
            <v>FORNECIMENTO DE CABO DE ALUMINIO COM ALMA DE ACO 10 MM2 P/ UM LANCE DE REDE,INCLUSIVE EQUIPAMENTO E INSTALACAO.</v>
          </cell>
          <cell r="C2789" t="str">
            <v>Un</v>
          </cell>
          <cell r="D2789">
            <v>225.36249999999998</v>
          </cell>
          <cell r="E2789">
            <v>180.29</v>
          </cell>
          <cell r="F2789" t="str">
            <v>EMLURB</v>
          </cell>
        </row>
        <row r="2790">
          <cell r="A2790" t="str">
            <v/>
          </cell>
          <cell r="D2790">
            <v>0</v>
          </cell>
        </row>
        <row r="2791">
          <cell r="A2791" t="str">
            <v>18.27.031</v>
          </cell>
          <cell r="B2791" t="str">
            <v>FORNECIMENTO DE CABO DE ALUMINIO COM ALMA DE ACO 10 MM2 P/ DOIS LANCES DE REDE, INCLUSIVE EQUIPAMENTO E INSTALACAO.</v>
          </cell>
          <cell r="C2791" t="str">
            <v>Un</v>
          </cell>
          <cell r="D2791">
            <v>325.36250000000001</v>
          </cell>
          <cell r="E2791">
            <v>260.29000000000002</v>
          </cell>
          <cell r="F2791" t="str">
            <v>EMLURB</v>
          </cell>
        </row>
        <row r="2792">
          <cell r="A2792" t="str">
            <v/>
          </cell>
          <cell r="D2792">
            <v>0</v>
          </cell>
        </row>
        <row r="2793">
          <cell r="A2793" t="str">
            <v>18.27.032</v>
          </cell>
          <cell r="B2793" t="str">
            <v>FORNECIMENTO DE CABO DE ALUMINIO COM ALMA DE ACO 10 MM2 P/ TRES LANCES DE REDE, INCLUSIVE EQUIPAMENTO E INSTALACAO.</v>
          </cell>
          <cell r="C2793" t="str">
            <v>Un</v>
          </cell>
          <cell r="D2793">
            <v>488.03750000000002</v>
          </cell>
          <cell r="E2793">
            <v>390.43</v>
          </cell>
          <cell r="F2793" t="str">
            <v>EMLURB</v>
          </cell>
        </row>
        <row r="2794">
          <cell r="A2794" t="str">
            <v/>
          </cell>
          <cell r="D2794">
            <v>0</v>
          </cell>
        </row>
        <row r="2795">
          <cell r="A2795" t="str">
            <v>18.27.033</v>
          </cell>
          <cell r="B2795" t="str">
            <v>FORNECIMENTO DE CABO DE ALUMINIO COM ALMA DE ACO 10 MM2 P/ QUATRO LANCES DE REDE, INCLUSIVE EQUIPAMENTO E INSTALACAO.</v>
          </cell>
          <cell r="C2795" t="str">
            <v>Un</v>
          </cell>
          <cell r="D2795">
            <v>588.03750000000002</v>
          </cell>
          <cell r="E2795">
            <v>470.43</v>
          </cell>
          <cell r="F2795" t="str">
            <v>EMLURB</v>
          </cell>
        </row>
        <row r="2796">
          <cell r="A2796" t="str">
            <v/>
          </cell>
          <cell r="D2796">
            <v>0</v>
          </cell>
        </row>
        <row r="2797">
          <cell r="A2797" t="str">
            <v>18.27.034</v>
          </cell>
          <cell r="B2797" t="str">
            <v>FORNECIMENTO DE CABO DE ALUMINIO COM ALMA DE ACO 16 MM2 P/ UM LANCE DE REDE,INCLUSIVE ARMACAO SECUNDARIA B1,ISOLADOR,PARAFUSOS,BRACADEIRA REDONDA DE FERRO GALV. A FOGO, EQUIPAMENTO E INSTALACAO.</v>
          </cell>
          <cell r="C2797" t="str">
            <v>Un</v>
          </cell>
          <cell r="D2797">
            <v>300.82499999999999</v>
          </cell>
          <cell r="E2797">
            <v>240.66</v>
          </cell>
          <cell r="F2797" t="str">
            <v>EMLURB</v>
          </cell>
        </row>
        <row r="2798">
          <cell r="A2798" t="str">
            <v/>
          </cell>
          <cell r="D2798">
            <v>0</v>
          </cell>
        </row>
        <row r="2799">
          <cell r="A2799" t="str">
            <v>18.27.035</v>
          </cell>
          <cell r="B2799" t="str">
            <v>FORNECIMENTO DE CABO DE ALUMINIO COM ALMA DE ACO 16 MM2 P/ DOIS LANCES DE REDE, INCLUSIVE ARMACAO SECUNDARIA B2, ISOLADORES, PARAFUSOS, BRACADEIRA REDONDA DE FERRO GALV. A FOGO, EQUIPAMENTO E INSTALACAO.</v>
          </cell>
          <cell r="C2799" t="str">
            <v>Un</v>
          </cell>
          <cell r="D2799">
            <v>437.1</v>
          </cell>
          <cell r="E2799">
            <v>349.68</v>
          </cell>
          <cell r="F2799" t="str">
            <v>EMLURB</v>
          </cell>
        </row>
        <row r="2800">
          <cell r="A2800" t="str">
            <v/>
          </cell>
          <cell r="D2800">
            <v>0</v>
          </cell>
        </row>
        <row r="2801">
          <cell r="A2801" t="str">
            <v>18.27.036</v>
          </cell>
          <cell r="B2801" t="str">
            <v>FORNECIMENTO DE CABO DE ALUMINIO COM ALMA DE ACO 16 MM2 P/ TRES LANCES DE REDE, INCLUSIVE ARMACAO SECUNDARIA B3, ISOLADORES, PARAFUSOS, BRACADEIRAS REDONDAS DE FERRO GALV. A FOGO, EQUIPAMENTO E INSTALACAO.</v>
          </cell>
          <cell r="C2801" t="str">
            <v>Un</v>
          </cell>
          <cell r="D2801">
            <v>670.92499999999995</v>
          </cell>
          <cell r="E2801">
            <v>536.74</v>
          </cell>
          <cell r="F2801" t="str">
            <v>EMLURB</v>
          </cell>
        </row>
        <row r="2802">
          <cell r="A2802" t="str">
            <v/>
          </cell>
          <cell r="D2802">
            <v>0</v>
          </cell>
        </row>
        <row r="2803">
          <cell r="A2803" t="str">
            <v>18.27.037</v>
          </cell>
          <cell r="B2803" t="str">
            <v>FORNECIMENTO DE CABO DE ALUMINIO COM ALMA DE ACO 16 MM2 P/ QUATRO LANCES DE REDE, INCLUSIVE ARMACAO SECUNDARIA B4,ISOLADORES,PARAFUSOS BRACADEIRAS REDONDAS DE FERRO GALV. A FOGO, EQUIPAMENTO E INSTALACAO.</v>
          </cell>
          <cell r="C2803" t="str">
            <v>Un</v>
          </cell>
          <cell r="D2803">
            <v>808.51249999999993</v>
          </cell>
          <cell r="E2803">
            <v>646.80999999999995</v>
          </cell>
          <cell r="F2803" t="str">
            <v>EMLURB</v>
          </cell>
        </row>
        <row r="2804">
          <cell r="A2804" t="str">
            <v/>
          </cell>
          <cell r="D2804">
            <v>0</v>
          </cell>
        </row>
        <row r="2805">
          <cell r="A2805" t="str">
            <v>18.27.038</v>
          </cell>
          <cell r="B2805" t="str">
            <v>FORNECIMENTO DE CABO DE ALUMINIO COM ALMA DE ACO 16MM2 PARA UM LANCE DE REDE, INCLUSIVE EQUIPAMENTO E INSTALACAO.</v>
          </cell>
          <cell r="C2805" t="str">
            <v>Un</v>
          </cell>
          <cell r="D2805">
            <v>252.8</v>
          </cell>
          <cell r="E2805">
            <v>202.24</v>
          </cell>
          <cell r="F2805" t="str">
            <v>EMLURB</v>
          </cell>
        </row>
        <row r="2806">
          <cell r="A2806" t="str">
            <v/>
          </cell>
          <cell r="D2806">
            <v>0</v>
          </cell>
        </row>
        <row r="2807">
          <cell r="A2807" t="str">
            <v>18.27.039</v>
          </cell>
          <cell r="B2807" t="str">
            <v>FORNECIMENTO DE CABO DE ALUMINIO COM ALMA DE ACO 16MM2 PARA DOIS LANCES DE REDE, INCLUSIVE EQUIPAMENTO E INSTALACAO.</v>
          </cell>
          <cell r="C2807" t="str">
            <v>Un</v>
          </cell>
          <cell r="D2807">
            <v>380.23750000000001</v>
          </cell>
          <cell r="E2807">
            <v>304.19</v>
          </cell>
          <cell r="F2807" t="str">
            <v>EMLURB</v>
          </cell>
        </row>
        <row r="2808">
          <cell r="A2808" t="str">
            <v/>
          </cell>
          <cell r="D2808">
            <v>0</v>
          </cell>
        </row>
        <row r="2809">
          <cell r="A2809" t="str">
            <v>18.27.040</v>
          </cell>
          <cell r="B2809" t="str">
            <v>FORNECIMENTO DE CABO DE ALUMINIO COM ALMA DE ACO 16MM2 PARA TRES LANCES DE REDE, INCLUSIVE EQUIPAMENTO E INSTALACAO.</v>
          </cell>
          <cell r="C2809" t="str">
            <v>Un</v>
          </cell>
          <cell r="D2809">
            <v>570.34999999999991</v>
          </cell>
          <cell r="E2809">
            <v>456.28</v>
          </cell>
          <cell r="F2809" t="str">
            <v>EMLURB</v>
          </cell>
        </row>
        <row r="2810">
          <cell r="A2810" t="str">
            <v/>
          </cell>
          <cell r="D2810">
            <v>0</v>
          </cell>
        </row>
        <row r="2811">
          <cell r="A2811" t="str">
            <v>18.27.041</v>
          </cell>
          <cell r="B2811" t="str">
            <v>FORNECIMENTO DE CABO DE ALUMINIO COM ALMA DE ACO 16 MM2 PARA QUATRO LANCES DE REDE, INCLUSIVE EQUIPAMENTO E INSTALACAO.</v>
          </cell>
          <cell r="C2811" t="str">
            <v>Un</v>
          </cell>
          <cell r="D2811">
            <v>697.78750000000002</v>
          </cell>
          <cell r="E2811">
            <v>558.23</v>
          </cell>
          <cell r="F2811" t="str">
            <v>EMLURB</v>
          </cell>
        </row>
        <row r="2812">
          <cell r="A2812" t="str">
            <v/>
          </cell>
          <cell r="D2812">
            <v>0</v>
          </cell>
        </row>
        <row r="2813">
          <cell r="A2813" t="str">
            <v>18.27.042</v>
          </cell>
          <cell r="B2813" t="str">
            <v>FORNECIMENTO DE CABO DE COBRE, ENCORDOAMENTO CLASSE 2,ISOLAMENTO DE PVC 70 C,TIPO BWF,750V FOREPLAST OU SIMILAR,SM-6MM2,PARA UM LANCE DE REDE,INCLUSIVE ARMACAO SECUNDARIA B1,ISOLADOR PARAFUSOS,BRACADEIRA REDONDA DE FERRO GALV. A FOGO,EQUIPAMENTO E INSTALA</v>
          </cell>
          <cell r="C2813" t="str">
            <v>Un</v>
          </cell>
          <cell r="D2813">
            <v>314.01249999999999</v>
          </cell>
          <cell r="E2813">
            <v>251.21</v>
          </cell>
          <cell r="F2813" t="str">
            <v>EMLURB</v>
          </cell>
        </row>
        <row r="2814">
          <cell r="A2814" t="str">
            <v/>
          </cell>
          <cell r="D2814">
            <v>0</v>
          </cell>
        </row>
        <row r="2815">
          <cell r="A2815" t="str">
            <v>18.27.043</v>
          </cell>
          <cell r="B2815"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815" t="str">
            <v>Un</v>
          </cell>
          <cell r="D2815">
            <v>463.47499999999997</v>
          </cell>
          <cell r="E2815">
            <v>370.78</v>
          </cell>
          <cell r="F2815" t="str">
            <v>EMLURB</v>
          </cell>
        </row>
        <row r="2816">
          <cell r="A2816" t="str">
            <v/>
          </cell>
          <cell r="D2816">
            <v>0</v>
          </cell>
        </row>
        <row r="2817">
          <cell r="A2817" t="str">
            <v>18.27.044</v>
          </cell>
          <cell r="B2817" t="str">
            <v>FORNECIMENTO DE CABO DE COBRE, ENCORDOAMENTO CLASSE 2,ISOLAMENTO DE PVC 70 C,TIPO BWF,750V FOREPLAST OU SIMILAR,SM-6MM2,PARA TRES LANCES DE REDE,INCLUSIVE ARMACAO SECUNDARIA B3,ISOLA DORES,PARAFUSOS,BRACADEIRAS REDONDAS DE FERRO GALV. A FOGO,EQUIPAMENTO E</v>
          </cell>
          <cell r="C2817" t="str">
            <v>Un</v>
          </cell>
          <cell r="D2817">
            <v>710.48749999999995</v>
          </cell>
          <cell r="E2817">
            <v>568.39</v>
          </cell>
          <cell r="F2817" t="str">
            <v>EMLURB</v>
          </cell>
        </row>
        <row r="2818">
          <cell r="A2818" t="str">
            <v/>
          </cell>
          <cell r="D2818">
            <v>0</v>
          </cell>
        </row>
        <row r="2819">
          <cell r="A2819" t="str">
            <v>18.27.045</v>
          </cell>
          <cell r="B2819" t="str">
            <v>FORNECIMENTO DE CABO DE COBRE, ENCORDOAMENTO CLASSE 2,ISOLAMENTO DE PVC 70 C,TIPO BWF,750V FOREPLAST OU SIMILAR,SM-6MM2,PARA QUATRO LANCES DE REDE, INCLUSIVE ARMACAO SECUNDARIA B4, ISOLADORES,PARAFUSOS, BRACADEIRAS REDONDAS DE FERRO GALV. A FOGO,EQUIPAMEN</v>
          </cell>
          <cell r="C2819" t="str">
            <v>Un</v>
          </cell>
          <cell r="D2819">
            <v>861.26250000000005</v>
          </cell>
          <cell r="E2819">
            <v>689.01</v>
          </cell>
          <cell r="F2819" t="str">
            <v>EMLURB</v>
          </cell>
        </row>
        <row r="2820">
          <cell r="A2820" t="str">
            <v/>
          </cell>
          <cell r="D2820">
            <v>0</v>
          </cell>
        </row>
        <row r="2821">
          <cell r="A2821" t="str">
            <v>18.27.046</v>
          </cell>
          <cell r="B2821" t="str">
            <v>FORNECIMENTO DE CABO DE COBRE, ENCORDOAMENTO CLASSE 2,ISOLAMENTO DE PVC 70 C,TIPO BWF,750V FOREPLAST OU SIMILAR,SM-6MM2,PARA UM LANCE DE REDE,INCLUSIVE EQUIPAMENTO E INSTALACAO.</v>
          </cell>
          <cell r="C2821" t="str">
            <v>Un</v>
          </cell>
          <cell r="D2821">
            <v>265.98750000000001</v>
          </cell>
          <cell r="E2821">
            <v>212.79</v>
          </cell>
          <cell r="F2821" t="str">
            <v>EMLURB</v>
          </cell>
        </row>
        <row r="2822">
          <cell r="A2822" t="str">
            <v/>
          </cell>
          <cell r="D2822">
            <v>0</v>
          </cell>
        </row>
        <row r="2823">
          <cell r="A2823" t="str">
            <v>18.27.047</v>
          </cell>
          <cell r="B2823" t="str">
            <v>FORNECIMENTO DE CABO DE COBRE, ENCORDOAMENTO CLASSE 2,ISOLAMENTO DE PVC 70 C,TIPO BWF,750V FOREPLAST OU SIMILAR, SM-6MM2, PARA DOIS LANCES DE REDE,INCLUSIVE EQUIPAMENTO E INSTALACAO.</v>
          </cell>
          <cell r="C2823" t="str">
            <v>Un</v>
          </cell>
          <cell r="D2823">
            <v>406.61250000000001</v>
          </cell>
          <cell r="E2823">
            <v>325.29000000000002</v>
          </cell>
          <cell r="F2823" t="str">
            <v>EMLURB</v>
          </cell>
        </row>
        <row r="2824">
          <cell r="A2824" t="str">
            <v/>
          </cell>
          <cell r="D2824">
            <v>0</v>
          </cell>
        </row>
        <row r="2825">
          <cell r="A2825" t="str">
            <v>18.27.048</v>
          </cell>
          <cell r="B2825" t="str">
            <v>FORNECIMENTO DE CABO DE COBRE, ENCORDOAMENTO CLASSE 2,ISOLAMENTO DE PVC 70 C,TIPO BWF,750V FOREPLAST OU SIMILAR, SM-6MM2, PARA TRES LANCES DE REDE,INCLUSIVE EQUIPAMENTO E INSTALACAO.</v>
          </cell>
          <cell r="C2825" t="str">
            <v>Un</v>
          </cell>
          <cell r="D2825">
            <v>609.91250000000002</v>
          </cell>
          <cell r="E2825">
            <v>487.93</v>
          </cell>
          <cell r="F2825" t="str">
            <v>EMLURB</v>
          </cell>
        </row>
        <row r="2826">
          <cell r="A2826" t="str">
            <v/>
          </cell>
          <cell r="D2826">
            <v>0</v>
          </cell>
        </row>
        <row r="2827">
          <cell r="A2827" t="str">
            <v>18.27.049</v>
          </cell>
          <cell r="B2827" t="str">
            <v>FORNECIMENTO DE CABO DE COBRE, ENCORDOAMENTO CLASSE 2.ISOLAMENTO DE PVC 70 C,TIPO BWF,750V FOREPLAST OU SIMILAR, SM-6MM2, PARA QUATRO LANCES DE REDE, INCLUSIVE EQUIPAMENTO E INSTALAÇÃO.</v>
          </cell>
          <cell r="C2827" t="str">
            <v>Un</v>
          </cell>
          <cell r="D2827">
            <v>750.53749999999991</v>
          </cell>
          <cell r="E2827">
            <v>600.42999999999995</v>
          </cell>
          <cell r="F2827" t="str">
            <v>EMLURB</v>
          </cell>
        </row>
        <row r="2828">
          <cell r="A2828" t="str">
            <v/>
          </cell>
          <cell r="D2828">
            <v>0</v>
          </cell>
        </row>
        <row r="2829">
          <cell r="A2829" t="str">
            <v>18.27.050</v>
          </cell>
          <cell r="B2829" t="str">
            <v>FORNECIMENTO DE CABO DE COBRE, ENCORDOAMENTO CLASSE 2,ISOLAMENTO DE PVC 70 C,TIPO BWF,750V FOREPLAST OU SIMILAR, SM-10MM2, PARA UM LANCE DE REDE,INCLUSIVE ARMACAO SECUNDARIA B1,ISOLADOR, PARAFUSOS, BRACADEIRA REDONDA DE FERRO GALV. A FOGO,EQUIPAMENTO E IN</v>
          </cell>
          <cell r="C2829" t="str">
            <v>Un</v>
          </cell>
          <cell r="D2829">
            <v>473.76249999999999</v>
          </cell>
          <cell r="E2829">
            <v>379.01</v>
          </cell>
          <cell r="F2829" t="str">
            <v>EMLURB</v>
          </cell>
        </row>
        <row r="2830">
          <cell r="A2830" t="str">
            <v/>
          </cell>
          <cell r="D2830">
            <v>0</v>
          </cell>
        </row>
        <row r="2831">
          <cell r="A2831" t="str">
            <v>18.27.051</v>
          </cell>
          <cell r="B2831" t="str">
            <v>FORNECIMENTO DE CABO DE COBRE, ENCORDOAMENTO CLASSE 2,ISOLAMENTO DE PVC 70 C,TIPO BWF,750V FOREPLAST OU SIMILAR, SM-10MM2, PARA DOIS LANCES DE REDE, INCLUSIVE ARMACAO SECUNDARIA B2, ISOLADORES, PARAFUSOS, BRACADEIRA REDONDA DE FERRO GALV. A FOGO,EQUIPAMEN</v>
          </cell>
          <cell r="C2831" t="str">
            <v>Un</v>
          </cell>
          <cell r="D2831">
            <v>782.97500000000002</v>
          </cell>
          <cell r="E2831">
            <v>626.38</v>
          </cell>
          <cell r="F2831" t="str">
            <v>EMLURB</v>
          </cell>
        </row>
        <row r="2832">
          <cell r="A2832" t="str">
            <v/>
          </cell>
          <cell r="D2832">
            <v>0</v>
          </cell>
        </row>
        <row r="2833">
          <cell r="A2833" t="str">
            <v>18.27.052</v>
          </cell>
          <cell r="B2833" t="str">
            <v>FORNECIMENTO DE CABO DE COBRE, ENCORDOAMENTO CLASSE 2,ISOLAMENTO DE PVC 70 C,TIPO BWF,750V FOREPLAST OU SIMILAR, SM-10MM2, PARA TRES LANCES DE REDE, INCLUSIVE ARMACAO SECUNDARIA B3, ISOLADORES, PARAFUSOS,BRACADEIRAS REDONDAS DE FERRO GALV. A FOGO,EQUIPAME</v>
          </cell>
          <cell r="C2833" t="str">
            <v>Un</v>
          </cell>
          <cell r="D2833">
            <v>1189.7375</v>
          </cell>
          <cell r="E2833">
            <v>951.79</v>
          </cell>
          <cell r="F2833" t="str">
            <v>EMLURB</v>
          </cell>
        </row>
        <row r="2834">
          <cell r="A2834" t="str">
            <v/>
          </cell>
          <cell r="D2834">
            <v>0</v>
          </cell>
        </row>
        <row r="2835">
          <cell r="A2835" t="str">
            <v>18.27.053</v>
          </cell>
          <cell r="B2835" t="str">
            <v>FORNECIMENTO DE CABO DE COBRE, ENCORDOAMENTO CLASSE 2,ISOLAMENTO DE PVC 70 C,TIPO BWF,750V FOREPLAST OU SIMILAR, SM-10MM2, PARA QUATRO LANCES DE REDE, INCLUSIVE ARMACAO SECUNDARIA B4, ISOLADORES, PARAFUSOS,BRACADEIRAS REDONDAS DE FERRO GALV. A FOGO,EQUIPA</v>
          </cell>
          <cell r="C2835" t="str">
            <v>Un</v>
          </cell>
          <cell r="D2835">
            <v>1500.2625</v>
          </cell>
          <cell r="E2835">
            <v>1200.21</v>
          </cell>
          <cell r="F2835" t="str">
            <v>EMLURB</v>
          </cell>
        </row>
        <row r="2836">
          <cell r="A2836" t="str">
            <v/>
          </cell>
          <cell r="D2836">
            <v>0</v>
          </cell>
        </row>
        <row r="2837">
          <cell r="A2837" t="str">
            <v>18.27.054</v>
          </cell>
          <cell r="B2837" t="str">
            <v>FORNECIMENTO DE CABO DE COBRE, ENCORDOAMENTO CLASSE 2,ISOLAMENTO DE PVC 70 C,TIPO BWF,750V FOREPLAST OU SIMILAR, SM-10MM2, PARA UM LANCE DE REDE, INCLUSIVE EQUIPAMENTO E INSTALACAO.</v>
          </cell>
          <cell r="C2837" t="str">
            <v>Un</v>
          </cell>
          <cell r="D2837">
            <v>425.73749999999995</v>
          </cell>
          <cell r="E2837">
            <v>340.59</v>
          </cell>
          <cell r="F2837" t="str">
            <v>EMLURB</v>
          </cell>
        </row>
        <row r="2838">
          <cell r="A2838" t="str">
            <v/>
          </cell>
          <cell r="D2838">
            <v>0</v>
          </cell>
        </row>
        <row r="2839">
          <cell r="A2839" t="str">
            <v>18.27.055</v>
          </cell>
          <cell r="B2839" t="str">
            <v>FORNECIMENTO DE CABO DE COBRE, ENCORDOAMENTO CLASSE 2,ISOLAMENTO DE PVC 70 C,TIPO BWF,750V FOREPLAST OU SIMILAR, SM-10MM2, PARA DOIS LANCES DE REDE, INCLUSIVE EQUIPAMENTO E INSTALACAO.</v>
          </cell>
          <cell r="C2839" t="str">
            <v>Un</v>
          </cell>
          <cell r="D2839">
            <v>726.11249999999995</v>
          </cell>
          <cell r="E2839">
            <v>580.89</v>
          </cell>
          <cell r="F2839" t="str">
            <v>EMLURB</v>
          </cell>
        </row>
        <row r="2840">
          <cell r="A2840" t="str">
            <v/>
          </cell>
          <cell r="D2840">
            <v>0</v>
          </cell>
        </row>
        <row r="2841">
          <cell r="A2841" t="str">
            <v>18.27.056</v>
          </cell>
          <cell r="B2841" t="str">
            <v>FORNECIMENTO DE CABO DE COBRE, ENCORDOAMENTO CLASSE 2,ISOLAMENTO DE PVC 70 C,TIPO BWF,750V FOREPLAST OU SIMILAR, SM-10MM2, PARA TRES LANCES DE REDE, INCLUSIVE EQUIPAMENTO E INSTALACAO.</v>
          </cell>
          <cell r="C2841" t="str">
            <v>Un</v>
          </cell>
          <cell r="D2841">
            <v>1089.1625000000001</v>
          </cell>
          <cell r="E2841">
            <v>871.33</v>
          </cell>
          <cell r="F2841" t="str">
            <v>EMLURB</v>
          </cell>
        </row>
        <row r="2842">
          <cell r="A2842" t="str">
            <v/>
          </cell>
          <cell r="D2842">
            <v>0</v>
          </cell>
        </row>
        <row r="2843">
          <cell r="A2843" t="str">
            <v>18.27.057</v>
          </cell>
          <cell r="B2843" t="str">
            <v>FORNECIMENTO DE CABO DE COBRE, ENCORDOAMENTO CLASSE 2,ISOLAMENTO DE PVC 70 C,TIPO BWF,750V FOREPLAST OU SIMILAR, SM-10MM2, PARA QUATRO LANCES DE REDE, INCLUSIVE EQUIPAMENTO E INSTALACAO.</v>
          </cell>
          <cell r="C2843" t="str">
            <v>Un</v>
          </cell>
          <cell r="D2843">
            <v>1389.5375000000001</v>
          </cell>
          <cell r="E2843">
            <v>1111.6300000000001</v>
          </cell>
          <cell r="F2843" t="str">
            <v>EMLURB</v>
          </cell>
        </row>
        <row r="2844">
          <cell r="A2844" t="str">
            <v/>
          </cell>
          <cell r="D2844">
            <v>0</v>
          </cell>
        </row>
        <row r="2845">
          <cell r="A2845" t="str">
            <v>18.27.058</v>
          </cell>
          <cell r="B2845" t="str">
            <v>FORNECIMENTO DE CABO DE COBRE, ENCORDOAMENTO CLASSE 2,ISOLAMENTO DE PVC 70 C,TIPO BWF,750V FOREPLAST OU SIMILAR, SM-16MM2, PARA UM LANCE DE REDE,INCLUSIVE ARMACAO SECUNDARIA B1,ISOLADOR, PARAFUSOS, BRACADEIRA REDONDA DE FERRO GALV. A FOGO,EQUIPAMENTO E IN</v>
          </cell>
          <cell r="C2845" t="str">
            <v>Un</v>
          </cell>
          <cell r="D2845">
            <v>612.70000000000005</v>
          </cell>
          <cell r="E2845">
            <v>490.16</v>
          </cell>
          <cell r="F2845" t="str">
            <v>EMLURB</v>
          </cell>
        </row>
        <row r="2846">
          <cell r="A2846" t="str">
            <v/>
          </cell>
          <cell r="D2846">
            <v>0</v>
          </cell>
        </row>
        <row r="2847">
          <cell r="A2847" t="str">
            <v>18.27.059</v>
          </cell>
          <cell r="B2847" t="str">
            <v>FORNECIMENTO DE CABO DE COBRE, ENCORDOAMENTO CLASSE 2,ISOLAMENTO DE PVC 70 C,TIPO BWF,750V FOREPLAST OU SIMILAR, SM-16MM2, PARA DOIS LANCES DE REDE, INCLUSIVE ARMACAO SECUNDARIA B2 ISOLADORES, PARAFUSOS, BRACADEIRA REDONDA DE FERRO GALV. A FOGO,EQUIPAMENT</v>
          </cell>
          <cell r="C2847" t="str">
            <v>Un</v>
          </cell>
          <cell r="D2847">
            <v>1060.8499999999999</v>
          </cell>
          <cell r="E2847">
            <v>848.68</v>
          </cell>
          <cell r="F2847" t="str">
            <v>EMLURB</v>
          </cell>
        </row>
        <row r="2848">
          <cell r="A2848" t="str">
            <v/>
          </cell>
          <cell r="D2848">
            <v>0</v>
          </cell>
        </row>
        <row r="2849">
          <cell r="A2849" t="str">
            <v>18.27.060</v>
          </cell>
          <cell r="B2849" t="str">
            <v>FORNECIMENTO DE CABO DE COBRE, ENCORDOAMENTO CLASSE 2,ISOLAMENTO DE PVC 70 C,TIPO BWF,750V FOREPLAST OU SIMILAR, SM-16MM2, PARA TRES LANCES DE REDE, INCLUSIVE ARMACAO SECUNDARIA B3, ISOLADORES, PARAFUSOS,BRACADEIRAS REDONDAS DE FERRO GALV. A FOGO,EQUIPAME</v>
          </cell>
          <cell r="C2849" t="str">
            <v>Un</v>
          </cell>
          <cell r="D2849">
            <v>1606.55</v>
          </cell>
          <cell r="E2849">
            <v>1285.24</v>
          </cell>
          <cell r="F2849" t="str">
            <v>EMLURB</v>
          </cell>
        </row>
        <row r="2850">
          <cell r="A2850" t="str">
            <v/>
          </cell>
          <cell r="D2850">
            <v>0</v>
          </cell>
        </row>
        <row r="2851">
          <cell r="A2851" t="str">
            <v>18.27.061</v>
          </cell>
          <cell r="B2851" t="str">
            <v>FORNECIMENTO DE CABO DE COBRE, ENCORDOAMENTO CLASSE 2,ISOLAMENTO DE PVC 70 C,TIPO BWF,750V FOREPLAST OU SIMILAR, SM-16MM2, PARA QUATRO LANCES DE REDE, INCLUSIVE ARMACAO SECUNDARIA B4, ISOLADORES,PARAFUSOS, BRACADEIRAS REDONDAS DE FERRO GALV. A FOGO,EQUIPA</v>
          </cell>
          <cell r="C2851" t="str">
            <v>Un</v>
          </cell>
          <cell r="D2851">
            <v>2056.0124999999998</v>
          </cell>
          <cell r="E2851">
            <v>1644.81</v>
          </cell>
          <cell r="F2851" t="str">
            <v>EMLURB</v>
          </cell>
        </row>
        <row r="2852">
          <cell r="A2852" t="str">
            <v/>
          </cell>
          <cell r="D2852">
            <v>0</v>
          </cell>
        </row>
        <row r="2853">
          <cell r="A2853" t="str">
            <v>18.27.062</v>
          </cell>
          <cell r="B2853" t="str">
            <v>FORNECIMENTO DE CABO DE COBRE, ENCORDOAMENTO CLASSE 2,ISOLAMENTO DE PVC 70 C,TIPO BWF,750V FOREPLAST OU SIMILAR, SM-16MM2, PARA UM LANCE DE REDE,INCLUSIVE EQUIPAMENTO E INSTALACAO.</v>
          </cell>
          <cell r="C2853" t="str">
            <v>Un</v>
          </cell>
          <cell r="D2853">
            <v>564.67499999999995</v>
          </cell>
          <cell r="E2853">
            <v>451.74</v>
          </cell>
          <cell r="F2853" t="str">
            <v>EMLURB</v>
          </cell>
        </row>
        <row r="2854">
          <cell r="A2854" t="str">
            <v/>
          </cell>
          <cell r="D2854">
            <v>0</v>
          </cell>
        </row>
        <row r="2855">
          <cell r="A2855" t="str">
            <v>18.27.063</v>
          </cell>
          <cell r="B2855" t="str">
            <v>FORNECIMENTO DE CABO DE COBRE, ENCORDOAMENTO CLASSE 2,ISOLAMENTO DE PVC 70 C,TIPO BWF,750V FOREPLAST OU SIMILAR, SM-16MM2,PARA DOIS LANCES DE REDE, INCLUSIVE EQUIPAMENTO E INSTALACAO.</v>
          </cell>
          <cell r="C2855" t="str">
            <v>Un</v>
          </cell>
          <cell r="D2855">
            <v>1003.9875000000001</v>
          </cell>
          <cell r="E2855">
            <v>803.19</v>
          </cell>
          <cell r="F2855" t="str">
            <v>EMLURB</v>
          </cell>
        </row>
        <row r="2856">
          <cell r="A2856" t="str">
            <v/>
          </cell>
          <cell r="D2856">
            <v>0</v>
          </cell>
        </row>
        <row r="2857">
          <cell r="A2857" t="str">
            <v>18.27.064</v>
          </cell>
          <cell r="B2857" t="str">
            <v>FORNECIMENTO DE CABO DE COBRE, ENCORDOAMENTO CLASSE 2,ISOLAMENTO DE PVC 70 C,TIPO BWF,750V FOREPLAST OU SIMILAR, SM-16MM2,PARA TRES LANCES DE REDE, INCLUSIVE EQUIPAMENTO E INSTALACAO.</v>
          </cell>
          <cell r="C2857" t="str">
            <v>Un</v>
          </cell>
          <cell r="D2857">
            <v>1505.9749999999999</v>
          </cell>
          <cell r="E2857">
            <v>1204.78</v>
          </cell>
          <cell r="F2857" t="str">
            <v>EMLURB</v>
          </cell>
        </row>
        <row r="2858">
          <cell r="A2858" t="str">
            <v/>
          </cell>
          <cell r="D2858">
            <v>0</v>
          </cell>
        </row>
        <row r="2859">
          <cell r="A2859" t="str">
            <v>18.27.065</v>
          </cell>
          <cell r="B2859" t="str">
            <v>FORNECIMENTO DE CABO DE COBRE, ENCORDOAMENTO CLASSE 2,ISOLAMENTO DE PVC 70 C,TIPO BWF,750V FOREPLAST OU SIMILAR, SM-16MM2,PARA QUATRO LANCES DE REDE, INCLUSIVE EQUIPAMENTO E INSTALACAO.</v>
          </cell>
          <cell r="C2859" t="str">
            <v>Un</v>
          </cell>
          <cell r="D2859">
            <v>1945.2874999999999</v>
          </cell>
          <cell r="E2859">
            <v>1556.23</v>
          </cell>
          <cell r="F2859" t="str">
            <v>EMLURB</v>
          </cell>
        </row>
        <row r="2860">
          <cell r="A2860" t="str">
            <v/>
          </cell>
          <cell r="D2860">
            <v>0</v>
          </cell>
        </row>
        <row r="2861">
          <cell r="A2861" t="str">
            <v>18.27.066</v>
          </cell>
          <cell r="B2861" t="str">
            <v>FORNECIMENTO DE CABO DE COBRE, ENCORDOAMENTO CLASSE 2,ISOLAMENTO DE PVC 70 C,TIPO BWF,750V FOREPLAST OU SIMILAR, SM-25MM2, PARA UM LANCE DE REDE,INCLUSIVE ARMACAO SECUNDARIA B1,ISOLADOR, PARAFUSOS, BRACADEIRA REDONDA DE FERRO GALV. A FOGO,EQUIPAMENTO E IN</v>
          </cell>
          <cell r="C2861" t="str">
            <v>Un</v>
          </cell>
          <cell r="D2861">
            <v>874.26249999999993</v>
          </cell>
          <cell r="E2861">
            <v>699.41</v>
          </cell>
          <cell r="F2861" t="str">
            <v>EMLURB</v>
          </cell>
        </row>
        <row r="2862">
          <cell r="A2862" t="str">
            <v/>
          </cell>
          <cell r="D2862">
            <v>0</v>
          </cell>
        </row>
        <row r="2863">
          <cell r="A2863" t="str">
            <v>18.27.067</v>
          </cell>
          <cell r="B2863" t="str">
            <v>FORNECIMENTO DE CABO DE COBRE, ENCORDOAMENTO CLASSE 2,ISOLAMENTO DE PVC 70 C,TIPO BWF,750V FOREPLAST OU SIMILAR, SM-25MM2, PARA DOIS LANCES DE REDE, INCLUSIVE ARMACAO SECUNDARIA B2, ISOLADORES, PARAFUSOS, BRACADEIRA REDONDA DE FERRO GALV. A FOGO,EQUIPAMEN</v>
          </cell>
          <cell r="C2863" t="str">
            <v>Un</v>
          </cell>
          <cell r="D2863">
            <v>1583.9750000000001</v>
          </cell>
          <cell r="E2863">
            <v>1267.18</v>
          </cell>
          <cell r="F2863" t="str">
            <v>EMLURB</v>
          </cell>
        </row>
        <row r="2864">
          <cell r="A2864" t="str">
            <v/>
          </cell>
          <cell r="D2864">
            <v>0</v>
          </cell>
        </row>
        <row r="2865">
          <cell r="A2865" t="str">
            <v>18.27.068</v>
          </cell>
          <cell r="B2865" t="str">
            <v>FORNECIMENTO DE CABO DE COBRE, ENCORDOAMENTO CLASSE 2,ISOLAMENTO DE PVC 70 C,TIPO BWF,750V FOREPLAST OU SIMILAR, SM-25MM2, PARA TRES LANCES DE REDE, INCLUSIVE ARMACAO SECUNDARIA B3, ISOLADORES,PARAFUSOS, BRACADEIRAS REDONDAS DE FERRO GALV. A FOGO,EQUIPAME</v>
          </cell>
          <cell r="C2865" t="str">
            <v>Un</v>
          </cell>
          <cell r="D2865">
            <v>2391.2375000000002</v>
          </cell>
          <cell r="E2865">
            <v>1912.99</v>
          </cell>
          <cell r="F2865" t="str">
            <v>EMLURB</v>
          </cell>
        </row>
        <row r="2866">
          <cell r="A2866" t="str">
            <v/>
          </cell>
          <cell r="D2866">
            <v>0</v>
          </cell>
        </row>
        <row r="2867">
          <cell r="A2867" t="str">
            <v>18.27.069</v>
          </cell>
          <cell r="B2867" t="str">
            <v>FORNECIMENTO DE CABO DE COBRE, ENCORDOAMENTO CLASSE 2,ISOLAMENTO DE PVC 70 C,TIPO BWF,750V FOREPLAST OU SIMILAR, SM-25MM2,PARA QUATRO LANCES DE REDE, INCLUSIVE ARMACAO SECUNDARIA B4, ISOLADORES,PARAFUSOS,BRACADEIRAS REDONDAS DE FERRO GALV. A FOGO,EQUIPAME</v>
          </cell>
          <cell r="C2867" t="str">
            <v>Un</v>
          </cell>
          <cell r="D2867">
            <v>3102.2624999999998</v>
          </cell>
          <cell r="E2867">
            <v>2481.81</v>
          </cell>
          <cell r="F2867" t="str">
            <v>EMLURB</v>
          </cell>
        </row>
        <row r="2868">
          <cell r="A2868" t="str">
            <v/>
          </cell>
          <cell r="D2868">
            <v>0</v>
          </cell>
        </row>
        <row r="2869">
          <cell r="A2869" t="str">
            <v>18.27.070</v>
          </cell>
          <cell r="B2869" t="str">
            <v>FORNECIMENTO DE CABO DE COBRE, ENCORDOAMENTO CLASSE 2,ISOLAMENTO DE PVC 70 C,TIPO BWF,750V FOREPLAST OU SIMILAR, SM-25MM2, PARA UM LANCE DE REDE,INCLUSIVE EQUIPAMENTO E INSTALACAO.</v>
          </cell>
          <cell r="C2869" t="str">
            <v>Un</v>
          </cell>
          <cell r="D2869">
            <v>826.23749999999995</v>
          </cell>
          <cell r="E2869">
            <v>660.99</v>
          </cell>
          <cell r="F2869" t="str">
            <v>EMLURB</v>
          </cell>
        </row>
        <row r="2870">
          <cell r="A2870" t="str">
            <v/>
          </cell>
          <cell r="D2870">
            <v>0</v>
          </cell>
        </row>
        <row r="2871">
          <cell r="A2871" t="str">
            <v>18.27.071</v>
          </cell>
          <cell r="B2871" t="str">
            <v>FORNECIMENTO DE CABO DE COBRE, ENCORDOAMENTO CLASSE 2,ISOLAMENTO DE PVC 70 C,TIPO BWF,750V FOREPLAST OU SIMILAR, SM-25MM2, PARA DOIS LANCES DE REDE, INCLUSIVE EQUIPAMENTO E INSTALACAO.</v>
          </cell>
          <cell r="C2871" t="str">
            <v>Un</v>
          </cell>
          <cell r="D2871">
            <v>1527.1125000000002</v>
          </cell>
          <cell r="E2871">
            <v>1221.69</v>
          </cell>
          <cell r="F2871" t="str">
            <v>EMLURB</v>
          </cell>
        </row>
        <row r="2872">
          <cell r="A2872" t="str">
            <v/>
          </cell>
          <cell r="D2872">
            <v>0</v>
          </cell>
        </row>
        <row r="2873">
          <cell r="A2873" t="str">
            <v>18.27.072</v>
          </cell>
          <cell r="B2873" t="str">
            <v>FORNECIMENTO DE CABO DE COBRE, ENCORDOAMENTO CLASSE 2,ISOLAMENTO DE PVC 70 C,TIPO BWF,750V FOREPLAST OU SIMILAR, SM-25MM2, PARA TRES LANCES DE REDE, INCLUSIVE EQUIPAMENTO E INSTALACAO.</v>
          </cell>
          <cell r="C2873" t="str">
            <v>Un</v>
          </cell>
          <cell r="D2873">
            <v>2290.6624999999999</v>
          </cell>
          <cell r="E2873">
            <v>1832.53</v>
          </cell>
          <cell r="F2873" t="str">
            <v>EMLURB</v>
          </cell>
        </row>
        <row r="2874">
          <cell r="A2874" t="str">
            <v/>
          </cell>
          <cell r="D2874">
            <v>0</v>
          </cell>
        </row>
        <row r="2875">
          <cell r="A2875" t="str">
            <v>18.27.073</v>
          </cell>
          <cell r="B2875" t="str">
            <v>FORNECIMENTO DE CABO DE COBRE, ENCORDOAMENTO CLASSE 2,ISOLAMENTO DE PVC 70 C,TIPO BWF,750V FOREPLAST OU SIMILAR, SM-25MM2,PARA QUATRO LANCES DE REDE, INCLUSIVE EQUIPAMENTO E INSTALACAO.</v>
          </cell>
          <cell r="C2875" t="str">
            <v>Un</v>
          </cell>
          <cell r="D2875">
            <v>2991.5374999999999</v>
          </cell>
          <cell r="E2875">
            <v>2393.23</v>
          </cell>
          <cell r="F2875" t="str">
            <v>EMLURB</v>
          </cell>
        </row>
        <row r="2876">
          <cell r="A2876" t="str">
            <v/>
          </cell>
          <cell r="D2876">
            <v>0</v>
          </cell>
        </row>
        <row r="2877">
          <cell r="A2877" t="str">
            <v>18.27.074</v>
          </cell>
          <cell r="B2877" t="str">
            <v>FORNECIMENTO DE FIO DE COBRE NU, TEMPERA MEIO DURO, CLASSE 1A, SM-10MM2, PARA UM LANCE DE REDE, INCLUSIVE ARMACAO SECUNDARIA B1, ISOLADOR, PARAFUSOS, BRACADEIRA REDONDA DE FERRO GALV. A FOGO, ANDAIME E INSTALACAO.</v>
          </cell>
          <cell r="C2877" t="str">
            <v>Un</v>
          </cell>
          <cell r="D2877">
            <v>181.83750000000001</v>
          </cell>
          <cell r="E2877">
            <v>145.47</v>
          </cell>
          <cell r="F2877" t="str">
            <v>EMLURB</v>
          </cell>
        </row>
        <row r="2878">
          <cell r="A2878" t="str">
            <v/>
          </cell>
          <cell r="D2878">
            <v>0</v>
          </cell>
        </row>
        <row r="2879">
          <cell r="A2879" t="str">
            <v>18.27.075</v>
          </cell>
          <cell r="B2879" t="str">
            <v>FORNECIMENTO DE FIO DE COBRE NU, TEMPERA MEIO DURO, CLASSE 1A,SM-10MM2 PARA DOIS LANCES DE REDE, INCLUSIVE ARMACAO SECUNDARIA B2, ISOLADORES, PARAFUSOS, BRACADEIRA REDONDA DE FERRO GALV. A FOGO, ANDAIME E INSTALACAO.</v>
          </cell>
          <cell r="C2879" t="str">
            <v>Un</v>
          </cell>
          <cell r="D2879">
            <v>303.17500000000001</v>
          </cell>
          <cell r="E2879">
            <v>242.54</v>
          </cell>
          <cell r="F2879" t="str">
            <v>EMLURB</v>
          </cell>
        </row>
        <row r="2880">
          <cell r="A2880" t="str">
            <v/>
          </cell>
          <cell r="D2880">
            <v>0</v>
          </cell>
        </row>
        <row r="2881">
          <cell r="A2881" t="str">
            <v>18.27.076</v>
          </cell>
          <cell r="B2881" t="str">
            <v>FORNECIMENTO DE FIO DE COBRE NU, TEMPERA MEIO DURO, CLASSE 1A, SM-10MM2, PARA TRES LANCES DE REDE, INCLUSIVE ARMACAO SECUNDARIA B3, ISOLADORES, PARAFUSOS, BRACADEIRAS REDONDAS DE FERRO GALV. A FOGO, ANDAIME E INSTALACAO.</v>
          </cell>
          <cell r="C2881" t="str">
            <v>Un</v>
          </cell>
          <cell r="D2881">
            <v>470.67500000000001</v>
          </cell>
          <cell r="E2881">
            <v>376.54</v>
          </cell>
          <cell r="F2881" t="str">
            <v>EMLURB</v>
          </cell>
        </row>
        <row r="2882">
          <cell r="A2882" t="str">
            <v/>
          </cell>
          <cell r="D2882">
            <v>0</v>
          </cell>
        </row>
        <row r="2883">
          <cell r="A2883" t="str">
            <v>18.27.077</v>
          </cell>
          <cell r="B2883" t="str">
            <v>FORNECIMENTO DE FIO DE COBRE NU, TEMPERA MEIO DURO, CLASSE 1A, SM-10MM2, PARA QUATRO LANCES DE REDE, INCLUSIVE ARMACAO SECUNDARIA B4, ISOLADORES, PARAFUSOS, BRACADEIRAS REDONDAS DE FERRO GALV. A FOGO, ANDAIME E INSTALACAO.</v>
          </cell>
          <cell r="C2883" t="str">
            <v>Un</v>
          </cell>
          <cell r="D2883">
            <v>593.32500000000005</v>
          </cell>
          <cell r="E2883">
            <v>474.66</v>
          </cell>
          <cell r="F2883" t="str">
            <v>EMLURB</v>
          </cell>
        </row>
        <row r="2884">
          <cell r="A2884" t="str">
            <v/>
          </cell>
          <cell r="D2884">
            <v>0</v>
          </cell>
        </row>
        <row r="2885">
          <cell r="A2885" t="str">
            <v>18.27.078</v>
          </cell>
          <cell r="B2885" t="str">
            <v>FORNECIMENTO DE FIO DE COBRE NU, TEMPERA MEIO DURO, CLASSE 1A, SM-10MM2, PARA UM LANCE DE REDE, INCLUSIVE ANDAIME E INSTALACAO.</v>
          </cell>
          <cell r="C2885" t="str">
            <v>Un</v>
          </cell>
          <cell r="D2885">
            <v>133.8125</v>
          </cell>
          <cell r="E2885">
            <v>107.05</v>
          </cell>
          <cell r="F2885" t="str">
            <v>EMLURB</v>
          </cell>
        </row>
        <row r="2886">
          <cell r="A2886" t="str">
            <v/>
          </cell>
          <cell r="D2886">
            <v>0</v>
          </cell>
        </row>
        <row r="2887">
          <cell r="A2887" t="str">
            <v>18.27.079</v>
          </cell>
          <cell r="B2887" t="str">
            <v>FORNECIMENTO DE FIO DE COBRE NU, TEMPERA MEIO DURO, CLASSE 1A, SM-10MM2, PARA DOIS LANCES DE REDE, INCLUSIVE ANDAIME E INSTALACAO.</v>
          </cell>
          <cell r="C2887" t="str">
            <v>Un</v>
          </cell>
          <cell r="D2887">
            <v>246.3125</v>
          </cell>
          <cell r="E2887">
            <v>197.05</v>
          </cell>
          <cell r="F2887" t="str">
            <v>EMLURB</v>
          </cell>
        </row>
        <row r="2888">
          <cell r="A2888" t="str">
            <v/>
          </cell>
          <cell r="D2888">
            <v>0</v>
          </cell>
        </row>
        <row r="2889">
          <cell r="A2889" t="str">
            <v>18.27.080</v>
          </cell>
          <cell r="B2889" t="str">
            <v>FORNECIMENTO DE FIO DE COBRE NU, TEMPERA MEIO DURO, CLASSE 1A, SM-10MM2, PARA TRES LANCES DE REDE, INCLUSIVE ANDAIME E INSTALACAO.</v>
          </cell>
          <cell r="C2889" t="str">
            <v>Un</v>
          </cell>
          <cell r="D2889">
            <v>370.09999999999997</v>
          </cell>
          <cell r="E2889">
            <v>296.08</v>
          </cell>
          <cell r="F2889" t="str">
            <v>EMLURB</v>
          </cell>
        </row>
        <row r="2890">
          <cell r="A2890" t="str">
            <v/>
          </cell>
          <cell r="D2890">
            <v>0</v>
          </cell>
        </row>
        <row r="2891">
          <cell r="A2891" t="str">
            <v>18.27.081</v>
          </cell>
          <cell r="B2891" t="str">
            <v>FORNECIMENTO DE FIO DE COBRE NU, TEMPERA MEIO DURO, CLASSE 1A, SM-10MM2, PARA QUATRO LANCES DE REDE, INCLUSIVE ANDAIME E INSTALACAO.</v>
          </cell>
          <cell r="C2891" t="str">
            <v>Un</v>
          </cell>
          <cell r="D2891">
            <v>482.59999999999997</v>
          </cell>
          <cell r="E2891">
            <v>386.08</v>
          </cell>
          <cell r="F2891" t="str">
            <v>EMLURB</v>
          </cell>
        </row>
        <row r="2892">
          <cell r="A2892" t="str">
            <v/>
          </cell>
          <cell r="D2892">
            <v>0</v>
          </cell>
        </row>
        <row r="2893">
          <cell r="A2893" t="str">
            <v>18.27.082</v>
          </cell>
          <cell r="B2893" t="str">
            <v>FORNECIMENTO DE FIO DE COBRE NU, TEMPERA MEIO DURO, CLASSE 1A, SM-16MM2, PARA UM LANCE DE REDE, INCLUSIVE ARMACAO SECUNDARIA B1, ISOLADOR, PARAFUSOS, BRACADEIRA REDONDA DE FERRO GALV. A FOGO, ANDAIME E INSTALACAO.</v>
          </cell>
          <cell r="C2893" t="str">
            <v>Un</v>
          </cell>
          <cell r="D2893">
            <v>260.7</v>
          </cell>
          <cell r="E2893">
            <v>208.56</v>
          </cell>
          <cell r="F2893" t="str">
            <v>EMLURB</v>
          </cell>
        </row>
        <row r="2894">
          <cell r="A2894" t="str">
            <v/>
          </cell>
          <cell r="D2894">
            <v>0</v>
          </cell>
        </row>
        <row r="2895">
          <cell r="A2895" t="str">
            <v>18.27.083</v>
          </cell>
          <cell r="B2895" t="str">
            <v>FORNECIMENTO DE FIO DE COBRE NU, TEMPERA MEIO DURO, CLASSE 1A, SM-16MM2, PARA DOIS LANCES DE REDE, INCLUSIVE ARMACAO SECUNDARIA B2, ISOLADORES, PARAFUSOS, BRACADEIRA REDONDA DE FERRO GALV, A FOGO, ANDAIME E INSTALACAO.</v>
          </cell>
          <cell r="C2895" t="str">
            <v>Un</v>
          </cell>
          <cell r="D2895">
            <v>460.90000000000003</v>
          </cell>
          <cell r="E2895">
            <v>368.72</v>
          </cell>
          <cell r="F2895" t="str">
            <v>EMLURB</v>
          </cell>
        </row>
        <row r="2896">
          <cell r="A2896" t="str">
            <v/>
          </cell>
          <cell r="D2896">
            <v>0</v>
          </cell>
        </row>
        <row r="2897">
          <cell r="A2897" t="str">
            <v>18.27.084</v>
          </cell>
          <cell r="B2897" t="str">
            <v>FORNECIMENTO DE FIO DE COBRE NU, TEMPERA MEIO DURO, CLASSE 1A, SM-16MM2, PARA TRES LANCES DE REDE, INCLUSIVE ARMACAO SECUNDARIA B3, ISOLADORES, PARAFUSOS, BRACADEIRAS REDONDAS DE FERRO GALV. A FOGO, ANDAIME E INSTALACAO.</v>
          </cell>
          <cell r="C2897" t="str">
            <v>Un</v>
          </cell>
          <cell r="D2897">
            <v>707.26249999999993</v>
          </cell>
          <cell r="E2897">
            <v>565.80999999999995</v>
          </cell>
          <cell r="F2897" t="str">
            <v>EMLURB</v>
          </cell>
        </row>
        <row r="2898">
          <cell r="A2898" t="str">
            <v/>
          </cell>
          <cell r="D2898">
            <v>0</v>
          </cell>
        </row>
        <row r="2899">
          <cell r="A2899" t="str">
            <v>18.27.085</v>
          </cell>
          <cell r="B2899" t="str">
            <v>FORNECIMENTO DE FIO DE COBRE NU, TEMPERA MEIO DURO, CLASSE 1A, SM-16MM2, PARA QUATRO LANCES DE REDE, INCLUSIVE ARMACAO SECUNDARIA B4, ISOLADORES, PARAFUSOS, BRACADEIRAS REDONDAS DE FERRO GALV. A FOGO, ANDAIME E INSTALACAO.</v>
          </cell>
          <cell r="C2899" t="str">
            <v>Un</v>
          </cell>
          <cell r="D2899">
            <v>908.77499999999998</v>
          </cell>
          <cell r="E2899">
            <v>727.02</v>
          </cell>
          <cell r="F2899" t="str">
            <v>EMLURB</v>
          </cell>
        </row>
        <row r="2900">
          <cell r="A2900" t="str">
            <v/>
          </cell>
          <cell r="D2900">
            <v>0</v>
          </cell>
        </row>
        <row r="2901">
          <cell r="A2901" t="str">
            <v>18.27.086</v>
          </cell>
          <cell r="B2901" t="str">
            <v>FORNECIMENTO DE FIO DE COBRE NU, TEMPERA MEIO DURO, CLASSE 1A, SM-16MM2, PARA UM LANCE DE REDE, INCLUSIVE ANDAIME E INSTALACAO.</v>
          </cell>
          <cell r="C2901" t="str">
            <v>Un</v>
          </cell>
          <cell r="D2901">
            <v>212.67499999999998</v>
          </cell>
          <cell r="E2901">
            <v>170.14</v>
          </cell>
          <cell r="F2901" t="str">
            <v>EMLURB</v>
          </cell>
        </row>
        <row r="2902">
          <cell r="A2902" t="str">
            <v/>
          </cell>
          <cell r="D2902">
            <v>0</v>
          </cell>
        </row>
        <row r="2903">
          <cell r="A2903" t="str">
            <v>18.27.087</v>
          </cell>
          <cell r="B2903" t="str">
            <v>FORNECIMENTO DE FIO DE COBRE NU, TEMPERA MEIO DURO, CLASSE 1A, SM-16MM2, PARA DOIS LANCES DE REDE, INCLUSIVE ANDAIME E INSTALACAO.</v>
          </cell>
          <cell r="C2903" t="str">
            <v>Un</v>
          </cell>
          <cell r="D2903">
            <v>404.03750000000002</v>
          </cell>
          <cell r="E2903">
            <v>323.23</v>
          </cell>
          <cell r="F2903" t="str">
            <v>EMLURB</v>
          </cell>
        </row>
        <row r="2904">
          <cell r="A2904" t="str">
            <v/>
          </cell>
          <cell r="D2904">
            <v>0</v>
          </cell>
        </row>
        <row r="2905">
          <cell r="A2905" t="str">
            <v>18.27.088</v>
          </cell>
          <cell r="B2905" t="str">
            <v>FORNECIMENTO DE FIO DE COBRE NU, TEMPERA MEIO DURO, CLASSE 1A, SM-16MM2, PARA TRES LANCES DE REDE, INCLUSIVE ANDAIME E INSTALACAO.</v>
          </cell>
          <cell r="C2905" t="str">
            <v>Un</v>
          </cell>
          <cell r="D2905">
            <v>606.6875</v>
          </cell>
          <cell r="E2905">
            <v>485.35</v>
          </cell>
          <cell r="F2905" t="str">
            <v>EMLURB</v>
          </cell>
        </row>
        <row r="2906">
          <cell r="A2906" t="str">
            <v/>
          </cell>
          <cell r="D2906">
            <v>0</v>
          </cell>
        </row>
        <row r="2907">
          <cell r="A2907" t="str">
            <v>18.27.089</v>
          </cell>
          <cell r="B2907" t="str">
            <v>FORNECIMENTO DE FIO DE COBRE NU, TEMPERA MEIO DURO, CLASSE 1A, SM-16MM2, PARA QUATRO LANCES DE REDE, INCLUSIVE ANDAIME E INSTALACAO.</v>
          </cell>
          <cell r="C2907" t="str">
            <v>Un</v>
          </cell>
          <cell r="D2907">
            <v>798.05000000000007</v>
          </cell>
          <cell r="E2907">
            <v>638.44000000000005</v>
          </cell>
          <cell r="F2907" t="str">
            <v>EMLURB</v>
          </cell>
        </row>
        <row r="2908">
          <cell r="A2908" t="str">
            <v/>
          </cell>
          <cell r="D2908">
            <v>0</v>
          </cell>
        </row>
        <row r="2909">
          <cell r="A2909" t="str">
            <v>18.27.090</v>
          </cell>
          <cell r="B2909" t="str">
            <v>FORNECIMENTO DE CABO DE ALUMINIO COM ALMA DE ACO 10MM2 PARA UM LANCE DE REDE, INCLUSIVE ARMACAO SECUNDARIA B1, ISOLADOR, PARAFUSOS, BRACADEIRA REDONDA DE FERRO GALV. A FOGO, ANDAIME E INSTALACAO.</v>
          </cell>
          <cell r="C2909" t="str">
            <v>Un</v>
          </cell>
          <cell r="D2909">
            <v>169.33750000000001</v>
          </cell>
          <cell r="E2909">
            <v>135.47</v>
          </cell>
          <cell r="F2909" t="str">
            <v>EMLURB</v>
          </cell>
        </row>
        <row r="2910">
          <cell r="A2910" t="str">
            <v/>
          </cell>
          <cell r="D2910">
            <v>0</v>
          </cell>
        </row>
        <row r="2911">
          <cell r="A2911" t="str">
            <v>18.27.091</v>
          </cell>
          <cell r="B2911" t="str">
            <v>FORNECIMENTO DE CABO DE ALUMINIO COM ALMA DE AC0 10MM2 PARA DOIS LANCES DE REDE, INCLUSIVE ARMACAO SECUNDARIA B2, ISOLADORES, PARAFUSOS, BRACADEIRA REDONDA DE FERRO GALV. A FOGO, ANDAIME E INSTALACAO.</v>
          </cell>
          <cell r="C2911" t="str">
            <v>Un</v>
          </cell>
          <cell r="D2911">
            <v>278.17500000000001</v>
          </cell>
          <cell r="E2911">
            <v>222.54</v>
          </cell>
          <cell r="F2911" t="str">
            <v>EMLURB</v>
          </cell>
        </row>
        <row r="2912">
          <cell r="A2912" t="str">
            <v/>
          </cell>
          <cell r="D2912">
            <v>0</v>
          </cell>
        </row>
        <row r="2913">
          <cell r="A2913" t="str">
            <v>18.27.092</v>
          </cell>
          <cell r="B2913" t="str">
            <v>FORNECIMENTO DE CABO DE ALUMINIO COM ALMA DE ACO 10MM2 PARA TRES LANCES DE REDE, INCLUSIVE ARMACAO SECUNDARIA B3, ISOLADORES, PARAFUSOS, BRACADEIRAS REDONDAS DE FERRO GALV. A FOGO, ANDAIME E INSTALACAO.</v>
          </cell>
          <cell r="C2913" t="str">
            <v>Un</v>
          </cell>
          <cell r="D2913">
            <v>433.17500000000001</v>
          </cell>
          <cell r="E2913">
            <v>346.54</v>
          </cell>
          <cell r="F2913" t="str">
            <v>EMLURB</v>
          </cell>
        </row>
        <row r="2914">
          <cell r="A2914" t="str">
            <v/>
          </cell>
          <cell r="D2914">
            <v>0</v>
          </cell>
        </row>
        <row r="2915">
          <cell r="A2915" t="str">
            <v>18.27.093</v>
          </cell>
          <cell r="B2915" t="str">
            <v>FORNECIMENTO DE CABO DE ALUMINIO COM ALMA DE ACO 10MM2 PARA QUATRO LANCES DE REDE, INCLUSIVE ARMACAO SECUNDARIA B4, ISOLADORES, PARAFUSOS, BRACADEIRAS REDONDAS DE FERRO GALV. A FOGO, ANDAIME E INSTALACAO.</v>
          </cell>
          <cell r="C2915" t="str">
            <v>Un</v>
          </cell>
          <cell r="D2915">
            <v>543.32500000000005</v>
          </cell>
          <cell r="E2915">
            <v>434.66</v>
          </cell>
          <cell r="F2915" t="str">
            <v>EMLURB</v>
          </cell>
        </row>
        <row r="2916">
          <cell r="A2916" t="str">
            <v/>
          </cell>
          <cell r="D2916">
            <v>0</v>
          </cell>
        </row>
        <row r="2917">
          <cell r="A2917" t="str">
            <v>18.27.094</v>
          </cell>
          <cell r="B2917" t="str">
            <v>FORNECIMENTO DE CABO DE ALUMINIO COM ALMA DE ACO 10MM2 PARA UM LANCE DE REDE, INCLUSIVE ANDAIME E INSTALACAO.</v>
          </cell>
          <cell r="C2917" t="str">
            <v>Un</v>
          </cell>
          <cell r="D2917">
            <v>121.3125</v>
          </cell>
          <cell r="E2917">
            <v>97.05</v>
          </cell>
          <cell r="F2917" t="str">
            <v>EMLURB</v>
          </cell>
        </row>
        <row r="2918">
          <cell r="A2918" t="str">
            <v/>
          </cell>
          <cell r="D2918">
            <v>0</v>
          </cell>
        </row>
        <row r="2919">
          <cell r="A2919" t="str">
            <v>18.27.095</v>
          </cell>
          <cell r="B2919" t="str">
            <v>FORNECIMENTO DE CABO DE ALUMINIO COM ALMA DE ACO 10MM2 PARA DOIS LANCES DE REDE,INCLUSIVE ANDAIME E INSTALACAO.</v>
          </cell>
          <cell r="C2919" t="str">
            <v>Un</v>
          </cell>
          <cell r="D2919">
            <v>221.3125</v>
          </cell>
          <cell r="E2919">
            <v>177.05</v>
          </cell>
          <cell r="F2919" t="str">
            <v>EMLURB</v>
          </cell>
        </row>
        <row r="2920">
          <cell r="A2920" t="str">
            <v/>
          </cell>
          <cell r="D2920">
            <v>0</v>
          </cell>
        </row>
        <row r="2921">
          <cell r="A2921" t="str">
            <v>18.27.096</v>
          </cell>
          <cell r="B2921" t="str">
            <v>FORNECIMENTO DE CABO DE ALUMINIO COM ALMA DE ACO 10MM2 PARA TRES LANCES DE REDE, INCLUSIVE ANDAIME E INSTALACAO.</v>
          </cell>
          <cell r="C2921" t="str">
            <v>Un</v>
          </cell>
          <cell r="D2921">
            <v>332.59999999999997</v>
          </cell>
          <cell r="E2921">
            <v>266.08</v>
          </cell>
          <cell r="F2921" t="str">
            <v>EMLURB</v>
          </cell>
        </row>
        <row r="2922">
          <cell r="A2922" t="str">
            <v/>
          </cell>
          <cell r="D2922">
            <v>0</v>
          </cell>
        </row>
        <row r="2923">
          <cell r="A2923" t="str">
            <v>18.27.097</v>
          </cell>
          <cell r="B2923" t="str">
            <v>FORNECIMENTO DE CABO DE ALUMINIO COM ALMA DE ACO 10MM2 PARA QUATRO LANCES DE REDE, INCLUSIVE ANDAIME E INSTALACAO.</v>
          </cell>
          <cell r="C2923" t="str">
            <v>Un</v>
          </cell>
          <cell r="D2923">
            <v>432.59999999999997</v>
          </cell>
          <cell r="E2923">
            <v>346.08</v>
          </cell>
          <cell r="F2923" t="str">
            <v>EMLURB</v>
          </cell>
        </row>
        <row r="2924">
          <cell r="A2924" t="str">
            <v/>
          </cell>
          <cell r="D2924">
            <v>0</v>
          </cell>
        </row>
        <row r="2925">
          <cell r="A2925" t="str">
            <v>18.27.098</v>
          </cell>
          <cell r="B2925" t="str">
            <v>FORNECIMENTO DE CABO DE ALUMINIO COM ALMA DE ACO 16MM2 PARA UM LANCE DE REDE, INCLUSIVE ARMACAO SECUNDARIA B1, ISOLADOR, PARAFUSOS, BRACADEIRA REDONDA DE FERRO GALV. A FOGO, ANDAIME E INSTALACAO.</v>
          </cell>
          <cell r="C2925" t="str">
            <v>Un</v>
          </cell>
          <cell r="D2925">
            <v>196.77499999999998</v>
          </cell>
          <cell r="E2925">
            <v>157.41999999999999</v>
          </cell>
          <cell r="F2925" t="str">
            <v>EMLURB</v>
          </cell>
        </row>
        <row r="2926">
          <cell r="A2926" t="str">
            <v/>
          </cell>
          <cell r="D2926">
            <v>0</v>
          </cell>
        </row>
        <row r="2927">
          <cell r="A2927" t="str">
            <v>18.27.099</v>
          </cell>
          <cell r="B2927" t="str">
            <v>FORNECIMENTO DE CABO DE ALUMINIO COM ALMA DE ACO 16MM2 PARA DOIS LANCES DE REDE, INCLUSIVE ARMACAO SECUNDARIA B2, ISOLADORES, PARAFUSOS, BRACADEIRA REDONDA DE FERRO GALV. A FOGO, ANDAIME E INSTALACAO.</v>
          </cell>
          <cell r="C2927" t="str">
            <v>Un</v>
          </cell>
          <cell r="D2927">
            <v>333.05</v>
          </cell>
          <cell r="E2927">
            <v>266.44</v>
          </cell>
          <cell r="F2927" t="str">
            <v>EMLURB</v>
          </cell>
        </row>
        <row r="2928">
          <cell r="A2928" t="str">
            <v/>
          </cell>
          <cell r="D2928">
            <v>0</v>
          </cell>
        </row>
        <row r="2929">
          <cell r="A2929" t="str">
            <v>18.27.100</v>
          </cell>
          <cell r="B2929" t="str">
            <v>FORNECIMENTO DE CABO DE ALUMINIO COM ALMA DE ACO 16MM2 PARA TRES LANCES DE REDE, INCLUSIVE ARMACAO SECUNDARIA B3, ISOLADORES, PARAFUSOS, BRACADEIRAS REDONDAS DE FERRO GALV.A FOGO, ANDAIME E INSTALACAO.</v>
          </cell>
          <cell r="C2929" t="str">
            <v>Un</v>
          </cell>
          <cell r="D2929">
            <v>515.48749999999995</v>
          </cell>
          <cell r="E2929">
            <v>412.39</v>
          </cell>
          <cell r="F2929" t="str">
            <v>EMLURB</v>
          </cell>
        </row>
        <row r="2930">
          <cell r="A2930" t="str">
            <v/>
          </cell>
          <cell r="D2930">
            <v>0</v>
          </cell>
        </row>
        <row r="2931">
          <cell r="A2931" t="str">
            <v>18.27.101</v>
          </cell>
          <cell r="B2931" t="str">
            <v>FORNECIMENTO DE CABO DE ALUMINIO COM ALMA DE ACO 16MM2 PARA QUATRO LANCES DE REDE, INCLUSIVE ARMACAO SECUNDARIA B4, ISOLADORES, PARAFUSOS, BRACADEIRAS REDONDAS DE FERRO GALV. A FOGO, ANDAIME E INSTALACAO.</v>
          </cell>
          <cell r="C2931" t="str">
            <v>Un</v>
          </cell>
          <cell r="D2931">
            <v>653.07500000000005</v>
          </cell>
          <cell r="E2931">
            <v>522.46</v>
          </cell>
          <cell r="F2931" t="str">
            <v>EMLURB</v>
          </cell>
        </row>
        <row r="2932">
          <cell r="A2932" t="str">
            <v/>
          </cell>
          <cell r="D2932">
            <v>0</v>
          </cell>
        </row>
        <row r="2933">
          <cell r="A2933" t="str">
            <v>18.27.102</v>
          </cell>
          <cell r="B2933" t="str">
            <v>FORNECIMENTO DE CABO DE ALUMINIO COM ALMA DE ACO 16MM2 PARA UM LANCE DE REDE, INCLUSIVE ANDAIME E INSTALACAO.</v>
          </cell>
          <cell r="C2933" t="str">
            <v>Un</v>
          </cell>
          <cell r="D2933">
            <v>148.75</v>
          </cell>
          <cell r="E2933">
            <v>119</v>
          </cell>
          <cell r="F2933" t="str">
            <v>EMLURB</v>
          </cell>
        </row>
        <row r="2934">
          <cell r="A2934" t="str">
            <v/>
          </cell>
          <cell r="D2934">
            <v>0</v>
          </cell>
        </row>
        <row r="2935">
          <cell r="A2935" t="str">
            <v>18.27.103</v>
          </cell>
          <cell r="B2935" t="str">
            <v>FORNECIMENTO DE CABO DE ALUMINIO COM ALMA DE ACO 16MM2 PARA DOIS LANCES DE REDE, INCLUSIVE ANDAIME E INSTALACAO.</v>
          </cell>
          <cell r="C2935" t="str">
            <v>Un</v>
          </cell>
          <cell r="D2935">
            <v>276.1875</v>
          </cell>
          <cell r="E2935">
            <v>220.95</v>
          </cell>
          <cell r="F2935" t="str">
            <v>EMLURB</v>
          </cell>
        </row>
        <row r="2936">
          <cell r="A2936" t="str">
            <v/>
          </cell>
          <cell r="D2936">
            <v>0</v>
          </cell>
        </row>
        <row r="2937">
          <cell r="A2937" t="str">
            <v>18.27.104</v>
          </cell>
          <cell r="B2937" t="str">
            <v>FORNECIMENTO DE CABO DE ALUMINIO COM ALMA DE ACO 16MM2 PARA TRES LANCES DE REDE, INCLUSIVE ANDAIME E INSTALACAO.</v>
          </cell>
          <cell r="C2937" t="str">
            <v>Un</v>
          </cell>
          <cell r="D2937">
            <v>414.91250000000002</v>
          </cell>
          <cell r="E2937">
            <v>331.93</v>
          </cell>
          <cell r="F2937" t="str">
            <v>EMLURB</v>
          </cell>
        </row>
        <row r="2938">
          <cell r="A2938" t="str">
            <v/>
          </cell>
          <cell r="D2938">
            <v>0</v>
          </cell>
        </row>
        <row r="2939">
          <cell r="A2939" t="str">
            <v>18.27.105</v>
          </cell>
          <cell r="B2939" t="str">
            <v>FORNECIMENTO DE CABO DE ALUMINIO COM ALMA DE ACO 16MM2 PARA QUATRO LANCES DE REDE, INCLUSIVE ANDAIME E INSTALACAO.</v>
          </cell>
          <cell r="C2939" t="str">
            <v>Un</v>
          </cell>
          <cell r="D2939">
            <v>542.35</v>
          </cell>
          <cell r="E2939">
            <v>433.88</v>
          </cell>
          <cell r="F2939" t="str">
            <v>EMLURB</v>
          </cell>
        </row>
        <row r="2940">
          <cell r="A2940" t="str">
            <v/>
          </cell>
          <cell r="D2940">
            <v>0</v>
          </cell>
        </row>
        <row r="2941">
          <cell r="A2941" t="str">
            <v>18.27.106</v>
          </cell>
          <cell r="B2941" t="str">
            <v>FORNECIMENTO DE CABO DE COBRE, ENCORDOAMENTO CLASSE 2, ISOLAMENTO DE PVC 70 C, TIPO BWF 750V. FOREPLAST OU SIMILAR, SM-6MM2, PARA UM LANCE DE REDE, INCLUSIVE ARMACAO SECUNDARIA B1, ISOLADOR, PARAFUSOS, BRACADEIRA REDONDA DE FERRO GALV. A FOGO, ANDAIME E I</v>
          </cell>
          <cell r="C2941" t="str">
            <v>Un</v>
          </cell>
          <cell r="D2941">
            <v>209.96250000000001</v>
          </cell>
          <cell r="E2941">
            <v>167.97</v>
          </cell>
          <cell r="F2941" t="str">
            <v>EMLURB</v>
          </cell>
        </row>
        <row r="2942">
          <cell r="A2942" t="str">
            <v/>
          </cell>
          <cell r="D2942">
            <v>0</v>
          </cell>
        </row>
        <row r="2943">
          <cell r="A2943" t="str">
            <v>18.27.107</v>
          </cell>
          <cell r="B2943" t="str">
            <v>FORNECIMENTO DE CABO DE COBRE, ENCORDOAMENTO CLASSE 2, ISOLAMENTO DE PVC 70 C, TIPO BWF, 750V, FOREPLAST OU SIMILAR, SM-6MM2, PARA DOIS LANCES DE REDE, INCLUSIVE ARMACAO SECUNDARIA B2,ISOLADORES, PARAFUSOS, BRACADEIRA REDONDA DE FERRO GALV. A FOGO, ANDAIM</v>
          </cell>
          <cell r="C2943" t="str">
            <v>Un</v>
          </cell>
          <cell r="D2943">
            <v>359.42500000000001</v>
          </cell>
          <cell r="E2943">
            <v>287.54000000000002</v>
          </cell>
          <cell r="F2943" t="str">
            <v>EMLURB</v>
          </cell>
        </row>
        <row r="2944">
          <cell r="A2944" t="str">
            <v/>
          </cell>
          <cell r="D2944">
            <v>0</v>
          </cell>
        </row>
        <row r="2945">
          <cell r="A2945" t="str">
            <v>18.27.108</v>
          </cell>
          <cell r="B2945" t="str">
            <v>FORNECIMENTO DE CABO DE COBRE, ENCORDOAMENTO CLASSE 2, ISOLAMENTO DE PVC 70 C, TIPO BWF, 750V, FOREPLAST OU SIMILAR, SM-6MM2, PARA TRES LANCES DE REDE, INCLUSIVE ARMACAO SECUNDARIA B3, ISOLADORES, PARAFUSOS, BRACADEIRAS REDONDAS DE FERRO GALV.A FOGO,ANDAI</v>
          </cell>
          <cell r="C2945" t="str">
            <v>Un</v>
          </cell>
          <cell r="D2945">
            <v>555.05000000000007</v>
          </cell>
          <cell r="E2945">
            <v>444.04</v>
          </cell>
          <cell r="F2945" t="str">
            <v>EMLURB</v>
          </cell>
        </row>
        <row r="2946">
          <cell r="A2946" t="str">
            <v/>
          </cell>
          <cell r="D2946">
            <v>0</v>
          </cell>
        </row>
        <row r="2947">
          <cell r="A2947" t="str">
            <v>18.27.109</v>
          </cell>
          <cell r="B2947" t="str">
            <v>FORNECIMENTO DE CABO DE COBRE, ENCORDOAMENTO CLASSE 2, ISOLAMENTO DE PVC 70 C, TIPO BWF, 750V, FOREPLAST OU SIMILAR, SM-6MM2, PARA QUATRO LANCES DE REDE, INCLUSIVE ARMACAO SECUNDARIA B4, ISOLADORES, PARAFUSOS, BRACADEIRAS REDONDAS DE FERRO GALV.A FOGO,AND</v>
          </cell>
          <cell r="C2947" t="str">
            <v>Un</v>
          </cell>
          <cell r="D2947">
            <v>705.82499999999993</v>
          </cell>
          <cell r="E2947">
            <v>564.66</v>
          </cell>
          <cell r="F2947" t="str">
            <v>EMLURB</v>
          </cell>
        </row>
        <row r="2948">
          <cell r="A2948" t="str">
            <v/>
          </cell>
          <cell r="D2948">
            <v>0</v>
          </cell>
        </row>
        <row r="2949">
          <cell r="A2949" t="str">
            <v>18.27.110</v>
          </cell>
          <cell r="B2949" t="str">
            <v>FORNECIMENTO DE CABO DE COBRE, ENCORDOAMENTO CLASSE 2, ISOLAMENTO DE PVC 70 C, TIPO BWF, 750V, FOREPLAST OU SIMILAR, SM-6MM2, PARA UM LANCE DE REDE, INCLUSIVE ANDAIME E INSTALACAO.</v>
          </cell>
          <cell r="C2949" t="str">
            <v>Un</v>
          </cell>
          <cell r="D2949">
            <v>161.9375</v>
          </cell>
          <cell r="E2949">
            <v>129.55000000000001</v>
          </cell>
          <cell r="F2949" t="str">
            <v>EMLURB</v>
          </cell>
        </row>
        <row r="2950">
          <cell r="A2950" t="str">
            <v/>
          </cell>
          <cell r="D2950">
            <v>0</v>
          </cell>
        </row>
        <row r="2951">
          <cell r="A2951" t="str">
            <v>18.27.111</v>
          </cell>
          <cell r="B2951" t="str">
            <v>FORNECIMENTO DE CABO DE COBRE, ENCORDOAMENTO CLASSE 2, ISOLAMENTO DE PVC 70 C, TIPO BWF, 750V, FOREPLAST OU SIMILAR, SM-6MM2, PARA DOIS LANCES DE REDE, INCLUSIVE ANDAIME E INSTALACAO.</v>
          </cell>
          <cell r="C2951" t="str">
            <v>Un</v>
          </cell>
          <cell r="D2951">
            <v>302.5625</v>
          </cell>
          <cell r="E2951">
            <v>242.05</v>
          </cell>
          <cell r="F2951" t="str">
            <v>EMLURB</v>
          </cell>
        </row>
        <row r="2952">
          <cell r="A2952" t="str">
            <v/>
          </cell>
          <cell r="D2952">
            <v>0</v>
          </cell>
        </row>
        <row r="2953">
          <cell r="A2953" t="str">
            <v>18.27.112</v>
          </cell>
          <cell r="B2953" t="str">
            <v>FORNECIMENTO DE CABO DE COBRE, ENCORDOAMENTO CLASSE 2, ISOLAMENTO DE PVC 70 C, TIPO BWF, 750V, FOREPLAST OU SIMILAR, SM-6MM2, PARA TRES LANCES DE REDE, INCLUSIVE ANDAIME E INSTALACAO.</v>
          </cell>
          <cell r="C2953" t="str">
            <v>Un</v>
          </cell>
          <cell r="D2953">
            <v>454.47499999999997</v>
          </cell>
          <cell r="E2953">
            <v>363.58</v>
          </cell>
          <cell r="F2953" t="str">
            <v>EMLURB</v>
          </cell>
        </row>
        <row r="2954">
          <cell r="A2954" t="str">
            <v/>
          </cell>
          <cell r="D2954">
            <v>0</v>
          </cell>
        </row>
        <row r="2955">
          <cell r="A2955" t="str">
            <v>18.27.113</v>
          </cell>
          <cell r="B2955" t="str">
            <v>FORNECIMENTO DE CABO DE COBRE, ENCORDOAMENTO CLASSE 2, ISOLAMENTO DE PVC 70 C, TIPO BWF, 750V, FOREPLAST OU SIMILAR, SM-6MM2, PARA QUATRO LANCES DE REDE,INCLUSIVE ANDAIME E INSTALACAO.</v>
          </cell>
          <cell r="C2955" t="str">
            <v>Un</v>
          </cell>
          <cell r="D2955">
            <v>595.1</v>
          </cell>
          <cell r="E2955">
            <v>476.08</v>
          </cell>
          <cell r="F2955" t="str">
            <v>EMLURB</v>
          </cell>
        </row>
        <row r="2956">
          <cell r="A2956" t="str">
            <v/>
          </cell>
          <cell r="D2956">
            <v>0</v>
          </cell>
        </row>
        <row r="2957">
          <cell r="A2957" t="str">
            <v>18.27.114</v>
          </cell>
          <cell r="B2957" t="str">
            <v>FORNECIMENTO DE CABO DE COBRE, ENCORDOAMENTO CLASSE 2, ISOLAMENTO DE PVC 70 C, TIPO BWF, 750V, FOREPLAST OU SIMILAR, SM-10MM2, PARA UM LANCE DE REDE,INCLUSIVE ARMACAO SECUNDARIA B1, ISOLADOR,PARAFUSOS, BRACADEIRA REDONDA DE FERRO GALV. A FOGO, ANDAIME E I</v>
          </cell>
          <cell r="C2957" t="str">
            <v>Un</v>
          </cell>
          <cell r="D2957">
            <v>369.71249999999998</v>
          </cell>
          <cell r="E2957">
            <v>295.77</v>
          </cell>
          <cell r="F2957" t="str">
            <v>EMLURB</v>
          </cell>
        </row>
        <row r="2958">
          <cell r="A2958" t="str">
            <v/>
          </cell>
          <cell r="D2958">
            <v>0</v>
          </cell>
        </row>
        <row r="2959">
          <cell r="A2959" t="str">
            <v>18.27.115</v>
          </cell>
          <cell r="B2959" t="str">
            <v>FORNECIMENTO DE CABO DE COBRE, ENCORDOAMENTO CLASSE 2, ISOLAMENTO DE PVC 70 C, TIPO BWF, 750V, FOREPLAST OU SIMILAR, SM-10MM2, PARA DOIS LANCES DE REDE, INCLUSIVE ARMACAO SECUNDARIA B2, ISOLADORES,PARAFUSOS, BRACADEIRAS REDONDAS DE FERRO GALV. A FOGO, AND</v>
          </cell>
          <cell r="C2959" t="str">
            <v>Un</v>
          </cell>
          <cell r="D2959">
            <v>678.92499999999995</v>
          </cell>
          <cell r="E2959">
            <v>543.14</v>
          </cell>
          <cell r="F2959" t="str">
            <v>EMLURB</v>
          </cell>
        </row>
        <row r="2960">
          <cell r="A2960" t="str">
            <v/>
          </cell>
          <cell r="D2960">
            <v>0</v>
          </cell>
        </row>
        <row r="2961">
          <cell r="A2961" t="str">
            <v>18.27.116</v>
          </cell>
          <cell r="B2961" t="str">
            <v>FORNECIMENTO DE CABO DE COBRE, ENCORDOAMENTO CLASSE 2, ISOLAMENTO DE PVC 70 C, TIPO BWF, 750V, FOREPLAST OU SIMILAR, SM-10MM2, PARA TRES LANCES DE REDE, INCLUSIVE ARMACAO SECUNDARIA B3, ISOLADORES,PARAFUSOS, BRACADEIRAS REDONDAS DE FERRO GALV.A FOGO,ANDAI</v>
          </cell>
          <cell r="C2961" t="str">
            <v>Un</v>
          </cell>
          <cell r="D2961">
            <v>1034.3000000000002</v>
          </cell>
          <cell r="E2961">
            <v>827.44</v>
          </cell>
          <cell r="F2961" t="str">
            <v>EMLURB</v>
          </cell>
        </row>
        <row r="2962">
          <cell r="A2962" t="str">
            <v/>
          </cell>
          <cell r="D2962">
            <v>0</v>
          </cell>
        </row>
        <row r="2963">
          <cell r="A2963" t="str">
            <v>18.27.117</v>
          </cell>
          <cell r="B2963" t="str">
            <v>FORNECIMENTO DE CABO DE COBRE, ENCORDOAMENTO CLASSE 2, ISOLAMENTO DE PVC 70 C, TIPO BWF, 750V, FOREPLAST OU SIMILAR, SM-10MM2, PARA QUATRO LANCES DE REDE, INCLUSIVE ARMACAO SECUNDARIA B4, ISOLADORES,PARAFUSOS,BRACADEIRAS REDONDAS DE F.GALV. A FOGO, ANDAIM</v>
          </cell>
          <cell r="C2963" t="str">
            <v>Un</v>
          </cell>
          <cell r="D2963">
            <v>1344.8249999999998</v>
          </cell>
          <cell r="E2963">
            <v>1075.8599999999999</v>
          </cell>
          <cell r="F2963" t="str">
            <v>EMLURB</v>
          </cell>
        </row>
        <row r="2964">
          <cell r="A2964" t="str">
            <v/>
          </cell>
          <cell r="D2964">
            <v>0</v>
          </cell>
        </row>
        <row r="2965">
          <cell r="A2965" t="str">
            <v>18.27.118</v>
          </cell>
          <cell r="B2965" t="str">
            <v>FORNECIMENTO DE CABO DE COBRE, ENCORDOAMENTO CLASSE 2, ISOLAMENTO DE PVC 70 C, TIPO BWF, 750V, FOREPLAST OU SIMILAR, SM-10MM2, PARA UM LANCE DE REDE, INCLUSIVE ANDAIME E INSTALACAO.</v>
          </cell>
          <cell r="C2965" t="str">
            <v>Un</v>
          </cell>
          <cell r="D2965">
            <v>332.97500000000002</v>
          </cell>
          <cell r="E2965">
            <v>266.38</v>
          </cell>
          <cell r="F2965" t="str">
            <v>EMLURB</v>
          </cell>
        </row>
        <row r="2966">
          <cell r="A2966" t="str">
            <v/>
          </cell>
          <cell r="D2966">
            <v>0</v>
          </cell>
        </row>
        <row r="2967">
          <cell r="A2967" t="str">
            <v>18.27.119</v>
          </cell>
          <cell r="B2967" t="str">
            <v>FORNECIMENTO DE CABO DE COBRE, ENCORDOAMENTO CLASSE 2, ISOLAMENTO DE PVC 70 C, TIPO BWF, 750V, FOREPLAST OU SIMILAR, SM-10MM2, PARA DOIS LANCES DE REDE, INCLUSIVE ANDAIME E INSTALACAO.</v>
          </cell>
          <cell r="C2967" t="str">
            <v>Un</v>
          </cell>
          <cell r="D2967">
            <v>622.0625</v>
          </cell>
          <cell r="E2967">
            <v>497.65</v>
          </cell>
          <cell r="F2967" t="str">
            <v>EMLURB</v>
          </cell>
        </row>
        <row r="2968">
          <cell r="A2968" t="str">
            <v/>
          </cell>
          <cell r="D2968">
            <v>0</v>
          </cell>
        </row>
        <row r="2969">
          <cell r="A2969" t="str">
            <v>18.27.120</v>
          </cell>
          <cell r="B2969" t="str">
            <v>FORNECIMENTO DE CABO DE COBRE, ENCORDOAMENTO CLASSE 2, ISOLAMENTO DE PVC 70 C, TIPO BWF, 750V, FOREPLAST OU SIMILAR, SM-10MM2, PARA TRES LANCES DE REDE, INCLUSIVE ANDAIME E INSTALACAO.</v>
          </cell>
          <cell r="C2969" t="str">
            <v>Un</v>
          </cell>
          <cell r="D2969">
            <v>933.72500000000002</v>
          </cell>
          <cell r="E2969">
            <v>746.98</v>
          </cell>
          <cell r="F2969" t="str">
            <v>EMLURB</v>
          </cell>
        </row>
        <row r="2970">
          <cell r="A2970" t="str">
            <v/>
          </cell>
          <cell r="D2970">
            <v>0</v>
          </cell>
        </row>
        <row r="2971">
          <cell r="A2971" t="str">
            <v>18.27.121</v>
          </cell>
          <cell r="B2971" t="str">
            <v>FORNECIMENTO DE CABO DE COBRE, ENCORDOAMENTO CLASSE 2, ISOLAMENTO DE PVC 70 C, TIPO BWF, 750V, FOREPLAST OU SIMILAR, SM-10MM2, PARA QUATRO LANCES DE REDE,INCLUSIVE ANDAIME E INSTALACAO.</v>
          </cell>
          <cell r="C2971" t="str">
            <v>Un</v>
          </cell>
          <cell r="D2971">
            <v>1234.0999999999999</v>
          </cell>
          <cell r="E2971">
            <v>987.28</v>
          </cell>
          <cell r="F2971" t="str">
            <v>EMLURB</v>
          </cell>
        </row>
        <row r="2972">
          <cell r="A2972" t="str">
            <v/>
          </cell>
          <cell r="D2972">
            <v>0</v>
          </cell>
        </row>
        <row r="2973">
          <cell r="A2973" t="str">
            <v>18.27.122</v>
          </cell>
          <cell r="B2973"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73" t="str">
            <v>Un</v>
          </cell>
          <cell r="D2973">
            <v>508.65000000000003</v>
          </cell>
          <cell r="E2973">
            <v>406.92</v>
          </cell>
          <cell r="F2973" t="str">
            <v>EMLURB</v>
          </cell>
        </row>
        <row r="2974">
          <cell r="A2974" t="str">
            <v/>
          </cell>
          <cell r="D2974">
            <v>0</v>
          </cell>
        </row>
        <row r="2975">
          <cell r="A2975" t="str">
            <v>18.27.123</v>
          </cell>
          <cell r="B2975" t="str">
            <v>FORNECIMENTO DE CABO DE COBRE, ENCORDOAMENTO CLASSE 2, ISOLAMENTO DE PVC 70 C, TIPO BWF, 750V, FOREPLAST OU SIMILAR, SM-16MM2, PARA DOIS LANCES DE REDE, INCLUSIVE ARMACAO SECUNDARIA B2, ISOLADORES, PARAFUSOS, BRACADEIRAS REDONDAS DE FERRO GALV. A FOGO, AN</v>
          </cell>
          <cell r="C2975" t="str">
            <v>Un</v>
          </cell>
          <cell r="D2975">
            <v>956.80000000000007</v>
          </cell>
          <cell r="E2975">
            <v>765.44</v>
          </cell>
          <cell r="F2975" t="str">
            <v>EMLURB</v>
          </cell>
        </row>
        <row r="2976">
          <cell r="A2976" t="str">
            <v/>
          </cell>
          <cell r="D2976">
            <v>0</v>
          </cell>
        </row>
        <row r="2977">
          <cell r="A2977" t="str">
            <v>18.27.124</v>
          </cell>
          <cell r="B2977" t="str">
            <v>FORNECIMENTO DE CABO DE COBRE, ENCORDOAMENTO CLASSE 2, ISOLAMENTO DE PVC 70 C, TIPO BWF, 750V, FOREPLAST OU SIMILAR, SM-16MM2, PARA TRES LANCES DE REDE, INCLUSIVE ARMACAO SECUNDARIA B3, ISOLADORES, PARFUSOS, BRACADEIRAS REDONDAS DE FERRO GALV. A FOGO, AND</v>
          </cell>
          <cell r="C2977" t="str">
            <v>Un</v>
          </cell>
          <cell r="D2977">
            <v>1451.1125000000002</v>
          </cell>
          <cell r="E2977">
            <v>1160.8900000000001</v>
          </cell>
          <cell r="F2977" t="str">
            <v>EMLURB</v>
          </cell>
        </row>
        <row r="2978">
          <cell r="A2978" t="str">
            <v/>
          </cell>
          <cell r="D2978">
            <v>0</v>
          </cell>
        </row>
        <row r="2979">
          <cell r="A2979" t="str">
            <v>18.27.125</v>
          </cell>
          <cell r="B2979"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79" t="str">
            <v>Un</v>
          </cell>
          <cell r="D2979">
            <v>1900.575</v>
          </cell>
          <cell r="E2979">
            <v>1520.46</v>
          </cell>
          <cell r="F2979" t="str">
            <v>EMLURB</v>
          </cell>
        </row>
        <row r="2980">
          <cell r="A2980" t="str">
            <v/>
          </cell>
          <cell r="D2980">
            <v>0</v>
          </cell>
        </row>
        <row r="2981">
          <cell r="A2981" t="str">
            <v>18.27.126</v>
          </cell>
          <cell r="B2981" t="str">
            <v>FORNECIMENTO DE CABO DE COBRE, ENCORDOAMENTO CLASSE 2, ISOLAMENTO DE PVC 70 C, TIPO BWF, 750V, FOREPLAST OU SIMILAR, SM-16MM2, PARA UM LANCE DE REDE, INCLUSIVE ANDAIME E INSTALACAO.</v>
          </cell>
          <cell r="C2981" t="str">
            <v>Un</v>
          </cell>
          <cell r="D2981">
            <v>460.625</v>
          </cell>
          <cell r="E2981">
            <v>368.5</v>
          </cell>
          <cell r="F2981" t="str">
            <v>EMLURB</v>
          </cell>
        </row>
        <row r="2982">
          <cell r="A2982" t="str">
            <v/>
          </cell>
          <cell r="D2982">
            <v>0</v>
          </cell>
        </row>
        <row r="2983">
          <cell r="A2983" t="str">
            <v>18.27.127</v>
          </cell>
          <cell r="B2983" t="str">
            <v>FORNECIMENTO DE CABO DE COBRE, ENCORDOAMENTO CLASSE 2, ISOLAMENTO DE PVC 70 C, TIPO BWF, 750V, FOREPLAST OU SIMILAR, SM-16MM2, PARA DOIS LANCES DE REDE, INCLUSIVE ANDAIME E INSTALACAO.</v>
          </cell>
          <cell r="C2983" t="str">
            <v>Un</v>
          </cell>
          <cell r="D2983">
            <v>899.9375</v>
          </cell>
          <cell r="E2983">
            <v>719.95</v>
          </cell>
          <cell r="F2983" t="str">
            <v>EMLURB</v>
          </cell>
        </row>
        <row r="2984">
          <cell r="A2984" t="str">
            <v/>
          </cell>
          <cell r="D2984">
            <v>0</v>
          </cell>
        </row>
        <row r="2985">
          <cell r="A2985" t="str">
            <v>18.27.128</v>
          </cell>
          <cell r="B2985" t="str">
            <v>FORNECIMENTO DE CABO DE COBRE, ENCORDOAMENTO CLASSE 2, ISOLAMENTO DE PVC 70 C, TIPO BWF, 750V, FOREPLAST OU SIMILAR, SM-16MM2, PARA TRES LANCES DE REDE, INCLUSIVE ANDAIME E INSTALACAO.</v>
          </cell>
          <cell r="C2985" t="str">
            <v>Un</v>
          </cell>
          <cell r="D2985">
            <v>1350.5375000000001</v>
          </cell>
          <cell r="E2985">
            <v>1080.43</v>
          </cell>
          <cell r="F2985" t="str">
            <v>EMLURB</v>
          </cell>
        </row>
        <row r="2986">
          <cell r="A2986" t="str">
            <v/>
          </cell>
          <cell r="D2986">
            <v>0</v>
          </cell>
        </row>
        <row r="2987">
          <cell r="A2987" t="str">
            <v>18.27.129</v>
          </cell>
          <cell r="B2987" t="str">
            <v>FORNECIMENTO DE CABO DE COBRE, ENCORDOAMENTO CLASSE 2, ISOLAMENTO DE PVC 70 C, TIPO BWF, 750V, FOREPLAST OU SIMILAR, SM-16MM2, PARA QUATRO LANCES DE REDE,INCLUSIVE ANDAIME E INSTALACAO.</v>
          </cell>
          <cell r="C2987" t="str">
            <v>Un</v>
          </cell>
          <cell r="D2987">
            <v>1789.8500000000001</v>
          </cell>
          <cell r="E2987">
            <v>1431.88</v>
          </cell>
          <cell r="F2987" t="str">
            <v>EMLURB</v>
          </cell>
        </row>
        <row r="2988">
          <cell r="A2988" t="str">
            <v/>
          </cell>
          <cell r="D2988">
            <v>0</v>
          </cell>
        </row>
        <row r="2989">
          <cell r="A2989" t="str">
            <v>18.27.130</v>
          </cell>
          <cell r="B2989"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89" t="str">
            <v>Un</v>
          </cell>
          <cell r="D2989">
            <v>770.21249999999998</v>
          </cell>
          <cell r="E2989">
            <v>616.16999999999996</v>
          </cell>
          <cell r="F2989" t="str">
            <v>EMLURB</v>
          </cell>
        </row>
        <row r="2990">
          <cell r="A2990" t="str">
            <v/>
          </cell>
          <cell r="D2990">
            <v>0</v>
          </cell>
        </row>
        <row r="2991">
          <cell r="A2991" t="str">
            <v>18.27.131</v>
          </cell>
          <cell r="B2991" t="str">
            <v>FORNECIMENTO DE CABO DE COBRE, ENCORDOAMENTO CLASSE 2, ISOLAMENTO DE PVC 70 C, TIPO BWF, 750V, FOREPLAST OU SIMILAR, SM-25MM2, PARA DOIS LANCES DE REDE, INCLUSIVE ARMACAO SECUNDARIA B2,ISOLADORES,PARAFUSOS, BRACADEIRAS REDONDAS DE FERRO GALV.A FOGO, ANDAI</v>
          </cell>
          <cell r="C2991" t="str">
            <v>Un</v>
          </cell>
          <cell r="D2991">
            <v>1479.9250000000002</v>
          </cell>
          <cell r="E2991">
            <v>1183.94</v>
          </cell>
          <cell r="F2991" t="str">
            <v>EMLURB</v>
          </cell>
        </row>
        <row r="2992">
          <cell r="A2992" t="str">
            <v/>
          </cell>
          <cell r="D2992">
            <v>0</v>
          </cell>
        </row>
        <row r="2993">
          <cell r="A2993" t="str">
            <v>18.27.132</v>
          </cell>
          <cell r="B2993" t="str">
            <v>FORNECIMENTO DE CABO DE COBRE, ENCORDOAMENTO CLASSE 2, ISOLAMENTO DE PVC 70 C, TIPO BWF, 750V, FOREPLAST OU SIMILAR, SM-25MM2, PARA TRES LANCES DE REDE, INCLUSIVE ARMACAO SECUNDARIA B3,ISOLADORES,PARAFUSOS, BRACADEIRAS REDONDAS DE FERRO GALV. A FOGO, ANDA</v>
          </cell>
          <cell r="C2993" t="str">
            <v>Un</v>
          </cell>
          <cell r="D2993">
            <v>2235.8000000000002</v>
          </cell>
          <cell r="E2993">
            <v>1788.64</v>
          </cell>
          <cell r="F2993" t="str">
            <v>EMLURB</v>
          </cell>
        </row>
        <row r="2994">
          <cell r="A2994" t="str">
            <v/>
          </cell>
          <cell r="D2994">
            <v>0</v>
          </cell>
        </row>
        <row r="2995">
          <cell r="A2995" t="str">
            <v>18.27.133</v>
          </cell>
          <cell r="B2995"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95" t="str">
            <v>Un</v>
          </cell>
          <cell r="D2995">
            <v>2946.8249999999998</v>
          </cell>
          <cell r="E2995">
            <v>2357.46</v>
          </cell>
          <cell r="F2995" t="str">
            <v>EMLURB</v>
          </cell>
        </row>
        <row r="2996">
          <cell r="A2996" t="str">
            <v/>
          </cell>
          <cell r="D2996">
            <v>0</v>
          </cell>
        </row>
        <row r="2997">
          <cell r="A2997" t="str">
            <v>18.27.134</v>
          </cell>
          <cell r="B2997" t="str">
            <v>FORNECIMENTO DE CABO DE COBRE, ENCORDOAMENTO CLASSE 2, ISOLAMENTO DE PVC 70 C, TIPO BWF, 750V, FOREPLAST OU SIMILAR, SM-25MM2, PARA UM LANCE DE REDE, INCLUSIVE ANDAIME E INSTALACAO.</v>
          </cell>
          <cell r="C2997" t="str">
            <v>Un</v>
          </cell>
          <cell r="D2997">
            <v>722.1875</v>
          </cell>
          <cell r="E2997">
            <v>577.75</v>
          </cell>
          <cell r="F2997" t="str">
            <v>EMLURB</v>
          </cell>
        </row>
        <row r="2998">
          <cell r="A2998" t="str">
            <v/>
          </cell>
          <cell r="D2998">
            <v>0</v>
          </cell>
        </row>
        <row r="2999">
          <cell r="A2999" t="str">
            <v>18.27.135</v>
          </cell>
          <cell r="B2999" t="str">
            <v>FORNECIMENTO DE CABO DE COBRE, ENCORDOAMENTO CLASSE 2, ISOLAMENTO DE PVC 70 C, TIPO BWF, 750V, FOREPLAST OU SIMILAR, SM-25MM2, PARA DOIS LANCES DE REDE, INCLUSIVE ANDAIME E INSTALACAO.</v>
          </cell>
          <cell r="C2999" t="str">
            <v>Un</v>
          </cell>
          <cell r="D2999">
            <v>1423.0625</v>
          </cell>
          <cell r="E2999">
            <v>1138.45</v>
          </cell>
          <cell r="F2999" t="str">
            <v>EMLURB</v>
          </cell>
        </row>
        <row r="3000">
          <cell r="A3000" t="str">
            <v/>
          </cell>
          <cell r="D3000">
            <v>0</v>
          </cell>
        </row>
        <row r="3001">
          <cell r="A3001" t="str">
            <v>18.27.136</v>
          </cell>
          <cell r="B3001" t="str">
            <v>FORNECIMENTO DE CABO DE COBRE, ENCORDOAMENTO CLASSE 2, ISOLAMENTO DE PVC 70 C, TIPO BWF, 750V, FOREPLAST OU SIMILAR, SM-25MM2, PARA TRES LANCES DE REDE, INCLUSIVE ANDAIME E INSTALACAO.</v>
          </cell>
          <cell r="C3001" t="str">
            <v>Un</v>
          </cell>
          <cell r="D3001">
            <v>2135.2249999999999</v>
          </cell>
          <cell r="E3001">
            <v>1708.18</v>
          </cell>
          <cell r="F3001" t="str">
            <v>EMLURB</v>
          </cell>
        </row>
        <row r="3002">
          <cell r="A3002" t="str">
            <v/>
          </cell>
          <cell r="D3002">
            <v>0</v>
          </cell>
        </row>
        <row r="3003">
          <cell r="A3003" t="str">
            <v>18.27.137</v>
          </cell>
          <cell r="B3003" t="str">
            <v>FORNECIMENTO DE CABO DE COBRE, ENCORDOAMENTO CLASSE 2, ISOLAMENTO DE PVC 70 C, TIPO BWF, 750V, FOREPLAST OU SIMILAR, SM-25MM2, PARA QUATRO LANCES DE REDE,INCLUSIVE ANDAIME E INSTALACAO.</v>
          </cell>
          <cell r="C3003" t="str">
            <v>Un</v>
          </cell>
          <cell r="D3003">
            <v>2836.1000000000004</v>
          </cell>
          <cell r="E3003">
            <v>2268.88</v>
          </cell>
          <cell r="F3003" t="str">
            <v>EMLURB</v>
          </cell>
        </row>
        <row r="3004">
          <cell r="A3004" t="str">
            <v/>
          </cell>
          <cell r="D3004">
            <v>0</v>
          </cell>
        </row>
        <row r="3005">
          <cell r="A3005" t="str">
            <v>18.28.010</v>
          </cell>
          <cell r="B3005" t="str">
            <v>MANUTENCAO DE LUMINARIA DE UMA PETALA COM UMA LAMPADA A VAPOR DE SODIO DE 250 W, INCLUSIVE FORNECIMENTO E SUBSTITUICAO DE UMA LAMPADA E UM REATOR DE ALTO FATOR DE POTENCIA EM POSTE DE ATE 17M.</v>
          </cell>
          <cell r="C3005" t="str">
            <v>UD</v>
          </cell>
          <cell r="D3005">
            <v>290.16250000000002</v>
          </cell>
          <cell r="E3005">
            <v>232.13</v>
          </cell>
          <cell r="F3005" t="str">
            <v>EMLURB</v>
          </cell>
        </row>
        <row r="3006">
          <cell r="A3006" t="str">
            <v/>
          </cell>
          <cell r="D3006">
            <v>0</v>
          </cell>
        </row>
        <row r="3007">
          <cell r="A3007" t="str">
            <v>18.28.011</v>
          </cell>
          <cell r="B3007" t="str">
            <v>MANUTENCAO DE LUMINARIA DE UMA PETALA COM DUAS LAMPADAS A VAPOR DE SODIO DE 250W,INCLUSIVE FORNECIMENTO E SUBSTITUICAO DE DUAS LAMPADAS E DOIS REATORES DE ALTO FATOR DE POTENCIA EM POSTE DE ATE 17M.</v>
          </cell>
          <cell r="C3007" t="str">
            <v>UD</v>
          </cell>
          <cell r="D3007">
            <v>517.625</v>
          </cell>
          <cell r="E3007">
            <v>414.1</v>
          </cell>
          <cell r="F3007" t="str">
            <v>EMLURB</v>
          </cell>
        </row>
        <row r="3008">
          <cell r="A3008" t="str">
            <v/>
          </cell>
          <cell r="D3008">
            <v>0</v>
          </cell>
        </row>
        <row r="3009">
          <cell r="A3009" t="str">
            <v>18.28.012</v>
          </cell>
          <cell r="B3009" t="str">
            <v>MANUTENCAO DE LUMINARIA DE UMA PETALA COM TRES LAMPADAS A VAPOR DE SODIO DE 250W, INCLUSIVE FORNECIMENTO E SUBSTITUICAO DE TRES LAMPADAS E TRES REATORES DE ALTO FATOR DE POTENCIA EM POSTE DE ATE 17M.</v>
          </cell>
          <cell r="C3009" t="str">
            <v>UD</v>
          </cell>
          <cell r="D3009">
            <v>745.08750000000009</v>
          </cell>
          <cell r="E3009">
            <v>596.07000000000005</v>
          </cell>
          <cell r="F3009" t="str">
            <v>EMLURB</v>
          </cell>
        </row>
        <row r="3010">
          <cell r="A3010" t="str">
            <v/>
          </cell>
          <cell r="D3010">
            <v>0</v>
          </cell>
        </row>
        <row r="3011">
          <cell r="A3011" t="str">
            <v>18.28.013</v>
          </cell>
          <cell r="B3011" t="str">
            <v>MANUTENCAO DE LUMINARIA DE UMA PETALA COM QUATRO LAMPADAS A VAPOR DE SODIO DE 250W, INCLUSIVE FORNECIMENTO E SUBSTITUICAO DAS LAMPADAS REATORES, IGNITORES E CAPACITORES EM POSTE DE ATE 17M.</v>
          </cell>
          <cell r="C3011" t="str">
            <v>UD</v>
          </cell>
          <cell r="D3011">
            <v>972.55</v>
          </cell>
          <cell r="E3011">
            <v>778.04</v>
          </cell>
          <cell r="F3011" t="str">
            <v>EMLURB</v>
          </cell>
        </row>
        <row r="3012">
          <cell r="A3012" t="str">
            <v/>
          </cell>
          <cell r="D3012">
            <v>0</v>
          </cell>
        </row>
        <row r="3013">
          <cell r="A3013" t="str">
            <v>18.28.014</v>
          </cell>
          <cell r="B3013" t="str">
            <v>MANUTENCAO DE LUMINARIA DE DUAS PETALAS COM QUATRO LAMPADAS A VAPOR DE SODIO DE 250W,(SENDO DUAS LAMPADAS POR PETALA),INCLUSIVE FORNECIMENTO E SUBSTITUICAO DAS LAMPADAS,REATORES, IGNITORES E CAPACITORES EM POSTE DE ATE 17M.</v>
          </cell>
          <cell r="C3013" t="str">
            <v>UD</v>
          </cell>
          <cell r="D3013">
            <v>972.55</v>
          </cell>
          <cell r="E3013">
            <v>778.04</v>
          </cell>
          <cell r="F3013" t="str">
            <v>EMLURB</v>
          </cell>
        </row>
        <row r="3014">
          <cell r="A3014" t="str">
            <v/>
          </cell>
          <cell r="D3014">
            <v>0</v>
          </cell>
        </row>
        <row r="3015">
          <cell r="A3015" t="str">
            <v>18.28.015</v>
          </cell>
          <cell r="B3015" t="str">
            <v>MANUTENCAO DE LUMINARIA DE TRES PETALAS COM SEIS LAMPADAS A VAPOR DE SODIO DE 250W, SENDO DUAS LAMPADAS POR PETALA, INCLUSIVE FORNECIMENTO E SUBSTITUICAO DAS LAMPADAS, REATORES, IGNITORES E CAPACITORES EM POSTE DE ATE 17M.</v>
          </cell>
          <cell r="C3015" t="str">
            <v>Un</v>
          </cell>
          <cell r="D3015">
            <v>1427.4749999999999</v>
          </cell>
          <cell r="E3015">
            <v>1141.98</v>
          </cell>
          <cell r="F3015" t="str">
            <v>EMLURB</v>
          </cell>
        </row>
        <row r="3016">
          <cell r="A3016" t="str">
            <v/>
          </cell>
          <cell r="D3016">
            <v>0</v>
          </cell>
        </row>
        <row r="3017">
          <cell r="A3017" t="str">
            <v>18.28.016</v>
          </cell>
          <cell r="B3017" t="str">
            <v>MANUTENCAO DE LUMINARIA DE UMA PETALA COM UMA LAMPADA A VAPOR DE SODIO DE 400W, INCLUSIVE FORNECIMENTO E SUBSTITUICAO DA LAMPADA,REATOR IGNITOR E CAPACITOR EM POSTE DE ATE 23M.</v>
          </cell>
          <cell r="C3017" t="str">
            <v>UD</v>
          </cell>
          <cell r="D3017">
            <v>337.03750000000002</v>
          </cell>
          <cell r="E3017">
            <v>269.63</v>
          </cell>
          <cell r="F3017" t="str">
            <v>EMLURB</v>
          </cell>
        </row>
        <row r="3018">
          <cell r="A3018" t="str">
            <v/>
          </cell>
          <cell r="D3018">
            <v>0</v>
          </cell>
        </row>
        <row r="3019">
          <cell r="A3019" t="str">
            <v>18.28.017</v>
          </cell>
          <cell r="B3019" t="str">
            <v>MANUTENCAO DE LUMINARIA DE UMA PETALA COM DUAS LAMPADAS A VAPOR DE SODIO DE 400W, INCLUSIVE FORNECIMENTO E SUBSTITUICAO DAS LAMPADAS, REATORES, IGNITORES E CAPACITORES EM POSTE DE ATE 23M.</v>
          </cell>
          <cell r="C3019" t="str">
            <v>UD</v>
          </cell>
          <cell r="D3019">
            <v>611.375</v>
          </cell>
          <cell r="E3019">
            <v>489.1</v>
          </cell>
          <cell r="F3019" t="str">
            <v>EMLURB</v>
          </cell>
        </row>
        <row r="3020">
          <cell r="A3020" t="str">
            <v/>
          </cell>
          <cell r="D3020">
            <v>0</v>
          </cell>
        </row>
        <row r="3021">
          <cell r="A3021" t="str">
            <v>18.28.018</v>
          </cell>
          <cell r="B3021" t="str">
            <v>MANUTENCAO DE LUMINARIA DE UMA PETALA COM TRES LAMPADAS A VAPOR DE SODIO DE 400W, INCLUSIVE FORNECIMENTO E SUBSTITUICAO DE TRES LAMPADAS E TRES REATORES ALTO FATOR DE POTENCIA EM POSTE DE ATE 23M.</v>
          </cell>
          <cell r="C3021" t="str">
            <v>UD</v>
          </cell>
          <cell r="D3021">
            <v>885.71250000000009</v>
          </cell>
          <cell r="E3021">
            <v>708.57</v>
          </cell>
          <cell r="F3021" t="str">
            <v>EMLURB</v>
          </cell>
        </row>
        <row r="3022">
          <cell r="A3022" t="str">
            <v/>
          </cell>
          <cell r="D3022">
            <v>0</v>
          </cell>
        </row>
        <row r="3023">
          <cell r="A3023" t="str">
            <v>18.28.019</v>
          </cell>
          <cell r="B3023" t="str">
            <v>MANUTENCAO DE LUMINARIA DE UMA PETALA COM QUATRO LAMPADAS A VAPOR DE SODIO DE 400W, INCLUSIVE FORNECIMENTO E SUBSTITUICAO DAS LAMPADAS REATORES, IGNITORES E CAPACITORES EM POSTE DE ATE 23M.</v>
          </cell>
          <cell r="C3023" t="str">
            <v>UD</v>
          </cell>
          <cell r="D3023">
            <v>1160.05</v>
          </cell>
          <cell r="E3023">
            <v>928.04</v>
          </cell>
          <cell r="F3023" t="str">
            <v>EMLURB</v>
          </cell>
        </row>
        <row r="3024">
          <cell r="A3024" t="str">
            <v/>
          </cell>
          <cell r="D3024">
            <v>0</v>
          </cell>
        </row>
        <row r="3025">
          <cell r="A3025" t="str">
            <v>18.28.020</v>
          </cell>
          <cell r="B3025" t="str">
            <v>MANUTENCAO DE LUMINARIA DE DUAS PETALAS COM QUATRO LAMPADAS A VAPOR DE SODIO DE 400W, SENDO DUAS LAMPADAS POR PETALA, INCLUSIVE FORNECIMENTO E SUBSTUICAO DE QUATRO LAMPADAS E QUATRO REATORES DE ALTO FATOR DE POTENCIA EM POSTE DE ATE 23M.</v>
          </cell>
          <cell r="C3025" t="str">
            <v>UD</v>
          </cell>
          <cell r="D3025">
            <v>1160.05</v>
          </cell>
          <cell r="E3025">
            <v>928.04</v>
          </cell>
          <cell r="F3025" t="str">
            <v>EMLURB</v>
          </cell>
        </row>
        <row r="3026">
          <cell r="A3026" t="str">
            <v/>
          </cell>
          <cell r="D3026">
            <v>0</v>
          </cell>
        </row>
        <row r="3027">
          <cell r="A3027" t="str">
            <v>18.28.021</v>
          </cell>
          <cell r="B3027" t="str">
            <v>MANUTENCAO DE LUMINARIA DE TRES PETALAS COM SEIS LAMPADAS A VAPOR DE SODIO DE 400W, SENDO DUAS LAMPADAS POR PETALA,INCLUSIVE FORNECIMENTO E SUBSTITUICAO DE SEIS LAMPADAS E SEIS REATORES DE ALTO FATOR DE POTENCIA EM POSTE DE ATE 23M.</v>
          </cell>
          <cell r="C3027" t="str">
            <v>UD</v>
          </cell>
          <cell r="D3027">
            <v>1708.7249999999999</v>
          </cell>
          <cell r="E3027">
            <v>1366.98</v>
          </cell>
          <cell r="F3027" t="str">
            <v>EMLURB</v>
          </cell>
        </row>
        <row r="3028">
          <cell r="A3028" t="str">
            <v/>
          </cell>
          <cell r="D3028">
            <v>0</v>
          </cell>
        </row>
        <row r="3029">
          <cell r="A3029" t="str">
            <v>18.28.022</v>
          </cell>
          <cell r="B3029" t="str">
            <v>MANUTENCAO DE LUMINARIA DE UMA PETALA COM UMA LAMPADA A VAPOR METALICO DE 250W, INCLUSIVE FORNECIMENTO E SUBSTITUICAO DAS LAMPADAS, REATORES, IGNITORES E CAPACITORES EM POSTE DE ATE 17M.</v>
          </cell>
          <cell r="C3029" t="str">
            <v>UD</v>
          </cell>
          <cell r="D3029">
            <v>348.6</v>
          </cell>
          <cell r="E3029">
            <v>278.88</v>
          </cell>
          <cell r="F3029" t="str">
            <v>EMLURB</v>
          </cell>
        </row>
        <row r="3030">
          <cell r="A3030" t="str">
            <v/>
          </cell>
          <cell r="D3030">
            <v>0</v>
          </cell>
        </row>
        <row r="3031">
          <cell r="A3031" t="str">
            <v>18.28.023</v>
          </cell>
          <cell r="B3031" t="str">
            <v>MANUTENCAO DE LUMINARIA DE UMA PETALA COM DUAS LAMPADAS A VAPOR METALICO DE 250W, INCLUSIVE FORNECIMENTO E SUBSTITUICAO DAS LAMPADAS, REATORES, IGNITORES E CAPACITORES EM POSTE DE ATE 17M.</v>
          </cell>
          <cell r="C3031" t="str">
            <v>UD</v>
          </cell>
          <cell r="D3031">
            <v>634.5</v>
          </cell>
          <cell r="E3031">
            <v>507.6</v>
          </cell>
          <cell r="F3031" t="str">
            <v>EMLURB</v>
          </cell>
        </row>
        <row r="3032">
          <cell r="A3032" t="str">
            <v/>
          </cell>
          <cell r="D3032">
            <v>0</v>
          </cell>
        </row>
        <row r="3033">
          <cell r="A3033" t="str">
            <v>18.28.024</v>
          </cell>
          <cell r="B3033" t="str">
            <v>MANUTENCAO DE LUMINARIA DE UMA PETALA COM TRES LAMPADAS A VAPOR METALICO DE 250W, INCLUSIVE FORNECIMENTO E SUBSTITUICAO DE TRES LAMPADAS E TRES REATORES DE ALTO FATOR DE POTENCIA EM POSTE DE ATE 17M.</v>
          </cell>
          <cell r="C3033" t="str">
            <v>UD</v>
          </cell>
          <cell r="D3033">
            <v>920.40000000000009</v>
          </cell>
          <cell r="E3033">
            <v>736.32</v>
          </cell>
          <cell r="F3033" t="str">
            <v>EMLURB</v>
          </cell>
        </row>
        <row r="3034">
          <cell r="A3034" t="str">
            <v/>
          </cell>
          <cell r="D3034">
            <v>0</v>
          </cell>
        </row>
        <row r="3035">
          <cell r="A3035" t="str">
            <v>18.28.025</v>
          </cell>
          <cell r="B3035" t="str">
            <v>MANUTENCAO DE LUMINARIA DE UMA PETALA COM QUATRO LAMPADAS A VAPOR METALICO DE 250W, INCLUSIVE FORNECIMENTO E SUBSTITUICAO DAS LAMPADAS REATORES, IGNITORES E CAPACITORES EM POSTE DE ATE 17M.</v>
          </cell>
          <cell r="C3035" t="str">
            <v>UD</v>
          </cell>
          <cell r="D3035">
            <v>1206.3</v>
          </cell>
          <cell r="E3035">
            <v>965.04</v>
          </cell>
          <cell r="F3035" t="str">
            <v>EMLURB</v>
          </cell>
        </row>
        <row r="3036">
          <cell r="A3036" t="str">
            <v/>
          </cell>
          <cell r="D3036">
            <v>0</v>
          </cell>
        </row>
        <row r="3037">
          <cell r="A3037" t="str">
            <v>18.28.026</v>
          </cell>
          <cell r="B3037" t="str">
            <v>MANUTENCAO DE LUMINARIA DE UMA PETALA COM UMA LAMPADA A VAPOR METALICO DE 400W, INCLUSIVE FORNECIMENTO E SUBSTITUICAO DE UMA LAMPADA E UM REATOR DE ALTO FATOR DE POTENCIA EM POSTE DE ATE 23M.</v>
          </cell>
          <cell r="C3037" t="str">
            <v>UD</v>
          </cell>
          <cell r="D3037">
            <v>395.78750000000002</v>
          </cell>
          <cell r="E3037">
            <v>316.63</v>
          </cell>
          <cell r="F3037" t="str">
            <v>EMLURB</v>
          </cell>
        </row>
        <row r="3038">
          <cell r="A3038" t="str">
            <v/>
          </cell>
          <cell r="D3038">
            <v>0</v>
          </cell>
        </row>
        <row r="3039">
          <cell r="A3039" t="str">
            <v>18.28.027</v>
          </cell>
          <cell r="B3039" t="str">
            <v>MANUTENCAO DE LUMINARIA DE UMA PETALA COM DUAS LAMPADAS A VAPOR METALICO DE 400W, INCLUSIVE FORNECIMENTO E SUBSTITUICAO DAS LAMPADAS, REATORES, IGNITORES E CAPACITORES EM POSTE DE ATE 23M.</v>
          </cell>
          <cell r="C3039" t="str">
            <v>UD</v>
          </cell>
          <cell r="D3039">
            <v>728.875</v>
          </cell>
          <cell r="E3039">
            <v>583.1</v>
          </cell>
          <cell r="F3039" t="str">
            <v>EMLURB</v>
          </cell>
        </row>
        <row r="3040">
          <cell r="A3040" t="str">
            <v/>
          </cell>
          <cell r="D3040">
            <v>0</v>
          </cell>
        </row>
        <row r="3041">
          <cell r="A3041" t="str">
            <v>18.28.028</v>
          </cell>
          <cell r="B3041" t="str">
            <v>MANUTENCAO DE LUMINARIA DE UMA PETALA COM TRES LAMPADAS A VAPOR METALICO DE 400W, INCLUSIVE FORNECIMENTO E SUBSTITUICAO DE TRES LAMPADAS E TRES REATORES DE ALTO FATOR DE POTENCIA EM POSTE DE ATE 23M.</v>
          </cell>
          <cell r="C3041" t="str">
            <v>UD</v>
          </cell>
          <cell r="D3041">
            <v>1061.9625000000001</v>
          </cell>
          <cell r="E3041">
            <v>849.57</v>
          </cell>
          <cell r="F3041" t="str">
            <v>EMLURB</v>
          </cell>
        </row>
        <row r="3042">
          <cell r="A3042" t="str">
            <v/>
          </cell>
          <cell r="D3042">
            <v>0</v>
          </cell>
        </row>
        <row r="3043">
          <cell r="A3043" t="str">
            <v>18.28.029</v>
          </cell>
          <cell r="B3043" t="str">
            <v>MANUTENCAO DE LUMINARIA DE UMA PETALA COM QUATRO LAMPADAS A VAPOR METALICO DE 400W,INCLUSIVE FORNECIMENTO E SUBSTITUICAO DAS LAMPADAS, REATORES, IGNITORES E CAPACITORES EM POSTE DE ATE 23M.</v>
          </cell>
          <cell r="C3043" t="str">
            <v>UD</v>
          </cell>
          <cell r="D3043">
            <v>1395.05</v>
          </cell>
          <cell r="E3043">
            <v>1116.04</v>
          </cell>
          <cell r="F3043" t="str">
            <v>EMLURB</v>
          </cell>
        </row>
        <row r="3044">
          <cell r="A3044" t="str">
            <v/>
          </cell>
          <cell r="D3044">
            <v>0</v>
          </cell>
        </row>
        <row r="3045">
          <cell r="A3045" t="str">
            <v>18.28.100</v>
          </cell>
          <cell r="B3045" t="str">
            <v>FORNECIMENTO DE NUCLEO DE FERRO FUNDIDO, PARA UMA LUMINARIA TIPO PETALA, EM POSTE DE ATE 23M, INCLUSIVE INSTALACAO.</v>
          </cell>
          <cell r="C3045" t="str">
            <v>UD</v>
          </cell>
          <cell r="D3045">
            <v>170.2</v>
          </cell>
          <cell r="E3045">
            <v>136.16</v>
          </cell>
          <cell r="F3045" t="str">
            <v>EMLURB</v>
          </cell>
        </row>
        <row r="3046">
          <cell r="A3046" t="str">
            <v/>
          </cell>
          <cell r="D3046">
            <v>0</v>
          </cell>
        </row>
        <row r="3047">
          <cell r="A3047" t="str">
            <v>18.28.101</v>
          </cell>
          <cell r="B3047" t="str">
            <v>FORNECIMENTO DE NUCLEO DE FERRO FUNDIDO PARA DUAS LUMINARIAS TIPO PETALA EM POSTE DE ATE 23M, INCLUSIVE INSTALACAO.</v>
          </cell>
          <cell r="C3047" t="str">
            <v>UD</v>
          </cell>
          <cell r="D3047">
            <v>212.7</v>
          </cell>
          <cell r="E3047">
            <v>170.16</v>
          </cell>
          <cell r="F3047" t="str">
            <v>EMLURB</v>
          </cell>
        </row>
        <row r="3048">
          <cell r="A3048" t="str">
            <v/>
          </cell>
          <cell r="D3048">
            <v>0</v>
          </cell>
        </row>
        <row r="3049">
          <cell r="A3049" t="str">
            <v>18.28.102</v>
          </cell>
          <cell r="B3049" t="str">
            <v>FORNECIMENTO DE NUCLEO DE FERRO FUNDIDO PARA TRES LUMINARIAS TIPO PETALA EM POSTE DE ATE 23M, INCLUSIVE INSTALACAO.</v>
          </cell>
          <cell r="C3049" t="str">
            <v>UD</v>
          </cell>
          <cell r="D3049">
            <v>225.2</v>
          </cell>
          <cell r="E3049">
            <v>180.16</v>
          </cell>
          <cell r="F3049" t="str">
            <v>EMLURB</v>
          </cell>
        </row>
        <row r="3050">
          <cell r="A3050" t="str">
            <v/>
          </cell>
          <cell r="D3050">
            <v>0</v>
          </cell>
        </row>
        <row r="3051">
          <cell r="A3051" t="str">
            <v>18.28.110</v>
          </cell>
          <cell r="B3051" t="str">
            <v>FORNECIMENTO E SUBSTITUICAO DE BANDEJA EM ALUMINIO FUNDIDO PARA LUMINARIA DE UMA PETALA EM POSTE DE ATE 23M.</v>
          </cell>
          <cell r="C3051" t="str">
            <v>UD</v>
          </cell>
          <cell r="D3051">
            <v>122.69999999999999</v>
          </cell>
          <cell r="E3051">
            <v>98.16</v>
          </cell>
          <cell r="F3051" t="str">
            <v>EMLURB</v>
          </cell>
        </row>
        <row r="3052">
          <cell r="A3052" t="str">
            <v/>
          </cell>
          <cell r="D3052">
            <v>0</v>
          </cell>
        </row>
        <row r="3053">
          <cell r="A3053" t="str">
            <v>18.28.111</v>
          </cell>
          <cell r="B3053" t="str">
            <v>FORNECIMENTO E SUBSTITUICAO DE BANDEJA EM ALUMINIO FUNDIDO PARA LUMINARIA COM DUAS PETALAS EM POSTE DE ATE 23M.</v>
          </cell>
          <cell r="C3053" t="str">
            <v>UD</v>
          </cell>
          <cell r="D3053">
            <v>182.7</v>
          </cell>
          <cell r="E3053">
            <v>146.16</v>
          </cell>
          <cell r="F3053" t="str">
            <v>EMLURB</v>
          </cell>
        </row>
        <row r="3054">
          <cell r="A3054" t="str">
            <v/>
          </cell>
          <cell r="D3054">
            <v>0</v>
          </cell>
        </row>
        <row r="3055">
          <cell r="A3055" t="str">
            <v>18.28.112</v>
          </cell>
          <cell r="B3055" t="str">
            <v>FORNECIMENTO E SUBSTITUICAO DE BANDEJA EM ALUMINIO FUNDIDO PARA LUMINARIA DE TRES PETALAS EM POSTE DE ATE 23M.</v>
          </cell>
          <cell r="C3055" t="str">
            <v>UD</v>
          </cell>
          <cell r="D3055">
            <v>242.7</v>
          </cell>
          <cell r="E3055">
            <v>194.16</v>
          </cell>
          <cell r="F3055" t="str">
            <v>EMLURB</v>
          </cell>
        </row>
        <row r="3056">
          <cell r="A3056" t="str">
            <v/>
          </cell>
          <cell r="D3056">
            <v>0</v>
          </cell>
        </row>
        <row r="3057">
          <cell r="A3057" t="str">
            <v>18.28.120</v>
          </cell>
          <cell r="B3057" t="str">
            <v>FORNECIMENTO E SUBSTITUICAO DE BANDEJA EM ALUMINIO FUNDIDO PARA LUMINARIA DE UMA PETALA EM POSTE DE ATE 17M, INCLUSIVE REATOR UI VS 25OW, IGNITOR E CAPACITOR.</v>
          </cell>
          <cell r="C3057" t="str">
            <v>UD</v>
          </cell>
          <cell r="D3057">
            <v>268.91250000000002</v>
          </cell>
          <cell r="E3057">
            <v>215.13</v>
          </cell>
          <cell r="F3057" t="str">
            <v>EMLURB</v>
          </cell>
        </row>
        <row r="3058">
          <cell r="A3058" t="str">
            <v/>
          </cell>
          <cell r="D3058">
            <v>0</v>
          </cell>
        </row>
        <row r="3059">
          <cell r="A3059" t="str">
            <v>18.28.121</v>
          </cell>
          <cell r="B3059" t="str">
            <v>FORNECIMENTO E SUBSTITUICAO DE BANDEJA EM ALUMINIO FUNDIDO PARA LUMINARIA DE DUAS PETALAS EM POSTE DE 17M, INCLUSIVE REATORES UI VS 25OW IGNITORES E CAPACITORES.</v>
          </cell>
          <cell r="C3059" t="str">
            <v>UD</v>
          </cell>
          <cell r="D3059">
            <v>475.125</v>
          </cell>
          <cell r="E3059">
            <v>380.1</v>
          </cell>
          <cell r="F3059" t="str">
            <v>EMLURB</v>
          </cell>
        </row>
        <row r="3060">
          <cell r="A3060" t="str">
            <v/>
          </cell>
          <cell r="D3060">
            <v>0</v>
          </cell>
        </row>
        <row r="3061">
          <cell r="A3061" t="str">
            <v>18.28.122</v>
          </cell>
          <cell r="B3061" t="str">
            <v>FORNECIMENTO E SUBSTITUICAO DE BANDEJA EM ALUMINIO FUNDIDO PARA LUMINARIA DE TRES PETALAS EM POSTE DE ATE 23M, INCLUSIVE REATORES UI VS 250W, IGNITORES E CAPACITORES.</v>
          </cell>
          <cell r="C3061" t="str">
            <v>UD</v>
          </cell>
          <cell r="D3061">
            <v>681.33750000000009</v>
          </cell>
          <cell r="E3061">
            <v>545.07000000000005</v>
          </cell>
          <cell r="F3061" t="str">
            <v>EMLURB</v>
          </cell>
        </row>
        <row r="3062">
          <cell r="A3062" t="str">
            <v/>
          </cell>
          <cell r="D3062">
            <v>0</v>
          </cell>
        </row>
        <row r="3063">
          <cell r="A3063" t="str">
            <v>18.28.123</v>
          </cell>
          <cell r="B3063" t="str">
            <v>FORNECIMENTO E SUBSTITUICAO DE BANDEJA EM ALUMINIO FUNDIDO PARA LUMINARIA DE UMA PETALA EM POSTE DE ATE 23M, INCLUSIVE REATOR UI VS 400W IGNITOR E CAPACITOR.</v>
          </cell>
          <cell r="C3063" t="str">
            <v>UD</v>
          </cell>
          <cell r="D3063">
            <v>303.28750000000002</v>
          </cell>
          <cell r="E3063">
            <v>242.63</v>
          </cell>
          <cell r="F3063" t="str">
            <v>EMLURB</v>
          </cell>
        </row>
        <row r="3064">
          <cell r="A3064" t="str">
            <v/>
          </cell>
          <cell r="D3064">
            <v>0</v>
          </cell>
        </row>
        <row r="3065">
          <cell r="A3065" t="str">
            <v>18.28.124</v>
          </cell>
          <cell r="B3065" t="str">
            <v>FORNECIMENTO E SUBSTITUICAO DE BANDEJA EM ALUMINIO FUNDIDO PARA LUMINARIA DE DUAS PETALAS EM POSTE DE ATE 23M, INCLUSIVE REATORES UI VS DE 400W, IGNITORES E CAPACITORES.</v>
          </cell>
          <cell r="C3065" t="str">
            <v>UD</v>
          </cell>
          <cell r="D3065">
            <v>543.875</v>
          </cell>
          <cell r="E3065">
            <v>435.1</v>
          </cell>
          <cell r="F3065" t="str">
            <v>EMLURB</v>
          </cell>
        </row>
        <row r="3066">
          <cell r="A3066" t="str">
            <v/>
          </cell>
          <cell r="D3066">
            <v>0</v>
          </cell>
        </row>
        <row r="3067">
          <cell r="A3067" t="str">
            <v>18.28.125</v>
          </cell>
          <cell r="B3067" t="str">
            <v>FORNECIMENTO E SUBSTITUICAO DE BANDEJA EM ALUMINIO FUNDIDO PARA LUMINARIA DE TRES PETALAS EM POSTE DE 23M, INCLUSIVE REATORES UI VS 400W IGNITORES E CAPACITORES.</v>
          </cell>
          <cell r="C3067" t="str">
            <v>UD</v>
          </cell>
          <cell r="D3067">
            <v>784.46250000000009</v>
          </cell>
          <cell r="E3067">
            <v>627.57000000000005</v>
          </cell>
          <cell r="F3067" t="str">
            <v>EMLURB</v>
          </cell>
        </row>
        <row r="3068">
          <cell r="A3068" t="str">
            <v/>
          </cell>
          <cell r="D3068">
            <v>0</v>
          </cell>
        </row>
        <row r="3069">
          <cell r="A3069" t="str">
            <v>18.28.126</v>
          </cell>
          <cell r="B3069" t="str">
            <v>FORNECIMENTO E SUBSTITUICAO DE BANDEJA EM ALUMINIO FUNDIDO PARA LUMINARIA DE UMA PETALA, EM POSTE DE ATE 17M, INCLUSIVE REATOR UI VAPOR METALICO DE 250W, IGNITOR E CAPACITOR.</v>
          </cell>
          <cell r="C3069" t="str">
            <v>UD</v>
          </cell>
          <cell r="D3069">
            <v>289.85000000000002</v>
          </cell>
          <cell r="E3069">
            <v>231.88</v>
          </cell>
          <cell r="F3069" t="str">
            <v>EMLURB</v>
          </cell>
        </row>
        <row r="3070">
          <cell r="A3070" t="str">
            <v/>
          </cell>
          <cell r="D3070">
            <v>0</v>
          </cell>
        </row>
        <row r="3071">
          <cell r="A3071" t="str">
            <v>18.28.127</v>
          </cell>
          <cell r="B3071" t="str">
            <v>FORNECIMENTO E SUBSTITUICAO DE BANDEJA EM ALUMINIO FUNDIDO PARA LUMINARIA DE DUAS PETALAS EM POSTE DE ATE 17M, INCLUSIVE REATORES UI VAPOR METALICO DE 250W, IGNITORES E CAPACITORES</v>
          </cell>
          <cell r="C3071" t="str">
            <v>UD</v>
          </cell>
          <cell r="D3071">
            <v>517</v>
          </cell>
          <cell r="E3071">
            <v>413.6</v>
          </cell>
          <cell r="F3071" t="str">
            <v>EMLURB</v>
          </cell>
        </row>
        <row r="3072">
          <cell r="A3072" t="str">
            <v/>
          </cell>
          <cell r="D3072">
            <v>0</v>
          </cell>
        </row>
        <row r="3073">
          <cell r="A3073" t="str">
            <v>18.28.128</v>
          </cell>
          <cell r="B3073" t="str">
            <v>FORNECIMENTO E SUBSTITUICAO DE BANDEJA EM ALUMINIO FUNDIDO PARA LUMINARIA DE TRES PETALAS EM POSTE DE ATE 17M, INCLUSIVE REATORES UI VAPOR METALICO DE 250W, IGNITORES E CAPACITORES.</v>
          </cell>
          <cell r="C3073" t="str">
            <v>UD</v>
          </cell>
          <cell r="D3073">
            <v>744.15000000000009</v>
          </cell>
          <cell r="E3073">
            <v>595.32000000000005</v>
          </cell>
          <cell r="F3073" t="str">
            <v>EMLURB</v>
          </cell>
        </row>
        <row r="3074">
          <cell r="A3074" t="str">
            <v/>
          </cell>
          <cell r="D3074">
            <v>0</v>
          </cell>
        </row>
        <row r="3075">
          <cell r="A3075" t="str">
            <v>18.28.129</v>
          </cell>
          <cell r="B3075" t="str">
            <v>FORNECIMENTO E SUBSTITUICAO DE BANDEJA EM ALUMINIO FUNDIDO PARA LUMINARIA DE UMA PETALA EM POSTE DE ATE 23M, INCLUSIVE REATOR UI VAPOR METALICO DE 400W, IGNITOR E CAPACITOR.</v>
          </cell>
          <cell r="C3075" t="str">
            <v>UD</v>
          </cell>
          <cell r="D3075">
            <v>309.53750000000002</v>
          </cell>
          <cell r="E3075">
            <v>247.63</v>
          </cell>
          <cell r="F3075" t="str">
            <v>EMLURB</v>
          </cell>
        </row>
        <row r="3076">
          <cell r="A3076" t="str">
            <v/>
          </cell>
          <cell r="D3076">
            <v>0</v>
          </cell>
        </row>
        <row r="3077">
          <cell r="A3077" t="str">
            <v>18.28.130</v>
          </cell>
          <cell r="B3077" t="str">
            <v>FORNECIMENTO E SUBSTITUICAO DE BANDEJA EM ALUMINIO FUNDIDO PARA LUMINARIA DE DUAS PETALAS EM POSTE DE ATE 23M, INCLUSIVE REATORES UI VAPOR METALICO DE 400W, IGNITORES E CAPACITORES.</v>
          </cell>
          <cell r="C3077" t="str">
            <v>UD</v>
          </cell>
          <cell r="D3077">
            <v>556.375</v>
          </cell>
          <cell r="E3077">
            <v>445.1</v>
          </cell>
          <cell r="F3077" t="str">
            <v>EMLURB</v>
          </cell>
        </row>
        <row r="3078">
          <cell r="A3078" t="str">
            <v/>
          </cell>
          <cell r="D3078">
            <v>0</v>
          </cell>
        </row>
        <row r="3079">
          <cell r="A3079" t="str">
            <v>18.28.131</v>
          </cell>
          <cell r="B3079" t="str">
            <v>FORNECIMENTO E SUBSTITUICAO DE BANDEJA EM ALUMINIO FUNDIDO PARA LUMINARIA DE TRES PETALAS EM POSTE DE ATE 23M, INCLUSIVE REATORES UI VAPOR METALICO DE 400W, IGNITORES E CAPACITORES.</v>
          </cell>
          <cell r="C3079" t="str">
            <v>UD</v>
          </cell>
          <cell r="D3079">
            <v>803.21250000000009</v>
          </cell>
          <cell r="E3079">
            <v>642.57000000000005</v>
          </cell>
          <cell r="F3079" t="str">
            <v>EMLURB</v>
          </cell>
        </row>
        <row r="3080">
          <cell r="A3080" t="str">
            <v/>
          </cell>
          <cell r="D3080">
            <v>0</v>
          </cell>
        </row>
        <row r="3081">
          <cell r="A3081" t="str">
            <v>18.28.132</v>
          </cell>
          <cell r="B3081" t="str">
            <v>FORNECIMENTO E SUBSTITUICAO DE REATOR UI VAPOR DE SODIO DE 250W, IGNITOR E CAPACITOR PARA LUMINARIA COM UMA PETALA EM POSTE DE 17M.</v>
          </cell>
          <cell r="C3081" t="str">
            <v>UD</v>
          </cell>
          <cell r="D3081">
            <v>208.91249999999999</v>
          </cell>
          <cell r="E3081">
            <v>167.13</v>
          </cell>
          <cell r="F3081" t="str">
            <v>EMLURB</v>
          </cell>
        </row>
        <row r="3082">
          <cell r="A3082" t="str">
            <v/>
          </cell>
          <cell r="D3082">
            <v>0</v>
          </cell>
        </row>
        <row r="3083">
          <cell r="A3083" t="str">
            <v>18.28.133</v>
          </cell>
          <cell r="B3083" t="str">
            <v>FORNECIMENTO E SUBSTITUICAO DE REATORES UI VAPOR DE SODIO DE 250W,IGNITORES E CAPACITORES PARA LUMINARIA COM DUAS PETALAS EM POSTE DE ATE 17M.</v>
          </cell>
          <cell r="C3083" t="str">
            <v>UD</v>
          </cell>
          <cell r="D3083">
            <v>355.125</v>
          </cell>
          <cell r="E3083">
            <v>284.10000000000002</v>
          </cell>
          <cell r="F3083" t="str">
            <v>EMLURB</v>
          </cell>
        </row>
        <row r="3084">
          <cell r="A3084" t="str">
            <v/>
          </cell>
          <cell r="D3084">
            <v>0</v>
          </cell>
        </row>
        <row r="3085">
          <cell r="A3085" t="str">
            <v>18.28.134</v>
          </cell>
          <cell r="B3085" t="str">
            <v>FORNECIMENTO E SUBSTITUICAO DE REATORES UI VAPOR DE SODIO DE 250W, IGNITORES E CAPACITORES PARA LUMINARIA COM TRES PETALAS EM POSTE DE ATE 17M.</v>
          </cell>
          <cell r="C3085" t="str">
            <v>UD</v>
          </cell>
          <cell r="D3085">
            <v>501.33749999999998</v>
          </cell>
          <cell r="E3085">
            <v>401.07</v>
          </cell>
          <cell r="F3085" t="str">
            <v>EMLURB</v>
          </cell>
        </row>
        <row r="3086">
          <cell r="A3086" t="str">
            <v/>
          </cell>
          <cell r="D3086">
            <v>0</v>
          </cell>
        </row>
        <row r="3087">
          <cell r="A3087" t="str">
            <v>18.28.135</v>
          </cell>
          <cell r="B3087" t="str">
            <v>FORNECIMENTO E SUBSTITUICAO DE REATOR UI VAPOR DE SODIO DE 400W, IGNITOR E CAPACITOR PARA LUMINARIA DE UMA PETALA EM POSTE DE ATE 23M.</v>
          </cell>
          <cell r="C3087" t="str">
            <v>UD</v>
          </cell>
          <cell r="D3087">
            <v>243.28749999999999</v>
          </cell>
          <cell r="E3087">
            <v>194.63</v>
          </cell>
          <cell r="F3087" t="str">
            <v>EMLURB</v>
          </cell>
        </row>
        <row r="3088">
          <cell r="A3088" t="str">
            <v/>
          </cell>
          <cell r="D3088">
            <v>0</v>
          </cell>
        </row>
        <row r="3089">
          <cell r="A3089" t="str">
            <v>18.28.136</v>
          </cell>
          <cell r="B3089" t="str">
            <v>FORNECIMENTO E SUBSTITUICAO DE REATORES UI VAPOR DE SODIO DE 400W, IGNITORES E CAPACITORES PARA LUMINARIA COM DUAS PETALAS EM POSTE DE ATE 23M.</v>
          </cell>
          <cell r="C3089" t="str">
            <v>UD</v>
          </cell>
          <cell r="D3089">
            <v>423.875</v>
          </cell>
          <cell r="E3089">
            <v>339.1</v>
          </cell>
          <cell r="F3089" t="str">
            <v>EMLURB</v>
          </cell>
        </row>
        <row r="3090">
          <cell r="A3090" t="str">
            <v/>
          </cell>
          <cell r="D3090">
            <v>0</v>
          </cell>
        </row>
        <row r="3091">
          <cell r="A3091" t="str">
            <v>18.28.137</v>
          </cell>
          <cell r="B3091" t="str">
            <v>FORNECIMENTO E SUBSTITUICAO DE REATORES UI VAPOR DE SODIO DE 400W, IGNITORES E CAPACITORES PARA LUMINARIA COM TRES PETALAS EM POSTE DE ATE 23M.</v>
          </cell>
          <cell r="C3091" t="str">
            <v>UD</v>
          </cell>
          <cell r="D3091">
            <v>604.46249999999998</v>
          </cell>
          <cell r="E3091">
            <v>483.57</v>
          </cell>
          <cell r="F3091" t="str">
            <v>EMLURB</v>
          </cell>
        </row>
        <row r="3092">
          <cell r="A3092" t="str">
            <v/>
          </cell>
          <cell r="D3092">
            <v>0</v>
          </cell>
        </row>
        <row r="3093">
          <cell r="A3093" t="str">
            <v>18.28.138</v>
          </cell>
          <cell r="B3093" t="str">
            <v>FORNECIMENTO E SUBSTITUICAO DE REATOR UI VAPOR METALICO DE 250W, IGNITOR E CAPACITOR PARA LUMINARIA COM UMA PETALA, EM POSTE DE ATE 17M.</v>
          </cell>
          <cell r="C3093" t="str">
            <v>UD</v>
          </cell>
          <cell r="D3093">
            <v>229.85</v>
          </cell>
          <cell r="E3093">
            <v>183.88</v>
          </cell>
          <cell r="F3093" t="str">
            <v>EMLURB</v>
          </cell>
        </row>
        <row r="3094">
          <cell r="A3094" t="str">
            <v/>
          </cell>
          <cell r="D3094">
            <v>0</v>
          </cell>
        </row>
        <row r="3095">
          <cell r="A3095" t="str">
            <v>18.28.139</v>
          </cell>
          <cell r="B3095" t="str">
            <v>FORNECIMENTO E SUBSTITUICAO DE REATORES UI VAPOR METALICO 250W, IGNITORES E CAPACITORES PARA LUMINARIA COM DUAS PETALAS, EM POSTE DE ATE 17M.</v>
          </cell>
          <cell r="C3095" t="str">
            <v>UD</v>
          </cell>
          <cell r="D3095">
            <v>397</v>
          </cell>
          <cell r="E3095">
            <v>317.60000000000002</v>
          </cell>
          <cell r="F3095" t="str">
            <v>EMLURB</v>
          </cell>
        </row>
        <row r="3096">
          <cell r="A3096" t="str">
            <v/>
          </cell>
          <cell r="D3096">
            <v>0</v>
          </cell>
        </row>
        <row r="3097">
          <cell r="A3097" t="str">
            <v>18.28.140</v>
          </cell>
          <cell r="B3097" t="str">
            <v>FORNECIMENTO E SUBSTITUICAO DE REATORES UI VAPOR METALICO DE 250W, IGNITORES E CAPACITORES PARA LUMINARIA COM TRES PETALAS, EM POSTE DE ATE 17M.</v>
          </cell>
          <cell r="C3097" t="str">
            <v>UD</v>
          </cell>
          <cell r="D3097">
            <v>564.15</v>
          </cell>
          <cell r="E3097">
            <v>451.32</v>
          </cell>
          <cell r="F3097" t="str">
            <v>EMLURB</v>
          </cell>
        </row>
        <row r="3098">
          <cell r="A3098" t="str">
            <v/>
          </cell>
          <cell r="D3098">
            <v>0</v>
          </cell>
        </row>
        <row r="3099">
          <cell r="A3099" t="str">
            <v>18.28.141</v>
          </cell>
          <cell r="B3099" t="str">
            <v>FORNECIMENTO E SUBSTITUICAO DE REATOR UI VAPOR METALICO DE 400W, IGNITOR E CAPACITOR PARA LUMINARIA COM UMA PETALA EM POSTE DE ATE 23M.</v>
          </cell>
          <cell r="C3099" t="str">
            <v>UD</v>
          </cell>
          <cell r="D3099">
            <v>249.53749999999999</v>
          </cell>
          <cell r="E3099">
            <v>199.63</v>
          </cell>
          <cell r="F3099" t="str">
            <v>EMLURB</v>
          </cell>
        </row>
        <row r="3100">
          <cell r="A3100" t="str">
            <v/>
          </cell>
          <cell r="D3100">
            <v>0</v>
          </cell>
        </row>
        <row r="3101">
          <cell r="A3101" t="str">
            <v>18.28.142</v>
          </cell>
          <cell r="B3101" t="str">
            <v>FORNECIMENTO E SUBSTITUICAO DE REATORES UI VAPOR METALICO DE 400W, IGNITORES E CAPACITORES PARA LUMINARIA COM DUAS PETALAS EM POSTE DE ATE 23M.</v>
          </cell>
          <cell r="C3101" t="str">
            <v>UD</v>
          </cell>
          <cell r="D3101">
            <v>436.375</v>
          </cell>
          <cell r="E3101">
            <v>349.1</v>
          </cell>
          <cell r="F3101" t="str">
            <v>EMLURB</v>
          </cell>
        </row>
        <row r="3102">
          <cell r="A3102" t="str">
            <v/>
          </cell>
          <cell r="D3102">
            <v>0</v>
          </cell>
        </row>
        <row r="3103">
          <cell r="A3103" t="str">
            <v>18.28.143</v>
          </cell>
          <cell r="B3103" t="str">
            <v>FORNECIMENTO E SUBSTITUICAO DE REATORES UI VAPOR METALICO DE 400W, IGNITORES E CAPACITORES PARA LUMINARIA COM TRES PETALAS EM POSTE DE ATE 23M.</v>
          </cell>
          <cell r="C3103" t="str">
            <v>UD</v>
          </cell>
          <cell r="D3103">
            <v>623.21249999999998</v>
          </cell>
          <cell r="E3103">
            <v>498.57</v>
          </cell>
          <cell r="F3103" t="str">
            <v>EMLURB</v>
          </cell>
        </row>
        <row r="3104">
          <cell r="A3104" t="str">
            <v/>
          </cell>
          <cell r="D3104">
            <v>0</v>
          </cell>
        </row>
        <row r="3105">
          <cell r="A3105" t="str">
            <v>18.29.025</v>
          </cell>
          <cell r="B3105" t="str">
            <v>SUBESTAÇÃO AÉREA C/TRANSFORMADOR TRIF.DE 225KVA-13800/11400V-380/220V, INCL.POSTE DT 600/11, PÁRA-RAIOS, CRUZETA, ATERR., CX.DE MEDIÇÃO TIPO F3, ELET.E DEMAIS ACESSÓRIOS NECESSÁRIOS AO PERFEITO FUNCIONAMENTO - INSTALADA C/ PROJETO APROVADO - CELPE E ART.N</v>
          </cell>
          <cell r="C3105" t="str">
            <v>Un</v>
          </cell>
          <cell r="D3105">
            <v>34356.275000000001</v>
          </cell>
          <cell r="E3105">
            <v>27485.02</v>
          </cell>
          <cell r="F3105" t="str">
            <v>SEDUC</v>
          </cell>
        </row>
        <row r="3106">
          <cell r="A3106" t="str">
            <v/>
          </cell>
          <cell r="D3106">
            <v>0</v>
          </cell>
        </row>
        <row r="3107">
          <cell r="A3107" t="str">
            <v>18.29.030</v>
          </cell>
          <cell r="B3107" t="str">
            <v>SUBESTAÇÃO AÉREA C/TRANSF.TRIF.DE 150KVA-13.800/11400V-380/220V,INCL. POSTE DT 600/11, CRUZETA ATERR., PARA-RAIOS, CX.DE MED. TIPO F3, ELET.E DEMAIS ACESSÓRIOS NECESSÁRIOS P/SEU PERFEITO FUNCIONAMENTO - INSTALADA C/PROJETO APROVADO-CELPE E ART. NÃO INCLUS</v>
          </cell>
          <cell r="C3107" t="str">
            <v>Un</v>
          </cell>
          <cell r="D3107">
            <v>26850.85</v>
          </cell>
          <cell r="E3107">
            <v>21480.68</v>
          </cell>
          <cell r="F3107" t="str">
            <v>SEDUC</v>
          </cell>
        </row>
        <row r="3108">
          <cell r="A3108" t="str">
            <v/>
          </cell>
          <cell r="D3108">
            <v>0</v>
          </cell>
        </row>
        <row r="3109">
          <cell r="A3109" t="str">
            <v>18.29.035</v>
          </cell>
          <cell r="B3109" t="str">
            <v>SUBESTAÇÃO AÉREA C/TRANSF.TRIF.DE 112,5KVA-13800/11400V-380/220V, INCL.POSTE DT 300/11, PÁRA-RAIOS, CRUZETA, ATERR., CX.DE MEDIÇÃO TIPO F3, ELET.E DEMAIS ACESSÓRIOS NECESSÁRIOS AO PERFEITO FUNCIONAMENTO - INSTALADA C/ PROJETO APROVADO - CELPE E ART. NÃO I</v>
          </cell>
          <cell r="C3109" t="str">
            <v>Un</v>
          </cell>
          <cell r="D3109">
            <v>21751.0625</v>
          </cell>
          <cell r="E3109">
            <v>17400.849999999999</v>
          </cell>
          <cell r="F3109" t="str">
            <v>SEDUC</v>
          </cell>
        </row>
        <row r="3110">
          <cell r="A3110" t="str">
            <v/>
          </cell>
          <cell r="D3110">
            <v>0</v>
          </cell>
        </row>
        <row r="3111">
          <cell r="A3111" t="str">
            <v>18.29.040</v>
          </cell>
          <cell r="B3111" t="str">
            <v>SUBESTAÇÃO AÉREA C/TRANSF.TRIF.75KVA-13.800/11400V-380V220V, INCL.POSTE DT 300/11, PÁRA-RAIOS, CRUZETA, ATERR., CX.DE MEDIÇÃO TIPO F3, ELET.E DEMAIS ACESS.NECESSÁRIOS AO SEU PERFEITO FUNCIONAMENTO - INSTALADA C/ PROJETO APROVADO - CELPE E ART. NÃO INCL. O</v>
          </cell>
          <cell r="C3111" t="str">
            <v>Un</v>
          </cell>
          <cell r="D3111">
            <v>16817.25</v>
          </cell>
          <cell r="E3111">
            <v>13453.8</v>
          </cell>
          <cell r="F3111" t="str">
            <v>SEDUC</v>
          </cell>
        </row>
        <row r="3112">
          <cell r="A3112" t="str">
            <v/>
          </cell>
          <cell r="D3112">
            <v>0</v>
          </cell>
        </row>
        <row r="3113">
          <cell r="A3113" t="str">
            <v>18.29.062</v>
          </cell>
          <cell r="B3113" t="str">
            <v>FORNECIMENTO E INSTALAÇÃO DE TRANSFORMADOR DE DISTRIBUIÇÃO TRIFÁSICO DE 45KVA - 13800/11400V-380/200V,IMERSO EM ÓLEO MINERAL ISOLANTE.</v>
          </cell>
          <cell r="C3113" t="str">
            <v>Un</v>
          </cell>
          <cell r="D3113">
            <v>7540.6875</v>
          </cell>
          <cell r="E3113">
            <v>6032.55</v>
          </cell>
          <cell r="F3113" t="str">
            <v>SEDUC</v>
          </cell>
        </row>
        <row r="3114">
          <cell r="A3114" t="str">
            <v/>
          </cell>
          <cell r="D3114">
            <v>0</v>
          </cell>
        </row>
        <row r="3115">
          <cell r="A3115" t="str">
            <v>18.30.100</v>
          </cell>
          <cell r="B3115" t="str">
            <v>FORNECIMENTO E INSTALAÇÃO DE ELETROCALHA PERFURADA, TIPO "C", EM CHAPA GALVANIZADA N.18. DIMENSÔES:300MM (LARGURA) X 100MM (ALTURA) X 3000MM(COMPRIMENTO)</v>
          </cell>
          <cell r="C3115" t="str">
            <v>m</v>
          </cell>
          <cell r="D3115">
            <v>42.699999999999996</v>
          </cell>
          <cell r="E3115">
            <v>34.159999999999997</v>
          </cell>
          <cell r="F3115" t="str">
            <v>SEDUC</v>
          </cell>
        </row>
        <row r="3116">
          <cell r="A3116" t="str">
            <v/>
          </cell>
          <cell r="D3116">
            <v>0</v>
          </cell>
        </row>
        <row r="3117">
          <cell r="A3117" t="str">
            <v>18.30.105</v>
          </cell>
          <cell r="B3117" t="str">
            <v>FORNECIMENTO E INSTALAÇÃO DE TAMPA DE ENCAIXE PARA ELETROCALHA, EM CHAPA GALVANIZADA N.24, LARGURA DE 300MM</v>
          </cell>
          <cell r="C3117" t="str">
            <v>m</v>
          </cell>
          <cell r="D3117">
            <v>13.174999999999999</v>
          </cell>
          <cell r="E3117">
            <v>10.54</v>
          </cell>
          <cell r="F3117" t="str">
            <v>SEDUC</v>
          </cell>
        </row>
        <row r="3118">
          <cell r="A3118" t="str">
            <v/>
          </cell>
          <cell r="D3118">
            <v>0</v>
          </cell>
        </row>
        <row r="3119">
          <cell r="A3119" t="str">
            <v>18.30.110</v>
          </cell>
          <cell r="B3119" t="str">
            <v>FORNECIMENTO E INSTALAÇÃO DE ELETROCALHA PERFURADA, TIPO "C", EM CHAPA GALVANIZADA N.18. DIMENSÔES:100MM (LARGURA) X 100MM (ALTURA) X 3000MM(COMPRIMENTO)</v>
          </cell>
          <cell r="C3119" t="str">
            <v>m</v>
          </cell>
          <cell r="D3119">
            <v>32.35</v>
          </cell>
          <cell r="E3119">
            <v>25.88</v>
          </cell>
          <cell r="F3119" t="str">
            <v>SEDUC</v>
          </cell>
        </row>
        <row r="3120">
          <cell r="A3120" t="str">
            <v/>
          </cell>
          <cell r="D3120">
            <v>0</v>
          </cell>
        </row>
        <row r="3121">
          <cell r="A3121" t="str">
            <v>18.30.120</v>
          </cell>
          <cell r="B3121" t="str">
            <v>FORNECIMENTO E INSTALAÇÃO DE ELETROCALHA PERFURADA, TIPO "C", EM CHAPA GALVANIZADA N.18. DIMENSÔES:100MM (LARGURA) X 50MM (ALTURA) X 3000MM(COMPRIMENTO)</v>
          </cell>
          <cell r="C3121" t="str">
            <v>m</v>
          </cell>
          <cell r="D3121">
            <v>20.337499999999999</v>
          </cell>
          <cell r="E3121">
            <v>16.27</v>
          </cell>
          <cell r="F3121" t="str">
            <v>SEDUC</v>
          </cell>
        </row>
        <row r="3122">
          <cell r="A3122" t="str">
            <v/>
          </cell>
          <cell r="D3122">
            <v>0</v>
          </cell>
        </row>
        <row r="3123">
          <cell r="A3123" t="str">
            <v>18.30.121</v>
          </cell>
          <cell r="B3123" t="str">
            <v>FORNECIMENTO E INSTALAÇÃO DE ELETROCALHA PERFURADA, DIAMETRO 200 X 10MM, INCLUSIVE ACESSÓRIOS DE DERIVAÇÃO E FIXAÇÃO.</v>
          </cell>
          <cell r="C3123" t="str">
            <v>m</v>
          </cell>
          <cell r="D3123">
            <v>53.587499999999999</v>
          </cell>
          <cell r="E3123">
            <v>42.87</v>
          </cell>
          <cell r="F3123" t="str">
            <v>SEDUC</v>
          </cell>
        </row>
        <row r="3124">
          <cell r="A3124" t="str">
            <v/>
          </cell>
          <cell r="D3124">
            <v>0</v>
          </cell>
        </row>
        <row r="3125">
          <cell r="A3125" t="str">
            <v>18.30.122</v>
          </cell>
          <cell r="B3125" t="str">
            <v>FORNECIMENTO E INSTALAÇÃO DE ELETROCALHA PERFURADA, DIÂMETRO 100 X 100 MM, INCLUSIVE ACESSÓRIOS DE DERIVAÇÃO E FIXAÇÃO.</v>
          </cell>
          <cell r="C3125" t="str">
            <v>m</v>
          </cell>
          <cell r="D3125">
            <v>28.387500000000003</v>
          </cell>
          <cell r="E3125">
            <v>22.71</v>
          </cell>
          <cell r="F3125" t="str">
            <v>SEDUC</v>
          </cell>
        </row>
        <row r="3126">
          <cell r="A3126" t="str">
            <v/>
          </cell>
          <cell r="D3126">
            <v>0</v>
          </cell>
        </row>
        <row r="3127">
          <cell r="A3127" t="str">
            <v>18.30.123</v>
          </cell>
          <cell r="B3127" t="str">
            <v>FORNECIMENTO E INSTALAÇÃO DE ELETROCALHA PERFURADA, DIÂMETRO 50 X 50 MM, INCLUSIVE ACESSÓRIOS DE DERIVAÇÃO E FIXAÇÃO.</v>
          </cell>
          <cell r="C3127" t="str">
            <v>m</v>
          </cell>
          <cell r="D3127">
            <v>16.399999999999999</v>
          </cell>
          <cell r="E3127">
            <v>13.12</v>
          </cell>
          <cell r="F3127" t="str">
            <v>SEDUC</v>
          </cell>
        </row>
        <row r="3128">
          <cell r="A3128" t="str">
            <v/>
          </cell>
          <cell r="D3128">
            <v>0</v>
          </cell>
        </row>
        <row r="3129">
          <cell r="A3129" t="str">
            <v>18.30.210</v>
          </cell>
          <cell r="B3129" t="str">
            <v>FORNECIMENTO E INSTALAÇÃO DE DERIVAÇÃO "L" HORIZONTAL EM CHAPA DE AÇO GALVANIZADO, DIMENSÕES:100MM X 50MM.</v>
          </cell>
          <cell r="C3129" t="str">
            <v>Un</v>
          </cell>
          <cell r="D3129">
            <v>23.337500000000002</v>
          </cell>
          <cell r="E3129">
            <v>18.670000000000002</v>
          </cell>
          <cell r="F3129" t="str">
            <v>SEDUC</v>
          </cell>
        </row>
        <row r="3130">
          <cell r="A3130" t="str">
            <v/>
          </cell>
          <cell r="D3130">
            <v>0</v>
          </cell>
        </row>
        <row r="3131">
          <cell r="A3131" t="str">
            <v>18.30.220</v>
          </cell>
          <cell r="B3131" t="str">
            <v>FORNECIMENTO E INSTALAÇÃO DE SUPORTE VERTICAL PARA ELETROCALHA TIPO GANCHO DE SUSPENSÃO DUPLO, EM CHAPA DE AÇO GALVANIZADO,  DIMENSÕES: 100mm x 50mm. INCLUSIVE PARAFUSO CABEÇA DE LENTILHA C/ AUTO TRAVAMENTO DE 1/4"X1/2",PORCA SEXTAVADA E ARRUELA.</v>
          </cell>
          <cell r="C3131" t="str">
            <v>Un</v>
          </cell>
          <cell r="D3131">
            <v>6.4749999999999996</v>
          </cell>
          <cell r="E3131">
            <v>5.18</v>
          </cell>
          <cell r="F3131" t="str">
            <v>SEDUC</v>
          </cell>
        </row>
        <row r="3132">
          <cell r="A3132" t="str">
            <v/>
          </cell>
          <cell r="D3132">
            <v>0</v>
          </cell>
        </row>
        <row r="3133">
          <cell r="A3133" t="str">
            <v>18.40.010</v>
          </cell>
          <cell r="B3133"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133" t="str">
            <v>Un</v>
          </cell>
          <cell r="D3133">
            <v>74325.625</v>
          </cell>
          <cell r="E3133">
            <v>59460.5</v>
          </cell>
          <cell r="F3133" t="str">
            <v>SEDUC</v>
          </cell>
        </row>
        <row r="3134">
          <cell r="A3134" t="str">
            <v/>
          </cell>
          <cell r="D3134">
            <v>0</v>
          </cell>
        </row>
        <row r="3135">
          <cell r="A3135" t="str">
            <v>18.40.020</v>
          </cell>
          <cell r="B3135"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135" t="str">
            <v>Un</v>
          </cell>
          <cell r="D3135">
            <v>64562.5</v>
          </cell>
          <cell r="E3135">
            <v>51650</v>
          </cell>
          <cell r="F3135" t="str">
            <v>SEDUC</v>
          </cell>
        </row>
        <row r="3136">
          <cell r="A3136" t="str">
            <v/>
          </cell>
          <cell r="D3136">
            <v>0</v>
          </cell>
        </row>
        <row r="3137">
          <cell r="A3137" t="str">
            <v>18.40.030</v>
          </cell>
          <cell r="B3137"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137" t="str">
            <v>Un</v>
          </cell>
          <cell r="D3137">
            <v>78799.375</v>
          </cell>
          <cell r="E3137">
            <v>63039.5</v>
          </cell>
          <cell r="F3137" t="str">
            <v>SEDUC</v>
          </cell>
        </row>
        <row r="3138">
          <cell r="A3138" t="str">
            <v/>
          </cell>
          <cell r="D3138">
            <v>0</v>
          </cell>
        </row>
        <row r="3139">
          <cell r="A3139" t="str">
            <v>18.40.040</v>
          </cell>
          <cell r="B3139" t="str">
            <v>QDG SE 02 - FORNECIMENTO E INSTALAÇÃO DE QUADRO DE COMANDO, TIPO SOBREPOR CHAPA DE AÇO TRATADACOM BANHO QUIMICO (DESENGRAXE E FOSFATIZAÇÃO À BASE DE FOSFATO E FERRO), PINTURA EPOXI A PÓ NA COR BEGE (RAL 7032), DIMENSÃO: 800X600X250MM, REF. CE-8060-20, FAB</v>
          </cell>
          <cell r="C3139" t="str">
            <v>Un</v>
          </cell>
          <cell r="D3139">
            <v>32736.25</v>
          </cell>
          <cell r="E3139">
            <v>26189</v>
          </cell>
          <cell r="F3139" t="str">
            <v>SEDUC</v>
          </cell>
        </row>
        <row r="3140">
          <cell r="A3140" t="str">
            <v/>
          </cell>
          <cell r="D3140">
            <v>0</v>
          </cell>
        </row>
        <row r="3141">
          <cell r="A3141" t="str">
            <v>18.40.050</v>
          </cell>
          <cell r="B3141" t="str">
            <v>QDG BL A - FORNECIMENTO E INSTALAÇÃO DE QUADRO DE COMANDO, TIPO SOBREPOR CHAPA DE AÇO TRATADACOM BANHO QUIMICO (DESENGRAXE E FOSFATIZAÇÃO À BASE DE FOSFATO E FERRO), PINTURA EPOXI A PÓ NA COR BEGE(RAL 7032), DIMENSÃO: 1000X600X250MM, REF. CE-10060-25, FAB</v>
          </cell>
          <cell r="C3141" t="str">
            <v>Un</v>
          </cell>
          <cell r="D3141">
            <v>12520.25</v>
          </cell>
          <cell r="E3141">
            <v>10016.200000000001</v>
          </cell>
          <cell r="F3141" t="str">
            <v>SEDUC</v>
          </cell>
        </row>
        <row r="3142">
          <cell r="A3142" t="str">
            <v/>
          </cell>
          <cell r="D3142">
            <v>0</v>
          </cell>
        </row>
        <row r="3143">
          <cell r="A3143" t="str">
            <v>18.40.060</v>
          </cell>
          <cell r="B3143" t="str">
            <v>QDG BL B - FORNECIMENTO E INSTALAÇÃO DE QUADRO DE COMANDO, TIPO SOBREPOR CHAPA DE AÇO TRATADACOM BANHO QUIMICO (DESENGRAXE E FOSFATIZAÇÃO À BASE DE FOSFATO E FERRO), PINTURA EPOXI A PÓ NA COR BEGE(RAL 7032), DIMENSÃO: 1000X600X250MM, REF. CE-10060-25, FAB</v>
          </cell>
          <cell r="C3143" t="str">
            <v>Un</v>
          </cell>
          <cell r="D3143">
            <v>12520.25</v>
          </cell>
          <cell r="E3143">
            <v>10016.200000000001</v>
          </cell>
          <cell r="F3143" t="str">
            <v>SEDUC</v>
          </cell>
        </row>
        <row r="3144">
          <cell r="A3144" t="str">
            <v/>
          </cell>
          <cell r="D3144">
            <v>0</v>
          </cell>
        </row>
        <row r="3145">
          <cell r="A3145" t="str">
            <v>18.40.070</v>
          </cell>
          <cell r="B3145" t="str">
            <v>QDG BL GERAL - FORNECIMENTO E INSTALAÇÃO DE QUADRO DE COMANDO, TIPO SOBREPOR CHAPA DE AÇO TRATADACOM BANHO QUIMICO (DESENGRAXE E FOSFATIZAÇÃO À BASE DE FOSFATO E FERRO), PINTURA EPOXI A PÓ NA COR BEGE(RAL 7032), DIMENSÃO: 1200X800X250MM, REF. CE-12080-25,</v>
          </cell>
          <cell r="C3145" t="str">
            <v>Un</v>
          </cell>
          <cell r="D3145">
            <v>19121.875</v>
          </cell>
          <cell r="E3145">
            <v>15297.5</v>
          </cell>
          <cell r="F3145" t="str">
            <v>SEDUC</v>
          </cell>
        </row>
        <row r="3146">
          <cell r="A3146" t="str">
            <v/>
          </cell>
          <cell r="D3146">
            <v>0</v>
          </cell>
        </row>
        <row r="3147">
          <cell r="A3147" t="str">
            <v>18.40.080</v>
          </cell>
          <cell r="B3147" t="str">
            <v xml:space="preserve">BANCO DE CAPACITORES, AUTOMATIZADO ATRAVÉS DE CONTROLADOR LÓGICO PROGRAMÁVEL, MEDIDOR DE FATOR DE POTÊNCIA, COMPOSTO POR 06 ESTÁGIOS DE 20 KVar, TOTALIZANDO 120 KVAr, INCLUSIVE PAINEL, CONTACTORES E DEMAIS COMPONENTES. </v>
          </cell>
          <cell r="C3147" t="str">
            <v>Un</v>
          </cell>
          <cell r="D3147">
            <v>22348.125</v>
          </cell>
          <cell r="E3147">
            <v>17878.5</v>
          </cell>
          <cell r="F3147" t="str">
            <v>SEDUC</v>
          </cell>
        </row>
        <row r="3148">
          <cell r="A3148" t="str">
            <v/>
          </cell>
          <cell r="D3148">
            <v>0</v>
          </cell>
        </row>
        <row r="3149">
          <cell r="A3149" t="str">
            <v>18.40.090</v>
          </cell>
          <cell r="B3149" t="str">
            <v xml:space="preserve"> BANCO DE CAPACITORES, AUTOMATIZADO ATRAVÉS DE CONTROLADOR LÓGICO PROGRAMÁVEL, MEDIDOR DE FATOR DE POTÊNCIA, COMPOSTO POR 03 ESTÁGIOS DE 20 KVar, TOTALIZANDO 60 KVAr, INCLUSIVE PAINEL, CONTACTORES E DEMAIS COMPONENTES.</v>
          </cell>
          <cell r="C3149" t="str">
            <v>Un</v>
          </cell>
          <cell r="D3149">
            <v>12496.25</v>
          </cell>
          <cell r="E3149">
            <v>9997</v>
          </cell>
          <cell r="F3149" t="str">
            <v>SEDUC</v>
          </cell>
        </row>
        <row r="3150">
          <cell r="A3150" t="str">
            <v/>
          </cell>
          <cell r="D3150">
            <v>0</v>
          </cell>
        </row>
        <row r="3151">
          <cell r="A3151" t="str">
            <v>18.40.100</v>
          </cell>
          <cell r="B3151" t="str">
            <v>FORNECIMENTO E INSTALAÇÃO DE 01(UM) GRUPO DIESEL GERADORES, MARCA: "HEIMER" OU SIMILAR NA CAPACIDADE DE POTÊNCIA STAND-BY (PRIME) DE 450 KVA/360KW E POTÊNCIA CONTÍNUA (PRIME) DE 405KVA/324KW, FATOR DE POTÊNCIA 0,8, 380/220V DOTADO DE PAINEL DE COMANDO E C</v>
          </cell>
          <cell r="C3151" t="str">
            <v>Un</v>
          </cell>
          <cell r="D3151">
            <v>243925</v>
          </cell>
          <cell r="E3151">
            <v>195140</v>
          </cell>
          <cell r="F3151" t="str">
            <v>SEDUC</v>
          </cell>
        </row>
        <row r="3152">
          <cell r="A3152" t="str">
            <v/>
          </cell>
          <cell r="D3152">
            <v>0</v>
          </cell>
        </row>
        <row r="3153">
          <cell r="A3153" t="str">
            <v>19.00.000</v>
          </cell>
          <cell r="B3153" t="str">
            <v>INSTALACOES HIDRO SANITARIAS</v>
          </cell>
          <cell r="D3153">
            <v>0</v>
          </cell>
        </row>
        <row r="3154">
          <cell r="A3154" t="str">
            <v/>
          </cell>
          <cell r="D3154">
            <v>0</v>
          </cell>
        </row>
        <row r="3155">
          <cell r="A3155" t="str">
            <v>19.01.010</v>
          </cell>
          <cell r="B3155" t="str">
            <v>PONTO DE ESGOTO PARA BACIA SANITARIA, INCLUSIVE TUBULACOES E CONEXOES EM PVC RIGIDO SOLDAVEIS, ATE A COLUNA OU O SUB-COLETOR.</v>
          </cell>
          <cell r="C3155" t="str">
            <v>Pt</v>
          </cell>
          <cell r="D3155">
            <v>58</v>
          </cell>
          <cell r="E3155">
            <v>46.4</v>
          </cell>
          <cell r="F3155" t="str">
            <v>EMLURB</v>
          </cell>
        </row>
        <row r="3156">
          <cell r="A3156" t="str">
            <v/>
          </cell>
          <cell r="D3156">
            <v>0</v>
          </cell>
        </row>
        <row r="3157">
          <cell r="A3157" t="str">
            <v>19.01.020</v>
          </cell>
          <cell r="B3157" t="str">
            <v>PONTO DE ESGOTO PARA PIA OU LAVANDARIA,INCLUSIVE TUBULACOES E CONEXOES EM PVC RIGIDO SOLDAVEIS, ATE A COLUNA OU O SUB-COLETOR.</v>
          </cell>
          <cell r="C3157" t="str">
            <v>Pt</v>
          </cell>
          <cell r="D3157">
            <v>52.262500000000003</v>
          </cell>
          <cell r="E3157">
            <v>41.81</v>
          </cell>
          <cell r="F3157" t="str">
            <v>EMLURB</v>
          </cell>
        </row>
        <row r="3158">
          <cell r="A3158" t="str">
            <v/>
          </cell>
          <cell r="D3158">
            <v>0</v>
          </cell>
        </row>
        <row r="3159">
          <cell r="A3159" t="str">
            <v>19.01.030</v>
          </cell>
          <cell r="B3159" t="str">
            <v>PONTO DE ESGOTO PARA LAVATORIO OU MICTORIO, INCLUSIVE TUBULACOES E CONEXOES EM PVC RIGIDO SOLDAVEIS, ATE A COLUNA OU O SUB-COLETOR</v>
          </cell>
          <cell r="C3159" t="str">
            <v>Pt</v>
          </cell>
          <cell r="D3159">
            <v>49.699999999999996</v>
          </cell>
          <cell r="E3159">
            <v>39.76</v>
          </cell>
          <cell r="F3159" t="str">
            <v>EMLURB</v>
          </cell>
        </row>
        <row r="3160">
          <cell r="A3160" t="str">
            <v/>
          </cell>
          <cell r="D3160">
            <v>0</v>
          </cell>
        </row>
        <row r="3161">
          <cell r="A3161" t="str">
            <v>19.01.040</v>
          </cell>
          <cell r="B3161" t="str">
            <v>PONTO DE ESGOTO PARA RALO SIFONADO, INCLUSIVE RALO, TUBULACOES E CONEXOES EM PVC RIGIDO SOLDAVEIS, ATE A COLUNA OU O SUB-COLETOR.</v>
          </cell>
          <cell r="C3161" t="str">
            <v>Pt</v>
          </cell>
          <cell r="D3161">
            <v>56.587500000000006</v>
          </cell>
          <cell r="E3161">
            <v>45.27</v>
          </cell>
          <cell r="F3161" t="str">
            <v>EMLURB</v>
          </cell>
        </row>
        <row r="3162">
          <cell r="A3162" t="str">
            <v/>
          </cell>
          <cell r="D3162">
            <v>0</v>
          </cell>
        </row>
        <row r="3163">
          <cell r="A3163" t="str">
            <v>19.02.010</v>
          </cell>
          <cell r="B3163" t="str">
            <v>PONTO DE AGUA, INCLUSIVE TUBULACOES E CONEXOES DE PVC RIGIDO ROSQUEAVEL E ABERTURA DE RASGOS EM ALVENARIA,ATE O REGISTRO GERAL DO AMBIENTE.</v>
          </cell>
          <cell r="C3163" t="str">
            <v>Pt</v>
          </cell>
          <cell r="D3163">
            <v>66.5</v>
          </cell>
          <cell r="E3163">
            <v>53.2</v>
          </cell>
          <cell r="F3163" t="str">
            <v>EMLURB</v>
          </cell>
        </row>
        <row r="3164">
          <cell r="A3164" t="str">
            <v/>
          </cell>
          <cell r="D3164">
            <v>0</v>
          </cell>
        </row>
        <row r="3165">
          <cell r="A3165" t="str">
            <v>19.02.020</v>
          </cell>
          <cell r="B3165" t="str">
            <v>PONTO DE AGUA, INCLUSIVE TUBULACOES E CONEXOES DE PVC RIGIDO SOLDAVEL E ABERTURA DE RASGOS EM ALVENARIA, ATE O REGISTRO GERAL DO AMBIENTE.</v>
          </cell>
          <cell r="C3165" t="str">
            <v>Pt</v>
          </cell>
          <cell r="D3165">
            <v>39.4</v>
          </cell>
          <cell r="E3165">
            <v>31.52</v>
          </cell>
          <cell r="F3165" t="str">
            <v>EMLURB</v>
          </cell>
        </row>
        <row r="3166">
          <cell r="A3166" t="str">
            <v/>
          </cell>
          <cell r="D3166">
            <v>0</v>
          </cell>
        </row>
        <row r="3167">
          <cell r="A3167" t="str">
            <v>19.03.010</v>
          </cell>
          <cell r="B3167" t="str">
            <v>FORNECIMENTO E ASSENTAMENTO DE TUBOS DE PVC RIGIDO SOLDAVEIS, DIAM.40 MM, PARA VENTILACAO DE ESGOTO.</v>
          </cell>
          <cell r="C3167" t="str">
            <v>m</v>
          </cell>
          <cell r="D3167">
            <v>7.5124999999999993</v>
          </cell>
          <cell r="E3167">
            <v>6.01</v>
          </cell>
          <cell r="F3167" t="str">
            <v>EMLURB</v>
          </cell>
        </row>
        <row r="3168">
          <cell r="A3168" t="str">
            <v/>
          </cell>
          <cell r="D3168">
            <v>0</v>
          </cell>
        </row>
        <row r="3169">
          <cell r="A3169" t="str">
            <v>19.03.020</v>
          </cell>
          <cell r="B3169" t="str">
            <v>FORNECIMENTO E ASSENTAMENTO DE TUBOS DE PVC RIGIDO SOLDAVEIS, DIAM.50 MM, PARA VENTILACAO DE ESGOTO.</v>
          </cell>
          <cell r="C3169" t="str">
            <v>m</v>
          </cell>
          <cell r="D3169">
            <v>10.324999999999999</v>
          </cell>
          <cell r="E3169">
            <v>8.26</v>
          </cell>
          <cell r="F3169" t="str">
            <v>EMLURB</v>
          </cell>
        </row>
        <row r="3170">
          <cell r="A3170" t="str">
            <v/>
          </cell>
          <cell r="D3170">
            <v>0</v>
          </cell>
        </row>
        <row r="3171">
          <cell r="A3171" t="str">
            <v>19.03.030</v>
          </cell>
          <cell r="B3171" t="str">
            <v>FORNECIMENTO E ASSENTAMENTO DE TUBOS DE PVC RIGIDO SOLDAVEIS, DIAM.75 MM, PARA COLUNAS DE ESGOTO, VENTILACAO OU AGUAS PLUVIAIS.</v>
          </cell>
          <cell r="C3171" t="str">
            <v>m</v>
          </cell>
          <cell r="D3171">
            <v>13.9375</v>
          </cell>
          <cell r="E3171">
            <v>11.15</v>
          </cell>
          <cell r="F3171" t="str">
            <v>EMLURB</v>
          </cell>
        </row>
        <row r="3172">
          <cell r="A3172" t="str">
            <v/>
          </cell>
          <cell r="D3172">
            <v>0</v>
          </cell>
        </row>
        <row r="3173">
          <cell r="A3173" t="str">
            <v>19.03.040</v>
          </cell>
          <cell r="B3173" t="str">
            <v>FORNECIMENTO E ASSENTAMENTO DE TUBOS DE PVC RIGIDO SOLDAVEIS, DIAM.100 MM, PARA COLUNAS DE ESGOTO, VENTILACAO OU AGUAS PLUVIAIS.</v>
          </cell>
          <cell r="C3173" t="str">
            <v>m</v>
          </cell>
          <cell r="D3173">
            <v>17.675000000000001</v>
          </cell>
          <cell r="E3173">
            <v>14.14</v>
          </cell>
          <cell r="F3173" t="str">
            <v>EMLURB</v>
          </cell>
        </row>
        <row r="3174">
          <cell r="A3174" t="str">
            <v/>
          </cell>
          <cell r="D3174">
            <v>0</v>
          </cell>
        </row>
        <row r="3175">
          <cell r="A3175" t="str">
            <v>19.03.100</v>
          </cell>
          <cell r="B3175" t="str">
            <v>FORNECIMENTO E COLOCAÇÃO DE CURVA DE PVC 90 LONGA, 100MM PARA ESGOTO</v>
          </cell>
          <cell r="C3175" t="str">
            <v>Un</v>
          </cell>
          <cell r="D3175">
            <v>42.65</v>
          </cell>
          <cell r="E3175">
            <v>34.119999999999997</v>
          </cell>
          <cell r="F3175" t="str">
            <v>SEDUC</v>
          </cell>
        </row>
        <row r="3176">
          <cell r="A3176" t="str">
            <v/>
          </cell>
          <cell r="D3176">
            <v>0</v>
          </cell>
        </row>
        <row r="3177">
          <cell r="A3177" t="str">
            <v>19.03.101</v>
          </cell>
          <cell r="B3177" t="str">
            <v>FORNECIMENTO E COLOCAÇÃO DE LUVA DE PVC 100MM PARA ESGOTO</v>
          </cell>
          <cell r="C3177" t="str">
            <v>Un</v>
          </cell>
          <cell r="D3177">
            <v>10.625</v>
          </cell>
          <cell r="E3177">
            <v>8.5</v>
          </cell>
          <cell r="F3177" t="str">
            <v>SEDUC</v>
          </cell>
        </row>
        <row r="3178">
          <cell r="A3178" t="str">
            <v/>
          </cell>
          <cell r="D3178">
            <v>0</v>
          </cell>
        </row>
        <row r="3179">
          <cell r="A3179" t="str">
            <v>19.04.010</v>
          </cell>
          <cell r="B3179" t="str">
            <v>FORNECIMENTO E ASSENTAMENTO DE MANILHA DE BARRO VITRIFICADA CLASSE B(EB-5),DIAM. DE 4POL PARA COLETORES E SUB-COLETORES DE ESGOTO E AGUAS PLUVIAIS, INCLUSIVE ABERTURA E FECHAMENTO DE VALAS.</v>
          </cell>
          <cell r="C3179" t="str">
            <v>m</v>
          </cell>
          <cell r="D3179">
            <v>18.925000000000001</v>
          </cell>
          <cell r="E3179">
            <v>15.14</v>
          </cell>
          <cell r="F3179" t="str">
            <v>EMLURB</v>
          </cell>
        </row>
        <row r="3180">
          <cell r="A3180" t="str">
            <v/>
          </cell>
          <cell r="D3180">
            <v>0</v>
          </cell>
        </row>
        <row r="3181">
          <cell r="A3181" t="str">
            <v>19.04.015</v>
          </cell>
          <cell r="B3181" t="str">
            <v>ASSENTAMENTO DE MANILHA DE BARRO VITRIFICADA DIAM. DE 4 POL,PARA COLETORES E SUB-COLETORES DE ESGOTO E AGUAS PLUVIAIS, SEM O FORNECIMENTO DA MANILHA.</v>
          </cell>
          <cell r="C3181" t="str">
            <v>m</v>
          </cell>
          <cell r="D3181">
            <v>8.8249999999999993</v>
          </cell>
          <cell r="E3181">
            <v>7.06</v>
          </cell>
          <cell r="F3181" t="str">
            <v>EMLURB</v>
          </cell>
        </row>
        <row r="3182">
          <cell r="A3182" t="str">
            <v/>
          </cell>
          <cell r="D3182">
            <v>0</v>
          </cell>
        </row>
        <row r="3183">
          <cell r="A3183" t="str">
            <v>19.04.020</v>
          </cell>
          <cell r="B3183" t="str">
            <v>FORNECIMENTO E ASSENTAMENTO DE MANILHA DE BARRO VITRIFICADA CLASSE B(EB-5),DIAM. DE 6POL PARA COLETORES E SUB-COLETORES DE ESGOTO E AGUAS PLUVIAIS, INCLUSIVE ABERTURA E FECHAMENTO DE VALAS.</v>
          </cell>
          <cell r="C3183" t="str">
            <v>m</v>
          </cell>
          <cell r="D3183">
            <v>26.212499999999999</v>
          </cell>
          <cell r="E3183">
            <v>20.97</v>
          </cell>
          <cell r="F3183" t="str">
            <v>EMLURB</v>
          </cell>
        </row>
        <row r="3184">
          <cell r="A3184" t="str">
            <v/>
          </cell>
          <cell r="D3184">
            <v>0</v>
          </cell>
        </row>
        <row r="3185">
          <cell r="A3185" t="str">
            <v>19.04.025</v>
          </cell>
          <cell r="B3185" t="str">
            <v>ASSENTAMENTO DE MANILHA DE BARRO VITRIFICADA, DIAM. 6 POL.,PARA COLETORES E SUB-COLETORES DE ESGOTO E AGUAS PLUVIAIS, SEM O FORNECIMENTO DA MANILHA.</v>
          </cell>
          <cell r="C3185" t="str">
            <v>m</v>
          </cell>
          <cell r="D3185">
            <v>11.0625</v>
          </cell>
          <cell r="E3185">
            <v>8.85</v>
          </cell>
          <cell r="F3185" t="str">
            <v>EMLURB</v>
          </cell>
        </row>
        <row r="3186">
          <cell r="A3186" t="str">
            <v/>
          </cell>
          <cell r="D3186">
            <v>0</v>
          </cell>
        </row>
        <row r="3187">
          <cell r="A3187" t="str">
            <v>19.04.030</v>
          </cell>
          <cell r="B3187" t="str">
            <v>FORNECIMENTO E ASSENTAMENTO DE MANILHA DE BARRO VITRIFICADA CLASSE B(EB-5),DIAM.DE 8 POL PARA COLETORES E SUB-COLETORES DE ESGOTO E AGUAS PLUVIAIS, INCLUSIVE ABERTURA E FECHAMENTO DE VALAS.</v>
          </cell>
          <cell r="C3187" t="str">
            <v>m</v>
          </cell>
          <cell r="D3187">
            <v>34.012500000000003</v>
          </cell>
          <cell r="E3187">
            <v>27.21</v>
          </cell>
          <cell r="F3187" t="str">
            <v>EMLURB</v>
          </cell>
        </row>
        <row r="3188">
          <cell r="A3188" t="str">
            <v/>
          </cell>
          <cell r="D3188">
            <v>0</v>
          </cell>
        </row>
        <row r="3189">
          <cell r="A3189" t="str">
            <v>19.04.035</v>
          </cell>
          <cell r="B3189" t="str">
            <v>ASSENTAMENTO DE MANILHA DE BARRO VITRIFICADA, DIAM. 8 POL.,PARA COLETORES E SUB-COLETORES DE ESGOTO E AGUAS PLUVIAIS, SEM O FORNECIMENTO DA MANILHA.</v>
          </cell>
          <cell r="C3189" t="str">
            <v>m</v>
          </cell>
          <cell r="D3189">
            <v>14.7</v>
          </cell>
          <cell r="E3189">
            <v>11.76</v>
          </cell>
          <cell r="F3189" t="str">
            <v>EMLURB</v>
          </cell>
        </row>
        <row r="3190">
          <cell r="A3190" t="str">
            <v/>
          </cell>
          <cell r="D3190">
            <v>0</v>
          </cell>
        </row>
        <row r="3191">
          <cell r="A3191" t="str">
            <v>19.04.040</v>
          </cell>
          <cell r="B3191" t="str">
            <v>FORNECIMENTO E ASSENTAMENTO DE TUBOS DE PVC RIGIDO SOLDAVEIS DIAM. 100 MM, PARA COLETORES E SUB-COLETORES DE ESGOTO OU AGUAS PLUVIAIS, INCLUSIVE ABERTURA E FECHAMENTO DE VALAS.</v>
          </cell>
          <cell r="C3191" t="str">
            <v>m</v>
          </cell>
          <cell r="D3191">
            <v>18.75</v>
          </cell>
          <cell r="E3191">
            <v>15</v>
          </cell>
          <cell r="F3191" t="str">
            <v>EMLURB</v>
          </cell>
        </row>
        <row r="3192">
          <cell r="A3192" t="str">
            <v/>
          </cell>
          <cell r="D3192">
            <v>0</v>
          </cell>
        </row>
        <row r="3193">
          <cell r="A3193" t="str">
            <v>19.04.050</v>
          </cell>
          <cell r="B3193" t="str">
            <v>FORNECIMENTO E ASSENTAMENTO DE TUBOS DE PVC RIGIDO SOLDAVEIS DIAM. 150 MM, PARA COLETORES E SUB-COLETORES DE ESGOTO OU AGUAS PLUVIAIS, INCLUSIVE ABERTURA E FECHAMENTO DE VALAS.</v>
          </cell>
          <cell r="C3193" t="str">
            <v>m</v>
          </cell>
          <cell r="D3193">
            <v>35.137500000000003</v>
          </cell>
          <cell r="E3193">
            <v>28.11</v>
          </cell>
          <cell r="F3193" t="str">
            <v>EMLURB</v>
          </cell>
        </row>
        <row r="3194">
          <cell r="A3194" t="str">
            <v/>
          </cell>
          <cell r="D3194">
            <v>0</v>
          </cell>
        </row>
        <row r="3195">
          <cell r="A3195" t="str">
            <v>19.04.055</v>
          </cell>
          <cell r="B3195" t="str">
            <v>FORNECIMENTO E ASSENTAMENTO DE TUBOS DE PVC RÍGIDO COM ANÉIS, PONTA E BOLSA PARA COLETORES DE ESGOTO OU ÁGUAS PLUVIAIS, DIAM. 150MM, VINILFORT - TIGRE OU SIMILAR, INCLUSIVE ABERTURA E FECHAMENTO DE VALAS.</v>
          </cell>
          <cell r="C3195" t="str">
            <v>m</v>
          </cell>
          <cell r="D3195">
            <v>46.012500000000003</v>
          </cell>
          <cell r="E3195">
            <v>36.81</v>
          </cell>
          <cell r="F3195" t="str">
            <v>SEDUC</v>
          </cell>
        </row>
        <row r="3196">
          <cell r="A3196" t="str">
            <v/>
          </cell>
          <cell r="D3196">
            <v>0</v>
          </cell>
        </row>
        <row r="3197">
          <cell r="A3197" t="str">
            <v>19.04.056</v>
          </cell>
          <cell r="B3197" t="str">
            <v>FORNECIMENTO E ASSENTAMENTO DE TUBOS DE PVC RÍGIDO COM ANÉIS, PONTA E BOLSA PARA COLETORES DE ESGOTO OU ÁGUAS PLUVIAIS, DIAM. 200MM, VINILFORT - TIGRE OU SIMILAR, INCLUSIVE ABERTURA E FECHAMENTO DE VALAS.</v>
          </cell>
          <cell r="C3197" t="str">
            <v>m</v>
          </cell>
          <cell r="D3197">
            <v>61.574999999999996</v>
          </cell>
          <cell r="E3197">
            <v>49.26</v>
          </cell>
          <cell r="F3197" t="str">
            <v>SEDUC</v>
          </cell>
        </row>
        <row r="3198">
          <cell r="A3198" t="str">
            <v/>
          </cell>
          <cell r="D3198">
            <v>0</v>
          </cell>
        </row>
        <row r="3199">
          <cell r="A3199" t="str">
            <v>19.04.057</v>
          </cell>
          <cell r="B3199" t="str">
            <v>FORNECIMENTO E ASSENTAMENTO DE TUBOS DE PVC RÍGIDO COM ANÉIS, PONTA E BOLSA PARA COLETORES DE ESGOTO OU ÁGUAS PLUVIAIS, DIAM. 250MM, VINILFORT - TIGRE OU SIMILAR, INCLUSIVE ABERTURA E FECHAMENTO DE VALAS.</v>
          </cell>
          <cell r="C3199" t="str">
            <v>m</v>
          </cell>
          <cell r="D3199">
            <v>98.912499999999994</v>
          </cell>
          <cell r="E3199">
            <v>79.13</v>
          </cell>
          <cell r="F3199" t="str">
            <v>SEDUC</v>
          </cell>
        </row>
        <row r="3200">
          <cell r="A3200" t="str">
            <v/>
          </cell>
          <cell r="D3200">
            <v>0</v>
          </cell>
        </row>
        <row r="3201">
          <cell r="A3201" t="str">
            <v>19.04.060</v>
          </cell>
          <cell r="B3201" t="str">
            <v>FORNECIMENTO E APLICAÇÃO DE TE DE PVC ESGOTO 100MM. INCLUSIVE ANEL DE BORRACHA</v>
          </cell>
          <cell r="C3201" t="str">
            <v>Un</v>
          </cell>
          <cell r="D3201">
            <v>23</v>
          </cell>
          <cell r="E3201">
            <v>18.399999999999999</v>
          </cell>
          <cell r="F3201" t="str">
            <v>SEDUC</v>
          </cell>
        </row>
        <row r="3202">
          <cell r="A3202" t="str">
            <v/>
          </cell>
          <cell r="D3202">
            <v>0</v>
          </cell>
        </row>
        <row r="3203">
          <cell r="A3203" t="str">
            <v>19.04.061</v>
          </cell>
          <cell r="B3203" t="str">
            <v>FORNECIMENTO E APLICAÇÃO DE CAP DE PVC ESGOTO 100MM. INCLUSIVE ANEL DE BORRACHA</v>
          </cell>
          <cell r="C3203" t="str">
            <v>Un</v>
          </cell>
          <cell r="D3203">
            <v>8.2125000000000004</v>
          </cell>
          <cell r="E3203">
            <v>6.57</v>
          </cell>
          <cell r="F3203" t="str">
            <v>SEDUC</v>
          </cell>
        </row>
        <row r="3204">
          <cell r="A3204" t="str">
            <v/>
          </cell>
          <cell r="D3204">
            <v>0</v>
          </cell>
        </row>
        <row r="3205">
          <cell r="A3205" t="str">
            <v>19.04.062</v>
          </cell>
          <cell r="B3205" t="str">
            <v>FORNECIMENTO E APLICAÇÃO DE ANEL DE BORRACHA 100MM</v>
          </cell>
          <cell r="C3205" t="str">
            <v>Un</v>
          </cell>
          <cell r="D3205">
            <v>2.2749999999999999</v>
          </cell>
          <cell r="E3205">
            <v>1.82</v>
          </cell>
          <cell r="F3205" t="str">
            <v>SEDUC</v>
          </cell>
        </row>
        <row r="3206">
          <cell r="A3206" t="str">
            <v/>
          </cell>
          <cell r="D3206">
            <v>0</v>
          </cell>
        </row>
        <row r="3207">
          <cell r="A3207" t="str">
            <v>19.05.010</v>
          </cell>
          <cell r="B3207" t="str">
            <v>FORNECIMENTO E ASSENTAMENTO DE TUBOS SOLDAVEIS DE PVC RIGIDO DIAM. 20 MM, INCLUSIVE CONEXOES E ABERTURA DE RASGOS EM ALVENARIA, PARA COLUNAS DE AGUA.</v>
          </cell>
          <cell r="C3207" t="str">
            <v>m</v>
          </cell>
          <cell r="D3207">
            <v>7.0374999999999996</v>
          </cell>
          <cell r="E3207">
            <v>5.63</v>
          </cell>
          <cell r="F3207" t="str">
            <v>EMLURB</v>
          </cell>
        </row>
        <row r="3208">
          <cell r="A3208" t="str">
            <v/>
          </cell>
          <cell r="D3208">
            <v>0</v>
          </cell>
        </row>
        <row r="3209">
          <cell r="A3209" t="str">
            <v>19.05.020</v>
          </cell>
          <cell r="B3209" t="str">
            <v>FORNECIMENTO E ASSENTAMENTO DE TUBOS SOLDAVEIS DE PVC RIGIDO DIAM. 25 MM, INCLUSIVE CONEXOES E ABERTURA DE RASGOS EM ALVENARIA, PARA COLUNAS DE AGUA.</v>
          </cell>
          <cell r="C3209" t="str">
            <v>m</v>
          </cell>
          <cell r="D3209">
            <v>8.0749999999999993</v>
          </cell>
          <cell r="E3209">
            <v>6.46</v>
          </cell>
          <cell r="F3209" t="str">
            <v>EMLURB</v>
          </cell>
        </row>
        <row r="3210">
          <cell r="A3210" t="str">
            <v/>
          </cell>
          <cell r="D3210">
            <v>0</v>
          </cell>
        </row>
        <row r="3211">
          <cell r="A3211" t="str">
            <v>19.05.030</v>
          </cell>
          <cell r="B3211" t="str">
            <v>FORNECIMENTO E ASSENTAMENTO DE TUBOS SOLDAVEIS DE PVC RIGIDO DIAM. 32 MM, INCLUSIVE CONEXOES E ABERTURA DE RASGOS EM ALVENARIA, PARA COLUNAS DE AGUA.</v>
          </cell>
          <cell r="C3211" t="str">
            <v>m</v>
          </cell>
          <cell r="D3211">
            <v>12.137500000000001</v>
          </cell>
          <cell r="E3211">
            <v>9.7100000000000009</v>
          </cell>
          <cell r="F3211" t="str">
            <v>EMLURB</v>
          </cell>
        </row>
        <row r="3212">
          <cell r="A3212" t="str">
            <v/>
          </cell>
          <cell r="D3212">
            <v>0</v>
          </cell>
        </row>
        <row r="3213">
          <cell r="A3213" t="str">
            <v>19.05.040</v>
          </cell>
          <cell r="B3213" t="str">
            <v>FORNECIMENTO E ASSENTAMENTO DE TUBOS SOLDAVEIS DE PVC RIGIDO DIAM. 40 MM, INCLUSIVE CONEXOES E ABERTURA DE RASGOS EM ALVENARIA, PARA COLUNAS DE AGUA.</v>
          </cell>
          <cell r="C3213" t="str">
            <v>m</v>
          </cell>
          <cell r="D3213">
            <v>15.7125</v>
          </cell>
          <cell r="E3213">
            <v>12.57</v>
          </cell>
          <cell r="F3213" t="str">
            <v>EMLURB</v>
          </cell>
        </row>
        <row r="3214">
          <cell r="A3214" t="str">
            <v/>
          </cell>
          <cell r="D3214">
            <v>0</v>
          </cell>
        </row>
        <row r="3215">
          <cell r="A3215" t="str">
            <v>19.05.050</v>
          </cell>
          <cell r="B3215" t="str">
            <v>FORNECIMENTO E ASSENTAMENTO DE TUBOS SOLDAVEIS DE PVC RIGIDO DIAM. 50 MM, INCLUSIVE CONEXOES E ABERTURA DE RASGOS EM ALVENARIA, PARA COLUNAS DE AGUA.</v>
          </cell>
          <cell r="C3215" t="str">
            <v>m</v>
          </cell>
          <cell r="D3215">
            <v>18.162499999999998</v>
          </cell>
          <cell r="E3215">
            <v>14.53</v>
          </cell>
          <cell r="F3215" t="str">
            <v>EMLURB</v>
          </cell>
        </row>
        <row r="3216">
          <cell r="A3216" t="str">
            <v/>
          </cell>
          <cell r="D3216">
            <v>0</v>
          </cell>
        </row>
        <row r="3217">
          <cell r="A3217" t="str">
            <v>19.05.060</v>
          </cell>
          <cell r="B3217" t="str">
            <v>FORNECIMENTO E ASSENTAMENTO DE TUBOS SOLDAVEIS DE PVC RIGIDO DIAM. 60 MM, INCLUSIVE CONEXOES E ABERTURA DE RASGOS EM ALVENARIA, PARA COLUNAS DE AGUA.</v>
          </cell>
          <cell r="C3217" t="str">
            <v>m</v>
          </cell>
          <cell r="D3217">
            <v>26.1875</v>
          </cell>
          <cell r="E3217">
            <v>20.95</v>
          </cell>
          <cell r="F3217" t="str">
            <v>EMLURB</v>
          </cell>
        </row>
        <row r="3218">
          <cell r="A3218" t="str">
            <v/>
          </cell>
          <cell r="D3218">
            <v>0</v>
          </cell>
        </row>
        <row r="3219">
          <cell r="A3219" t="str">
            <v>19.05.070</v>
          </cell>
          <cell r="B3219" t="str">
            <v>FORNECIMENTO E ASSENTAMENTO DE TUBOS SOLDAVEIS DE PVC RIGIDO DIAM. 75 MM, INCLUSIVE CONEXOES E ABERTURA DE RASGOS EM ALVENARIA, PARA COLUNAS DE AGUA.</v>
          </cell>
          <cell r="C3219" t="str">
            <v>m</v>
          </cell>
          <cell r="D3219">
            <v>38.162500000000001</v>
          </cell>
          <cell r="E3219">
            <v>30.53</v>
          </cell>
          <cell r="F3219" t="str">
            <v>EMLURB</v>
          </cell>
        </row>
        <row r="3220">
          <cell r="A3220" t="str">
            <v/>
          </cell>
          <cell r="D3220">
            <v>0</v>
          </cell>
        </row>
        <row r="3221">
          <cell r="A3221" t="str">
            <v>19.05.080</v>
          </cell>
          <cell r="B3221" t="str">
            <v>FORNECIMENTO E ASSENTAMENTO DE TUBOS SOLDAVEIS DE PVC RIGIDO DIAM. 85 MM, INCLUSIVE CONEXOES E ABERTURA DE RASGOS EM ALVENARIA, PARA COLUNAS DE AGUA.</v>
          </cell>
          <cell r="C3221" t="str">
            <v>m</v>
          </cell>
          <cell r="D3221">
            <v>44.25</v>
          </cell>
          <cell r="E3221">
            <v>35.4</v>
          </cell>
          <cell r="F3221" t="str">
            <v>EMLURB</v>
          </cell>
        </row>
        <row r="3222">
          <cell r="A3222" t="str">
            <v/>
          </cell>
          <cell r="D3222">
            <v>0</v>
          </cell>
        </row>
        <row r="3223">
          <cell r="A3223" t="str">
            <v>19.05.090</v>
          </cell>
          <cell r="B3223" t="str">
            <v>FORNECIMENTO E ASSENTAMENTO DE TUBOS SOLDAVEIS DE PVC RIGIDO DIAM.110 MM, INCLUSIVE CONEXOES E ABERTURA DE RASGOS EM ALVENARIA, PARA COLUNAS DE AGUA.</v>
          </cell>
          <cell r="C3223" t="str">
            <v>m</v>
          </cell>
          <cell r="D3223">
            <v>65.662499999999994</v>
          </cell>
          <cell r="E3223">
            <v>52.53</v>
          </cell>
          <cell r="F3223" t="str">
            <v>EMLURB</v>
          </cell>
        </row>
        <row r="3224">
          <cell r="A3224" t="str">
            <v/>
          </cell>
          <cell r="D3224">
            <v>0</v>
          </cell>
        </row>
        <row r="3225">
          <cell r="A3225" t="str">
            <v>19.05.100</v>
          </cell>
          <cell r="B3225" t="str">
            <v>FORNECIMENTO E ASSENTAMENTO DE TUBOS ROSQUEAVEIS DE PVC RIGIDO DIAM. DE 1/2 POL., INCLUSIVE CONEXOES E ABERTURA DE RASGOS EM ALVENARIA, PARA COLUNAS DE AGUA.</v>
          </cell>
          <cell r="C3225" t="str">
            <v>m</v>
          </cell>
          <cell r="D3225">
            <v>17.0625</v>
          </cell>
          <cell r="E3225">
            <v>13.65</v>
          </cell>
          <cell r="F3225" t="str">
            <v>EMLURB</v>
          </cell>
        </row>
        <row r="3226">
          <cell r="A3226" t="str">
            <v/>
          </cell>
          <cell r="D3226">
            <v>0</v>
          </cell>
        </row>
        <row r="3227">
          <cell r="A3227" t="str">
            <v>19.05.110</v>
          </cell>
          <cell r="B3227" t="str">
            <v>FORNECIMENTO E ASSENTAMENTO DE TUBOS ROSQUEAVEIS DE PVC RIGIDO DIAM. DE 3/4 POL., INCLUSIVE CONEXOES E ABERTURA DE RASGOS EM ALVENARIA, PARA COLUNAS DE AGUA.</v>
          </cell>
          <cell r="C3227" t="str">
            <v>m</v>
          </cell>
          <cell r="D3227">
            <v>20.425000000000001</v>
          </cell>
          <cell r="E3227">
            <v>16.34</v>
          </cell>
          <cell r="F3227" t="str">
            <v>EMLURB</v>
          </cell>
        </row>
        <row r="3228">
          <cell r="A3228" t="str">
            <v/>
          </cell>
          <cell r="D3228">
            <v>0</v>
          </cell>
        </row>
        <row r="3229">
          <cell r="A3229" t="str">
            <v>19.05.120</v>
          </cell>
          <cell r="B3229" t="str">
            <v>FORNECIMENTO E ASSENTAMENTO DE TUBOS ROSQUEAVEIS DE PVC RIGIDO DIAM. DE 1 POL., INCLUSIVE CONEXOES E ABERTURA DE RASGOS EM ALVENARIA, PARA COLUNAS DE AGUA.</v>
          </cell>
          <cell r="C3229" t="str">
            <v>m</v>
          </cell>
          <cell r="D3229">
            <v>30.5625</v>
          </cell>
          <cell r="E3229">
            <v>24.45</v>
          </cell>
          <cell r="F3229" t="str">
            <v>EMLURB</v>
          </cell>
        </row>
        <row r="3230">
          <cell r="A3230" t="str">
            <v/>
          </cell>
          <cell r="D3230">
            <v>0</v>
          </cell>
        </row>
        <row r="3231">
          <cell r="A3231" t="str">
            <v>19.05.130</v>
          </cell>
          <cell r="B3231" t="str">
            <v>FORNECIMENTO E ASSENTAMENTO DE TUBOS ROSQUEAVEIS DE PVC RIGIDO DIAM. DE 1 1/4 POL.,INCLUSIVE CONEXOES E ABERTURA DE RASGOS EM ALVENARIA, PARA COLUNAS DE AGUA.</v>
          </cell>
          <cell r="C3231" t="str">
            <v>m</v>
          </cell>
          <cell r="D3231">
            <v>38.337500000000006</v>
          </cell>
          <cell r="E3231">
            <v>30.67</v>
          </cell>
          <cell r="F3231" t="str">
            <v>EMLURB</v>
          </cell>
        </row>
        <row r="3232">
          <cell r="A3232" t="str">
            <v/>
          </cell>
          <cell r="D3232">
            <v>0</v>
          </cell>
        </row>
        <row r="3233">
          <cell r="A3233" t="str">
            <v>19.05.140</v>
          </cell>
          <cell r="B3233" t="str">
            <v>FORNECIMENTO E ASSENTAMENTO DE TUBOS ROSQUEAVEIS DE PVC RIGIDO DIAM. DE 1 1/2 POL.,INCLUSIVE CONEXOES E ABERTURA DE RASGOS EM ALVENARIA, PARA COLUNAS DE AGUA.</v>
          </cell>
          <cell r="C3233" t="str">
            <v>m</v>
          </cell>
          <cell r="D3233">
            <v>43.4375</v>
          </cell>
          <cell r="E3233">
            <v>34.75</v>
          </cell>
          <cell r="F3233" t="str">
            <v>EMLURB</v>
          </cell>
        </row>
        <row r="3234">
          <cell r="A3234" t="str">
            <v/>
          </cell>
          <cell r="D3234">
            <v>0</v>
          </cell>
        </row>
        <row r="3235">
          <cell r="A3235" t="str">
            <v>19.05.150</v>
          </cell>
          <cell r="B3235" t="str">
            <v>FORNECIMENTO E ASSENTAMENTO DE TUBOS ROSQUEAVEIS DE PVC RIGIDO DIAM. DE 2 POL.,INCLUSIVE CONEXOES E ABERTURA DE RASGOS EM ALVENARIA, PARA COLUNAS DE AGUA.</v>
          </cell>
          <cell r="C3235" t="str">
            <v>m</v>
          </cell>
          <cell r="D3235">
            <v>54.8125</v>
          </cell>
          <cell r="E3235">
            <v>43.85</v>
          </cell>
          <cell r="F3235" t="str">
            <v>EMLURB</v>
          </cell>
        </row>
        <row r="3236">
          <cell r="A3236" t="str">
            <v/>
          </cell>
          <cell r="D3236">
            <v>0</v>
          </cell>
        </row>
        <row r="3237">
          <cell r="A3237" t="str">
            <v>19.05.160</v>
          </cell>
          <cell r="B3237" t="str">
            <v>FORNECIMENTO E ASSENTAMENTO DE TUBOS ROSQUEAVEIS DE PVC RIGIDO DIAM. DE 2 1/2 POL.,INCLUSIVE CONEXOES E ABERTURA DE RASGOS EM ALVENARIA, PARA COLUNAS DE AGUA.</v>
          </cell>
          <cell r="C3237" t="str">
            <v>m</v>
          </cell>
          <cell r="D3237">
            <v>77.712500000000006</v>
          </cell>
          <cell r="E3237">
            <v>62.17</v>
          </cell>
          <cell r="F3237" t="str">
            <v>EMLURB</v>
          </cell>
        </row>
        <row r="3238">
          <cell r="A3238" t="str">
            <v/>
          </cell>
          <cell r="D3238">
            <v>0</v>
          </cell>
        </row>
        <row r="3239">
          <cell r="A3239" t="str">
            <v>19.05.170</v>
          </cell>
          <cell r="B3239" t="str">
            <v>FORNECIMENTO E ASSENTAMENTO DE TUBOS ROSQUEAVEIS DE PVC RIGIDO DIAM. DE 3 POL., INCLUSIVE CONEXOES E ABERTURA DE RASGOS EM ALVENARIA, PARA COLUNAS DE AGUA.</v>
          </cell>
          <cell r="C3239" t="str">
            <v>m</v>
          </cell>
          <cell r="D3239">
            <v>90.275000000000006</v>
          </cell>
          <cell r="E3239">
            <v>72.22</v>
          </cell>
          <cell r="F3239" t="str">
            <v>EMLURB</v>
          </cell>
        </row>
        <row r="3240">
          <cell r="A3240" t="str">
            <v/>
          </cell>
          <cell r="D3240">
            <v>0</v>
          </cell>
        </row>
        <row r="3241">
          <cell r="A3241" t="str">
            <v>19.05.180</v>
          </cell>
          <cell r="B3241" t="str">
            <v>FORNECIMENTO E ASSENTAMENTO DE TUBOS ROSQUEAVEIS DE PVC RIGIDO DIAM. DE 4 POL., INCLUSIVE CONEXOES E ABERTURA DE RASGOS EM ALVENARIA, PARA COLUNAS DE AGUA.</v>
          </cell>
          <cell r="C3241" t="str">
            <v>m</v>
          </cell>
          <cell r="D3241">
            <v>107.72500000000001</v>
          </cell>
          <cell r="E3241">
            <v>86.18</v>
          </cell>
          <cell r="F3241" t="str">
            <v>EMLURB</v>
          </cell>
        </row>
        <row r="3242">
          <cell r="A3242" t="str">
            <v/>
          </cell>
          <cell r="D3242">
            <v>0</v>
          </cell>
        </row>
        <row r="3243">
          <cell r="A3243" t="str">
            <v>19.05.250</v>
          </cell>
          <cell r="B3243" t="str">
            <v>FORNECIMENTO E ASSENTAMENTO DE TUBOS DE FERRO GALVANIZADO, DIAM. 2 1/2 POL., INCLUSIVE CONEXOES E ABERTURA DE RASGOS EM ALVENARIA, PARA COLUNAS DE AGUA.</v>
          </cell>
          <cell r="C3243" t="str">
            <v>m</v>
          </cell>
          <cell r="D3243">
            <v>111.5</v>
          </cell>
          <cell r="E3243">
            <v>89.2</v>
          </cell>
          <cell r="F3243" t="str">
            <v>EMLURB</v>
          </cell>
        </row>
        <row r="3244">
          <cell r="A3244" t="str">
            <v/>
          </cell>
          <cell r="D3244">
            <v>0</v>
          </cell>
        </row>
        <row r="3245">
          <cell r="A3245" t="str">
            <v>19.05.270</v>
          </cell>
          <cell r="B3245" t="str">
            <v>FORNECIMENTO E ASSENTAMENTO DE TUBOS DE FERRO GALVANIZADO, DIAM. DE 4 POL., INCLUSIVE CONEXOES E ABERTURA DE RASGOS EM ALVENARIA, PARA COLUNAS DE AGUA.</v>
          </cell>
          <cell r="C3245" t="str">
            <v>m</v>
          </cell>
          <cell r="D3245">
            <v>160.92500000000001</v>
          </cell>
          <cell r="E3245">
            <v>128.74</v>
          </cell>
          <cell r="F3245" t="str">
            <v>EMLURB</v>
          </cell>
        </row>
        <row r="3246">
          <cell r="A3246" t="str">
            <v/>
          </cell>
          <cell r="D3246">
            <v>0</v>
          </cell>
        </row>
        <row r="3247">
          <cell r="A3247" t="str">
            <v>19.05.300</v>
          </cell>
          <cell r="B3247" t="str">
            <v>FORNECIMENTO E ASSENTAMENTO DE TUBOS DE PVC RÍGIDO SOLDÁVEIS, DIAM.150MM, PARA COLUNAS DE ESGOTO, VENTILAÇÃO OU ÁGUAS PLUVIAIS.</v>
          </cell>
          <cell r="C3247" t="str">
            <v>m</v>
          </cell>
          <cell r="D3247">
            <v>32.35</v>
          </cell>
          <cell r="E3247">
            <v>25.88</v>
          </cell>
          <cell r="F3247" t="str">
            <v>SEDUC</v>
          </cell>
        </row>
        <row r="3248">
          <cell r="A3248" t="str">
            <v/>
          </cell>
          <cell r="D3248">
            <v>0</v>
          </cell>
        </row>
        <row r="3249">
          <cell r="A3249" t="str">
            <v>19.05.400</v>
          </cell>
          <cell r="B3249" t="str">
            <v>FORNECIMENTO E ASSENTAMENTO DE JOELHO 45º PB SOLDÁVEL DE PVC PARA ESGOTO SÉRIE NORMAL DE 100MM.</v>
          </cell>
          <cell r="C3249" t="str">
            <v>Un</v>
          </cell>
          <cell r="D3249">
            <v>15.25</v>
          </cell>
          <cell r="E3249">
            <v>12.2</v>
          </cell>
          <cell r="F3249" t="str">
            <v>SEDUC</v>
          </cell>
        </row>
        <row r="3250">
          <cell r="A3250" t="str">
            <v/>
          </cell>
          <cell r="D3250">
            <v>0</v>
          </cell>
        </row>
        <row r="3251">
          <cell r="A3251" t="str">
            <v>19.05.410</v>
          </cell>
          <cell r="B3251" t="str">
            <v>FORNECIMENTO E ASSENTAMENTO DE JOELHO 45º PB SOLDÁVEL DE PVC PARA ESGOTO SÉRIE NORMAL DE 150MM.</v>
          </cell>
          <cell r="C3251" t="str">
            <v>Un</v>
          </cell>
          <cell r="D3251">
            <v>50.787500000000001</v>
          </cell>
          <cell r="E3251">
            <v>40.630000000000003</v>
          </cell>
          <cell r="F3251" t="str">
            <v>SEDUC</v>
          </cell>
        </row>
        <row r="3252">
          <cell r="A3252" t="str">
            <v/>
          </cell>
          <cell r="D3252">
            <v>0</v>
          </cell>
        </row>
        <row r="3253">
          <cell r="A3253" t="str">
            <v>19.05.420</v>
          </cell>
          <cell r="B3253" t="str">
            <v>FORNECIMENTO E ASSENTAMENTO DE JOELHO 90º PB SOLDÁVEL DE PVC PARA ESGOTO SÉRIE NORMAL DE 100MM.</v>
          </cell>
          <cell r="C3253" t="str">
            <v>Un</v>
          </cell>
          <cell r="D3253">
            <v>14.125</v>
          </cell>
          <cell r="E3253">
            <v>11.3</v>
          </cell>
          <cell r="F3253" t="str">
            <v>SEDUC</v>
          </cell>
        </row>
        <row r="3254">
          <cell r="A3254" t="str">
            <v/>
          </cell>
          <cell r="D3254">
            <v>0</v>
          </cell>
        </row>
        <row r="3255">
          <cell r="A3255" t="str">
            <v>19.05.430</v>
          </cell>
          <cell r="B3255" t="str">
            <v>FORNECIMENTO E ASSENTAMENTO DE JOELHO 90º PB SOLDÁVEL DE PVC PARA ESGOTO SÉRIE NORMAL DE 150MM.</v>
          </cell>
          <cell r="C3255" t="str">
            <v>Un</v>
          </cell>
          <cell r="D3255">
            <v>41.725000000000001</v>
          </cell>
          <cell r="E3255">
            <v>33.380000000000003</v>
          </cell>
          <cell r="F3255" t="str">
            <v>SEDUC</v>
          </cell>
        </row>
        <row r="3256">
          <cell r="A3256" t="str">
            <v/>
          </cell>
          <cell r="D3256">
            <v>0</v>
          </cell>
        </row>
        <row r="3257">
          <cell r="A3257" t="str">
            <v>19.05.440</v>
          </cell>
          <cell r="B3257" t="str">
            <v>FORNECIMENTO E ASSENTAMENTO DE TÊ 90º PB SOLDÁVEL DE PVC PARA ESGOTO SÉRIE NORMAL DE 100X100X75MM COM INSPEÇÃO.</v>
          </cell>
          <cell r="C3257" t="str">
            <v>Un</v>
          </cell>
          <cell r="D3257">
            <v>28.9375</v>
          </cell>
          <cell r="E3257">
            <v>23.15</v>
          </cell>
          <cell r="F3257" t="str">
            <v>SEDUC</v>
          </cell>
        </row>
        <row r="3258">
          <cell r="A3258" t="str">
            <v/>
          </cell>
          <cell r="D3258">
            <v>0</v>
          </cell>
        </row>
        <row r="3259">
          <cell r="A3259" t="str">
            <v>19.05.450</v>
          </cell>
          <cell r="B3259" t="str">
            <v>FORNECIMENTO E ASSENTAMENTO DE TÊ 90º PB SOLDÁVEL DE PVC PARA ESGOTO SÉRIE NORMAL COM INSPEÇÃO 150X150X100MM</v>
          </cell>
          <cell r="C3259" t="str">
            <v>Un</v>
          </cell>
          <cell r="D3259">
            <v>46.424999999999997</v>
          </cell>
          <cell r="E3259">
            <v>37.14</v>
          </cell>
          <cell r="F3259" t="str">
            <v>SEDUC</v>
          </cell>
        </row>
        <row r="3260">
          <cell r="A3260" t="str">
            <v/>
          </cell>
          <cell r="D3260">
            <v>0</v>
          </cell>
        </row>
        <row r="3261">
          <cell r="A3261" t="str">
            <v>19.06.010</v>
          </cell>
          <cell r="B3261" t="str">
            <v>CAIXA COLETORA DE INSPECAO OU DE AREIA C/ PAREDES EM ALVENARIA , LAJE DE TAMPA E DE FUNDO EM CONCRETO, REVESTIDA INTERNAMENTE COM ARGAMASSA DE CIMENTO E AREIA 1:4,DIMENSOES INTERNAS 0,50 X 0,50 M, COM PROFUNDIDADE ATE 0,8M.</v>
          </cell>
          <cell r="C3261" t="str">
            <v>Un</v>
          </cell>
          <cell r="D3261">
            <v>198.86250000000001</v>
          </cell>
          <cell r="E3261">
            <v>159.09</v>
          </cell>
          <cell r="F3261" t="str">
            <v>EMLURB</v>
          </cell>
        </row>
        <row r="3262">
          <cell r="A3262" t="str">
            <v/>
          </cell>
          <cell r="D3262">
            <v>0</v>
          </cell>
        </row>
        <row r="3263">
          <cell r="A3263" t="str">
            <v>19.06.020</v>
          </cell>
          <cell r="B3263" t="str">
            <v>CAIXA COLETORA DE INSPECAO OU DE AREIA C/ PAREDES EM ALVENARIA, LAJE DE TAMPA E DE FUNDO EM CONCRETO, REVESTIDA INTERNAMENTE COM ARGAMASSA DE CIMENTO E AREIA 1:4, DIMENSOES INTERNAS 0,60 X 0,60 M, COM PROFUNDIDADE ATE 1,0M.</v>
          </cell>
          <cell r="C3263" t="str">
            <v>Un</v>
          </cell>
          <cell r="D3263">
            <v>279.3</v>
          </cell>
          <cell r="E3263">
            <v>223.44</v>
          </cell>
          <cell r="F3263" t="str">
            <v>EMLURB</v>
          </cell>
        </row>
        <row r="3264">
          <cell r="A3264" t="str">
            <v/>
          </cell>
          <cell r="D3264">
            <v>0</v>
          </cell>
        </row>
        <row r="3265">
          <cell r="A3265" t="str">
            <v>19.06.030</v>
          </cell>
          <cell r="B3265" t="str">
            <v>CAIXA DE GORDURA COM PAREDES EM ALVENARIA,LAJE DE TAMPA E DE FUNDO EM CONCRETO, REVESTIDA INTERNAMENTE COM ARGAMASSA DE CIMENTO E AREIA 1:4, DIMENSOES INTERNAS 0,50 X 0,50 X 0,50 M COM CHICANA DE CONCRETO.</v>
          </cell>
          <cell r="C3265" t="str">
            <v>Un</v>
          </cell>
          <cell r="D3265">
            <v>186.3125</v>
          </cell>
          <cell r="E3265">
            <v>149.05000000000001</v>
          </cell>
          <cell r="F3265" t="str">
            <v>EMLURB</v>
          </cell>
        </row>
        <row r="3266">
          <cell r="A3266" t="str">
            <v/>
          </cell>
          <cell r="D3266">
            <v>0</v>
          </cell>
        </row>
        <row r="3267">
          <cell r="A3267" t="str">
            <v>19.06.040</v>
          </cell>
          <cell r="B3267" t="str">
            <v>CAIXA DE BRITA PARA COLETA DE AGUAS PLUVIAIS, COM PAREDES EM ALVENARIA, DIMENSOES INTERNAS (0,50 X 0,50 X 0,50) M, ABERTA, SEM LAJE DE FUNDO, PREENCHIDA COM BRITA N§ 25.</v>
          </cell>
          <cell r="C3267" t="str">
            <v>Un</v>
          </cell>
          <cell r="D3267">
            <v>59.537500000000001</v>
          </cell>
          <cell r="E3267">
            <v>47.63</v>
          </cell>
          <cell r="F3267" t="str">
            <v>EMLURB</v>
          </cell>
        </row>
        <row r="3268">
          <cell r="A3268" t="str">
            <v/>
          </cell>
          <cell r="D3268">
            <v>0</v>
          </cell>
        </row>
        <row r="3269">
          <cell r="A3269" t="str">
            <v>19.06.050</v>
          </cell>
          <cell r="B3269" t="str">
            <v>CAIXA DE BRITA PARA COLETA DE AGUAS PLUVIAIS, COM PAREDES EM ALVENARIA, DIMENSOES INTERNAS (1,00 X 0,50 X 0,30) M, ABERTA, SEM LAJE DE FUNDO, PREENCHIDA COM BRITA N§ 25.</v>
          </cell>
          <cell r="C3269" t="str">
            <v>Un</v>
          </cell>
          <cell r="D3269">
            <v>53.587499999999999</v>
          </cell>
          <cell r="E3269">
            <v>42.87</v>
          </cell>
          <cell r="F3269" t="str">
            <v>EMLURB</v>
          </cell>
        </row>
        <row r="3270">
          <cell r="A3270" t="str">
            <v/>
          </cell>
          <cell r="D3270">
            <v>0</v>
          </cell>
        </row>
        <row r="3271">
          <cell r="A3271" t="str">
            <v>19.06.060</v>
          </cell>
          <cell r="B3271" t="str">
            <v>FORNECIMENTO E EXECUÇÃO DE CAIXA COLETORA COM GRELHA TIPO C1, EM ALVENARIA DE 1/2 VEZ DE TIJOLOS MACIÇOS PRENSADOS NAS DIMENSÕES INTERNAS (0,40X0,40X0,70) M, REVESTIDA INTERNAMENTE,INCLUSIVE ESCAVAÇÃO, REATERRO COMPACTADO E REMOÇÃO DO MATERIAL EXCEDENTE.</v>
          </cell>
          <cell r="C3271" t="str">
            <v>Un</v>
          </cell>
          <cell r="D3271">
            <v>183.02499999999998</v>
          </cell>
          <cell r="E3271">
            <v>146.41999999999999</v>
          </cell>
          <cell r="F3271" t="str">
            <v>SEDUC</v>
          </cell>
        </row>
        <row r="3272">
          <cell r="A3272" t="str">
            <v/>
          </cell>
          <cell r="D3272">
            <v>0</v>
          </cell>
        </row>
        <row r="3273">
          <cell r="A3273" t="str">
            <v>19.06.070</v>
          </cell>
          <cell r="B3273" t="str">
            <v>FORNECIMENTO E EXECUÇÃO DE CAIXA COLETORA COM GRELHA TIPO C2, EM ALVENARIA DE 1 VEZ DE TIJOLOS MACIÇOS PRENSADOS NAS DIMENSÕES INTERNAS (0,70X0,70X1,00) M, REVESTIDA INTERNAMENTE,INCLUSIVE ESCAVAÇÃO, REATERRO COMPACTADO E REMOÇÃO DO MATERIAL EXCEDENTE.</v>
          </cell>
          <cell r="C3273" t="str">
            <v>Un</v>
          </cell>
          <cell r="D3273">
            <v>590.71249999999998</v>
          </cell>
          <cell r="E3273">
            <v>472.57</v>
          </cell>
          <cell r="F3273" t="str">
            <v>SEDUC</v>
          </cell>
        </row>
        <row r="3274">
          <cell r="A3274" t="str">
            <v/>
          </cell>
          <cell r="D3274">
            <v>0</v>
          </cell>
        </row>
        <row r="3275">
          <cell r="A3275" t="str">
            <v>19.06.080</v>
          </cell>
          <cell r="B3275" t="str">
            <v>FORNECIMENTO E EXECUÇÃO DE CAIXA COLETORA COM GRELHA TIPO C2, EM ALVENARIA DE 1 VEZ DE TIJOLOS MACIÇOS PRENSADOS NAS DIMENSÕES INTERNAS (1,10X1,10X1,50) M,  REVESTIDA INTERNAMENTE,INCLUSIVE ESCAVAÇÃO, REATERRO COMPACTADO E REMOÇÃO DO MATERIAL EXCEDENTE.</v>
          </cell>
          <cell r="C3275" t="str">
            <v>Un</v>
          </cell>
          <cell r="D3275">
            <v>1297.075</v>
          </cell>
          <cell r="E3275">
            <v>1037.6600000000001</v>
          </cell>
          <cell r="F3275" t="str">
            <v>SEDUC</v>
          </cell>
        </row>
        <row r="3276">
          <cell r="A3276" t="str">
            <v/>
          </cell>
          <cell r="D3276">
            <v>0</v>
          </cell>
        </row>
        <row r="3277">
          <cell r="A3277" t="str">
            <v>19.06.091</v>
          </cell>
          <cell r="B3277" t="str">
            <v>CAIXA DE GORDURA COM PAREDES EM ALVENARIA DE 1/2VEZ COM TIJOLO DE 8 FUROS, LAJE DE TAMPA E DE FUNDO EM CONCRETO, REVESTIDA INTERNAMENTE COM ARGAMASSA DE CIMENTO E AREIA 1:4, DIM. INTERNAS 0,60X0,50X0,95M.</v>
          </cell>
          <cell r="C3277" t="str">
            <v>Un</v>
          </cell>
          <cell r="D3277">
            <v>242.57499999999999</v>
          </cell>
          <cell r="E3277">
            <v>194.06</v>
          </cell>
          <cell r="F3277" t="str">
            <v>SEDUC</v>
          </cell>
        </row>
        <row r="3278">
          <cell r="A3278" t="str">
            <v/>
          </cell>
          <cell r="D3278">
            <v>0</v>
          </cell>
        </row>
        <row r="3279">
          <cell r="A3279" t="str">
            <v>19.07.010</v>
          </cell>
          <cell r="B3279" t="str">
            <v>FORNECIMENTO E ASSENTAMENTO DE BACIA SANITARIA DE LOUCA BRANCA, CELITE, LINHA SAVEIRO OU SIMILAR, INCLUSIVE TAMPA E ACESSORIOS CORRESPONDENTES.</v>
          </cell>
          <cell r="C3279" t="str">
            <v>Cj</v>
          </cell>
          <cell r="D3279">
            <v>135.6875</v>
          </cell>
          <cell r="E3279">
            <v>108.55</v>
          </cell>
          <cell r="F3279" t="str">
            <v>EMLURB</v>
          </cell>
        </row>
        <row r="3280">
          <cell r="A3280" t="str">
            <v/>
          </cell>
          <cell r="D3280">
            <v>0</v>
          </cell>
        </row>
        <row r="3281">
          <cell r="A3281" t="str">
            <v>19.07.020</v>
          </cell>
          <cell r="B3281" t="str">
            <v>FORNECIMENTO E ASSENTAMENTO DE BACIA SANITARIA COM CAIXA ACOPLADA, LOUCA BRANCA, CELITE, LINHA SAVEIRO OU SIMILAR, INCLUSIVE TAMPA E ACESSORIOS CORRESPONDENTES.</v>
          </cell>
          <cell r="C3281" t="str">
            <v>Cj</v>
          </cell>
          <cell r="D3281">
            <v>244.65</v>
          </cell>
          <cell r="E3281">
            <v>195.72</v>
          </cell>
          <cell r="F3281" t="str">
            <v>EMLURB</v>
          </cell>
        </row>
        <row r="3282">
          <cell r="A3282" t="str">
            <v/>
          </cell>
          <cell r="D3282">
            <v>0</v>
          </cell>
        </row>
        <row r="3283">
          <cell r="A3283" t="str">
            <v>19.07.025</v>
          </cell>
          <cell r="B3283" t="str">
            <v>FORNECIMENTO E ASSENTAMENTO DE BACIA TURCA DE LOUCA BRANCA,LINHA INSTITUCIONAIS, CELITE OU SIMILAR, INCLUSIVE ACESSORIOS CORRESPONDENTES</v>
          </cell>
          <cell r="C3283" t="str">
            <v>Cj</v>
          </cell>
          <cell r="D3283">
            <v>197.51249999999999</v>
          </cell>
          <cell r="E3283">
            <v>158.01</v>
          </cell>
          <cell r="F3283" t="str">
            <v>EMLURB</v>
          </cell>
        </row>
        <row r="3284">
          <cell r="A3284" t="str">
            <v/>
          </cell>
          <cell r="D3284">
            <v>0</v>
          </cell>
        </row>
        <row r="3285">
          <cell r="A3285" t="str">
            <v>19.07.026</v>
          </cell>
          <cell r="B3285" t="str">
            <v>FORNECIMENTO E ASSENTAMENTO DE BACIA SANITÁRIA INFANTIL DE LOUÇA BRANCA, CELITE REF.08254 OU SIMILAR, INCLUSIVE PARAFUSOS CROMADOS, ASSENTO PLÁSTICO INFANTIL E ACESSÓRIOS CORRESPONDENTES.</v>
          </cell>
          <cell r="C3285" t="str">
            <v>Cj</v>
          </cell>
          <cell r="D3285">
            <v>232.8</v>
          </cell>
          <cell r="E3285">
            <v>186.24</v>
          </cell>
          <cell r="F3285" t="str">
            <v>SEDUC</v>
          </cell>
        </row>
        <row r="3286">
          <cell r="A3286" t="str">
            <v/>
          </cell>
          <cell r="D3286">
            <v>0</v>
          </cell>
        </row>
        <row r="3287">
          <cell r="A3287" t="str">
            <v>19.07.027</v>
          </cell>
          <cell r="B3287" t="str">
            <v>ASSENTAMENTO DE BACIA SANIT.SIFONADA EXISTENTE, C/CAIXA DE DESCARGA DE SOBREPOR,C/FORN.DE PARAFUSO CROMADO DE COMP. DE 2.1/2" E DIÂM.DE 1/4" C/BUCHA DE 8MM, JOELHO 90 PVC TIGRE OU SIM.DE 100MM P/ESGOTO E ANEL DE VEDAÇÃO P/SAÍDAS DE VASO SANITÁRIO DE 100MM</v>
          </cell>
          <cell r="C3287" t="str">
            <v>Un</v>
          </cell>
          <cell r="D3287">
            <v>65.462499999999991</v>
          </cell>
          <cell r="E3287">
            <v>52.37</v>
          </cell>
          <cell r="F3287" t="str">
            <v>SEDUC</v>
          </cell>
        </row>
        <row r="3288">
          <cell r="A3288" t="str">
            <v/>
          </cell>
          <cell r="D3288">
            <v>0</v>
          </cell>
        </row>
        <row r="3289">
          <cell r="A3289" t="str">
            <v>19.07.028</v>
          </cell>
          <cell r="B3289" t="str">
            <v>ASSENTAMENTO DE BACIA SANITÁRIA DE LOUÇA DECA VOGUE PLUS LINHA CONFORT  MOD P51 (P/DEFICIENTES), ACESSÓRIOS (PARAFUSOS DE FIXAÇÃO, ANEL DE VEDAÇÃO, TUBO DE LIGAÇÃO DE PVC CROMADO ASTRA  OU SIMILAR ) E ASSSENTO SANITÁRIO EM MDF LAQUEADO BRANCO SICMOL OU SI</v>
          </cell>
          <cell r="C3289" t="str">
            <v>Un</v>
          </cell>
          <cell r="D3289">
            <v>513.3125</v>
          </cell>
          <cell r="E3289">
            <v>410.65</v>
          </cell>
          <cell r="F3289" t="str">
            <v>SEDUC</v>
          </cell>
        </row>
        <row r="3290">
          <cell r="A3290" t="str">
            <v/>
          </cell>
          <cell r="D3290">
            <v>0</v>
          </cell>
        </row>
        <row r="3291">
          <cell r="A3291" t="str">
            <v>19.07.030</v>
          </cell>
          <cell r="B3291" t="str">
            <v>FORNECIMENTO E ASSENTAMENTO DE LAVATORIO SIMPLES, GRANDE, SEM COLUNA, DE LOUCA BRANCA, CELITE,LINHA SAVEIRO OU SIMILAR, INCLUSIVE ACESSORIOS CORRESPONDENTES.</v>
          </cell>
          <cell r="C3291" t="str">
            <v>Cj</v>
          </cell>
          <cell r="D3291">
            <v>95.075000000000003</v>
          </cell>
          <cell r="E3291">
            <v>76.06</v>
          </cell>
          <cell r="F3291" t="str">
            <v>EMLURB</v>
          </cell>
        </row>
        <row r="3292">
          <cell r="A3292" t="str">
            <v/>
          </cell>
          <cell r="D3292">
            <v>0</v>
          </cell>
        </row>
        <row r="3293">
          <cell r="A3293" t="str">
            <v>19.07.031</v>
          </cell>
          <cell r="B3293" t="str">
            <v>FORNECIMENTO E INSTALAÇÃO DE SIFÃO PLÁSTICO PARA LAVATÓRIO DE 1"X1.1/2".</v>
          </cell>
          <cell r="C3293" t="str">
            <v>Un</v>
          </cell>
          <cell r="D3293">
            <v>14.924999999999999</v>
          </cell>
          <cell r="E3293">
            <v>11.94</v>
          </cell>
          <cell r="F3293" t="str">
            <v>SEDUC</v>
          </cell>
        </row>
        <row r="3294">
          <cell r="A3294" t="str">
            <v/>
          </cell>
          <cell r="D3294">
            <v>0</v>
          </cell>
        </row>
        <row r="3295">
          <cell r="A3295" t="str">
            <v>19.07.032</v>
          </cell>
          <cell r="B3295" t="str">
            <v>FORNECIMENTO E INSTALAÇÃO DE ENGATE PLÁSTICO BRANCO PARA LAVATÓRIO COM 30CM DE 1.1/2".</v>
          </cell>
          <cell r="C3295" t="str">
            <v>Un</v>
          </cell>
          <cell r="D3295">
            <v>4.1499999999999995</v>
          </cell>
          <cell r="E3295">
            <v>3.32</v>
          </cell>
          <cell r="F3295" t="str">
            <v>SEDUC</v>
          </cell>
        </row>
        <row r="3296">
          <cell r="A3296" t="str">
            <v/>
          </cell>
          <cell r="D3296">
            <v>0</v>
          </cell>
        </row>
        <row r="3297">
          <cell r="A3297" t="str">
            <v>19.07.033</v>
          </cell>
          <cell r="B3297" t="str">
            <v>ASSENTAMENTO DE LAVATÓRIO SIMPLES, SEM COLUNA, SOBREPOR, EXISTENTE, C/FORN.DE PARAFUSO CROMADO DE COMP.DE 2.1/2" E DIAM. DE 1/4" C/BUCHA DE 8MM, CHICOTE PLÁSTICO COM 30CM DE 1/2", SIFÃO COPO DE PLÁSTICO C/ 1" E VÁLVULA CROMADO DE 1". SEM FORN. DO LAVATÓRI</v>
          </cell>
          <cell r="C3297" t="str">
            <v>Un</v>
          </cell>
          <cell r="D3297">
            <v>49.737499999999997</v>
          </cell>
          <cell r="E3297">
            <v>39.79</v>
          </cell>
          <cell r="F3297" t="str">
            <v>SEDUC</v>
          </cell>
        </row>
        <row r="3298">
          <cell r="A3298" t="str">
            <v/>
          </cell>
          <cell r="D3298">
            <v>0</v>
          </cell>
        </row>
        <row r="3299">
          <cell r="A3299" t="str">
            <v>19.07.034</v>
          </cell>
          <cell r="B3299" t="str">
            <v>FORNECIMENTO E ASSENTAMENTO  DE SIFÃO COPO  PVC CROMADO 1"</v>
          </cell>
          <cell r="C3299" t="str">
            <v>Un</v>
          </cell>
          <cell r="D3299">
            <v>32.400000000000006</v>
          </cell>
          <cell r="E3299">
            <v>25.92</v>
          </cell>
          <cell r="F3299" t="str">
            <v>SEDUC</v>
          </cell>
        </row>
        <row r="3300">
          <cell r="A3300" t="str">
            <v/>
          </cell>
          <cell r="D3300">
            <v>0</v>
          </cell>
        </row>
        <row r="3301">
          <cell r="A3301" t="str">
            <v>19.07.035</v>
          </cell>
          <cell r="B3301" t="str">
            <v>FORNECIMENTO E ASSENTAMENTO DE CUBA DE LOUÇA DECA CÓD L-50 OU SIMILAR INCLUSIVE  E VÁLVULA DE PVC CROMADA.</v>
          </cell>
          <cell r="C3301" t="str">
            <v>Un</v>
          </cell>
          <cell r="D3301">
            <v>108.375</v>
          </cell>
          <cell r="E3301">
            <v>86.7</v>
          </cell>
          <cell r="F3301" t="str">
            <v>SEDUC</v>
          </cell>
        </row>
        <row r="3302">
          <cell r="A3302" t="str">
            <v/>
          </cell>
          <cell r="D3302">
            <v>0</v>
          </cell>
        </row>
        <row r="3303">
          <cell r="A3303" t="str">
            <v>19.07.036</v>
          </cell>
          <cell r="B3303"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303" t="str">
            <v>Un</v>
          </cell>
          <cell r="D3303">
            <v>92.737499999999997</v>
          </cell>
          <cell r="E3303">
            <v>74.19</v>
          </cell>
          <cell r="F3303" t="str">
            <v>SEDUC</v>
          </cell>
        </row>
        <row r="3304">
          <cell r="A3304" t="str">
            <v/>
          </cell>
          <cell r="D3304">
            <v>0</v>
          </cell>
        </row>
        <row r="3305">
          <cell r="A3305" t="str">
            <v>19.07.037</v>
          </cell>
          <cell r="B3305" t="str">
            <v>FORNECIMENTO E INSTALAÇÃO DE TANQUE DE LOUÇA, COM COLUNA, 30 LITROS, COR BRANCA, FAB:CELITE OU SIMILAR,INCLUSIVE  SIFÃO COPO PARA TANQUE DE 1 1/4"X 1 1/2"EM PVC  E VÁLVULA DE ESCOAMENTO EM PVC, PARA TANQUE DE 1 1/4".</v>
          </cell>
          <cell r="C3305" t="str">
            <v>Un</v>
          </cell>
          <cell r="D3305">
            <v>363.66250000000002</v>
          </cell>
          <cell r="E3305">
            <v>290.93</v>
          </cell>
          <cell r="F3305" t="str">
            <v>SEDUC</v>
          </cell>
        </row>
        <row r="3306">
          <cell r="A3306" t="str">
            <v/>
          </cell>
          <cell r="D3306">
            <v>0</v>
          </cell>
        </row>
        <row r="3307">
          <cell r="A3307" t="str">
            <v>19.07.038</v>
          </cell>
          <cell r="B3307" t="str">
            <v>Fornecimento e instalação de tanque duplo, em inox, dimensões 120x55cm, inclusive sifão copo para tanque 11/4"x11/2" em pvc e válvula de escoamento em pvc, para tanque de 11/4".</v>
          </cell>
          <cell r="C3307" t="str">
            <v>m</v>
          </cell>
          <cell r="D3307">
            <v>665.19999999999993</v>
          </cell>
          <cell r="E3307">
            <v>532.16</v>
          </cell>
          <cell r="F3307" t="str">
            <v>SEDUC</v>
          </cell>
        </row>
        <row r="3308">
          <cell r="A3308" t="str">
            <v/>
          </cell>
          <cell r="D3308">
            <v>0</v>
          </cell>
        </row>
        <row r="3309">
          <cell r="A3309" t="str">
            <v>19.07.039</v>
          </cell>
          <cell r="B3309" t="str">
            <v>Fornecimento e instalação de tanque em inox, dimensões 40x50cm, inclusive sifão copo para tanque 11/4"x11/2" em pvc e válvula de escoamento em pvc, para tanque de 11/4".</v>
          </cell>
          <cell r="C3309" t="str">
            <v>Un</v>
          </cell>
          <cell r="D3309">
            <v>623.71250000000009</v>
          </cell>
          <cell r="E3309">
            <v>498.97</v>
          </cell>
          <cell r="F3309" t="str">
            <v>SEDUC</v>
          </cell>
        </row>
        <row r="3310">
          <cell r="A3310" t="str">
            <v/>
          </cell>
          <cell r="D3310">
            <v>0</v>
          </cell>
        </row>
        <row r="3311">
          <cell r="A3311" t="str">
            <v>19.07.040</v>
          </cell>
          <cell r="B3311" t="str">
            <v>FORNECIMENTO E INSTALAÇÃO DE ASSENTO PLÁSTICO PARA BACIA SANITÁRIA, COR BRANCO E DE 1ª QUALIDADE, CIPLA OU SIMILAR.</v>
          </cell>
          <cell r="C3311" t="str">
            <v>Un</v>
          </cell>
          <cell r="D3311">
            <v>25.0625</v>
          </cell>
          <cell r="E3311">
            <v>20.05</v>
          </cell>
          <cell r="F3311" t="str">
            <v>SEDUC</v>
          </cell>
        </row>
        <row r="3312">
          <cell r="A3312" t="str">
            <v/>
          </cell>
          <cell r="D3312">
            <v>0</v>
          </cell>
        </row>
        <row r="3313">
          <cell r="A3313" t="str">
            <v>19.07.060</v>
          </cell>
          <cell r="B3313" t="str">
            <v>FORNECIMENTO E ASSENTAMENTO DE MICTORIO SIFONADO PARA PAREDE DE LOUCA BRANCA CELITE LINHA INSTITUCIONAIS OU SIMILAR, INCLUSIVE ACESSORIOS CORRESPONDENTES.</v>
          </cell>
          <cell r="C3313" t="str">
            <v>Cj</v>
          </cell>
          <cell r="D3313">
            <v>175.46250000000001</v>
          </cell>
          <cell r="E3313">
            <v>140.37</v>
          </cell>
          <cell r="F3313" t="str">
            <v>EMLURB</v>
          </cell>
        </row>
        <row r="3314">
          <cell r="A3314" t="str">
            <v/>
          </cell>
          <cell r="D3314">
            <v>0</v>
          </cell>
        </row>
        <row r="3315">
          <cell r="A3315" t="str">
            <v>19.07.070</v>
          </cell>
          <cell r="B3315" t="str">
            <v>FORNECIMENTO E ASSENTAMENTO DE SABONETEIRA DE LOUCA BRANCA,CELITE OU SIMILAR, NAS DIMENSOES 7.5 X 15 CM.</v>
          </cell>
          <cell r="C3315" t="str">
            <v>Un</v>
          </cell>
          <cell r="D3315">
            <v>22.324999999999999</v>
          </cell>
          <cell r="E3315">
            <v>17.86</v>
          </cell>
          <cell r="F3315" t="str">
            <v>EMLURB</v>
          </cell>
        </row>
        <row r="3316">
          <cell r="A3316" t="str">
            <v/>
          </cell>
          <cell r="D3316">
            <v>0</v>
          </cell>
        </row>
        <row r="3317">
          <cell r="A3317" t="str">
            <v>19.07.080</v>
          </cell>
          <cell r="B3317" t="str">
            <v>FORNECIMENTO E ASSENTAMENTO DE CABIDE DE LOUCA BRANCA, CELITE OU SIMILAR, COM UM GANCHO.</v>
          </cell>
          <cell r="C3317" t="str">
            <v>Un</v>
          </cell>
          <cell r="D3317">
            <v>11.899999999999999</v>
          </cell>
          <cell r="E3317">
            <v>9.52</v>
          </cell>
          <cell r="F3317" t="str">
            <v>EMLURB</v>
          </cell>
        </row>
        <row r="3318">
          <cell r="A3318" t="str">
            <v/>
          </cell>
          <cell r="D3318">
            <v>0</v>
          </cell>
        </row>
        <row r="3319">
          <cell r="A3319" t="str">
            <v>19.07.081</v>
          </cell>
          <cell r="B3319" t="str">
            <v>FORNECIMENTO E INSTALAÇÃO DE BARRA DE APOIO CROMADA 0,90 M JACKWAL REF. 4513-140 OU SIMILAR PARA WC DA SEDUC TÉRREO.</v>
          </cell>
          <cell r="C3319" t="str">
            <v>Un</v>
          </cell>
          <cell r="D3319">
            <v>125.41249999999999</v>
          </cell>
          <cell r="E3319">
            <v>100.33</v>
          </cell>
          <cell r="F3319" t="str">
            <v>SEDUC</v>
          </cell>
        </row>
        <row r="3320">
          <cell r="A3320" t="str">
            <v/>
          </cell>
          <cell r="D3320">
            <v>0</v>
          </cell>
        </row>
        <row r="3321">
          <cell r="A3321" t="str">
            <v>19.07.090</v>
          </cell>
          <cell r="B3321" t="str">
            <v>FORNECIMENTO E ASSENTAMENTO DE PAPELEIRA DE LOUCA BRANCA, CELITE OU SIMILAR,NAS DIMENSOES 15 X 15 CM.</v>
          </cell>
          <cell r="C3321" t="str">
            <v>Un</v>
          </cell>
          <cell r="D3321">
            <v>23.5</v>
          </cell>
          <cell r="E3321">
            <v>18.8</v>
          </cell>
          <cell r="F3321" t="str">
            <v>EMLURB</v>
          </cell>
        </row>
        <row r="3322">
          <cell r="A3322" t="str">
            <v/>
          </cell>
          <cell r="D3322">
            <v>0</v>
          </cell>
        </row>
        <row r="3323">
          <cell r="A3323" t="str">
            <v>19.07.091</v>
          </cell>
          <cell r="B3323" t="str">
            <v>Fornecimento e instalação de balcão de inox com 60cm de largura e 02 cubas de 40x34x12cm, inclusive válvula e sifão para pia cromados.</v>
          </cell>
          <cell r="C3323" t="str">
            <v>m</v>
          </cell>
          <cell r="D3323">
            <v>822.88749999999993</v>
          </cell>
          <cell r="E3323">
            <v>658.31</v>
          </cell>
          <cell r="F3323" t="str">
            <v>SEDUC</v>
          </cell>
        </row>
        <row r="3324">
          <cell r="A3324" t="str">
            <v/>
          </cell>
          <cell r="D3324">
            <v>0</v>
          </cell>
        </row>
        <row r="3325">
          <cell r="A3325" t="str">
            <v>19.07.092</v>
          </cell>
          <cell r="B3325" t="str">
            <v>Fornecimento e instalação de balcão de inox com 60cm de largura e 01 cuba de 40x34x12cm, inclusive válvula e sifão para pia cromados.</v>
          </cell>
          <cell r="C3325" t="str">
            <v>m</v>
          </cell>
          <cell r="D3325">
            <v>707.51250000000005</v>
          </cell>
          <cell r="E3325">
            <v>566.01</v>
          </cell>
          <cell r="F3325" t="str">
            <v>SEDUC</v>
          </cell>
        </row>
        <row r="3326">
          <cell r="A3326" t="str">
            <v/>
          </cell>
          <cell r="D3326">
            <v>0</v>
          </cell>
        </row>
        <row r="3327">
          <cell r="A3327" t="str">
            <v>19.07.093</v>
          </cell>
          <cell r="B3327" t="str">
            <v>Fornecimento e instalação de cuba tipo expurgo hospitalar de inox com tampa, marca brasinox/wicon-inox ou similar, inclusive instalação.</v>
          </cell>
          <cell r="C3327" t="str">
            <v>Un</v>
          </cell>
          <cell r="D3327">
            <v>1306.3625</v>
          </cell>
          <cell r="E3327">
            <v>1045.0899999999999</v>
          </cell>
          <cell r="F3327" t="str">
            <v>SEDUC</v>
          </cell>
        </row>
        <row r="3328">
          <cell r="A3328" t="str">
            <v/>
          </cell>
          <cell r="D3328">
            <v>0</v>
          </cell>
        </row>
        <row r="3329">
          <cell r="A3329" t="str">
            <v>19.07.100</v>
          </cell>
          <cell r="B3329" t="str">
            <v>FORNECIMENTO ASSENTAMENTO DE PIA DE COZINHA COM CUBA SIMPLES DE ACO INOXIDAVEL, MEKAL OU SIMILAR,NAS DIMENSOES 0.40 X 0,34 X 0,15 M,INCLUSIVE ACESSORIOS CORRESPONDENTES.</v>
          </cell>
          <cell r="C3329" t="str">
            <v>Cj</v>
          </cell>
          <cell r="D3329">
            <v>205.17499999999998</v>
          </cell>
          <cell r="E3329">
            <v>164.14</v>
          </cell>
          <cell r="F3329" t="str">
            <v>EMLURB</v>
          </cell>
        </row>
        <row r="3330">
          <cell r="A3330" t="str">
            <v/>
          </cell>
          <cell r="D3330">
            <v>0</v>
          </cell>
        </row>
        <row r="3331">
          <cell r="A3331" t="str">
            <v>19.07.101</v>
          </cell>
          <cell r="B3331" t="str">
            <v>FORNECIMENTO E INSTALAÇÃO DE VÁLVULA  PARA CUBA INOX, TIPO AMERICANA EM METAL CROMADO  DE 3 1/2"x 1 1/2"; FAB.:ESTEVES OU SIMILAR.</v>
          </cell>
          <cell r="C3331" t="str">
            <v>Un</v>
          </cell>
          <cell r="D3331">
            <v>36.175000000000004</v>
          </cell>
          <cell r="E3331">
            <v>28.94</v>
          </cell>
          <cell r="F3331" t="str">
            <v>SEDUC</v>
          </cell>
        </row>
        <row r="3332">
          <cell r="A3332" t="str">
            <v/>
          </cell>
          <cell r="D3332">
            <v>0</v>
          </cell>
        </row>
        <row r="3333">
          <cell r="A3333" t="str">
            <v>19.07.102</v>
          </cell>
          <cell r="B3333" t="str">
            <v>FORNECIMENTO E INSTALAÇÃO DE VÁLVULA PARA CUBA INOX, TIPO AMERICANA EM METAL CROMADO  DE 4 1/2"x 1 1/2"; FAB.:ESTEVES OU SIMILAR.</v>
          </cell>
          <cell r="C3333" t="str">
            <v>Un</v>
          </cell>
          <cell r="D3333">
            <v>65.8</v>
          </cell>
          <cell r="E3333">
            <v>52.64</v>
          </cell>
          <cell r="F3333" t="str">
            <v>SEDUC</v>
          </cell>
        </row>
        <row r="3334">
          <cell r="A3334" t="str">
            <v/>
          </cell>
          <cell r="D3334">
            <v>0</v>
          </cell>
        </row>
        <row r="3335">
          <cell r="A3335" t="str">
            <v>19.07.110</v>
          </cell>
          <cell r="B3335" t="str">
            <v>FORNECIMENTO E ASSENTAMENTO DE LAVANDERIA PRE FABRICADA, DE CONCRETO, NAS DIMENSOES 1,20 X 0,60 X 0,90 M, INCLUSIVE ACESSORIOS CORRESPONDENTES.</v>
          </cell>
          <cell r="C3335" t="str">
            <v>Cj</v>
          </cell>
          <cell r="D3335">
            <v>160.42500000000001</v>
          </cell>
          <cell r="E3335">
            <v>128.34</v>
          </cell>
          <cell r="F3335" t="str">
            <v>EMLURB</v>
          </cell>
        </row>
        <row r="3336">
          <cell r="A3336" t="str">
            <v/>
          </cell>
          <cell r="D3336">
            <v>0</v>
          </cell>
        </row>
        <row r="3337">
          <cell r="A3337" t="str">
            <v>19.07.120</v>
          </cell>
          <cell r="B3337" t="str">
            <v>FORNECIMENTO DE CAIXA DAQUA ELEVADA DE FIBROCIMENTO, COM TAMPA,CAPACIDADE PARA 500 LITROS INCLUSIVE COLOCACAO.</v>
          </cell>
          <cell r="C3337" t="str">
            <v>Un</v>
          </cell>
          <cell r="D3337">
            <v>223.9</v>
          </cell>
          <cell r="E3337">
            <v>179.12</v>
          </cell>
          <cell r="F3337" t="str">
            <v>EMLURB</v>
          </cell>
        </row>
        <row r="3338">
          <cell r="A3338" t="str">
            <v/>
          </cell>
          <cell r="D3338">
            <v>0</v>
          </cell>
        </row>
        <row r="3339">
          <cell r="A3339" t="str">
            <v>19.07.140</v>
          </cell>
          <cell r="B3339" t="str">
            <v>FORNECIMENTO DE CAIXA DAQUA ELEVADA DE FIBROCIMENTO, COM TAMPA, CAPACIDADE PARA 1000 LITROS, INCLUSIVE COLOCACAO.</v>
          </cell>
          <cell r="C3339" t="str">
            <v>Un</v>
          </cell>
          <cell r="D3339">
            <v>398.9</v>
          </cell>
          <cell r="E3339">
            <v>319.12</v>
          </cell>
          <cell r="F3339" t="str">
            <v>EMLURB</v>
          </cell>
        </row>
        <row r="3340">
          <cell r="A3340" t="str">
            <v/>
          </cell>
          <cell r="D3340">
            <v>0</v>
          </cell>
        </row>
        <row r="3341">
          <cell r="A3341" t="str">
            <v>19.07.145</v>
          </cell>
          <cell r="B3341" t="str">
            <v>FORNECIMENTO DE CAIXA DAQUA ELEVADA DE PVC, COM TAMPA, CAPACIDADE PARA 500 LITROS, INCLUSIVE COLOCACAO.</v>
          </cell>
          <cell r="C3341" t="str">
            <v>Un</v>
          </cell>
          <cell r="D3341">
            <v>264.71250000000003</v>
          </cell>
          <cell r="E3341">
            <v>211.77</v>
          </cell>
          <cell r="F3341" t="str">
            <v>EMLURB</v>
          </cell>
        </row>
        <row r="3342">
          <cell r="A3342" t="str">
            <v/>
          </cell>
          <cell r="D3342">
            <v>0</v>
          </cell>
        </row>
        <row r="3343">
          <cell r="A3343" t="str">
            <v>19.07.146</v>
          </cell>
          <cell r="B3343" t="str">
            <v>FORNECIMENTO DE CAIXA DAQUA ELEVADA DE PVC, COM TAMPA, CAPACIDADE PARA 1000 LITROS, INCLUSIVE COLOCACAO.</v>
          </cell>
          <cell r="C3343" t="str">
            <v>Un</v>
          </cell>
          <cell r="D3343">
            <v>398.9</v>
          </cell>
          <cell r="E3343">
            <v>319.12</v>
          </cell>
          <cell r="F3343" t="str">
            <v>EMLURB</v>
          </cell>
        </row>
        <row r="3344">
          <cell r="A3344" t="str">
            <v/>
          </cell>
          <cell r="D3344">
            <v>0</v>
          </cell>
        </row>
        <row r="3345">
          <cell r="A3345" t="str">
            <v>19.07.147</v>
          </cell>
          <cell r="B3345" t="str">
            <v>FORNECIMENTO DE CAIXA DAQUA ELEVADA DE PVC, COM TAMPA, CAPACIDADE PARA 2000 LITROS, INCLUSIVE COLOCACAO.</v>
          </cell>
          <cell r="C3345" t="str">
            <v>Un</v>
          </cell>
          <cell r="D3345">
            <v>723.9</v>
          </cell>
          <cell r="E3345">
            <v>579.12</v>
          </cell>
          <cell r="F3345" t="str">
            <v>EMLURB</v>
          </cell>
        </row>
        <row r="3346">
          <cell r="A3346" t="str">
            <v/>
          </cell>
          <cell r="D3346">
            <v>0</v>
          </cell>
        </row>
        <row r="3347">
          <cell r="A3347" t="str">
            <v>19.07.150</v>
          </cell>
          <cell r="B3347" t="str">
            <v>FORNECIMENTO DE FILTRO DE PRESSAO PARA PAREDE SALUS,STEFANNI, STILLA  OU SIMILAR, INCLUSIVE FIXACAO.</v>
          </cell>
          <cell r="C3347" t="str">
            <v>Un</v>
          </cell>
          <cell r="D3347">
            <v>129.73750000000001</v>
          </cell>
          <cell r="E3347">
            <v>103.79</v>
          </cell>
          <cell r="F3347" t="str">
            <v>EMLURB</v>
          </cell>
        </row>
        <row r="3348">
          <cell r="A3348" t="str">
            <v/>
          </cell>
          <cell r="D3348">
            <v>0</v>
          </cell>
        </row>
        <row r="3349">
          <cell r="A3349" t="str">
            <v>19.07.170</v>
          </cell>
          <cell r="B3349" t="str">
            <v>FORNECIMENTO DE DUCHA MANUAL, ACQUA JET, REF. 2195 JR, FABRIMAR OU SIMILAR, INCLUSIVE FIXACAO.</v>
          </cell>
          <cell r="C3349" t="str">
            <v>Un</v>
          </cell>
          <cell r="D3349">
            <v>78.899999999999991</v>
          </cell>
          <cell r="E3349">
            <v>63.12</v>
          </cell>
          <cell r="F3349" t="str">
            <v>EMLURB</v>
          </cell>
        </row>
        <row r="3350">
          <cell r="A3350" t="str">
            <v/>
          </cell>
          <cell r="D3350">
            <v>0</v>
          </cell>
        </row>
        <row r="3351">
          <cell r="A3351" t="str">
            <v>19.07.180</v>
          </cell>
          <cell r="B3351" t="str">
            <v>FORNECIMENTO DE CHUVEIRO COM ARTICULACAO, DIAMETRO DE 1/2 POL. COM ACABAMENTO CROMADO,REF. C 1991-FABRIMAR OU SIMILAR, INCLUSIVE FIXACAO</v>
          </cell>
          <cell r="C3351" t="str">
            <v>Un</v>
          </cell>
          <cell r="D3351">
            <v>122.22499999999999</v>
          </cell>
          <cell r="E3351">
            <v>97.78</v>
          </cell>
          <cell r="F3351" t="str">
            <v>EMLURB</v>
          </cell>
        </row>
        <row r="3352">
          <cell r="A3352" t="str">
            <v/>
          </cell>
          <cell r="D3352">
            <v>0</v>
          </cell>
        </row>
        <row r="3353">
          <cell r="A3353" t="str">
            <v>19.07.190</v>
          </cell>
          <cell r="B3353" t="str">
            <v>FORNECIMENTO DE CHUVEIRO DE METAL,DIAMETRO DE 1/2 POL., INCLUSIVE FIXACAO.</v>
          </cell>
          <cell r="C3353" t="str">
            <v>Un</v>
          </cell>
          <cell r="D3353">
            <v>64.75</v>
          </cell>
          <cell r="E3353">
            <v>51.8</v>
          </cell>
          <cell r="F3353" t="str">
            <v>EMLURB</v>
          </cell>
        </row>
        <row r="3354">
          <cell r="A3354" t="str">
            <v/>
          </cell>
          <cell r="D3354">
            <v>0</v>
          </cell>
        </row>
        <row r="3355">
          <cell r="A3355" t="str">
            <v>19.07.200</v>
          </cell>
          <cell r="B3355" t="str">
            <v>FORNECIMENTO DE CHUVEIRO COM HASTE DE PLASTICO, DIAM. 1/2 POL. TIGRE OU SIMILAR, INCLUSIVE FIXACAO.</v>
          </cell>
          <cell r="C3355" t="str">
            <v>Un</v>
          </cell>
          <cell r="D3355">
            <v>11.737500000000001</v>
          </cell>
          <cell r="E3355">
            <v>9.39</v>
          </cell>
          <cell r="F3355" t="str">
            <v>EMLURB</v>
          </cell>
        </row>
        <row r="3356">
          <cell r="A3356" t="str">
            <v/>
          </cell>
          <cell r="D3356">
            <v>0</v>
          </cell>
        </row>
        <row r="3357">
          <cell r="A3357" t="str">
            <v>19.07.210</v>
          </cell>
          <cell r="B3357" t="str">
            <v>FORNECIMENTO DE CAIXA DE DESCARGA DE SOBREPOR (TUBO ALTO), DE PLASTICO ( AKROS) OU SIMILAR, INCLUSIVE FIXACAO E ACESSORIOS CORRESPONDENTES.</v>
          </cell>
          <cell r="C3357" t="str">
            <v>Cj</v>
          </cell>
          <cell r="D3357">
            <v>100.73750000000001</v>
          </cell>
          <cell r="E3357">
            <v>80.59</v>
          </cell>
          <cell r="F3357" t="str">
            <v>EMLURB</v>
          </cell>
        </row>
        <row r="3358">
          <cell r="A3358" t="str">
            <v/>
          </cell>
          <cell r="D3358">
            <v>0</v>
          </cell>
        </row>
        <row r="3359">
          <cell r="A3359" t="str">
            <v>19.07.240</v>
          </cell>
          <cell r="B3359" t="str">
            <v>FORNECIMENTO DE VALVULA DE DESCARGA COM REGISTRO, HYDRA OU SIMILAR, INCLUSIVE FIXACAO.</v>
          </cell>
          <cell r="C3359" t="str">
            <v>Un</v>
          </cell>
          <cell r="D3359">
            <v>217.73750000000001</v>
          </cell>
          <cell r="E3359">
            <v>174.19</v>
          </cell>
          <cell r="F3359" t="str">
            <v>EMLURB</v>
          </cell>
        </row>
        <row r="3360">
          <cell r="A3360" t="str">
            <v/>
          </cell>
          <cell r="D3360">
            <v>0</v>
          </cell>
        </row>
        <row r="3361">
          <cell r="A3361" t="str">
            <v>19.07.250</v>
          </cell>
          <cell r="B3361" t="str">
            <v>FORNECIMENTO DE VALVULA DE DESCARGA COM REGISTRO, DOCOL OU SIMILAR, INCLUSIVE FIXACAO.</v>
          </cell>
          <cell r="C3361" t="str">
            <v>Un</v>
          </cell>
          <cell r="D3361">
            <v>202.38749999999999</v>
          </cell>
          <cell r="E3361">
            <v>161.91</v>
          </cell>
          <cell r="F3361" t="str">
            <v>EMLURB</v>
          </cell>
        </row>
        <row r="3362">
          <cell r="A3362" t="str">
            <v/>
          </cell>
          <cell r="D3362">
            <v>0</v>
          </cell>
        </row>
        <row r="3363">
          <cell r="A3363" t="str">
            <v>19.07.260</v>
          </cell>
          <cell r="B3363" t="str">
            <v>FORNECIMENTO DE TORNEIRA DE PRESSAO PARA PIA DIAMETRO 1/2, REF. 1159 C-39, DECA OU SIMILAR, INCLUSIVE FIXACAO.</v>
          </cell>
          <cell r="C3363" t="str">
            <v>Un</v>
          </cell>
          <cell r="D3363">
            <v>95</v>
          </cell>
          <cell r="E3363">
            <v>76</v>
          </cell>
          <cell r="F3363" t="str">
            <v>EMLURB</v>
          </cell>
        </row>
        <row r="3364">
          <cell r="A3364" t="str">
            <v/>
          </cell>
          <cell r="D3364">
            <v>0</v>
          </cell>
        </row>
        <row r="3365">
          <cell r="A3365" t="str">
            <v>19.07.270</v>
          </cell>
          <cell r="B3365" t="str">
            <v>FORNECIMENTO DE TORNEIRA DE PRESSAO PARA PIA, COM ACABAMENTO CROMADO, DIAMETRO DE 1/2 POL., REF. 1158, JR FABRIMAR OU SIMILAR, INCLUSIVE FIXACAO.</v>
          </cell>
          <cell r="C3365" t="str">
            <v>Un</v>
          </cell>
          <cell r="D3365">
            <v>68.5</v>
          </cell>
          <cell r="E3365">
            <v>54.8</v>
          </cell>
          <cell r="F3365" t="str">
            <v>EMLURB</v>
          </cell>
        </row>
        <row r="3366">
          <cell r="A3366" t="str">
            <v/>
          </cell>
          <cell r="D3366">
            <v>0</v>
          </cell>
        </row>
        <row r="3367">
          <cell r="A3367" t="str">
            <v>19.07.275</v>
          </cell>
          <cell r="B3367" t="str">
            <v>FORNECIMENTO DE TORNEIRA DE PRESSAO PARA PIA, COM ACABAMENTO CROMADO, DIAM. DE 1/2 POL., COM AREJADOR, REF.1158, LINHA C-33 SIGMA OU SIMILAR, INCLUSIVE FIXACAO.</v>
          </cell>
          <cell r="C3367" t="str">
            <v>Un</v>
          </cell>
          <cell r="D3367">
            <v>45.987499999999997</v>
          </cell>
          <cell r="E3367">
            <v>36.79</v>
          </cell>
          <cell r="F3367" t="str">
            <v>EMLURB</v>
          </cell>
        </row>
        <row r="3368">
          <cell r="A3368" t="str">
            <v/>
          </cell>
          <cell r="D3368">
            <v>0</v>
          </cell>
        </row>
        <row r="3369">
          <cell r="A3369" t="str">
            <v>19.07.280</v>
          </cell>
          <cell r="B3369" t="str">
            <v>FORNECIMENTO DE TORNEIRA DE PRESSAO PARA LAVATORIO, COM ACABAMENTO CROMADO, DIAM.1/2" REF. 1193 C-39 DECA OU SIMILAR, INCLUSIVE FIXACAO.</v>
          </cell>
          <cell r="C3369" t="str">
            <v>Un</v>
          </cell>
          <cell r="D3369">
            <v>103.5</v>
          </cell>
          <cell r="E3369">
            <v>82.8</v>
          </cell>
          <cell r="F3369" t="str">
            <v>EMLURB</v>
          </cell>
        </row>
        <row r="3370">
          <cell r="A3370" t="str">
            <v/>
          </cell>
          <cell r="D3370">
            <v>0</v>
          </cell>
        </row>
        <row r="3371">
          <cell r="A3371" t="str">
            <v>19.07.285</v>
          </cell>
          <cell r="B3371" t="str">
            <v>FORNECIMENTO DE TORNEIRA DE PRESSAO PARA LAVATORIO, COM ACABAMENTO CROMADO, DIAM.1/2 POL., REF.1190 DL, FABRIMAR OU SIMILAR, INCLUSIVE FIXACAO.</v>
          </cell>
          <cell r="C3371" t="str">
            <v>Un</v>
          </cell>
          <cell r="D3371">
            <v>102.0625</v>
          </cell>
          <cell r="E3371">
            <v>81.650000000000006</v>
          </cell>
          <cell r="F3371" t="str">
            <v>EMLURB</v>
          </cell>
        </row>
        <row r="3372">
          <cell r="A3372" t="str">
            <v/>
          </cell>
          <cell r="D3372">
            <v>0</v>
          </cell>
        </row>
        <row r="3373">
          <cell r="A3373" t="str">
            <v>19.07.290</v>
          </cell>
          <cell r="B3373" t="str">
            <v>FORNECIMENTO DE TORNEIRA DE PRESSAO PARA LAVATORIO, COM ACABAMENTO CROMADO,DIAMETRO DE 1/2 POL., REF.1193, LINHA C-33, SIGMA OU SIMILAR, INCLUSIVE FIXACAO.</v>
          </cell>
          <cell r="C3373" t="str">
            <v>Un</v>
          </cell>
          <cell r="D3373">
            <v>40.125</v>
          </cell>
          <cell r="E3373">
            <v>32.1</v>
          </cell>
          <cell r="F3373" t="str">
            <v>EMLURB</v>
          </cell>
        </row>
        <row r="3374">
          <cell r="A3374" t="str">
            <v/>
          </cell>
          <cell r="D3374">
            <v>0</v>
          </cell>
        </row>
        <row r="3375">
          <cell r="A3375" t="str">
            <v>19.07.295</v>
          </cell>
          <cell r="B3375" t="str">
            <v>Fornecimento e instalação de válvula de acionamento automático com pedal, docol ou similar, inclusive torneira para lavatório docol ou similar.</v>
          </cell>
          <cell r="C3375" t="str">
            <v>Un</v>
          </cell>
          <cell r="D3375">
            <v>917.0625</v>
          </cell>
          <cell r="E3375">
            <v>733.65</v>
          </cell>
          <cell r="F3375" t="str">
            <v>SEDUC</v>
          </cell>
        </row>
        <row r="3376">
          <cell r="A3376" t="str">
            <v/>
          </cell>
          <cell r="D3376">
            <v>0</v>
          </cell>
        </row>
        <row r="3377">
          <cell r="A3377" t="str">
            <v>19.07.300</v>
          </cell>
          <cell r="B3377" t="str">
            <v>FORNECIMENTO DE TORNEIRA DE PRESSAO PARA LAVANDARIA, COM ACABAMENTO CROMADO,DIAMETRO DE 1/2 POL., REF.1152, FABRIMAR OU SIMILAR,LINHA JUNIOR, INCLUSIVE FIXACAO.</v>
          </cell>
          <cell r="C3377" t="str">
            <v>Un</v>
          </cell>
          <cell r="D3377">
            <v>39.737499999999997</v>
          </cell>
          <cell r="E3377">
            <v>31.79</v>
          </cell>
          <cell r="F3377" t="str">
            <v>EMLURB</v>
          </cell>
        </row>
        <row r="3378">
          <cell r="A3378" t="str">
            <v/>
          </cell>
          <cell r="D3378">
            <v>0</v>
          </cell>
        </row>
        <row r="3379">
          <cell r="A3379" t="str">
            <v>19.07.310</v>
          </cell>
          <cell r="B3379" t="str">
            <v>FORNECIMENTO DE TORNEIRA DE PRESSAO PARA LAVANDARIA, COM ACABAMENTO CROMADO, DIAMETRO DE 1/2 POL. REF.1153, LINHA C-33, SIGMA OU SIMILAR.</v>
          </cell>
          <cell r="C3379" t="str">
            <v>Un</v>
          </cell>
          <cell r="D3379">
            <v>30.237500000000001</v>
          </cell>
          <cell r="E3379">
            <v>24.19</v>
          </cell>
          <cell r="F3379" t="str">
            <v>EMLURB</v>
          </cell>
        </row>
        <row r="3380">
          <cell r="A3380" t="str">
            <v/>
          </cell>
          <cell r="D3380">
            <v>0</v>
          </cell>
        </row>
        <row r="3381">
          <cell r="A3381" t="str">
            <v>19.07.320</v>
          </cell>
          <cell r="B3381" t="str">
            <v>FORNECIMENTO DE TORNEIRA AMARELA PARA JARDIM, DIAMETRO 3/4 POL., INCLUSIVE FIXACAO.</v>
          </cell>
          <cell r="C3381" t="str">
            <v>Un</v>
          </cell>
          <cell r="D3381">
            <v>17.5</v>
          </cell>
          <cell r="E3381">
            <v>14</v>
          </cell>
          <cell r="F3381" t="str">
            <v>EMLURB</v>
          </cell>
        </row>
        <row r="3382">
          <cell r="A3382" t="str">
            <v/>
          </cell>
          <cell r="D3382">
            <v>0</v>
          </cell>
        </row>
        <row r="3383">
          <cell r="A3383" t="str">
            <v>19.07.330</v>
          </cell>
          <cell r="B3383" t="str">
            <v>FORNECIMENTO E ASSENTAMENTO DE REGISTRO DE ESFERA 3/4" COM BORBOLETA, ROSCÁVEL EM PVC, FAB.:TIGRE OU SIMILAR.</v>
          </cell>
          <cell r="C3383" t="str">
            <v>Un</v>
          </cell>
          <cell r="D3383">
            <v>17.4375</v>
          </cell>
          <cell r="E3383">
            <v>13.95</v>
          </cell>
          <cell r="F3383" t="str">
            <v>SEDUC</v>
          </cell>
        </row>
        <row r="3384">
          <cell r="A3384" t="str">
            <v/>
          </cell>
          <cell r="D3384">
            <v>0</v>
          </cell>
        </row>
        <row r="3385">
          <cell r="A3385" t="str">
            <v>19.07.340</v>
          </cell>
          <cell r="B3385" t="str">
            <v>FORNECIMENTO DE REGISTRO DE PRESSAO COM CANOPLA, ACABAMENTO CROMADO, REF.1416, FABRIMAR OU SIMILAR DE 1/2 POL., INCLUSIVE FIXACAO.</v>
          </cell>
          <cell r="C3385" t="str">
            <v>Un</v>
          </cell>
          <cell r="D3385">
            <v>57.112499999999997</v>
          </cell>
          <cell r="E3385">
            <v>45.69</v>
          </cell>
          <cell r="F3385" t="str">
            <v>EMLURB</v>
          </cell>
        </row>
        <row r="3386">
          <cell r="A3386" t="str">
            <v/>
          </cell>
          <cell r="D3386">
            <v>0</v>
          </cell>
        </row>
        <row r="3387">
          <cell r="A3387" t="str">
            <v>19.07.350</v>
          </cell>
          <cell r="B3387" t="str">
            <v>FORNECIMENTO DE REGISTRO DE PRESSAO COM CANOPLA ACABAMENTO CROMADO, REF.1416, DECA 50 OU SIMILAR, LINHA PRATA, DIAMETRO DE 3/4 POL.,INCLUSIVE FIXACAO.</v>
          </cell>
          <cell r="C3387" t="str">
            <v>Un</v>
          </cell>
          <cell r="D3387">
            <v>87.725000000000009</v>
          </cell>
          <cell r="E3387">
            <v>70.180000000000007</v>
          </cell>
          <cell r="F3387" t="str">
            <v>EMLURB</v>
          </cell>
        </row>
        <row r="3388">
          <cell r="A3388" t="str">
            <v/>
          </cell>
          <cell r="D3388">
            <v>0</v>
          </cell>
        </row>
        <row r="3389">
          <cell r="A3389" t="str">
            <v>19.07.360</v>
          </cell>
          <cell r="B3389" t="str">
            <v>FORNECIMENTO DE REGISTRO DE PRESSAO COM CANOPLA, ACABAMENTO CROMADO, REF.1416, FABRIMAR OU SIMILAR, DIAMETRO DE 3/4 POL., INCLUSIVE FIXACAO.</v>
          </cell>
          <cell r="C3389" t="str">
            <v>Un</v>
          </cell>
          <cell r="D3389">
            <v>64</v>
          </cell>
          <cell r="E3389">
            <v>51.2</v>
          </cell>
          <cell r="F3389" t="str">
            <v>EMLURB</v>
          </cell>
        </row>
        <row r="3390">
          <cell r="A3390" t="str">
            <v/>
          </cell>
          <cell r="D3390">
            <v>0</v>
          </cell>
        </row>
        <row r="3391">
          <cell r="A3391" t="str">
            <v>19.07.365</v>
          </cell>
          <cell r="B3391" t="str">
            <v>FORNECIMENTO DE REGISTRO DE GAVETA COM CANOPLA, ACABAMENTO CROMADO, REF. 1509, LINHA ASCOT, FABRIMAR OU SIMILAR, DIAM. 1/2 POL., INCLUSIVE FIXACAO.</v>
          </cell>
          <cell r="C3391" t="str">
            <v>Un</v>
          </cell>
          <cell r="D3391">
            <v>55.512499999999996</v>
          </cell>
          <cell r="E3391">
            <v>44.41</v>
          </cell>
          <cell r="F3391" t="str">
            <v>EMLURB</v>
          </cell>
        </row>
        <row r="3392">
          <cell r="A3392" t="str">
            <v/>
          </cell>
          <cell r="D3392">
            <v>0</v>
          </cell>
        </row>
        <row r="3393">
          <cell r="A3393" t="str">
            <v>19.07.390</v>
          </cell>
          <cell r="B3393" t="str">
            <v>FORNECIMENTO DE REGISTRO DE GAVETA COM CANOPLA, ACABAMENTO CROMADO, REF.1509-C39,DECA OU SIMILAR, LINHA PRATA, DIAMETRO DE 3/4 POL.,INCLUSIVE FIXACAO.</v>
          </cell>
          <cell r="C3393" t="str">
            <v>Un</v>
          </cell>
          <cell r="D3393">
            <v>75.25</v>
          </cell>
          <cell r="E3393">
            <v>60.2</v>
          </cell>
          <cell r="F3393" t="str">
            <v>EMLURB</v>
          </cell>
        </row>
        <row r="3394">
          <cell r="A3394" t="str">
            <v/>
          </cell>
          <cell r="D3394">
            <v>0</v>
          </cell>
        </row>
        <row r="3395">
          <cell r="A3395" t="str">
            <v>19.07.410</v>
          </cell>
          <cell r="B3395" t="str">
            <v>FORNECIMENTO DE REGISTRO DE GAVETA COM CANOPLA, ACABAMENTO CROMADO, REF.1509-C39,DECA OU SIMILAR, LINHA PRATA, DIAMETRO DE 1 POL., INCLUSIVE FIXACAO.</v>
          </cell>
          <cell r="C3395" t="str">
            <v>Un</v>
          </cell>
          <cell r="D3395">
            <v>99.175000000000011</v>
          </cell>
          <cell r="E3395">
            <v>79.34</v>
          </cell>
          <cell r="F3395" t="str">
            <v>EMLURB</v>
          </cell>
        </row>
        <row r="3396">
          <cell r="A3396" t="str">
            <v/>
          </cell>
          <cell r="D3396">
            <v>0</v>
          </cell>
        </row>
        <row r="3397">
          <cell r="A3397" t="str">
            <v>19.07.420</v>
          </cell>
          <cell r="B3397" t="str">
            <v>FORNECIMENTO DE REGISTRO DE GAVETA COM CANOPLA, ACABAMENTO CROMADO, REF.1509-C39,DECA OU SIMILAR, LINHA PRATA, DIAMETRO DE 1.1/4 POL., INCLUSIVE FIXACAO.</v>
          </cell>
          <cell r="C3397" t="str">
            <v>Un</v>
          </cell>
          <cell r="D3397">
            <v>138.9</v>
          </cell>
          <cell r="E3397">
            <v>111.12</v>
          </cell>
          <cell r="F3397" t="str">
            <v>EMLURB</v>
          </cell>
        </row>
        <row r="3398">
          <cell r="A3398" t="str">
            <v/>
          </cell>
          <cell r="D3398">
            <v>0</v>
          </cell>
        </row>
        <row r="3399">
          <cell r="A3399" t="str">
            <v>19.07.430</v>
          </cell>
          <cell r="B3399" t="str">
            <v>FORNECIMENTO DE REGISTRO DE GAVETA COM CANOPLA, ACABAMENTO CROMADO, REF.1509-C39,DECA OU SIMILAR, LINHA PRATA, DIAMETRO DE 1.1/2 POL., INCLUSIVE FIXACAO.</v>
          </cell>
          <cell r="C3399" t="str">
            <v>Un</v>
          </cell>
          <cell r="D3399">
            <v>152.01249999999999</v>
          </cell>
          <cell r="E3399">
            <v>121.61</v>
          </cell>
          <cell r="F3399" t="str">
            <v>EMLURB</v>
          </cell>
        </row>
        <row r="3400">
          <cell r="A3400" t="str">
            <v/>
          </cell>
          <cell r="D3400">
            <v>0</v>
          </cell>
        </row>
        <row r="3401">
          <cell r="A3401" t="str">
            <v>19.07.440</v>
          </cell>
          <cell r="B3401" t="str">
            <v>FORNECIMENTO DE REGISTRO DE GAVETA BRUTO, REF 1502, DECA OU SIMILAR, DIAMETRO DE 1/2 POL., INCLUSIVE FIXACAO.</v>
          </cell>
          <cell r="C3401" t="str">
            <v>Un</v>
          </cell>
          <cell r="D3401">
            <v>34.887500000000003</v>
          </cell>
          <cell r="E3401">
            <v>27.91</v>
          </cell>
          <cell r="F3401" t="str">
            <v>EMLURB</v>
          </cell>
        </row>
        <row r="3402">
          <cell r="A3402" t="str">
            <v/>
          </cell>
          <cell r="D3402">
            <v>0</v>
          </cell>
        </row>
        <row r="3403">
          <cell r="A3403" t="str">
            <v>19.07.450</v>
          </cell>
          <cell r="B3403" t="str">
            <v>FORNECIMENTO DE REGISTRO DE GAVETA BRUTO, REF 1502, DECA OU SIMILAR, DIAMETRO DE 3/4 POL., INCLUSIVE FIXACAO.</v>
          </cell>
          <cell r="C3403" t="str">
            <v>Un</v>
          </cell>
          <cell r="D3403">
            <v>36.625</v>
          </cell>
          <cell r="E3403">
            <v>29.3</v>
          </cell>
          <cell r="F3403" t="str">
            <v>EMLURB</v>
          </cell>
        </row>
        <row r="3404">
          <cell r="A3404" t="str">
            <v/>
          </cell>
          <cell r="D3404">
            <v>0</v>
          </cell>
        </row>
        <row r="3405">
          <cell r="A3405" t="str">
            <v>19.07.460</v>
          </cell>
          <cell r="B3405" t="str">
            <v>FORNECIMENTO DE REGISTRO DE GAVETA BRUTO, REF 1502, DECA OU SIMILAR, DIAMETRO DE 1 POL., IN CLUSIVE FIXACAO.</v>
          </cell>
          <cell r="C3405" t="str">
            <v>Un</v>
          </cell>
          <cell r="D3405">
            <v>47.175000000000004</v>
          </cell>
          <cell r="E3405">
            <v>37.74</v>
          </cell>
          <cell r="F3405" t="str">
            <v>EMLURB</v>
          </cell>
        </row>
        <row r="3406">
          <cell r="A3406" t="str">
            <v/>
          </cell>
          <cell r="D3406">
            <v>0</v>
          </cell>
        </row>
        <row r="3407">
          <cell r="A3407" t="str">
            <v>19.07.470</v>
          </cell>
          <cell r="B3407" t="str">
            <v>FORNECIMENTO DE REGISTRO DE GAVETA BRUTO, REF 1502, DECA OU SIMILAR, DIAMETRO DE 1.1/4 POL. INCLUSIVE FIXACAO.</v>
          </cell>
          <cell r="C3407" t="str">
            <v>Un</v>
          </cell>
          <cell r="D3407">
            <v>64.7</v>
          </cell>
          <cell r="E3407">
            <v>51.76</v>
          </cell>
          <cell r="F3407" t="str">
            <v>EMLURB</v>
          </cell>
        </row>
        <row r="3408">
          <cell r="A3408" t="str">
            <v/>
          </cell>
          <cell r="D3408">
            <v>0</v>
          </cell>
        </row>
        <row r="3409">
          <cell r="A3409" t="str">
            <v>19.07.480</v>
          </cell>
          <cell r="B3409" t="str">
            <v>FORNECIMENTO DE REGISTRO DE GAVETA BRUTO, REF 1502, DECA OU SIMILAR, DIAMETRO DE 1.1/2 POL. INCLUSIVE FIXACAO.</v>
          </cell>
          <cell r="C3409" t="str">
            <v>Un</v>
          </cell>
          <cell r="D3409">
            <v>81.1875</v>
          </cell>
          <cell r="E3409">
            <v>64.95</v>
          </cell>
          <cell r="F3409" t="str">
            <v>EMLURB</v>
          </cell>
        </row>
        <row r="3410">
          <cell r="A3410" t="str">
            <v/>
          </cell>
          <cell r="D3410">
            <v>0</v>
          </cell>
        </row>
        <row r="3411">
          <cell r="A3411" t="str">
            <v>19.07.490</v>
          </cell>
          <cell r="B3411" t="str">
            <v>FORNECIMENTO DE REGISTRO DE GAVETA BRUTO, REF 1502, DECA OU SIMILAR, DIAM. 2 POL.,INCLUSIVE FIXACAO.</v>
          </cell>
          <cell r="C3411" t="str">
            <v>Un</v>
          </cell>
          <cell r="D3411">
            <v>117.0625</v>
          </cell>
          <cell r="E3411">
            <v>93.65</v>
          </cell>
          <cell r="F3411" t="str">
            <v>EMLURB</v>
          </cell>
        </row>
        <row r="3412">
          <cell r="A3412" t="str">
            <v/>
          </cell>
          <cell r="D3412">
            <v>0</v>
          </cell>
        </row>
        <row r="3413">
          <cell r="A3413" t="str">
            <v>19.07.500</v>
          </cell>
          <cell r="B3413" t="str">
            <v>FORNECIMENTO DE REGISTRO DE GAVETA BRUTO, REF 1502, DECA OU SIMILAR, DIAM. 2. 1/2 POL., INCLUSIVE FIXACAO.</v>
          </cell>
          <cell r="C3413" t="str">
            <v>Un</v>
          </cell>
          <cell r="D3413">
            <v>241.9</v>
          </cell>
          <cell r="E3413">
            <v>193.52</v>
          </cell>
          <cell r="F3413" t="str">
            <v>EMLURB</v>
          </cell>
        </row>
        <row r="3414">
          <cell r="A3414" t="str">
            <v/>
          </cell>
          <cell r="D3414">
            <v>0</v>
          </cell>
        </row>
        <row r="3415">
          <cell r="A3415" t="str">
            <v>19.07.510</v>
          </cell>
          <cell r="B3415" t="str">
            <v>FORNECIMENTO DE REGISTRO DE GAVETA BRUTO, REF 1502, DECA OU SIMILAR, DIAM. 3 POLEGADAS, INCLUSIVE FIXACAO.</v>
          </cell>
          <cell r="C3415" t="str">
            <v>Un</v>
          </cell>
          <cell r="D3415">
            <v>376.63749999999999</v>
          </cell>
          <cell r="E3415">
            <v>301.31</v>
          </cell>
          <cell r="F3415" t="str">
            <v>EMLURB</v>
          </cell>
        </row>
        <row r="3416">
          <cell r="A3416" t="str">
            <v/>
          </cell>
          <cell r="D3416">
            <v>0</v>
          </cell>
        </row>
        <row r="3417">
          <cell r="A3417" t="str">
            <v>19.07.520</v>
          </cell>
          <cell r="B3417" t="str">
            <v>FORNECIMENTO DE BOMBA 1/3 HP, INCLUSIVE ACESSORIOS, FIXACAO E INSTALACAO.</v>
          </cell>
          <cell r="C3417" t="str">
            <v>Cj</v>
          </cell>
          <cell r="D3417">
            <v>480.88749999999999</v>
          </cell>
          <cell r="E3417">
            <v>384.71</v>
          </cell>
          <cell r="F3417" t="str">
            <v>EMLURB</v>
          </cell>
        </row>
        <row r="3418">
          <cell r="A3418" t="str">
            <v/>
          </cell>
          <cell r="D3418">
            <v>0</v>
          </cell>
        </row>
        <row r="3419">
          <cell r="A3419" t="str">
            <v>19.07.525</v>
          </cell>
          <cell r="B3419" t="str">
            <v>FORNECIMENTO DE BOMBA 3/4 HP, INCLUSIVE ACESSORIOS, FIXACAO E INSTALACAO.</v>
          </cell>
          <cell r="C3419" t="str">
            <v>Cj</v>
          </cell>
          <cell r="D3419">
            <v>700.47500000000002</v>
          </cell>
          <cell r="E3419">
            <v>560.38</v>
          </cell>
          <cell r="F3419" t="str">
            <v>EMLURB</v>
          </cell>
        </row>
        <row r="3420">
          <cell r="A3420" t="str">
            <v/>
          </cell>
          <cell r="D3420">
            <v>0</v>
          </cell>
        </row>
        <row r="3421">
          <cell r="A3421" t="str">
            <v>19.07.526</v>
          </cell>
          <cell r="B3421" t="str">
            <v>FORNECIMENTO E INSTALAÇÃO DE CONJUNTO MOTO-BOMBA (CENTRÍFUGA) MONOFÁSICA DE 3/4CV, SEM ACESSÓRIOS DE FIXAÇÃO, PARA VAZÃO DE 2,5M3/H, ALTURA MANOMÉTRICA DE 10M E DIÂMETRO DE RECALQUE DE 1".</v>
          </cell>
          <cell r="C3421" t="str">
            <v>Un</v>
          </cell>
          <cell r="D3421">
            <v>481</v>
          </cell>
          <cell r="E3421">
            <v>384.8</v>
          </cell>
          <cell r="F3421" t="str">
            <v>SEDUC</v>
          </cell>
        </row>
        <row r="3422">
          <cell r="A3422" t="str">
            <v/>
          </cell>
          <cell r="D3422">
            <v>0</v>
          </cell>
        </row>
        <row r="3423">
          <cell r="A3423" t="str">
            <v>19.07.530</v>
          </cell>
          <cell r="B3423" t="str">
            <v>FORNECIMENTO DE VALVULA DE RETENCAO HORIZONTAL, DIAM. 1 POL., INCLUSIVE INSTALACAO.</v>
          </cell>
          <cell r="C3423" t="str">
            <v>Un</v>
          </cell>
          <cell r="D3423">
            <v>73.424999999999997</v>
          </cell>
          <cell r="E3423">
            <v>58.74</v>
          </cell>
          <cell r="F3423" t="str">
            <v>EMLURB</v>
          </cell>
        </row>
        <row r="3424">
          <cell r="A3424" t="str">
            <v/>
          </cell>
          <cell r="D3424">
            <v>0</v>
          </cell>
        </row>
        <row r="3425">
          <cell r="A3425" t="str">
            <v>19.07.540</v>
          </cell>
          <cell r="B3425" t="str">
            <v>FORNECIMENTO DE VALVULA DE RETENCAO VERTICAL, DIAMETRO DE 1 POLEGADA, INCLUSIVE INSTALACAO.</v>
          </cell>
          <cell r="C3425" t="str">
            <v>Un</v>
          </cell>
          <cell r="D3425">
            <v>42.175000000000004</v>
          </cell>
          <cell r="E3425">
            <v>33.74</v>
          </cell>
          <cell r="F3425" t="str">
            <v>EMLURB</v>
          </cell>
        </row>
        <row r="3426">
          <cell r="A3426" t="str">
            <v/>
          </cell>
          <cell r="D3426">
            <v>0</v>
          </cell>
        </row>
        <row r="3427">
          <cell r="A3427" t="str">
            <v>19.07.550</v>
          </cell>
          <cell r="B3427" t="str">
            <v>INSTALACAO DE CAIXA DAQUA DE FIBRO-CIMENTO, (CAPACIDADE 500 L), INCLUSIVE FORNECIMENTO DA MESMA, COLOCACAO E MONTAGEM DAS TUBULACOES E CONEXOES.</v>
          </cell>
          <cell r="C3427" t="str">
            <v>UD</v>
          </cell>
          <cell r="D3427">
            <v>352.22499999999997</v>
          </cell>
          <cell r="E3427">
            <v>281.77999999999997</v>
          </cell>
          <cell r="F3427" t="str">
            <v>EMLURB</v>
          </cell>
        </row>
        <row r="3428">
          <cell r="A3428" t="str">
            <v/>
          </cell>
          <cell r="D3428">
            <v>0</v>
          </cell>
        </row>
        <row r="3429">
          <cell r="A3429" t="str">
            <v>19.07.560</v>
          </cell>
          <cell r="B3429" t="str">
            <v>INSTALACAO DE CAIXA DAQUA DE FIBRO-CIMENTO, (CAPACIDADE 1000 L),INCLUSIVE FORNECIMENTO DA MESMA, COLOCACAO E MONTAGEM DAS TUBULACOES E CONEXOES.</v>
          </cell>
          <cell r="C3429" t="str">
            <v>UD</v>
          </cell>
          <cell r="D3429">
            <v>526.97500000000002</v>
          </cell>
          <cell r="E3429">
            <v>421.58</v>
          </cell>
          <cell r="F3429" t="str">
            <v>EMLURB</v>
          </cell>
        </row>
        <row r="3430">
          <cell r="A3430" t="str">
            <v/>
          </cell>
          <cell r="D3430">
            <v>0</v>
          </cell>
        </row>
        <row r="3431">
          <cell r="A3431" t="str">
            <v>19.07.565</v>
          </cell>
          <cell r="B3431" t="str">
            <v>INSTALACAO DE CAIXA DAQUA DE PVC (CAPACIDADE DE 500 LITROS), INCLUSIVE FORNECIMENTO DA MESMA, COLOCACAO E MONTAGEM DAS TUBULACOES E CONEXOES.</v>
          </cell>
          <cell r="C3431" t="str">
            <v>UD</v>
          </cell>
          <cell r="D3431">
            <v>393.03750000000002</v>
          </cell>
          <cell r="E3431">
            <v>314.43</v>
          </cell>
          <cell r="F3431" t="str">
            <v>EMLURB</v>
          </cell>
        </row>
        <row r="3432">
          <cell r="A3432" t="str">
            <v/>
          </cell>
          <cell r="D3432">
            <v>0</v>
          </cell>
        </row>
        <row r="3433">
          <cell r="A3433" t="str">
            <v>19.07.566</v>
          </cell>
          <cell r="B3433" t="str">
            <v>INSTALACAO DE CAIXA DAQUA DE PVC (CAPACIDADE DE 1000 LITROS),INCLUSIVE FORNECIMENTO DA MESMA, COLOCACAO E MONTAGEM DAS TUBULACOES E CONEXOES.</v>
          </cell>
          <cell r="C3433" t="str">
            <v>UD</v>
          </cell>
          <cell r="D3433">
            <v>527.22499999999991</v>
          </cell>
          <cell r="E3433">
            <v>421.78</v>
          </cell>
          <cell r="F3433" t="str">
            <v>EMLURB</v>
          </cell>
        </row>
        <row r="3434">
          <cell r="A3434" t="str">
            <v/>
          </cell>
          <cell r="D3434">
            <v>0</v>
          </cell>
        </row>
        <row r="3435">
          <cell r="A3435" t="str">
            <v>19.07.567</v>
          </cell>
          <cell r="B3435" t="str">
            <v>INSTALACAO DE CAIXA DAQUA DE PVC (CAPACIDADE DE 2000 LITROS),INCLUSIVE FORNECIMENTO DA MESMA, COLOCACAO E MONTAGEM DAS TUBULACOES E CONEXOES.</v>
          </cell>
          <cell r="C3435" t="str">
            <v>UD</v>
          </cell>
          <cell r="D3435">
            <v>852.22499999999991</v>
          </cell>
          <cell r="E3435">
            <v>681.78</v>
          </cell>
          <cell r="F3435" t="str">
            <v>EMLURB</v>
          </cell>
        </row>
        <row r="3436">
          <cell r="A3436" t="str">
            <v/>
          </cell>
          <cell r="D3436">
            <v>0</v>
          </cell>
        </row>
        <row r="3437">
          <cell r="A3437" t="str">
            <v>19.07.568</v>
          </cell>
          <cell r="B3437" t="str">
            <v>INSTALAÇÃO DE RESERVATÓRIO D´ÁGUA DE PVC, SEM O FORNECIMENTO DO MESMO, CILÍNDRICO, CAPACIDADE DE 2000 L,,INCLUSIVE ADAPTADORES DE PVC COM FLANGES E ANÉIS DE 1"(01  UN), 2"(02UN) E 3/4"(01 UN).</v>
          </cell>
          <cell r="C3437" t="str">
            <v>Un</v>
          </cell>
          <cell r="D3437">
            <v>220.47499999999999</v>
          </cell>
          <cell r="E3437">
            <v>176.38</v>
          </cell>
          <cell r="F3437" t="str">
            <v>SEDUC</v>
          </cell>
        </row>
        <row r="3438">
          <cell r="A3438" t="str">
            <v/>
          </cell>
          <cell r="D3438">
            <v>0</v>
          </cell>
        </row>
        <row r="3439">
          <cell r="A3439" t="str">
            <v>19.07.570</v>
          </cell>
          <cell r="B3439" t="str">
            <v>INSTALACAO DE TORNEIRA DE BOIA DIAM.3/4 POL., INCLUSIVE O FORNECIMENTO DA MESMA.</v>
          </cell>
          <cell r="C3439" t="str">
            <v>UD</v>
          </cell>
          <cell r="D3439">
            <v>8.7874999999999996</v>
          </cell>
          <cell r="E3439">
            <v>7.03</v>
          </cell>
          <cell r="F3439" t="str">
            <v>EMLURB</v>
          </cell>
        </row>
        <row r="3440">
          <cell r="A3440" t="str">
            <v/>
          </cell>
          <cell r="D3440">
            <v>0</v>
          </cell>
        </row>
        <row r="3441">
          <cell r="A3441" t="str">
            <v>19.07.580</v>
          </cell>
          <cell r="B3441" t="str">
            <v>REBAIXAMENTO DE PENA DAQUA, INCLUINDO COMPLEMENTO DE TUBULACAO, CONEXOES, ESCAVACAO E REATERRO.</v>
          </cell>
          <cell r="C3441" t="str">
            <v>UD</v>
          </cell>
          <cell r="D3441">
            <v>31.074999999999999</v>
          </cell>
          <cell r="E3441">
            <v>24.86</v>
          </cell>
          <cell r="F3441" t="str">
            <v>EMLURB</v>
          </cell>
        </row>
        <row r="3442">
          <cell r="A3442" t="str">
            <v/>
          </cell>
          <cell r="D3442">
            <v>0</v>
          </cell>
        </row>
        <row r="3443">
          <cell r="A3443" t="str">
            <v>19.07.585</v>
          </cell>
          <cell r="B3443" t="str">
            <v>IMPLANTACAO DE PENA D´AGUA, INCLUINDO COMPLEMENTO DE TUBULACAO, CONEXOES, ESCAVACAO E REATERRO.</v>
          </cell>
          <cell r="C3443" t="str">
            <v>UD</v>
          </cell>
          <cell r="D3443">
            <v>54.012500000000003</v>
          </cell>
          <cell r="E3443">
            <v>43.21</v>
          </cell>
          <cell r="F3443" t="str">
            <v>EMLURB</v>
          </cell>
        </row>
        <row r="3444">
          <cell r="A3444" t="str">
            <v/>
          </cell>
          <cell r="D3444">
            <v>0</v>
          </cell>
        </row>
        <row r="3445">
          <cell r="A3445" t="str">
            <v>19.07.590</v>
          </cell>
          <cell r="B3445" t="str">
            <v>REBAIXAMENTO DE DISTRIBUIDOR DE 110 MM, INCLUSIVE ESCAVACAO E REATERRO (SEM TUBULAÇÃO E CONEXÕES).</v>
          </cell>
          <cell r="C3445" t="str">
            <v>m</v>
          </cell>
          <cell r="D3445">
            <v>15.862499999999999</v>
          </cell>
          <cell r="E3445">
            <v>12.69</v>
          </cell>
          <cell r="F3445" t="str">
            <v>EMLURB</v>
          </cell>
        </row>
        <row r="3446">
          <cell r="A3446" t="str">
            <v/>
          </cell>
          <cell r="D3446">
            <v>0</v>
          </cell>
        </row>
        <row r="3447">
          <cell r="A3447" t="str">
            <v>19.07.595</v>
          </cell>
          <cell r="B3447" t="str">
            <v>INSTALACAO DAS CONEXOES, INCLUSIVE COMPLEMENTO DE TUBULACAO NO CASO DE REBAIXAMENTO DE DISTRIBUIDOR DE 110 MM.</v>
          </cell>
          <cell r="C3447" t="str">
            <v>UD</v>
          </cell>
          <cell r="D3447">
            <v>361.22500000000002</v>
          </cell>
          <cell r="E3447">
            <v>288.98</v>
          </cell>
          <cell r="F3447" t="str">
            <v>EMLURB</v>
          </cell>
        </row>
        <row r="3448">
          <cell r="A3448" t="str">
            <v/>
          </cell>
          <cell r="D3448">
            <v>0</v>
          </cell>
        </row>
        <row r="3449">
          <cell r="A3449" t="str">
            <v>19.07.600</v>
          </cell>
          <cell r="B3449" t="str">
            <v>IMPLANTAÇÃO DE DISTRIBUIDOR, INCLUSIVE TUBULAÇÃO DE 50MM, CONEXÕES, ESCAVAÇÃO, ESCORAMENTO E REATERRO.</v>
          </cell>
          <cell r="C3449" t="str">
            <v>m</v>
          </cell>
          <cell r="D3449">
            <v>37.9375</v>
          </cell>
          <cell r="E3449">
            <v>30.35</v>
          </cell>
          <cell r="F3449" t="str">
            <v>EMLURB</v>
          </cell>
        </row>
        <row r="3450">
          <cell r="A3450" t="str">
            <v/>
          </cell>
          <cell r="D3450">
            <v>0</v>
          </cell>
        </row>
        <row r="3451">
          <cell r="A3451" t="str">
            <v>19.07.605</v>
          </cell>
          <cell r="B3451" t="str">
            <v>IMPLANTAÇÃO DE DISTRIBUIDOR, INCLUSIVE TUBULAÇÃO DE 60MM, CONEXÕES, ESCAVAÇÃO, ESCORAMENTO E REATERRO.</v>
          </cell>
          <cell r="C3451" t="str">
            <v>m</v>
          </cell>
          <cell r="D3451">
            <v>43.975000000000001</v>
          </cell>
          <cell r="E3451">
            <v>35.18</v>
          </cell>
          <cell r="F3451" t="str">
            <v>EMLURB</v>
          </cell>
        </row>
        <row r="3452">
          <cell r="A3452" t="str">
            <v/>
          </cell>
          <cell r="D3452">
            <v>0</v>
          </cell>
        </row>
        <row r="3453">
          <cell r="A3453" t="str">
            <v>19.07.610</v>
          </cell>
          <cell r="B3453" t="str">
            <v>IMPLANTAÇÃO DE DISTRIBUIDOR, INCLUSIVE TUBULAÇÃO DE 75MM, CONEXÕES, ESCAVAÇÃO, ESCORAMENTO E REATERRO.</v>
          </cell>
          <cell r="C3453" t="str">
            <v>m</v>
          </cell>
          <cell r="D3453">
            <v>51.550000000000004</v>
          </cell>
          <cell r="E3453">
            <v>41.24</v>
          </cell>
          <cell r="F3453" t="str">
            <v>EMLURB</v>
          </cell>
        </row>
        <row r="3454">
          <cell r="A3454" t="str">
            <v/>
          </cell>
          <cell r="D3454">
            <v>0</v>
          </cell>
        </row>
        <row r="3455">
          <cell r="A3455" t="str">
            <v>19.07.615</v>
          </cell>
          <cell r="B3455" t="str">
            <v>IMPLANTAÇÃO DE DISTRIBUIDOR, INCLUSIVE TUBULAÇÃO DE 85MM, CONEXÕES, ESCAVAÇÃO, ESCORAMENTO E REATERRO.</v>
          </cell>
          <cell r="C3455" t="str">
            <v>m</v>
          </cell>
          <cell r="D3455">
            <v>57.962499999999999</v>
          </cell>
          <cell r="E3455">
            <v>46.37</v>
          </cell>
          <cell r="F3455" t="str">
            <v>EMLURB</v>
          </cell>
        </row>
        <row r="3456">
          <cell r="A3456" t="str">
            <v/>
          </cell>
          <cell r="D3456">
            <v>0</v>
          </cell>
        </row>
        <row r="3457">
          <cell r="A3457" t="str">
            <v>19.07.620</v>
          </cell>
          <cell r="B3457" t="str">
            <v>IMPLANTAÇÃO DE DISTRIBUIDOR, INCLUSIVE TUBULAÇÃO DE 110MM, CONEXÕES, ESCAVAÇÃO, ESCORAMENTO E REATERRO.</v>
          </cell>
          <cell r="C3457" t="str">
            <v>m</v>
          </cell>
          <cell r="D3457">
            <v>73.337500000000006</v>
          </cell>
          <cell r="E3457">
            <v>58.67</v>
          </cell>
          <cell r="F3457" t="str">
            <v>EMLURB</v>
          </cell>
        </row>
        <row r="3458">
          <cell r="A3458" t="str">
            <v/>
          </cell>
          <cell r="D3458">
            <v>0</v>
          </cell>
        </row>
        <row r="3459">
          <cell r="A3459" t="str">
            <v>19.08.010</v>
          </cell>
          <cell r="B3459" t="str">
            <v>CORTE E RELIGACAO DE TUBULACAO DOMICILIAR DE AGUA, INCLUINDO REMANEJAMENTO.</v>
          </cell>
          <cell r="C3459" t="str">
            <v>Un</v>
          </cell>
          <cell r="D3459">
            <v>38.837499999999999</v>
          </cell>
          <cell r="E3459">
            <v>31.07</v>
          </cell>
          <cell r="F3459" t="str">
            <v>EMLURB</v>
          </cell>
        </row>
        <row r="3460">
          <cell r="A3460" t="str">
            <v/>
          </cell>
          <cell r="D3460">
            <v>0</v>
          </cell>
        </row>
        <row r="3461">
          <cell r="A3461" t="str">
            <v>19.08.020</v>
          </cell>
          <cell r="B3461" t="str">
            <v>ESGOTAMENTO MANUAL DE FOSSA, INCLUSIVE TRANSPORTE DO MATERIAL COM CARRO DE MAO A UMA DISTANCIA MAXIMA DE 30M.</v>
          </cell>
          <cell r="C3461" t="str">
            <v>m3</v>
          </cell>
          <cell r="D3461">
            <v>43.4</v>
          </cell>
          <cell r="E3461">
            <v>34.72</v>
          </cell>
          <cell r="F3461" t="str">
            <v>EMLURB</v>
          </cell>
        </row>
        <row r="3462">
          <cell r="A3462" t="str">
            <v/>
          </cell>
          <cell r="D3462">
            <v>0</v>
          </cell>
        </row>
        <row r="3463">
          <cell r="A3463" t="str">
            <v>19.08.030</v>
          </cell>
          <cell r="B3463" t="str">
            <v>CAIXA DE INSPECAO COM TAMPA E ANEIS PREMOLDADOS DE CONCRETO ARMADO DIAMETRO DE 0,40M,ISENTA DE CARGA MOVEL(MODELO 1).</v>
          </cell>
          <cell r="C3463" t="str">
            <v>Un</v>
          </cell>
          <cell r="D3463">
            <v>58.7</v>
          </cell>
          <cell r="E3463">
            <v>46.96</v>
          </cell>
          <cell r="F3463" t="str">
            <v>EMLURB</v>
          </cell>
        </row>
        <row r="3464">
          <cell r="A3464" t="str">
            <v/>
          </cell>
          <cell r="D3464">
            <v>0</v>
          </cell>
        </row>
        <row r="3465">
          <cell r="A3465" t="str">
            <v>19.08.040</v>
          </cell>
          <cell r="B3465" t="str">
            <v>CAIXA DE INSPECAO COM TAMPA E ANEIS PREMOLDADOS DE CONCRETO ARMADO DIAMETRO DE 0,40M, SUJEITA A CARGA MOVEL (MODELO 2).</v>
          </cell>
          <cell r="C3465" t="str">
            <v>Un</v>
          </cell>
          <cell r="D3465">
            <v>73.849999999999994</v>
          </cell>
          <cell r="E3465">
            <v>59.08</v>
          </cell>
          <cell r="F3465" t="str">
            <v>EMLURB</v>
          </cell>
        </row>
        <row r="3466">
          <cell r="A3466" t="str">
            <v/>
          </cell>
          <cell r="D3466">
            <v>0</v>
          </cell>
        </row>
        <row r="3467">
          <cell r="A3467" t="str">
            <v>19.08.050</v>
          </cell>
          <cell r="B3467" t="str">
            <v>CAIXA DE INSPECAO COM TAMPA E ANEIS PREMOLDADOS DE CONCRETO ARMADO DIAMETRO DE 0,60M,ISENTA DE CARGA MOVEL (MODELO 3).</v>
          </cell>
          <cell r="C3467" t="str">
            <v>Un</v>
          </cell>
          <cell r="D3467">
            <v>122.75</v>
          </cell>
          <cell r="E3467">
            <v>98.2</v>
          </cell>
          <cell r="F3467" t="str">
            <v>EMLURB</v>
          </cell>
        </row>
        <row r="3468">
          <cell r="A3468" t="str">
            <v/>
          </cell>
          <cell r="D3468">
            <v>0</v>
          </cell>
        </row>
        <row r="3469">
          <cell r="A3469" t="str">
            <v>19.08.060</v>
          </cell>
          <cell r="B3469" t="str">
            <v>CAIXA DE INSPECAO COM TAMPA E ANEIS PREMOLDADOS DE CONCRETO ARMADO DIAMETRO DE 0,60M, SUJEITA A CARGA MOVEL (MODELO 4).</v>
          </cell>
          <cell r="C3469" t="str">
            <v>Un</v>
          </cell>
          <cell r="D3469">
            <v>158.65</v>
          </cell>
          <cell r="E3469">
            <v>126.92</v>
          </cell>
          <cell r="F3469" t="str">
            <v>EMLURB</v>
          </cell>
        </row>
        <row r="3470">
          <cell r="A3470" t="str">
            <v/>
          </cell>
          <cell r="D3470">
            <v>0</v>
          </cell>
        </row>
        <row r="3471">
          <cell r="A3471" t="str">
            <v>19.08.070</v>
          </cell>
          <cell r="B3471" t="str">
            <v>COLCHAO DE AREIA,INCLUSIVE MAO-DE-OBRA DE ESPALHAMENTO E TRANSPORTE COM CARRO DE MAO.</v>
          </cell>
          <cell r="C3471" t="str">
            <v>m3</v>
          </cell>
          <cell r="D3471">
            <v>62.4375</v>
          </cell>
          <cell r="E3471">
            <v>49.95</v>
          </cell>
          <cell r="F3471" t="str">
            <v>EMLURB</v>
          </cell>
        </row>
        <row r="3472">
          <cell r="A3472" t="str">
            <v/>
          </cell>
          <cell r="D3472">
            <v>0</v>
          </cell>
        </row>
        <row r="3473">
          <cell r="A3473" t="str">
            <v>19.08.071</v>
          </cell>
          <cell r="B3473" t="str">
            <v>FORNECIMENTO E EXECUÇÃO DE CAMADA DE BRITA 50 EM SUMIDOURO E/OU FILTRO ANAERÓBICO</v>
          </cell>
          <cell r="C3473" t="str">
            <v>m3</v>
          </cell>
          <cell r="D3473">
            <v>92.875</v>
          </cell>
          <cell r="E3473">
            <v>74.3</v>
          </cell>
          <cell r="F3473" t="str">
            <v>SEDUC</v>
          </cell>
        </row>
        <row r="3474">
          <cell r="A3474" t="str">
            <v/>
          </cell>
          <cell r="D3474">
            <v>0</v>
          </cell>
        </row>
        <row r="3475">
          <cell r="A3475" t="str">
            <v>19.08.080</v>
          </cell>
          <cell r="B3475" t="str">
            <v>FORNECIMENTO E INSTALAÇÃO DE CAIXA MÚLTIPLA DE DRENAGEM PLUVIAL RESIDENCIAL 350X350X311MM COM TAMPA EM GRELHA DE ALUMÍNIO PARA TRÁFEGO LEVE 35 X 35CM, INCLUSIVE ANEL DE BORRACHA - TIGRE OU SIMILAR.</v>
          </cell>
          <cell r="C3475" t="str">
            <v>Un</v>
          </cell>
          <cell r="D3475">
            <v>174.67500000000001</v>
          </cell>
          <cell r="E3475">
            <v>139.74</v>
          </cell>
          <cell r="F3475" t="str">
            <v>SEDUC</v>
          </cell>
        </row>
        <row r="3476">
          <cell r="A3476" t="str">
            <v/>
          </cell>
          <cell r="D3476">
            <v>0</v>
          </cell>
        </row>
        <row r="3477">
          <cell r="A3477" t="str">
            <v>19.09.010</v>
          </cell>
          <cell r="B3477"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77" t="str">
            <v>Un</v>
          </cell>
          <cell r="D3477">
            <v>12515.074999999999</v>
          </cell>
          <cell r="E3477">
            <v>10012.06</v>
          </cell>
          <cell r="F3477" t="str">
            <v>SEDUC</v>
          </cell>
        </row>
        <row r="3478">
          <cell r="A3478" t="str">
            <v/>
          </cell>
          <cell r="D3478">
            <v>0</v>
          </cell>
        </row>
        <row r="3479">
          <cell r="A3479" t="str">
            <v>19.09.020</v>
          </cell>
          <cell r="B3479" t="str">
            <v>FORNECIMENTO E MONTAGEM DE RESERVATÓRIO METÁLICO TIPO TAÇA, EM AÇO CARBONO USI SAC 41, COM CAPACIDADE PARA 10.000LITROS, TRATAMENTO INTERNO COM JATO ABRASIVO AO METAL BRANCO PADRÃO SA3, ACABAMENTO EM EPÓXI-POLIAMIDA ALTA ESPESSURA E TRATAMENTO EXTERNO COM</v>
          </cell>
          <cell r="C3479" t="str">
            <v>Un</v>
          </cell>
          <cell r="D3479">
            <v>17624.5</v>
          </cell>
          <cell r="E3479">
            <v>14099.6</v>
          </cell>
          <cell r="F3479" t="str">
            <v>SEDUC</v>
          </cell>
        </row>
        <row r="3480">
          <cell r="A3480" t="str">
            <v/>
          </cell>
          <cell r="D3480">
            <v>0</v>
          </cell>
        </row>
        <row r="3481">
          <cell r="A3481" t="str">
            <v>19.09.030</v>
          </cell>
          <cell r="B3481" t="str">
            <v>FORNECIMENTO E MONTAGEM DE RESERVATÓRIO METÁLICO TIPO TAÇA, EM AÇO CARBONO USI SAC 41, COM CAPACIDADE PARA 15.000LITROS, TRATAMENTO INTERNO COM JATO ABRASIVO AO METAL BRANCO PADRÃO SA3, ACABAMENTO EM EPÓXI-POLIAMIDA ALTA ESPESSURA E TRATAMENTO EXTERNO COM</v>
          </cell>
          <cell r="C3481" t="str">
            <v>Un</v>
          </cell>
          <cell r="D3481">
            <v>25326.375</v>
          </cell>
          <cell r="E3481">
            <v>20261.099999999999</v>
          </cell>
          <cell r="F3481" t="str">
            <v>SEDUC</v>
          </cell>
        </row>
        <row r="3482">
          <cell r="A3482" t="str">
            <v/>
          </cell>
          <cell r="D3482">
            <v>0</v>
          </cell>
        </row>
        <row r="3483">
          <cell r="A3483" t="str">
            <v>19.09.099</v>
          </cell>
          <cell r="B3483" t="str">
            <v>FORNECIMENTO E INSTALAÇÃO DE RESERVATÓRIO D´ÁGUA DE FIBRA DE VIDRO, CILÍNDRICO, CAPACIDADE DE 3000 L, INCLUSIVE COLOCAÇÃO E MONTAGEM DAS TUBULAÇÕES E CONEXÕES (ADAPTADORES DE PVC COM FLANGES E ANÉIS DE 1"(01  UN), 2"(02UN) E 1 1/4"(01 UN)).</v>
          </cell>
          <cell r="C3483" t="str">
            <v>Un</v>
          </cell>
          <cell r="D3483">
            <v>1061.25</v>
          </cell>
          <cell r="E3483">
            <v>849</v>
          </cell>
          <cell r="F3483" t="str">
            <v>SEDUC</v>
          </cell>
        </row>
        <row r="3484">
          <cell r="A3484" t="str">
            <v/>
          </cell>
          <cell r="D3484">
            <v>0</v>
          </cell>
        </row>
        <row r="3485">
          <cell r="A3485" t="str">
            <v>19.09.100</v>
          </cell>
          <cell r="B3485" t="str">
            <v>FORNECIMENTO E INSTALAÇÃO DE RESERVATÓRIO D´ÁGUA DE FIBRA DE VIDRO, CILÍNDRICO, CAPACIDADE DE 5000 L, INCLUSIVE COLOCAÇÃO E MONTAGEM DAS TUBULAÇÕES E CONEXÕES (ADAPTADORES DE PVC COM FLANGES E ANÉIS DE 1"(01  UN), 2"(02UN) E 1 1/4"(01 UN)).</v>
          </cell>
          <cell r="C3485" t="str">
            <v>Un</v>
          </cell>
          <cell r="D3485">
            <v>1600.9124999999999</v>
          </cell>
          <cell r="E3485">
            <v>1280.73</v>
          </cell>
          <cell r="F3485" t="str">
            <v>SEDUC</v>
          </cell>
        </row>
        <row r="3486">
          <cell r="A3486" t="str">
            <v/>
          </cell>
          <cell r="D3486">
            <v>0</v>
          </cell>
        </row>
        <row r="3487">
          <cell r="A3487" t="str">
            <v>19.09.200</v>
          </cell>
          <cell r="B3487" t="str">
            <v>ESTRUTURA DE CONCRETO ARMADO E CAIXA D´ÁGUA DE 10.000L EM FIBRA DE VIDRO, INSTALADA, PILAR CIRCULAR DE 7,00M, LAJE CIRCULAR DE CONCRETO ARMADO COM DIAM. DE 2,50M.INCLUSIVE FRETE PARA MIRANDIBA - ESCOLA FRANCISCO PIRES.</v>
          </cell>
          <cell r="C3487" t="str">
            <v>Un</v>
          </cell>
          <cell r="D3487">
            <v>11031.25</v>
          </cell>
          <cell r="E3487">
            <v>8825</v>
          </cell>
          <cell r="F3487" t="str">
            <v>SEDUC</v>
          </cell>
        </row>
        <row r="3488">
          <cell r="A3488" t="str">
            <v/>
          </cell>
          <cell r="D3488">
            <v>0</v>
          </cell>
        </row>
        <row r="3489">
          <cell r="A3489" t="str">
            <v>19.09.210</v>
          </cell>
          <cell r="B3489"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89" t="str">
            <v>Un</v>
          </cell>
          <cell r="D3489">
            <v>28699.112500000003</v>
          </cell>
          <cell r="E3489">
            <v>22959.29</v>
          </cell>
          <cell r="F3489" t="str">
            <v>SEDUC</v>
          </cell>
        </row>
        <row r="3490">
          <cell r="A3490" t="str">
            <v/>
          </cell>
          <cell r="D3490">
            <v>0</v>
          </cell>
        </row>
        <row r="3491">
          <cell r="A3491" t="str">
            <v>19.10.001</v>
          </cell>
          <cell r="B3491"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91" t="str">
            <v>m</v>
          </cell>
          <cell r="D3491">
            <v>399.0625</v>
          </cell>
          <cell r="E3491">
            <v>319.25</v>
          </cell>
          <cell r="F3491" t="str">
            <v>SEDUC</v>
          </cell>
        </row>
        <row r="3492">
          <cell r="A3492" t="str">
            <v/>
          </cell>
          <cell r="D3492">
            <v>0</v>
          </cell>
        </row>
        <row r="3493">
          <cell r="A3493" t="str">
            <v>19.10.002</v>
          </cell>
          <cell r="B3493" t="str">
            <v>EXEC.DE POÇO TUBULAR PROF.- ESC. MAJOR LÉLIO, DIAM. FURO 10", PROF. ESTIMADA ATÉ 48M, SENDO 18M SEDIMENTAR E O RESTANTE CRISTALINO, USO DE BROCA TUNGSTÊNIO E DIAMANTE, BOMBA SUBMERSA, INCL.ANÁLISE DA ÁGUA, LICENÇA DE INST.E OPER.DO POÇO,  INST.QD DE COMAN</v>
          </cell>
          <cell r="C3493" t="str">
            <v>m</v>
          </cell>
          <cell r="D3493">
            <v>609.82500000000005</v>
          </cell>
          <cell r="E3493">
            <v>487.86</v>
          </cell>
          <cell r="F3493" t="str">
            <v>SEDUC</v>
          </cell>
        </row>
        <row r="3494">
          <cell r="A3494" t="str">
            <v/>
          </cell>
          <cell r="D3494">
            <v>0</v>
          </cell>
        </row>
        <row r="3495">
          <cell r="A3495" t="str">
            <v>19.10.003</v>
          </cell>
          <cell r="B3495" t="str">
            <v>EXECUÇÃO DE POÇO TUBULAR PROFUNDO NA ESCOLA LUIZ DE CAMÕES, INCLUSIVE INSTALAÇÃO HIDRÁULICA, BOMBA SUBMERSA, ANÁLISE DA ÁGUA, LICENÇA DE INSTALAÇÃO E OPERAÇÃO DO POÇO, INSTALAÇÃO DO QUADRO DE COMANDO, LIGAÇÃO ELÉTRICA NECESSÁRIA PARA O PERFEITO FUNCIONAME</v>
          </cell>
          <cell r="C3495" t="str">
            <v>m</v>
          </cell>
          <cell r="D3495">
            <v>412.875</v>
          </cell>
          <cell r="E3495">
            <v>330.3</v>
          </cell>
          <cell r="F3495" t="str">
            <v>SEDUC</v>
          </cell>
        </row>
        <row r="3496">
          <cell r="A3496" t="str">
            <v/>
          </cell>
          <cell r="D3496">
            <v>0</v>
          </cell>
        </row>
        <row r="3497">
          <cell r="A3497" t="str">
            <v>19.10.004</v>
          </cell>
          <cell r="B3497" t="str">
            <v>EXECUÇÃO DE POÇO TUBULAR PROFUNDO NA ESCOLA MANUEL BORBA, INCLUSIVE INSTALAÇÃO HIDRÁULICA, BOMBA SUBMERSA, ANÁLISE DA ÁGUA, LICENÇA DE INSTALAÇÃO E OPERAÇÃO DO POÇO, INSTALAÇÃO DO QUADRO DE COMANDO, LIGAÇÃO ELÉTRICA NECESSÁRIA PARA O PERFEITO FUNCIONAMENT</v>
          </cell>
          <cell r="C3497" t="str">
            <v>m</v>
          </cell>
          <cell r="D3497">
            <v>553.45000000000005</v>
          </cell>
          <cell r="E3497">
            <v>442.76</v>
          </cell>
          <cell r="F3497" t="str">
            <v>SEDUC</v>
          </cell>
        </row>
        <row r="3498">
          <cell r="A3498" t="str">
            <v/>
          </cell>
          <cell r="D3498">
            <v>0</v>
          </cell>
        </row>
        <row r="3499">
          <cell r="A3499" t="str">
            <v>19.10.005</v>
          </cell>
          <cell r="B3499" t="str">
            <v>EXECUÇÃO DE POÇO TUBULAR PROFUNDO NA ESCOLA BARROS CARVALHO, INCLUSIVE INSTALAÇÃO HIDRÁULICA, BOMBA SUBMERSA, ANÁLISE DA ÁGUA, LICENÇA DE INSTALAÇÃO E OPERAÇÃO DO POÇO, INSTALAÇÃO DO QUADRO DE COMANDO, LIGAÇÃO ELÉTRICA NECESSÁRIA PARA O PERFEITO FUNCIONAM</v>
          </cell>
          <cell r="C3499" t="str">
            <v>m</v>
          </cell>
          <cell r="D3499">
            <v>399.11250000000001</v>
          </cell>
          <cell r="E3499">
            <v>319.29000000000002</v>
          </cell>
          <cell r="F3499" t="str">
            <v>SEDUC</v>
          </cell>
        </row>
        <row r="3500">
          <cell r="A3500" t="str">
            <v/>
          </cell>
          <cell r="D3500">
            <v>0</v>
          </cell>
        </row>
        <row r="3501">
          <cell r="A3501" t="str">
            <v>19.10.006</v>
          </cell>
          <cell r="B3501" t="str">
            <v xml:space="preserve">EXECUÇÃO  DE POÇO TUBULAR PROFUNDO NA ESCOLA COMPOSITOR ANTÔNIO MARIA, INCLUSIVE INSTAÇÃO HIDRÁULICA, BOMBA SUBMERSA, INCLUSIVE ANÁLISE DA ÁGUA, LICENÇA DE INSTALAÇÃO E OPERAÇÃO DO POÇO, INSTALAÇÃO DO QUADRO DE COMANDO, LIGAÇÃO ELÉTRICA NECESSÁRIA PARA O </v>
          </cell>
          <cell r="C3501" t="str">
            <v>m</v>
          </cell>
          <cell r="D3501">
            <v>725.125</v>
          </cell>
          <cell r="E3501">
            <v>580.1</v>
          </cell>
          <cell r="F3501" t="str">
            <v>SEDUC</v>
          </cell>
        </row>
        <row r="3502">
          <cell r="A3502" t="str">
            <v/>
          </cell>
          <cell r="D3502">
            <v>0</v>
          </cell>
        </row>
        <row r="3503">
          <cell r="A3503" t="str">
            <v>19.10.007</v>
          </cell>
          <cell r="B3503" t="str">
            <v>EXECUÇÃO  DE POÇO TUBULAR PROFUNDO NA ESCOLA MARECHAL EURICO GASPAR DUTRA, INCLUSIVE INSTAÇÃO HIDRÁULICA, BOMBA SUBMERSA, INCLUSIVE ANÁLISE DA ÁGUA, LICENÇA DE INSTALAÇÃO E OPERAÇÃO DO POÇO, INSTALAÇÃO DO QUADRO DE COMANDO, LIGAÇÃO ELÉTRICA NECESSÁRIA PAR</v>
          </cell>
          <cell r="C3503" t="str">
            <v>m</v>
          </cell>
          <cell r="D3503">
            <v>468.75</v>
          </cell>
          <cell r="E3503">
            <v>375</v>
          </cell>
          <cell r="F3503" t="str">
            <v>SEDUC</v>
          </cell>
        </row>
        <row r="3504">
          <cell r="A3504" t="str">
            <v/>
          </cell>
          <cell r="D3504">
            <v>0</v>
          </cell>
        </row>
        <row r="3505">
          <cell r="A3505" t="str">
            <v>19.11.001</v>
          </cell>
          <cell r="B3505" t="str">
            <v>FORNECIMENTO E COLOCAÇÃO DE ANÉIS DE CONCRETO DE 1,20X0,50X0,05 M COM ESCAVAÇÃO PARA POÇO D= 1,20M EM TERRENO DE 1ª CATEGORIA.</v>
          </cell>
          <cell r="C3505" t="str">
            <v>m</v>
          </cell>
          <cell r="D3505">
            <v>399.88750000000005</v>
          </cell>
          <cell r="E3505">
            <v>319.91000000000003</v>
          </cell>
          <cell r="F3505" t="str">
            <v>SEE</v>
          </cell>
        </row>
        <row r="3506">
          <cell r="A3506" t="str">
            <v/>
          </cell>
          <cell r="D3506">
            <v>0</v>
          </cell>
        </row>
        <row r="3507">
          <cell r="A3507" t="str">
            <v>20.00.000</v>
          </cell>
          <cell r="B3507" t="str">
            <v>PAVIMENTACAO</v>
          </cell>
          <cell r="D3507">
            <v>0</v>
          </cell>
        </row>
        <row r="3508">
          <cell r="A3508" t="str">
            <v/>
          </cell>
          <cell r="D3508">
            <v>0</v>
          </cell>
        </row>
        <row r="3509">
          <cell r="A3509" t="str">
            <v>20.01.010</v>
          </cell>
          <cell r="B3509" t="str">
            <v>REGULARIZACAO DO SUBLEITO, ABRANGENDO ESCARIFICACAO, HOMOGENEIZACAO , UMEDECIMENTO E COMPACTACAO COM ESPESSURA DE 15 CM, TEOR DE COMPACTACAO A 100 POR CENTO AASHO NORMAL(DNER-ME 47-64).</v>
          </cell>
          <cell r="C3509" t="str">
            <v>m2</v>
          </cell>
          <cell r="D3509">
            <v>1.2625</v>
          </cell>
          <cell r="E3509">
            <v>1.01</v>
          </cell>
          <cell r="F3509" t="str">
            <v>EMLURB</v>
          </cell>
        </row>
        <row r="3510">
          <cell r="A3510" t="str">
            <v/>
          </cell>
          <cell r="D3510">
            <v>0</v>
          </cell>
        </row>
        <row r="3511">
          <cell r="A3511" t="str">
            <v>20.01.020</v>
          </cell>
          <cell r="B3511" t="str">
            <v>EXECUCAO DE REFORCO DO SUBLEITO , ABRANGENDO ESPALHAMENTO, HOMOGENEIZACAO, UMEDECIMENTO E COMPACTACAO , TEOR DE COMPACTACAO A 100 POR CENTO AASHO INTERMEDIARIO ( DNER-ME-48-64 ), INCLUSIVE FORNECIMENTO DO MATERIAL PROVENIENTE DE JAZIDA (CBR 10 POR CENTO),</v>
          </cell>
          <cell r="C3511" t="str">
            <v>m3</v>
          </cell>
          <cell r="D3511">
            <v>34.962499999999999</v>
          </cell>
          <cell r="E3511">
            <v>27.97</v>
          </cell>
          <cell r="F3511" t="str">
            <v>EMLURB</v>
          </cell>
        </row>
        <row r="3512">
          <cell r="A3512" t="str">
            <v/>
          </cell>
          <cell r="D3512">
            <v>0</v>
          </cell>
        </row>
        <row r="3513">
          <cell r="A3513" t="str">
            <v>20.02.010</v>
          </cell>
          <cell r="B3513" t="str">
            <v xml:space="preserve">EXEC. DE SUB-BASE ESTABILIZADA GRANULOMETR. ABRANGENDO ESPALHAMENTO, HOMOG., UMEDECIMENTO E COMPACTACAO COM ESPESSURA DE 12,0 CM, TEOR DE COMPACTACAO A 100 POR CENTO AASHO INTERMED. (DNER-ME-48-64),INCLUSIVE FORNEC. DO MATERIAL PROV. DE JAZIDA(CBR 20 POR </v>
          </cell>
          <cell r="C3513" t="str">
            <v>m2</v>
          </cell>
          <cell r="D3513">
            <v>6.0374999999999996</v>
          </cell>
          <cell r="E3513">
            <v>4.83</v>
          </cell>
          <cell r="F3513" t="str">
            <v>EMLURB</v>
          </cell>
        </row>
        <row r="3514">
          <cell r="A3514" t="str">
            <v/>
          </cell>
          <cell r="D3514">
            <v>0</v>
          </cell>
        </row>
        <row r="3515">
          <cell r="A3515" t="str">
            <v>20.02.020</v>
          </cell>
          <cell r="B3515" t="str">
            <v xml:space="preserve">EXEC. DE SUB-BASE ESTABILIZADA GRANULOMETR. ABRANGENDO ESPALHAMENTO, HOMOG., UMEDECIMENTO E COMPACTACAO COM ESPESSURA DE 15,0 CM, TEOR DE COMPACTACAO A 100 POR CENTO AASHO INTERMED. (DNER-ME-48-64),INCLUSIVE FORNEC. DO MATERIAL PROV. DE JAZIDA(CBR 20 POR </v>
          </cell>
          <cell r="C3515" t="str">
            <v>m2</v>
          </cell>
          <cell r="D3515">
            <v>6.9749999999999996</v>
          </cell>
          <cell r="E3515">
            <v>5.58</v>
          </cell>
          <cell r="F3515" t="str">
            <v>EMLURB</v>
          </cell>
        </row>
        <row r="3516">
          <cell r="A3516" t="str">
            <v/>
          </cell>
          <cell r="D3516">
            <v>0</v>
          </cell>
        </row>
        <row r="3517">
          <cell r="A3517" t="str">
            <v>20.02.030</v>
          </cell>
          <cell r="B3517" t="str">
            <v>EXEC. DE SUB-BASE ESTABILIZADA GRANULOMETR. ABRANGENDO ESPALHAMENTO, HOMOG., UMEDECIMENTO E COMPACTACAO COM ESPESSURA DE 20,0 CM, TEOR DE COMPACTACAO A 100 POR CENTO AASHO INTERMED. (DNER-ME-48-64),INCLUSIVE FORNEC. DO MATERIAL PROV.DE JAZIDA(CBR 20 POR C</v>
          </cell>
          <cell r="C3517" t="str">
            <v>m2</v>
          </cell>
          <cell r="D3517">
            <v>8.5250000000000004</v>
          </cell>
          <cell r="E3517">
            <v>6.82</v>
          </cell>
          <cell r="F3517" t="str">
            <v>EMLURB</v>
          </cell>
        </row>
        <row r="3518">
          <cell r="A3518" t="str">
            <v/>
          </cell>
          <cell r="D3518">
            <v>0</v>
          </cell>
        </row>
        <row r="3519">
          <cell r="A3519" t="str">
            <v>20.02.040</v>
          </cell>
          <cell r="B3519" t="str">
            <v>EXEC. DE SUB-BASE ESTABILIZADA GRANULOMETR. ABRANGENDO ESPALHAMENTO, HOMOG., UMEDECIMENTO E COMPACTACAO, TEOR DE COMPACTACAO A 100 POR CENTO AASHO INTERMEDIARIO(DNER-ME-48-64), INCLUSIVE FORNECIMENTO DO MATERIAL PROVENIENTE DE JAZIDA (CBR 20 POR CENTO), D</v>
          </cell>
          <cell r="C3519" t="str">
            <v>m3</v>
          </cell>
          <cell r="D3519">
            <v>35.337499999999999</v>
          </cell>
          <cell r="E3519">
            <v>28.27</v>
          </cell>
          <cell r="F3519" t="str">
            <v>EMLURB</v>
          </cell>
        </row>
        <row r="3520">
          <cell r="A3520" t="str">
            <v/>
          </cell>
          <cell r="D3520">
            <v>0</v>
          </cell>
        </row>
        <row r="3521">
          <cell r="A3521" t="str">
            <v>20.02.050</v>
          </cell>
          <cell r="B3521" t="str">
            <v>EXEC.DE SUB-BASE OU BASE COM APROVEITAMENTO DO MATERIAL EXISTENTE(CBR 20 POR CENTO), UMEDECIMENTO E COMPACTAÇÃO COM ESPESSURA DE 20,0CM.TEOR DE COMPACTAÇÃO A 100 POR CENTO AASHO INTERMEDIÁRIO(DNER-ME-48-64).</v>
          </cell>
          <cell r="C3521" t="str">
            <v>m2</v>
          </cell>
          <cell r="D3521">
            <v>1.4000000000000001</v>
          </cell>
          <cell r="E3521">
            <v>1.1200000000000001</v>
          </cell>
          <cell r="F3521" t="str">
            <v>EMLURB</v>
          </cell>
        </row>
        <row r="3522">
          <cell r="A3522" t="str">
            <v/>
          </cell>
          <cell r="D3522">
            <v>0</v>
          </cell>
        </row>
        <row r="3523">
          <cell r="A3523" t="str">
            <v>20.03.010</v>
          </cell>
          <cell r="B3523" t="str">
            <v>EXECUCAO DE BASE DE MACADAME BETUMINOSO, INCLUSIVE FORNECIMENTO DO MATERIAL.</v>
          </cell>
          <cell r="C3523" t="str">
            <v>m3</v>
          </cell>
          <cell r="D3523">
            <v>313.78750000000002</v>
          </cell>
          <cell r="E3523">
            <v>251.03</v>
          </cell>
          <cell r="F3523" t="str">
            <v>EMLURB</v>
          </cell>
        </row>
        <row r="3524">
          <cell r="A3524" t="str">
            <v/>
          </cell>
          <cell r="D3524">
            <v>0</v>
          </cell>
        </row>
        <row r="3525">
          <cell r="A3525" t="str">
            <v>20.03.020</v>
          </cell>
          <cell r="B3525" t="str">
            <v>EXECUCAO DE BASE DE MACADAME HIDRAULICO COM ESPESSURA DE 0,10 M,INCLUSIVE FORNECIMENTO DO MATERIAL.</v>
          </cell>
          <cell r="C3525" t="str">
            <v>m2</v>
          </cell>
          <cell r="D3525">
            <v>12.612500000000001</v>
          </cell>
          <cell r="E3525">
            <v>10.09</v>
          </cell>
          <cell r="F3525" t="str">
            <v>EMLURB</v>
          </cell>
        </row>
        <row r="3526">
          <cell r="A3526" t="str">
            <v/>
          </cell>
          <cell r="D3526">
            <v>0</v>
          </cell>
        </row>
        <row r="3527">
          <cell r="A3527" t="str">
            <v>20.03.030</v>
          </cell>
          <cell r="B3527" t="str">
            <v>EXECUCAO DE BASE DE MACADAME HIDRAULICO COM ESPESSURA DE 0,12 M,INCLUSIVE FORNECIMENTO DO MATERIAL.</v>
          </cell>
          <cell r="C3527" t="str">
            <v>m2</v>
          </cell>
          <cell r="D3527">
            <v>15.125</v>
          </cell>
          <cell r="E3527">
            <v>12.1</v>
          </cell>
          <cell r="F3527" t="str">
            <v>EMLURB</v>
          </cell>
        </row>
        <row r="3528">
          <cell r="A3528" t="str">
            <v/>
          </cell>
          <cell r="D3528">
            <v>0</v>
          </cell>
        </row>
        <row r="3529">
          <cell r="A3529" t="str">
            <v>20.03.040</v>
          </cell>
          <cell r="B3529" t="str">
            <v>EXECUCAO DE BASE DE MACADAME HIDRAULICO COM ESPESSURA DE 0,15 M,INCLUSIVE FORNECIMENTO DO MATERIAL.</v>
          </cell>
          <cell r="C3529" t="str">
            <v>m2</v>
          </cell>
          <cell r="D3529">
            <v>18.925000000000001</v>
          </cell>
          <cell r="E3529">
            <v>15.14</v>
          </cell>
          <cell r="F3529" t="str">
            <v>EMLURB</v>
          </cell>
        </row>
        <row r="3530">
          <cell r="A3530" t="str">
            <v/>
          </cell>
          <cell r="D3530">
            <v>0</v>
          </cell>
        </row>
        <row r="3531">
          <cell r="A3531" t="str">
            <v>20.03.050</v>
          </cell>
          <cell r="B3531" t="str">
            <v>EXECUCAO DE BASE DE MACADAME HIDRAULICO COM ESPESSURA DE 0,20 M,INCLUSIVE FORNECIMENTO DO MATERIAL.</v>
          </cell>
          <cell r="C3531" t="str">
            <v>m2</v>
          </cell>
          <cell r="D3531">
            <v>25.225000000000001</v>
          </cell>
          <cell r="E3531">
            <v>20.18</v>
          </cell>
          <cell r="F3531" t="str">
            <v>EMLURB</v>
          </cell>
        </row>
        <row r="3532">
          <cell r="A3532" t="str">
            <v/>
          </cell>
          <cell r="D3532">
            <v>0</v>
          </cell>
        </row>
        <row r="3533">
          <cell r="A3533" t="str">
            <v>20.03.060</v>
          </cell>
          <cell r="B3533" t="str">
            <v>EXECUCAO DE BASE DE MACADAME HIDRAULICO, INCLUSIVE FORNECIMENTO DO MATERIAL.</v>
          </cell>
          <cell r="C3533" t="str">
            <v>m3</v>
          </cell>
          <cell r="D3533">
            <v>126.125</v>
          </cell>
          <cell r="E3533">
            <v>100.9</v>
          </cell>
          <cell r="F3533" t="str">
            <v>EMLURB</v>
          </cell>
        </row>
        <row r="3534">
          <cell r="A3534" t="str">
            <v/>
          </cell>
          <cell r="D3534">
            <v>0</v>
          </cell>
        </row>
        <row r="3535">
          <cell r="A3535" t="str">
            <v>20.03.070</v>
          </cell>
          <cell r="B3535" t="str">
            <v>EXECUCAO DE BASE DE MACADAME VIBRADO A SECO COM ESPESSURA DE 0,10 M, INCLUSIVE FORNECIMENTO DO MATERIAL.</v>
          </cell>
          <cell r="C3535" t="str">
            <v>m2</v>
          </cell>
          <cell r="D3535">
            <v>12.212499999999999</v>
          </cell>
          <cell r="E3535">
            <v>9.77</v>
          </cell>
          <cell r="F3535" t="str">
            <v>EMLURB</v>
          </cell>
        </row>
        <row r="3536">
          <cell r="A3536" t="str">
            <v/>
          </cell>
          <cell r="D3536">
            <v>0</v>
          </cell>
        </row>
        <row r="3537">
          <cell r="A3537" t="str">
            <v>20.03.080</v>
          </cell>
          <cell r="B3537" t="str">
            <v>EXECUCAO DE BASE DE MACADAME VIBRADO A SECO COM ESPESSURA DE 0,12 M, INCLUSIVE FORNECIMENTO DO MATERIAL.</v>
          </cell>
          <cell r="C3537" t="str">
            <v>m2</v>
          </cell>
          <cell r="D3537">
            <v>14.662500000000001</v>
          </cell>
          <cell r="E3537">
            <v>11.73</v>
          </cell>
          <cell r="F3537" t="str">
            <v>EMLURB</v>
          </cell>
        </row>
        <row r="3538">
          <cell r="A3538" t="str">
            <v/>
          </cell>
          <cell r="D3538">
            <v>0</v>
          </cell>
        </row>
        <row r="3539">
          <cell r="A3539" t="str">
            <v>20.03.090</v>
          </cell>
          <cell r="B3539" t="str">
            <v>EXECUCAO DE BASE DE MACADAME VIBRADO A SECO COM ESPESSURA DE 0,15 M, INCLUSIVE FORNECIMENTO DO MATERIAL.</v>
          </cell>
          <cell r="C3539" t="str">
            <v>m2</v>
          </cell>
          <cell r="D3539">
            <v>18.337499999999999</v>
          </cell>
          <cell r="E3539">
            <v>14.67</v>
          </cell>
          <cell r="F3539" t="str">
            <v>EMLURB</v>
          </cell>
        </row>
        <row r="3540">
          <cell r="A3540" t="str">
            <v/>
          </cell>
          <cell r="D3540">
            <v>0</v>
          </cell>
        </row>
        <row r="3541">
          <cell r="A3541" t="str">
            <v>20.03.100</v>
          </cell>
          <cell r="B3541" t="str">
            <v>EXECUCAO DE BASE DE MACADAME VIBRADO A SECO COM ESPESSURA DE 0,20 M, INCLUSIVE FORNECIMENTO DO MATERIAL.</v>
          </cell>
          <cell r="C3541" t="str">
            <v>m2</v>
          </cell>
          <cell r="D3541">
            <v>24.45</v>
          </cell>
          <cell r="E3541">
            <v>19.559999999999999</v>
          </cell>
          <cell r="F3541" t="str">
            <v>EMLURB</v>
          </cell>
        </row>
        <row r="3542">
          <cell r="A3542" t="str">
            <v/>
          </cell>
          <cell r="D3542">
            <v>0</v>
          </cell>
        </row>
        <row r="3543">
          <cell r="A3543" t="str">
            <v>20.03.110</v>
          </cell>
          <cell r="B3543" t="str">
            <v>EXECUCAO DE BASE DE MACADAME VIBRADO A SECO, INCLUSIVE FORNECIMENTO DO MATERIAL.</v>
          </cell>
          <cell r="C3543" t="str">
            <v>m3</v>
          </cell>
          <cell r="D3543">
            <v>122.1875</v>
          </cell>
          <cell r="E3543">
            <v>97.75</v>
          </cell>
          <cell r="F3543" t="str">
            <v>EMLURB</v>
          </cell>
        </row>
        <row r="3544">
          <cell r="A3544" t="str">
            <v/>
          </cell>
          <cell r="D3544">
            <v>0</v>
          </cell>
        </row>
        <row r="3545">
          <cell r="A3545" t="str">
            <v>20.03.120</v>
          </cell>
          <cell r="B3545" t="str">
            <v>EXECUCAO DE BASE DE SOLO MELHORADO COM CIMENTO COM MISTURA NA PISTA,C/ 4 POR CENTO EM PESO DE CIMENTO, INCLUSIVE FORNECIMENTO DO MATERIAL.</v>
          </cell>
          <cell r="C3545" t="str">
            <v>m3</v>
          </cell>
          <cell r="D3545">
            <v>90.5625</v>
          </cell>
          <cell r="E3545">
            <v>72.45</v>
          </cell>
          <cell r="F3545" t="str">
            <v>EMLURB</v>
          </cell>
        </row>
        <row r="3546">
          <cell r="A3546" t="str">
            <v/>
          </cell>
          <cell r="D3546">
            <v>0</v>
          </cell>
        </row>
        <row r="3547">
          <cell r="A3547" t="str">
            <v>20.03.130</v>
          </cell>
          <cell r="B3547" t="str">
            <v>EXECUCAO DE BASE DE SOLO CIMENTO COM MISTURA NA PISTA, COM 6 POR CENTO EM PESO DE CIMENTO, INCLUSIVE FORNECIMENTO DO MATERIAL.</v>
          </cell>
          <cell r="C3547" t="str">
            <v>m3</v>
          </cell>
          <cell r="D3547">
            <v>106.46250000000001</v>
          </cell>
          <cell r="E3547">
            <v>85.17</v>
          </cell>
          <cell r="F3547" t="str">
            <v>EMLURB</v>
          </cell>
        </row>
        <row r="3548">
          <cell r="A3548" t="str">
            <v/>
          </cell>
          <cell r="D3548">
            <v>0</v>
          </cell>
        </row>
        <row r="3549">
          <cell r="A3549" t="str">
            <v>20.03.140</v>
          </cell>
          <cell r="B3549" t="str">
            <v>EXECUCAO DE BASE DE SOLO CIMENTO COM MISTURA NA PISTA, C/ 8 POR CENTO EM PESO DE CIMENTO, INCLUSIVE FORNECIMENTO DE MATERIAL.</v>
          </cell>
          <cell r="C3549" t="str">
            <v>m3</v>
          </cell>
          <cell r="D3549">
            <v>127.96250000000001</v>
          </cell>
          <cell r="E3549">
            <v>102.37</v>
          </cell>
          <cell r="F3549" t="str">
            <v>EMLURB</v>
          </cell>
        </row>
        <row r="3550">
          <cell r="A3550" t="str">
            <v/>
          </cell>
          <cell r="D3550">
            <v>0</v>
          </cell>
        </row>
        <row r="3551">
          <cell r="A3551" t="str">
            <v>20.03.150</v>
          </cell>
          <cell r="B3551" t="str">
            <v>EXECUCAO DE BASE DE SOLO BRITA 25 COM 25 POR CENTO DE PEDRA EM PESO, INCLUSIVE FORNECIMENTO DO MATERIAL.</v>
          </cell>
          <cell r="C3551" t="str">
            <v>m3</v>
          </cell>
          <cell r="D3551">
            <v>54.875</v>
          </cell>
          <cell r="E3551">
            <v>43.9</v>
          </cell>
          <cell r="F3551" t="str">
            <v>EMLURB</v>
          </cell>
        </row>
        <row r="3552">
          <cell r="A3552" t="str">
            <v/>
          </cell>
          <cell r="D3552">
            <v>0</v>
          </cell>
        </row>
        <row r="3553">
          <cell r="A3553" t="str">
            <v>20.03.160</v>
          </cell>
          <cell r="B3553" t="str">
            <v>EXECUCAO DE BASE DE SOLO BRITA 25 C/ 35 POR CENTO DE PEDRA EM PESO, INCLUSIVE FORNECIMENTO DO MATERIAL.</v>
          </cell>
          <cell r="C3553" t="str">
            <v>m3</v>
          </cell>
          <cell r="D3553">
            <v>59.900000000000006</v>
          </cell>
          <cell r="E3553">
            <v>47.92</v>
          </cell>
          <cell r="F3553" t="str">
            <v>EMLURB</v>
          </cell>
        </row>
        <row r="3554">
          <cell r="A3554" t="str">
            <v/>
          </cell>
          <cell r="D3554">
            <v>0</v>
          </cell>
        </row>
        <row r="3555">
          <cell r="A3555" t="str">
            <v>20.03.170</v>
          </cell>
          <cell r="B3555" t="str">
            <v>EXECUCAO DE BASE DE SOLO BRITA 25 C/ 50 POR CENTO DE PEDRA EM PESO, INCLUSIVE FORNECIMENTO DO MATERIAL.</v>
          </cell>
          <cell r="C3555" t="str">
            <v>m3</v>
          </cell>
          <cell r="D3555">
            <v>67.825000000000003</v>
          </cell>
          <cell r="E3555">
            <v>54.26</v>
          </cell>
          <cell r="F3555" t="str">
            <v>EMLURB</v>
          </cell>
        </row>
        <row r="3556">
          <cell r="A3556" t="str">
            <v/>
          </cell>
          <cell r="D3556">
            <v>0</v>
          </cell>
        </row>
        <row r="3557">
          <cell r="A3557" t="str">
            <v>20.04.010</v>
          </cell>
          <cell r="B3557" t="str">
            <v>IMPRIMACAO MECANICA COM CM-30, TAXA 1,2L/M2.</v>
          </cell>
          <cell r="C3557" t="str">
            <v>m2</v>
          </cell>
          <cell r="D3557">
            <v>4.0749999999999993</v>
          </cell>
          <cell r="E3557">
            <v>3.26</v>
          </cell>
          <cell r="F3557" t="str">
            <v>EMLURB</v>
          </cell>
        </row>
        <row r="3558">
          <cell r="A3558" t="str">
            <v/>
          </cell>
          <cell r="D3558">
            <v>0</v>
          </cell>
        </row>
        <row r="3559">
          <cell r="A3559" t="str">
            <v>20.04.020</v>
          </cell>
          <cell r="B3559" t="str">
            <v>IMPRIMACAO MANUAL (MAO DE OBRA).</v>
          </cell>
          <cell r="C3559" t="str">
            <v>m2</v>
          </cell>
          <cell r="D3559">
            <v>1.2250000000000001</v>
          </cell>
          <cell r="E3559">
            <v>0.98</v>
          </cell>
          <cell r="F3559" t="str">
            <v>EMLURB</v>
          </cell>
        </row>
        <row r="3560">
          <cell r="A3560" t="str">
            <v/>
          </cell>
          <cell r="D3560">
            <v>0</v>
          </cell>
        </row>
        <row r="3561">
          <cell r="A3561" t="str">
            <v>20.04.030</v>
          </cell>
          <cell r="B3561" t="str">
            <v>IMPRIMACAO MANUAL (MAO DE OBRA) - SERVICO NOTURNO.</v>
          </cell>
          <cell r="C3561" t="str">
            <v>m2</v>
          </cell>
          <cell r="D3561">
            <v>1.4624999999999999</v>
          </cell>
          <cell r="E3561">
            <v>1.17</v>
          </cell>
          <cell r="F3561" t="str">
            <v>EMLURB</v>
          </cell>
        </row>
        <row r="3562">
          <cell r="A3562" t="str">
            <v/>
          </cell>
          <cell r="D3562">
            <v>0</v>
          </cell>
        </row>
        <row r="3563">
          <cell r="A3563" t="str">
            <v>20.04.040</v>
          </cell>
          <cell r="B3563" t="str">
            <v>PINTURA ASFALTICA COM APLICACAO MANUAL, EMULSAO CATIONICA RR-1C, TAXA DE 0,5 L/M2.</v>
          </cell>
          <cell r="C3563" t="str">
            <v>m2</v>
          </cell>
          <cell r="D3563">
            <v>1.9125000000000001</v>
          </cell>
          <cell r="E3563">
            <v>1.53</v>
          </cell>
          <cell r="F3563" t="str">
            <v>EMLURB</v>
          </cell>
        </row>
        <row r="3564">
          <cell r="A3564" t="str">
            <v/>
          </cell>
          <cell r="D3564">
            <v>0</v>
          </cell>
        </row>
        <row r="3565">
          <cell r="A3565" t="str">
            <v>20.04.050</v>
          </cell>
          <cell r="B3565" t="str">
            <v>PINTURA ASFALTICA COM EMULSAO CATIONICA RR-1C, TAXA DE 0,5 L/M2 - SERVICO NOTURNO.</v>
          </cell>
          <cell r="C3565" t="str">
            <v>m2</v>
          </cell>
          <cell r="D3565">
            <v>2.15</v>
          </cell>
          <cell r="E3565">
            <v>1.72</v>
          </cell>
          <cell r="F3565" t="str">
            <v>EMLURB</v>
          </cell>
        </row>
        <row r="3566">
          <cell r="A3566" t="str">
            <v/>
          </cell>
          <cell r="D3566">
            <v>0</v>
          </cell>
        </row>
        <row r="3567">
          <cell r="A3567" t="str">
            <v>20.04.060</v>
          </cell>
          <cell r="B3567" t="str">
            <v>PINTURA ASFALTICA COM APLICACAO MECANICA, COM EMULSAO CATIONICA RR-1C, TAXA 0,5 L/M2.</v>
          </cell>
          <cell r="C3567" t="str">
            <v>m2</v>
          </cell>
          <cell r="D3567">
            <v>1.6375000000000002</v>
          </cell>
          <cell r="E3567">
            <v>1.31</v>
          </cell>
          <cell r="F3567" t="str">
            <v>EMLURB</v>
          </cell>
        </row>
        <row r="3568">
          <cell r="A3568" t="str">
            <v/>
          </cell>
          <cell r="D3568">
            <v>0</v>
          </cell>
        </row>
        <row r="3569">
          <cell r="A3569" t="str">
            <v>20.05.010</v>
          </cell>
          <cell r="B3569" t="str">
            <v>FABRICACAO DE PRE-MISTURADO A FRIO GROSSO COM 6,5% DE EMULSAO (PRODUCAO COMPACTADA).</v>
          </cell>
          <cell r="C3569" t="str">
            <v>m3</v>
          </cell>
          <cell r="D3569">
            <v>345.47500000000002</v>
          </cell>
          <cell r="E3569">
            <v>276.38</v>
          </cell>
          <cell r="F3569" t="str">
            <v>EMLURB</v>
          </cell>
        </row>
        <row r="3570">
          <cell r="A3570" t="str">
            <v/>
          </cell>
          <cell r="D3570">
            <v>0</v>
          </cell>
        </row>
        <row r="3571">
          <cell r="A3571" t="str">
            <v>20.05.015</v>
          </cell>
          <cell r="B3571" t="str">
            <v>FABRICACAO DE PRE-MISTURADO A FRIO GROSSO PARA CAMADA DE BASE (BINDER) COM 7% DE EMULSAO (PRODUCAO COMPACTADA).</v>
          </cell>
          <cell r="C3571" t="str">
            <v>m3</v>
          </cell>
          <cell r="D3571">
            <v>363.52499999999998</v>
          </cell>
          <cell r="E3571">
            <v>290.82</v>
          </cell>
          <cell r="F3571" t="str">
            <v>EMLURB</v>
          </cell>
        </row>
        <row r="3572">
          <cell r="A3572" t="str">
            <v/>
          </cell>
          <cell r="D3572">
            <v>0</v>
          </cell>
        </row>
        <row r="3573">
          <cell r="A3573" t="str">
            <v>20.05.020</v>
          </cell>
          <cell r="B3573" t="str">
            <v>FABRICACAO DE PRE-MISTURADO A FRIO FINO PARA CAMADA DE ROLAMENTO COM 7,0% DE EMULSAO (PRODUCAO COMPACTADA).</v>
          </cell>
          <cell r="C3573" t="str">
            <v>m3</v>
          </cell>
          <cell r="D3573">
            <v>362.04999999999995</v>
          </cell>
          <cell r="E3573">
            <v>289.64</v>
          </cell>
          <cell r="F3573" t="str">
            <v>EMLURB</v>
          </cell>
        </row>
        <row r="3574">
          <cell r="A3574" t="str">
            <v/>
          </cell>
          <cell r="D3574">
            <v>0</v>
          </cell>
        </row>
        <row r="3575">
          <cell r="A3575" t="str">
            <v>20.05.025</v>
          </cell>
          <cell r="B3575" t="str">
            <v>FABRICACAO DE PRE-MISTURADO A FRIO FINO PARA CAMADA DE ROLAMENTO COM 7,5% DE EMULSAO (PRODUCAO COMPACTADA).</v>
          </cell>
          <cell r="C3575" t="str">
            <v>m3</v>
          </cell>
          <cell r="D3575">
            <v>381.75</v>
          </cell>
          <cell r="E3575">
            <v>305.39999999999998</v>
          </cell>
          <cell r="F3575" t="str">
            <v>EMLURB</v>
          </cell>
        </row>
        <row r="3576">
          <cell r="A3576" t="str">
            <v/>
          </cell>
          <cell r="D3576">
            <v>0</v>
          </cell>
        </row>
        <row r="3577">
          <cell r="A3577" t="str">
            <v>20.05.030</v>
          </cell>
          <cell r="B3577" t="str">
            <v>CARGA OU DESCARGA MANUAL PRE-MISTURADO A FRIO FINO OU GROSSO (CURADO)</v>
          </cell>
          <cell r="C3577" t="str">
            <v>m3</v>
          </cell>
          <cell r="D3577">
            <v>6.2</v>
          </cell>
          <cell r="E3577">
            <v>4.96</v>
          </cell>
          <cell r="F3577" t="str">
            <v>EMLURB</v>
          </cell>
        </row>
        <row r="3578">
          <cell r="A3578" t="str">
            <v/>
          </cell>
          <cell r="D3578">
            <v>0</v>
          </cell>
        </row>
        <row r="3579">
          <cell r="A3579" t="str">
            <v>20.05.040</v>
          </cell>
          <cell r="B3579" t="str">
            <v>CARGA OU DESCARGA MANUAL PRE-MISTURADO A FRIO FINO OU GROSSO (CURADO)-SERVICO NOTURNO.</v>
          </cell>
          <cell r="C3579" t="str">
            <v>m3</v>
          </cell>
          <cell r="D3579">
            <v>7.4375</v>
          </cell>
          <cell r="E3579">
            <v>5.95</v>
          </cell>
          <cell r="F3579" t="str">
            <v>EMLURB</v>
          </cell>
        </row>
        <row r="3580">
          <cell r="A3580" t="str">
            <v/>
          </cell>
          <cell r="D3580">
            <v>0</v>
          </cell>
        </row>
        <row r="3581">
          <cell r="A3581" t="str">
            <v>20.05.050</v>
          </cell>
          <cell r="B3581" t="str">
            <v>TRANSPORTE DE PRE-MISTURADO A FRIO FINO OU GROSSO, NO CASO DE REPOSICAO (CAMINHAO ACOMPANHANDO A TURMA), D.M.T. 24 KM.</v>
          </cell>
          <cell r="C3581" t="str">
            <v>m3</v>
          </cell>
          <cell r="D3581">
            <v>77.112499999999997</v>
          </cell>
          <cell r="E3581">
            <v>61.69</v>
          </cell>
          <cell r="F3581" t="str">
            <v>EMLURB</v>
          </cell>
        </row>
        <row r="3582">
          <cell r="A3582" t="str">
            <v/>
          </cell>
          <cell r="D3582">
            <v>0</v>
          </cell>
        </row>
        <row r="3583">
          <cell r="A3583" t="str">
            <v>20.05.060</v>
          </cell>
          <cell r="B3583" t="str">
            <v>TRANSPORTE DE PRE-MISTURADO A FRIO FINO OU GROSSO, NO CASO DE REPOSICAO (CAMINHAO ACOMPANHANDO A TURMA), SERVICO NOTURNO, D.M.T 24KM.</v>
          </cell>
          <cell r="C3583" t="str">
            <v>m3</v>
          </cell>
          <cell r="D3583">
            <v>81.212500000000006</v>
          </cell>
          <cell r="E3583">
            <v>64.97</v>
          </cell>
          <cell r="F3583" t="str">
            <v>EMLURB</v>
          </cell>
        </row>
        <row r="3584">
          <cell r="A3584" t="str">
            <v/>
          </cell>
          <cell r="D3584">
            <v>0</v>
          </cell>
        </row>
        <row r="3585">
          <cell r="A3585" t="str">
            <v>20.05.070</v>
          </cell>
          <cell r="B3585" t="str">
            <v>ESPALHAMENTO E COMPACTACAO DE PRE-MISTURADO A FRIO FINO OU GROSSO.</v>
          </cell>
          <cell r="C3585" t="str">
            <v>m3</v>
          </cell>
          <cell r="D3585">
            <v>2.7750000000000004</v>
          </cell>
          <cell r="E3585">
            <v>2.2200000000000002</v>
          </cell>
          <cell r="F3585" t="str">
            <v>EMLURB</v>
          </cell>
        </row>
        <row r="3586">
          <cell r="A3586" t="str">
            <v/>
          </cell>
          <cell r="D3586">
            <v>0</v>
          </cell>
        </row>
        <row r="3587">
          <cell r="A3587" t="str">
            <v>20.05.080</v>
          </cell>
          <cell r="B3587" t="str">
            <v>ESPALHAMENTO E COMPACTACAO DE PRE-MISTURADO A FRIO FINO OU GROSSO, NO CASO DE REPOSICAO ( TAPA BURACO ).</v>
          </cell>
          <cell r="C3587" t="str">
            <v>m3</v>
          </cell>
          <cell r="D3587">
            <v>6.8625000000000007</v>
          </cell>
          <cell r="E3587">
            <v>5.49</v>
          </cell>
          <cell r="F3587" t="str">
            <v>EMLURB</v>
          </cell>
        </row>
        <row r="3588">
          <cell r="A3588" t="str">
            <v/>
          </cell>
          <cell r="D3588">
            <v>0</v>
          </cell>
        </row>
        <row r="3589">
          <cell r="A3589" t="str">
            <v>20.05.090</v>
          </cell>
          <cell r="B3589" t="str">
            <v>ESPALHAMENTO E COMPACTACAO DE PRE-MISTURADO A FRIO FINO OU GROSSO, NO CASO DE REPOSICAO ( TAPA BURACO )- SERVICO NOTURNO .</v>
          </cell>
          <cell r="C3589" t="str">
            <v>m3</v>
          </cell>
          <cell r="D3589">
            <v>7.5375000000000005</v>
          </cell>
          <cell r="E3589">
            <v>6.03</v>
          </cell>
          <cell r="F3589" t="str">
            <v>EMLURB</v>
          </cell>
        </row>
        <row r="3590">
          <cell r="A3590" t="str">
            <v/>
          </cell>
          <cell r="D3590">
            <v>0</v>
          </cell>
        </row>
        <row r="3591">
          <cell r="A3591" t="str">
            <v>20.05.100</v>
          </cell>
          <cell r="B3591" t="str">
            <v>ESCARIFICACAO DE PAVIMENTACAO ASFALTICA.</v>
          </cell>
          <cell r="C3591" t="str">
            <v>m2</v>
          </cell>
          <cell r="D3591">
            <v>5.375</v>
          </cell>
          <cell r="E3591">
            <v>4.3</v>
          </cell>
          <cell r="F3591" t="str">
            <v>EMLURB</v>
          </cell>
        </row>
        <row r="3592">
          <cell r="A3592" t="str">
            <v/>
          </cell>
          <cell r="D3592">
            <v>0</v>
          </cell>
        </row>
        <row r="3593">
          <cell r="A3593" t="str">
            <v>20.05.110</v>
          </cell>
          <cell r="B3593" t="str">
            <v>ESCARIFICACAO DE PAVIMENTACAO ASFALTICA (SERVICO NOTURNO).</v>
          </cell>
          <cell r="C3593" t="str">
            <v>m2</v>
          </cell>
          <cell r="D3593">
            <v>6.3624999999999998</v>
          </cell>
          <cell r="E3593">
            <v>5.09</v>
          </cell>
          <cell r="F3593" t="str">
            <v>EMLURB</v>
          </cell>
        </row>
        <row r="3594">
          <cell r="A3594" t="str">
            <v/>
          </cell>
          <cell r="D3594">
            <v>0</v>
          </cell>
        </row>
        <row r="3595">
          <cell r="A3595" t="str">
            <v>20.05.120</v>
          </cell>
          <cell r="B3595" t="str">
            <v>CONCRETO BETUMINOSO USINADO A QUENTE, PARA CAMADA DE ROLAMENTO, 6% DE CAP EM MEDIA, INCLUSIVE APLICACAO E COMPACTACAO.</v>
          </cell>
          <cell r="C3595" t="str">
            <v>m3</v>
          </cell>
          <cell r="D3595">
            <v>589.9375</v>
          </cell>
          <cell r="E3595">
            <v>471.95</v>
          </cell>
          <cell r="F3595" t="str">
            <v>EMLURB</v>
          </cell>
        </row>
        <row r="3596">
          <cell r="A3596" t="str">
            <v/>
          </cell>
          <cell r="D3596">
            <v>0</v>
          </cell>
        </row>
        <row r="3597">
          <cell r="A3597" t="str">
            <v>20.05.130</v>
          </cell>
          <cell r="B3597" t="str">
            <v>TRATAMENTO SUPERFICIAL DUPLO COM 0,025 M DE ESPESSURA.</v>
          </cell>
          <cell r="C3597" t="str">
            <v>m2</v>
          </cell>
          <cell r="D3597">
            <v>6</v>
          </cell>
          <cell r="E3597">
            <v>4.8</v>
          </cell>
          <cell r="F3597" t="str">
            <v>EMLURB</v>
          </cell>
        </row>
        <row r="3598">
          <cell r="A3598" t="str">
            <v/>
          </cell>
          <cell r="D3598">
            <v>0</v>
          </cell>
        </row>
        <row r="3599">
          <cell r="A3599" t="str">
            <v>20.05.140</v>
          </cell>
          <cell r="B3599" t="str">
            <v>FORNECIMENTO DE EMULSAO ASFALTICA CATIONICA RR-1C.</v>
          </cell>
          <cell r="C3599" t="str">
            <v>l</v>
          </cell>
          <cell r="D3599">
            <v>1.3625</v>
          </cell>
          <cell r="E3599">
            <v>1.0900000000000001</v>
          </cell>
          <cell r="F3599" t="str">
            <v>EMLURB</v>
          </cell>
        </row>
        <row r="3600">
          <cell r="A3600" t="str">
            <v/>
          </cell>
          <cell r="D3600">
            <v>0</v>
          </cell>
        </row>
        <row r="3601">
          <cell r="A3601" t="str">
            <v>20.05.150</v>
          </cell>
          <cell r="B3601" t="str">
            <v>CONCRETO BETUMINOSO USINADO A QUENTE, PARA CAMADA DE LIGACAO OU REGULARIZACAO (BINDER), 4,5% DE CAP NO MINIMO, INCLUSIVE APLICACAO E COMPACTACAO.</v>
          </cell>
          <cell r="C3601" t="str">
            <v>m3</v>
          </cell>
          <cell r="D3601">
            <v>393.48750000000001</v>
          </cell>
          <cell r="E3601">
            <v>314.79000000000002</v>
          </cell>
          <cell r="F3601" t="str">
            <v>EMLURB</v>
          </cell>
        </row>
        <row r="3602">
          <cell r="A3602" t="str">
            <v/>
          </cell>
          <cell r="D3602">
            <v>0</v>
          </cell>
        </row>
        <row r="3603">
          <cell r="A3603" t="str">
            <v>20.05.160</v>
          </cell>
          <cell r="B3603" t="str">
            <v>FORNECIMENTO E APLICACAO DE LAMA ASFALTICA</v>
          </cell>
          <cell r="C3603" t="str">
            <v>m2</v>
          </cell>
          <cell r="D3603">
            <v>4.6875</v>
          </cell>
          <cell r="E3603">
            <v>3.75</v>
          </cell>
          <cell r="F3603" t="str">
            <v>EMLURB</v>
          </cell>
        </row>
        <row r="3604">
          <cell r="A3604" t="str">
            <v/>
          </cell>
          <cell r="D3604">
            <v>0</v>
          </cell>
        </row>
        <row r="3605">
          <cell r="A3605" t="str">
            <v>20.06.010</v>
          </cell>
          <cell r="B3605" t="str">
            <v>PAVIMENTO EM CONCRETO DE CIMENTO PORTLAND DE FCK 33 MPA,COM EXECUCAO MECANIZADA (VIBRO ACABADORA), INCLUSIVE COLCHAO DE AREIA (5 CM), ACO, CURA E PREENCHIMENTO DE JUNTAS COM SELANTE A BASE DE ASFALTO.</v>
          </cell>
          <cell r="C3605" t="str">
            <v>m3</v>
          </cell>
          <cell r="D3605">
            <v>380.96249999999998</v>
          </cell>
          <cell r="E3605">
            <v>304.77</v>
          </cell>
          <cell r="F3605" t="str">
            <v>EMLURB</v>
          </cell>
        </row>
        <row r="3606">
          <cell r="A3606" t="str">
            <v/>
          </cell>
          <cell r="D3606">
            <v>0</v>
          </cell>
        </row>
        <row r="3607">
          <cell r="A3607" t="str">
            <v>20.06.020</v>
          </cell>
          <cell r="B3607" t="str">
            <v>PAVIMENTO EM CONCRETO DE CIMENTO PORTLAND DE FCK 33 MPA, COM EXECUCAO MANUAL INCLUSIVE COLCHAO DE AREIA (5 CM), ACO, CURA E PREENCHIMENTO DE JUNTAS COM SELANTE A BASE DE ASFALTO.</v>
          </cell>
          <cell r="C3607" t="str">
            <v>m3</v>
          </cell>
          <cell r="D3607">
            <v>465.03749999999997</v>
          </cell>
          <cell r="E3607">
            <v>372.03</v>
          </cell>
          <cell r="F3607" t="str">
            <v>EMLURB</v>
          </cell>
        </row>
        <row r="3608">
          <cell r="A3608" t="str">
            <v/>
          </cell>
          <cell r="D3608">
            <v>0</v>
          </cell>
        </row>
        <row r="3609">
          <cell r="A3609" t="str">
            <v>20.06.030</v>
          </cell>
          <cell r="B3609" t="str">
            <v>PAVIMENTO EM CONCRETO DE CIMENTO PORTLAND DE FCK 33 MPA, PARA RECONSTRUCAO DE PLACAS. INCLUSIVE COLCHAO DE AREIA (5 CM), CURA E PREENCHIMENTO DE JUNTAS C/ SELANTE A BASE DE ASFALTO.</v>
          </cell>
          <cell r="C3609" t="str">
            <v>m3</v>
          </cell>
          <cell r="D3609">
            <v>468.66250000000002</v>
          </cell>
          <cell r="E3609">
            <v>374.93</v>
          </cell>
          <cell r="F3609" t="str">
            <v>EMLURB</v>
          </cell>
        </row>
        <row r="3610">
          <cell r="A3610" t="str">
            <v/>
          </cell>
          <cell r="D3610">
            <v>0</v>
          </cell>
        </row>
        <row r="3611">
          <cell r="A3611" t="str">
            <v>20.06.040</v>
          </cell>
          <cell r="B3611" t="str">
            <v>PAVIMENTO EM CONCRETO DE CIMENTO PORTLAND DE FCK 33 MPA, PARA RECONSTRUCAO DE PLACAS, UTILIZANDO-SE CONCRETO PRE-MISTURADO, EM USINA, INCLUSIVE COLCHAO DE AREIA (5 CM), CURA E PRE ENCHIMENTO DE JUNTAS COM SELANTE A BASE DE ASFALTO.</v>
          </cell>
          <cell r="C3611" t="str">
            <v>m3</v>
          </cell>
          <cell r="D3611">
            <v>377.27499999999998</v>
          </cell>
          <cell r="E3611">
            <v>301.82</v>
          </cell>
          <cell r="F3611" t="str">
            <v>EMLURB</v>
          </cell>
        </row>
        <row r="3612">
          <cell r="A3612" t="str">
            <v/>
          </cell>
          <cell r="D3612">
            <v>0</v>
          </cell>
        </row>
        <row r="3613">
          <cell r="A3613" t="str">
            <v>20.06.050</v>
          </cell>
          <cell r="B3613" t="str">
            <v>PREENCHIMENTO DE JUNTAS COM SELANTE A BASE DE ASFALTO.</v>
          </cell>
          <cell r="C3613" t="str">
            <v>m</v>
          </cell>
          <cell r="D3613">
            <v>2.5249999999999999</v>
          </cell>
          <cell r="E3613">
            <v>2.02</v>
          </cell>
          <cell r="F3613" t="str">
            <v>EMLURB</v>
          </cell>
        </row>
        <row r="3614">
          <cell r="A3614" t="str">
            <v/>
          </cell>
          <cell r="D3614">
            <v>0</v>
          </cell>
        </row>
        <row r="3615">
          <cell r="A3615" t="str">
            <v>20.06.060</v>
          </cell>
          <cell r="B3615" t="str">
            <v>PREENCHIMENTO DE JUNTAS COM SELANTE A BASE DE ASFALTO, INCLUSIVE REMOCAO DO SELANTE ANTERIOR.</v>
          </cell>
          <cell r="C3615" t="str">
            <v>m</v>
          </cell>
          <cell r="D3615">
            <v>3.6875</v>
          </cell>
          <cell r="E3615">
            <v>2.95</v>
          </cell>
          <cell r="F3615" t="str">
            <v>EMLURB</v>
          </cell>
        </row>
        <row r="3616">
          <cell r="A3616" t="str">
            <v/>
          </cell>
          <cell r="D3616">
            <v>0</v>
          </cell>
        </row>
        <row r="3617">
          <cell r="A3617" t="str">
            <v>20.06.070</v>
          </cell>
          <cell r="B3617" t="str">
            <v>PREENCHIMENTO DE JUNTAS DE PLACAS DE CONCRETO COM MASTIQUE ASFALTICO, INCLUSIVE PENEIRAMENTO DA AREIA E LIMPEZA DAS JUNTAS COM JATO DE AR DE ALTA PRESSAO (SERVICO DIURNO)</v>
          </cell>
          <cell r="C3617" t="str">
            <v>m</v>
          </cell>
          <cell r="D3617">
            <v>1.9375</v>
          </cell>
          <cell r="E3617">
            <v>1.55</v>
          </cell>
          <cell r="F3617" t="str">
            <v>EMLURB</v>
          </cell>
        </row>
        <row r="3618">
          <cell r="A3618" t="str">
            <v/>
          </cell>
          <cell r="D3618">
            <v>0</v>
          </cell>
        </row>
        <row r="3619">
          <cell r="A3619" t="str">
            <v>20.06.080</v>
          </cell>
          <cell r="B3619" t="str">
            <v>PREENCHIMENTO DE JUNTAS DE PLACAS DE CONCRETO COM MASTIQUE ASFALTICO, INCLUSIVE PENEIRAMENTO DA AREIA E LIMPEZA DAS JUNTAS COM JATO AR DE ALTA PRESSAO (SERVICO NOTURNO)</v>
          </cell>
          <cell r="C3619" t="str">
            <v>m</v>
          </cell>
          <cell r="D3619">
            <v>2.1124999999999998</v>
          </cell>
          <cell r="E3619">
            <v>1.69</v>
          </cell>
          <cell r="F3619" t="str">
            <v>EMLURB</v>
          </cell>
        </row>
        <row r="3620">
          <cell r="A3620" t="str">
            <v/>
          </cell>
          <cell r="D3620">
            <v>0</v>
          </cell>
        </row>
        <row r="3621">
          <cell r="A3621" t="str">
            <v>20.06.090</v>
          </cell>
          <cell r="B3621" t="str">
            <v>PREENCHIMENTO DE JUNTAS DE PLACAS DE CONCRETO COM MASTIQUE ASFALTICO, INCLUSIVE PENEIRAMENTO DA AREIA, LIMPEZA DAS JUNTAS COM JATO DE AR DE ALTA PRESSAO E REMOCAO DO SELANTE ANTERIOR COM USO DE FERRAMENTAS LEVES (SERVICO DIURNO).</v>
          </cell>
          <cell r="C3621" t="str">
            <v>m</v>
          </cell>
          <cell r="D3621">
            <v>2.8374999999999999</v>
          </cell>
          <cell r="E3621">
            <v>2.27</v>
          </cell>
          <cell r="F3621" t="str">
            <v>EMLURB</v>
          </cell>
        </row>
        <row r="3622">
          <cell r="A3622" t="str">
            <v/>
          </cell>
          <cell r="D3622">
            <v>0</v>
          </cell>
        </row>
        <row r="3623">
          <cell r="A3623" t="str">
            <v>20.06.100</v>
          </cell>
          <cell r="B3623" t="str">
            <v>PREENCHIMENTO DE JUNTAS DE PLACAS DE CONCRETO COM MASTIQUE ASFALTICO, INCLUSIVE PENEIRAMENTO DA AREIA, LIMPEZA DAS JUNTAS COM JATO DE AR DE ALTA PRESSAO E REMOCAO DO SELANTE ANTERIOR COM USO DE FERRAMENTAS LEVES (SERVICO NOTURNO)</v>
          </cell>
          <cell r="C3623" t="str">
            <v>m</v>
          </cell>
          <cell r="D3623">
            <v>3.1875</v>
          </cell>
          <cell r="E3623">
            <v>2.5499999999999998</v>
          </cell>
          <cell r="F3623" t="str">
            <v>EMLURB</v>
          </cell>
        </row>
        <row r="3624">
          <cell r="A3624" t="str">
            <v/>
          </cell>
          <cell r="D3624">
            <v>0</v>
          </cell>
        </row>
        <row r="3625">
          <cell r="A3625" t="str">
            <v>20.07.005</v>
          </cell>
          <cell r="B3625" t="str">
            <v>PAVIMENTO COM PARALELEPIPEDOS GRANITICOS ASSENTADOS SOBRE COLCHAO DE PO DE PEDRA COM 6.0 CM DE ESPESSURA,E REJUNTADOS COM ARGAMASSA DE CIMENTO E AREIA NO TRACO 1:2.</v>
          </cell>
          <cell r="C3625" t="str">
            <v>m2</v>
          </cell>
          <cell r="D3625">
            <v>32.912499999999994</v>
          </cell>
          <cell r="E3625">
            <v>26.33</v>
          </cell>
          <cell r="F3625" t="str">
            <v>EMLURB</v>
          </cell>
        </row>
        <row r="3626">
          <cell r="A3626" t="str">
            <v/>
          </cell>
          <cell r="D3626">
            <v>0</v>
          </cell>
        </row>
        <row r="3627">
          <cell r="A3627" t="str">
            <v>20.07.010</v>
          </cell>
          <cell r="B3627" t="str">
            <v>PAVIMENTO COM PARALELEPIPEDOS GRANITICOS ASSENTADOS SOBRE COLCHAO DE AREIA COM 6.0 CM DE ESPESSURA, E REJUNTADOS COM ARGAMASSA DE CIMENTO E AREIA NO TRACO 1:2.</v>
          </cell>
          <cell r="C3627" t="str">
            <v>m2</v>
          </cell>
          <cell r="D3627">
            <v>33.662500000000001</v>
          </cell>
          <cell r="E3627">
            <v>26.93</v>
          </cell>
          <cell r="F3627" t="str">
            <v>EMLURB</v>
          </cell>
        </row>
        <row r="3628">
          <cell r="A3628" t="str">
            <v/>
          </cell>
          <cell r="D3628">
            <v>0</v>
          </cell>
        </row>
        <row r="3629">
          <cell r="A3629" t="str">
            <v>20.07.020</v>
          </cell>
          <cell r="B3629" t="str">
            <v>PAVIMENTO COM PARALELEPIPEDOS GRANITICOS ( TAPA BURACO ),ASSENTADOS SOBRE COLCHAO DE AREIA DE 6 CM DE ESPESSURA,E REJUNTADOS COM ARGAMASSA DE CIMENTO E AREIA 1 2 ( AREA TOTAL POR RUA INFERIOR OU IGUAL A 30 M2 ).</v>
          </cell>
          <cell r="C3629" t="str">
            <v>m2</v>
          </cell>
          <cell r="D3629">
            <v>38.725000000000001</v>
          </cell>
          <cell r="E3629">
            <v>30.98</v>
          </cell>
          <cell r="F3629" t="str">
            <v>EMLURB</v>
          </cell>
        </row>
        <row r="3630">
          <cell r="A3630" t="str">
            <v/>
          </cell>
          <cell r="D3630">
            <v>0</v>
          </cell>
        </row>
        <row r="3631">
          <cell r="A3631" t="str">
            <v>20.07.030</v>
          </cell>
          <cell r="B3631" t="str">
            <v>PAVIMENTO COM PARALELEPIPEDOS GRANITICOS ASSENTADOS SOBRE MISTURA DE CIMENTO E AREIA NO TRACO 1:6 COM 6 CM DE ESPESSURA, E REJUNTADO COM ARGAMASSA DE CIMENTO E AREIA NO TRACO 1:2</v>
          </cell>
          <cell r="C3631" t="str">
            <v>m2</v>
          </cell>
          <cell r="D3631">
            <v>45.5</v>
          </cell>
          <cell r="E3631">
            <v>36.4</v>
          </cell>
          <cell r="F3631" t="str">
            <v>EMLURB</v>
          </cell>
        </row>
        <row r="3632">
          <cell r="A3632" t="str">
            <v/>
          </cell>
          <cell r="D3632">
            <v>0</v>
          </cell>
        </row>
        <row r="3633">
          <cell r="A3633" t="str">
            <v>20.07.040</v>
          </cell>
          <cell r="B3633" t="str">
            <v>PAVIMENTO COM PARALELEPIPEDOS GRANITICOS (TAPA BURACO), ASSENTADOS SOBRE MISTURA DE CIMENTO E AREIA NO TRACO 1 6 COM 6 CM DE ESPESSURA,E REJUNTADOS C/ ARGAMASSA DE CIMENTO E AREIA 1 2 (AREA TOTAL POR RUA INFERIOR OU IGUAL A 30 M2 ).</v>
          </cell>
          <cell r="C3633" t="str">
            <v>m2</v>
          </cell>
          <cell r="D3633">
            <v>53.087499999999999</v>
          </cell>
          <cell r="E3633">
            <v>42.47</v>
          </cell>
          <cell r="F3633" t="str">
            <v>EMLURB</v>
          </cell>
        </row>
        <row r="3634">
          <cell r="A3634" t="str">
            <v/>
          </cell>
          <cell r="D3634">
            <v>0</v>
          </cell>
        </row>
        <row r="3635">
          <cell r="A3635" t="str">
            <v>20.07.050</v>
          </cell>
          <cell r="B3635" t="str">
            <v>REPOSICAO DE PAVIMENTO COM PARALELEPIPEDOS GRANITICOS ASSENTADOS SOBRE COLCHAO DE AREIA COM 6 CM DE ESPESSURA , E REJUNTADOS COM ARGAMASSA DE CIMENTO E AREIA 1 2.</v>
          </cell>
          <cell r="C3635" t="str">
            <v>m2</v>
          </cell>
          <cell r="D3635">
            <v>21.037499999999998</v>
          </cell>
          <cell r="E3635">
            <v>16.829999999999998</v>
          </cell>
          <cell r="F3635" t="str">
            <v>EMLURB</v>
          </cell>
        </row>
        <row r="3636">
          <cell r="A3636" t="str">
            <v/>
          </cell>
          <cell r="D3636">
            <v>0</v>
          </cell>
        </row>
        <row r="3637">
          <cell r="A3637" t="str">
            <v>20.07.060</v>
          </cell>
          <cell r="B3637" t="str">
            <v>REPOSICAO DE PAVIMENTO COM PARALELEPIPEDOS GRANITICOS - ( TAPA BURACO ) ASSENTADOS SOBRE COLCHAO DE AREIA COM 6 CM DE ESPESSURA, E REJUNTADOS COM ARGAMASSA DE CIMENTO E AREIA 1 2 ( AREA TOTAL POR RUA INFERIOR OU IGUAL A 30 M2 ).</v>
          </cell>
          <cell r="C3637" t="str">
            <v>m2</v>
          </cell>
          <cell r="D3637">
            <v>25.225000000000001</v>
          </cell>
          <cell r="E3637">
            <v>20.18</v>
          </cell>
          <cell r="F3637" t="str">
            <v>EMLURB</v>
          </cell>
        </row>
        <row r="3638">
          <cell r="A3638" t="str">
            <v/>
          </cell>
          <cell r="D3638">
            <v>0</v>
          </cell>
        </row>
        <row r="3639">
          <cell r="A3639" t="str">
            <v>20.07.070</v>
          </cell>
          <cell r="B3639" t="str">
            <v>REPOSICAO DE PAVIMENTO COM PARALELEPIPEDOS GRANITICOS ASSENTADOS SOBRE MISTURA DE CIMENTO E AREIA NO TRACO 1 6 COM 6 CM DE ESPESSURA, E REJUNTADOS COM ARGAMASSA DE CIMENTO E AREIA 1 2.</v>
          </cell>
          <cell r="C3639" t="str">
            <v>m2</v>
          </cell>
          <cell r="D3639">
            <v>33</v>
          </cell>
          <cell r="E3639">
            <v>26.4</v>
          </cell>
          <cell r="F3639" t="str">
            <v>EMLURB</v>
          </cell>
        </row>
        <row r="3640">
          <cell r="A3640" t="str">
            <v/>
          </cell>
          <cell r="D3640">
            <v>0</v>
          </cell>
        </row>
        <row r="3641">
          <cell r="A3641" t="str">
            <v>20.07.080</v>
          </cell>
          <cell r="B3641" t="str">
            <v>REPOSICAO DE PAVIMENTO COM PARALELEPIPEDOS GRANITICOS - ( TAPA BURACO ) ASSENTADOS SOBRE MISTURA DE CIMENTO E AREIA NO TRACO 1 6 COM 6 CM DE ESPESSURA, E REJUNTADOS COM ARGAMASSA DE CIMENTO E AREIA 1 2 ( AREA TOTAL POR RUA INFERIOR OU IGUAL A 30 M2 ).</v>
          </cell>
          <cell r="C3641" t="str">
            <v>m2</v>
          </cell>
          <cell r="D3641">
            <v>39.587500000000006</v>
          </cell>
          <cell r="E3641">
            <v>31.67</v>
          </cell>
          <cell r="F3641" t="str">
            <v>EMLURB</v>
          </cell>
        </row>
        <row r="3642">
          <cell r="A3642" t="str">
            <v/>
          </cell>
          <cell r="D3642">
            <v>0</v>
          </cell>
        </row>
        <row r="3643">
          <cell r="A3643" t="str">
            <v>20.07.090</v>
          </cell>
          <cell r="B3643" t="str">
            <v>PAVIMENTO COM PARALELEPIPEDOS GRANITICOS COM REJUNTE ASFALTICO, SOBRE COLCHAO DE AREIA DE 10 CM DE ESPESSURA ( METODO BRIPAR ).</v>
          </cell>
          <cell r="C3643" t="str">
            <v>m2</v>
          </cell>
          <cell r="D3643">
            <v>55.199999999999996</v>
          </cell>
          <cell r="E3643">
            <v>44.16</v>
          </cell>
          <cell r="F3643" t="str">
            <v>EMLURB</v>
          </cell>
        </row>
        <row r="3644">
          <cell r="A3644" t="str">
            <v/>
          </cell>
          <cell r="D3644">
            <v>0</v>
          </cell>
        </row>
        <row r="3645">
          <cell r="A3645" t="str">
            <v>20.07.100</v>
          </cell>
          <cell r="B3645" t="str">
            <v>PAVIMENTO COM PARALELEPIPEDOS GRANITICOS ( TAPA BURACO ) , COM REJUNTE ASFALTICO, SOBRE COLCHAO DE AREIA DE 10 CM DE ESPESSURA ( METODO BRIPAR ), ( AREA TOTAL POR RUA INFERIOR OU IGUAL A 30 M2 )</v>
          </cell>
          <cell r="C3645" t="str">
            <v>m2</v>
          </cell>
          <cell r="D3645">
            <v>64.574999999999989</v>
          </cell>
          <cell r="E3645">
            <v>51.66</v>
          </cell>
          <cell r="F3645" t="str">
            <v>EMLURB</v>
          </cell>
        </row>
        <row r="3646">
          <cell r="A3646" t="str">
            <v/>
          </cell>
          <cell r="D3646">
            <v>0</v>
          </cell>
        </row>
        <row r="3647">
          <cell r="A3647" t="str">
            <v>20.08.030</v>
          </cell>
          <cell r="B3647" t="str">
            <v>PAVIMENTO SOBRE BASE JA EXECUTADA COM BLOCOS PRE-MOLDADOS COM 6,5 CM DE ESPESSURA (TIPO BLOKRET OU SIMILAR ), ASSENTADOS SOBRE COLCHAO DE AREIA DE 5 CM, INCLUSIVE REJUNTAMENTO COM ASFALTO.</v>
          </cell>
          <cell r="C3647" t="str">
            <v>m2</v>
          </cell>
          <cell r="D3647">
            <v>40.700000000000003</v>
          </cell>
          <cell r="E3647">
            <v>32.56</v>
          </cell>
          <cell r="F3647" t="str">
            <v>EMLURB</v>
          </cell>
        </row>
        <row r="3648">
          <cell r="A3648" t="str">
            <v/>
          </cell>
          <cell r="D3648">
            <v>0</v>
          </cell>
        </row>
        <row r="3649">
          <cell r="A3649" t="str">
            <v>20.08.040</v>
          </cell>
          <cell r="B3649" t="str">
            <v>PAVIMENTO SOBRE BASE JA EXECUTADA COM BLOCOS PRE-MOLDADOS COM 8,0 CM DE ESPESSURA (TIPO BLOKRET OU SIMILAR ), ASSENTADOS SOBRE COLCHAO DE AREIA DE 5 CM, INCLUSIVE REJUNTAMENTO COM ASFALTO.</v>
          </cell>
          <cell r="C3649" t="str">
            <v>m2</v>
          </cell>
          <cell r="D3649">
            <v>50.199999999999996</v>
          </cell>
          <cell r="E3649">
            <v>40.159999999999997</v>
          </cell>
          <cell r="F3649" t="str">
            <v>EMLURB</v>
          </cell>
        </row>
        <row r="3650">
          <cell r="A3650" t="str">
            <v/>
          </cell>
          <cell r="D3650">
            <v>0</v>
          </cell>
        </row>
        <row r="3651">
          <cell r="A3651" t="str">
            <v>20.08.050</v>
          </cell>
          <cell r="B3651" t="str">
            <v>PAVIMENTO SOBRE BASE JA EXECUTADA COM BLOCOS PRE-MOLDADOS COM 10 CM DE ESPESSURA (TIPO BLOKRET OU SIMILAR ), ASSENTADOS SOBRE COLCHAO DE AREIA DE 5 CM, INCLUSIVE REJUNTAMENTO COM ASFALTO.</v>
          </cell>
          <cell r="C3651" t="str">
            <v>m2</v>
          </cell>
          <cell r="D3651">
            <v>56.449999999999996</v>
          </cell>
          <cell r="E3651">
            <v>45.16</v>
          </cell>
          <cell r="F3651" t="str">
            <v>EMLURB</v>
          </cell>
        </row>
        <row r="3652">
          <cell r="A3652" t="str">
            <v/>
          </cell>
          <cell r="D3652">
            <v>0</v>
          </cell>
        </row>
        <row r="3653">
          <cell r="A3653" t="str">
            <v>20.08.060</v>
          </cell>
          <cell r="B3653" t="str">
            <v>REPOSICAO DE BLOCOS PRE-MOLDADOS ( TIPO BLOKRET OU SIMILAR ) , INCLUSIVE REJUNTAMENTO COM ASFALTO.</v>
          </cell>
          <cell r="C3653" t="str">
            <v>m2</v>
          </cell>
          <cell r="D3653">
            <v>12.575000000000001</v>
          </cell>
          <cell r="E3653">
            <v>10.06</v>
          </cell>
          <cell r="F3653" t="str">
            <v>EMLURB</v>
          </cell>
        </row>
        <row r="3654">
          <cell r="A3654" t="str">
            <v/>
          </cell>
          <cell r="D3654">
            <v>0</v>
          </cell>
        </row>
        <row r="3655">
          <cell r="A3655" t="str">
            <v>20.08.070</v>
          </cell>
          <cell r="B3655" t="str">
            <v>FORNECIMENTO E EXECUÇÃO PAVIMENTAÇÃO EM BLOCO INTERTRAVADO DE CONCRETO, LINHA PAVER, COR NATURAL, DIMENSÕES 20X10X6CM, FAB: ACINOL OU SIMILAR, ASSENTADO SOBRE COLCHÃO DE AREIA ESP.5CM E JUNTAS PREENCHIDAS COM AREIA</v>
          </cell>
          <cell r="C3655" t="str">
            <v>m2</v>
          </cell>
          <cell r="D3655">
            <v>34.549999999999997</v>
          </cell>
          <cell r="E3655">
            <v>27.64</v>
          </cell>
          <cell r="F3655" t="str">
            <v>SEDUC</v>
          </cell>
        </row>
        <row r="3656">
          <cell r="A3656" t="str">
            <v/>
          </cell>
          <cell r="D3656">
            <v>0</v>
          </cell>
        </row>
        <row r="3657">
          <cell r="A3657" t="str">
            <v>20.08.071</v>
          </cell>
          <cell r="B3657" t="str">
            <v>FORNECIMENTO E EXECUÇÃO PAVIMENTAÇÃO EM BLOCO INTERTRAVADO DE CONCRETO, LINHA PAVER, COR VERMELHA, DIMENSÕES 20X10X6CM, FAB: ACINOL OU SIMILAR, ASSENTADO SOBRE COLCHÃO DE AREIA E JUNTAS PREENCHIDAS COM AREIA.</v>
          </cell>
          <cell r="C3657" t="str">
            <v>m2</v>
          </cell>
          <cell r="D3657">
            <v>44.362500000000004</v>
          </cell>
          <cell r="E3657">
            <v>35.49</v>
          </cell>
          <cell r="F3657" t="str">
            <v>SEDUC</v>
          </cell>
        </row>
        <row r="3658">
          <cell r="A3658" t="str">
            <v/>
          </cell>
          <cell r="D3658">
            <v>0</v>
          </cell>
        </row>
        <row r="3659">
          <cell r="A3659" t="str">
            <v>20.09.010</v>
          </cell>
          <cell r="B3659" t="str">
            <v>FORNECIMENTO E ASSENTAMENTO DE MEIO-FIO DE PEDRA GRANITICA, REJUNTADO COM ARGAMASSA DE CIMENTO E AREIA 1 2.</v>
          </cell>
          <cell r="C3659" t="str">
            <v>m</v>
          </cell>
          <cell r="D3659">
            <v>16.5625</v>
          </cell>
          <cell r="E3659">
            <v>13.25</v>
          </cell>
          <cell r="F3659" t="str">
            <v>EMLURB</v>
          </cell>
        </row>
        <row r="3660">
          <cell r="A3660" t="str">
            <v/>
          </cell>
          <cell r="D3660">
            <v>0</v>
          </cell>
        </row>
        <row r="3661">
          <cell r="A3661" t="str">
            <v>20.09.020</v>
          </cell>
          <cell r="B3661" t="str">
            <v>FORNECIMENTO E ASSENTAMENTO DE MEIO-FIO DE CONCRETO PARA PAVIMENTACAO PRENSADO (PADRAO DNER), REJUNTADO COM ARGAMASSA DE CIMENTO E A REIA 1 2.</v>
          </cell>
          <cell r="C3661" t="str">
            <v>m</v>
          </cell>
          <cell r="D3661">
            <v>20.9375</v>
          </cell>
          <cell r="E3661">
            <v>16.75</v>
          </cell>
          <cell r="F3661" t="str">
            <v>EMLURB</v>
          </cell>
        </row>
        <row r="3662">
          <cell r="A3662" t="str">
            <v/>
          </cell>
          <cell r="D3662">
            <v>0</v>
          </cell>
        </row>
        <row r="3663">
          <cell r="A3663" t="str">
            <v>20.09.021</v>
          </cell>
          <cell r="B3663" t="str">
            <v>FORNECIMENTO E ASSENTAMENTO DE MEIO-FIO DE CONCRETO PRE MOLDADO PARA JARDIM, DIMENSOES (1.00 X 0.20 X 0.075)M, REJUNTADO COM ARGAMASSA DE CIMENTO E AREIA 1 2.</v>
          </cell>
          <cell r="C3663" t="str">
            <v>m</v>
          </cell>
          <cell r="D3663">
            <v>14.55</v>
          </cell>
          <cell r="E3663">
            <v>11.64</v>
          </cell>
          <cell r="F3663" t="str">
            <v>EMLURB</v>
          </cell>
        </row>
        <row r="3664">
          <cell r="A3664" t="str">
            <v/>
          </cell>
          <cell r="D3664">
            <v>0</v>
          </cell>
        </row>
        <row r="3665">
          <cell r="A3665" t="str">
            <v>20.09.022</v>
          </cell>
          <cell r="B3665" t="str">
            <v>FORNECIMENTO E ASSENTAMENTO DE MEIO-FIO DE CONCRETO PRE MOLDADO,DIMENSOES (1.00 X 0.25 X 0.10)M, REJUNTADO COM ARGAMASSA DE CIMENTO E AREIA 1 2.</v>
          </cell>
          <cell r="C3665" t="str">
            <v>m</v>
          </cell>
          <cell r="D3665">
            <v>15.5625</v>
          </cell>
          <cell r="E3665">
            <v>12.45</v>
          </cell>
          <cell r="F3665" t="str">
            <v>EMLURB</v>
          </cell>
        </row>
        <row r="3666">
          <cell r="A3666" t="str">
            <v/>
          </cell>
          <cell r="D3666">
            <v>0</v>
          </cell>
        </row>
        <row r="3667">
          <cell r="A3667" t="str">
            <v>20.09.030</v>
          </cell>
          <cell r="B3667" t="str">
            <v>CONSTRUCAO DE LINHA D´AGUA COM PARALELEPIPEDOS GRANITICOS ASSENTADOS SOBRE MISTURA DE CIMENTO E AREIA NO TRACO 1 6 COM 6 CM DE ESPESSURA E REJUNTADOS COM ARGAMASSA DE CIMENTO E AREIA 1 2,INCLUSIVE BASE DE CONCRETO 1 4 8 COM 10 CM DE ESPESSURA.</v>
          </cell>
          <cell r="C3667" t="str">
            <v>m</v>
          </cell>
          <cell r="D3667">
            <v>18.824999999999999</v>
          </cell>
          <cell r="E3667">
            <v>15.06</v>
          </cell>
          <cell r="F3667" t="str">
            <v>EMLURB</v>
          </cell>
        </row>
        <row r="3668">
          <cell r="A3668" t="str">
            <v/>
          </cell>
          <cell r="D3668">
            <v>0</v>
          </cell>
        </row>
        <row r="3669">
          <cell r="A3669" t="str">
            <v>20.09.040</v>
          </cell>
          <cell r="B3669" t="str">
            <v>FORNEC.E ASSENT.DE MEIO-FIO DE PEDRA GRAN. REJUNTADO C/ ARG.DE CIM. E AREIA 1 2 E CONST.DE LINHA DAGUA DE PARALEL. ASSENTADOS SOBRE MISTURA DE CIM. E AREIA 1 6 C/6 CM DE ESP.E REJUNTADOS C/ ARG.DE CIM.E AREIA 1 2 ,INCLUSIVE BASE DE CONCRETO 1 4 8 C/ 10 CM</v>
          </cell>
          <cell r="C3669" t="str">
            <v>m</v>
          </cell>
          <cell r="D3669">
            <v>35.4</v>
          </cell>
          <cell r="E3669">
            <v>28.32</v>
          </cell>
          <cell r="F3669" t="str">
            <v>EMLURB</v>
          </cell>
        </row>
        <row r="3670">
          <cell r="A3670" t="str">
            <v/>
          </cell>
          <cell r="D3670">
            <v>0</v>
          </cell>
        </row>
        <row r="3671">
          <cell r="A3671" t="str">
            <v>20.09.050</v>
          </cell>
          <cell r="B3671" t="str">
            <v>REPOSICAO DE MEIO-FIO DE PEDRA GRANITICA OU DE CONCRETO , REJUNTADOS COM ARGAMASSA DE CIMENTO E AREIA NO TRACO 1 2.</v>
          </cell>
          <cell r="C3671" t="str">
            <v>m</v>
          </cell>
          <cell r="D3671">
            <v>6.5625</v>
          </cell>
          <cell r="E3671">
            <v>5.25</v>
          </cell>
          <cell r="F3671" t="str">
            <v>EMLURB</v>
          </cell>
        </row>
        <row r="3672">
          <cell r="A3672" t="str">
            <v/>
          </cell>
          <cell r="D3672">
            <v>0</v>
          </cell>
        </row>
        <row r="3673">
          <cell r="A3673" t="str">
            <v>20.09.060</v>
          </cell>
          <cell r="B3673" t="str">
            <v>REPOSICAO DE LINHA DAQUA DE PARALELEPIPEDOS GRANITICOS ASSENTADOS SOBRE MISTURA DE CIMENTO E AREIA NO TRACO 1 6 COM 6 CM DE ESPESSURA E REJUNTADOS COM ARGAMASSA DE CIMENTO E AREIA 1 2 , INCLUSIVE BASE DE CONCRETO 1 4 8 COM 10 CM DE ESPESSURA.</v>
          </cell>
          <cell r="C3673" t="str">
            <v>m</v>
          </cell>
          <cell r="D3673">
            <v>15.824999999999999</v>
          </cell>
          <cell r="E3673">
            <v>12.66</v>
          </cell>
          <cell r="F3673" t="str">
            <v>EMLURB</v>
          </cell>
        </row>
        <row r="3674">
          <cell r="A3674" t="str">
            <v/>
          </cell>
          <cell r="D3674">
            <v>0</v>
          </cell>
        </row>
        <row r="3675">
          <cell r="A3675" t="str">
            <v>20.09.070</v>
          </cell>
          <cell r="B3675" t="str">
            <v xml:space="preserve">REPOSICAO DE MEIO-FIO DE PEDRA GRANIT. OU DE CONCRETO , REJUNTADO COM ARG. DE CIM. E AREIA 1 2, E LINHA DAGUA DE PARALEL. ASSENT. SOBRE MIST. DE CIM. E AREIA 1 6 C/ 6 CM DE ESPESSURA E REJ. C/ ARG DE CIM. E AREIA 1 2,INCLUSIVE BASE DE CONC.1 4 8 C/ 10 CM </v>
          </cell>
          <cell r="C3675" t="str">
            <v>m</v>
          </cell>
          <cell r="D3675">
            <v>22.400000000000002</v>
          </cell>
          <cell r="E3675">
            <v>17.920000000000002</v>
          </cell>
          <cell r="F3675" t="str">
            <v>EMLURB</v>
          </cell>
        </row>
        <row r="3676">
          <cell r="A3676" t="str">
            <v/>
          </cell>
          <cell r="D3676">
            <v>0</v>
          </cell>
        </row>
        <row r="3677">
          <cell r="A3677" t="str">
            <v>21.00.000</v>
          </cell>
          <cell r="B3677" t="str">
            <v>DRENAGEM</v>
          </cell>
          <cell r="D3677">
            <v>0</v>
          </cell>
        </row>
        <row r="3678">
          <cell r="A3678" t="str">
            <v/>
          </cell>
          <cell r="D3678">
            <v>0</v>
          </cell>
        </row>
        <row r="3679">
          <cell r="A3679" t="str">
            <v>21.01.030</v>
          </cell>
          <cell r="B3679" t="str">
            <v>GRADE DE CONCRETO DE 0,30 X 0,95 M, INCLUSIVE ASSENTAMENTO E TRANSPORTE.</v>
          </cell>
          <cell r="C3679" t="str">
            <v>Un</v>
          </cell>
          <cell r="D3679">
            <v>63.612499999999997</v>
          </cell>
          <cell r="E3679">
            <v>50.89</v>
          </cell>
          <cell r="F3679" t="str">
            <v>EMLURB</v>
          </cell>
        </row>
        <row r="3680">
          <cell r="A3680" t="str">
            <v/>
          </cell>
          <cell r="D3680">
            <v>0</v>
          </cell>
        </row>
        <row r="3681">
          <cell r="A3681" t="str">
            <v>21.01.060</v>
          </cell>
          <cell r="B3681" t="str">
            <v>TAMPAO(TAMPA E CAIXILHO) DE CONCRETO C/0,60 M DE DIAMETRO, INCLUSIVE ASSENTAMENTO E TRANSPORTE (LOGOMARCA P.C.R)</v>
          </cell>
          <cell r="C3681" t="str">
            <v>Un</v>
          </cell>
          <cell r="D3681">
            <v>158.13750000000002</v>
          </cell>
          <cell r="E3681">
            <v>126.51</v>
          </cell>
          <cell r="F3681" t="str">
            <v>EMLURB</v>
          </cell>
        </row>
        <row r="3682">
          <cell r="A3682" t="str">
            <v/>
          </cell>
          <cell r="D3682">
            <v>0</v>
          </cell>
        </row>
        <row r="3683">
          <cell r="A3683" t="str">
            <v>21.01.070</v>
          </cell>
          <cell r="B3683" t="str">
            <v>TAMPA DE CONCRETO PARA TAMPAO COM 0,60 M DE DIAMETRO, INCLUSIVE ASSENTAMENTO E TRANSPORTE (LOGOMARCA P.C.R.)</v>
          </cell>
          <cell r="C3683" t="str">
            <v>Un</v>
          </cell>
          <cell r="D3683">
            <v>86.974999999999994</v>
          </cell>
          <cell r="E3683">
            <v>69.58</v>
          </cell>
          <cell r="F3683" t="str">
            <v>EMLURB</v>
          </cell>
        </row>
        <row r="3684">
          <cell r="A3684" t="str">
            <v/>
          </cell>
          <cell r="D3684">
            <v>0</v>
          </cell>
        </row>
        <row r="3685">
          <cell r="A3685" t="str">
            <v>21.01.080</v>
          </cell>
          <cell r="B3685" t="str">
            <v>SOBRETAMPA DE CONCRETO NAS DIMENSOES 0,60 X 0,60 X 0,08 M,INCLUSIVE ASSENTAMENTO E TRANSPORTE (LOGOMARCA P.C.R)</v>
          </cell>
          <cell r="C3685" t="str">
            <v>Un</v>
          </cell>
          <cell r="D3685">
            <v>65.525000000000006</v>
          </cell>
          <cell r="E3685">
            <v>52.42</v>
          </cell>
          <cell r="F3685" t="str">
            <v>EMLURB</v>
          </cell>
        </row>
        <row r="3686">
          <cell r="A3686" t="str">
            <v/>
          </cell>
          <cell r="D3686">
            <v>0</v>
          </cell>
        </row>
        <row r="3687">
          <cell r="A3687" t="str">
            <v>21.01.090</v>
          </cell>
          <cell r="B3687" t="str">
            <v>LEVANTAMENTO DE TAMPAO DE POCO DE VISITA EXISTENTE (ELEVACAO DA COTA DE NIVEL), DEVIDO A SERVICO DE RECAPEAMENTO ASFALTICO.</v>
          </cell>
          <cell r="C3687" t="str">
            <v>Un</v>
          </cell>
          <cell r="D3687">
            <v>46.3</v>
          </cell>
          <cell r="E3687">
            <v>37.04</v>
          </cell>
          <cell r="F3687" t="str">
            <v>EMLURB</v>
          </cell>
        </row>
        <row r="3688">
          <cell r="A3688" t="str">
            <v/>
          </cell>
          <cell r="D3688">
            <v>0</v>
          </cell>
        </row>
        <row r="3689">
          <cell r="A3689" t="str">
            <v>21.02.010</v>
          </cell>
          <cell r="B3689" t="str">
            <v>CONSTRUCAO DE CAIXA COLETORA,TIPO"COM GRADE", EM ALVENARIA DE 1 VEZ - TIJOLOS MACICOS PRENSADOS ( REF. DR-01-OBRAS RECIFE) NAS DIMENSOES INTERNAS DE 0,25 X 0,85 X 1,00 M, INCLUSIVE ESCAVACAO, REATERRO COMPACTADO E REMOCAO DO MATERIAL EXCEDENTE ( SEM A GRA</v>
          </cell>
          <cell r="C3689" t="str">
            <v>Un</v>
          </cell>
          <cell r="D3689">
            <v>426.47500000000002</v>
          </cell>
          <cell r="E3689">
            <v>341.18</v>
          </cell>
          <cell r="F3689" t="str">
            <v>EMLURB</v>
          </cell>
        </row>
        <row r="3690">
          <cell r="A3690" t="str">
            <v/>
          </cell>
          <cell r="D3690">
            <v>0</v>
          </cell>
        </row>
        <row r="3691">
          <cell r="A3691" t="str">
            <v>21.02.020</v>
          </cell>
          <cell r="B3691" t="str">
            <v>CONTRUCAO DE CAIXA COLETORA, TIPO COM GAVETA, EM ALVENARIA DE 1 VEZ DE TIJOLOS MACICOS PRENSADOS (REF. DR-03-OBRAS RECIFE) NAS DIM. INTERNAS 0,25X 0,90X 1,00 M ,INCLUSIVE ESCAVACAO,REATERRO COMPACTADO E REMOCAO DO MATERIAL EXCEDENTE (C/ TAMPA DE CONCRETO)</v>
          </cell>
          <cell r="C3691" t="str">
            <v>Un</v>
          </cell>
          <cell r="D3691">
            <v>723.33749999999998</v>
          </cell>
          <cell r="E3691">
            <v>578.66999999999996</v>
          </cell>
          <cell r="F3691" t="str">
            <v>EMLURB</v>
          </cell>
        </row>
        <row r="3692">
          <cell r="A3692" t="str">
            <v/>
          </cell>
          <cell r="D3692">
            <v>0</v>
          </cell>
        </row>
        <row r="3693">
          <cell r="A3693" t="str">
            <v>21.02.030</v>
          </cell>
          <cell r="B3693" t="str">
            <v>CONTRUCAO DE CAIXA COLETORA, TIPO COM GAVETA, EM ALVENARIA DE 1 VEZ DE TIJOLOS MACICOS PRENSADOS (REF. DR-06-OBRAS RECIFE) NAS DIM. INTERNAS 0,8 X 0,8 X 0,90 M ,INCLUSIVE ESCAVACAO,REATERRO COMPACTADO E REMOCAO DO MAT. EXCEDENTE ( C/ SOBRETAMPA DE CONC.).</v>
          </cell>
          <cell r="C3693" t="str">
            <v>Un</v>
          </cell>
          <cell r="D3693">
            <v>971.96250000000009</v>
          </cell>
          <cell r="E3693">
            <v>777.57</v>
          </cell>
          <cell r="F3693" t="str">
            <v>EMLURB</v>
          </cell>
        </row>
        <row r="3694">
          <cell r="A3694" t="str">
            <v/>
          </cell>
          <cell r="D3694">
            <v>0</v>
          </cell>
        </row>
        <row r="3695">
          <cell r="A3695" t="str">
            <v>21.03.060</v>
          </cell>
          <cell r="B3695" t="str">
            <v>CONSTRUCAO DE POCO DE VISITA EM ALVENARIA DE 1 VEZ-TIJOLOS MACICOS PRENSADOS (REF.DR-05-OBRAS RECIFE) NAS DIMENSOES INTERNAS 1,00 X 1,00 X 1,50 M, INCLUSIVE ESCAVACAO, REATERRO COMPACTADO E REMOCAO DO MATERIAL EXCEDENTE ( SEM O TAMPAO).</v>
          </cell>
          <cell r="C3695" t="str">
            <v>Un</v>
          </cell>
          <cell r="D3695">
            <v>1674.4124999999999</v>
          </cell>
          <cell r="E3695">
            <v>1339.53</v>
          </cell>
          <cell r="F3695" t="str">
            <v>EMLURB</v>
          </cell>
        </row>
        <row r="3696">
          <cell r="A3696" t="str">
            <v/>
          </cell>
          <cell r="D3696">
            <v>0</v>
          </cell>
        </row>
        <row r="3697">
          <cell r="A3697" t="str">
            <v>21.03.070</v>
          </cell>
          <cell r="B3697" t="str">
            <v>CONST. DE POCO DE VISITA EM ALVEN. DE 1 VEZ DE TIJOLOS MACICOS PRENSADOS (REF.DR-05-OBRAS RECIFE) NAS DIMENSOES INTERNAS 1,2X1,2X1,5 M, INCLUSIVE ESCAVACAO, REATERRO COMPACTADO E REMOCAO DO MATERIAL EXCEDENTE (SEM O TAMPAO).</v>
          </cell>
          <cell r="C3697" t="str">
            <v>Un</v>
          </cell>
          <cell r="D3697">
            <v>1952.7625</v>
          </cell>
          <cell r="E3697">
            <v>1562.21</v>
          </cell>
          <cell r="F3697" t="str">
            <v>EMLURB</v>
          </cell>
        </row>
        <row r="3698">
          <cell r="A3698" t="str">
            <v/>
          </cell>
          <cell r="D3698">
            <v>0</v>
          </cell>
        </row>
        <row r="3699">
          <cell r="A3699" t="str">
            <v>21.03.080</v>
          </cell>
          <cell r="B3699" t="str">
            <v>CONSTRUCAO DE POCO DE VISITA EM ALVENARIA DE 1 VEZ DE TIJOLOS MACICOS PRENSADOS ( REF.DR-05-OBRAS RECIFE) NAS DIMENSOES INTERNAS 1,5 X 1,5 X 2,0 M INCLUSIVE ESCAVACAO,REATERRO COMPACTADO E REMOCAO DO MATERIAL EXCEDENTE ( SEM O TAMPAO ).</v>
          </cell>
          <cell r="C3699" t="str">
            <v>Un</v>
          </cell>
          <cell r="D3699">
            <v>2776.35</v>
          </cell>
          <cell r="E3699">
            <v>2221.08</v>
          </cell>
          <cell r="F3699" t="str">
            <v>EMLURB</v>
          </cell>
        </row>
        <row r="3700">
          <cell r="A3700" t="str">
            <v/>
          </cell>
          <cell r="D3700">
            <v>0</v>
          </cell>
        </row>
        <row r="3701">
          <cell r="A3701" t="str">
            <v>21.03.090</v>
          </cell>
          <cell r="B3701" t="str">
            <v>CONST. DE POCO DE VISITA EM ALVEN. DE 1 VEZ DE TIJOLOS MACICOS PRENSADOS (REF.DR-05-OBRAS RECIFE) NAS DIMENSOES INTERNAS 1,8X1,8X2,5 M, INCLUSIVE ESCAVACAO, REATERRO COMPACTADO E REMOCAO DO MATERIAL EXCEDENTE (SEM O TAMPAO).</v>
          </cell>
          <cell r="C3701" t="str">
            <v>Un</v>
          </cell>
          <cell r="D3701">
            <v>4287.2250000000004</v>
          </cell>
          <cell r="E3701">
            <v>3429.78</v>
          </cell>
          <cell r="F3701" t="str">
            <v>EMLURB</v>
          </cell>
        </row>
        <row r="3702">
          <cell r="A3702" t="str">
            <v/>
          </cell>
          <cell r="D3702">
            <v>0</v>
          </cell>
        </row>
        <row r="3703">
          <cell r="A3703" t="str">
            <v>21.03.100</v>
          </cell>
          <cell r="B3703" t="str">
            <v>CONST. DE POCO DE VISITA EM ALVEN. DE 1 VEZ DE TIJOLOS MACICOS PRENSADOS (REF.DR-05-OBRAS RECIFE ) NAS DIMENSOES INTERNAS 2,2 X 2,2 X 2,5 M INCLUSIVE ESCAVACAO,REATERRO COMPACTADO E REMOCAO DO MATERIAL EXCEDENTE ( SEM O TAMPAO ).</v>
          </cell>
          <cell r="C3703" t="str">
            <v>Un</v>
          </cell>
          <cell r="D3703">
            <v>5503.7625000000007</v>
          </cell>
          <cell r="E3703">
            <v>4403.01</v>
          </cell>
          <cell r="F3703" t="str">
            <v>EMLURB</v>
          </cell>
        </row>
        <row r="3704">
          <cell r="A3704" t="str">
            <v/>
          </cell>
          <cell r="D3704">
            <v>0</v>
          </cell>
        </row>
        <row r="3705">
          <cell r="A3705" t="str">
            <v>21.03.110</v>
          </cell>
          <cell r="B3705" t="str">
            <v>CONST. DE POCO DE VISITA, TIPO C/ GAVETA, EM ALVEN.DE 1 VEZ DE TIJ. MACICOS PRENSADOS (REF DR-02-OBRAS RECIFE ) NAS DIMENSOES INTERNAS 1,0 X 1,0 X 1,5 M,INCLUSIVE ESCAVACAO,REATERRO COMPACTADO E REMOCAO DO MATERIAL EXCEDENTE (COM SOBRETAMPA DE CONCRETO).</v>
          </cell>
          <cell r="C3705" t="str">
            <v>Un</v>
          </cell>
          <cell r="D3705">
            <v>1726.45</v>
          </cell>
          <cell r="E3705">
            <v>1381.16</v>
          </cell>
          <cell r="F3705" t="str">
            <v>EMLURB</v>
          </cell>
        </row>
        <row r="3706">
          <cell r="A3706" t="str">
            <v/>
          </cell>
          <cell r="D3706">
            <v>0</v>
          </cell>
        </row>
        <row r="3707">
          <cell r="A3707" t="str">
            <v>21.03.120</v>
          </cell>
          <cell r="B3707" t="str">
            <v>CONST. DE POCO DE VISITA, TIPO C/ GAVETA, EM ALVENARIA DE 1 VEZ DE TIJ. MACICOS PRENSADOS (REF.DR-02-OBRAS RECIFE) NAS DIMENSOES INTERNAS 1,2 X 1,2 X 1,5 M, INCLUSIVE ESCAVACAO, REATERRO COMPACTADO E REMOCAO DO MATERIAL EXCEDENTE (COM SOBRETAMPA DE CONCRE</v>
          </cell>
          <cell r="C3707" t="str">
            <v>Un</v>
          </cell>
          <cell r="D3707">
            <v>1985.8875</v>
          </cell>
          <cell r="E3707">
            <v>1588.71</v>
          </cell>
          <cell r="F3707" t="str">
            <v>EMLURB</v>
          </cell>
        </row>
        <row r="3708">
          <cell r="A3708" t="str">
            <v/>
          </cell>
          <cell r="D3708">
            <v>0</v>
          </cell>
        </row>
        <row r="3709">
          <cell r="A3709" t="str">
            <v>21.03.130</v>
          </cell>
          <cell r="B3709" t="str">
            <v>CONST. DE POCO DE VISITA, TIPO C/ GAVETA, EM ALVENARIA DE 1 VEZ DE TIJ. MACICOS PRENSADOS (REF.DR-02-OBRAS RECIFE) NAS DIMENSOES INTERNAS 1,5X1,5X2,0 M, INCLUSIVE ESCAVACAO, REATERRO COMPACTADO E REMOCAO DO MATERIAL EXCEDENTE (COM SOBRETAMPA DE CONCRETO).</v>
          </cell>
          <cell r="C3709" t="str">
            <v>Un</v>
          </cell>
          <cell r="D3709">
            <v>3040.6625000000004</v>
          </cell>
          <cell r="E3709">
            <v>2432.5300000000002</v>
          </cell>
          <cell r="F3709" t="str">
            <v>EMLURB</v>
          </cell>
        </row>
        <row r="3710">
          <cell r="A3710" t="str">
            <v/>
          </cell>
          <cell r="D3710">
            <v>0</v>
          </cell>
        </row>
        <row r="3711">
          <cell r="A3711" t="str">
            <v>21.03.140</v>
          </cell>
          <cell r="B3711" t="str">
            <v>CONST. DE POCO DE VISITA, TIPO C/ GAVETA, EM ALVENARIA DE 1 VEZ DE TIJ. MACICOS PRENSADOS (REF.DR-02-OBRAS RECIFE) NAS DIMENSOES INTERNAS 1,8X1,8X2,5 M, INCLUSIVE ESCAVACAO, REATERRO COMPACTADO E REMOCAO DO MATERIAL EXCEDENTE (COM SOBRETAMPA DE CONCRETO).</v>
          </cell>
          <cell r="C3711" t="str">
            <v>Un</v>
          </cell>
          <cell r="D3711">
            <v>4147.05</v>
          </cell>
          <cell r="E3711">
            <v>3317.64</v>
          </cell>
          <cell r="F3711" t="str">
            <v>EMLURB</v>
          </cell>
        </row>
        <row r="3712">
          <cell r="A3712" t="str">
            <v/>
          </cell>
          <cell r="D3712">
            <v>0</v>
          </cell>
        </row>
        <row r="3713">
          <cell r="A3713" t="str">
            <v>21.03.150</v>
          </cell>
          <cell r="B3713" t="str">
            <v>CONST. DE POCO DE VISITA, TIPO C/ GRADE, EM ALVENARIA DE 1 VEZ DE TIJ. MACICOS PRENSADOS (REF.DR-04-OBRAS RECIFE) NAS DIMENSOES INTERNAS 1,0X1,0X1,5 M, INCLUSIVE ESCAVACAO, REATERRO COMPACTADO E REMOCAO DO MATERIAL EXCEDENTE (C/ SOBRETAMPA DE CONCRETO E S</v>
          </cell>
          <cell r="C3713" t="str">
            <v>Un</v>
          </cell>
          <cell r="D3713">
            <v>2043.5749999999998</v>
          </cell>
          <cell r="E3713">
            <v>1634.86</v>
          </cell>
          <cell r="F3713" t="str">
            <v>EMLURB</v>
          </cell>
        </row>
        <row r="3714">
          <cell r="A3714" t="str">
            <v/>
          </cell>
          <cell r="D3714">
            <v>0</v>
          </cell>
        </row>
        <row r="3715">
          <cell r="A3715" t="str">
            <v>21.03.160</v>
          </cell>
          <cell r="B3715" t="str">
            <v>CONST. DE POCO DE VISITA, TIPO C/ GRADE, EM ALVENARIA DE 1 VEZ DE TIJ. MACICOS PRENSADOS (REF.DR-04-OBRAS RECIFE) NAS DIMENSOES INTERNAS 1,2X1,2X1,5 M, INCLUSIVE ESCAVACAO, REATERRO COMPACTADO E REMOCAO DO MATERIAL EXCEDENTE (C/ SOBRETAMPA DE CONCRETO E S</v>
          </cell>
          <cell r="C3715" t="str">
            <v>Un</v>
          </cell>
          <cell r="D3715">
            <v>2236.25</v>
          </cell>
          <cell r="E3715">
            <v>1789</v>
          </cell>
          <cell r="F3715" t="str">
            <v>EMLURB</v>
          </cell>
        </row>
        <row r="3716">
          <cell r="A3716" t="str">
            <v/>
          </cell>
          <cell r="D3716">
            <v>0</v>
          </cell>
        </row>
        <row r="3717">
          <cell r="A3717" t="str">
            <v>21.03.170</v>
          </cell>
          <cell r="B3717" t="str">
            <v>CONST. DE POCO DE VISITA, TIPO C/ GRADE, EM ALVENARIA DE 1 VEZ DE TIJ. MACICOS PRENSADOS (REF.DR-04-OBRAS RECIFE) NAS DIMENSOES INTERNAS 1,5X1,5X2,0 M, INCLUSIVE ESCAVACAO, REATERRO COMPACTADO E REMOCAO DO MATERIAL EXCEDENTE (C/ SOBRETAMPA DE CONCRETO E S</v>
          </cell>
          <cell r="C3717" t="str">
            <v>Un</v>
          </cell>
          <cell r="D3717">
            <v>3513.2375000000002</v>
          </cell>
          <cell r="E3717">
            <v>2810.59</v>
          </cell>
          <cell r="F3717" t="str">
            <v>EMLURB</v>
          </cell>
        </row>
        <row r="3718">
          <cell r="A3718" t="str">
            <v/>
          </cell>
          <cell r="D3718">
            <v>0</v>
          </cell>
        </row>
        <row r="3719">
          <cell r="A3719" t="str">
            <v>21.03.180</v>
          </cell>
          <cell r="B3719" t="str">
            <v>CONST. DE POCO DE VISITA, TIPO C/ GRADE, EM ALVENARIA DE 1 VEZ DE TIJ. MACICOS PRENSADOS (REF.DR-04-OBRAS RECIFE) NAS DIMENSOES INTERNAS 1,8X1,8X2,5 M, INCLUSIVE ESCAVACAO, REATERRO COMPACTADO E REMOCAO DO MATERIAL EXCEDENTE (C/ SOBRETAMPA DE CONCRETO E S</v>
          </cell>
          <cell r="C3719" t="str">
            <v>Un</v>
          </cell>
          <cell r="D3719">
            <v>4730.9249999999993</v>
          </cell>
          <cell r="E3719">
            <v>3784.74</v>
          </cell>
          <cell r="F3719" t="str">
            <v>EMLURB</v>
          </cell>
        </row>
        <row r="3720">
          <cell r="A3720" t="str">
            <v/>
          </cell>
          <cell r="D3720">
            <v>0</v>
          </cell>
        </row>
        <row r="3721">
          <cell r="A3721" t="str">
            <v>21.04.030</v>
          </cell>
          <cell r="B3721" t="str">
            <v>ENSECADEIRA COM PRANCHOES DE MADEIRA DE LEI DE 3 X 6 POLEGADAS E QUADROS UTILIZANDO LONGARINAS DE MADEIRA DE 3 X 5 POLEGADAS, INCLUSIVE POSTERIOR RETIRADA.(AREA NAO CRAVADA).</v>
          </cell>
          <cell r="C3721" t="str">
            <v>m2</v>
          </cell>
          <cell r="D3721">
            <v>81.8</v>
          </cell>
          <cell r="E3721">
            <v>65.44</v>
          </cell>
          <cell r="F3721" t="str">
            <v>EMLURB</v>
          </cell>
        </row>
        <row r="3722">
          <cell r="A3722" t="str">
            <v/>
          </cell>
          <cell r="D3722">
            <v>0</v>
          </cell>
        </row>
        <row r="3723">
          <cell r="A3723" t="str">
            <v>21.04.035</v>
          </cell>
          <cell r="B3723" t="str">
            <v>ENSECADEIRA COM PRANCHOES DE MADEIRA DE LEI COM 3 X 6 POLEGADAS E QUADROS UTILIZANDO LONGARINAS DE MADEIRA DE 3 X 5 POLEGADAS, INCLUSIVE POSTERIOR RETIRADA. (AREA CRAVADA).</v>
          </cell>
          <cell r="C3723" t="str">
            <v>m2</v>
          </cell>
          <cell r="D3723">
            <v>107.7375</v>
          </cell>
          <cell r="E3723">
            <v>86.19</v>
          </cell>
          <cell r="F3723" t="str">
            <v>EMLURB</v>
          </cell>
        </row>
        <row r="3724">
          <cell r="A3724" t="str">
            <v/>
          </cell>
          <cell r="D3724">
            <v>0</v>
          </cell>
        </row>
        <row r="3725">
          <cell r="A3725" t="str">
            <v>21.04.040</v>
          </cell>
          <cell r="B3725" t="str">
            <v>ESCORAMENTO DE VALAS COM PRANCHOES METALICOS E QUADROS UTILIZANDO LONGARINAS DE MADEIRA DE 3 X 5 POL. ,INCLUSIVE POSTERIOR RETIRADA ( AREA CRAVADA ).</v>
          </cell>
          <cell r="C3725" t="str">
            <v>m2</v>
          </cell>
          <cell r="D3725">
            <v>34.449999999999996</v>
          </cell>
          <cell r="E3725">
            <v>27.56</v>
          </cell>
          <cell r="F3725" t="str">
            <v>EMLURB</v>
          </cell>
        </row>
        <row r="3726">
          <cell r="A3726" t="str">
            <v/>
          </cell>
          <cell r="D3726">
            <v>0</v>
          </cell>
        </row>
        <row r="3727">
          <cell r="A3727" t="str">
            <v>21.04.050</v>
          </cell>
          <cell r="B3727" t="str">
            <v>ESCORAMENTO DE VALAS COM PRANCHOES METALICOS E QUADROS UTILIZANDO LONGARINAS DE MADEIRA DE 3 X 5 POL., INCLUSIVE POSTERIOR RETIRADA ( AREA NAO CRAVADA ).</v>
          </cell>
          <cell r="C3727" t="str">
            <v>m2</v>
          </cell>
          <cell r="D3727">
            <v>22.524999999999999</v>
          </cell>
          <cell r="E3727">
            <v>18.02</v>
          </cell>
          <cell r="F3727" t="str">
            <v>EMLURB</v>
          </cell>
        </row>
        <row r="3728">
          <cell r="A3728" t="str">
            <v/>
          </cell>
          <cell r="D3728">
            <v>0</v>
          </cell>
        </row>
        <row r="3729">
          <cell r="A3729" t="str">
            <v>21.04.060</v>
          </cell>
          <cell r="B3729" t="str">
            <v>ESCORAMENTO DESCONTINUO DE VALAS.</v>
          </cell>
          <cell r="C3729" t="str">
            <v>m2</v>
          </cell>
          <cell r="D3729">
            <v>24.824999999999999</v>
          </cell>
          <cell r="E3729">
            <v>19.86</v>
          </cell>
          <cell r="F3729" t="str">
            <v>EMLURB</v>
          </cell>
        </row>
        <row r="3730">
          <cell r="A3730" t="str">
            <v/>
          </cell>
          <cell r="D3730">
            <v>0</v>
          </cell>
        </row>
        <row r="3731">
          <cell r="A3731" t="str">
            <v>21.04.070</v>
          </cell>
          <cell r="B3731" t="str">
            <v>CONSTRUCAO DE ENSECADEIRA DUPLA EM CHAPA DE MADEIRA COMP. RESINADA DE 12 MM DE ESPESSURA COM AFASTAMENTO INTERNO DE 30 CM, ESCORADA EM ESTRONCAS CRAVADAS A CADA 1,0 M, COSTELAMENTO COM BARROTES DE 3 X 3 POL.E PREENCHIDA COM MAT. ARGILOSO, INCLUSIVE POSTER</v>
          </cell>
          <cell r="C3731" t="str">
            <v>m2</v>
          </cell>
          <cell r="D3731">
            <v>37.712500000000006</v>
          </cell>
          <cell r="E3731">
            <v>30.17</v>
          </cell>
          <cell r="F3731" t="str">
            <v>EMLURB</v>
          </cell>
        </row>
        <row r="3732">
          <cell r="A3732" t="str">
            <v/>
          </cell>
          <cell r="D3732">
            <v>0</v>
          </cell>
        </row>
        <row r="3733">
          <cell r="A3733" t="str">
            <v>21.05.010</v>
          </cell>
          <cell r="B3733" t="str">
            <v>ESGOTAMENTO DE ÁGUA COM BOMBA À GASOLINA DE 3,4 HP, INCLUSIVE 10 METROS DE MANGOTE DE 2" COM COMBUSTÍVEL.</v>
          </cell>
          <cell r="C3733" t="str">
            <v>m</v>
          </cell>
          <cell r="D3733">
            <v>4.3625000000000007</v>
          </cell>
          <cell r="E3733">
            <v>3.49</v>
          </cell>
          <cell r="F3733" t="str">
            <v>EMLURB</v>
          </cell>
        </row>
        <row r="3734">
          <cell r="A3734" t="str">
            <v/>
          </cell>
          <cell r="D3734">
            <v>0</v>
          </cell>
        </row>
        <row r="3735">
          <cell r="A3735" t="str">
            <v>21.05.020</v>
          </cell>
          <cell r="B3735" t="str">
            <v>ESGOTAMENTO DE AGUA COM BOMBA ELETRICA SUBMERSA, POT 4 CV, INCLUSIVE 10 METROS DE MANGOTE DE 3".</v>
          </cell>
          <cell r="C3735" t="str">
            <v>m3</v>
          </cell>
          <cell r="D3735">
            <v>0.16250000000000001</v>
          </cell>
          <cell r="E3735">
            <v>0.13</v>
          </cell>
          <cell r="F3735" t="str">
            <v>EMLURB</v>
          </cell>
        </row>
        <row r="3736">
          <cell r="A3736" t="str">
            <v/>
          </cell>
          <cell r="D3736">
            <v>0</v>
          </cell>
        </row>
        <row r="3737">
          <cell r="A3737" t="str">
            <v>21.06.010</v>
          </cell>
          <cell r="B3737" t="str">
            <v>GALERIA DE TUBOS DE CONCRETO C2-0,20 M DE DIAMETRO, INCLUSIVE ESCAVACAO MANUAL DAS VALAS ATE 1,50 M DE PROFUNDIDADE, REATERRO COMPACTADO, REMOCAO DO MATERIAL EXCEDENTE E AINDA FORNECIMENTO E ASSENTAMENTO DOS TUBOS.</v>
          </cell>
          <cell r="C3737" t="str">
            <v>m</v>
          </cell>
          <cell r="D3737">
            <v>40.799999999999997</v>
          </cell>
          <cell r="E3737">
            <v>32.64</v>
          </cell>
          <cell r="F3737" t="str">
            <v>EMLURB</v>
          </cell>
        </row>
        <row r="3738">
          <cell r="A3738" t="str">
            <v/>
          </cell>
          <cell r="D3738">
            <v>0</v>
          </cell>
        </row>
        <row r="3739">
          <cell r="A3739" t="str">
            <v>21.06.020</v>
          </cell>
          <cell r="B3739" t="str">
            <v>GALERIA DE TUBOS DE CONCRETO C2-0,20 M DE DIAMETRO, INCLUSIVE ESCAVACAO MANUAL DAS VALAS ATE 1,50 M DE PROFUNDIDADE, REATERRO COMPACTADO , REMOCAO DO MATERIAL EXCEDENTE E AINDA FORNECIMENTO E ASSENTAMENTO DOS TUBOS-(SERVICO NOTURNO).</v>
          </cell>
          <cell r="C3739" t="str">
            <v>m</v>
          </cell>
          <cell r="D3739">
            <v>46</v>
          </cell>
          <cell r="E3739">
            <v>36.799999999999997</v>
          </cell>
          <cell r="F3739" t="str">
            <v>EMLURB</v>
          </cell>
        </row>
        <row r="3740">
          <cell r="A3740" t="str">
            <v/>
          </cell>
          <cell r="D3740">
            <v>0</v>
          </cell>
        </row>
        <row r="3741">
          <cell r="A3741" t="str">
            <v>21.06.030</v>
          </cell>
          <cell r="B3741" t="str">
            <v>GALERIA DE TUBOS DE CONCRETO C2-0,20 M DE DIAMETRO, INCLUSIVE ESCAVACAO MECANICA DAS VALAS ATE 1,50 M DE PROFUNDIDADE, REATERRO COMPACTADO , REMOCAO DO MATERIAL EXCEDENTE E AINDA FORNECIMENTO E ASSENTAMENTO DOS TUBOS.</v>
          </cell>
          <cell r="C3741" t="str">
            <v>m</v>
          </cell>
          <cell r="D3741">
            <v>35.625</v>
          </cell>
          <cell r="E3741">
            <v>28.5</v>
          </cell>
          <cell r="F3741" t="str">
            <v>EMLURB</v>
          </cell>
        </row>
        <row r="3742">
          <cell r="A3742" t="str">
            <v/>
          </cell>
          <cell r="D3742">
            <v>0</v>
          </cell>
        </row>
        <row r="3743">
          <cell r="A3743" t="str">
            <v>21.06.040</v>
          </cell>
          <cell r="B3743" t="str">
            <v>GALERIA DE TUBOS DE CONCRETO C2-0,20 M DE DIAMETRO, INCLUSIVE ESCAVACAO MECANICA DAS VALAS ATE 1,50 M DE PROFUNDIDADE, REATERRO COMPACTADO , REMOCAO DO MATERIAL EXCEDENTE E AINDA FORNECIMENTO E ASSENTAMENTO DOS TUBOS-(SERVICO NOTURNO).</v>
          </cell>
          <cell r="C3743" t="str">
            <v>m</v>
          </cell>
          <cell r="D3743">
            <v>39.474999999999994</v>
          </cell>
          <cell r="E3743">
            <v>31.58</v>
          </cell>
          <cell r="F3743" t="str">
            <v>EMLURB</v>
          </cell>
        </row>
        <row r="3744">
          <cell r="A3744" t="str">
            <v/>
          </cell>
          <cell r="D3744">
            <v>0</v>
          </cell>
        </row>
        <row r="3745">
          <cell r="A3745" t="str">
            <v>21.06.050</v>
          </cell>
          <cell r="B3745" t="str">
            <v>GALERIA DE TUBOS DE CONCRETO C2-0,30 M DE DIAMETRO, INCLUSIVE ESCAVACAO MANUAL DAS VALAS ATE 1,50 M DE PROFUNDIDADE, REATERRO COMPACTADO , REMOCAO DO MATERIAL EXCEDENTE E AINDA FORNECIMENTO E ASSENTAMENTO DOS TUBOS.</v>
          </cell>
          <cell r="C3745" t="str">
            <v>m</v>
          </cell>
          <cell r="D3745">
            <v>60.387500000000003</v>
          </cell>
          <cell r="E3745">
            <v>48.31</v>
          </cell>
          <cell r="F3745" t="str">
            <v>EMLURB</v>
          </cell>
        </row>
        <row r="3746">
          <cell r="A3746" t="str">
            <v/>
          </cell>
          <cell r="D3746">
            <v>0</v>
          </cell>
        </row>
        <row r="3747">
          <cell r="A3747" t="str">
            <v>21.06.060</v>
          </cell>
          <cell r="B3747" t="str">
            <v>GALERIA DE TUBOS DE CONCRETO C2-0,30 M DE DIAMETRO, INCLUSIVE ESCAVACAO MANUAL DAS VALAS ATE 1,50 M DE PROFUNDIDADE, REATERRO COMPACTADO , REMOCAO DO MATERIAL EXCEDENTE E AINDA FORNECIMENTO E ASSENTAMENTO DOS TUBOS-(SERVICO NOTURNO).</v>
          </cell>
          <cell r="C3747" t="str">
            <v>m</v>
          </cell>
          <cell r="D3747">
            <v>67.912499999999994</v>
          </cell>
          <cell r="E3747">
            <v>54.33</v>
          </cell>
          <cell r="F3747" t="str">
            <v>EMLURB</v>
          </cell>
        </row>
        <row r="3748">
          <cell r="A3748" t="str">
            <v/>
          </cell>
          <cell r="D3748">
            <v>0</v>
          </cell>
        </row>
        <row r="3749">
          <cell r="A3749" t="str">
            <v>21.06.070</v>
          </cell>
          <cell r="B3749" t="str">
            <v>GALERIA DE TUBOS DE CONCRETO C2-0,30 M DE DIAMETRO, INCLUSIVE ESCAVACAO MECANICA DAS VALAS ATE 1,50 M DE PROFUNDIDADE, REATERRO COMPACTADO , REMOCAO DO MATERIAL EXCEDENTE E AINDA FORNECIMENTO E ASSENTAMENTO DOS TUBOS.</v>
          </cell>
          <cell r="C3749" t="str">
            <v>m</v>
          </cell>
          <cell r="D3749">
            <v>52.674999999999997</v>
          </cell>
          <cell r="E3749">
            <v>42.14</v>
          </cell>
          <cell r="F3749" t="str">
            <v>EMLURB</v>
          </cell>
        </row>
        <row r="3750">
          <cell r="A3750" t="str">
            <v/>
          </cell>
          <cell r="D3750">
            <v>0</v>
          </cell>
        </row>
        <row r="3751">
          <cell r="A3751" t="str">
            <v>21.06.080</v>
          </cell>
          <cell r="B3751" t="str">
            <v>GALERIA DE TUBOS DE CONCRETO C2-0,30 M DE DIAMETRO, INCLUSIVE ESCAVACAO MECANICA DAS VALAS ATE 1,50 M DE PROFUNDIDADE, REATERRO COMPACTADO , REMOCAO DO MATERIAL EXCEDENTE E AINDA FORNECIMENTO E ASSENTAMENTO DOS TUBOS-(SERVICO NOTURNO).</v>
          </cell>
          <cell r="C3751" t="str">
            <v>m</v>
          </cell>
          <cell r="D3751">
            <v>58.174999999999997</v>
          </cell>
          <cell r="E3751">
            <v>46.54</v>
          </cell>
          <cell r="F3751" t="str">
            <v>EMLURB</v>
          </cell>
        </row>
        <row r="3752">
          <cell r="A3752" t="str">
            <v/>
          </cell>
          <cell r="D3752">
            <v>0</v>
          </cell>
        </row>
        <row r="3753">
          <cell r="A3753" t="str">
            <v>21.06.090</v>
          </cell>
          <cell r="B3753" t="str">
            <v>GALERIA DE TUBOS DE CONCRETO C2-0,40 M DE DIAMETRO, INCLUSIVE ESCAVACAO MANUAL DAS VALAS ATE 1,50 M DE PROFUNDIDADE, REATERRO COMPACTADO , REMOCAO DO MATERIAL EXCEDENTE E AINDA FORNECIMENTO E ASSENTAMENTO DOS TUBOS.</v>
          </cell>
          <cell r="C3753" t="str">
            <v>m</v>
          </cell>
          <cell r="D3753">
            <v>79.462500000000006</v>
          </cell>
          <cell r="E3753">
            <v>63.57</v>
          </cell>
          <cell r="F3753" t="str">
            <v>EMLURB</v>
          </cell>
        </row>
        <row r="3754">
          <cell r="A3754" t="str">
            <v/>
          </cell>
          <cell r="D3754">
            <v>0</v>
          </cell>
        </row>
        <row r="3755">
          <cell r="A3755" t="str">
            <v>21.06.100</v>
          </cell>
          <cell r="B3755" t="str">
            <v>GALERIA DE TUBOS DE CONCRETO C2-0,40 M DE DIAMETRO, INCLUSIVE ESCAVACAO MANUAL DAS VALAS ATE 1,50 M DE PROFUNDIDADE, REATERRO COMPACTADO , REMOCAO DO MATERIAL EXCEDENTE E AINDA FORNECIMENTO E ASSENTAMENTO DOS TUBOS-(SERVICO NOTURNO).</v>
          </cell>
          <cell r="C3755" t="str">
            <v>m</v>
          </cell>
          <cell r="D3755">
            <v>89.337500000000006</v>
          </cell>
          <cell r="E3755">
            <v>71.47</v>
          </cell>
          <cell r="F3755" t="str">
            <v>EMLURB</v>
          </cell>
        </row>
        <row r="3756">
          <cell r="A3756" t="str">
            <v/>
          </cell>
          <cell r="D3756">
            <v>0</v>
          </cell>
        </row>
        <row r="3757">
          <cell r="A3757" t="str">
            <v>21.06.110</v>
          </cell>
          <cell r="B3757" t="str">
            <v>GALERIA DE TUBOS DE CONCRETO C2-0,40 M DE DIAMETRO, INCLUSIVE ESCAVACAO MECANICA DAS VALAS ATE 1,50 M DE PROFUNDIDADE, REATERRO COMPACTADO , REMOCAO DO MATERIAL EXCEDENTE E AINDA FORNECIMENTO E ASSENTAMENTO DOS TUBOS.</v>
          </cell>
          <cell r="C3757" t="str">
            <v>m</v>
          </cell>
          <cell r="D3757">
            <v>69.1875</v>
          </cell>
          <cell r="E3757">
            <v>55.35</v>
          </cell>
          <cell r="F3757" t="str">
            <v>EMLURB</v>
          </cell>
        </row>
        <row r="3758">
          <cell r="A3758" t="str">
            <v/>
          </cell>
          <cell r="D3758">
            <v>0</v>
          </cell>
        </row>
        <row r="3759">
          <cell r="A3759" t="str">
            <v>21.06.120</v>
          </cell>
          <cell r="B3759" t="str">
            <v>GALERIA DE TUBOS DE CONCRETO C2-0,40 M DE DIAMETRO, INCLUSIVE ESCAVACAO MECANICA DAS VALAS ATE 1,50 M DE PROFUNDIDADE, REATERRO COMPACTADO , REMOCAO DO MATERIAL EXCEDENTE E AINDA FORNECIMENTO E ASSENTAMENTO DOS TUBOS - (SERVICO NOTURNO).</v>
          </cell>
          <cell r="C3759" t="str">
            <v>m</v>
          </cell>
          <cell r="D3759">
            <v>76.3</v>
          </cell>
          <cell r="E3759">
            <v>61.04</v>
          </cell>
          <cell r="F3759" t="str">
            <v>EMLURB</v>
          </cell>
        </row>
        <row r="3760">
          <cell r="A3760" t="str">
            <v/>
          </cell>
          <cell r="D3760">
            <v>0</v>
          </cell>
        </row>
        <row r="3761">
          <cell r="A3761" t="str">
            <v>21.06.130</v>
          </cell>
          <cell r="B3761" t="str">
            <v>GALERIA DE TUBOS DE CONCRETO C2-0,50 M DE DIAMETRO, INCLUSIVE ESCAVACAO MANUAL DAS VALAS ATE 1,50 M DE PROFUNDIDADE, REATERRO COMPACTADO , REMOCAO DO MATERIAL EXCEDENTE E AINDA FORNECIMENTO E ASSENTAMENTO DOS TUBOS.</v>
          </cell>
          <cell r="C3761" t="str">
            <v>m</v>
          </cell>
          <cell r="D3761">
            <v>104.3125</v>
          </cell>
          <cell r="E3761">
            <v>83.45</v>
          </cell>
          <cell r="F3761" t="str">
            <v>EMLURB</v>
          </cell>
        </row>
        <row r="3762">
          <cell r="A3762" t="str">
            <v/>
          </cell>
          <cell r="D3762">
            <v>0</v>
          </cell>
        </row>
        <row r="3763">
          <cell r="A3763" t="str">
            <v>21.06.140</v>
          </cell>
          <cell r="B3763" t="str">
            <v>GALERIA DE TUBOS DE CONCRETO C2-0,50 M DE DIAMETRO, INCLUSIVE ESCAVACAO MANUAL DAS VALAS ATE 1,50 M DE PROFUNDIDADE, REATERRO COMPACTADO , REMOCAO DO MATERIAL EXCEDENTE E AINDA FORNECIMENTO E ASSENTAMENTO DOS TUBOS - (SERVICO NOTURNO).</v>
          </cell>
          <cell r="C3763" t="str">
            <v>m</v>
          </cell>
          <cell r="D3763">
            <v>116.71250000000001</v>
          </cell>
          <cell r="E3763">
            <v>93.37</v>
          </cell>
          <cell r="F3763" t="str">
            <v>EMLURB</v>
          </cell>
        </row>
        <row r="3764">
          <cell r="A3764" t="str">
            <v/>
          </cell>
          <cell r="D3764">
            <v>0</v>
          </cell>
        </row>
        <row r="3765">
          <cell r="A3765" t="str">
            <v>21.06.150</v>
          </cell>
          <cell r="B3765" t="str">
            <v>GALERIA DE TUBOS DE CONCRETO C2-0,50 M DE DIAMETRO, INCLUSIVE ESCAVACAO MECANICA DAS VALAS ATE 1,50 M DE PROFUNDIDADE, REATERRO COMPACTADO , REMOCAO DO MATERIAL EXCEDENTE E AINDA FORNECIMENTO E ASSENTAMENTO DOS TUBOS.</v>
          </cell>
          <cell r="C3765" t="str">
            <v>m</v>
          </cell>
          <cell r="D3765">
            <v>91.475000000000009</v>
          </cell>
          <cell r="E3765">
            <v>73.180000000000007</v>
          </cell>
          <cell r="F3765" t="str">
            <v>EMLURB</v>
          </cell>
        </row>
        <row r="3766">
          <cell r="A3766" t="str">
            <v/>
          </cell>
          <cell r="D3766">
            <v>0</v>
          </cell>
        </row>
        <row r="3767">
          <cell r="A3767" t="str">
            <v>21.06.160</v>
          </cell>
          <cell r="B3767" t="str">
            <v>GALERIA DE TUBOS DE CONCRETO C2-0,50 M DE DIAMETRO, INCLUSIVE ESCAVACAO MECANICA DAS VALAS ATE 1,50 M DE PROFUNDIDADE, REATERRO COMPACTADO , REMOCAO DO MATERIAL EXCEDENTE E AINDA FORNECIMENTO E ASSENTAMENTO DOS TUBOS - (SERVICO NOTURNO).</v>
          </cell>
          <cell r="C3767" t="str">
            <v>m</v>
          </cell>
          <cell r="D3767">
            <v>100.4375</v>
          </cell>
          <cell r="E3767">
            <v>80.349999999999994</v>
          </cell>
          <cell r="F3767" t="str">
            <v>EMLURB</v>
          </cell>
        </row>
        <row r="3768">
          <cell r="A3768" t="str">
            <v/>
          </cell>
          <cell r="D3768">
            <v>0</v>
          </cell>
        </row>
        <row r="3769">
          <cell r="A3769" t="str">
            <v>21.06.170</v>
          </cell>
          <cell r="B3769" t="str">
            <v>GALERIA DE TUBOS DE CONCRETO C2-0,60 M DE DIAMETRO, INCLUSIVE ESCAVACAO MANUAL DAS VALAS ATE 1,50 M DE PROFUNDIDADE, REATERRO COMPACTADO , REMOCAO DO MATERIAL EXCEDENTE E AINDA FORNECIMENTO E ASSENTAMENTO DOS TUBOS.</v>
          </cell>
          <cell r="C3769" t="str">
            <v>m</v>
          </cell>
          <cell r="D3769">
            <v>136.98750000000001</v>
          </cell>
          <cell r="E3769">
            <v>109.59</v>
          </cell>
          <cell r="F3769" t="str">
            <v>EMLURB</v>
          </cell>
        </row>
        <row r="3770">
          <cell r="A3770" t="str">
            <v/>
          </cell>
          <cell r="D3770">
            <v>0</v>
          </cell>
        </row>
        <row r="3771">
          <cell r="A3771" t="str">
            <v>21.06.180</v>
          </cell>
          <cell r="B3771" t="str">
            <v>GALERIA DE TUBOS DE CONCRETO C2-0,60 M DE DIAMETRO, INCLUSIVE ESCAVACAO MANUAL DAS VALAS ATE 1,50 M DE PROFUNDIDADE, REATERRO COMPACTADO , REMOCAO DO MATERIAL EXCEDENTE E AINDA FORNECIMENTO E ASSENTAMENTO DOS TUBOS - (SERVICO NOTURNO).</v>
          </cell>
          <cell r="C3771" t="str">
            <v>m</v>
          </cell>
          <cell r="D3771">
            <v>152.05000000000001</v>
          </cell>
          <cell r="E3771">
            <v>121.64</v>
          </cell>
          <cell r="F3771" t="str">
            <v>EMLURB</v>
          </cell>
        </row>
        <row r="3772">
          <cell r="A3772" t="str">
            <v/>
          </cell>
          <cell r="D3772">
            <v>0</v>
          </cell>
        </row>
        <row r="3773">
          <cell r="A3773" t="str">
            <v>21.06.190</v>
          </cell>
          <cell r="B3773" t="str">
            <v>GALERIA DE TUBOS DE CONCRETO C2-0,60 M DE DIAMETRO, INCLUSIVE ESCAVACAO MECANICA DAS VALAS ATE 1,50 M DE PROFUNDIDADE, REATERRO COMPACTADO , REMOCAO DO MATERIAL EXCEDENTE E AINDA FORNECIMENTO E ASSENTAMENTO DOS TUBOS.</v>
          </cell>
          <cell r="C3773" t="str">
            <v>m</v>
          </cell>
          <cell r="D3773">
            <v>121.5625</v>
          </cell>
          <cell r="E3773">
            <v>97.25</v>
          </cell>
          <cell r="F3773" t="str">
            <v>EMLURB</v>
          </cell>
        </row>
        <row r="3774">
          <cell r="A3774" t="str">
            <v/>
          </cell>
          <cell r="D3774">
            <v>0</v>
          </cell>
        </row>
        <row r="3775">
          <cell r="A3775" t="str">
            <v>21.06.200</v>
          </cell>
          <cell r="B3775" t="str">
            <v>GALERIA DE TUBOS DE CONCRETO C2-0,60 M DE DIAMETRO, INCLUSIVE ESCAVACAO MECANICA DAS VALAS ATE 1,50 M DE PROFUNDIDADE, REATERRO COMPACTADO , REMOCAO DO MATERIAL EXCEDENTE E AINDA FORNECIMENTO E ASSENTAMENTO DOS TUBOS - (SERVICO NOTURNO).</v>
          </cell>
          <cell r="C3775" t="str">
            <v>m</v>
          </cell>
          <cell r="D3775">
            <v>132.5</v>
          </cell>
          <cell r="E3775">
            <v>106</v>
          </cell>
          <cell r="F3775" t="str">
            <v>EMLURB</v>
          </cell>
        </row>
        <row r="3776">
          <cell r="A3776" t="str">
            <v/>
          </cell>
          <cell r="D3776">
            <v>0</v>
          </cell>
        </row>
        <row r="3777">
          <cell r="A3777" t="str">
            <v>21.06.210</v>
          </cell>
          <cell r="B3777" t="str">
            <v>GALERIA DE TUBOS DE CONCRETO CS-0,70 M DE DIAMETRO, INCLUSIVE ESCAVACAO MANUAL DAS VALAS ATE 1,50 M DE PROFUNDIDADE, REATERRO COMPACTADO , REMOCAO DO MATERIAL EXCEDENTE E AINDA FORNECIMENTO E ASSENTAMENTO DOS TUBOS.</v>
          </cell>
          <cell r="C3777" t="str">
            <v>m</v>
          </cell>
          <cell r="D3777">
            <v>166.76249999999999</v>
          </cell>
          <cell r="E3777">
            <v>133.41</v>
          </cell>
          <cell r="F3777" t="str">
            <v>EMLURB</v>
          </cell>
        </row>
        <row r="3778">
          <cell r="A3778" t="str">
            <v/>
          </cell>
          <cell r="D3778">
            <v>0</v>
          </cell>
        </row>
        <row r="3779">
          <cell r="A3779" t="str">
            <v>21.06.220</v>
          </cell>
          <cell r="B3779" t="str">
            <v>GALERIA DE TUBOS DE CONCRETO CS-0,70 M DE DIAMETRO, INCLUSIVE ESCAVACAO MANUAL DAS VALAS ATE 1,50 M DE PROFUNDIDADE, REATERRO COMPACTADO , REMOCAO DO MATERIAL EXCEDENTE E AINDA FORNECIMENTO E ASSENTAMENTO DOS TUBOS - (SERVICO NOTURNO).</v>
          </cell>
          <cell r="C3779" t="str">
            <v>m</v>
          </cell>
          <cell r="D3779">
            <v>184.33750000000001</v>
          </cell>
          <cell r="E3779">
            <v>147.47</v>
          </cell>
          <cell r="F3779" t="str">
            <v>EMLURB</v>
          </cell>
        </row>
        <row r="3780">
          <cell r="A3780" t="str">
            <v/>
          </cell>
          <cell r="D3780">
            <v>0</v>
          </cell>
        </row>
        <row r="3781">
          <cell r="A3781" t="str">
            <v>21.06.230</v>
          </cell>
          <cell r="B3781" t="str">
            <v>GALERIA DE TUBOS DE CONCRETO CS-0,70 M DE DIAMETRO, INCLUSIVE ESCAVACAO MECANICA DAS VALAS ATE 1,50 M DE PROFUNDIDADE, REATERRO COMPACTADO , REMOCAO DO MATERIAL EXCEDENTE E AINDA FORNECIMENTO E ASSENTAMENTO DOS TUBOS.</v>
          </cell>
          <cell r="C3781" t="str">
            <v>m</v>
          </cell>
          <cell r="D3781">
            <v>148.77500000000001</v>
          </cell>
          <cell r="E3781">
            <v>119.02</v>
          </cell>
          <cell r="F3781" t="str">
            <v>EMLURB</v>
          </cell>
        </row>
        <row r="3782">
          <cell r="A3782" t="str">
            <v/>
          </cell>
          <cell r="D3782">
            <v>0</v>
          </cell>
        </row>
        <row r="3783">
          <cell r="A3783" t="str">
            <v>21.06.240</v>
          </cell>
          <cell r="B3783" t="str">
            <v>GALERIA DE TUBOS DE CONCRETO CS-0,70 M DE DIAMETRO, INCLUSIVE ESCAVACAO MECANICA DAS VALAS ATE 1,50 M DE PROFUNDIDADE, REATERRO COMPACTADO , REMOCAO DO MATERIAL EXCEDENTE E AINDA FORNECIMENTO E ASSENTAMENTO DOS TUBOS - (SERVICO NOTURNO).</v>
          </cell>
          <cell r="C3783" t="str">
            <v>m</v>
          </cell>
          <cell r="D3783">
            <v>161.53749999999999</v>
          </cell>
          <cell r="E3783">
            <v>129.22999999999999</v>
          </cell>
          <cell r="F3783" t="str">
            <v>EMLURB</v>
          </cell>
        </row>
        <row r="3784">
          <cell r="A3784" t="str">
            <v/>
          </cell>
          <cell r="D3784">
            <v>0</v>
          </cell>
        </row>
        <row r="3785">
          <cell r="A3785" t="str">
            <v>21.06.250</v>
          </cell>
          <cell r="B3785" t="str">
            <v>GALERIA DE TUBOS DE CONCRETO CS-0,80 M DE DIAMETRO, INCLUSIVE ESCAVACAO MANUAL DAS VALAS ATE 1,50 M DE PROFUNDIDADE, REATERRO COMPACTADO, REMOCAO DO MATERIAL EXCEDENTE E AINDA FORNECIMENTO E ASSENTAMENTO DOS TUBOS.</v>
          </cell>
          <cell r="C3785" t="str">
            <v>m</v>
          </cell>
          <cell r="D3785">
            <v>216.85</v>
          </cell>
          <cell r="E3785">
            <v>173.48</v>
          </cell>
          <cell r="F3785" t="str">
            <v>EMLURB</v>
          </cell>
        </row>
        <row r="3786">
          <cell r="A3786" t="str">
            <v/>
          </cell>
          <cell r="D3786">
            <v>0</v>
          </cell>
        </row>
        <row r="3787">
          <cell r="A3787" t="str">
            <v>21.06.260</v>
          </cell>
          <cell r="B3787" t="str">
            <v>GALERIA DE TUBOS DE CONCRETO CS-0,80 M DE DIAMETRO, INCLUSIVE ESCAVACAO MANUAL DAS VALAS ATE 1,50 M DE PROFUNDIDADE, REATERRO COMPACTADO, REMOCAO DO MATERIAL EXCEDENTE E AINDA FORNECIMENTO E ASSENTAMENTO DOS TUBOS - (SERVICO NOTURNO).</v>
          </cell>
          <cell r="C3787" t="str">
            <v>m</v>
          </cell>
          <cell r="D3787">
            <v>236.96249999999998</v>
          </cell>
          <cell r="E3787">
            <v>189.57</v>
          </cell>
          <cell r="F3787" t="str">
            <v>EMLURB</v>
          </cell>
        </row>
        <row r="3788">
          <cell r="A3788" t="str">
            <v/>
          </cell>
          <cell r="D3788">
            <v>0</v>
          </cell>
        </row>
        <row r="3789">
          <cell r="A3789" t="str">
            <v>21.06.270</v>
          </cell>
          <cell r="B3789" t="str">
            <v>GALERIA DE TUBOS DE CONCRETO CS-0,80 M DE DIAMETRO, INCLUSIVE ESCAVACAO MECANICA DAS VALAS ATE 1,50 M DE PROFUNDIDADE, REATERRO COMPACTADO, REMOCAO DO MATERIAL EXCEDENTE E AINDA FORNECIMENTO E ASSENTAMENTO DOS TUBOS.</v>
          </cell>
          <cell r="C3789" t="str">
            <v>m</v>
          </cell>
          <cell r="D3789">
            <v>196.29999999999998</v>
          </cell>
          <cell r="E3789">
            <v>157.04</v>
          </cell>
          <cell r="F3789" t="str">
            <v>EMLURB</v>
          </cell>
        </row>
        <row r="3790">
          <cell r="A3790" t="str">
            <v/>
          </cell>
          <cell r="D3790">
            <v>0</v>
          </cell>
        </row>
        <row r="3791">
          <cell r="A3791" t="str">
            <v>21.06.280</v>
          </cell>
          <cell r="B3791" t="str">
            <v>GALERIA DE TUBOS DE CONCRETO CS-0,80 M DE DIAMETRO, INCLUSIVE ESCAVACAO MECANICA DAS VALAS ATE 1,50 M DE PROFUNDIDADE, REATERRO COMPACTADO, REMOCAO DO MATERIAL EXCEDENTE E AINDA FORNECIMENTO E ASSENTAMENTO DOS TUBOS - (SERVICO NOTURNO).</v>
          </cell>
          <cell r="C3791" t="str">
            <v>m</v>
          </cell>
          <cell r="D3791">
            <v>210.86250000000001</v>
          </cell>
          <cell r="E3791">
            <v>168.69</v>
          </cell>
          <cell r="F3791" t="str">
            <v>EMLURB</v>
          </cell>
        </row>
        <row r="3792">
          <cell r="A3792" t="str">
            <v/>
          </cell>
          <cell r="D3792">
            <v>0</v>
          </cell>
        </row>
        <row r="3793">
          <cell r="A3793" t="str">
            <v>21.06.290</v>
          </cell>
          <cell r="B3793" t="str">
            <v>GALERIA DE TUBOS DE CONCRETO CS-0,90 M DE DIAMETRO, INCLUSIVE ESCAVACAO MANUAL DAS VALAS ATE 1,50 M DE PROFUNDIDADE, REATERRO COMPACTADO, REMOCAO DO MATERIAL EXCEDENTE E AINDA FORNECIMENTO E ASSENTAMENTO DOS TUBOS.</v>
          </cell>
          <cell r="C3793" t="str">
            <v>m</v>
          </cell>
          <cell r="D3793">
            <v>238</v>
          </cell>
          <cell r="E3793">
            <v>190.4</v>
          </cell>
          <cell r="F3793" t="str">
            <v>EMLURB</v>
          </cell>
        </row>
        <row r="3794">
          <cell r="A3794" t="str">
            <v/>
          </cell>
          <cell r="D3794">
            <v>0</v>
          </cell>
        </row>
        <row r="3795">
          <cell r="A3795" t="str">
            <v>21.06.300</v>
          </cell>
          <cell r="B3795" t="str">
            <v>GALERIA DE TUBOS DE CONCRETO CS-0,90 M DE DIAMETRO, INCLUSIVE ESCAVACAO MANUAL DAS VALAS ATE 1,50 M DE PROFUNDIDADE, REATERRO COMPACTADO, REMOCAO DO MATERIAL EXCEDENTE E AINDA FORNECIMENTO E ASSENTAMENTO DOS TUBOS - (SERVICO NOTURNO).</v>
          </cell>
          <cell r="C3795" t="str">
            <v>m</v>
          </cell>
          <cell r="D3795">
            <v>261.08749999999998</v>
          </cell>
          <cell r="E3795">
            <v>208.87</v>
          </cell>
          <cell r="F3795" t="str">
            <v>EMLURB</v>
          </cell>
        </row>
        <row r="3796">
          <cell r="A3796" t="str">
            <v/>
          </cell>
          <cell r="D3796">
            <v>0</v>
          </cell>
        </row>
        <row r="3797">
          <cell r="A3797" t="str">
            <v>21.06.310</v>
          </cell>
          <cell r="B3797" t="str">
            <v>GALERIA DE TUBOS DE CONCRETO CS-0,90 M DE DIAMETRO, INCLUSIVE ESCAVACAO MECANICA DAS VALAS ATE 1,50 M DE PROFUNDIDADE, REATERRO COMPACTADO, REMOCAO DO MATERIAL EXCEDENTE E AINDA FORNECIMENTO E ASSENTAMENTO DOS TUBOS.</v>
          </cell>
          <cell r="C3797" t="str">
            <v>m</v>
          </cell>
          <cell r="D3797">
            <v>214.86249999999998</v>
          </cell>
          <cell r="E3797">
            <v>171.89</v>
          </cell>
          <cell r="F3797" t="str">
            <v>EMLURB</v>
          </cell>
        </row>
        <row r="3798">
          <cell r="A3798" t="str">
            <v/>
          </cell>
          <cell r="D3798">
            <v>0</v>
          </cell>
        </row>
        <row r="3799">
          <cell r="A3799" t="str">
            <v>21.06.320</v>
          </cell>
          <cell r="B3799" t="str">
            <v>GALERIA DE TUBOS DE CONCRETO CS-0,90 M DE DIAMETRO, INCLUSIVE ESCAVACAO MECANICA DAS VALAS ATE 1,50 M DE PROFUNDIDADE, REATERRO COMPACTADO, REMOCAO DO MATERIAL EXCEDENTE E AINDA FORNECIMENTO E ASSENTAMENTO DOS TUBOS - (SERVICO NOTURNO).</v>
          </cell>
          <cell r="C3799" t="str">
            <v>m</v>
          </cell>
          <cell r="D3799">
            <v>231.86250000000001</v>
          </cell>
          <cell r="E3799">
            <v>185.49</v>
          </cell>
          <cell r="F3799" t="str">
            <v>EMLURB</v>
          </cell>
        </row>
        <row r="3800">
          <cell r="A3800" t="str">
            <v/>
          </cell>
          <cell r="D3800">
            <v>0</v>
          </cell>
        </row>
        <row r="3801">
          <cell r="A3801" t="str">
            <v>21.06.330</v>
          </cell>
          <cell r="B3801" t="str">
            <v>GALERIA DE TUBOS DE CONCRETO CS-1,00 M DE DIAMETRO, INCLUSIVE ESCAVACAO MANUAL DAS VALAS ATE 2,00 M DE PROFUNDIDADE, REATERRO COMPACTADO, REMOCAO DO MATERIAL EXCEDENTE E AINDA FORNECIMENTO E ASSENTAMENTO DOS TUBOS.</v>
          </cell>
          <cell r="C3801" t="str">
            <v>m</v>
          </cell>
          <cell r="D3801">
            <v>356.47500000000002</v>
          </cell>
          <cell r="E3801">
            <v>285.18</v>
          </cell>
          <cell r="F3801" t="str">
            <v>EMLURB</v>
          </cell>
        </row>
        <row r="3802">
          <cell r="A3802" t="str">
            <v/>
          </cell>
          <cell r="D3802">
            <v>0</v>
          </cell>
        </row>
        <row r="3803">
          <cell r="A3803" t="str">
            <v>21.06.340</v>
          </cell>
          <cell r="B3803" t="str">
            <v>GALERIA DE TUBOS DE CONCRETO CS-1,00 M DE DIAMETRO, INCLUSIVE ESCAVACAO MANUAL DAS VALAS ATE 2,00 M DE PROFUNDIDADE, REATERRO COMPACTADO, REMOCAO DO MATERIAL EXCEDENTE E AINDA FORNECIMENTO E ASSENTAMENTO DOS TUBOS - (SERVICO NOTURNO).</v>
          </cell>
          <cell r="C3803" t="str">
            <v>m</v>
          </cell>
          <cell r="D3803">
            <v>392.25</v>
          </cell>
          <cell r="E3803">
            <v>313.8</v>
          </cell>
          <cell r="F3803" t="str">
            <v>EMLURB</v>
          </cell>
        </row>
        <row r="3804">
          <cell r="A3804" t="str">
            <v/>
          </cell>
          <cell r="D3804">
            <v>0</v>
          </cell>
        </row>
        <row r="3805">
          <cell r="A3805" t="str">
            <v>21.06.350</v>
          </cell>
          <cell r="B3805" t="str">
            <v>GALERIA DE TUBOS DE CONCRETO CS-1,00 M DE DIAMETRO, INCLUSIVE ESCAVACAO MECANICA DAS VALAS ATE 2,00 M DE PROFUNDIDADE, REATERRO COMPACTADO, REMOCAO DO MATERIAL EXCEDENTE E AINDA FORNECIMENTO E ASSENTAMENTO DOS TUBOS.</v>
          </cell>
          <cell r="C3805" t="str">
            <v>m</v>
          </cell>
          <cell r="D3805">
            <v>313.67500000000001</v>
          </cell>
          <cell r="E3805">
            <v>250.94</v>
          </cell>
          <cell r="F3805" t="str">
            <v>EMLURB</v>
          </cell>
        </row>
        <row r="3806">
          <cell r="A3806" t="str">
            <v/>
          </cell>
          <cell r="D3806">
            <v>0</v>
          </cell>
        </row>
        <row r="3807">
          <cell r="A3807" t="str">
            <v>21.06.360</v>
          </cell>
          <cell r="B3807" t="str">
            <v>GALERIA DE TUBOS DE CONCRETO CS-1,00 M DE DIAMETRO, INCLUSIVE ESCAVACAO MECANICA DAS VALAS ATE 2,00 M DE PROFUNDIDADE, REATERRO COMPACTADO, REMOCAO DO MATERIAL EXCEDENTE E AINDA FORNECIMENTO E ASSENTAMENTO DOS TUBOS - (SERVICO NOTURNO).</v>
          </cell>
          <cell r="C3807" t="str">
            <v>m</v>
          </cell>
          <cell r="D3807">
            <v>338.54999999999995</v>
          </cell>
          <cell r="E3807">
            <v>270.83999999999997</v>
          </cell>
          <cell r="F3807" t="str">
            <v>EMLURB</v>
          </cell>
        </row>
        <row r="3808">
          <cell r="A3808" t="str">
            <v/>
          </cell>
          <cell r="D3808">
            <v>0</v>
          </cell>
        </row>
        <row r="3809">
          <cell r="A3809" t="str">
            <v>21.06.370</v>
          </cell>
          <cell r="B3809" t="str">
            <v>GALERIA DE TUBOS DE CONCRETO CA1-0,60M DE DIAMETRO, INCLUSIVE ESCAVACAO MANUAL DAS VALAS ATE 1,50 M DE PROFUNDIDADE, REATERRO COMPACTADO, REMOCAO DO MATERIAL EXCEDENTE E AINDA FORNECIMENTO E ASSENTAMENTO DOS TUBOS.</v>
          </cell>
          <cell r="C3809" t="str">
            <v>m</v>
          </cell>
          <cell r="D3809">
            <v>187.8</v>
          </cell>
          <cell r="E3809">
            <v>150.24</v>
          </cell>
          <cell r="F3809" t="str">
            <v>EMLURB</v>
          </cell>
        </row>
        <row r="3810">
          <cell r="A3810" t="str">
            <v/>
          </cell>
          <cell r="D3810">
            <v>0</v>
          </cell>
        </row>
        <row r="3811">
          <cell r="A3811" t="str">
            <v>21.06.380</v>
          </cell>
          <cell r="B3811" t="str">
            <v>GALERIA DE TUBOS DE CONCRETO CA1-0,60M DE DIAMETRO, INCLUSIVE ESCAVACAO MANUAL DAS VALAS ATE 1,50 M DE PROFUNDIDADE,REATERRO COMPACTADO, REMOCAO DO MATERIAL EXCEDENTE E AINDA FORNECIMENTO E ASSENTAMENTO DOS TUBOS - (SERVICO NOTURNO).</v>
          </cell>
          <cell r="C3811" t="str">
            <v>m</v>
          </cell>
          <cell r="D3811">
            <v>202.86249999999998</v>
          </cell>
          <cell r="E3811">
            <v>162.29</v>
          </cell>
          <cell r="F3811" t="str">
            <v>EMLURB</v>
          </cell>
        </row>
        <row r="3812">
          <cell r="A3812" t="str">
            <v/>
          </cell>
          <cell r="D3812">
            <v>0</v>
          </cell>
        </row>
        <row r="3813">
          <cell r="A3813" t="str">
            <v>21.06.390</v>
          </cell>
          <cell r="B3813" t="str">
            <v>GALERIA DE TUBOS DE CONCRETO CA1-0,60M DE DIAMETRO, INCLUSIVE ESCAVACAO MECANICA DAS VALAS ATE 1,50 M DE PROFUNDIDADE,REATERRO COMPACTADO, REMOCAO DO MATERIAL EXCEDENTE E AINDA FORNECIMENTO E ASSENTAMENTO DOS TUBOS.</v>
          </cell>
          <cell r="C3813" t="str">
            <v>m</v>
          </cell>
          <cell r="D3813">
            <v>172.375</v>
          </cell>
          <cell r="E3813">
            <v>137.9</v>
          </cell>
          <cell r="F3813" t="str">
            <v>EMLURB</v>
          </cell>
        </row>
        <row r="3814">
          <cell r="A3814" t="str">
            <v/>
          </cell>
          <cell r="D3814">
            <v>0</v>
          </cell>
        </row>
        <row r="3815">
          <cell r="A3815" t="str">
            <v>21.06.400</v>
          </cell>
          <cell r="B3815" t="str">
            <v>GALERIA DE TUBOS DE CONCRETO CA1-0,60M DE DIAMETRO, INCLUSIVE ESCAVACAO MECANICA DAS VALAS ATE 1,50 M DE PROFUNDIDADE,REATERRO COMPACTADO, REMOCAO DO MATERIAL EXCEDENTE E AINDA FORNECIMENTO E ASSENTAMENTO DOS TUBOS - (SERVICO NOTURNO).</v>
          </cell>
          <cell r="C3815" t="str">
            <v>m</v>
          </cell>
          <cell r="D3815">
            <v>183.3125</v>
          </cell>
          <cell r="E3815">
            <v>146.65</v>
          </cell>
          <cell r="F3815" t="str">
            <v>EMLURB</v>
          </cell>
        </row>
        <row r="3816">
          <cell r="A3816" t="str">
            <v/>
          </cell>
          <cell r="D3816">
            <v>0</v>
          </cell>
        </row>
        <row r="3817">
          <cell r="A3817" t="str">
            <v>21.06.410</v>
          </cell>
          <cell r="B3817" t="str">
            <v>GALERIA DE TUBOS DE CONCRETO CA1-0,70M DE DIAMETRO, INCLUSIVE ESCAVACAO MANUAL DAS VALAS ATE 1,50 M DE PROFUNDIDADE,REATERRO COMPACTADO, REMOCAO DO MATERIAL EXCEDENTE E AINDA FORNECIMENTO E ASSENTAMENTO DOS TUBOS.</v>
          </cell>
          <cell r="C3817" t="str">
            <v>m</v>
          </cell>
          <cell r="D3817">
            <v>203.01249999999999</v>
          </cell>
          <cell r="E3817">
            <v>162.41</v>
          </cell>
          <cell r="F3817" t="str">
            <v>EMLURB</v>
          </cell>
        </row>
        <row r="3818">
          <cell r="A3818" t="str">
            <v/>
          </cell>
          <cell r="D3818">
            <v>0</v>
          </cell>
        </row>
        <row r="3819">
          <cell r="A3819" t="str">
            <v>21.06.420</v>
          </cell>
          <cell r="B3819" t="str">
            <v>GALERIA DE TUBOS DE CONCRETO CA1-0,70M DE DIAMETRO, INCLUSIVE ESCAVACAO MANUAL DAS VALAS ATE 1,50 M DE PROFUNDIDADE,REATERRO COMPACTADO, REMOCAO DO MATERIAL EXCEDENTE E AINDA FORNECIMENTO E ASSENTAMENTO DOS TUBOS - (SERVICO NOTURNO).</v>
          </cell>
          <cell r="C3819" t="str">
            <v>m</v>
          </cell>
          <cell r="D3819">
            <v>220.58750000000001</v>
          </cell>
          <cell r="E3819">
            <v>176.47</v>
          </cell>
          <cell r="F3819" t="str">
            <v>EMLURB</v>
          </cell>
        </row>
        <row r="3820">
          <cell r="A3820" t="str">
            <v/>
          </cell>
          <cell r="D3820">
            <v>0</v>
          </cell>
        </row>
        <row r="3821">
          <cell r="A3821" t="str">
            <v>21.06.430</v>
          </cell>
          <cell r="B3821" t="str">
            <v>GALERIA DE TUBOS DE CONCRETO CA1-0,70M DE DIAMETRO, INCLUSIVE ESCAVACAO MECANICA DAS VALAS ATE 1,50 M DE PROFUNDIDADE,REATERRO COMPACTADO, REMOCAO DO MATERIAL EXCEDENTE E AINDA FORNECIMENTO E ASSENTAMENTO DOS TUBOS.</v>
          </cell>
          <cell r="C3821" t="str">
            <v>m</v>
          </cell>
          <cell r="D3821">
            <v>185.02500000000001</v>
          </cell>
          <cell r="E3821">
            <v>148.02000000000001</v>
          </cell>
          <cell r="F3821" t="str">
            <v>EMLURB</v>
          </cell>
        </row>
        <row r="3822">
          <cell r="A3822" t="str">
            <v/>
          </cell>
          <cell r="D3822">
            <v>0</v>
          </cell>
        </row>
        <row r="3823">
          <cell r="A3823" t="str">
            <v>21.06.440</v>
          </cell>
          <cell r="B3823" t="str">
            <v>GALERIA DE TUBOS DE CONCRETO CA1-0,70M DE DIAMETRO, INCLUSIVE ESCAVACAO MECANICA DAS VALAS ATE 1,50 M DE PROFUNDIDADE,REATERRO COMPACTADO, REMOCAO DO MATERIAL EXCEDENTE E AINDA FORNECIMENTO E ASSENTAMENTO DOS TUBOS - ( SERVICO NOTURNO ).</v>
          </cell>
          <cell r="C3823" t="str">
            <v>m</v>
          </cell>
          <cell r="D3823">
            <v>197.78749999999999</v>
          </cell>
          <cell r="E3823">
            <v>158.22999999999999</v>
          </cell>
          <cell r="F3823" t="str">
            <v>EMLURB</v>
          </cell>
        </row>
        <row r="3824">
          <cell r="A3824" t="str">
            <v/>
          </cell>
          <cell r="D3824">
            <v>0</v>
          </cell>
        </row>
        <row r="3825">
          <cell r="A3825" t="str">
            <v>21.06.450</v>
          </cell>
          <cell r="B3825" t="str">
            <v>GALERIA DE TUBOS DE CONCRETO CA1-0,80M DE DIAMETRO, INCLUSIVE ESCAVACAO MANUAL DAS VALAS ATE 1,50 M DE PROFUNDIDADE,REATERRO COMPACTADO, REMOCAO DO MATERIAL EXCEDENTE E AINDA FORNECIMENTO E ASSENTAMENTO DOS TUBOS.</v>
          </cell>
          <cell r="C3825" t="str">
            <v>m</v>
          </cell>
          <cell r="D3825">
            <v>280.22500000000002</v>
          </cell>
          <cell r="E3825">
            <v>224.18</v>
          </cell>
          <cell r="F3825" t="str">
            <v>EMLURB</v>
          </cell>
        </row>
        <row r="3826">
          <cell r="A3826" t="str">
            <v/>
          </cell>
          <cell r="D3826">
            <v>0</v>
          </cell>
        </row>
        <row r="3827">
          <cell r="A3827" t="str">
            <v>21.06.460</v>
          </cell>
          <cell r="B3827" t="str">
            <v>GALERIA DE TUBOS DE CONCRETO CA1-0,80M DE DIAMETRO, INCLUSIVE ESCAVACAO MANUAL DAS VALAS ATE 1,50 M DE PROFUNDIDADE,REATERRO COMPACTADO, REMOCAO DO MATERIAL EXCEDENTE E AINDA FORNECIMENTO E ASSENTAMENTO DOS TUBOS - (SERVICO NOTURNO).</v>
          </cell>
          <cell r="C3827" t="str">
            <v>m</v>
          </cell>
          <cell r="D3827">
            <v>300.33750000000003</v>
          </cell>
          <cell r="E3827">
            <v>240.27</v>
          </cell>
          <cell r="F3827" t="str">
            <v>EMLURB</v>
          </cell>
        </row>
        <row r="3828">
          <cell r="A3828" t="str">
            <v/>
          </cell>
          <cell r="D3828">
            <v>0</v>
          </cell>
        </row>
        <row r="3829">
          <cell r="A3829" t="str">
            <v>21.06.470</v>
          </cell>
          <cell r="B3829" t="str">
            <v>GALERIA DE TUBOS DE CONCRETO CA1-0,80M DE DIAMETRO, INCLUSIVE ESCAVACAO MECANICA DAS VALAS ATE 1,50 M DE PROFUNDIDADE,REATERRO COMPACTADO, REMOCAO DO MATERIAL EXCEDENTE E AINDA FORNECIMENTO E ASSENTAMENTO DOS TUBOS.</v>
          </cell>
          <cell r="C3829" t="str">
            <v>m</v>
          </cell>
          <cell r="D3829">
            <v>259.67500000000001</v>
          </cell>
          <cell r="E3829">
            <v>207.74</v>
          </cell>
          <cell r="F3829" t="str">
            <v>EMLURB</v>
          </cell>
        </row>
        <row r="3830">
          <cell r="A3830" t="str">
            <v/>
          </cell>
          <cell r="D3830">
            <v>0</v>
          </cell>
        </row>
        <row r="3831">
          <cell r="A3831" t="str">
            <v>21.06.480</v>
          </cell>
          <cell r="B3831" t="str">
            <v>GALERIA DE TUBOS DE CONCRETO CA1-0,80M DE DIAMETRO, INCLUSIVE ESCAVACAO MECANICA DAS VALAS ATE 1,50 M DE PROFUNDIDADE, REATERRO COMPACTADO,REMOCAO DO MATERIAL EXCEDENTE E AINDA FORNECIMENTO E ASSENTAMENTO DOS TUBOS (SERVICO NOTURNO ).</v>
          </cell>
          <cell r="C3831" t="str">
            <v>m</v>
          </cell>
          <cell r="D3831">
            <v>274.23749999999995</v>
          </cell>
          <cell r="E3831">
            <v>219.39</v>
          </cell>
          <cell r="F3831" t="str">
            <v>EMLURB</v>
          </cell>
        </row>
        <row r="3832">
          <cell r="A3832" t="str">
            <v/>
          </cell>
          <cell r="D3832">
            <v>0</v>
          </cell>
        </row>
        <row r="3833">
          <cell r="A3833" t="str">
            <v>21.06.490</v>
          </cell>
          <cell r="B3833" t="str">
            <v>GALERIA DE TUBOS DE CONCRETO CA1-0,90M DE DIAMETRO, INCLUSIVE ESCAVACAO MANUAL DAS VALAS ATE 1,50 M DE PROFUNDIDADE, REATERRO COMPACTADO, REMOCAO DO MATERIAL EXCEDENTE E AINDA FORNECIMENTO E ASSENTAMENTO DOS TUBOS.</v>
          </cell>
          <cell r="C3833" t="str">
            <v>m</v>
          </cell>
          <cell r="D3833">
            <v>316.375</v>
          </cell>
          <cell r="E3833">
            <v>253.1</v>
          </cell>
          <cell r="F3833" t="str">
            <v>EMLURB</v>
          </cell>
        </row>
        <row r="3834">
          <cell r="A3834" t="str">
            <v/>
          </cell>
          <cell r="D3834">
            <v>0</v>
          </cell>
        </row>
        <row r="3835">
          <cell r="A3835" t="str">
            <v>21.06.500</v>
          </cell>
          <cell r="B3835" t="str">
            <v>GALERIA DE TUBOS DE CONCRETO CA1-0,90M DE DIAMETRO, INCLUSIVE ESCAVACAO MANUAL DAS VALAS ATE 1,50 M DE PROFUNDIDADE, REATERRO COMPACTADO, REMOCAO DO MATERIAL EXCEDENTE E AINDA FORNECIMENTO E ASSENTAMENTO DOS TUBOS ( SERVICO NOTURNO ).</v>
          </cell>
          <cell r="C3835" t="str">
            <v>m</v>
          </cell>
          <cell r="D3835">
            <v>339.46249999999998</v>
          </cell>
          <cell r="E3835">
            <v>271.57</v>
          </cell>
          <cell r="F3835" t="str">
            <v>EMLURB</v>
          </cell>
        </row>
        <row r="3836">
          <cell r="A3836" t="str">
            <v/>
          </cell>
          <cell r="D3836">
            <v>0</v>
          </cell>
        </row>
        <row r="3837">
          <cell r="A3837" t="str">
            <v>21.06.510</v>
          </cell>
          <cell r="B3837" t="str">
            <v>GALERIA DE TUBOS DE CONCRETO CA1- 0,90 M DE DIAMETRO, INCLUSIVE ESCAVACAO MECANICA DAS VALAS ATE 1,50 M DE PROFUNDIDADE, REATERRO COMPACTADO, REMOCAO DO MATERIAL EXCEDENTE E AINDA FORNECIMENTO E ASSENTAMENTO DOS TUBOS.</v>
          </cell>
          <cell r="C3837" t="str">
            <v>m</v>
          </cell>
          <cell r="D3837">
            <v>293.23750000000001</v>
          </cell>
          <cell r="E3837">
            <v>234.59</v>
          </cell>
          <cell r="F3837" t="str">
            <v>EMLURB</v>
          </cell>
        </row>
        <row r="3838">
          <cell r="A3838" t="str">
            <v/>
          </cell>
          <cell r="D3838">
            <v>0</v>
          </cell>
        </row>
        <row r="3839">
          <cell r="A3839" t="str">
            <v>21.06.520</v>
          </cell>
          <cell r="B3839" t="str">
            <v>GALERIA DE TUBOS DE CONCRETO CA1- 0,90 M DE DIAMETRO, INCLUSIVE ESCAVACAO MECANICA DAS VALAS ATE 1,50 M DE PROFUNDIDADE, REATERRO COMPACTADO, REMOCAO DO MATERIAL EXCEDENTE E AINDA FORNECIMENTO E ASSENTAMENTO DOS TUBOS (SERVICO NOTURNO ).</v>
          </cell>
          <cell r="C3839" t="str">
            <v>m</v>
          </cell>
          <cell r="D3839">
            <v>310.23750000000001</v>
          </cell>
          <cell r="E3839">
            <v>248.19</v>
          </cell>
          <cell r="F3839" t="str">
            <v>EMLURB</v>
          </cell>
        </row>
        <row r="3840">
          <cell r="A3840" t="str">
            <v/>
          </cell>
          <cell r="D3840">
            <v>0</v>
          </cell>
        </row>
        <row r="3841">
          <cell r="A3841" t="str">
            <v>21.06.530</v>
          </cell>
          <cell r="B3841" t="str">
            <v>GALERIA DE TUBOS DE CONCRETO CA1- 1,00 M DE DIAMETRO, INCLUSIVE ESCAVACAO MANUAL DAS VALAS ATE 2,00 M DE PROFUNDIDADE, REATERRO COMPACTADO, REMOCAO DO MATERIAL EXCEDENTE E AINDA FORNECIMENTO E ASSENTAMENTO DOS TUBOS.</v>
          </cell>
          <cell r="C3841" t="str">
            <v>m</v>
          </cell>
          <cell r="D3841">
            <v>416.22500000000002</v>
          </cell>
          <cell r="E3841">
            <v>332.98</v>
          </cell>
          <cell r="F3841" t="str">
            <v>EMLURB</v>
          </cell>
        </row>
        <row r="3842">
          <cell r="A3842" t="str">
            <v/>
          </cell>
          <cell r="D3842">
            <v>0</v>
          </cell>
        </row>
        <row r="3843">
          <cell r="A3843" t="str">
            <v>21.06.540</v>
          </cell>
          <cell r="B3843" t="str">
            <v>GALERIA DE TUBOS DE CONCRETO CA1- 1,00 M DE DIAMETRO, INCLUSIVE ESCAVACAO MANUAL DAS VALAS ATE 2,00 M DE PROFUNDIDADE, REATERRO COMPACTADO, REMOCAO DO MATERIAL EXCEDENTE E AINDA FORNECIMENTO E ASSENTAMENTO DOS TUBOS ( SERVICO NOTURNO ).</v>
          </cell>
          <cell r="C3843" t="str">
            <v>m</v>
          </cell>
          <cell r="D3843">
            <v>452</v>
          </cell>
          <cell r="E3843">
            <v>361.6</v>
          </cell>
          <cell r="F3843" t="str">
            <v>EMLURB</v>
          </cell>
        </row>
        <row r="3844">
          <cell r="A3844" t="str">
            <v/>
          </cell>
          <cell r="D3844">
            <v>0</v>
          </cell>
        </row>
        <row r="3845">
          <cell r="A3845" t="str">
            <v>21.06.550</v>
          </cell>
          <cell r="B3845" t="str">
            <v>GALERIA DE TUBOS DE CONCRETO CA1- 1,00 M DE DIAMETRO, INCLUSIVE ESCAVACAO MECANICA DAS VALAS ATE 2,00 M DE PROFUNDIDADE, REATERRO COMPACTADO, REMOCAO DO MATERIAL EXCEDENTE E AINDA FORNECIMENTO E ASSENTAMENTO DOS TUBOS.</v>
          </cell>
          <cell r="C3845" t="str">
            <v>m</v>
          </cell>
          <cell r="D3845">
            <v>373.42500000000001</v>
          </cell>
          <cell r="E3845">
            <v>298.74</v>
          </cell>
          <cell r="F3845" t="str">
            <v>EMLURB</v>
          </cell>
        </row>
        <row r="3846">
          <cell r="A3846" t="str">
            <v/>
          </cell>
          <cell r="D3846">
            <v>0</v>
          </cell>
        </row>
        <row r="3847">
          <cell r="A3847" t="str">
            <v>21.06.560</v>
          </cell>
          <cell r="B3847" t="str">
            <v>GALERIA DE TUBOS DE CONCRETO CA1- 1,00 M DE DIAMETRO, INCLUSIVE ESCAVACAO MECANICA DAS VALAS ATE 2,00 M DE PROFUNDIDADE, REATERRO COMPACTADO, REMOCAO DO MATERIAL EXCEDENTE E AINDA FORNECIMENTO E ASSENTAMENTO DOS TUBOS ( SERVICO NOTURNO ).</v>
          </cell>
          <cell r="C3847" t="str">
            <v>m</v>
          </cell>
          <cell r="D3847">
            <v>398.29999999999995</v>
          </cell>
          <cell r="E3847">
            <v>318.64</v>
          </cell>
          <cell r="F3847" t="str">
            <v>EMLURB</v>
          </cell>
        </row>
        <row r="3848">
          <cell r="A3848" t="str">
            <v/>
          </cell>
          <cell r="D3848">
            <v>0</v>
          </cell>
        </row>
        <row r="3849">
          <cell r="A3849" t="str">
            <v>21.06.570</v>
          </cell>
          <cell r="B3849" t="str">
            <v>GALERIA DE TUBOS DE CONCRETO CA1- 1,10 M DE DIAMETRO, INCLUSIVE ESCAVACAO MECANICA DAS VALAS ATE 2,00 M DE PROFUNDIDADE, REATERRO COMPACTADO, REMOCAO DO MATERIAL EXCEDENTE E AINDA FORNECIMENTO E ASSENTAMENTO DOS TUBOS.</v>
          </cell>
          <cell r="C3849" t="str">
            <v>m</v>
          </cell>
          <cell r="D3849">
            <v>403.625</v>
          </cell>
          <cell r="E3849">
            <v>322.89999999999998</v>
          </cell>
          <cell r="F3849" t="str">
            <v>EMLURB</v>
          </cell>
        </row>
        <row r="3850">
          <cell r="A3850" t="str">
            <v/>
          </cell>
          <cell r="D3850">
            <v>0</v>
          </cell>
        </row>
        <row r="3851">
          <cell r="A3851" t="str">
            <v>21.06.580</v>
          </cell>
          <cell r="B3851" t="str">
            <v>GALERIA DE TUBOS DE CONCRETO CA1- 1,10 M DE DIAMETRO, INCLUSIVE ESCAVACAO MECANICA DAS VALAS ATE 2,00 M DE PROFUNDIDADE, REATERRO COMPACTADO, REMOCAO DO MATERIAL EXCEDENTE E AINDA FORNECIMENTO E ASSENTAMENTO DOS TUBOS ( SERVICO NOTURNO ).</v>
          </cell>
          <cell r="C3851" t="str">
            <v>m</v>
          </cell>
          <cell r="D3851">
            <v>431.23750000000001</v>
          </cell>
          <cell r="E3851">
            <v>344.99</v>
          </cell>
          <cell r="F3851" t="str">
            <v>EMLURB</v>
          </cell>
        </row>
        <row r="3852">
          <cell r="A3852" t="str">
            <v/>
          </cell>
          <cell r="D3852">
            <v>0</v>
          </cell>
        </row>
        <row r="3853">
          <cell r="A3853" t="str">
            <v>21.06.590</v>
          </cell>
          <cell r="B3853" t="str">
            <v>GALERIA DE TUBOS DE CONCRETO CA1- 1,20 M DE DIAMETRO, INCLUSIVE ESCAVACAO MECANICA DAS VALAS ATE 2,00 M DE PROFUNDIDADE, REATERRO COMPACTADO, REMOCAO DO MATERIAL EXCEDENTE E AINDA FORNECIMENTO E ASSENTAMENTO DOS TUBOS.</v>
          </cell>
          <cell r="C3853" t="str">
            <v>m</v>
          </cell>
          <cell r="D3853">
            <v>508.8</v>
          </cell>
          <cell r="E3853">
            <v>407.04</v>
          </cell>
          <cell r="F3853" t="str">
            <v>EMLURB</v>
          </cell>
        </row>
        <row r="3854">
          <cell r="A3854" t="str">
            <v/>
          </cell>
          <cell r="D3854">
            <v>0</v>
          </cell>
        </row>
        <row r="3855">
          <cell r="A3855" t="str">
            <v>21.06.600</v>
          </cell>
          <cell r="B3855" t="str">
            <v>GALERIA DE TUBOS DE CONCRETO CA1- 1,20 M DE DIAMETRO, INCLUSIVE ESCAVACAO MECANICA DAS VALAS ATE 2,00 M DE PROFUNDIDADE, REATERRO COMPACTADO, REMOCAO DO MATERIAL EXCEDENTE E AINDA FORNECIMENTO E ASSENTAMENTO DOS TUBOS ( SERVICO NOTURNO ).</v>
          </cell>
          <cell r="C3855" t="str">
            <v>m</v>
          </cell>
          <cell r="D3855">
            <v>540.26249999999993</v>
          </cell>
          <cell r="E3855">
            <v>432.21</v>
          </cell>
          <cell r="F3855" t="str">
            <v>EMLURB</v>
          </cell>
        </row>
        <row r="3856">
          <cell r="A3856" t="str">
            <v/>
          </cell>
          <cell r="D3856">
            <v>0</v>
          </cell>
        </row>
        <row r="3857">
          <cell r="A3857" t="str">
            <v>21.06.610</v>
          </cell>
          <cell r="B3857" t="str">
            <v>GALERIA DE TUBOS DE CONCRETO CA1- 1,50 M DE DIAMETRO, INCLUSIVE ESCAVACAO MECANICA DAS VALAS ATE 2,00 M DE PROFUNDIDADE, REATERRO COMPACTADO, REMOCAO DO MATERIAL EXCEDENTE E AINDA FORNECIMENTO E ASSENTAMENTO DOS TUBOS.</v>
          </cell>
          <cell r="C3857" t="str">
            <v>m</v>
          </cell>
          <cell r="D3857">
            <v>799.77500000000009</v>
          </cell>
          <cell r="E3857">
            <v>639.82000000000005</v>
          </cell>
          <cell r="F3857" t="str">
            <v>EMLURB</v>
          </cell>
        </row>
        <row r="3858">
          <cell r="A3858" t="str">
            <v/>
          </cell>
          <cell r="D3858">
            <v>0</v>
          </cell>
        </row>
        <row r="3859">
          <cell r="A3859" t="str">
            <v>21.06.620</v>
          </cell>
          <cell r="B3859" t="str">
            <v>GALERIA DE TUBOS DE CONCRETO CA1- 1,50 M DE DIAMETRO, INCLUSIVE ESCAVACAO MECANICA DAS VALAS ATE 2,00 M DE PROFUNDIDADE, REATERRO COMPACTADO, REMOCAO DO MATERIAL EXCEDENTE E AINDA FORNECIMENTO E ASSENTAMENTO DOS TUBOS ( SERVICO NOTURNO ).</v>
          </cell>
          <cell r="C3859" t="str">
            <v>m</v>
          </cell>
          <cell r="D3859">
            <v>846.22500000000002</v>
          </cell>
          <cell r="E3859">
            <v>676.98</v>
          </cell>
          <cell r="F3859" t="str">
            <v>EMLURB</v>
          </cell>
        </row>
        <row r="3860">
          <cell r="A3860" t="str">
            <v/>
          </cell>
          <cell r="D3860">
            <v>0</v>
          </cell>
        </row>
        <row r="3861">
          <cell r="A3861" t="str">
            <v>21.07.010</v>
          </cell>
          <cell r="B3861" t="str">
            <v>GALERIA DE TUBO DE CONCRETO C2-0,20 M DE DIAMETRO, INCLUSIVE ESCAVACAO MANUAL DAS VALAS ATE 1,50 M DE PROFUNDIDADE,REATERRO COMPACTADO, REMOCAO DO MATERIAL EXCEDENTE E ASSENTAMENTO DOS TUBOS ( SEM O FORNECIMENTO DOS MESMOS ).</v>
          </cell>
          <cell r="C3861" t="str">
            <v>m</v>
          </cell>
          <cell r="D3861">
            <v>26.549999999999997</v>
          </cell>
          <cell r="E3861">
            <v>21.24</v>
          </cell>
          <cell r="F3861" t="str">
            <v>EMLURB</v>
          </cell>
        </row>
        <row r="3862">
          <cell r="A3862" t="str">
            <v/>
          </cell>
          <cell r="D3862">
            <v>0</v>
          </cell>
        </row>
        <row r="3863">
          <cell r="A3863" t="str">
            <v>21.07.020</v>
          </cell>
          <cell r="B3863" t="str">
            <v>GALERIA DE TUBO DE CONCRETO C2-0,20 M DE DIAMETRO, INCLUSIVE ESCAVACAO MANUAL DAS VALAS ATE 1,50 M DE PROFUNDIDADE,REATERRO COMPACTADO, REMOCAO DO MATERIAL EXCEDENTE E ASSENTAMENTO DOS TUBOS ( SEM O FORNECIMENTO DOS MESMOS )-SERVICO NOTURNO.</v>
          </cell>
          <cell r="C3863" t="str">
            <v>m</v>
          </cell>
          <cell r="D3863">
            <v>31.75</v>
          </cell>
          <cell r="E3863">
            <v>25.4</v>
          </cell>
          <cell r="F3863" t="str">
            <v>EMLURB</v>
          </cell>
        </row>
        <row r="3864">
          <cell r="A3864" t="str">
            <v/>
          </cell>
          <cell r="D3864">
            <v>0</v>
          </cell>
        </row>
        <row r="3865">
          <cell r="A3865" t="str">
            <v>21.07.030</v>
          </cell>
          <cell r="B3865" t="str">
            <v>GALERIA DE TUBO DE CONCRETO C2-0,20 M DE DIAMETRO, INCLUSIVE ESCAVACAO MECANICA DAS VALAS ATE 1,50 M DE PROFUNDIDADE,REATERRO COMPACTADO, REMOCAO DO MATERIAL EXCEDENTE E ASSENTAMENTO DOS TUBOS ( SEM O FORNECIMENTO DOS MESMOS ).</v>
          </cell>
          <cell r="C3865" t="str">
            <v>m</v>
          </cell>
          <cell r="D3865">
            <v>21.387499999999999</v>
          </cell>
          <cell r="E3865">
            <v>17.11</v>
          </cell>
          <cell r="F3865" t="str">
            <v>EMLURB</v>
          </cell>
        </row>
        <row r="3866">
          <cell r="A3866" t="str">
            <v/>
          </cell>
          <cell r="D3866">
            <v>0</v>
          </cell>
        </row>
        <row r="3867">
          <cell r="A3867" t="str">
            <v>21.07.040</v>
          </cell>
          <cell r="B3867" t="str">
            <v>GALERIA DE TUBO DE CONCRETO C2-0,20 M DE DIAMETRO, INCLUSIVE ESCAVACAO MECANICA DAS VALAS ATE 1,50 M DE PROFUNDIDADE,REATERRO COMPACTADO, REMOCAO DO MATERIAL EXCEDENTE E ASSENTAMENTO DOS TUBOS ( SEM O FORNECIMENTO DOS MESMOS )- SERVICO NOTURNO.</v>
          </cell>
          <cell r="C3867" t="str">
            <v>m</v>
          </cell>
          <cell r="D3867">
            <v>25.225000000000001</v>
          </cell>
          <cell r="E3867">
            <v>20.18</v>
          </cell>
          <cell r="F3867" t="str">
            <v>EMLURB</v>
          </cell>
        </row>
        <row r="3868">
          <cell r="A3868" t="str">
            <v/>
          </cell>
          <cell r="D3868">
            <v>0</v>
          </cell>
        </row>
        <row r="3869">
          <cell r="A3869" t="str">
            <v>21.07.050</v>
          </cell>
          <cell r="B3869" t="str">
            <v>GALERIA DE TUBO DE CONCRETO C2-0,30 M DE DIAMETRO, INCLUSIVE ESCAVACAO MANUAL DAS VALAS ATE 1,50 M DE PROFUNDIDADE,REATERRO COMPACTADO, REMOCAO DO MATERIAL EXCEDENTE E ASSENTAMENTO DOS TUBOS ( SEM O FORNECIMENTO DOS MESMOS ).</v>
          </cell>
          <cell r="C3869" t="str">
            <v>m</v>
          </cell>
          <cell r="D3869">
            <v>38.700000000000003</v>
          </cell>
          <cell r="E3869">
            <v>30.96</v>
          </cell>
          <cell r="F3869" t="str">
            <v>EMLURB</v>
          </cell>
        </row>
        <row r="3870">
          <cell r="A3870" t="str">
            <v/>
          </cell>
          <cell r="D3870">
            <v>0</v>
          </cell>
        </row>
        <row r="3871">
          <cell r="A3871" t="str">
            <v>21.07.060</v>
          </cell>
          <cell r="B3871" t="str">
            <v>GALERIA DE TUBO DE CONCRETO C2-0,30 M DE DIAMETRO, INCLUSIVE ESCAVACAO MANUAL DAS VALAS ATE 1,50 M DE PROFUNDIDADE,REATERRO COMPACTADO, REMOCAO DO MATERIAL EXCEDENTE E ASSENTAMENTO DOS TUBOS ( SEM O FORNECIMENTO DOS MESMOS )-SERVICO NOTURNO.</v>
          </cell>
          <cell r="C3871" t="str">
            <v>m</v>
          </cell>
          <cell r="D3871">
            <v>46.224999999999994</v>
          </cell>
          <cell r="E3871">
            <v>36.979999999999997</v>
          </cell>
          <cell r="F3871" t="str">
            <v>EMLURB</v>
          </cell>
        </row>
        <row r="3872">
          <cell r="A3872" t="str">
            <v/>
          </cell>
          <cell r="D3872">
            <v>0</v>
          </cell>
        </row>
        <row r="3873">
          <cell r="A3873" t="str">
            <v>21.07.070</v>
          </cell>
          <cell r="B3873" t="str">
            <v>GALERIA DE TUBO DE CONCRETO C2-0,30 M DE DIAMETRO, INCLUSIVE ESCAVACAO MECANICA DAS VALAS ATE 1,50 M DE PROFUNDIDADE,REATERRO COMPACTADO, REMOCAO DO MATERIAL EXCEDENTE E ASSENTAMENTO DOS TUBOS ( SEM O FORNECIMENTO DOS MESMOS ).</v>
          </cell>
          <cell r="C3873" t="str">
            <v>m</v>
          </cell>
          <cell r="D3873">
            <v>30.987499999999997</v>
          </cell>
          <cell r="E3873">
            <v>24.79</v>
          </cell>
          <cell r="F3873" t="str">
            <v>EMLURB</v>
          </cell>
        </row>
        <row r="3874">
          <cell r="A3874" t="str">
            <v/>
          </cell>
          <cell r="D3874">
            <v>0</v>
          </cell>
        </row>
        <row r="3875">
          <cell r="A3875" t="str">
            <v>21.07.080</v>
          </cell>
          <cell r="B3875" t="str">
            <v>GALERIA DE TUBO DE CONCRETO C2-0,30 M DE DIAMETRO, INCLUSIVE ESCAVACAO MECANICA DAS VALAS ATE 1,50 M DE PROFUNDIDADE,REATERRO COMPACTADO, REMOCAO DO MATERIAL EXCEDENTE E ASSENTAMENTO DOS TUBOS ( SEM O FORNECIMENTO DOS MESMOS )-SERVICO NOTURNO.</v>
          </cell>
          <cell r="C3875" t="str">
            <v>m</v>
          </cell>
          <cell r="D3875">
            <v>36.487500000000004</v>
          </cell>
          <cell r="E3875">
            <v>29.19</v>
          </cell>
          <cell r="F3875" t="str">
            <v>EMLURB</v>
          </cell>
        </row>
        <row r="3876">
          <cell r="A3876" t="str">
            <v/>
          </cell>
          <cell r="D3876">
            <v>0</v>
          </cell>
        </row>
        <row r="3877">
          <cell r="A3877" t="str">
            <v>21.07.090</v>
          </cell>
          <cell r="B3877" t="str">
            <v>GALERIA DE TUBOS DE CONCRETO C2-0,40 M DE DIAMETRO, INCLUSIVE ESCAVACAO MANUAL DAS VALAS ATE 1,50 M DE PROFUNDIDADE,REATERRO COMPACTADO, REMOCAO DO MATERIAL EXCEDENTE E ASSENTAMENTO DOS TUBOS ( SEM O FORNECIMENTO DOS MESMOS ).</v>
          </cell>
          <cell r="C3877" t="str">
            <v>m</v>
          </cell>
          <cell r="D3877">
            <v>50.9</v>
          </cell>
          <cell r="E3877">
            <v>40.72</v>
          </cell>
          <cell r="F3877" t="str">
            <v>EMLURB</v>
          </cell>
        </row>
        <row r="3878">
          <cell r="A3878" t="str">
            <v/>
          </cell>
          <cell r="D3878">
            <v>0</v>
          </cell>
        </row>
        <row r="3879">
          <cell r="A3879" t="str">
            <v>21.07.100</v>
          </cell>
          <cell r="B3879" t="str">
            <v>GALERIA DE TUBOS DE CONCRETO C2-0,40 M DE DIAMETRO, INCLUSIVE ESCAVACAO MANUAL DAS VALAS ATE 1,50 M DE PROFUNDIDADE,REATERRO COMPACTADO, REMOCAO DO MATERIAL EXCEDENTE E ASSENTAMENTO DOS TUBOS ( SEM O FORNECIMENTO DOS MESMOS )-SERVICO NOTURNO.</v>
          </cell>
          <cell r="C3879" t="str">
            <v>m</v>
          </cell>
          <cell r="D3879">
            <v>60.774999999999999</v>
          </cell>
          <cell r="E3879">
            <v>48.62</v>
          </cell>
          <cell r="F3879" t="str">
            <v>EMLURB</v>
          </cell>
        </row>
        <row r="3880">
          <cell r="A3880" t="str">
            <v/>
          </cell>
          <cell r="D3880">
            <v>0</v>
          </cell>
        </row>
        <row r="3881">
          <cell r="A3881" t="str">
            <v>21.07.110</v>
          </cell>
          <cell r="B3881" t="str">
            <v>GALERIA DE TUBOS DE CONCRETO C2-0,40 M DE DIAMETRO, INCLUSIVE ESCAVACAO MECANICA DAS VALAS ATE 1,50 M DE PROFUNDIDADE,REATERRO COMPACTADO, REMOCAO DO MATERIAL EXCEDENTE E ASSENTAMENTO DOS TUBOS ( SEM O FORNECIMENTO DOS MESMOS ).</v>
          </cell>
          <cell r="C3881" t="str">
            <v>m</v>
          </cell>
          <cell r="D3881">
            <v>40.625</v>
          </cell>
          <cell r="E3881">
            <v>32.5</v>
          </cell>
          <cell r="F3881" t="str">
            <v>EMLURB</v>
          </cell>
        </row>
        <row r="3882">
          <cell r="A3882" t="str">
            <v/>
          </cell>
          <cell r="D3882">
            <v>0</v>
          </cell>
        </row>
        <row r="3883">
          <cell r="A3883" t="str">
            <v>21.07.120</v>
          </cell>
          <cell r="B3883" t="str">
            <v>GALERIA DE TUBOS DE CONCRETO C2-0,40 M DE DIAMETRO, INCLUSIVE ESCAVACAO MECANICA DAS VALAS ATE 1,50 M DE PROFUNDIDADE,REATERRO COMPACTADO, REMOCAO DO MATERIAL EXCEDENTE E ASSENTAMENTO DOS TUBOS ( SEM O FORNECIMENTO DOS MESMOS )-SERVICO NOTURNO.</v>
          </cell>
          <cell r="C3883" t="str">
            <v>m</v>
          </cell>
          <cell r="D3883">
            <v>47.737499999999997</v>
          </cell>
          <cell r="E3883">
            <v>38.19</v>
          </cell>
          <cell r="F3883" t="str">
            <v>EMLURB</v>
          </cell>
        </row>
        <row r="3884">
          <cell r="A3884" t="str">
            <v/>
          </cell>
          <cell r="D3884">
            <v>0</v>
          </cell>
        </row>
        <row r="3885">
          <cell r="A3885" t="str">
            <v>21.07.130</v>
          </cell>
          <cell r="B3885" t="str">
            <v>GALERIA DE TUBOS DE CONCRETO C2-0,50 M DE DIAMETRO, INCLUSIVE ESCAVACAO MANUAL DAS VALAS ATE 1,50 M DE PROFUNDIDADE,REATERRO COMPACTADO, REMOCAO DO MATERIAL EXCEDENTE E ASSENTAMENTO DOS TUBOS ( SEM O FORNECIMENTO DOS MESMOS ).</v>
          </cell>
          <cell r="C3885" t="str">
            <v>m</v>
          </cell>
          <cell r="D3885">
            <v>64.3125</v>
          </cell>
          <cell r="E3885">
            <v>51.45</v>
          </cell>
          <cell r="F3885" t="str">
            <v>EMLURB</v>
          </cell>
        </row>
        <row r="3886">
          <cell r="A3886" t="str">
            <v/>
          </cell>
          <cell r="D3886">
            <v>0</v>
          </cell>
        </row>
        <row r="3887">
          <cell r="A3887" t="str">
            <v>21.07.140</v>
          </cell>
          <cell r="B3887" t="str">
            <v>GALERIA DE TUBOS DE CONCRETO C2-0,50 M DE DIAMETRO, INCLUSIVE ESCAVACAO MANUAL DAS VALAS ATE 1,50 M DE PROFUNDIDADE,REATERRO COMPACTADO, REMOCAO DO MATERIAL EXCEDENTE E ASSENTAMENTO DOS TUBOS ( SEM O FORNECIMENTO DOS MESMOS )-SERVICO NOTURNO.</v>
          </cell>
          <cell r="C3887" t="str">
            <v>m</v>
          </cell>
          <cell r="D3887">
            <v>76.712499999999991</v>
          </cell>
          <cell r="E3887">
            <v>61.37</v>
          </cell>
          <cell r="F3887" t="str">
            <v>EMLURB</v>
          </cell>
        </row>
        <row r="3888">
          <cell r="A3888" t="str">
            <v/>
          </cell>
          <cell r="D3888">
            <v>0</v>
          </cell>
        </row>
        <row r="3889">
          <cell r="A3889" t="str">
            <v>21.07.150</v>
          </cell>
          <cell r="B3889" t="str">
            <v>GALERIA DE TUBOS DE CONCRETO C2-0,50 M DE DIAMETRO, INCLUSIVE ESCAVACAO MECANICA DAS VALAS ATE 1,50 M DE PROFUNDIDADE,REATERRO COMPACTADO, REMOCAO DO MATERIAL EXCEDENTE E ASSENTAMENTO DOS TUBOS ( SEM O FORNECIMENTO DOS MESMOS ).</v>
          </cell>
          <cell r="C3889" t="str">
            <v>m</v>
          </cell>
          <cell r="D3889">
            <v>51.512500000000003</v>
          </cell>
          <cell r="E3889">
            <v>41.21</v>
          </cell>
          <cell r="F3889" t="str">
            <v>EMLURB</v>
          </cell>
        </row>
        <row r="3890">
          <cell r="A3890" t="str">
            <v/>
          </cell>
          <cell r="D3890">
            <v>0</v>
          </cell>
        </row>
        <row r="3891">
          <cell r="A3891" t="str">
            <v>21.07.160</v>
          </cell>
          <cell r="B3891" t="str">
            <v>GALERIA DE TUBOS DE CONCRETO C2-0,50 M DE DIAMETRO, INCLUSIVE ESCAVACAO MECANICA DAS VALAS ATE 1,50 M DE PROFUNDIDADE,REATERRO COMPACTADO, REMOCAO DO MATERIAL EXCEDENTE E ASSENTAMENTO DOS TUBOS ( SEM O FORNECIMENTO DOS MESMOS )-SERVICO NOTURNO.</v>
          </cell>
          <cell r="C3891" t="str">
            <v>m</v>
          </cell>
          <cell r="D3891">
            <v>60.4375</v>
          </cell>
          <cell r="E3891">
            <v>48.35</v>
          </cell>
          <cell r="F3891" t="str">
            <v>EMLURB</v>
          </cell>
        </row>
        <row r="3892">
          <cell r="A3892" t="str">
            <v/>
          </cell>
          <cell r="D3892">
            <v>0</v>
          </cell>
        </row>
        <row r="3893">
          <cell r="A3893" t="str">
            <v>21.07.170</v>
          </cell>
          <cell r="B3893" t="str">
            <v>GALERIA DE TUBOS DE CONCRETO C2 OU CA1-0,60 M DE DIAMETRO, INCLUSIVE ESCAVACAO MANUAL DAS VALAS ATE 1,50 M DE PROFUNDIDADE , REATERRO COMPACTADO , REMOCAO DO MATERIAL EXCEDENTE E ASSENTAMENTO DOS TUBOS ( SEM O FORNECIMENTO DOS MESMOS ).</v>
          </cell>
          <cell r="C3893" t="str">
            <v>m</v>
          </cell>
          <cell r="D3893">
            <v>77.8</v>
          </cell>
          <cell r="E3893">
            <v>62.24</v>
          </cell>
          <cell r="F3893" t="str">
            <v>EMLURB</v>
          </cell>
        </row>
        <row r="3894">
          <cell r="A3894" t="str">
            <v/>
          </cell>
          <cell r="D3894">
            <v>0</v>
          </cell>
        </row>
        <row r="3895">
          <cell r="A3895" t="str">
            <v>21.07.180</v>
          </cell>
          <cell r="B3895" t="str">
            <v>GALERIA DE TUBOS DE CONCRETO C2 OU CA1-0,60 M DE DIAMETRO, INCLUSIVE ESCAVACAO MANUAL DAS VALAS ATE 1,50 M DE PROFUNDIDADE , REATERRO COMPACTADO , REMOCAO DO MATERIAL EXCEDENTE E ASSENTAMENTO DOS TUBOS ( SEM O FORNECIMENTO DOS MESMOS )-SERVICO NOTURNO.</v>
          </cell>
          <cell r="C3895" t="str">
            <v>m</v>
          </cell>
          <cell r="D3895">
            <v>93.362499999999997</v>
          </cell>
          <cell r="E3895">
            <v>74.69</v>
          </cell>
          <cell r="F3895" t="str">
            <v>EMLURB</v>
          </cell>
        </row>
        <row r="3896">
          <cell r="A3896" t="str">
            <v/>
          </cell>
          <cell r="D3896">
            <v>0</v>
          </cell>
        </row>
        <row r="3897">
          <cell r="A3897" t="str">
            <v>21.07.190</v>
          </cell>
          <cell r="B3897" t="str">
            <v>GALERIA DE TUBOS DE CONCRETO C2 OU CA1-0,60M DE DIAMETRO, INCLUSIVE ESCAVACAO MECANICA DAS VALAS ATE 1,50 M DE PROFUNDIDADE , REATERRO COMPACTADO, REMOCAO DO MATERIAL EXCEDENTE E ASSENTAMENTO DOS TUBOS ( SEM O FORNECIMENTO DOS MESMOS ).</v>
          </cell>
          <cell r="C3897" t="str">
            <v>m</v>
          </cell>
          <cell r="D3897">
            <v>62.875</v>
          </cell>
          <cell r="E3897">
            <v>50.3</v>
          </cell>
          <cell r="F3897" t="str">
            <v>EMLURB</v>
          </cell>
        </row>
        <row r="3898">
          <cell r="A3898" t="str">
            <v/>
          </cell>
          <cell r="D3898">
            <v>0</v>
          </cell>
        </row>
        <row r="3899">
          <cell r="A3899" t="str">
            <v>21.07.200</v>
          </cell>
          <cell r="B3899" t="str">
            <v>GALERIA DE TUBOS DE CONCRETO C2 OU CA1-0,60M DE DIAMETRO, INCLUSIVE ESCAVACAO MECANICA DAS VALAS ATE 1,50 M DE PROFUNDIDADE , REATERRO COMPACTADO, REMOCAO DO MATERIAL EXCEDENTE E ASSENTAMENTO DOS TUBOS ( SEM O FORNECIMENTO DOS MESMOS )-SERVICO NOTURNO.</v>
          </cell>
          <cell r="C3899" t="str">
            <v>m</v>
          </cell>
          <cell r="D3899">
            <v>73.8125</v>
          </cell>
          <cell r="E3899">
            <v>59.05</v>
          </cell>
          <cell r="F3899" t="str">
            <v>EMLURB</v>
          </cell>
        </row>
        <row r="3900">
          <cell r="A3900" t="str">
            <v/>
          </cell>
          <cell r="D3900">
            <v>0</v>
          </cell>
        </row>
        <row r="3901">
          <cell r="A3901" t="str">
            <v>21.07.210</v>
          </cell>
          <cell r="B3901" t="str">
            <v>GALERIA DE TUBOS DE CONCRETO CS OU CA1-0,70M DE DIAMETRO, INCLUSIVE ESCAVACAO MANUAL DAS VALAS ATE 1,50 M DE PROFUNDIDADE , REATERRO COMPACTADO, REMOCAO DO MATERIAL EXCEDENTE E ASSENTAMENTO DOS TUBOS ( SEM O FORNECIMENTO DOS MESMOS ).</v>
          </cell>
          <cell r="C3901" t="str">
            <v>m</v>
          </cell>
          <cell r="D3901">
            <v>91.762499999999989</v>
          </cell>
          <cell r="E3901">
            <v>73.41</v>
          </cell>
          <cell r="F3901" t="str">
            <v>EMLURB</v>
          </cell>
        </row>
        <row r="3902">
          <cell r="A3902" t="str">
            <v/>
          </cell>
          <cell r="D3902">
            <v>0</v>
          </cell>
        </row>
        <row r="3903">
          <cell r="A3903" t="str">
            <v>21.07.220</v>
          </cell>
          <cell r="B3903" t="str">
            <v>GALERIA DE TUBOS DE CONCRETO CS OU CA1-0,70M DE DIAMETRO, INCLUSIVE ESCAVACAO MANUAL DAS VALAS ATE 1,50 M DE PROFUNDIDADE , REATERRO COMPACTADO, REMOCAO DO MATERIAL EXCEDENTE E ASSENTAMENTO DOS TUBOS ( SEM O FORNECIMENTO DOS MESMOS )-SERVICO NOTURNO.</v>
          </cell>
          <cell r="C3903" t="str">
            <v>m</v>
          </cell>
          <cell r="D3903">
            <v>109.33750000000001</v>
          </cell>
          <cell r="E3903">
            <v>87.47</v>
          </cell>
          <cell r="F3903" t="str">
            <v>EMLURB</v>
          </cell>
        </row>
        <row r="3904">
          <cell r="A3904" t="str">
            <v/>
          </cell>
          <cell r="D3904">
            <v>0</v>
          </cell>
        </row>
        <row r="3905">
          <cell r="A3905" t="str">
            <v>21.07.230</v>
          </cell>
          <cell r="B3905" t="str">
            <v>GALERIA DE TUBOS DE CONCRETO CS OU CA1-0,70M DE DIAMETRO, INCLUSIVE ESCAVACAO MECANICA DAS VALAS ATE 1,50 M DE PROFUNDIDADE , REATERRO COMPACTADO, REMOCAO DO MATERIAL EXCEDENTE E ASSENTAMENTO DOS TUBOS ( SEM O FORNECIMENTO DOS MESMOS ).</v>
          </cell>
          <cell r="C3905" t="str">
            <v>m</v>
          </cell>
          <cell r="D3905">
            <v>73.775000000000006</v>
          </cell>
          <cell r="E3905">
            <v>59.02</v>
          </cell>
          <cell r="F3905" t="str">
            <v>EMLURB</v>
          </cell>
        </row>
        <row r="3906">
          <cell r="A3906" t="str">
            <v/>
          </cell>
          <cell r="D3906">
            <v>0</v>
          </cell>
        </row>
        <row r="3907">
          <cell r="A3907" t="str">
            <v>21.07.240</v>
          </cell>
          <cell r="B3907" t="str">
            <v>GALERIA DE TUBOS DE CONCRETO CS OU CA1-0,70M DE DIAMETRO, INCLUSIVE ESCAVACAO MECANICA DAS VALAS ATE 1,50 M DE PROFUNDIDADE , REATERRO COMPACTADO, REMOCAO DO MATERIAL EXCEDENTE E ASSENTAMENTO DOS TUBOS ( SEM O FORNECIMENTO DOS MESMOS )-SERVICO NOTURNO.</v>
          </cell>
          <cell r="C3907" t="str">
            <v>m</v>
          </cell>
          <cell r="D3907">
            <v>86.537500000000009</v>
          </cell>
          <cell r="E3907">
            <v>69.23</v>
          </cell>
          <cell r="F3907" t="str">
            <v>EMLURB</v>
          </cell>
        </row>
        <row r="3908">
          <cell r="A3908" t="str">
            <v/>
          </cell>
          <cell r="D3908">
            <v>0</v>
          </cell>
        </row>
        <row r="3909">
          <cell r="A3909" t="str">
            <v>21.07.250</v>
          </cell>
          <cell r="B3909" t="str">
            <v>GALERIA DE TUBOS DE CONCRETO CS OU CA1-0,80M DE DIAMETRO, INCLUSIVE ESCAVACAO MANUAL DAS VALAS ATE 1,50 M DE PROFUNDIDADE , REATERRO COMPACTADO, REMOCAO DO MATERIAL EXCEDENTE E ASSENTAMENTO DOS TUBOS ( SEM O FORNECIMENTO DOS MESMOS ).</v>
          </cell>
          <cell r="C3909" t="str">
            <v>m</v>
          </cell>
          <cell r="D3909">
            <v>105.85000000000001</v>
          </cell>
          <cell r="E3909">
            <v>84.68</v>
          </cell>
          <cell r="F3909" t="str">
            <v>EMLURB</v>
          </cell>
        </row>
        <row r="3910">
          <cell r="A3910" t="str">
            <v/>
          </cell>
          <cell r="D3910">
            <v>0</v>
          </cell>
        </row>
        <row r="3911">
          <cell r="A3911" t="str">
            <v>21.07.260</v>
          </cell>
          <cell r="B3911" t="str">
            <v>GALERIA DE TUBOS DE CONCRETO CS OU CA1-0,80M DE DIAMETRO, INCLUSIVE ESCAVACAO MANUAL DAS VALAS ATE 1,50 M DE PROFUNDIDADE , REATERRO COMPACTADO, REMOCAO DO MATERIAL EXCEDENTE E ASSENTAMENTO DOS TUBOS ( SEM O FORNECIMENTO DOS MESMOS )-SERVICO NOTURNO.</v>
          </cell>
          <cell r="C3911" t="str">
            <v>m</v>
          </cell>
          <cell r="D3911">
            <v>125.96249999999999</v>
          </cell>
          <cell r="E3911">
            <v>100.77</v>
          </cell>
          <cell r="F3911" t="str">
            <v>EMLURB</v>
          </cell>
        </row>
        <row r="3912">
          <cell r="A3912" t="str">
            <v/>
          </cell>
          <cell r="D3912">
            <v>0</v>
          </cell>
        </row>
        <row r="3913">
          <cell r="A3913" t="str">
            <v>21.07.270</v>
          </cell>
          <cell r="B3913" t="str">
            <v>GALERIA DE TUBOS DE CONCRETO CS OU CA1-0,80M DE DIAMETRO, INCLUSIVE ESCAVACAO MECANICA DAS VALAS ATE 1,50 M DE PROFUNDIDADE , REATERRO COMPACTADO, REMOCAO DO MATERIAL EXCEDENTE E ASSENTAMENTO DOS TUBOS ( SEM O FORNECIMENTO DOS MESMOS ).</v>
          </cell>
          <cell r="C3913" t="str">
            <v>m</v>
          </cell>
          <cell r="D3913">
            <v>85.3</v>
          </cell>
          <cell r="E3913">
            <v>68.239999999999995</v>
          </cell>
          <cell r="F3913" t="str">
            <v>EMLURB</v>
          </cell>
        </row>
        <row r="3914">
          <cell r="A3914" t="str">
            <v/>
          </cell>
          <cell r="D3914">
            <v>0</v>
          </cell>
        </row>
        <row r="3915">
          <cell r="A3915" t="str">
            <v>21.07.280</v>
          </cell>
          <cell r="B3915" t="str">
            <v>GALERIA DE TUBOS DE CONCRETO CS OU CA1-0,80M DE DIAMETRO, INCLUSIVE ESCAVACAO MECANICA DAS VALAS ATE 1,50 M DE PROFUNDIDADE , REATERRO COMPACTADO, REMOCAO DO MATERIAL EXCEDENTE E ASSENTAMENTO DOS TUBOS ( SEM O FORNECIMENTO DOS MESMOS )-SERVICO NOTURNO.</v>
          </cell>
          <cell r="C3915" t="str">
            <v>m</v>
          </cell>
          <cell r="D3915">
            <v>99.862499999999997</v>
          </cell>
          <cell r="E3915">
            <v>79.89</v>
          </cell>
          <cell r="F3915" t="str">
            <v>EMLURB</v>
          </cell>
        </row>
        <row r="3916">
          <cell r="A3916" t="str">
            <v/>
          </cell>
          <cell r="D3916">
            <v>0</v>
          </cell>
        </row>
        <row r="3917">
          <cell r="A3917" t="str">
            <v>21.07.290</v>
          </cell>
          <cell r="B3917" t="str">
            <v>GALERIA DE TUBOS DE CONCRETO CS OU CA1-0,90M DE DIAMETRO, INCLUSIVE ESCAVACAO MANUAL DAS VALAS ATE 1,50 M DE PROFUNDIDADE , REATERRO COMPACTADO, REMOCAO DO MATERIAL EXCEDENTE E ASSENTAMENTO DOS TUBOS ( SEM O FORNECIMENTO DOS MESMOS ).</v>
          </cell>
          <cell r="C3917" t="str">
            <v>m</v>
          </cell>
          <cell r="D3917">
            <v>122.1875</v>
          </cell>
          <cell r="E3917">
            <v>97.75</v>
          </cell>
          <cell r="F3917" t="str">
            <v>EMLURB</v>
          </cell>
        </row>
        <row r="3918">
          <cell r="A3918" t="str">
            <v/>
          </cell>
          <cell r="D3918">
            <v>0</v>
          </cell>
        </row>
        <row r="3919">
          <cell r="A3919" t="str">
            <v>21.07.300</v>
          </cell>
          <cell r="B3919" t="str">
            <v>GALERIA DE TUBOS DE CONCRETO CS OU CA1-0,90M DE DIAMETRO, INCLUSIVE ESCAVACAO MANUAL DAS VALAS ATE 1,50 M DE PROFUNDIDADE , REATERRO COMPACTADO, REMOCAO DO MATERIAL EXCEDENTE E ASSENTAMENTO DOS TUBOS ( SEM O FORNECIMENTO DOS MESMOS )-SERVIVO NOTURNO.</v>
          </cell>
          <cell r="C3919" t="str">
            <v>m</v>
          </cell>
          <cell r="D3919">
            <v>145.27500000000001</v>
          </cell>
          <cell r="E3919">
            <v>116.22</v>
          </cell>
          <cell r="F3919" t="str">
            <v>EMLURB</v>
          </cell>
        </row>
        <row r="3920">
          <cell r="A3920" t="str">
            <v/>
          </cell>
          <cell r="D3920">
            <v>0</v>
          </cell>
        </row>
        <row r="3921">
          <cell r="A3921" t="str">
            <v>21.07.310</v>
          </cell>
          <cell r="B3921" t="str">
            <v>GALERIA DE TUBOS DE CONCRETO CS OU CA1-0,90M DE DIAMETRO, INCLUSIVE ESCAVACAO MECANICA DAS VALAS ATE 1,50 M DE PROFUNDIDADE , REATERRO COMPACTADO, REMOCAO DO MATERIAL EXCEDENTE E ASSENTAMENTO DOS TUBOS ( SEM O FORNECIMENTO DOS MESMOS ).</v>
          </cell>
          <cell r="C3921" t="str">
            <v>m</v>
          </cell>
          <cell r="D3921">
            <v>99.05</v>
          </cell>
          <cell r="E3921">
            <v>79.239999999999995</v>
          </cell>
          <cell r="F3921" t="str">
            <v>EMLURB</v>
          </cell>
        </row>
        <row r="3922">
          <cell r="A3922" t="str">
            <v/>
          </cell>
          <cell r="D3922">
            <v>0</v>
          </cell>
        </row>
        <row r="3923">
          <cell r="A3923" t="str">
            <v>21.07.320</v>
          </cell>
          <cell r="B3923" t="str">
            <v>GALERIA DE TUBOS DE CONCRETO CS OU CA1-0,90M DE DIAMETRO, INCLUSIVE ESCAVACAO MECANICA DAS VALAS ATE 1,50 M DE PROFUNDIDADE , REATERRO COMPACTADO, REMOCAO DO MATERIAL EXCEDENTE E ASSENTAMENTO DOS TUBOS ( SEM O FORNECIMENTO DOS MESMOS )-SERVICO NOTURNO.</v>
          </cell>
          <cell r="C3923" t="str">
            <v>m</v>
          </cell>
          <cell r="D3923">
            <v>116.05000000000001</v>
          </cell>
          <cell r="E3923">
            <v>92.84</v>
          </cell>
          <cell r="F3923" t="str">
            <v>EMLURB</v>
          </cell>
        </row>
        <row r="3924">
          <cell r="A3924" t="str">
            <v/>
          </cell>
          <cell r="D3924">
            <v>0</v>
          </cell>
        </row>
        <row r="3925">
          <cell r="A3925" t="str">
            <v>21.07.330</v>
          </cell>
          <cell r="B3925" t="str">
            <v>GALERIA DE TUBOS DE CONCRETO CS OU CA1-1,00M DE DIAMETRO, INCLUSIVE ESCAVACAO MANUAL DAS VALAS ATE 2,00 M DE PROFUNDIDADE , REATERRO COMPACTADO, REMOCAO DO MATERIAL EXCEDENTE E ASSENTAMENTO DOS TUBOS ( SEM O FORNECIMENTO DOS MESMOS ).</v>
          </cell>
          <cell r="C3925" t="str">
            <v>m</v>
          </cell>
          <cell r="D3925">
            <v>187.85</v>
          </cell>
          <cell r="E3925">
            <v>150.28</v>
          </cell>
          <cell r="F3925" t="str">
            <v>EMLURB</v>
          </cell>
        </row>
        <row r="3926">
          <cell r="A3926" t="str">
            <v/>
          </cell>
          <cell r="D3926">
            <v>0</v>
          </cell>
        </row>
        <row r="3927">
          <cell r="A3927" t="str">
            <v>21.07.340</v>
          </cell>
          <cell r="B3927" t="str">
            <v>GALERIA DE TUBOS DE CONCRETO CS OU CA1-1,00M DE DIAMETRO, INCLUSIVE ESCAVACAO MANUAL DAS VALAS ATE 2,00 M DE PROFUNDIDADE , REATERRO COMPACTADO, REMOCAO DO MATERIAL EXCEDENTE E ASSENTAMENTO DOS TUBOS ( SEM O FORNECIMENTO DOS MESMOS )-SERVICO NOTURNO.</v>
          </cell>
          <cell r="C3927" t="str">
            <v>m</v>
          </cell>
          <cell r="D3927">
            <v>223.625</v>
          </cell>
          <cell r="E3927">
            <v>178.9</v>
          </cell>
          <cell r="F3927" t="str">
            <v>EMLURB</v>
          </cell>
        </row>
        <row r="3928">
          <cell r="A3928" t="str">
            <v/>
          </cell>
          <cell r="D3928">
            <v>0</v>
          </cell>
        </row>
        <row r="3929">
          <cell r="A3929" t="str">
            <v>21.07.350</v>
          </cell>
          <cell r="B3929" t="str">
            <v>GALERIA DE TUBOS DE CONCRETO CS OU CA1-1,00M DE DIAMETRO, INCLUSIVE ESCAVACAO MECANICA DAS VALAS ATE 2,00 M DE PROFUNDIDADE , REATERRO COMPACTADO, REMOCAO DO MATERIAL EXCEDENTE E ASSENTAMENTO DOS TUBOS ( SEM O FORNECIMENTO DOS MESMOS ).</v>
          </cell>
          <cell r="C3929" t="str">
            <v>m</v>
          </cell>
          <cell r="D3929">
            <v>145.05000000000001</v>
          </cell>
          <cell r="E3929">
            <v>116.04</v>
          </cell>
          <cell r="F3929" t="str">
            <v>EMLURB</v>
          </cell>
        </row>
        <row r="3930">
          <cell r="A3930" t="str">
            <v/>
          </cell>
          <cell r="D3930">
            <v>0</v>
          </cell>
        </row>
        <row r="3931">
          <cell r="A3931" t="str">
            <v>21.07.360</v>
          </cell>
          <cell r="B3931" t="str">
            <v>GALERIA DE TUBOS DE CONCRETO CS OU CA1-1,00M DE DIAMETRO, INCLUSIVE ESCAVACAO MECANICA DAS VALAS ATE 2,00 M DE PROFUNDIDADE , REATERRO COMPACTADO, REMOCAO DO MATERIAL EXCEDENTE E ASSENTAMENTO DOS TUBOS ( SEM O FORNECIMENTO DOS MESMOS )-SERVICO NOTURNO.</v>
          </cell>
          <cell r="C3931" t="str">
            <v>m</v>
          </cell>
          <cell r="D3931">
            <v>169.92500000000001</v>
          </cell>
          <cell r="E3931">
            <v>135.94</v>
          </cell>
          <cell r="F3931" t="str">
            <v>EMLURB</v>
          </cell>
        </row>
        <row r="3932">
          <cell r="A3932" t="str">
            <v/>
          </cell>
          <cell r="D3932">
            <v>0</v>
          </cell>
        </row>
        <row r="3933">
          <cell r="A3933" t="str">
            <v>21.07.370</v>
          </cell>
          <cell r="B3933" t="str">
            <v>GALERIA DE TUBOS DE CONCRETO CA1-1,10M DE DIAMETRO, INCLUSIVE ESCAVACAO MECANICA DAS VALAS ATE 2,00 M DE PROFUNDIDADE, REATERRO COMPACTADO, REMOCAO DO MATERIAL EXCEDENTE E ASSENTAMENTO DOS TUBOS (S/ O FORNECIMENTO DOS MESMOS).</v>
          </cell>
          <cell r="C3933" t="str">
            <v>m</v>
          </cell>
          <cell r="D3933">
            <v>162.375</v>
          </cell>
          <cell r="E3933">
            <v>129.9</v>
          </cell>
          <cell r="F3933" t="str">
            <v>EMLURB</v>
          </cell>
        </row>
        <row r="3934">
          <cell r="A3934" t="str">
            <v/>
          </cell>
          <cell r="D3934">
            <v>0</v>
          </cell>
        </row>
        <row r="3935">
          <cell r="A3935" t="str">
            <v>21.07.380</v>
          </cell>
          <cell r="B3935" t="str">
            <v>GALERIA DE TUBOS DE CONCRETO CA1-1,10M DE DIAMETRO, INCLUSIVE ESCAVACAO MECANICA DAS VALAS ATE 2,00 M DE PROFUNDIDADE, REATERRO COMPACTADO, REMOCAO DO MATERIAL EXCEDENTE E ASSENTAMENTO DOS TUBOS (S/ O FORNECIMENTO DOS MESMOS)-SERVICO NOTURNO.</v>
          </cell>
          <cell r="C3935" t="str">
            <v>m</v>
          </cell>
          <cell r="D3935">
            <v>189.98750000000001</v>
          </cell>
          <cell r="E3935">
            <v>151.99</v>
          </cell>
          <cell r="F3935" t="str">
            <v>EMLURB</v>
          </cell>
        </row>
        <row r="3936">
          <cell r="A3936" t="str">
            <v/>
          </cell>
          <cell r="D3936">
            <v>0</v>
          </cell>
        </row>
        <row r="3937">
          <cell r="A3937" t="str">
            <v>21.07.390</v>
          </cell>
          <cell r="B3937" t="str">
            <v>GALERIA DE TUBOS DE CONCRETO CA1-1,20M DE DIAMETRO, INCLUSIVE ESCAVACAO MECANICA DAS VALAS ATE 2,00 M DE PROFUNDIDADE, REATERRO COMPACTADO, REMOCAO DO MATERIAL EXCEDENTE E ASSENTAMENTO DOS TUBOS (S/ O FORNECIMENTO DOS MESMOS).</v>
          </cell>
          <cell r="C3937" t="str">
            <v>m</v>
          </cell>
          <cell r="D3937">
            <v>185.04999999999998</v>
          </cell>
          <cell r="E3937">
            <v>148.04</v>
          </cell>
          <cell r="F3937" t="str">
            <v>EMLURB</v>
          </cell>
        </row>
        <row r="3938">
          <cell r="A3938" t="str">
            <v/>
          </cell>
          <cell r="D3938">
            <v>0</v>
          </cell>
        </row>
        <row r="3939">
          <cell r="A3939" t="str">
            <v>21.07.400</v>
          </cell>
          <cell r="B3939" t="str">
            <v>GALERIA DE TUBOS DE CONCRETO CA1-1,20M DE DIAMETRO, INCLUSIVE ESCAVACAO MECANICA DAS VALAS ATE 2,00 M DE PROFUNDIDADE, REATERRO COMPACTADO, REMOCAO DO MATERIAL EXCEDENTE E ASSENTAMENTO DOS TUBOS (S/ O FORNECIMENTO DOS MESMOS)-SERVICO NOTURNO.</v>
          </cell>
          <cell r="C3939" t="str">
            <v>m</v>
          </cell>
          <cell r="D3939">
            <v>216.51250000000002</v>
          </cell>
          <cell r="E3939">
            <v>173.21</v>
          </cell>
          <cell r="F3939" t="str">
            <v>EMLURB</v>
          </cell>
        </row>
        <row r="3940">
          <cell r="A3940" t="str">
            <v/>
          </cell>
          <cell r="D3940">
            <v>0</v>
          </cell>
        </row>
        <row r="3941">
          <cell r="A3941" t="str">
            <v>21.07.410</v>
          </cell>
          <cell r="B3941" t="str">
            <v>GALERIA DE TUBOS DE CONCRETO CA1-1,50M DE DIAMETRO,INCLUSIVE ESCAVACAO MECANICA DAS VALAS ATE 2,50 M DE PROFUNDIDADE, REATERRO COMPACTADO, REMOCAO DO MATERIAL EXCEDENTE E ASSENTAMENTO DOS TUBOS (S/ O FORNECIMENTO DOS MESMOS).</v>
          </cell>
          <cell r="C3941" t="str">
            <v>m</v>
          </cell>
          <cell r="D3941">
            <v>278.52499999999998</v>
          </cell>
          <cell r="E3941">
            <v>222.82</v>
          </cell>
          <cell r="F3941" t="str">
            <v>EMLURB</v>
          </cell>
        </row>
        <row r="3942">
          <cell r="A3942" t="str">
            <v/>
          </cell>
          <cell r="D3942">
            <v>0</v>
          </cell>
        </row>
        <row r="3943">
          <cell r="A3943" t="str">
            <v>21.07.420</v>
          </cell>
          <cell r="B3943" t="str">
            <v>GALERIA DE TUBO DE CONCRETO CA1-1,50 M DE DIAMETRO,INCLUSIVE ESCAVACAO MECANICA DAS VALAS ATE 2,50 M DE PROFUNDIDADE, REATERRO COMPACTADO, REMOCAO DO MATERIAL EXCEDENTE E ASSENTAMENTO DOS TUBOS (S/ O FORNECIMENTO DOS MESMOS)- SERVICO NOTURNO.</v>
          </cell>
          <cell r="C3943" t="str">
            <v>m</v>
          </cell>
          <cell r="D3943">
            <v>324.97500000000002</v>
          </cell>
          <cell r="E3943">
            <v>259.98</v>
          </cell>
          <cell r="F3943" t="str">
            <v>EMLURB</v>
          </cell>
        </row>
        <row r="3944">
          <cell r="A3944" t="str">
            <v/>
          </cell>
          <cell r="D3944">
            <v>0</v>
          </cell>
        </row>
        <row r="3945">
          <cell r="A3945" t="str">
            <v>21.08.010</v>
          </cell>
          <cell r="B3945" t="str">
            <v>ASSENTAMENTO DE TUBOS DE CONCRETO C2-0,20 M DE DIAMETRO, INCLUSIVE O FORNECIMENTO DOS MESMOS E TRANSPORTE.</v>
          </cell>
          <cell r="C3945" t="str">
            <v>m</v>
          </cell>
          <cell r="D3945">
            <v>22.037499999999998</v>
          </cell>
          <cell r="E3945">
            <v>17.63</v>
          </cell>
          <cell r="F3945" t="str">
            <v>EMLURB</v>
          </cell>
        </row>
        <row r="3946">
          <cell r="A3946" t="str">
            <v/>
          </cell>
          <cell r="D3946">
            <v>0</v>
          </cell>
        </row>
        <row r="3947">
          <cell r="A3947" t="str">
            <v>21.08.020</v>
          </cell>
          <cell r="B3947" t="str">
            <v>ASSENTAMENTO DE TUBOS DE CONCRETO C2-0,30 M DE DIAMETRO, INCLUSIVE O FORNECIMENTO DOS MESMOS E TRANSPORTE.</v>
          </cell>
          <cell r="C3947" t="str">
            <v>m</v>
          </cell>
          <cell r="D3947">
            <v>32.574999999999996</v>
          </cell>
          <cell r="E3947">
            <v>26.06</v>
          </cell>
          <cell r="F3947" t="str">
            <v>EMLURB</v>
          </cell>
        </row>
        <row r="3948">
          <cell r="A3948" t="str">
            <v/>
          </cell>
          <cell r="D3948">
            <v>0</v>
          </cell>
        </row>
        <row r="3949">
          <cell r="A3949" t="str">
            <v>21.08.030</v>
          </cell>
          <cell r="B3949" t="str">
            <v>ASSENTAMENTO DE TUBOS DE CONCRETO C2-0,40 M DE DIAMETRO, INCLUSIVE O FORNECIMENTO DOS MESMOS E TRANSPORTE.</v>
          </cell>
          <cell r="C3949" t="str">
            <v>m</v>
          </cell>
          <cell r="D3949">
            <v>42.787499999999994</v>
          </cell>
          <cell r="E3949">
            <v>34.229999999999997</v>
          </cell>
          <cell r="F3949" t="str">
            <v>EMLURB</v>
          </cell>
        </row>
        <row r="3950">
          <cell r="A3950" t="str">
            <v/>
          </cell>
          <cell r="D3950">
            <v>0</v>
          </cell>
        </row>
        <row r="3951">
          <cell r="A3951" t="str">
            <v>21.08.040</v>
          </cell>
          <cell r="B3951" t="str">
            <v>ASSENTAMENTO DE TUBOS DE CONCRETO C2-0,50 M DE DIAMETRO, INCLUSIVE O FORNECIMENTO DOS MESMOS E TRANSPORTE.</v>
          </cell>
          <cell r="C3951" t="str">
            <v>m</v>
          </cell>
          <cell r="D3951">
            <v>58.9</v>
          </cell>
          <cell r="E3951">
            <v>47.12</v>
          </cell>
          <cell r="F3951" t="str">
            <v>EMLURB</v>
          </cell>
        </row>
        <row r="3952">
          <cell r="A3952" t="str">
            <v/>
          </cell>
          <cell r="D3952">
            <v>0</v>
          </cell>
        </row>
        <row r="3953">
          <cell r="A3953" t="str">
            <v>21.08.050</v>
          </cell>
          <cell r="B3953" t="str">
            <v>ASSENTAMENTO DE TUBOS DE CONCRETO C2-0,60 M DE DIAMETRO, INCLUSIVE O FORNECIMENTO DOS MESMOS E TRANSPORTE.</v>
          </cell>
          <cell r="C3953" t="str">
            <v>m</v>
          </cell>
          <cell r="D3953">
            <v>83.137500000000003</v>
          </cell>
          <cell r="E3953">
            <v>66.510000000000005</v>
          </cell>
          <cell r="F3953" t="str">
            <v>EMLURB</v>
          </cell>
        </row>
        <row r="3954">
          <cell r="A3954" t="str">
            <v/>
          </cell>
          <cell r="D3954">
            <v>0</v>
          </cell>
        </row>
        <row r="3955">
          <cell r="A3955" t="str">
            <v>21.08.060</v>
          </cell>
          <cell r="B3955" t="str">
            <v>ASSENTAMENTO DE TUBOS DE CONCRETO CS-0,70 M DE DIAMETRO, INCLUSIVE O FORNECIMENTO DOS MESMOS E TRANSPORTE.</v>
          </cell>
          <cell r="C3955" t="str">
            <v>m</v>
          </cell>
          <cell r="D3955">
            <v>104.60000000000001</v>
          </cell>
          <cell r="E3955">
            <v>83.68</v>
          </cell>
          <cell r="F3955" t="str">
            <v>EMLURB</v>
          </cell>
        </row>
        <row r="3956">
          <cell r="A3956" t="str">
            <v/>
          </cell>
          <cell r="D3956">
            <v>0</v>
          </cell>
        </row>
        <row r="3957">
          <cell r="A3957" t="str">
            <v>21.08.070</v>
          </cell>
          <cell r="B3957" t="str">
            <v>ASSENTAMENTO DE TUBOS DE CONCRETO CS-0,80 M DE DIAMETRO, INCLUSIVE O FORNECIMENTO DOS MESMOS E TRANSPORTE.</v>
          </cell>
          <cell r="C3957" t="str">
            <v>m</v>
          </cell>
          <cell r="D3957">
            <v>147.47499999999999</v>
          </cell>
          <cell r="E3957">
            <v>117.98</v>
          </cell>
          <cell r="F3957" t="str">
            <v>EMLURB</v>
          </cell>
        </row>
        <row r="3958">
          <cell r="A3958" t="str">
            <v/>
          </cell>
          <cell r="D3958">
            <v>0</v>
          </cell>
        </row>
        <row r="3959">
          <cell r="A3959" t="str">
            <v>21.08.080</v>
          </cell>
          <cell r="B3959" t="str">
            <v>ASSENTAMENTO DE TUBOS DE CONCRETO CS-0,90 M DE DIAMETRO, INCLUSIVE O FORNECIMENTO DOS MESMOS E TRANSPORTE.</v>
          </cell>
          <cell r="C3959" t="str">
            <v>m</v>
          </cell>
          <cell r="D3959">
            <v>160.85000000000002</v>
          </cell>
          <cell r="E3959">
            <v>128.68</v>
          </cell>
          <cell r="F3959" t="str">
            <v>EMLURB</v>
          </cell>
        </row>
        <row r="3960">
          <cell r="A3960" t="str">
            <v/>
          </cell>
          <cell r="D3960">
            <v>0</v>
          </cell>
        </row>
        <row r="3961">
          <cell r="A3961" t="str">
            <v>21.08.090</v>
          </cell>
          <cell r="B3961" t="str">
            <v>ASSENTAMENTO DE TUBOS DE CONCRETO CS-1,00 M DE DIAMETRO, INCLUSIVE O FORNECIMENTO DOS MESMOS E TRANSPORTE.</v>
          </cell>
          <cell r="C3961" t="str">
            <v>m</v>
          </cell>
          <cell r="D3961">
            <v>230.92500000000001</v>
          </cell>
          <cell r="E3961">
            <v>184.74</v>
          </cell>
          <cell r="F3961" t="str">
            <v>EMLURB</v>
          </cell>
        </row>
        <row r="3962">
          <cell r="A3962" t="str">
            <v/>
          </cell>
          <cell r="D3962">
            <v>0</v>
          </cell>
        </row>
        <row r="3963">
          <cell r="A3963" t="str">
            <v>21.08.100</v>
          </cell>
          <cell r="B3963" t="str">
            <v>ASSENTAMENTO DE TUBOS DE CONCRETO CA1-0,60 M DE DIAMETRO, INCLUSIVE O FORNECIMENTO DOS MESMOS E TRANSPORTE.</v>
          </cell>
          <cell r="C3963" t="str">
            <v>m</v>
          </cell>
          <cell r="D3963">
            <v>133.94999999999999</v>
          </cell>
          <cell r="E3963">
            <v>107.16</v>
          </cell>
          <cell r="F3963" t="str">
            <v>EMLURB</v>
          </cell>
        </row>
        <row r="3964">
          <cell r="A3964" t="str">
            <v/>
          </cell>
          <cell r="D3964">
            <v>0</v>
          </cell>
        </row>
        <row r="3965">
          <cell r="A3965" t="str">
            <v>21.08.105</v>
          </cell>
          <cell r="B3965" t="str">
            <v>ASSENTAMENTO DE TUBOS DE CONCRETO CA 2-0,60 M DE DIAMETRO, INCLUSIVE FORNECIMENTO DOS MESMOS E TRANSPORTE.</v>
          </cell>
          <cell r="C3965" t="str">
            <v>m</v>
          </cell>
          <cell r="D3965">
            <v>129.13749999999999</v>
          </cell>
          <cell r="E3965">
            <v>103.31</v>
          </cell>
          <cell r="F3965" t="str">
            <v>SEDUC</v>
          </cell>
        </row>
        <row r="3966">
          <cell r="A3966" t="str">
            <v/>
          </cell>
          <cell r="D3966">
            <v>0</v>
          </cell>
        </row>
        <row r="3967">
          <cell r="A3967" t="str">
            <v>21.08.110</v>
          </cell>
          <cell r="B3967" t="str">
            <v>ASSENTAMENTO DE TUBOS DE CONCRETO CA1-0,70 M DE DIAMETRO, INCLUSIVE O FORNECIMENTO DOS MESMOS E TRANSPORTE.</v>
          </cell>
          <cell r="C3967" t="str">
            <v>m</v>
          </cell>
          <cell r="D3967">
            <v>140.85000000000002</v>
          </cell>
          <cell r="E3967">
            <v>112.68</v>
          </cell>
          <cell r="F3967" t="str">
            <v>EMLURB</v>
          </cell>
        </row>
        <row r="3968">
          <cell r="A3968" t="str">
            <v/>
          </cell>
          <cell r="D3968">
            <v>0</v>
          </cell>
        </row>
        <row r="3969">
          <cell r="A3969" t="str">
            <v>21.08.120</v>
          </cell>
          <cell r="B3969" t="str">
            <v>ASSENTAMENTO DE TUBOS DE CONCRETO CA1-0,80 M DE DIAMETRO, INCLUSIVE O FORNECIMENTO DOS MESMOS E TRANSPORTE.</v>
          </cell>
          <cell r="C3969" t="str">
            <v>m</v>
          </cell>
          <cell r="D3969">
            <v>210.85000000000002</v>
          </cell>
          <cell r="E3969">
            <v>168.68</v>
          </cell>
          <cell r="F3969" t="str">
            <v>EMLURB</v>
          </cell>
        </row>
        <row r="3970">
          <cell r="A3970" t="str">
            <v/>
          </cell>
          <cell r="D3970">
            <v>0</v>
          </cell>
        </row>
        <row r="3971">
          <cell r="A3971" t="str">
            <v>21.08.130</v>
          </cell>
          <cell r="B3971" t="str">
            <v>ASSENTAMENTO DE TUBOS DE CONCRETO CA1-0,90 M DE DIAMETRO, INCLUSIVE O FORNECIMENTO DOS MESMOS E TRANSPORTE.</v>
          </cell>
          <cell r="C3971" t="str">
            <v>m</v>
          </cell>
          <cell r="D3971">
            <v>239.22499999999999</v>
          </cell>
          <cell r="E3971">
            <v>191.38</v>
          </cell>
          <cell r="F3971" t="str">
            <v>EMLURB</v>
          </cell>
        </row>
        <row r="3972">
          <cell r="A3972" t="str">
            <v/>
          </cell>
          <cell r="D3972">
            <v>0</v>
          </cell>
        </row>
        <row r="3973">
          <cell r="A3973" t="str">
            <v>21.08.140</v>
          </cell>
          <cell r="B3973" t="str">
            <v>ASSENTAMENTO DE TUBOS DE CONCRETO CA1-1,00 M DE DIAMETRO, INCLUSIVE O FORNECIMENTO DOS MESMOS E TRANSPORTE.</v>
          </cell>
          <cell r="C3973" t="str">
            <v>m</v>
          </cell>
          <cell r="D3973">
            <v>290.67500000000001</v>
          </cell>
          <cell r="E3973">
            <v>232.54</v>
          </cell>
          <cell r="F3973" t="str">
            <v>EMLURB</v>
          </cell>
        </row>
        <row r="3974">
          <cell r="A3974" t="str">
            <v/>
          </cell>
          <cell r="D3974">
            <v>0</v>
          </cell>
        </row>
        <row r="3975">
          <cell r="A3975" t="str">
            <v>21.08.150</v>
          </cell>
          <cell r="B3975" t="str">
            <v>ASSENTAMENTO DE TUBOS DE CONCRETO CA1-1,10 M DE DIAMETRO,INCLUSIVE O FORNECIMENTO DOS MESMOS E TRANSPORTE.</v>
          </cell>
          <cell r="C3975" t="str">
            <v>m</v>
          </cell>
          <cell r="D3975">
            <v>312.71249999999998</v>
          </cell>
          <cell r="E3975">
            <v>250.17</v>
          </cell>
          <cell r="F3975" t="str">
            <v>EMLURB</v>
          </cell>
        </row>
        <row r="3976">
          <cell r="A3976" t="str">
            <v/>
          </cell>
          <cell r="D3976">
            <v>0</v>
          </cell>
        </row>
        <row r="3977">
          <cell r="A3977" t="str">
            <v>21.08.160</v>
          </cell>
          <cell r="B3977" t="str">
            <v>ASSENTAMENTO DE TUBOS DE CONCRETO CA1-1,20 M DE DIAMETRO,INCLUSIVE O FORNECIMENTO DOS MESMOS E TRANSPORTE.</v>
          </cell>
          <cell r="C3977" t="str">
            <v>m</v>
          </cell>
          <cell r="D3977">
            <v>410.90000000000003</v>
          </cell>
          <cell r="E3977">
            <v>328.72</v>
          </cell>
          <cell r="F3977" t="str">
            <v>EMLURB</v>
          </cell>
        </row>
        <row r="3978">
          <cell r="A3978" t="str">
            <v/>
          </cell>
          <cell r="D3978">
            <v>0</v>
          </cell>
        </row>
        <row r="3979">
          <cell r="A3979" t="str">
            <v>21.08.170</v>
          </cell>
          <cell r="B3979" t="str">
            <v>ASSENTAMENTO DE TUBOS DE CONCRETO CA1-1,50 M DE DIAMETRO,INCLUSIVE O FORNECIMENTO DOS MESMOS E TRANSPORTE.</v>
          </cell>
          <cell r="C3979" t="str">
            <v>m</v>
          </cell>
          <cell r="D3979">
            <v>642.78750000000002</v>
          </cell>
          <cell r="E3979">
            <v>514.23</v>
          </cell>
          <cell r="F3979" t="str">
            <v>EMLURB</v>
          </cell>
        </row>
        <row r="3980">
          <cell r="A3980" t="str">
            <v/>
          </cell>
          <cell r="D3980">
            <v>0</v>
          </cell>
        </row>
        <row r="3981">
          <cell r="A3981" t="str">
            <v>21.08.180</v>
          </cell>
          <cell r="B3981" t="str">
            <v>ASSENTAMENTO DE TUBOS DE CONCRETO C2-0,20 M DE DIAMETRO, SEM O FORNECIMENTO DOS MESMOS.</v>
          </cell>
          <cell r="C3981" t="str">
            <v>m</v>
          </cell>
          <cell r="D3981">
            <v>7.3624999999999998</v>
          </cell>
          <cell r="E3981">
            <v>5.89</v>
          </cell>
          <cell r="F3981" t="str">
            <v>EMLURB</v>
          </cell>
        </row>
        <row r="3982">
          <cell r="A3982" t="str">
            <v/>
          </cell>
          <cell r="D3982">
            <v>0</v>
          </cell>
        </row>
        <row r="3983">
          <cell r="A3983" t="str">
            <v>21.08.190</v>
          </cell>
          <cell r="B3983" t="str">
            <v>ASSENTAMENTO DE TUBOS DE CONCRETO C2-0,30 M DE DIAMETRO, SEM O FORNECIMENTO DOS MESMOS.</v>
          </cell>
          <cell r="C3983" t="str">
            <v>m</v>
          </cell>
          <cell r="D3983">
            <v>10.149999999999999</v>
          </cell>
          <cell r="E3983">
            <v>8.1199999999999992</v>
          </cell>
          <cell r="F3983" t="str">
            <v>EMLURB</v>
          </cell>
        </row>
        <row r="3984">
          <cell r="A3984" t="str">
            <v/>
          </cell>
          <cell r="D3984">
            <v>0</v>
          </cell>
        </row>
        <row r="3985">
          <cell r="A3985" t="str">
            <v>21.08.200</v>
          </cell>
          <cell r="B3985" t="str">
            <v>ASSENTAMENTO DE TUBOS DE CONCRETO C2-0,40 M DE DIAMETRO, SEM O FORNECIMENTO DOS MESMOS.</v>
          </cell>
          <cell r="C3985" t="str">
            <v>m</v>
          </cell>
          <cell r="D3985">
            <v>13.112500000000001</v>
          </cell>
          <cell r="E3985">
            <v>10.49</v>
          </cell>
          <cell r="F3985" t="str">
            <v>EMLURB</v>
          </cell>
        </row>
        <row r="3986">
          <cell r="A3986" t="str">
            <v/>
          </cell>
          <cell r="D3986">
            <v>0</v>
          </cell>
        </row>
        <row r="3987">
          <cell r="A3987" t="str">
            <v>21.08.210</v>
          </cell>
          <cell r="B3987" t="str">
            <v>ASSENTAMENTO DE TUBOS DE CONCRETO C2-0,50 M DE DIAMETRO, SEM O FORNECIMENTO DOS MESMOS.</v>
          </cell>
          <cell r="C3987" t="str">
            <v>m</v>
          </cell>
          <cell r="D3987">
            <v>17.350000000000001</v>
          </cell>
          <cell r="E3987">
            <v>13.88</v>
          </cell>
          <cell r="F3987" t="str">
            <v>EMLURB</v>
          </cell>
        </row>
        <row r="3988">
          <cell r="A3988" t="str">
            <v/>
          </cell>
          <cell r="D3988">
            <v>0</v>
          </cell>
        </row>
        <row r="3989">
          <cell r="A3989" t="str">
            <v>21.08.220</v>
          </cell>
          <cell r="B3989" t="str">
            <v>ASSENTAMENTO DE TUBOS DE CONCRETO C2 OU CA1 0,60 M DE DIAMETRO, SEM O FORNECIMENTO DOS MESMOS.</v>
          </cell>
          <cell r="C3989" t="str">
            <v>m</v>
          </cell>
          <cell r="D3989">
            <v>22.387499999999999</v>
          </cell>
          <cell r="E3989">
            <v>17.91</v>
          </cell>
          <cell r="F3989" t="str">
            <v>EMLURB</v>
          </cell>
        </row>
        <row r="3990">
          <cell r="A3990" t="str">
            <v/>
          </cell>
          <cell r="D3990">
            <v>0</v>
          </cell>
        </row>
        <row r="3991">
          <cell r="A3991" t="str">
            <v>21.08.230</v>
          </cell>
          <cell r="B3991" t="str">
            <v>ASSENTAMENTO DE TUBOS DE CONCRETO CS OU CA1 0,70 M DE DIAMETRO, SEM O FORNECIMENTO DOS MESMOS.</v>
          </cell>
          <cell r="C3991" t="str">
            <v>m</v>
          </cell>
          <cell r="D3991">
            <v>26.924999999999997</v>
          </cell>
          <cell r="E3991">
            <v>21.54</v>
          </cell>
          <cell r="F3991" t="str">
            <v>EMLURB</v>
          </cell>
        </row>
        <row r="3992">
          <cell r="A3992" t="str">
            <v/>
          </cell>
          <cell r="D3992">
            <v>0</v>
          </cell>
        </row>
        <row r="3993">
          <cell r="A3993" t="str">
            <v>21.08.240</v>
          </cell>
          <cell r="B3993" t="str">
            <v>ASSENTAMENTO DE TUBOS DE CONCRETO CS OU CA1 0,80 M DE DIAMETRO, SEM O FORNECIMENTO DOS MESMOS.</v>
          </cell>
          <cell r="C3993" t="str">
            <v>m</v>
          </cell>
          <cell r="D3993">
            <v>32.912499999999994</v>
          </cell>
          <cell r="E3993">
            <v>26.33</v>
          </cell>
          <cell r="F3993" t="str">
            <v>EMLURB</v>
          </cell>
        </row>
        <row r="3994">
          <cell r="A3994" t="str">
            <v/>
          </cell>
          <cell r="D3994">
            <v>0</v>
          </cell>
        </row>
        <row r="3995">
          <cell r="A3995" t="str">
            <v>21.08.250</v>
          </cell>
          <cell r="B3995" t="str">
            <v>ASSENTAMENTO DE TUBOS DE CONCRETO CS OU CA1 0,90 M DE DIAMETRO, SEM O FORNECIMENTO DOS MESMOS.</v>
          </cell>
          <cell r="C3995" t="str">
            <v>m</v>
          </cell>
          <cell r="D3995">
            <v>40.737500000000004</v>
          </cell>
          <cell r="E3995">
            <v>32.590000000000003</v>
          </cell>
          <cell r="F3995" t="str">
            <v>EMLURB</v>
          </cell>
        </row>
        <row r="3996">
          <cell r="A3996" t="str">
            <v/>
          </cell>
          <cell r="D3996">
            <v>0</v>
          </cell>
        </row>
        <row r="3997">
          <cell r="A3997" t="str">
            <v>21.08.260</v>
          </cell>
          <cell r="B3997" t="str">
            <v>ASSENTAMENTO DE TUBOS DE CONCRETO CS OU CA1 1,00 M DE DIAMETRO, SEM O FORNECIMENTO DOS MESMOS.</v>
          </cell>
          <cell r="C3997" t="str">
            <v>m</v>
          </cell>
          <cell r="D3997">
            <v>56.8125</v>
          </cell>
          <cell r="E3997">
            <v>45.45</v>
          </cell>
          <cell r="F3997" t="str">
            <v>EMLURB</v>
          </cell>
        </row>
        <row r="3998">
          <cell r="A3998" t="str">
            <v/>
          </cell>
          <cell r="D3998">
            <v>0</v>
          </cell>
        </row>
        <row r="3999">
          <cell r="A3999" t="str">
            <v>21.08.270</v>
          </cell>
          <cell r="B3999" t="str">
            <v>ASSENTAMENTO DE TUBOS DE CONCRETO CA1-1,10M DE DIAMETRO, SEM O FORNECIMENTO DOS MESMOS.</v>
          </cell>
          <cell r="C3999" t="str">
            <v>m</v>
          </cell>
          <cell r="D3999">
            <v>65.974999999999994</v>
          </cell>
          <cell r="E3999">
            <v>52.78</v>
          </cell>
          <cell r="F3999" t="str">
            <v>EMLURB</v>
          </cell>
        </row>
        <row r="4000">
          <cell r="A4000" t="str">
            <v/>
          </cell>
          <cell r="D4000">
            <v>0</v>
          </cell>
        </row>
        <row r="4001">
          <cell r="A4001" t="str">
            <v>21.08.280</v>
          </cell>
          <cell r="B4001" t="str">
            <v>ASSENTAMENTO DE TUBOS DE CONCRETO CA1-1,20 M DE DIAMETRO, SEM O FORNECIMENTO DOS MESMOS.</v>
          </cell>
          <cell r="C4001" t="str">
            <v>m</v>
          </cell>
          <cell r="D4001">
            <v>81.662499999999994</v>
          </cell>
          <cell r="E4001">
            <v>65.33</v>
          </cell>
          <cell r="F4001" t="str">
            <v>EMLURB</v>
          </cell>
        </row>
        <row r="4002">
          <cell r="A4002" t="str">
            <v/>
          </cell>
          <cell r="D4002">
            <v>0</v>
          </cell>
        </row>
        <row r="4003">
          <cell r="A4003" t="str">
            <v>21.08.290</v>
          </cell>
          <cell r="B4003" t="str">
            <v>ASSENTAMENTO DE TUBOS DE CONCRETO CA1-1,50 M DE DIAMETRO, SEM O FORNECIMENTO DOS MESMOS.</v>
          </cell>
          <cell r="C4003" t="str">
            <v>m</v>
          </cell>
          <cell r="D4003">
            <v>116.05000000000001</v>
          </cell>
          <cell r="E4003">
            <v>92.84</v>
          </cell>
          <cell r="F4003" t="str">
            <v>EMLURB</v>
          </cell>
        </row>
        <row r="4004">
          <cell r="A4004" t="str">
            <v/>
          </cell>
          <cell r="D4004">
            <v>0</v>
          </cell>
        </row>
        <row r="4005">
          <cell r="A4005" t="str">
            <v>21.08.370</v>
          </cell>
          <cell r="B4005" t="str">
            <v>ASSENTAMENTO DE TUBOS POROSOS DE CONCRETO COM 0,20 M DE DIAMETRO, INCLUSIVE O FORNECIMENTO DOS MESMOS E TRANSPORTE.</v>
          </cell>
          <cell r="C4005" t="str">
            <v>m</v>
          </cell>
          <cell r="D4005">
            <v>30.0625</v>
          </cell>
          <cell r="E4005">
            <v>24.05</v>
          </cell>
          <cell r="F4005" t="str">
            <v>EMLURB</v>
          </cell>
        </row>
        <row r="4006">
          <cell r="A4006" t="str">
            <v/>
          </cell>
          <cell r="D4006">
            <v>0</v>
          </cell>
        </row>
        <row r="4007">
          <cell r="A4007" t="str">
            <v>21.09.010</v>
          </cell>
          <cell r="B4007" t="str">
            <v>LIMPEZA DE LINHA D´AGUA, SEM A REMOCAO DO MATERIAL.</v>
          </cell>
          <cell r="C4007" t="str">
            <v>m</v>
          </cell>
          <cell r="D4007">
            <v>0.4375</v>
          </cell>
          <cell r="E4007">
            <v>0.35</v>
          </cell>
          <cell r="F4007" t="str">
            <v>EMLURB</v>
          </cell>
        </row>
        <row r="4008">
          <cell r="A4008" t="str">
            <v/>
          </cell>
          <cell r="D4008">
            <v>0</v>
          </cell>
        </row>
        <row r="4009">
          <cell r="A4009" t="str">
            <v>21.09.020</v>
          </cell>
          <cell r="B4009" t="str">
            <v>LIMPEZA DE LINHA D´AGUA, SEM A REMOCAO DO MATERIAL-(SERVICO NOTURNO).</v>
          </cell>
          <cell r="C4009" t="str">
            <v>m</v>
          </cell>
          <cell r="D4009">
            <v>0.52500000000000002</v>
          </cell>
          <cell r="E4009">
            <v>0.42</v>
          </cell>
          <cell r="F4009" t="str">
            <v>EMLURB</v>
          </cell>
        </row>
        <row r="4010">
          <cell r="A4010" t="str">
            <v/>
          </cell>
          <cell r="D4010">
            <v>0</v>
          </cell>
        </row>
        <row r="4011">
          <cell r="A4011" t="str">
            <v>21.09.030</v>
          </cell>
          <cell r="B4011" t="str">
            <v>LIMPEZA DE CAIXA COLETORA DE 0,30 X 0,90 X 1,00 M.</v>
          </cell>
          <cell r="C4011" t="str">
            <v>Un</v>
          </cell>
          <cell r="D4011">
            <v>5.5</v>
          </cell>
          <cell r="E4011">
            <v>4.4000000000000004</v>
          </cell>
          <cell r="F4011" t="str">
            <v>EMLURB</v>
          </cell>
        </row>
        <row r="4012">
          <cell r="A4012" t="str">
            <v/>
          </cell>
          <cell r="D4012">
            <v>0</v>
          </cell>
        </row>
        <row r="4013">
          <cell r="A4013" t="str">
            <v>21.09.040</v>
          </cell>
          <cell r="B4013" t="str">
            <v>LIMPEZA DE CAIXA COLETORA DE 0,30 X 0,90 X 1,00 M-(SERVICO NOTURNO).</v>
          </cell>
          <cell r="C4013" t="str">
            <v>Un</v>
          </cell>
          <cell r="D4013">
            <v>6.6000000000000005</v>
          </cell>
          <cell r="E4013">
            <v>5.28</v>
          </cell>
          <cell r="F4013" t="str">
            <v>EMLURB</v>
          </cell>
        </row>
        <row r="4014">
          <cell r="A4014" t="str">
            <v/>
          </cell>
          <cell r="D4014">
            <v>0</v>
          </cell>
        </row>
        <row r="4015">
          <cell r="A4015" t="str">
            <v>21.09.050</v>
          </cell>
          <cell r="B4015" t="str">
            <v>LIMPEZA DE GALERIA DE 0,20 M, 0,30 M E 0,40 M DE DIAMETRO.</v>
          </cell>
          <cell r="C4015" t="str">
            <v>m</v>
          </cell>
          <cell r="D4015">
            <v>11.55</v>
          </cell>
          <cell r="E4015">
            <v>9.24</v>
          </cell>
          <cell r="F4015" t="str">
            <v>EMLURB</v>
          </cell>
        </row>
        <row r="4016">
          <cell r="A4016" t="str">
            <v/>
          </cell>
          <cell r="D4016">
            <v>0</v>
          </cell>
        </row>
        <row r="4017">
          <cell r="A4017" t="str">
            <v>21.09.060</v>
          </cell>
          <cell r="B4017" t="str">
            <v>LIMPEZA DE GALERIA DE 0,20 M, 0,30 M E 0,40 M DE DIAMETRO-(SERVICO NOTURNO).</v>
          </cell>
          <cell r="C4017" t="str">
            <v>m</v>
          </cell>
          <cell r="D4017">
            <v>13.862500000000001</v>
          </cell>
          <cell r="E4017">
            <v>11.09</v>
          </cell>
          <cell r="F4017" t="str">
            <v>EMLURB</v>
          </cell>
        </row>
        <row r="4018">
          <cell r="A4018" t="str">
            <v/>
          </cell>
          <cell r="D4018">
            <v>0</v>
          </cell>
        </row>
        <row r="4019">
          <cell r="A4019" t="str">
            <v>21.09.070</v>
          </cell>
          <cell r="B4019" t="str">
            <v>LIMPEZA DE GALERIA DE 0,50 M, 0,60 M E 0,70 M DE DIAMETRO.</v>
          </cell>
          <cell r="C4019" t="str">
            <v>m</v>
          </cell>
          <cell r="D4019">
            <v>13.75</v>
          </cell>
          <cell r="E4019">
            <v>11</v>
          </cell>
          <cell r="F4019" t="str">
            <v>EMLURB</v>
          </cell>
        </row>
        <row r="4020">
          <cell r="A4020" t="str">
            <v/>
          </cell>
          <cell r="D4020">
            <v>0</v>
          </cell>
        </row>
        <row r="4021">
          <cell r="A4021" t="str">
            <v>21.09.080</v>
          </cell>
          <cell r="B4021" t="str">
            <v>LIMPEZA DE GALERIA DE 0,50 M, 0,60 M E 0,70 M DE DIAMETRO-(SERVICO NOTURNO).</v>
          </cell>
          <cell r="C4021" t="str">
            <v>m</v>
          </cell>
          <cell r="D4021">
            <v>16.5</v>
          </cell>
          <cell r="E4021">
            <v>13.2</v>
          </cell>
          <cell r="F4021" t="str">
            <v>EMLURB</v>
          </cell>
        </row>
        <row r="4022">
          <cell r="A4022" t="str">
            <v/>
          </cell>
          <cell r="D4022">
            <v>0</v>
          </cell>
        </row>
        <row r="4023">
          <cell r="A4023" t="str">
            <v>21.09.090</v>
          </cell>
          <cell r="B4023" t="str">
            <v>LIMPEZA DE GALERIA DE 0,80 M, 0,90 M E 1,00 M DE DIAMETRO.</v>
          </cell>
          <cell r="C4023" t="str">
            <v>m</v>
          </cell>
          <cell r="D4023">
            <v>18.149999999999999</v>
          </cell>
          <cell r="E4023">
            <v>14.52</v>
          </cell>
          <cell r="F4023" t="str">
            <v>EMLURB</v>
          </cell>
        </row>
        <row r="4024">
          <cell r="A4024" t="str">
            <v/>
          </cell>
          <cell r="D4024">
            <v>0</v>
          </cell>
        </row>
        <row r="4025">
          <cell r="A4025" t="str">
            <v>21.09.100</v>
          </cell>
          <cell r="B4025" t="str">
            <v>LIMPEZA DE GALERIA DE 0,80 M, 0,90 M E 1,00 M DE DIAMETRO-(SERVICO NOTURNO).</v>
          </cell>
          <cell r="C4025" t="str">
            <v>m</v>
          </cell>
          <cell r="D4025">
            <v>21.787500000000001</v>
          </cell>
          <cell r="E4025">
            <v>17.43</v>
          </cell>
          <cell r="F4025" t="str">
            <v>EMLURB</v>
          </cell>
        </row>
        <row r="4026">
          <cell r="A4026" t="str">
            <v/>
          </cell>
          <cell r="D4026">
            <v>0</v>
          </cell>
        </row>
        <row r="4027">
          <cell r="A4027" t="str">
            <v>21.09.110</v>
          </cell>
          <cell r="B4027" t="str">
            <v>LIMPEZA DE GALERIA DE 1,10 M E 1,20 M DE DIAMETRO.</v>
          </cell>
          <cell r="C4027" t="str">
            <v>m</v>
          </cell>
          <cell r="D4027">
            <v>22</v>
          </cell>
          <cell r="E4027">
            <v>17.600000000000001</v>
          </cell>
          <cell r="F4027" t="str">
            <v>EMLURB</v>
          </cell>
        </row>
        <row r="4028">
          <cell r="A4028" t="str">
            <v/>
          </cell>
          <cell r="D4028">
            <v>0</v>
          </cell>
        </row>
        <row r="4029">
          <cell r="A4029" t="str">
            <v>21.09.120</v>
          </cell>
          <cell r="B4029" t="str">
            <v>LIMPEZA DE GALERIA DE 1,10 M E 1,20 M DE DIAMETRO-(SERVICO NOTURNO).</v>
          </cell>
          <cell r="C4029" t="str">
            <v>m</v>
          </cell>
          <cell r="D4029">
            <v>26.400000000000002</v>
          </cell>
          <cell r="E4029">
            <v>21.12</v>
          </cell>
          <cell r="F4029" t="str">
            <v>EMLURB</v>
          </cell>
        </row>
        <row r="4030">
          <cell r="A4030" t="str">
            <v/>
          </cell>
          <cell r="D4030">
            <v>0</v>
          </cell>
        </row>
        <row r="4031">
          <cell r="A4031" t="str">
            <v>21.09.130</v>
          </cell>
          <cell r="B4031" t="str">
            <v>LIMPEZA DE GALERIA DE 1,50 M DE DIAMETRO.</v>
          </cell>
          <cell r="C4031" t="str">
            <v>m</v>
          </cell>
          <cell r="D4031">
            <v>27.512500000000003</v>
          </cell>
          <cell r="E4031">
            <v>22.01</v>
          </cell>
          <cell r="F4031" t="str">
            <v>EMLURB</v>
          </cell>
        </row>
        <row r="4032">
          <cell r="A4032" t="str">
            <v/>
          </cell>
          <cell r="D4032">
            <v>0</v>
          </cell>
        </row>
        <row r="4033">
          <cell r="A4033" t="str">
            <v>21.09.140</v>
          </cell>
          <cell r="B4033" t="str">
            <v>LIMPEZA DE GALERIA DE 1,50 M DE DIAMETRO- (SERVICO NOTURNO).</v>
          </cell>
          <cell r="C4033" t="str">
            <v>m</v>
          </cell>
          <cell r="D4033">
            <v>33.012500000000003</v>
          </cell>
          <cell r="E4033">
            <v>26.41</v>
          </cell>
          <cell r="F4033" t="str">
            <v>EMLURB</v>
          </cell>
        </row>
        <row r="4034">
          <cell r="A4034" t="str">
            <v/>
          </cell>
          <cell r="D4034">
            <v>0</v>
          </cell>
        </row>
        <row r="4035">
          <cell r="A4035" t="str">
            <v>21.09.150</v>
          </cell>
          <cell r="B4035" t="str">
            <v>LIMPEZA DE MANILHA DE 4 POL., 6 POL. E 8 POL. DE DIAMETRO.</v>
          </cell>
          <cell r="C4035" t="str">
            <v>m</v>
          </cell>
          <cell r="D4035">
            <v>9.3500000000000014</v>
          </cell>
          <cell r="E4035">
            <v>7.48</v>
          </cell>
          <cell r="F4035" t="str">
            <v>EMLURB</v>
          </cell>
        </row>
        <row r="4036">
          <cell r="A4036" t="str">
            <v/>
          </cell>
          <cell r="D4036">
            <v>0</v>
          </cell>
        </row>
        <row r="4037">
          <cell r="A4037" t="str">
            <v>21.09.160</v>
          </cell>
          <cell r="B4037" t="str">
            <v>LIMPEZA DE MANILHA DE 4 POL., 6 POL. E 8 POL. DE DIAMETRO-(SERVICO NOTURNO).</v>
          </cell>
          <cell r="C4037" t="str">
            <v>m</v>
          </cell>
          <cell r="D4037">
            <v>11.225000000000001</v>
          </cell>
          <cell r="E4037">
            <v>8.98</v>
          </cell>
          <cell r="F4037" t="str">
            <v>EMLURB</v>
          </cell>
        </row>
        <row r="4038">
          <cell r="A4038" t="str">
            <v/>
          </cell>
          <cell r="D4038">
            <v>0</v>
          </cell>
        </row>
        <row r="4039">
          <cell r="A4039" t="str">
            <v>21.09.170</v>
          </cell>
          <cell r="B4039" t="str">
            <v>RETIRADA DE BARONESAS DE CANAIS.</v>
          </cell>
          <cell r="C4039" t="str">
            <v>m2</v>
          </cell>
          <cell r="D4039">
            <v>1.35</v>
          </cell>
          <cell r="E4039">
            <v>1.08</v>
          </cell>
          <cell r="F4039" t="str">
            <v>EMLURB</v>
          </cell>
        </row>
        <row r="4040">
          <cell r="A4040" t="str">
            <v/>
          </cell>
          <cell r="D4040">
            <v>0</v>
          </cell>
        </row>
        <row r="4041">
          <cell r="A4041" t="str">
            <v>21.09.180</v>
          </cell>
          <cell r="B4041" t="str">
            <v>HORA-HOMEM PARA LIMPEZA DE CANAIS E GALERIAS, INCLUINDO INSALUBRIDADE, EQUIPAMENTOS E FARDAMENTO.</v>
          </cell>
          <cell r="C4041" t="str">
            <v>H</v>
          </cell>
          <cell r="D4041">
            <v>8.9</v>
          </cell>
          <cell r="E4041">
            <v>7.12</v>
          </cell>
          <cell r="F4041" t="str">
            <v>EMLURB</v>
          </cell>
        </row>
        <row r="4042">
          <cell r="A4042" t="str">
            <v/>
          </cell>
          <cell r="D4042">
            <v>0</v>
          </cell>
        </row>
        <row r="4043">
          <cell r="A4043" t="str">
            <v>21.09.190</v>
          </cell>
          <cell r="B4043" t="str">
            <v>FORNECIMENTO DE FARDAMENTO COMPOSTO DE DUAS CAMISETAS COM A LOGOMARCA DA "OBRAS RECIFE" , UMA BERMUDA DE BRIM E UM PAR DE BOTAS.</v>
          </cell>
          <cell r="C4043" t="str">
            <v>Un</v>
          </cell>
          <cell r="D4043">
            <v>111.1125</v>
          </cell>
          <cell r="E4043">
            <v>88.89</v>
          </cell>
          <cell r="F4043" t="str">
            <v>EMLURB</v>
          </cell>
        </row>
        <row r="4044">
          <cell r="A4044" t="str">
            <v/>
          </cell>
          <cell r="D4044">
            <v>0</v>
          </cell>
        </row>
        <row r="4045">
          <cell r="A4045" t="str">
            <v>21.09.300</v>
          </cell>
          <cell r="B4045" t="str">
            <v xml:space="preserve">LIMP.MANUAL DE CANAL OU CANALETA,ABERTA OU C/ TAMPA MOVEL,PROFUND.ATE 1,50M EM LOCAIS PROX. DE ENCOSTAS DE MORROS,PLANICIES OU ALAGADOS , C/ TRANSP. MAT. RETIRADO EM CARRO DE MAO ATE 100M DIST. E CARGA EM CACAMBA ESTAC. E/OU CAM BASC.INC. M.O. C/ INSAL., </v>
          </cell>
          <cell r="C4045" t="str">
            <v>m3</v>
          </cell>
          <cell r="D4045">
            <v>32.662500000000001</v>
          </cell>
          <cell r="E4045">
            <v>26.13</v>
          </cell>
          <cell r="F4045" t="str">
            <v>EMLURB</v>
          </cell>
        </row>
        <row r="4046">
          <cell r="A4046" t="str">
            <v/>
          </cell>
          <cell r="D4046">
            <v>0</v>
          </cell>
        </row>
        <row r="4047">
          <cell r="A4047" t="str">
            <v>21.09.310</v>
          </cell>
          <cell r="B4047" t="str">
            <v xml:space="preserve">LIMP.MANUAL DE CANAL OU CANALETA,ABERTA OU C/ TAMPA MOVEL,PROF. ACIMA 1,50M EM LOCAIS PROX. DE ENCOSTAS DE MORROS,PLANICIES OU ALAGADOS , C/ TRANSP. MAT. RETIRADO EM CARRO DE MAO ATE 100M DIST. E CARGA EM CACAMBA ESTAC. E/OU CAM BASC.INC. M.O. C/ INSAL., </v>
          </cell>
          <cell r="C4047" t="str">
            <v>m3</v>
          </cell>
          <cell r="D4047">
            <v>43.524999999999999</v>
          </cell>
          <cell r="E4047">
            <v>34.82</v>
          </cell>
          <cell r="F4047" t="str">
            <v>EMLURB</v>
          </cell>
        </row>
        <row r="4048">
          <cell r="A4048" t="str">
            <v/>
          </cell>
          <cell r="D4048">
            <v>0</v>
          </cell>
        </row>
        <row r="4049">
          <cell r="A4049" t="str">
            <v>21.09.320</v>
          </cell>
          <cell r="B4049" t="str">
            <v>LIMPEZA MANUAL DE GALERIA COM DIAMETRO ATE 1,50M COM TRANSPORTE DO MATERIAL RETIRADO COM CARRO DE MAO ATE 100M DE DISTANCIA E CARGA EM CACAMBA ESTACIONARIA E/OU CAMINHAO BASCULANTE INCLUSIVE MAO DE OBRA COM INSALUBRIDADE, EQUIPAMENTOS E FARDAMENTO.</v>
          </cell>
          <cell r="C4049" t="str">
            <v>m3</v>
          </cell>
          <cell r="D4049">
            <v>125.3125</v>
          </cell>
          <cell r="E4049">
            <v>100.25</v>
          </cell>
          <cell r="F4049" t="str">
            <v>EMLURB</v>
          </cell>
        </row>
        <row r="4050">
          <cell r="A4050" t="str">
            <v/>
          </cell>
          <cell r="D4050">
            <v>0</v>
          </cell>
        </row>
        <row r="4051">
          <cell r="A4051" t="str">
            <v>21.10.010</v>
          </cell>
          <cell r="B4051" t="str">
            <v>REVESTIMENTO COM PEDRAS GRANITICAS DE DIMENSOES MEDIAS 0,45 X 0,45 X 0,05 M E COM UMA SUPERFICIE PLANA (NAO TRABALHADA),ASSENTADAS E REJUNTADAS C/ ARGAMASSA DE CIMENTO E AREIA 1 3.</v>
          </cell>
          <cell r="C4051" t="str">
            <v>m2</v>
          </cell>
          <cell r="D4051">
            <v>63.112500000000004</v>
          </cell>
          <cell r="E4051">
            <v>50.49</v>
          </cell>
          <cell r="F4051" t="str">
            <v>EMLURB</v>
          </cell>
        </row>
        <row r="4052">
          <cell r="A4052" t="str">
            <v/>
          </cell>
          <cell r="D4052">
            <v>0</v>
          </cell>
        </row>
        <row r="4053">
          <cell r="A4053" t="str">
            <v>21.10.020</v>
          </cell>
          <cell r="B4053" t="str">
            <v>REVESTIMENTO COM PEDRAS GRANITICAS DE DIMENSOES MEDIAS 0,45 X 0,45 X 0,05 M E COM UMA SUPERFICIE PLANA (NAO TRABALHADA),ASSENTADAS E REJUNTADAS C/ ARGAMASSA DE CIMENTO E AREIA 1 3 - SEM O FORNECIMENTO DAS PEDRAS.</v>
          </cell>
          <cell r="C4053" t="str">
            <v>m2</v>
          </cell>
          <cell r="D4053">
            <v>40.612500000000004</v>
          </cell>
          <cell r="E4053">
            <v>32.49</v>
          </cell>
          <cell r="F4053" t="str">
            <v>EMLURB</v>
          </cell>
        </row>
        <row r="4054">
          <cell r="A4054" t="str">
            <v/>
          </cell>
          <cell r="D4054">
            <v>0</v>
          </cell>
        </row>
        <row r="4055">
          <cell r="A4055" t="str">
            <v>21.10.026</v>
          </cell>
          <cell r="B4055" t="str">
            <v>EXECUCAO DE CAMADA DRENANTE COM BRITA 19MM, INCLUSIVE O FORNECIMENTO DA MESMA</v>
          </cell>
          <cell r="C4055" t="str">
            <v>m3</v>
          </cell>
          <cell r="D4055">
            <v>75.287499999999994</v>
          </cell>
          <cell r="E4055">
            <v>60.23</v>
          </cell>
          <cell r="F4055" t="str">
            <v>EMLURB</v>
          </cell>
        </row>
        <row r="4056">
          <cell r="A4056" t="str">
            <v/>
          </cell>
          <cell r="D4056">
            <v>0</v>
          </cell>
        </row>
        <row r="4057">
          <cell r="A4057" t="str">
            <v>21.10.028</v>
          </cell>
          <cell r="B4057" t="str">
            <v>EXECUCAO DE CAMADA DRENANTE COM BRITA 25MM, INCLUSIVE O FORNECIMENTO DA MESMA.</v>
          </cell>
          <cell r="C4057" t="str">
            <v>m3</v>
          </cell>
          <cell r="D4057">
            <v>75.287499999999994</v>
          </cell>
          <cell r="E4057">
            <v>60.23</v>
          </cell>
          <cell r="F4057" t="str">
            <v>EMLURB</v>
          </cell>
        </row>
        <row r="4058">
          <cell r="A4058" t="str">
            <v/>
          </cell>
          <cell r="D4058">
            <v>0</v>
          </cell>
        </row>
        <row r="4059">
          <cell r="A4059" t="str">
            <v>21.10.030</v>
          </cell>
          <cell r="B4059" t="str">
            <v>EXECUCAO DE CAMADA DRENANTE COM BRITA 38MM, INCLUSIVE O FORNECIMENTO DA MESMA.</v>
          </cell>
          <cell r="C4059" t="str">
            <v>m3</v>
          </cell>
          <cell r="D4059">
            <v>75.287499999999994</v>
          </cell>
          <cell r="E4059">
            <v>60.23</v>
          </cell>
          <cell r="F4059" t="str">
            <v>EMLURB</v>
          </cell>
        </row>
        <row r="4060">
          <cell r="A4060" t="str">
            <v/>
          </cell>
          <cell r="D4060">
            <v>0</v>
          </cell>
        </row>
        <row r="4061">
          <cell r="A4061" t="str">
            <v>21.10.035</v>
          </cell>
          <cell r="B4061" t="str">
            <v>FORNECIMENTO DE GEOTEXTIL TIPO BIDIM OP 30 OU SIMILAR COMO FILTRO EM SUBSTITUICAO A TRANSICAO GRANULOMETRICA EM ATERROS, GABIOES, ENROCAMENTO, RIP-RAPS, CONTENCOES, PROTECAO A EROSAO E ETC, INCLUSIVE APLICACAO.</v>
          </cell>
          <cell r="C4061" t="str">
            <v>m2</v>
          </cell>
          <cell r="D4061">
            <v>6.2250000000000005</v>
          </cell>
          <cell r="E4061">
            <v>4.9800000000000004</v>
          </cell>
          <cell r="F4061" t="str">
            <v>EMLURB</v>
          </cell>
        </row>
        <row r="4062">
          <cell r="A4062" t="str">
            <v/>
          </cell>
          <cell r="D4062">
            <v>0</v>
          </cell>
        </row>
        <row r="4063">
          <cell r="A4063" t="str">
            <v>21.10.040</v>
          </cell>
          <cell r="B4063" t="str">
            <v>COLOCACAO DE DRENOS OU BARBACANS DE PVC COM DIAMETRO DE 110 MM, INCLUSIVE GEOTEXTIL, (NAO INCLUI A CAMADA DRENANTE DE BRITA).</v>
          </cell>
          <cell r="C4063" t="str">
            <v>m</v>
          </cell>
          <cell r="D4063">
            <v>49.587500000000006</v>
          </cell>
          <cell r="E4063">
            <v>39.67</v>
          </cell>
          <cell r="F4063" t="str">
            <v>EMLURB</v>
          </cell>
        </row>
        <row r="4064">
          <cell r="A4064" t="str">
            <v/>
          </cell>
          <cell r="D4064">
            <v>0</v>
          </cell>
        </row>
        <row r="4065">
          <cell r="A4065" t="str">
            <v>21.10.050</v>
          </cell>
          <cell r="B4065" t="str">
            <v>FORNECIMENTO E COLOCAÇÃO DE LONA PLÁSTICA DE 150 MICRA.</v>
          </cell>
          <cell r="C4065" t="str">
            <v>m2</v>
          </cell>
          <cell r="D4065">
            <v>1.0625</v>
          </cell>
          <cell r="E4065">
            <v>0.85</v>
          </cell>
          <cell r="F4065" t="str">
            <v>SEDUC</v>
          </cell>
        </row>
        <row r="4066">
          <cell r="A4066" t="str">
            <v/>
          </cell>
          <cell r="D4066">
            <v>0</v>
          </cell>
        </row>
        <row r="4067">
          <cell r="A4067" t="str">
            <v>21.11.010</v>
          </cell>
          <cell r="B4067" t="str">
            <v>COLOCACAO DE CALHA DE CONCRETO DE 0,30 M DE DIAMETRO, INCLUINDO CORTE DO TUBO, ESCAVACAO ATE 1,50M DE PROFUNDIDADE,REATERRO COMPACTADO E FORNECIMENTO DA MESMA.</v>
          </cell>
          <cell r="C4067" t="str">
            <v>Un</v>
          </cell>
          <cell r="D4067">
            <v>73.224999999999994</v>
          </cell>
          <cell r="E4067">
            <v>58.58</v>
          </cell>
          <cell r="F4067" t="str">
            <v>EMLURB</v>
          </cell>
        </row>
        <row r="4068">
          <cell r="A4068" t="str">
            <v/>
          </cell>
          <cell r="D4068">
            <v>0</v>
          </cell>
        </row>
        <row r="4069">
          <cell r="A4069" t="str">
            <v>21.11.020</v>
          </cell>
          <cell r="B4069" t="str">
            <v>COLOCACAO DE CALHA DE CONCRETO DE 0,30 M DE DIAMETRO, INCLUINDO CORTE DO TUBO, ESCAVACAO ATE 1,50M DE PROFUNDIDADE,REATERRO COMPACTADO.</v>
          </cell>
          <cell r="C4069" t="str">
            <v>Un</v>
          </cell>
          <cell r="D4069">
            <v>61.349999999999994</v>
          </cell>
          <cell r="E4069">
            <v>49.08</v>
          </cell>
          <cell r="F4069" t="str">
            <v>EMLURB</v>
          </cell>
        </row>
        <row r="4070">
          <cell r="A4070" t="str">
            <v/>
          </cell>
          <cell r="D4070">
            <v>0</v>
          </cell>
        </row>
        <row r="4071">
          <cell r="A4071" t="str">
            <v>21.11.030</v>
          </cell>
          <cell r="B4071" t="str">
            <v>COLOCACAO DE CALHA DE CONCRETO DE 0,40 M DE DIAMETRO, INCLUINDO CORTE DO TUBO, ESCAVACAO ATE 1,50M DE PROFUNDIDADE,REATERRO COMPACTADO E FORNECIMENTO DA MESMA.</v>
          </cell>
          <cell r="C4071" t="str">
            <v>Un</v>
          </cell>
          <cell r="D4071">
            <v>97.4</v>
          </cell>
          <cell r="E4071">
            <v>77.92</v>
          </cell>
          <cell r="F4071" t="str">
            <v>EMLURB</v>
          </cell>
        </row>
        <row r="4072">
          <cell r="A4072" t="str">
            <v/>
          </cell>
          <cell r="D4072">
            <v>0</v>
          </cell>
        </row>
        <row r="4073">
          <cell r="A4073" t="str">
            <v>21.11.040</v>
          </cell>
          <cell r="B4073" t="str">
            <v>COLOCACAO DE CALHA DE CONCRETO DE 0,40 M DE DIAMETRO, INCLUINDO CORTE DO TUBO, ESCAVACAO ATE 1,50M DE PROFUNDIDADE,REATERRO COMPACTADO.</v>
          </cell>
          <cell r="C4073" t="str">
            <v>Un</v>
          </cell>
          <cell r="D4073">
            <v>78.650000000000006</v>
          </cell>
          <cell r="E4073">
            <v>62.92</v>
          </cell>
          <cell r="F4073" t="str">
            <v>EMLURB</v>
          </cell>
        </row>
        <row r="4074">
          <cell r="A4074" t="str">
            <v/>
          </cell>
          <cell r="D4074">
            <v>0</v>
          </cell>
        </row>
        <row r="4075">
          <cell r="A4075" t="str">
            <v>21.11.050</v>
          </cell>
          <cell r="B4075" t="str">
            <v>COLOCACAO DE CALHA DE CONCRETO DE 0,60 M DE DIAMETRO, INCLUINDO CORTE DO TUBO, ESCAVACAO ATE 1,50M DE PROFUNDIDADE,REATERRO COMPACTADO E FORNECIMENTO DA MESMA.</v>
          </cell>
          <cell r="C4075" t="str">
            <v>Un</v>
          </cell>
          <cell r="D4075">
            <v>160.6875</v>
          </cell>
          <cell r="E4075">
            <v>128.55000000000001</v>
          </cell>
          <cell r="F4075" t="str">
            <v>EMLURB</v>
          </cell>
        </row>
        <row r="4076">
          <cell r="A4076" t="str">
            <v/>
          </cell>
          <cell r="D4076">
            <v>0</v>
          </cell>
        </row>
        <row r="4077">
          <cell r="A4077" t="str">
            <v>21.11.060</v>
          </cell>
          <cell r="B4077" t="str">
            <v>COLOCACAO DE CALHA DE CONCRETO DE 0,60 M DE DIAMETRO, INCLUINDO CORTE DO TUBO, ESCAVACAO ATE 1,50M DE PROFUNDIDADE,REATERRO COMPACTADO.</v>
          </cell>
          <cell r="C4077" t="str">
            <v>Un</v>
          </cell>
          <cell r="D4077">
            <v>116.5</v>
          </cell>
          <cell r="E4077">
            <v>93.2</v>
          </cell>
          <cell r="F4077" t="str">
            <v>EMLURB</v>
          </cell>
        </row>
        <row r="4078">
          <cell r="A4078" t="str">
            <v/>
          </cell>
          <cell r="D4078">
            <v>0</v>
          </cell>
        </row>
        <row r="4079">
          <cell r="A4079" t="str">
            <v>21.12.010</v>
          </cell>
          <cell r="B4079" t="str">
            <v>ARRANCAMENTO DE TUBOS DE GALERIA DE DIAMETRO 0,20 M, INCLUSIVE ESCAVACAO.</v>
          </cell>
          <cell r="C4079" t="str">
            <v>m</v>
          </cell>
          <cell r="D4079">
            <v>12.737499999999999</v>
          </cell>
          <cell r="E4079">
            <v>10.19</v>
          </cell>
          <cell r="F4079" t="str">
            <v>EMLURB</v>
          </cell>
        </row>
        <row r="4080">
          <cell r="A4080" t="str">
            <v/>
          </cell>
          <cell r="D4080">
            <v>0</v>
          </cell>
        </row>
        <row r="4081">
          <cell r="A4081" t="str">
            <v>21.12.020</v>
          </cell>
          <cell r="B4081" t="str">
            <v>ARRANCAMENTO DE TUBOS DE GALERIA DE DIAMETRO 0,30 M, INCLUSIVE ESCAVACAO.</v>
          </cell>
          <cell r="C4081" t="str">
            <v>m</v>
          </cell>
          <cell r="D4081">
            <v>18.4375</v>
          </cell>
          <cell r="E4081">
            <v>14.75</v>
          </cell>
          <cell r="F4081" t="str">
            <v>EMLURB</v>
          </cell>
        </row>
        <row r="4082">
          <cell r="A4082" t="str">
            <v/>
          </cell>
          <cell r="D4082">
            <v>0</v>
          </cell>
        </row>
        <row r="4083">
          <cell r="A4083" t="str">
            <v>21.12.030</v>
          </cell>
          <cell r="B4083" t="str">
            <v>ARRANCAMENTO DE TUBOS DE GALERIA DE DIAMETRO 0,40 M, INCLUSIVE ESCAVACAO.</v>
          </cell>
          <cell r="C4083" t="str">
            <v>m</v>
          </cell>
          <cell r="D4083">
            <v>22.887499999999999</v>
          </cell>
          <cell r="E4083">
            <v>18.309999999999999</v>
          </cell>
          <cell r="F4083" t="str">
            <v>EMLURB</v>
          </cell>
        </row>
        <row r="4084">
          <cell r="A4084" t="str">
            <v/>
          </cell>
          <cell r="D4084">
            <v>0</v>
          </cell>
        </row>
        <row r="4085">
          <cell r="A4085" t="str">
            <v>21.12.040</v>
          </cell>
          <cell r="B4085" t="str">
            <v>ARRANCAMENTO DE TUBOS DE GALERIA DE DIAMETRO 0,50 M, INCLUSIVE ESCAVACAO.</v>
          </cell>
          <cell r="C4085" t="str">
            <v>m</v>
          </cell>
          <cell r="D4085">
            <v>29.887499999999999</v>
          </cell>
          <cell r="E4085">
            <v>23.91</v>
          </cell>
          <cell r="F4085" t="str">
            <v>EMLURB</v>
          </cell>
        </row>
        <row r="4086">
          <cell r="A4086" t="str">
            <v/>
          </cell>
          <cell r="D4086">
            <v>0</v>
          </cell>
        </row>
        <row r="4087">
          <cell r="A4087" t="str">
            <v>21.12.050</v>
          </cell>
          <cell r="B4087" t="str">
            <v>ARRANCAMENTO DE TUBOS DE GALERIA DE DIAMETRO 0,60 M, INCLUSIVE ESCAVACAO.</v>
          </cell>
          <cell r="C4087" t="str">
            <v>m</v>
          </cell>
          <cell r="D4087">
            <v>37.9375</v>
          </cell>
          <cell r="E4087">
            <v>30.35</v>
          </cell>
          <cell r="F4087" t="str">
            <v>EMLURB</v>
          </cell>
        </row>
        <row r="4088">
          <cell r="A4088" t="str">
            <v/>
          </cell>
          <cell r="D4088">
            <v>0</v>
          </cell>
        </row>
        <row r="4089">
          <cell r="A4089" t="str">
            <v>21.12.060</v>
          </cell>
          <cell r="B4089" t="str">
            <v>ARRANCAMENTO DE TUBOS DE GALERIA DE DIAMETRO 0,70 M, INCLUSIVE ESCAVACAO.</v>
          </cell>
          <cell r="C4089" t="str">
            <v>m</v>
          </cell>
          <cell r="D4089">
            <v>45.012499999999996</v>
          </cell>
          <cell r="E4089">
            <v>36.01</v>
          </cell>
          <cell r="F4089" t="str">
            <v>EMLURB</v>
          </cell>
        </row>
        <row r="4090">
          <cell r="A4090" t="str">
            <v/>
          </cell>
          <cell r="D4090">
            <v>0</v>
          </cell>
        </row>
        <row r="4091">
          <cell r="A4091" t="str">
            <v>21.12.070</v>
          </cell>
          <cell r="B4091" t="str">
            <v>ARRANCAMENTO DE TUBOS DE GALERIA DE DIAMETRO 0,80 M, INCLUSIVE ESCAVACAO.</v>
          </cell>
          <cell r="C4091" t="str">
            <v>m</v>
          </cell>
          <cell r="D4091">
            <v>54.087500000000006</v>
          </cell>
          <cell r="E4091">
            <v>43.27</v>
          </cell>
          <cell r="F4091" t="str">
            <v>EMLURB</v>
          </cell>
        </row>
        <row r="4092">
          <cell r="A4092" t="str">
            <v/>
          </cell>
          <cell r="D4092">
            <v>0</v>
          </cell>
        </row>
        <row r="4093">
          <cell r="A4093" t="str">
            <v>21.12.080</v>
          </cell>
          <cell r="B4093" t="str">
            <v>ARRANCAMENTO DE TUBOS DE GALERIA DE DIAMETRO 0,90 M, INCLUSIVE ESCAVACAO.</v>
          </cell>
          <cell r="C4093" t="str">
            <v>m</v>
          </cell>
          <cell r="D4093">
            <v>66.0625</v>
          </cell>
          <cell r="E4093">
            <v>52.85</v>
          </cell>
          <cell r="F4093" t="str">
            <v>EMLURB</v>
          </cell>
        </row>
        <row r="4094">
          <cell r="A4094" t="str">
            <v/>
          </cell>
          <cell r="D4094">
            <v>0</v>
          </cell>
        </row>
        <row r="4095">
          <cell r="A4095" t="str">
            <v>21.12.090</v>
          </cell>
          <cell r="B4095" t="str">
            <v>ARRANCAMENTO DE TUBOS DE GALERIA DE DIAMETRO 1,00 M, INCLUSIVE ESCAVACAO.</v>
          </cell>
          <cell r="C4095" t="str">
            <v>m</v>
          </cell>
          <cell r="D4095">
            <v>89.025000000000006</v>
          </cell>
          <cell r="E4095">
            <v>71.22</v>
          </cell>
          <cell r="F4095" t="str">
            <v>EMLURB</v>
          </cell>
        </row>
        <row r="4096">
          <cell r="A4096" t="str">
            <v/>
          </cell>
          <cell r="D4096">
            <v>0</v>
          </cell>
        </row>
        <row r="4097">
          <cell r="A4097" t="str">
            <v>21.13.010</v>
          </cell>
          <cell r="B4097" t="str">
            <v>CONSTRUCAO DE CALHA PRE-MOLDADA DE CONCRETO, DIAM. 30 CM, INCLUSIVE ESCAVACAO, REMOCAO, COLCHAO DE AREIA E REJUNTE COM ARGAMASSA DE CIMENTO E AREIA NO TRACO 1:4.</v>
          </cell>
          <cell r="C4097" t="str">
            <v>m</v>
          </cell>
          <cell r="D4097">
            <v>18.337499999999999</v>
          </cell>
          <cell r="E4097">
            <v>14.67</v>
          </cell>
          <cell r="F4097" t="str">
            <v>EMLURB</v>
          </cell>
        </row>
        <row r="4098">
          <cell r="A4098" t="str">
            <v/>
          </cell>
          <cell r="D4098">
            <v>0</v>
          </cell>
        </row>
        <row r="4099">
          <cell r="A4099" t="str">
            <v>21.13.020</v>
          </cell>
          <cell r="B4099" t="str">
            <v>CONSTRUCAO DE CALHA PRE-MOLDADA DE CONCRETO, DIAM. 40 CM, INCLUSIVE ESCAVACAO , REMOCAO , COLCHAO DE AREIA E REJUNTE COM ARGAMASSA DE CIMENTO E AREIA NO TRACO 1:4.</v>
          </cell>
          <cell r="C4099" t="str">
            <v>m</v>
          </cell>
          <cell r="D4099">
            <v>28.712499999999999</v>
          </cell>
          <cell r="E4099">
            <v>22.97</v>
          </cell>
          <cell r="F4099" t="str">
            <v>EMLURB</v>
          </cell>
        </row>
        <row r="4100">
          <cell r="A4100" t="str">
            <v/>
          </cell>
          <cell r="D4100">
            <v>0</v>
          </cell>
        </row>
        <row r="4101">
          <cell r="A4101" t="str">
            <v>21.13.030</v>
          </cell>
          <cell r="B4101" t="str">
            <v>CONSTRUCAO DE CALHA PRE-MOLDADA DE CONCRETO, DIAM. 50 CM, INCLUSIVE ESCAVACAO , REMOCAO , COLCHAO DE AREIA E REJUNTE COM ARGAMASSA DE CIMENTO E AREIA NO TRACO 1:4.</v>
          </cell>
          <cell r="C4101" t="str">
            <v>m</v>
          </cell>
          <cell r="D4101">
            <v>39.449999999999996</v>
          </cell>
          <cell r="E4101">
            <v>31.56</v>
          </cell>
          <cell r="F4101" t="str">
            <v>EMLURB</v>
          </cell>
        </row>
        <row r="4102">
          <cell r="A4102" t="str">
            <v/>
          </cell>
          <cell r="D4102">
            <v>0</v>
          </cell>
        </row>
        <row r="4103">
          <cell r="A4103" t="str">
            <v>21.13.040</v>
          </cell>
          <cell r="B4103" t="str">
            <v>CONSTRUCAO DE CALHA PRE-MOLDADA DE CONCRETO, DIAM. 60 CM, INCLUSIVE ESCAVACAO , REMOCAO , COLCHAO DE AREIA E REJUNTE COM ARGAMASSA DE CIMENTO E AREIA NO TRACO 1:4.</v>
          </cell>
          <cell r="C4103" t="str">
            <v>m</v>
          </cell>
          <cell r="D4103">
            <v>63.724999999999994</v>
          </cell>
          <cell r="E4103">
            <v>50.98</v>
          </cell>
          <cell r="F4103" t="str">
            <v>EMLURB</v>
          </cell>
        </row>
        <row r="4104">
          <cell r="A4104" t="str">
            <v/>
          </cell>
          <cell r="D4104">
            <v>0</v>
          </cell>
        </row>
        <row r="4105">
          <cell r="A4105" t="str">
            <v>21.13.050</v>
          </cell>
          <cell r="B4105" t="str">
            <v>CONSTRUCAO DE CALHA PRE-MOLDADA DE CONCRETO, DIAM. 80 CM, INCLUSIVE ESCAVACAO , REMOCAO , COLCHAO DE AREIA E REJUNTE COM ARGAMASSA DE CIMENTO E AREIA NO TRACO 1:4.</v>
          </cell>
          <cell r="C4105" t="str">
            <v>m</v>
          </cell>
          <cell r="D4105">
            <v>92.125</v>
          </cell>
          <cell r="E4105">
            <v>73.7</v>
          </cell>
          <cell r="F4105" t="str">
            <v>EMLURB</v>
          </cell>
        </row>
        <row r="4106">
          <cell r="A4106" t="str">
            <v/>
          </cell>
          <cell r="D4106">
            <v>0</v>
          </cell>
        </row>
        <row r="4107">
          <cell r="A4107" t="str">
            <v>21.14.010</v>
          </cell>
          <cell r="B4107" t="str">
            <v>RECUPERACAO DE ABATIMENTO EM PAVIMENTACAO COM DIMENSOES DE (1,0X1,0X1,0)M.</v>
          </cell>
          <cell r="C4107" t="str">
            <v>UD</v>
          </cell>
          <cell r="D4107">
            <v>241.28749999999999</v>
          </cell>
          <cell r="E4107">
            <v>193.03</v>
          </cell>
          <cell r="F4107" t="str">
            <v>EMLURB</v>
          </cell>
        </row>
        <row r="4108">
          <cell r="A4108" t="str">
            <v/>
          </cell>
          <cell r="D4108">
            <v>0</v>
          </cell>
        </row>
        <row r="4109">
          <cell r="A4109" t="str">
            <v>21.14.020</v>
          </cell>
          <cell r="B4109" t="str">
            <v>RECUPERACAO DE ABATIMENTO EM PAVIMENTACAO COM DIMENSOES DE (2,0X1,5X1,5)M, INCLUSIVE COM SUBSTITUICAO DE DOIS TUBOS DE 0,60M DE DIAMETRO.</v>
          </cell>
          <cell r="C4109" t="str">
            <v>UD</v>
          </cell>
          <cell r="D4109">
            <v>816.6875</v>
          </cell>
          <cell r="E4109">
            <v>653.35</v>
          </cell>
          <cell r="F4109" t="str">
            <v>EMLURB</v>
          </cell>
        </row>
        <row r="4110">
          <cell r="A4110" t="str">
            <v/>
          </cell>
          <cell r="D4110">
            <v>0</v>
          </cell>
        </row>
        <row r="4111">
          <cell r="A4111" t="str">
            <v>21.14.030</v>
          </cell>
          <cell r="B4111" t="str">
            <v>RECUPERACAO DE ABATIMENTO EM PAVIMENTACAO COM DIMENSOES DE (1,5X1,5X1,5)M.</v>
          </cell>
          <cell r="C4111" t="str">
            <v>UD</v>
          </cell>
          <cell r="D4111">
            <v>495.1875</v>
          </cell>
          <cell r="E4111">
            <v>396.15</v>
          </cell>
          <cell r="F4111" t="str">
            <v>EMLURB</v>
          </cell>
        </row>
        <row r="4112">
          <cell r="A4112" t="str">
            <v/>
          </cell>
          <cell r="D4112">
            <v>0</v>
          </cell>
        </row>
        <row r="4113">
          <cell r="A4113" t="str">
            <v>21.15.001</v>
          </cell>
          <cell r="B4113" t="str">
            <v>MOBILIZAÇÃO E INSTALAÇÃO DE CONJUNTO COM ATÉ 50 PONTEIRAS FILTRANTES E BOMBAS DE SUCÇÃO PARA REBAIXAMENTO DE LENÇOL FREÁTICO ATÉ 5,00M DE PROFUNDIDADE.</v>
          </cell>
          <cell r="C4113" t="str">
            <v>Cj</v>
          </cell>
          <cell r="D4113">
            <v>1000</v>
          </cell>
          <cell r="E4113">
            <v>800</v>
          </cell>
          <cell r="F4113" t="str">
            <v>SEDUC</v>
          </cell>
        </row>
        <row r="4114">
          <cell r="A4114" t="str">
            <v/>
          </cell>
          <cell r="D4114">
            <v>0</v>
          </cell>
        </row>
        <row r="4115">
          <cell r="A4115" t="str">
            <v>21.15.002</v>
          </cell>
          <cell r="B4115" t="str">
            <v>OPERAÇÃO DE CONJUNTO COM ATÉ 50 PONTEIRAS FILTRANTES E BOMBAS DE SUCÇÃO PARA REBAIXAMENTO DE LENÇOL FRÉTICO ATÉ 5M DE PROFUNDIDADE.</v>
          </cell>
          <cell r="C4115" t="str">
            <v>Dia</v>
          </cell>
          <cell r="D4115">
            <v>131.25</v>
          </cell>
          <cell r="E4115">
            <v>105</v>
          </cell>
          <cell r="F4115" t="str">
            <v>SEDUC</v>
          </cell>
        </row>
        <row r="4116">
          <cell r="A4116" t="str">
            <v/>
          </cell>
          <cell r="D4116">
            <v>0</v>
          </cell>
        </row>
        <row r="4117">
          <cell r="A4117" t="str">
            <v>22.00.000</v>
          </cell>
          <cell r="B4117" t="str">
            <v>DETALHES DA SEDUC</v>
          </cell>
          <cell r="D4117">
            <v>0</v>
          </cell>
        </row>
        <row r="4118">
          <cell r="A4118" t="str">
            <v/>
          </cell>
          <cell r="D4118">
            <v>0</v>
          </cell>
        </row>
        <row r="4119">
          <cell r="A4119" t="str">
            <v>22.03.030</v>
          </cell>
          <cell r="B4119" t="str">
            <v>DET.44 - FORN. E INST. DE CORRIMÃO EM TUBO DE FERRO GALVANIZADO DE 1.1/2" (DUPLO) E MONTANTES EM TUBOS DE FERRO GALVANIZADO DE 2" COM ESPAÇAMENTO ENTRE OS MONTANTES DE 1,50M COM ALTURA TOTAL LIVRE DE 0,75M. SEM PINTURA.</v>
          </cell>
          <cell r="C4119" t="str">
            <v>m</v>
          </cell>
          <cell r="D4119">
            <v>151.73750000000001</v>
          </cell>
          <cell r="E4119">
            <v>121.39</v>
          </cell>
          <cell r="F4119" t="str">
            <v>SEDUC</v>
          </cell>
        </row>
        <row r="4120">
          <cell r="A4120" t="str">
            <v/>
          </cell>
          <cell r="D4120">
            <v>0</v>
          </cell>
        </row>
        <row r="4121">
          <cell r="A4121" t="str">
            <v>22.10.012</v>
          </cell>
          <cell r="B4121" t="str">
            <v>DET 01-A e B - FORNECIMENTO E COLOCAÇÃO DE PLACA INDICATIVA (2,50X0,60X0,05)M COM O NOME DA ESCOLA EM CONCRETO ARMADO INCLUSIVE ABERTURA DE LETREIRO COM PINTURA</v>
          </cell>
          <cell r="C4121" t="str">
            <v>Un</v>
          </cell>
          <cell r="D4121">
            <v>329.86249999999995</v>
          </cell>
          <cell r="E4121">
            <v>263.89</v>
          </cell>
          <cell r="F4121" t="str">
            <v>SEDUC</v>
          </cell>
        </row>
        <row r="4122">
          <cell r="A4122" t="str">
            <v/>
          </cell>
          <cell r="D4122">
            <v>0</v>
          </cell>
        </row>
        <row r="4123">
          <cell r="A4123" t="str">
            <v>22.10.015</v>
          </cell>
          <cell r="B4123" t="str">
            <v>DET 01-B- FORNEC. E INST.DE GRADIL DO PÓRTICO,EM MONTANTES DE CANTONEIRAS VERT."L" DE 11/2"X1/4" FORMANDO SEÇÃO QUADRADA A  CADA 1,00M,BARRA CHATA DE FERRO 1"X3/16" EM "X" E DEMAIS BARRAS CHATAS DE FERRO DE 1"X1/4",CHUMBADO C/ ARG. DE CIMENTO E AREIA TRAÇ</v>
          </cell>
          <cell r="C4123" t="str">
            <v>m2</v>
          </cell>
          <cell r="D4123">
            <v>219.01250000000002</v>
          </cell>
          <cell r="E4123">
            <v>175.21</v>
          </cell>
          <cell r="F4123" t="str">
            <v>SEDUC</v>
          </cell>
        </row>
        <row r="4124">
          <cell r="A4124" t="str">
            <v/>
          </cell>
          <cell r="D4124">
            <v>0</v>
          </cell>
        </row>
        <row r="4125">
          <cell r="A4125" t="str">
            <v>22.10.016</v>
          </cell>
          <cell r="B4125" t="str">
            <v>DET 01 B- FORN.E INST.DE PORTÃO PÓRTICO,EM MONTANTES DE CANTON. VERT."L" DE 11/2"X1/4" FORMANDO QUADRADOS A  CADA 1,50M,BARRA CHATA DE FERRO 1"X3/16" EM "X" E DEMAIS BARRAS CHATAS DE FERRO DE 1"X1/4",INC.FECHAD.DOBRAD.E FECHO CREMONA,CHUMBADO COM ARG. C:A</v>
          </cell>
          <cell r="C4125" t="str">
            <v>m2</v>
          </cell>
          <cell r="D4125">
            <v>244.01250000000002</v>
          </cell>
          <cell r="E4125">
            <v>195.21</v>
          </cell>
          <cell r="F4125" t="str">
            <v>SEDUC</v>
          </cell>
        </row>
        <row r="4126">
          <cell r="A4126" t="str">
            <v/>
          </cell>
          <cell r="D4126">
            <v>0</v>
          </cell>
        </row>
        <row r="4127">
          <cell r="A4127" t="str">
            <v>22.10.020</v>
          </cell>
          <cell r="B4127" t="str">
            <v>DET 02-A- BANCO E BANCADA EM CONCRETO ARMADO ENVERNIZADO NO RECREIO COBERTO, ENGASTADO ENTRE PILARES,INCLUSIVE PILARETES DE APOIO EM CONCRETO APARENTE PINTADO COM TINTA A ÓLEO, EMBASAMENTO DE ALVENARIA DE 1 1/2VEZ SOBRE CONCRETO MAGRO.</v>
          </cell>
          <cell r="C4127" t="str">
            <v>m</v>
          </cell>
          <cell r="D4127">
            <v>90.587500000000006</v>
          </cell>
          <cell r="E4127">
            <v>72.47</v>
          </cell>
          <cell r="F4127" t="str">
            <v>SEDUC</v>
          </cell>
        </row>
        <row r="4128">
          <cell r="A4128" t="str">
            <v/>
          </cell>
          <cell r="D4128">
            <v>0</v>
          </cell>
        </row>
        <row r="4129">
          <cell r="A4129" t="str">
            <v>22.10.025</v>
          </cell>
          <cell r="B4129" t="str">
            <v>DET 02-B- BANCADA PARA DEFICIENTE EM CONCRETO APARENTE ENVERNIZADO NO RECREIO COBERTO, ENGASTADA ENTRE PILARES EXISTENTES, INCLUSIVE PILARETE DE APOIO EM CONCRETO APARENTE PINTADO COM TINTA A ÓLEO, EMBASAMENTO DE ALVENARIA DE 1 1/2VEZ SOBRE CONCRETO MAGRO</v>
          </cell>
          <cell r="C4129" t="str">
            <v>m</v>
          </cell>
          <cell r="D4129">
            <v>45.274999999999999</v>
          </cell>
          <cell r="E4129">
            <v>36.22</v>
          </cell>
          <cell r="F4129" t="str">
            <v>SEDUC</v>
          </cell>
        </row>
        <row r="4130">
          <cell r="A4130" t="str">
            <v/>
          </cell>
          <cell r="D4130">
            <v>0</v>
          </cell>
        </row>
        <row r="4131">
          <cell r="A4131" t="str">
            <v>22.10.030</v>
          </cell>
          <cell r="B4131" t="str">
            <v xml:space="preserve">DET 03 E DET 20 - FORNECIMENTO E COLOCAÇÃO DE CUBA EM AÇO INOX 50X40X25CM AISI-304-18/8, INCLUSIVE VÁLVULA METÁLICA 3 1/2"" PARA  CUBA INOX E SIFÃO METÁLICO EM INOX 1 1/2"" X 2"". </v>
          </cell>
          <cell r="C4131" t="str">
            <v>Un</v>
          </cell>
          <cell r="D4131">
            <v>860.38749999999993</v>
          </cell>
          <cell r="E4131">
            <v>688.31</v>
          </cell>
          <cell r="F4131" t="str">
            <v>SEDUC</v>
          </cell>
        </row>
        <row r="4132">
          <cell r="A4132" t="str">
            <v/>
          </cell>
          <cell r="D4132">
            <v>0</v>
          </cell>
        </row>
        <row r="4133">
          <cell r="A4133" t="str">
            <v>22.10.031</v>
          </cell>
          <cell r="B4133" t="str">
            <v>DET 03- PONTO DE GÁS INSTALADO EM BANCADA DE LABORATÓRIO COM DISTÂNCIA A CASA DE GÁS DE 5,00 M INCLUSIVE FORNECIMENTO DE  06 (SEIS) BICOS DE BUSEN , TUBULAÇÕES DE COBRE E ACESSÓRIOS NECESSÁRIOS SEM FORNECIMETO DO BUTIJÃO.</v>
          </cell>
          <cell r="C4133" t="str">
            <v>Pt</v>
          </cell>
          <cell r="D4133">
            <v>382.48750000000001</v>
          </cell>
          <cell r="E4133">
            <v>305.99</v>
          </cell>
          <cell r="F4133" t="str">
            <v>SEDUC</v>
          </cell>
        </row>
        <row r="4134">
          <cell r="A4134" t="str">
            <v/>
          </cell>
          <cell r="D4134">
            <v>0</v>
          </cell>
        </row>
        <row r="4135">
          <cell r="A4135" t="str">
            <v>22.10.032</v>
          </cell>
          <cell r="B4135" t="str">
            <v>DET. 03 - PONTO DE TOMADA 2P+T 16A/250V SHUCO - REF.5160 SILENTOQUE - PIAL OU SIMILAR (COMPLETA), INCLUSIVE TUBULAÇÃO PVC RIGIDO, FIAÇÃO, CAIXA 4X2 POL. TIGREFLEX OU SIMILAR, PLACA E DEMAIS ACESSÓRIOS, ATÉ O PONTO DE LUZ OU QUADRO DE DISTRIBUIÇÃO.</v>
          </cell>
          <cell r="C4135" t="str">
            <v>Pt</v>
          </cell>
          <cell r="D4135">
            <v>96.525000000000006</v>
          </cell>
          <cell r="E4135">
            <v>77.22</v>
          </cell>
          <cell r="F4135" t="str">
            <v>SEDUC</v>
          </cell>
        </row>
        <row r="4136">
          <cell r="A4136" t="str">
            <v/>
          </cell>
          <cell r="D4136">
            <v>0</v>
          </cell>
        </row>
        <row r="4137">
          <cell r="A4137" t="str">
            <v>22.10.033</v>
          </cell>
          <cell r="B4137" t="str">
            <v>DET. 03 - PONTO DE GÁS INSTALADO EM BANCADA DE LABORATÓRIO COM DISTÂNCIA A CASA DE GÁS DE 5,00 M, INCLUSIVE FORNECIMENTO DE BICO DE BUSEN, TUBULAÇÕES DE COBRE E ACESSÓRIOS NECESSÁRIOS, SEM FORNECIMENTO DO BOTIJÃO.</v>
          </cell>
          <cell r="C4137" t="str">
            <v>Pt</v>
          </cell>
          <cell r="D4137">
            <v>394.09999999999997</v>
          </cell>
          <cell r="E4137">
            <v>315.27999999999997</v>
          </cell>
          <cell r="F4137" t="str">
            <v>SEDUC</v>
          </cell>
        </row>
        <row r="4138">
          <cell r="A4138" t="str">
            <v/>
          </cell>
          <cell r="D4138">
            <v>0</v>
          </cell>
        </row>
        <row r="4139">
          <cell r="A4139" t="str">
            <v>22.10.040</v>
          </cell>
          <cell r="B4139" t="str">
            <v>DET 04 - BALCÃO  DE PIA EM AÇO INOX PARA LABORATÓRIO COM 02 CUBAS DE (40X34X12)CM, COMPRIMENTO 2,80M - INCLUINDO COLOCAÇÃO</v>
          </cell>
          <cell r="C4139" t="str">
            <v>Un</v>
          </cell>
          <cell r="D4139">
            <v>2746.0374999999999</v>
          </cell>
          <cell r="E4139">
            <v>2196.83</v>
          </cell>
          <cell r="F4139" t="str">
            <v>SEDUC</v>
          </cell>
        </row>
        <row r="4140">
          <cell r="A4140" t="str">
            <v/>
          </cell>
          <cell r="D4140">
            <v>0</v>
          </cell>
        </row>
        <row r="4141">
          <cell r="A4141" t="str">
            <v>22.10.045</v>
          </cell>
          <cell r="B4141" t="str">
            <v>DET.04 - PORTAS DE ARMÁRIOS PARA FECHAMENTO DE BALCÃO COM 06 PORTAS DE 2,80X0,71M EM COMPENSADO DE 15MM REVESTIDAS EM LAMINADO NA COR AZUL MINERAL EM TODAS AS FACES, INCLUSIVE FERRAGENS.</v>
          </cell>
          <cell r="C4141" t="str">
            <v>m</v>
          </cell>
          <cell r="D4141">
            <v>161.29999999999998</v>
          </cell>
          <cell r="E4141">
            <v>129.04</v>
          </cell>
          <cell r="F4141" t="str">
            <v>SEDUC</v>
          </cell>
        </row>
        <row r="4142">
          <cell r="A4142" t="str">
            <v/>
          </cell>
          <cell r="D4142">
            <v>0</v>
          </cell>
        </row>
        <row r="4143">
          <cell r="A4143" t="str">
            <v>22.10.050</v>
          </cell>
          <cell r="B4143" t="str">
            <v>DET 05 E 06-  BANCO EM CONCRETO APARENTE  DE CONTORNO DAS ÁRVORES OU DE ARREMATE DE CANTEIROS APOIADO EM ALVENARIA DE 1 VEZ, REVESTIDA COM ASSANHADINHO  EMBASAMENTO  DE  0,20 M SOBRE CONCRETO MAGRO .</v>
          </cell>
          <cell r="C4143" t="str">
            <v>m</v>
          </cell>
          <cell r="D4143">
            <v>93.85</v>
          </cell>
          <cell r="E4143">
            <v>75.08</v>
          </cell>
          <cell r="F4143" t="str">
            <v>SEDUC</v>
          </cell>
        </row>
        <row r="4144">
          <cell r="A4144" t="str">
            <v/>
          </cell>
          <cell r="D4144">
            <v>0</v>
          </cell>
        </row>
        <row r="4145">
          <cell r="A4145" t="str">
            <v>22.10.090</v>
          </cell>
          <cell r="B4145" t="str">
            <v>DET.09-FORNECIMENTO E INSTALAÇÃO DE BARRA DE APOIO AOS DEFICIENTES EM TUBO DE FERRO GALVANIZADO DE 1 1/2" COM FLANGE SOLDADA NAS EXTREMIDADES, INCL.PINTURA EM ESMALTE SINTÉTICO E FUNDO PREPARARDOR GALVOPRIMER TIPO GALVITE DA SHERWIN WILLIAMS OU SIMILAR, C</v>
          </cell>
          <cell r="C4145" t="str">
            <v>m</v>
          </cell>
          <cell r="D4145">
            <v>78.612499999999997</v>
          </cell>
          <cell r="E4145">
            <v>62.89</v>
          </cell>
          <cell r="F4145" t="str">
            <v>SEDUC</v>
          </cell>
        </row>
        <row r="4146">
          <cell r="A4146" t="str">
            <v/>
          </cell>
          <cell r="D4146">
            <v>0</v>
          </cell>
        </row>
        <row r="4147">
          <cell r="A4147" t="str">
            <v>22.10.091</v>
          </cell>
          <cell r="B4147" t="str">
            <v>DET.09 - FORNECIMENTO E INSTALAÇÃO DE PUXADOR EM TUBO DE FERRO GALVANIZADO DE 1.1/2" COM FLANGE SOLDADA NAS EXTREMIDADES, INCLUSIVE PINTURA EM ESMALTE SINTÉTICO E FUNDO PREPARADOR COM GALVOPRIMER TIPO GALVITE DA SHERWIN WILLIAMS OU SIMILAR, FIXADO EM PORT</v>
          </cell>
          <cell r="C4147" t="str">
            <v>m</v>
          </cell>
          <cell r="D4147">
            <v>111.89999999999999</v>
          </cell>
          <cell r="E4147">
            <v>89.52</v>
          </cell>
          <cell r="F4147" t="str">
            <v>SEDUC</v>
          </cell>
        </row>
        <row r="4148">
          <cell r="A4148" t="str">
            <v/>
          </cell>
          <cell r="D4148">
            <v>0</v>
          </cell>
        </row>
        <row r="4149">
          <cell r="A4149" t="str">
            <v>22.10.092</v>
          </cell>
          <cell r="B4149" t="str">
            <v>DET.09 - FORNECIMENTO E ASSENTAMENTO DE LAVATÓRIO DE CANTO, SEM COLUNA, FAB:DECA, COR:BRANCA, LINHA IZY, REF.L101 OU SIMLAR, FIXADO COM PARAFUSO CROMADO DE COMPRIMENTO 2 1/2" E DIÂMETRO DE 1/4" COM BUCHA DE 8MM, CHICOTE PLÁSTICO COM 30CM DE 1/2", SIFÃO CO</v>
          </cell>
          <cell r="C4149" t="str">
            <v>Un</v>
          </cell>
          <cell r="D4149">
            <v>118.3625</v>
          </cell>
          <cell r="E4149">
            <v>94.69</v>
          </cell>
          <cell r="F4149" t="str">
            <v>SEDUC</v>
          </cell>
        </row>
        <row r="4150">
          <cell r="A4150" t="str">
            <v/>
          </cell>
          <cell r="D4150">
            <v>0</v>
          </cell>
        </row>
        <row r="4151">
          <cell r="A4151" t="str">
            <v>22.10.100</v>
          </cell>
          <cell r="B4151" t="str">
            <v>DET 10 -BALCÃO DE WC (1,80 X 0,55 M)DE GRANITO CINZA ANDORINHA ESP=2,0 CM, INCLUSIVE TESTEIRA E ESPELHO DE GRANITO 5,00 X 2,0 CM INCLUSIVE PLACA DE CONCRETO ARMADO PARA APOIO SEM FORNECIMENTO DE CUBAS.</v>
          </cell>
          <cell r="C4151" t="str">
            <v>m</v>
          </cell>
          <cell r="D4151">
            <v>471.32499999999999</v>
          </cell>
          <cell r="E4151">
            <v>377.06</v>
          </cell>
          <cell r="F4151" t="str">
            <v>SEDUC</v>
          </cell>
        </row>
        <row r="4152">
          <cell r="A4152" t="str">
            <v/>
          </cell>
          <cell r="D4152">
            <v>0</v>
          </cell>
        </row>
        <row r="4153">
          <cell r="A4153" t="str">
            <v>22.10.101</v>
          </cell>
          <cell r="B4153" t="str">
            <v>DET. 10 - FORNECIMENTO E INSTALAÇÃO DE CUBA DE LOUÇA DE EMBUTIR OVAL 490X325MM, REF. 10116 CELITE OU SIMILAR, SEM A TORNEIRA, INCLUSIVE OS DEMAIS ACESSÓRIOS.</v>
          </cell>
          <cell r="C4153" t="str">
            <v>Un</v>
          </cell>
          <cell r="D4153">
            <v>144.48750000000001</v>
          </cell>
          <cell r="E4153">
            <v>115.59</v>
          </cell>
          <cell r="F4153" t="str">
            <v>SEDUC</v>
          </cell>
        </row>
        <row r="4154">
          <cell r="A4154" t="str">
            <v/>
          </cell>
          <cell r="D4154">
            <v>0</v>
          </cell>
        </row>
        <row r="4155">
          <cell r="A4155" t="str">
            <v>22.10.110</v>
          </cell>
          <cell r="B4155" t="str">
            <v>DET 11  E DET 12 -BANCADA  (2,63X0,72 M) PARA BALCÃO DA SECRETARIA  E BANCADA EM L (2,10+1,78X0,72 M) PRA BALCÃO DA BIBLIOTECA EM  GRANITO CINZA ANDORINHA ESP=2,0 CM , INCLUSIVE TESTEIRA DE GRANITO 5,0X2,0 CM  INCLUSIVE PLACA DE CONCRETO ARMADO PARA APOIO</v>
          </cell>
          <cell r="C4155" t="str">
            <v>m</v>
          </cell>
          <cell r="D4155">
            <v>286.33749999999998</v>
          </cell>
          <cell r="E4155">
            <v>229.07</v>
          </cell>
          <cell r="F4155" t="str">
            <v>SEDUC</v>
          </cell>
        </row>
        <row r="4156">
          <cell r="A4156" t="str">
            <v/>
          </cell>
          <cell r="D4156">
            <v>0</v>
          </cell>
        </row>
        <row r="4157">
          <cell r="A4157" t="str">
            <v>22.10.115</v>
          </cell>
          <cell r="B4157" t="str">
            <v>DET.11 E DET.12 - TAMPO (2,63X0,72)M PARA BALCÃO DA SECRETARIA E BANCADA EM "L" (2,10+1,78X0,72)M PARA BALCÃO DA BIBLIOTECA - EM GRANITO  CINZA ANDORINHA ESP.2,0CM, INCL. TESTEIRA DE GRANITO 5X2CM, SEM PLACA DE CONCRETO ARMADO PARA APOIO.</v>
          </cell>
          <cell r="C4157" t="str">
            <v>m</v>
          </cell>
          <cell r="D4157">
            <v>227.88749999999999</v>
          </cell>
          <cell r="E4157">
            <v>182.31</v>
          </cell>
          <cell r="F4157" t="str">
            <v>SEDUC</v>
          </cell>
        </row>
        <row r="4158">
          <cell r="A4158" t="str">
            <v/>
          </cell>
          <cell r="D4158">
            <v>0</v>
          </cell>
        </row>
        <row r="4159">
          <cell r="A4159" t="str">
            <v>22.10.116</v>
          </cell>
          <cell r="B4159" t="str">
            <v>DET.11 - PORTA DE ACESSO FIXADA EM BALCÃO COM 0,80X0,60M EM COMPENSADO DE 15MM REVESTIDA COM LAMINADO TEXTURIZADO NA COR AZUL MINERAL, INCLUSIVE FERRAGENS.</v>
          </cell>
          <cell r="C4159" t="str">
            <v>Un</v>
          </cell>
          <cell r="D4159">
            <v>262.33749999999998</v>
          </cell>
          <cell r="E4159">
            <v>209.87</v>
          </cell>
          <cell r="F4159" t="str">
            <v>SEDUC</v>
          </cell>
        </row>
        <row r="4160">
          <cell r="A4160" t="str">
            <v/>
          </cell>
          <cell r="D4160">
            <v>0</v>
          </cell>
        </row>
        <row r="4161">
          <cell r="A4161" t="str">
            <v>22.10.130</v>
          </cell>
          <cell r="B4161" t="str">
            <v>DET 13-A -FORNECIMENTO E EXECUÇÃO DE PRATELEIRA EM CONCRETO APARENTE POLIDO, PINTADA COM VERNIZ  ACRÍLICO .</v>
          </cell>
          <cell r="C4161" t="str">
            <v>m</v>
          </cell>
          <cell r="D4161">
            <v>44.137500000000003</v>
          </cell>
          <cell r="E4161">
            <v>35.31</v>
          </cell>
          <cell r="F4161" t="str">
            <v>SEDUC</v>
          </cell>
        </row>
        <row r="4162">
          <cell r="A4162" t="str">
            <v/>
          </cell>
          <cell r="D4162">
            <v>0</v>
          </cell>
        </row>
        <row r="4163">
          <cell r="A4163" t="str">
            <v>22.10.131</v>
          </cell>
          <cell r="B4163" t="str">
            <v>DET 13-B -FORNECIMENTO E INSTALAÇÃO DE  PRATELEIRA EM CONCRETO ARMADO REVESTIDA COM AZULEJO 15X15 CM  INCLUSIVE CHAPISCO E EMBOÇO.</v>
          </cell>
          <cell r="C4163" t="str">
            <v>m</v>
          </cell>
          <cell r="D4163">
            <v>61.8125</v>
          </cell>
          <cell r="E4163">
            <v>49.45</v>
          </cell>
          <cell r="F4163" t="str">
            <v>SEDUC</v>
          </cell>
        </row>
        <row r="4164">
          <cell r="A4164" t="str">
            <v/>
          </cell>
          <cell r="D4164">
            <v>0</v>
          </cell>
        </row>
        <row r="4165">
          <cell r="A4165" t="str">
            <v>22.10.140</v>
          </cell>
          <cell r="B4165" t="str">
            <v>DET. 14-A - QUADRO VERDE/AVISOS DE 4,66X1,33M  EM LAMINADO VERDE PAUTADO E CARPETE CINZA COLADO, INCLUSIVE COMPENSADO DE 10MM FIXADO COM PARAFUSOS, CALHA EM CONCRETO ARMADO COM 3,16M PARA APOIO DO APAGADOR E PINCEL, E MOLDURA DE ARGAMASSA ARMADA.</v>
          </cell>
          <cell r="C4165" t="str">
            <v>Un</v>
          </cell>
          <cell r="D4165">
            <v>601.30000000000007</v>
          </cell>
          <cell r="E4165">
            <v>481.04</v>
          </cell>
          <cell r="F4165" t="str">
            <v>SEDUC</v>
          </cell>
        </row>
        <row r="4166">
          <cell r="A4166" t="str">
            <v/>
          </cell>
          <cell r="D4166">
            <v>0</v>
          </cell>
        </row>
        <row r="4167">
          <cell r="A4167" t="str">
            <v>22.10.141</v>
          </cell>
          <cell r="B4167" t="str">
            <v>DET 14-A -FORNECIMENTO E  COLOCAÇÃO DE LAMINADO FENÓLICO PAUTADO ESCOLAR NA COR VERDE PARA QUADRO ESCOLAR,  INCLUSIVE COMPENSADO DE 10 MM, FIXADO COM PARAFUSOS E BUCHAS S-8.</v>
          </cell>
          <cell r="C4167" t="str">
            <v>m2</v>
          </cell>
          <cell r="D4167">
            <v>87.875</v>
          </cell>
          <cell r="E4167">
            <v>70.3</v>
          </cell>
          <cell r="F4167" t="str">
            <v>SEDUC</v>
          </cell>
        </row>
        <row r="4168">
          <cell r="A4168" t="str">
            <v/>
          </cell>
          <cell r="D4168">
            <v>0</v>
          </cell>
        </row>
        <row r="4169">
          <cell r="A4169" t="str">
            <v>22.10.142</v>
          </cell>
          <cell r="B4169" t="str">
            <v>DET. 14A E 14B - FORNECIMENTO E COLOCAÇÃO DE CARPETE CINZA 4MM PARA QUADRO ESCOLAR, INCLUSIVE COMPENSADO DE 10MM, FIXADO COM PARAFUSOS E BUCHAS S-8.</v>
          </cell>
          <cell r="C4169" t="str">
            <v>m2</v>
          </cell>
          <cell r="D4169">
            <v>67.525000000000006</v>
          </cell>
          <cell r="E4169">
            <v>54.02</v>
          </cell>
          <cell r="F4169" t="str">
            <v>SEDUC</v>
          </cell>
        </row>
        <row r="4170">
          <cell r="A4170" t="str">
            <v/>
          </cell>
          <cell r="D4170">
            <v>0</v>
          </cell>
        </row>
        <row r="4171">
          <cell r="A4171" t="str">
            <v>22.10.143</v>
          </cell>
          <cell r="B4171" t="str">
            <v>DET. 14 A E 14 B - FORNECIMENTO E COLOCAÇÃO DE CARPETE CINZA 4MM PARA QUADRO DE AVISO, APLICADO SOBRE COMPENSADO EXISTENTE.</v>
          </cell>
          <cell r="C4171" t="str">
            <v>m2</v>
          </cell>
          <cell r="D4171">
            <v>28.487499999999997</v>
          </cell>
          <cell r="E4171">
            <v>22.79</v>
          </cell>
          <cell r="F4171" t="str">
            <v>SEDUC</v>
          </cell>
        </row>
        <row r="4172">
          <cell r="A4172" t="str">
            <v/>
          </cell>
          <cell r="D4172">
            <v>0</v>
          </cell>
        </row>
        <row r="4173">
          <cell r="A4173" t="str">
            <v>22.10.144</v>
          </cell>
          <cell r="B4173" t="str">
            <v>DET.14A - FORNECIMENTO E  COLOCAÇÃO DE LAMINADO FENÓLICO PAUTADO ESCOLAR NA COR VERDE PARA QUADRO ESCOLAR UTILIZANDO COLA.</v>
          </cell>
          <cell r="C4173" t="str">
            <v>m2</v>
          </cell>
          <cell r="D4173">
            <v>49.675000000000004</v>
          </cell>
          <cell r="E4173">
            <v>39.74</v>
          </cell>
          <cell r="F4173" t="str">
            <v>SEDUC</v>
          </cell>
        </row>
        <row r="4174">
          <cell r="A4174" t="str">
            <v/>
          </cell>
          <cell r="D4174">
            <v>0</v>
          </cell>
        </row>
        <row r="4175">
          <cell r="A4175" t="str">
            <v>22.10.145</v>
          </cell>
          <cell r="B4175" t="str">
            <v>DET. 14-B - QUADRO BRANCO/AVISOS DE 4,66X1,33M  EM LAMINADO BRANCO  PAUTADO E CARPETE CINZA COLADO, INCLUSIVE COMPENSADO DE 10MM FIXADO COM PARAFUSOS, CALHA DE 0,30M DE COMPRIMENTO PARA APAGADOR E PINCEL DE CONCRETO ARMADO, E MOLDURA DE ARGAMASSA ARMADA.</v>
          </cell>
          <cell r="C4175" t="str">
            <v>Un</v>
          </cell>
          <cell r="D4175">
            <v>599.23749999999995</v>
          </cell>
          <cell r="E4175">
            <v>479.39</v>
          </cell>
          <cell r="F4175" t="str">
            <v>SEDUC</v>
          </cell>
        </row>
        <row r="4176">
          <cell r="A4176" t="str">
            <v/>
          </cell>
          <cell r="D4176">
            <v>0</v>
          </cell>
        </row>
        <row r="4177">
          <cell r="A4177" t="str">
            <v>22.10.146</v>
          </cell>
          <cell r="B4177" t="str">
            <v>DET. 14B - FORNECIMENTO E COLOCAÇÃO DE LAMINADO FENÓLICO PAUTADO ESCOLAR NA COR BRANCA PARA QUADRO ESCOLAR, INCLUSIVE COMPENSADO DE 10MM, FIXADO COM PARAFUSOS E BUCHAS S-8.</v>
          </cell>
          <cell r="C4177" t="str">
            <v>m2</v>
          </cell>
          <cell r="D4177">
            <v>89.087499999999991</v>
          </cell>
          <cell r="E4177">
            <v>71.27</v>
          </cell>
          <cell r="F4177" t="str">
            <v>SEDUC</v>
          </cell>
        </row>
        <row r="4178">
          <cell r="A4178" t="str">
            <v/>
          </cell>
          <cell r="D4178">
            <v>0</v>
          </cell>
        </row>
        <row r="4179">
          <cell r="A4179" t="str">
            <v>22.10.147</v>
          </cell>
          <cell r="B4179" t="str">
            <v>DET.14B - FORNECIMENTO E COLOCAÇÃO DE LAMINADO FENÓLICO PAUTADO ESCOLAR NA COR BRANCA PARA QUADRO ESCOLAR UTILIZANDO COLA.</v>
          </cell>
          <cell r="C4179" t="str">
            <v>m2</v>
          </cell>
          <cell r="D4179">
            <v>50.887500000000003</v>
          </cell>
          <cell r="E4179">
            <v>40.71</v>
          </cell>
          <cell r="F4179" t="str">
            <v>SEDUC</v>
          </cell>
        </row>
        <row r="4180">
          <cell r="A4180" t="str">
            <v/>
          </cell>
          <cell r="D4180">
            <v>0</v>
          </cell>
        </row>
        <row r="4181">
          <cell r="A4181" t="str">
            <v>22.10.148</v>
          </cell>
          <cell r="B4181" t="str">
            <v>DET. 14B - FORNECIMENTO E COLOCAÇÃO DE LAMINADO LISO ESCOLAR NA COR BRANCA PARA QUADRO ESCOLAR UTILIZANDO COLA.</v>
          </cell>
          <cell r="C4181" t="str">
            <v>m2</v>
          </cell>
          <cell r="D4181">
            <v>50.762500000000003</v>
          </cell>
          <cell r="E4181">
            <v>40.61</v>
          </cell>
          <cell r="F4181" t="str">
            <v>SEDUC</v>
          </cell>
        </row>
        <row r="4182">
          <cell r="A4182" t="str">
            <v/>
          </cell>
          <cell r="D4182">
            <v>0</v>
          </cell>
        </row>
        <row r="4183">
          <cell r="A4183" t="str">
            <v>22.10.150</v>
          </cell>
          <cell r="B4183" t="str">
            <v>DET. 15 - PLATAFORMA DE CONCRETO ARMADO DE 20MPA COM 03 MASTROS DE FERRO GALVANIZADO PINTADOS SENDO 02 COM ALTURA DE 6,00M E 01 COM ALTURA DE 7,00M. FUNDAÇÃO EM ALVENARIA DE 1VEZ, ATERRO COMPACTADO E CONCRETO MAGRO (1:4:8). INCLUSIVE PINTURA DA PLATAFORMA</v>
          </cell>
          <cell r="C4183" t="str">
            <v>Un</v>
          </cell>
          <cell r="D4183">
            <v>2582.9375</v>
          </cell>
          <cell r="E4183">
            <v>2066.35</v>
          </cell>
          <cell r="F4183" t="str">
            <v>SEDUC</v>
          </cell>
        </row>
        <row r="4184">
          <cell r="A4184" t="str">
            <v/>
          </cell>
          <cell r="D4184">
            <v>0</v>
          </cell>
        </row>
        <row r="4185">
          <cell r="A4185" t="str">
            <v>22.10.170</v>
          </cell>
          <cell r="B4185" t="str">
            <v>DET.17A E 17B - APOIO EM GRANITO CINZA ANDORINHA COM 2,00CM DE ESPESSURA DA JANELA DE ATENDIMENTO DA COZINHA E DA SECRETARIA SOBRE PLACA DE CONCRETO ARMADO, CONFORME DETALHE.</v>
          </cell>
          <cell r="C4185" t="str">
            <v>m2</v>
          </cell>
          <cell r="D4185">
            <v>308.33749999999998</v>
          </cell>
          <cell r="E4185">
            <v>246.67</v>
          </cell>
          <cell r="F4185" t="str">
            <v>SEDUC</v>
          </cell>
        </row>
        <row r="4186">
          <cell r="A4186" t="str">
            <v/>
          </cell>
          <cell r="D4186">
            <v>0</v>
          </cell>
        </row>
        <row r="4187">
          <cell r="A4187" t="str">
            <v>22.10.171</v>
          </cell>
          <cell r="B4187" t="str">
            <v>DET.17B - FORNECIMENTO E INSTALAÇÃO DE GRADE DE MADEIRA COM BAGUETES PARA FIXAÇÃO DE VIDROS DIMENSÕES DE 1,20X1,25M, LARGURA DE 15CM, EM MADEIRA MASSARANDUBA OU SIMILAR. NÃO INCLUSO VIDRO.</v>
          </cell>
          <cell r="C4187" t="str">
            <v>Un</v>
          </cell>
          <cell r="D4187">
            <v>186.4375</v>
          </cell>
          <cell r="E4187">
            <v>149.15</v>
          </cell>
          <cell r="F4187" t="str">
            <v>SEDUC</v>
          </cell>
        </row>
        <row r="4188">
          <cell r="A4188" t="str">
            <v/>
          </cell>
          <cell r="D4188">
            <v>0</v>
          </cell>
        </row>
        <row r="4189">
          <cell r="A4189" t="str">
            <v>22.10.172</v>
          </cell>
          <cell r="B4189" t="str">
            <v>DET. 17A E 17B - BANCADA INTERNA AO APOIO DE GRANITO POLIDO CINZA ANDORINHA, ESP.2CM, LARGURA DE 60CM, INCLUSIVE TESTEIRA 5X2CM, SEM ESPELHO, SOBRE PLACA DE CONCRETO ARMADO, CONFORME DETALHE.</v>
          </cell>
          <cell r="C4189" t="str">
            <v>m</v>
          </cell>
          <cell r="D4189">
            <v>262.64999999999998</v>
          </cell>
          <cell r="E4189">
            <v>210.12</v>
          </cell>
          <cell r="F4189" t="str">
            <v>SEDUC</v>
          </cell>
        </row>
        <row r="4190">
          <cell r="A4190" t="str">
            <v/>
          </cell>
          <cell r="D4190">
            <v>0</v>
          </cell>
        </row>
        <row r="4191">
          <cell r="A4191" t="str">
            <v>22.10.200</v>
          </cell>
          <cell r="B4191" t="str">
            <v>DET. 20 - BANCADA (2,80X0,60)M DA COZINHA EM GRANITO CINZA ANDORINHA PARA 02 CUBAS DE (50X40X25)CM - INCLUSIVE TESTEIRA E ESPELHO DE 2,0X5,0CM.</v>
          </cell>
          <cell r="C4191" t="str">
            <v>m</v>
          </cell>
          <cell r="D4191">
            <v>278.22500000000002</v>
          </cell>
          <cell r="E4191">
            <v>222.58</v>
          </cell>
          <cell r="F4191" t="str">
            <v>SEDUC</v>
          </cell>
        </row>
        <row r="4192">
          <cell r="A4192" t="str">
            <v/>
          </cell>
          <cell r="D4192">
            <v>0</v>
          </cell>
        </row>
        <row r="4193">
          <cell r="A4193" t="str">
            <v>22.10.201</v>
          </cell>
          <cell r="B4193" t="str">
            <v>DET. 20 - COMPLEMENTO DA BANCADA DA COZINHA EM TAMPO DE GRANITO CINZA ANDORINHA 0,60M DE LARGURA, LISO, SEM FURO - INCLUSIVE TESTEIRA E ESPELHO DE 2,0X5,0CM.</v>
          </cell>
          <cell r="C4193" t="str">
            <v>m</v>
          </cell>
          <cell r="D4193">
            <v>263.1875</v>
          </cell>
          <cell r="E4193">
            <v>210.55</v>
          </cell>
          <cell r="F4193" t="str">
            <v>SEDUC</v>
          </cell>
        </row>
        <row r="4194">
          <cell r="A4194" t="str">
            <v/>
          </cell>
          <cell r="D4194">
            <v>0</v>
          </cell>
        </row>
        <row r="4195">
          <cell r="A4195" t="str">
            <v>22.10.205</v>
          </cell>
          <cell r="B4195" t="str">
            <v>DET.20 - TAMPO (2,80X0,60)M DA COZINHA EM GRANITO CINZA ANDORINHA PARA 02 CUBAS DE (50X40X25)CM - INCLUSIVE TESTEIRA E ESPELHO DE 2,0X5,0CM. SEM A PLACA DE CONCRETO ARMADO PARA APOIO.</v>
          </cell>
          <cell r="C4195" t="str">
            <v>m</v>
          </cell>
          <cell r="D4195">
            <v>227.02500000000001</v>
          </cell>
          <cell r="E4195">
            <v>181.62</v>
          </cell>
          <cell r="F4195" t="str">
            <v>SEDUC</v>
          </cell>
        </row>
        <row r="4196">
          <cell r="A4196" t="str">
            <v/>
          </cell>
          <cell r="D4196">
            <v>0</v>
          </cell>
        </row>
        <row r="4197">
          <cell r="A4197" t="str">
            <v>22.10.210</v>
          </cell>
          <cell r="B4197" t="str">
            <v>DET.20 - PORTAS DE ARMÁRIOS PARA FECHAMENTO DE BALCÃO COM 05 PORTAS DE 2,50X0,71M EM COMPENSADO DE 15MM REVESTIDAS EM LAMINADO NA COR AZUL MINERAL EM TODAS AS FACES, INCLUSIVE FERRAGENS.</v>
          </cell>
          <cell r="C4197" t="str">
            <v>m</v>
          </cell>
          <cell r="D4197">
            <v>165.46250000000001</v>
          </cell>
          <cell r="E4197">
            <v>132.37</v>
          </cell>
          <cell r="F4197" t="str">
            <v>SEDUC</v>
          </cell>
        </row>
        <row r="4198">
          <cell r="A4198" t="str">
            <v/>
          </cell>
          <cell r="D4198">
            <v>0</v>
          </cell>
        </row>
        <row r="4199">
          <cell r="A4199" t="str">
            <v>22.10.280</v>
          </cell>
          <cell r="B4199" t="str">
            <v>DET 28- FORNEC.E INSTAL.ALAMBRADO, SEM PORTÃO, EM TELA,SIMPLES TORÇÃO,GALVAN.PESADA,MALHA QUADRADA 2"X2",FIO 12BWG E ARAME AMARR.FIO 14BWG,SEM REVEST.EM PVC,FIXADA EM TUBO FERRO GALVAN. 3" E 2", INCL.SOLDA E MONTAGEM,TRATAM.ANTIFER.E PINT.ESMALTE. FUNDAÇÃ</v>
          </cell>
          <cell r="C4199" t="str">
            <v>m</v>
          </cell>
          <cell r="D4199">
            <v>728.28750000000002</v>
          </cell>
          <cell r="E4199">
            <v>582.63</v>
          </cell>
          <cell r="F4199" t="str">
            <v>SEDUC</v>
          </cell>
        </row>
        <row r="4200">
          <cell r="A4200" t="str">
            <v/>
          </cell>
          <cell r="D4200">
            <v>0</v>
          </cell>
        </row>
        <row r="4201">
          <cell r="A4201" t="str">
            <v>22.10.281</v>
          </cell>
          <cell r="B4201" t="str">
            <v>DET 28-FORNEC.E INSTAL.ALAMBRADO C/PORTÃO EM TELA,SIMPLES TORÇÃO,GALVAN.PESADA,MALHA QUADRADA 2"X2",FIO 12BWG E ARAME AMARR.FIO 14BWG,SEM REVEST.EM PVC,FIXADA EM TUBO FERRO GALVAN. 3" E 2", INCL.SOLDA E MONTAGEM,TRATAM.ANTIFER.E PINT.ESMALTE, FUNDAÇÃO CON</v>
          </cell>
          <cell r="C4201" t="str">
            <v>m</v>
          </cell>
          <cell r="D4201">
            <v>728.28750000000002</v>
          </cell>
          <cell r="E4201">
            <v>582.63</v>
          </cell>
          <cell r="F4201" t="str">
            <v>SEDUC</v>
          </cell>
        </row>
        <row r="4202">
          <cell r="A4202" t="str">
            <v/>
          </cell>
          <cell r="D4202">
            <v>0</v>
          </cell>
        </row>
        <row r="4203">
          <cell r="A4203" t="str">
            <v>22.10.282</v>
          </cell>
          <cell r="B4203" t="str">
            <v>DET. 28 - INSTALAÇÃO DE ALAMBRADO CONFORME DETALHE 28, INCLUSIVE ESCAVAÇÃO, REMOÇÃO DE MATERIAL E FUNDAÇÃO EM CONCRETO MAGRO E ESTRUTURAL DE FCK 20MPA. ALTURA ÚTIL DE 5,50M. SEM O FORNECIMENTO DOS MATERIAIS DO ALAMBRADO.</v>
          </cell>
          <cell r="C4203" t="str">
            <v>m</v>
          </cell>
          <cell r="D4203">
            <v>107.35</v>
          </cell>
          <cell r="E4203">
            <v>85.88</v>
          </cell>
          <cell r="F4203" t="str">
            <v>SEDUC</v>
          </cell>
        </row>
        <row r="4204">
          <cell r="A4204" t="str">
            <v/>
          </cell>
          <cell r="D4204">
            <v>0</v>
          </cell>
        </row>
        <row r="4205">
          <cell r="A4205" t="str">
            <v>22.10.300</v>
          </cell>
          <cell r="B4205" t="str">
            <v>DET 30-A- BANCO INTERNO COM TAMPO EM CONCRETO APARENTE ENVERNIZADO, MODELO 01 , PRESO NA PAREDE E APOIADO EM ALVENARIA DE 1/2 VEZ PINTADA COM TINTA PVA E EMBASAMENTO  EM ALVENARIA DE  1 VEZ  SOBRE CONCRETO MAGRO.</v>
          </cell>
          <cell r="C4205" t="str">
            <v>m</v>
          </cell>
          <cell r="D4205">
            <v>109.75</v>
          </cell>
          <cell r="E4205">
            <v>87.8</v>
          </cell>
          <cell r="F4205" t="str">
            <v>SEDUC</v>
          </cell>
        </row>
        <row r="4206">
          <cell r="A4206" t="str">
            <v/>
          </cell>
          <cell r="D4206">
            <v>0</v>
          </cell>
        </row>
        <row r="4207">
          <cell r="A4207" t="str">
            <v>22.10.305</v>
          </cell>
          <cell r="B4207" t="str">
            <v>DET 30-B- BANCO INTERNO COM TAMPO EM CONCRETO APARENTE ENVERNIZADO, MODELO 02 , SOLTO DA PAREDE E APOIADO EM ALVENARIA DE 1 VEZ E PILARETE DE CONCRETO ARMADO, REVESTIDOS, PINTADOS COM TINTA PVA E EMBASAMENTO  EM ALVENARIA DE  1 VEZ  SOBRE CONCRETO MAGRO.</v>
          </cell>
          <cell r="C4207" t="str">
            <v>m</v>
          </cell>
          <cell r="D4207">
            <v>130.42500000000001</v>
          </cell>
          <cell r="E4207">
            <v>104.34</v>
          </cell>
          <cell r="F4207" t="str">
            <v>SEDUC</v>
          </cell>
        </row>
        <row r="4208">
          <cell r="A4208" t="str">
            <v/>
          </cell>
          <cell r="D4208">
            <v>0</v>
          </cell>
        </row>
        <row r="4209">
          <cell r="A4209" t="str">
            <v>22.10.311</v>
          </cell>
          <cell r="B4209" t="str">
            <v>DET.31A - FORN.E INST.DE CORRIMÃO DUPLO EM TUBOS DE FERRO GALV.DE 1.1/2", ESP.DA PAREDE DO TUBO NA CHAPA 13, CHUMBADOS NA PAREDE ATRAVÉS DE SUPORTES DE APOIO EM TUBOS DE FG DE 3/4", ESP.DA PAREDE NA CHAPA 13, A CADA 1,00M. SEM PINTURA.</v>
          </cell>
          <cell r="C4209" t="str">
            <v>m</v>
          </cell>
          <cell r="D4209">
            <v>165.83749999999998</v>
          </cell>
          <cell r="E4209">
            <v>132.66999999999999</v>
          </cell>
          <cell r="F4209" t="str">
            <v>SEDUC</v>
          </cell>
        </row>
        <row r="4210">
          <cell r="A4210" t="str">
            <v/>
          </cell>
          <cell r="D4210">
            <v>0</v>
          </cell>
        </row>
        <row r="4211">
          <cell r="A4211" t="str">
            <v>22.10.312</v>
          </cell>
          <cell r="B4211" t="str">
            <v>DET.31B - FORNECIMENTO E INSTALAÇÃO DE CORRIMÃO EM TUBO DE FERRO GALVANIZADO DE 1.1/2" (CHAPA 13) E MONTANTES DE 1,00M COM ALTURA UTIL DE 0,60M E SUPORTES DE APOIO EM VARÃO DE FERRO DE 5/8". PINTURA EM GALVOPRIMER</v>
          </cell>
          <cell r="C4211" t="str">
            <v>m</v>
          </cell>
          <cell r="D4211">
            <v>171.125</v>
          </cell>
          <cell r="E4211">
            <v>136.9</v>
          </cell>
          <cell r="F4211" t="str">
            <v>SEDUC</v>
          </cell>
        </row>
        <row r="4212">
          <cell r="A4212" t="str">
            <v/>
          </cell>
          <cell r="D4212">
            <v>0</v>
          </cell>
        </row>
        <row r="4213">
          <cell r="A4213" t="str">
            <v>22.10.313</v>
          </cell>
          <cell r="B4213" t="str">
            <v>DET.31C - FORNECIMENTO E INST.DE CORRIMÃO EM TUBO DE FERRO GALVANIZADO DE 1.1/2" (CHAPA 13) E MONTANTES EM TUBOS DE FERRO GALV. 1.1/4" (CHAPA 13) C/ESPAÇAMENTO ENTRE OS MONTANTES DE 1,00M C/ ALTURA UTIL DE 0,90M E SUPORTES DE APOIO AO CORRIMÃO EM VARÃO DE</v>
          </cell>
          <cell r="C4213" t="str">
            <v>m</v>
          </cell>
          <cell r="D4213">
            <v>150.28749999999999</v>
          </cell>
          <cell r="E4213">
            <v>120.23</v>
          </cell>
          <cell r="F4213" t="str">
            <v>SEDUC</v>
          </cell>
        </row>
        <row r="4214">
          <cell r="A4214" t="str">
            <v/>
          </cell>
          <cell r="D4214">
            <v>0</v>
          </cell>
        </row>
        <row r="4215">
          <cell r="A4215" t="str">
            <v>22.10.320</v>
          </cell>
          <cell r="B4215" t="str">
            <v>DET 32 - REVESTIMENTO EM CERÂMICA (10 X 10)CM², TIPO A, ELIZABETH  LINHA CRISTAL OU SIMILAR, ASSENTADA COM ARGAMASSA PRE-FABRICADA DE CIMENTO COLANTE SOBRE EMBOÇO PRONTO E REJUNTADO COM ARGAMASSA DE REJUNTAMENTO WEBER-COLOR FLEXÍVEL - QUARTZOLIT OU SIMILA</v>
          </cell>
          <cell r="C4215" t="str">
            <v>m2</v>
          </cell>
          <cell r="D4215">
            <v>37.9375</v>
          </cell>
          <cell r="E4215">
            <v>30.35</v>
          </cell>
          <cell r="F4215" t="str">
            <v>SEDUC</v>
          </cell>
        </row>
        <row r="4216">
          <cell r="A4216" t="str">
            <v/>
          </cell>
          <cell r="D4216">
            <v>0</v>
          </cell>
        </row>
        <row r="4217">
          <cell r="A4217" t="str">
            <v>22.10.340</v>
          </cell>
          <cell r="B4217" t="str">
            <v>DET 034 - MESA E BANCO DE CONCRETO APARENTE  INCLUSIVE PINTURA EM VERNIZ ACRÍLICO.</v>
          </cell>
          <cell r="C4217" t="str">
            <v>Cj</v>
          </cell>
          <cell r="D4217">
            <v>1185.7125000000001</v>
          </cell>
          <cell r="E4217">
            <v>948.57</v>
          </cell>
          <cell r="F4217" t="str">
            <v>SEDUC</v>
          </cell>
        </row>
        <row r="4218">
          <cell r="A4218" t="str">
            <v/>
          </cell>
          <cell r="D4218">
            <v>0</v>
          </cell>
        </row>
        <row r="4219">
          <cell r="A4219" t="str">
            <v>22.10.350</v>
          </cell>
          <cell r="B4219" t="str">
            <v>DET 35-FORNECIMENTO E EXECUÇÃO DE REVESTIMENTO EM GRANILITE ESP. 10MM, COR CINZA, PARA BALCÃO OU BANCADA , ACABAMENTO POLIDO.</v>
          </cell>
          <cell r="C4219" t="str">
            <v>m2</v>
          </cell>
          <cell r="D4219">
            <v>50</v>
          </cell>
          <cell r="E4219">
            <v>40</v>
          </cell>
          <cell r="F4219" t="str">
            <v>SEDUC</v>
          </cell>
        </row>
        <row r="4220">
          <cell r="A4220" t="str">
            <v/>
          </cell>
          <cell r="D4220">
            <v>0</v>
          </cell>
        </row>
        <row r="4221">
          <cell r="A4221" t="str">
            <v>22.10.360</v>
          </cell>
          <cell r="B4221" t="str">
            <v>DET 36- FORN E INST . DE  BICICLETÁRIO EM TUBO GALVANIZADO DE 3" , COM 2,00 M, PINTADO COM  02(DUAS) DEMÃOS DE ESMALTE SINTÉTICO SOBRE GALVOPRIMER TIPO GALVITE DA  SHERWIN WILLIANS OU SIMILAR.( MEDIR PELA PROJEÇÃO DO MESMO).</v>
          </cell>
          <cell r="C4221" t="str">
            <v>m</v>
          </cell>
          <cell r="D4221">
            <v>157.51250000000002</v>
          </cell>
          <cell r="E4221">
            <v>126.01</v>
          </cell>
          <cell r="F4221" t="str">
            <v>SEDUC</v>
          </cell>
        </row>
        <row r="4222">
          <cell r="A4222" t="str">
            <v/>
          </cell>
          <cell r="D4222">
            <v>0</v>
          </cell>
        </row>
        <row r="4223">
          <cell r="A4223" t="str">
            <v>22.10.370</v>
          </cell>
          <cell r="B4223" t="str">
            <v>DET 37- PRANCHA Nº 03/03- ESCADA DE MARINHEIRO EM FERRO COM DEGRAUS EM TUBO DE 1", LATERAIS EM TUBO DE 1 1/4", PROTEÇÃO CIRCULAR E EM BARRAS VERTICAIS DE 1"X3/16" E APOIO SUPERIOR EM TUBOS DE 1" E BARRA CHATA DE 1"X3/16",SEM PINTURA.</v>
          </cell>
          <cell r="C4223" t="str">
            <v>m</v>
          </cell>
          <cell r="D4223">
            <v>232.52500000000001</v>
          </cell>
          <cell r="E4223">
            <v>186.02</v>
          </cell>
          <cell r="F4223" t="str">
            <v>SEDUC</v>
          </cell>
        </row>
        <row r="4224">
          <cell r="A4224" t="str">
            <v/>
          </cell>
          <cell r="D4224">
            <v>0</v>
          </cell>
        </row>
        <row r="4225">
          <cell r="A4225" t="str">
            <v>22.10.419</v>
          </cell>
          <cell r="B4225" t="str">
            <v>FORN. E EXEC. DE PISO E=8CM, CONC EST. FCK25MPA VIRADO NO LOCAL COND. A (NBR-12655), LANÇADO, ADENSADO E NIVELADO, CONF. PROJ. DA SEDUC, ARMADO C/TELA Q61, INCL. LONA PLÁSTICA 150MICRA, ACAB. VÍTREO, FIBRA DE POLIPROPILENO, CORTE DA JUNTA (LARG.4MM E PROF</v>
          </cell>
          <cell r="C4225" t="str">
            <v>m2</v>
          </cell>
          <cell r="D4225">
            <v>55.8</v>
          </cell>
          <cell r="E4225">
            <v>44.64</v>
          </cell>
        </row>
        <row r="4226">
          <cell r="A4226" t="str">
            <v/>
          </cell>
          <cell r="D4226">
            <v>0</v>
          </cell>
        </row>
        <row r="4227">
          <cell r="A4227" t="str">
            <v>22.10.420</v>
          </cell>
          <cell r="B4227" t="str">
            <v>FORN.E EXEC.DE PISO E=8CM,CONC.EST.FCK 25 MPA USIN. BOMB. COND. A (NBR-12655), LANÇADO,ADENSADO E NIVELADO, CONF.PROJ.DA SEDUC, ARMADO C/TELA Q61, INCL. LONA PLÁSTICA 150MICRA, ACAB. VÍTREO, FIBRA DE POLIPROPILENO,CORTE DA JUNTA (LARG.4MM E PROF.22MM) E T</v>
          </cell>
          <cell r="C4227" t="str">
            <v>m2</v>
          </cell>
          <cell r="D4227">
            <v>56.7</v>
          </cell>
          <cell r="E4227">
            <v>45.36</v>
          </cell>
          <cell r="F4227" t="str">
            <v>SEDUC</v>
          </cell>
        </row>
        <row r="4228">
          <cell r="A4228" t="str">
            <v/>
          </cell>
          <cell r="D4228">
            <v>0</v>
          </cell>
        </row>
        <row r="4229">
          <cell r="A4229" t="str">
            <v>22.10.421</v>
          </cell>
          <cell r="B4229" t="str">
            <v>DET. 25, 26 E 27 - FORNECIMENTO E INSTALAÇÃO DE PEITORIL, EM TUBO DE FERRO GALVANIZADO, COM 3,35MM(1/8") DE ESPESSURA DA PAREDE E DIÂMETRO DE 3", PINTADO COM ESMALTE SINTÉTICO, CHUMBADO NA ALVENARIA, CONFORME DETALHE:"GUARDA-CORPO QUADRA". H=30CM.</v>
          </cell>
          <cell r="C4229" t="str">
            <v>m</v>
          </cell>
          <cell r="D4229">
            <v>151.33749999999998</v>
          </cell>
          <cell r="E4229">
            <v>121.07</v>
          </cell>
          <cell r="F4229" t="str">
            <v>SEDUC</v>
          </cell>
        </row>
        <row r="4230">
          <cell r="A4230" t="str">
            <v/>
          </cell>
          <cell r="D4230">
            <v>0</v>
          </cell>
        </row>
        <row r="4231">
          <cell r="A4231" t="str">
            <v>22.10.422</v>
          </cell>
          <cell r="B4231" t="str">
            <v>ESCADA HELICOIDAL, PRÉ-MOLDADA DE CONCRETO E DEGRAUS DE 1,00M.</v>
          </cell>
          <cell r="C4231" t="str">
            <v>m</v>
          </cell>
          <cell r="D4231">
            <v>853.33749999999998</v>
          </cell>
          <cell r="E4231">
            <v>682.67</v>
          </cell>
          <cell r="F4231" t="str">
            <v>SEDUC</v>
          </cell>
        </row>
        <row r="4232">
          <cell r="A4232" t="str">
            <v/>
          </cell>
          <cell r="D4232">
            <v>0</v>
          </cell>
        </row>
        <row r="4233">
          <cell r="A4233" t="str">
            <v>22.20.001</v>
          </cell>
          <cell r="B4233" t="str">
            <v>FORNECIMENTO E INSTALAÇÃO  DE ESTRUTURA MEDINDO 10,00m x 4,00m COM BASE DE 0,50m PARA INAUGURAÇÃO DA ESCOLA TÉCNICA ESTADUAL DE SURUBIM PARA ESTIRAMENTO DE LONA IMPRESSA PELO SISTEMA DIGITAL, SEM O FORNECIMENTO DA LONA.</v>
          </cell>
          <cell r="C4233" t="str">
            <v>Un</v>
          </cell>
          <cell r="D4233">
            <v>5333.3374999999996</v>
          </cell>
          <cell r="E4233">
            <v>4266.67</v>
          </cell>
          <cell r="F4233" t="str">
            <v>SEDUC</v>
          </cell>
        </row>
        <row r="4234">
          <cell r="A4234" t="str">
            <v/>
          </cell>
          <cell r="D4234">
            <v>0</v>
          </cell>
        </row>
        <row r="4235">
          <cell r="A4235" t="str">
            <v>22.20.002</v>
          </cell>
          <cell r="B4235" t="str">
            <v>FORNECIMENTO E INSTALAÇÃO  DE ESTRUTURA MEDINDO 10,00m x 4,00m COM BASE DE 0,50m PARA INAUGURAÇÃO DA ESCOLA TÉCNICA ESTADUAL DE SERTÂNEA PARA ESTIRAMENTO DE LONA IMPRESSA PELO SISTEMA DIGITAL, INCLUSIVE O FORNECIMENTO DA LONA.</v>
          </cell>
          <cell r="C4235" t="str">
            <v>Un</v>
          </cell>
          <cell r="D4235">
            <v>8541.6625000000004</v>
          </cell>
          <cell r="E4235">
            <v>6833.33</v>
          </cell>
          <cell r="F4235" t="str">
            <v>SEDUC</v>
          </cell>
        </row>
        <row r="4236">
          <cell r="A4236" t="str">
            <v/>
          </cell>
          <cell r="D4236">
            <v>0</v>
          </cell>
        </row>
        <row r="4237">
          <cell r="A4237" t="str">
            <v>22.20.003</v>
          </cell>
          <cell r="B4237" t="str">
            <v>FORNECIMENTO E INSTALAÇÃO  DE ESTRUTURA MEDINDO 10,00m x 4,00m COM BASE DE 0,50m PARA INAUGURAÇÃO DA ESCOLA TÉCNICA ESTADUAL DE LIMOEIRO PARA ESTIRAMENTO DE LONA IMPRESSA PELO SISTEMA DIGITAL, INCLUSIVE O FORNECIMENTO DA LONA.</v>
          </cell>
          <cell r="C4237" t="str">
            <v>Un</v>
          </cell>
          <cell r="D4237">
            <v>8083.3374999999996</v>
          </cell>
          <cell r="E4237">
            <v>6466.67</v>
          </cell>
          <cell r="F4237" t="str">
            <v>SEDUC</v>
          </cell>
        </row>
        <row r="4238">
          <cell r="A4238" t="str">
            <v/>
          </cell>
          <cell r="D4238">
            <v>0</v>
          </cell>
        </row>
        <row r="4239">
          <cell r="A4239" t="str">
            <v>22.20.004</v>
          </cell>
          <cell r="B4239" t="str">
            <v>FORNECIMENTO E INSTALAÇÃO  DE ESTRUTURA MEDINDO 10,00m x 4,00m COM BASE DE 0,50m PARA INAUGURAÇÃO DA ESCOLA TÉCNICA ESTADUAL DE GOIANA PARA ESTIRAMENTO DE LONA IMPRESSA PELO SISTEMA DIGITAL, INCLUSIVE O FORNECIMENTO DA LONA.</v>
          </cell>
          <cell r="C4239" t="str">
            <v>Un</v>
          </cell>
          <cell r="D4239">
            <v>7000</v>
          </cell>
          <cell r="E4239">
            <v>5600</v>
          </cell>
          <cell r="F4239" t="str">
            <v>SEDUC</v>
          </cell>
        </row>
        <row r="4240">
          <cell r="A4240" t="str">
            <v/>
          </cell>
          <cell r="D4240">
            <v>0</v>
          </cell>
        </row>
        <row r="4241">
          <cell r="A4241" t="str">
            <v>22.20.010</v>
          </cell>
          <cell r="B4241" t="str">
            <v>FORNECIMENTO E INSTALAÇÃO DE PAINEL COM ESTRUTURA EM TUBOS 25 x 25 PARA AUDITÓRIO DA ESCOLA TÉCNICA ESTADUAL DE SURUBIM, MEDINDO 10,50m x 2,80m, PARA ESTIRAMENTO DE LONA IMPRESSA PELO SISTEMA DIGITAL, INCLUSIVE O FORNECIMENTO DA LONA.</v>
          </cell>
          <cell r="C4241" t="str">
            <v>Un</v>
          </cell>
          <cell r="D4241">
            <v>6773.75</v>
          </cell>
          <cell r="E4241">
            <v>5419</v>
          </cell>
          <cell r="F4241" t="str">
            <v>SEDUC</v>
          </cell>
        </row>
        <row r="4242">
          <cell r="A4242" t="str">
            <v/>
          </cell>
          <cell r="D4242">
            <v>0</v>
          </cell>
        </row>
        <row r="4243">
          <cell r="A4243" t="str">
            <v>22.20.011</v>
          </cell>
          <cell r="B4243" t="str">
            <v>FORNECIMENTO E INSTALAÇÃO DE PAINEL COM ESTRUTURA EM TUBOS 25 x 25 PARA AUDITÓRIO DA ESCOLA TÉCNICA ESTADUAL DE SERTÂNEA, MEDINDO 10,74m x 2,96m, PARA ESTIRAMENTO DE LONA IMPRESSA PELO SISTEMA DIGITAL, INCLUSIVE O FORNECIMENTO DA LONA.</v>
          </cell>
          <cell r="C4243" t="str">
            <v>Un</v>
          </cell>
          <cell r="D4243">
            <v>8270.8374999999996</v>
          </cell>
          <cell r="E4243">
            <v>6616.67</v>
          </cell>
          <cell r="F4243" t="str">
            <v>SEDUC</v>
          </cell>
        </row>
        <row r="4244">
          <cell r="A4244" t="str">
            <v/>
          </cell>
          <cell r="D4244">
            <v>0</v>
          </cell>
        </row>
        <row r="4245">
          <cell r="A4245" t="str">
            <v>22.20.012</v>
          </cell>
          <cell r="B4245" t="str">
            <v>FORNECIMENTO E INSTALAÇÃO DE PAINEL COM ESTRUTURA EM TUBOS 25 x 25 PARA AUDITÓRIO DA ESCOLA TÉCNICA ESTADUAL DE LIMOEIRO, MEDINDO 10,90m x 2,80m, PARA ESTIRAMENTO DE LONA IMPRESSA PELO SISTEMA DIGITAL, INCLUSIVE O FORNECIMENTO DA LONA.</v>
          </cell>
          <cell r="C4245" t="str">
            <v>Un</v>
          </cell>
          <cell r="D4245">
            <v>7150</v>
          </cell>
          <cell r="E4245">
            <v>5720</v>
          </cell>
          <cell r="F4245" t="str">
            <v>SEDUC</v>
          </cell>
        </row>
        <row r="4246">
          <cell r="A4246" t="str">
            <v/>
          </cell>
          <cell r="D4246">
            <v>0</v>
          </cell>
        </row>
        <row r="4247">
          <cell r="A4247" t="str">
            <v>22.20.013</v>
          </cell>
          <cell r="B4247" t="str">
            <v>FORNECIMENTO E INSTALAÇÃO DE PAINEL COM ESTRUTURA EM TUBOS 25 x 25 PARA AUDITÓRIO DA ESCOLA TÉCNICA ESTADUAL DE GOIANA, MEDINDO 8,80m x 2,61m, PARA ESTIRAMENTO DE LONA IMPRESSA PELO SISTEMA DIGITAL, INCLUSIVE O FORNECIMENTO DA LONA.</v>
          </cell>
          <cell r="C4247" t="str">
            <v>Un</v>
          </cell>
          <cell r="D4247">
            <v>5770.8374999999996</v>
          </cell>
          <cell r="E4247">
            <v>4616.67</v>
          </cell>
          <cell r="F4247" t="str">
            <v>SEDUC</v>
          </cell>
        </row>
        <row r="4248">
          <cell r="A4248" t="str">
            <v/>
          </cell>
          <cell r="D4248">
            <v>0</v>
          </cell>
        </row>
        <row r="4249">
          <cell r="A4249" t="str">
            <v>2210033</v>
          </cell>
          <cell r="B4249" t="str">
            <v>DET 03 - PONTO DE GÁS INSTALADO EM BANCADA DE LABORATÓRIO COM DISTÂNCIA A CASA DE GÁS DE 5,00M, INCLUSIVE FORNECIMENTO DE BICO DE BUSEN, TUBULAÇÕES DE COBRE E ACESSÓRIOS NECESSÁRIOS, SEM FORNECIMENTO DO BOTIJÃO.</v>
          </cell>
          <cell r="C4249" t="str">
            <v>Pt</v>
          </cell>
          <cell r="D4249">
            <v>382.48750000000001</v>
          </cell>
          <cell r="E4249">
            <v>305.99</v>
          </cell>
          <cell r="F4249" t="str">
            <v>SEDUC</v>
          </cell>
        </row>
        <row r="4250">
          <cell r="A4250" t="str">
            <v/>
          </cell>
          <cell r="D4250">
            <v>0</v>
          </cell>
        </row>
        <row r="4251">
          <cell r="A4251" t="str">
            <v>23.00.000</v>
          </cell>
          <cell r="B4251" t="str">
            <v>INSTALAÇÕES ESPECIAIS</v>
          </cell>
          <cell r="D4251">
            <v>0</v>
          </cell>
        </row>
        <row r="4252">
          <cell r="A4252" t="str">
            <v/>
          </cell>
          <cell r="D4252">
            <v>0</v>
          </cell>
        </row>
        <row r="4253">
          <cell r="A4253" t="str">
            <v>23.01.025</v>
          </cell>
          <cell r="B4253" t="str">
            <v>FORNECIMENTO E EXECUÇÃO DE PONTO PARA REDE LÓGICA SECO,COM ELETRODUTO DE PVC RÍGIDO DE 3/4", BUCHA E ARRUELA DE ALUMÍNIO, CAIXA PLÁSTICA, RÍGIDA, RETANGULAR 4X2" FAB. TIGRE OU SIMILAR E TAMPA CEGA 4X2" FAB.PIAL OU SIMILAR. INCLUINDO RASGO EM ALVENARIA.</v>
          </cell>
          <cell r="C4253" t="str">
            <v>Pt</v>
          </cell>
          <cell r="D4253">
            <v>24.024999999999999</v>
          </cell>
          <cell r="E4253">
            <v>19.22</v>
          </cell>
          <cell r="F4253" t="str">
            <v>SEDUC</v>
          </cell>
        </row>
        <row r="4254">
          <cell r="A4254" t="str">
            <v/>
          </cell>
          <cell r="D4254">
            <v>0</v>
          </cell>
        </row>
        <row r="4255">
          <cell r="A4255" t="str">
            <v>23.01.030</v>
          </cell>
          <cell r="B4255" t="str">
            <v>FORNECIMENTO E INSTALAÇÃO DE CABEAMENTO DE LÓGICA COM CABO UTP CATEGORIA 5E-04 PARES.</v>
          </cell>
          <cell r="C4255" t="str">
            <v>m</v>
          </cell>
          <cell r="D4255">
            <v>3.2750000000000004</v>
          </cell>
          <cell r="E4255">
            <v>2.62</v>
          </cell>
          <cell r="F4255" t="str">
            <v>SEDUC</v>
          </cell>
        </row>
        <row r="4256">
          <cell r="A4256" t="str">
            <v/>
          </cell>
          <cell r="D4256">
            <v>0</v>
          </cell>
        </row>
        <row r="4257">
          <cell r="A4257" t="str">
            <v>23.01.031</v>
          </cell>
          <cell r="B4257" t="str">
            <v>RETIRADA E COLOCAÇÃO DE CABOS LÓGICOS, SEM FORNECIMENTO DO MATERIAL.</v>
          </cell>
          <cell r="C4257" t="str">
            <v>m</v>
          </cell>
          <cell r="D4257">
            <v>2.7875000000000001</v>
          </cell>
          <cell r="E4257">
            <v>2.23</v>
          </cell>
          <cell r="F4257" t="str">
            <v>SEDUC</v>
          </cell>
        </row>
        <row r="4258">
          <cell r="A4258" t="str">
            <v/>
          </cell>
          <cell r="D4258">
            <v>0</v>
          </cell>
        </row>
        <row r="4259">
          <cell r="A4259" t="str">
            <v>23.01.032</v>
          </cell>
          <cell r="B4259" t="str">
            <v>FORNECIMENTO E INSTALAÇÃO DE CABO DE PAR TRANÇADO, UTP-4 PARES, CATEGORIA 6</v>
          </cell>
          <cell r="C4259" t="str">
            <v>m</v>
          </cell>
          <cell r="D4259">
            <v>4.2625000000000002</v>
          </cell>
          <cell r="E4259">
            <v>3.41</v>
          </cell>
          <cell r="F4259" t="str">
            <v>SEDUC</v>
          </cell>
        </row>
        <row r="4260">
          <cell r="A4260" t="str">
            <v/>
          </cell>
          <cell r="D4260">
            <v>0</v>
          </cell>
        </row>
        <row r="4261">
          <cell r="A4261" t="str">
            <v>23.01.033</v>
          </cell>
          <cell r="B4261" t="str">
            <v>FORNECIMENTO E INSTALAÇÃO DE PATCH CABLE 110 IDC - RJ - 2,50 METROS DE COMPRIMENTO.</v>
          </cell>
          <cell r="C4261" t="str">
            <v>Un</v>
          </cell>
          <cell r="D4261">
            <v>21.412499999999998</v>
          </cell>
          <cell r="E4261">
            <v>17.13</v>
          </cell>
          <cell r="F4261" t="str">
            <v>SEDUC</v>
          </cell>
        </row>
        <row r="4262">
          <cell r="A4262" t="str">
            <v/>
          </cell>
          <cell r="D4262">
            <v>0</v>
          </cell>
        </row>
        <row r="4263">
          <cell r="A4263" t="str">
            <v>23.01.034</v>
          </cell>
          <cell r="B4263" t="str">
            <v>CABO FAST-LAN 24 X 4P CATEGORIA 6, 600 MHZ</v>
          </cell>
          <cell r="C4263" t="str">
            <v>m</v>
          </cell>
          <cell r="D4263">
            <v>4.5250000000000004</v>
          </cell>
          <cell r="E4263">
            <v>3.62</v>
          </cell>
          <cell r="F4263" t="str">
            <v>SEDUC</v>
          </cell>
        </row>
        <row r="4264">
          <cell r="A4264" t="str">
            <v/>
          </cell>
          <cell r="D4264">
            <v>0</v>
          </cell>
        </row>
        <row r="4265">
          <cell r="A4265" t="str">
            <v>23.01.061</v>
          </cell>
          <cell r="B4265" t="str">
            <v>FORNECIMENTO E EXECUÇÃO DE PONTO SECO DE ANTENA EXTERNA, COM ELETRODUTO DE PVC RÍGIDO DE 3/4", BUCHA E ARRUELA DE ALUMÍNIO, CAIXA PVC 4X2" RÍGIDA FAB. TIGRE OU SIMILAR E TAMPA CEGA 4X2" FAB.PIAL OU SIMILAR. INCLUINDO RASGO EM ALVENARIA.</v>
          </cell>
          <cell r="C4265" t="str">
            <v>Pt</v>
          </cell>
          <cell r="D4265">
            <v>46.974999999999994</v>
          </cell>
          <cell r="E4265">
            <v>37.58</v>
          </cell>
          <cell r="F4265" t="str">
            <v>SEDUC</v>
          </cell>
        </row>
        <row r="4266">
          <cell r="A4266" t="str">
            <v/>
          </cell>
          <cell r="D4266">
            <v>0</v>
          </cell>
        </row>
        <row r="4267">
          <cell r="A4267" t="str">
            <v>23.01.062</v>
          </cell>
          <cell r="B4267" t="str">
            <v>PONTO DE ANTENA EXTERNO SECO, EM CONDULETES METÁLICOS, INCLUSIVE ELETRODUTOS DE PVC RÍGIDO ROSCÁVEL 3/4" COM 9,00M, LUVAS E CURVAS EM PVC, ABRAÇADEIRAS TIPO "D" BUCHAS E ARRUELAS DE ALUMÍNIO (INSTALAÇÃO APARENTE).</v>
          </cell>
          <cell r="C4267" t="str">
            <v>Pt</v>
          </cell>
          <cell r="D4267">
            <v>88.85</v>
          </cell>
          <cell r="E4267">
            <v>71.08</v>
          </cell>
          <cell r="F4267" t="str">
            <v>SEDUC</v>
          </cell>
        </row>
        <row r="4268">
          <cell r="A4268" t="str">
            <v/>
          </cell>
          <cell r="D4268">
            <v>0</v>
          </cell>
        </row>
        <row r="4269">
          <cell r="A4269" t="str">
            <v>23.02.010</v>
          </cell>
          <cell r="B4269" t="str">
            <v>JACK RJ45 CAT6 - 586A/B GIGALAN BEGE.</v>
          </cell>
          <cell r="C4269" t="str">
            <v>Un</v>
          </cell>
          <cell r="D4269">
            <v>28.700000000000003</v>
          </cell>
          <cell r="E4269">
            <v>22.96</v>
          </cell>
          <cell r="F4269" t="str">
            <v>SEDUC</v>
          </cell>
        </row>
        <row r="4270">
          <cell r="A4270" t="str">
            <v/>
          </cell>
          <cell r="D4270">
            <v>0</v>
          </cell>
        </row>
        <row r="4271">
          <cell r="A4271" t="str">
            <v>23.02.020</v>
          </cell>
          <cell r="B4271" t="str">
            <v>ADAPTER CABLE CAT.6 - 568-A COMPRIMENTO 2,5 METROS</v>
          </cell>
          <cell r="C4271" t="str">
            <v>Un</v>
          </cell>
          <cell r="D4271">
            <v>30.612499999999997</v>
          </cell>
          <cell r="E4271">
            <v>24.49</v>
          </cell>
          <cell r="F4271" t="str">
            <v>SEDUC</v>
          </cell>
        </row>
        <row r="4272">
          <cell r="A4272" t="str">
            <v/>
          </cell>
          <cell r="D4272">
            <v>0</v>
          </cell>
        </row>
        <row r="4273">
          <cell r="A4273" t="str">
            <v>23.02.030</v>
          </cell>
          <cell r="B4273" t="str">
            <v>GUIAS DE CABOS VERTICAL PARA RACK PLUS 44U</v>
          </cell>
          <cell r="C4273" t="str">
            <v>Un</v>
          </cell>
          <cell r="D4273">
            <v>581.22500000000002</v>
          </cell>
          <cell r="E4273">
            <v>464.98</v>
          </cell>
          <cell r="F4273" t="str">
            <v>SEDUC</v>
          </cell>
        </row>
        <row r="4274">
          <cell r="A4274" t="str">
            <v/>
          </cell>
          <cell r="D4274">
            <v>0</v>
          </cell>
        </row>
        <row r="4275">
          <cell r="A4275" t="str">
            <v>23.02.040</v>
          </cell>
          <cell r="B4275" t="str">
            <v>GUIAS DE CABOS INFERIORES PRETO PARA RACK</v>
          </cell>
          <cell r="C4275" t="str">
            <v>Un</v>
          </cell>
          <cell r="D4275">
            <v>83.699999999999989</v>
          </cell>
          <cell r="E4275">
            <v>66.959999999999994</v>
          </cell>
          <cell r="F4275" t="str">
            <v>SEDUC</v>
          </cell>
        </row>
        <row r="4276">
          <cell r="A4276" t="str">
            <v/>
          </cell>
          <cell r="D4276">
            <v>0</v>
          </cell>
        </row>
        <row r="4277">
          <cell r="A4277" t="str">
            <v>23.02.050</v>
          </cell>
          <cell r="B4277" t="str">
            <v>GUIAS DE CABOS SUPERIOR PRETO PARA RACK</v>
          </cell>
          <cell r="C4277" t="str">
            <v>Un</v>
          </cell>
          <cell r="D4277">
            <v>68.150000000000006</v>
          </cell>
          <cell r="E4277">
            <v>54.52</v>
          </cell>
          <cell r="F4277" t="str">
            <v>SEDUC</v>
          </cell>
        </row>
        <row r="4278">
          <cell r="A4278" t="str">
            <v/>
          </cell>
          <cell r="D4278">
            <v>0</v>
          </cell>
        </row>
        <row r="4279">
          <cell r="A4279" t="str">
            <v>23.02.060</v>
          </cell>
          <cell r="B4279" t="str">
            <v>FORNECIMENTO E INSTALAÇÃO DE PAINEL DE FECHAMENTO 19"X1U</v>
          </cell>
          <cell r="C4279" t="str">
            <v>Un</v>
          </cell>
          <cell r="D4279">
            <v>3367.5</v>
          </cell>
          <cell r="E4279">
            <v>2694</v>
          </cell>
          <cell r="F4279" t="str">
            <v>SEDUC</v>
          </cell>
        </row>
        <row r="4280">
          <cell r="A4280" t="str">
            <v/>
          </cell>
          <cell r="D4280">
            <v>0</v>
          </cell>
        </row>
        <row r="4281">
          <cell r="A4281" t="str">
            <v>23.02.070</v>
          </cell>
          <cell r="B4281" t="str">
            <v>FORNECIMENTO E INSTALAÇÃO DE PAINEL DE FECHAMENTO 19" X 4U</v>
          </cell>
          <cell r="C4281" t="str">
            <v>Un</v>
          </cell>
          <cell r="D4281">
            <v>102.8125</v>
          </cell>
          <cell r="E4281">
            <v>82.25</v>
          </cell>
          <cell r="F4281" t="str">
            <v>SEDUC</v>
          </cell>
        </row>
        <row r="4282">
          <cell r="A4282" t="str">
            <v/>
          </cell>
          <cell r="D4282">
            <v>0</v>
          </cell>
        </row>
        <row r="4283">
          <cell r="A4283" t="str">
            <v>23.02.080</v>
          </cell>
          <cell r="B4283" t="str">
            <v>FORNECIMENTO E INSTALAÇÃO DE PTCH PANEL 24 PORTAS CAT.6 , 568 A/B GIGALAN.</v>
          </cell>
          <cell r="C4283" t="str">
            <v>Un</v>
          </cell>
          <cell r="D4283">
            <v>589.5625</v>
          </cell>
          <cell r="E4283">
            <v>471.65</v>
          </cell>
          <cell r="F4283" t="str">
            <v>SEDUC</v>
          </cell>
        </row>
        <row r="4284">
          <cell r="A4284" t="str">
            <v/>
          </cell>
          <cell r="D4284">
            <v>0</v>
          </cell>
        </row>
        <row r="4285">
          <cell r="A4285" t="str">
            <v>23.02.090</v>
          </cell>
          <cell r="B4285" t="str">
            <v>FORNECIMENTO E INSTALAÇÃO DE RACK ABERTO PLUS 19" X 44U</v>
          </cell>
          <cell r="C4285" t="str">
            <v>Un</v>
          </cell>
          <cell r="D4285">
            <v>652</v>
          </cell>
          <cell r="E4285">
            <v>521.6</v>
          </cell>
          <cell r="F4285" t="str">
            <v>SEDUC</v>
          </cell>
        </row>
        <row r="4286">
          <cell r="A4286" t="str">
            <v/>
          </cell>
          <cell r="D4286">
            <v>0</v>
          </cell>
        </row>
        <row r="4287">
          <cell r="A4287" t="str">
            <v>23.02.100</v>
          </cell>
          <cell r="B4287" t="str">
            <v>FORNECIMENTO E INSTALAÇÃO DE PAINEL 19" X 4U, COM BLOCO 110IDC, 200 PARES</v>
          </cell>
          <cell r="C4287" t="str">
            <v>Un</v>
          </cell>
          <cell r="D4287">
            <v>494.98750000000001</v>
          </cell>
          <cell r="E4287">
            <v>395.99</v>
          </cell>
          <cell r="F4287" t="str">
            <v>SEDUC</v>
          </cell>
        </row>
        <row r="4288">
          <cell r="A4288" t="str">
            <v/>
          </cell>
          <cell r="D4288">
            <v>0</v>
          </cell>
        </row>
        <row r="4289">
          <cell r="A4289" t="str">
            <v>23.02.105</v>
          </cell>
          <cell r="B4289" t="str">
            <v>PLACA (ESPELHO) PARA CAIXA , 4 X 2 - 1 SAÍDA RJ 45</v>
          </cell>
          <cell r="C4289" t="str">
            <v>Un</v>
          </cell>
          <cell r="D4289">
            <v>3.8624999999999998</v>
          </cell>
          <cell r="E4289">
            <v>3.09</v>
          </cell>
          <cell r="F4289" t="str">
            <v>SEDUC</v>
          </cell>
        </row>
        <row r="4290">
          <cell r="A4290" t="str">
            <v/>
          </cell>
          <cell r="D4290">
            <v>0</v>
          </cell>
        </row>
        <row r="4291">
          <cell r="A4291" t="str">
            <v>23.02.110</v>
          </cell>
          <cell r="B4291" t="str">
            <v>PLACA (ESPELHO) PARA CAIXA, 4 X 2 - 2 SAÍDAS RJ45</v>
          </cell>
          <cell r="C4291" t="str">
            <v>Un</v>
          </cell>
          <cell r="D4291">
            <v>3.8624999999999998</v>
          </cell>
          <cell r="E4291">
            <v>3.09</v>
          </cell>
          <cell r="F4291" t="str">
            <v>SEDUC</v>
          </cell>
        </row>
        <row r="4292">
          <cell r="A4292" t="str">
            <v/>
          </cell>
          <cell r="D4292">
            <v>0</v>
          </cell>
        </row>
        <row r="4293">
          <cell r="A4293" t="str">
            <v>23.02.120</v>
          </cell>
          <cell r="B4293" t="str">
            <v>FORNECIMENTO E INSTALAÇÃO DE CONECTOR 110 IDC 5 PARES FÊMEA</v>
          </cell>
          <cell r="C4293" t="str">
            <v>Un</v>
          </cell>
          <cell r="D4293">
            <v>9.8125</v>
          </cell>
          <cell r="E4293">
            <v>7.85</v>
          </cell>
          <cell r="F4293" t="str">
            <v>SEDUC</v>
          </cell>
        </row>
        <row r="4294">
          <cell r="A4294" t="str">
            <v/>
          </cell>
          <cell r="D4294">
            <v>0</v>
          </cell>
        </row>
        <row r="4295">
          <cell r="A4295" t="str">
            <v>23.03.015</v>
          </cell>
          <cell r="B4295" t="str">
            <v>FORNECIMENTO E FIXAÇÃO DE EXTINTOR DE PÓ QUÍMICO 4KG, COM SUPORTE E PLACA DE SINALIZAÇÃO.</v>
          </cell>
          <cell r="C4295" t="str">
            <v>Un</v>
          </cell>
          <cell r="D4295">
            <v>125.82499999999999</v>
          </cell>
          <cell r="E4295">
            <v>100.66</v>
          </cell>
          <cell r="F4295" t="str">
            <v>SEDUC</v>
          </cell>
        </row>
        <row r="4296">
          <cell r="A4296" t="str">
            <v/>
          </cell>
          <cell r="D4296">
            <v>0</v>
          </cell>
        </row>
        <row r="4297">
          <cell r="A4297" t="str">
            <v>23.03.025</v>
          </cell>
          <cell r="B4297" t="str">
            <v>FORNECIMENTO E FIXAÇÃO DE EXTINTOR DE PÓ QUÍMICO 6KG, COM SUPORTE E SINALIZAÇÃO</v>
          </cell>
          <cell r="C4297" t="str">
            <v>Un</v>
          </cell>
          <cell r="D4297">
            <v>149.94999999999999</v>
          </cell>
          <cell r="E4297">
            <v>119.96</v>
          </cell>
          <cell r="F4297" t="str">
            <v>SEDUC</v>
          </cell>
        </row>
        <row r="4298">
          <cell r="A4298" t="str">
            <v/>
          </cell>
          <cell r="D4298">
            <v>0</v>
          </cell>
        </row>
        <row r="4299">
          <cell r="A4299" t="str">
            <v>23.03.026</v>
          </cell>
          <cell r="B4299" t="str">
            <v>FORNECIMENTO E FIXAÇÃO DE EXTINTOR DE PÓ QUÍMICO 8 KG, COM SUPORTE E PLACA DE SINALIZAÇÃO.</v>
          </cell>
          <cell r="C4299" t="str">
            <v>Un</v>
          </cell>
          <cell r="D4299">
            <v>204.16250000000002</v>
          </cell>
          <cell r="E4299">
            <v>163.33000000000001</v>
          </cell>
          <cell r="F4299" t="str">
            <v>SEDUC</v>
          </cell>
        </row>
        <row r="4300">
          <cell r="A4300" t="str">
            <v/>
          </cell>
          <cell r="D4300">
            <v>0</v>
          </cell>
        </row>
        <row r="4301">
          <cell r="A4301" t="str">
            <v>23.03.027</v>
          </cell>
          <cell r="B4301" t="str">
            <v>FORNECIMENTO E FIXAÇÃO DE EXTINTOR DE PÓ QUÍMICO 12 KG, COM SUPORTE E PLACA DE SINALIZAÇÃO.</v>
          </cell>
          <cell r="C4301" t="str">
            <v>Un</v>
          </cell>
          <cell r="D4301">
            <v>245.83749999999998</v>
          </cell>
          <cell r="E4301">
            <v>196.67</v>
          </cell>
          <cell r="F4301" t="str">
            <v>SEDUC</v>
          </cell>
        </row>
        <row r="4302">
          <cell r="A4302" t="str">
            <v/>
          </cell>
          <cell r="D4302">
            <v>0</v>
          </cell>
        </row>
        <row r="4303">
          <cell r="A4303" t="str">
            <v>23.03.028</v>
          </cell>
          <cell r="B4303" t="str">
            <v>FORNECIMENTO E FIXAÇÃO DE EXTINTOR DE GÁS CARBÔNICO 10 KG, COM SUPORTE E PLACA DE SINALIZAÇÃO.</v>
          </cell>
          <cell r="C4303" t="str">
            <v>Un</v>
          </cell>
          <cell r="D4303">
            <v>1009.1625</v>
          </cell>
          <cell r="E4303">
            <v>807.33</v>
          </cell>
          <cell r="F4303" t="str">
            <v>SEDUC</v>
          </cell>
        </row>
        <row r="4304">
          <cell r="A4304" t="str">
            <v/>
          </cell>
          <cell r="D4304">
            <v>0</v>
          </cell>
        </row>
        <row r="4305">
          <cell r="A4305" t="str">
            <v>23.03.035</v>
          </cell>
          <cell r="B4305" t="str">
            <v>FORNECIMENTO E FIXAÇÃO DE EXTINTOR DE GÁS CARBÔNICO 6KG, COM SUPORTE E PLACA DE SINALIZAÇÃO.</v>
          </cell>
          <cell r="C4305" t="str">
            <v>Un</v>
          </cell>
          <cell r="D4305">
            <v>443.23749999999995</v>
          </cell>
          <cell r="E4305">
            <v>354.59</v>
          </cell>
          <cell r="F4305" t="str">
            <v>SEDUC</v>
          </cell>
        </row>
        <row r="4306">
          <cell r="A4306" t="str">
            <v/>
          </cell>
          <cell r="D4306">
            <v>0</v>
          </cell>
        </row>
        <row r="4307">
          <cell r="A4307" t="str">
            <v>23.03.045</v>
          </cell>
          <cell r="B4307" t="str">
            <v>FORNECIMENTO E FIXAÇÃO DE EXTINTOR DE ÁGUA PRESSURIZADA CAP.10L, COM SUPORTE E PLACA DE SINALIZAÇÃO.</v>
          </cell>
          <cell r="C4307" t="str">
            <v>Un</v>
          </cell>
          <cell r="D4307">
            <v>129.08750000000001</v>
          </cell>
          <cell r="E4307">
            <v>103.27</v>
          </cell>
          <cell r="F4307" t="str">
            <v>SEDUC</v>
          </cell>
        </row>
        <row r="4308">
          <cell r="A4308" t="str">
            <v/>
          </cell>
          <cell r="D4308">
            <v>0</v>
          </cell>
        </row>
        <row r="4309">
          <cell r="A4309" t="str">
            <v>23.04.010</v>
          </cell>
          <cell r="B4309" t="str">
            <v>FORNECIMENTO E INSTALAÇÃO DE CENTRAL DE ALARME CONVENCIONAL.</v>
          </cell>
          <cell r="C4309" t="str">
            <v>Un</v>
          </cell>
          <cell r="D4309">
            <v>1093.1125</v>
          </cell>
          <cell r="E4309">
            <v>874.49</v>
          </cell>
          <cell r="F4309" t="str">
            <v>SEDUC</v>
          </cell>
        </row>
        <row r="4310">
          <cell r="A4310" t="str">
            <v/>
          </cell>
          <cell r="D4310">
            <v>0</v>
          </cell>
        </row>
        <row r="4311">
          <cell r="A4311" t="str">
            <v>23.04.020</v>
          </cell>
          <cell r="B4311" t="str">
            <v>FORNECIMENTO E INSTALAÇÃO DE ACIONADOR DE ALARME</v>
          </cell>
          <cell r="C4311" t="str">
            <v>Un</v>
          </cell>
          <cell r="D4311">
            <v>100.1875</v>
          </cell>
          <cell r="E4311">
            <v>80.150000000000006</v>
          </cell>
          <cell r="F4311" t="str">
            <v>SEDUC</v>
          </cell>
        </row>
        <row r="4312">
          <cell r="A4312" t="str">
            <v/>
          </cell>
          <cell r="D4312">
            <v>0</v>
          </cell>
        </row>
        <row r="4313">
          <cell r="A4313" t="str">
            <v>23.04.030</v>
          </cell>
          <cell r="B4313" t="str">
            <v>FORNECIMENTO E INSTALAÇÃO DE SIRENE PARA ALARME</v>
          </cell>
          <cell r="C4313" t="str">
            <v>Un</v>
          </cell>
          <cell r="D4313">
            <v>104.8625</v>
          </cell>
          <cell r="E4313">
            <v>83.89</v>
          </cell>
          <cell r="F4313" t="str">
            <v>SEDUC</v>
          </cell>
        </row>
        <row r="4314">
          <cell r="A4314" t="str">
            <v/>
          </cell>
          <cell r="D4314">
            <v>0</v>
          </cell>
        </row>
        <row r="4315">
          <cell r="A4315" t="str">
            <v>23.04.040</v>
          </cell>
          <cell r="B4315" t="str">
            <v>FORNECIMENTO E INSTALAÇÃO DE DETECTOR DE FUMAÇA</v>
          </cell>
          <cell r="C4315" t="str">
            <v>Un</v>
          </cell>
          <cell r="D4315">
            <v>147.6875</v>
          </cell>
          <cell r="E4315">
            <v>118.15</v>
          </cell>
          <cell r="F4315" t="str">
            <v>SEDUC</v>
          </cell>
        </row>
        <row r="4316">
          <cell r="A4316" t="str">
            <v/>
          </cell>
          <cell r="D4316">
            <v>0</v>
          </cell>
        </row>
        <row r="4317">
          <cell r="A4317" t="str">
            <v>23.05.010</v>
          </cell>
          <cell r="B4317" t="str">
            <v>FORNECIMENTO E INSTALAÇÃO DE CENTRAL DE GÁS GLP PARA 4 P-45 (2+2) INCLUINDO PIGTAIL VIBRASIL 1/2"X800,00MM, VÁLVULA DE RETENÇÃO 7/16X1/2", COLETOR GLP 2+2 E REGULADOR DE 1º ESTÁGIO.</v>
          </cell>
          <cell r="C4317" t="str">
            <v>Cj</v>
          </cell>
          <cell r="D4317">
            <v>1166.7874999999999</v>
          </cell>
          <cell r="E4317">
            <v>933.43</v>
          </cell>
          <cell r="F4317" t="str">
            <v>SEE</v>
          </cell>
        </row>
        <row r="4318">
          <cell r="A4318" t="str">
            <v/>
          </cell>
          <cell r="D4318">
            <v>0</v>
          </cell>
        </row>
        <row r="4319">
          <cell r="A4319" t="str">
            <v>23.05.020</v>
          </cell>
          <cell r="B4319" t="str">
            <v>PONTO DE GÁS GLP INCLUINDO FORNECIMENTO E INSTALAÇÃO DE REDE DE DISTRIBUIÇÃO EM TUBO DE AÇO CARBONO SEM COSTURA SCHEDULE 40 DE 1/2",  PARA ATENDER PONTOS DE CONSUMO, INCLUSIVE PINTURA DA REDE E TESTE DE ESTANQUEIDADE.</v>
          </cell>
          <cell r="C4319" t="str">
            <v>Pt</v>
          </cell>
          <cell r="D4319">
            <v>564.6</v>
          </cell>
          <cell r="E4319">
            <v>451.68</v>
          </cell>
          <cell r="F4319" t="str">
            <v>SEE</v>
          </cell>
        </row>
        <row r="4320">
          <cell r="A4320" t="str">
            <v/>
          </cell>
          <cell r="D4320">
            <v>0</v>
          </cell>
        </row>
        <row r="4321">
          <cell r="A4321" t="str">
            <v>23.06.007</v>
          </cell>
          <cell r="B4321" t="str">
            <v>FORNECIMENTO E INSTALAÇÃO DE PLUG PARA TOMADA MONOFÁSICA INSDUSTRIAL DE 16A - 3 POLOS - 220V - COM PARTES PLÁSTICAS EM POLIAMIDA 6.6 AUTO-EXTINGUÍVEL, VEDAÇÕES E GUARNIÇÕES EM SBR E TERMINAIS EM LATÃO MACIÇO - REF. N3076 - STECK, SIEMENS OU SIMILAR.</v>
          </cell>
          <cell r="C4321" t="str">
            <v>Un</v>
          </cell>
          <cell r="D4321">
            <v>15.787500000000001</v>
          </cell>
          <cell r="E4321">
            <v>12.63</v>
          </cell>
          <cell r="F4321" t="str">
            <v>SEDUC</v>
          </cell>
        </row>
        <row r="4322">
          <cell r="A4322" t="str">
            <v/>
          </cell>
          <cell r="D4322">
            <v>0</v>
          </cell>
        </row>
        <row r="4323">
          <cell r="A4323" t="str">
            <v>23.06.008</v>
          </cell>
          <cell r="B4323" t="str">
            <v>FORNECIMENTO E INSTALAÇÃO DE PLUG PARA TOMADA TRIFÁSICA INSDUSTRIAL DE 32A - 4 POLOS - 380V - COM PARTES PLÁSTICAS EM POLIAMIDA 6.6 AUTO-EXTINGUÍVEL, VEDAÇÕES E GUARNIÇÕES EM SBR E TERMINAIS EM LATÃO MACIÇO - REF. N4276 - STECK, SIEMENS OU SIMILAR.</v>
          </cell>
          <cell r="C4323" t="str">
            <v>Un</v>
          </cell>
          <cell r="D4323">
            <v>22.1875</v>
          </cell>
          <cell r="E4323">
            <v>17.75</v>
          </cell>
          <cell r="F4323" t="str">
            <v>SEDUC</v>
          </cell>
        </row>
        <row r="4324">
          <cell r="A4324" t="str">
            <v/>
          </cell>
          <cell r="D4324">
            <v>0</v>
          </cell>
        </row>
        <row r="4325">
          <cell r="A4325" t="str">
            <v>23.06.011</v>
          </cell>
          <cell r="B4325" t="str">
            <v>FORNECIMENTO E INSTALAÇÃO DE TOMADA MONOFÁSICA INSDUSTRIAL DE 16A - 3 POLOS - 220V - SOBREPOR, COM PARTES PLÁSTICAS EM POLIAMIDA 6.6 AUTO-EXTINGUÍVEL, VEDAÇÕES E GUARNIÇÕES EM SBR E TERMINAIS EM LATÃO MACIÇO - REF. N3006 - STECK, SIEMENS OU SIMILAR.</v>
          </cell>
          <cell r="C4325" t="str">
            <v>Un</v>
          </cell>
          <cell r="D4325">
            <v>26.1875</v>
          </cell>
          <cell r="E4325">
            <v>20.95</v>
          </cell>
          <cell r="F4325" t="str">
            <v>SEDUC</v>
          </cell>
        </row>
        <row r="4326">
          <cell r="A4326" t="str">
            <v/>
          </cell>
          <cell r="D4326">
            <v>0</v>
          </cell>
        </row>
        <row r="4327">
          <cell r="A4327" t="str">
            <v>23.06.021</v>
          </cell>
          <cell r="B4327" t="str">
            <v>FORNECIMENTO E INSTALAÇÃO DE TOMADA TRIFÁSICA INSDUSTRIAL DE 32A - 4 POLOS - 380V - SOBREPOR, COM PARTES PLÁSTICAS EM POLIAMIDA 6.6 AUTO-EXTINGUÍVEL, VEDAÇÕES E GUARNIÇÕES EM SBR E TERMINAIS EM LATÃO MACIÇO - REF. N4206 - STECK, SIEMENS OU SIMILAR.</v>
          </cell>
          <cell r="C4327" t="str">
            <v>Un</v>
          </cell>
          <cell r="D4327">
            <v>30.737500000000001</v>
          </cell>
          <cell r="E4327">
            <v>24.59</v>
          </cell>
          <cell r="F4327" t="str">
            <v>SEDUC</v>
          </cell>
        </row>
        <row r="4328">
          <cell r="A4328" t="str">
            <v/>
          </cell>
          <cell r="D4328">
            <v>0</v>
          </cell>
        </row>
        <row r="4329">
          <cell r="A4329" t="str">
            <v>23.06.031</v>
          </cell>
          <cell r="B4329" t="str">
            <v>FORNECIMENTO E INSTALAÇÃO DE TOMADA PARA PISO TRIFÁSICA INSDUSTRIAL DE 32A - 4 POLOS - 380V - EMBUTIR, COM PARTES PLÁSTICAS EM POLIAMIDA 6.6 AUTO-EXTINGUÍVEL, VEDAÇÕES E GUARNIÇÕES EM SBR E TERMINAIS EM LATÃO MACIÇO - REF. N4246 - STECK, SIEMENS OU SIMILA</v>
          </cell>
          <cell r="C4329" t="str">
            <v>Un</v>
          </cell>
          <cell r="D4329">
            <v>31.6</v>
          </cell>
          <cell r="E4329">
            <v>25.28</v>
          </cell>
          <cell r="F4329" t="str">
            <v>SEDUC</v>
          </cell>
        </row>
        <row r="4330">
          <cell r="A4330" t="str">
            <v/>
          </cell>
          <cell r="D4330">
            <v>0</v>
          </cell>
        </row>
        <row r="4331">
          <cell r="A4331" t="str">
            <v>23.06.032</v>
          </cell>
          <cell r="B4331" t="str">
            <v>FORNECIMENTO E INSTALAÇÃO DE RÉGUA PARA 8 TOMADAS.</v>
          </cell>
          <cell r="C4331" t="str">
            <v>Un</v>
          </cell>
          <cell r="D4331">
            <v>94.912500000000009</v>
          </cell>
          <cell r="E4331">
            <v>75.930000000000007</v>
          </cell>
          <cell r="F4331" t="str">
            <v>SEDUC</v>
          </cell>
        </row>
        <row r="4332">
          <cell r="A4332" t="str">
            <v/>
          </cell>
          <cell r="D4332">
            <v>0</v>
          </cell>
        </row>
        <row r="4333">
          <cell r="A4333" t="str">
            <v>23.07.010</v>
          </cell>
          <cell r="B4333" t="str">
            <v>INSTALAÇÃO DE APARELHO DE AR CONDICIONADO TIPO SPLIT EM PAREDE, SEM FORNECIMENTO DE EQUIPAMENTO, INCLUINDO OS SERVIÇOS DE: INSTALAÇÃO DOS EQUIPAMENTOS (SPLIT E CONDENSADOR NO SUPORTE); EXECUÇÃO DE SOLDA E DRENO; FORNECIMENTO DO GÁS; FORNECIMENTO E INSTALA</v>
          </cell>
          <cell r="C4333" t="str">
            <v>Un</v>
          </cell>
          <cell r="D4333">
            <v>929.16250000000002</v>
          </cell>
          <cell r="E4333">
            <v>743.33</v>
          </cell>
          <cell r="F4333" t="str">
            <v>SEDUC</v>
          </cell>
        </row>
        <row r="4334">
          <cell r="A4334" t="str">
            <v/>
          </cell>
          <cell r="D4334">
            <v>0</v>
          </cell>
        </row>
        <row r="4335">
          <cell r="A4335" t="str">
            <v>23.08.001</v>
          </cell>
          <cell r="B4335" t="str">
            <v>FORNECIMENTO E INSTALAÇÃO DE PARA-RAIO, TIPO FRANKLIN, DE 04 PONTAS EM AÇO INOXIDÁVEL COM 350 MM.</v>
          </cell>
          <cell r="C4335" t="str">
            <v>Un</v>
          </cell>
          <cell r="D4335">
            <v>64.075000000000003</v>
          </cell>
          <cell r="E4335">
            <v>51.26</v>
          </cell>
          <cell r="F4335" t="str">
            <v>SEDUC</v>
          </cell>
        </row>
        <row r="4336">
          <cell r="A4336" t="str">
            <v/>
          </cell>
          <cell r="D4336">
            <v>0</v>
          </cell>
        </row>
        <row r="4337">
          <cell r="A4337" t="str">
            <v>23.08.002</v>
          </cell>
          <cell r="B4337" t="str">
            <v>FORNECIMENTO E INSTALAÇÃO DE SUPORTE GUIA, H=20 CM, GALV. A FOGO COM RODANA DE POLIPROPILENO COM CHAPA ENCOSTO PARA PARAFUSAR.</v>
          </cell>
          <cell r="C4337" t="str">
            <v>Un</v>
          </cell>
          <cell r="D4337">
            <v>17.375</v>
          </cell>
          <cell r="E4337">
            <v>13.9</v>
          </cell>
          <cell r="F4337" t="str">
            <v>SEDUC</v>
          </cell>
        </row>
        <row r="4338">
          <cell r="A4338" t="str">
            <v/>
          </cell>
          <cell r="D4338">
            <v>0</v>
          </cell>
        </row>
        <row r="4339">
          <cell r="A4339" t="str">
            <v>23.08.003</v>
          </cell>
          <cell r="B4339" t="str">
            <v>FORNECIMENTO E INSTALAÇÃO DE CONJUNTO DE ESTAIS, COM CABO DE AÇO, COM 2 M CADA - ESTAI COM DIAM. 1 1/2</v>
          </cell>
          <cell r="C4339" t="str">
            <v>Cj</v>
          </cell>
          <cell r="D4339">
            <v>140.51249999999999</v>
          </cell>
          <cell r="E4339">
            <v>112.41</v>
          </cell>
          <cell r="F4339" t="str">
            <v xml:space="preserve">SEDUC </v>
          </cell>
        </row>
        <row r="4340">
          <cell r="A4340" t="str">
            <v/>
          </cell>
          <cell r="D4340">
            <v>0</v>
          </cell>
        </row>
        <row r="4341">
          <cell r="A4341" t="str">
            <v>23.08.004</v>
          </cell>
          <cell r="B4341" t="str">
            <v>FORNECIMENTO E INSTALAÇÃO DE TUBO GALVANIZADO, COM COSTURA, TIPO PESADO DIN 2440 DIAM. 1 1/2, PEÇA COM 3M.</v>
          </cell>
          <cell r="C4341" t="str">
            <v>Un</v>
          </cell>
          <cell r="D4341">
            <v>196.125</v>
          </cell>
          <cell r="E4341">
            <v>156.9</v>
          </cell>
          <cell r="F4341" t="str">
            <v>SEDUC</v>
          </cell>
        </row>
        <row r="4342">
          <cell r="A4342" t="str">
            <v/>
          </cell>
          <cell r="D4342">
            <v>0</v>
          </cell>
        </row>
        <row r="4343">
          <cell r="A4343" t="str">
            <v>23.08.005</v>
          </cell>
          <cell r="B4343" t="str">
            <v>FORNECIMENTO E INSTALAÇÃO DE SINALIZADOR NOTURNO AUTOMÁTICO, PARA 01 LAM. INCAND. DE 60 W,  COM RELE FOTOELÉTRICO EM 220 W.</v>
          </cell>
          <cell r="C4343" t="str">
            <v>Un</v>
          </cell>
          <cell r="D4343">
            <v>64.55</v>
          </cell>
          <cell r="E4343">
            <v>51.64</v>
          </cell>
          <cell r="F4343" t="str">
            <v>SEDUC</v>
          </cell>
        </row>
        <row r="4344">
          <cell r="A4344" t="str">
            <v/>
          </cell>
          <cell r="D4344">
            <v>0</v>
          </cell>
        </row>
        <row r="4345">
          <cell r="A4345" t="str">
            <v>23.08.006</v>
          </cell>
          <cell r="B4345" t="str">
            <v>FORNECIMENTO E INSTALAÇÃO DE SUPORTE PARA SINALIZADOR EM MASTRO COM ROSCA DUPLA DIAM. 1/2"</v>
          </cell>
          <cell r="C4345" t="str">
            <v>Un</v>
          </cell>
          <cell r="D4345">
            <v>24.887499999999999</v>
          </cell>
          <cell r="E4345">
            <v>19.91</v>
          </cell>
          <cell r="F4345" t="str">
            <v xml:space="preserve">SEDUC </v>
          </cell>
        </row>
        <row r="4346">
          <cell r="A4346" t="str">
            <v/>
          </cell>
          <cell r="D4346">
            <v>0</v>
          </cell>
        </row>
        <row r="4347">
          <cell r="A4347" t="str">
            <v>23.08.007</v>
          </cell>
          <cell r="B4347" t="str">
            <v>FORNECIMENTO E INSTALAÇÃO DE TERMINAL AÉREO COM BANDEIRINHA HORIZONTAL H=500MM.</v>
          </cell>
          <cell r="C4347" t="str">
            <v>Un</v>
          </cell>
          <cell r="D4347">
            <v>23.512499999999999</v>
          </cell>
          <cell r="E4347">
            <v>18.809999999999999</v>
          </cell>
          <cell r="F4347" t="str">
            <v>SEDUC</v>
          </cell>
        </row>
        <row r="4348">
          <cell r="A4348" t="str">
            <v/>
          </cell>
          <cell r="D4348">
            <v>0</v>
          </cell>
        </row>
        <row r="4349">
          <cell r="A4349" t="str">
            <v>23.08.008</v>
          </cell>
          <cell r="B4349" t="str">
            <v>FORNECIMENTO E INSTALAÇÃO DE TERMINAL AEREO COM BANDEIRINHA HORIZONTAL H=350MM X DIAM. 3/8</v>
          </cell>
          <cell r="C4349" t="str">
            <v>Un</v>
          </cell>
          <cell r="D4349">
            <v>18.25</v>
          </cell>
          <cell r="E4349">
            <v>14.6</v>
          </cell>
          <cell r="F4349" t="str">
            <v xml:space="preserve">SEDUC </v>
          </cell>
        </row>
        <row r="4350">
          <cell r="A4350" t="str">
            <v/>
          </cell>
          <cell r="D4350">
            <v>0</v>
          </cell>
        </row>
        <row r="4351">
          <cell r="A4351" t="str">
            <v>23.08.009</v>
          </cell>
          <cell r="B4351" t="str">
            <v>FORNECIMENTO E INSTALAÇÃO DE CONECTOR PARALELO EM BRONZE COM PARAFUSOS PARA CABO DE COBRE NÚ DE 16 A 50 MM².</v>
          </cell>
          <cell r="C4351" t="str">
            <v>Un</v>
          </cell>
          <cell r="D4351">
            <v>33.412500000000001</v>
          </cell>
          <cell r="E4351">
            <v>26.73</v>
          </cell>
          <cell r="F4351" t="str">
            <v>SEDUC</v>
          </cell>
        </row>
        <row r="4352">
          <cell r="A4352" t="str">
            <v/>
          </cell>
          <cell r="D4352">
            <v>0</v>
          </cell>
        </row>
        <row r="4353">
          <cell r="A4353" t="str">
            <v>23.08.010</v>
          </cell>
          <cell r="B4353" t="str">
            <v>FORNECIMENTO E INSTALAÇÃO DE BASE DE BARRA DE FERRO FUNDIDO PARA MASTRO COM DIAM. 1 1/2 ( PARA-RAIO )</v>
          </cell>
          <cell r="C4353" t="str">
            <v>Un</v>
          </cell>
          <cell r="D4353">
            <v>110</v>
          </cell>
          <cell r="E4353">
            <v>88</v>
          </cell>
          <cell r="F4353" t="str">
            <v xml:space="preserve">SEDUC </v>
          </cell>
        </row>
        <row r="4354">
          <cell r="A4354" t="str">
            <v/>
          </cell>
          <cell r="D4354">
            <v>0</v>
          </cell>
        </row>
        <row r="4355">
          <cell r="A4355" t="str">
            <v>23.08.011</v>
          </cell>
          <cell r="B4355" t="str">
            <v xml:space="preserve">FORNECIMENTO E INSTALAÇÃO DE ABRAÇADEIRA TIPO BANDEIRA REFORÇADA C/PERFIL DIAM. 2". </v>
          </cell>
          <cell r="C4355" t="str">
            <v>Un</v>
          </cell>
          <cell r="D4355">
            <v>57.074999999999996</v>
          </cell>
          <cell r="E4355">
            <v>45.66</v>
          </cell>
          <cell r="F4355" t="str">
            <v xml:space="preserve">SEDUC </v>
          </cell>
        </row>
        <row r="4356">
          <cell r="A4356" t="str">
            <v/>
          </cell>
          <cell r="D4356">
            <v>0</v>
          </cell>
        </row>
        <row r="4357">
          <cell r="A4357" t="str">
            <v>23.08.012</v>
          </cell>
          <cell r="B4357" t="str">
            <v>FORNECIMENTO E INSTALAÇÃO DE ABRAÇADEIRA GUIA PARA MASTRO SIMPLES COM 01 DESCIDA.</v>
          </cell>
          <cell r="C4357" t="str">
            <v>Un</v>
          </cell>
          <cell r="D4357">
            <v>15.387500000000001</v>
          </cell>
          <cell r="E4357">
            <v>12.31</v>
          </cell>
          <cell r="F4357" t="str">
            <v>SEDUC</v>
          </cell>
        </row>
        <row r="4358">
          <cell r="A4358" t="str">
            <v/>
          </cell>
          <cell r="D4358">
            <v>0</v>
          </cell>
        </row>
        <row r="4359">
          <cell r="A4359" t="str">
            <v>23.08.013</v>
          </cell>
          <cell r="B4359" t="str">
            <v>FORNECIMENTO E INSTALAÇÃO DE CONECTOR, TIPO CUNHA, PARA CABO DE COBRE NU DE 16 A 50MM².</v>
          </cell>
          <cell r="C4359" t="str">
            <v>Un</v>
          </cell>
          <cell r="D4359">
            <v>35.387499999999996</v>
          </cell>
          <cell r="E4359">
            <v>28.31</v>
          </cell>
          <cell r="F4359" t="str">
            <v xml:space="preserve">SEDUC </v>
          </cell>
        </row>
        <row r="4360">
          <cell r="A4360" t="str">
            <v/>
          </cell>
          <cell r="D4360">
            <v>0</v>
          </cell>
        </row>
        <row r="4361">
          <cell r="A4361" t="str">
            <v>23.08.014</v>
          </cell>
          <cell r="B4361" t="str">
            <v>FORNECIMENTO E INSTALAÇÃO DE FITA DE AÇO TIPO BANDIT</v>
          </cell>
          <cell r="C4361" t="str">
            <v>m</v>
          </cell>
          <cell r="D4361">
            <v>10.125</v>
          </cell>
          <cell r="E4361">
            <v>8.1</v>
          </cell>
          <cell r="F4361" t="str">
            <v xml:space="preserve">SEDUC </v>
          </cell>
        </row>
        <row r="4362">
          <cell r="A4362" t="str">
            <v/>
          </cell>
          <cell r="D4362">
            <v>0</v>
          </cell>
        </row>
        <row r="4363">
          <cell r="A4363" t="str">
            <v>23.08.015</v>
          </cell>
          <cell r="B4363" t="str">
            <v>FORNECIMENTO E INSTALAÇÃO DE CABO DE ALUMINIO NU 1/0 CAA</v>
          </cell>
          <cell r="C4363" t="str">
            <v>m</v>
          </cell>
          <cell r="D4363">
            <v>27.487499999999997</v>
          </cell>
          <cell r="E4363">
            <v>21.99</v>
          </cell>
          <cell r="F4363" t="str">
            <v xml:space="preserve">SEDUC </v>
          </cell>
        </row>
        <row r="4364">
          <cell r="A4364" t="str">
            <v/>
          </cell>
          <cell r="D4364">
            <v>0</v>
          </cell>
        </row>
        <row r="4365">
          <cell r="A4365" t="str">
            <v>23.08.016</v>
          </cell>
          <cell r="B4365" t="str">
            <v xml:space="preserve">FORNECIMENTO E INSTALAÇÃO DE ABRAÇADEIRA PARA PARA-RAIO EM POSTE </v>
          </cell>
          <cell r="C4365" t="str">
            <v>Un</v>
          </cell>
          <cell r="D4365">
            <v>37.162500000000001</v>
          </cell>
          <cell r="E4365">
            <v>29.73</v>
          </cell>
          <cell r="F4365" t="str">
            <v xml:space="preserve">SEDUC </v>
          </cell>
        </row>
        <row r="4366">
          <cell r="A4366" t="str">
            <v/>
          </cell>
          <cell r="D4366">
            <v>0</v>
          </cell>
        </row>
        <row r="4367">
          <cell r="A4367" t="str">
            <v>24.00.000</v>
          </cell>
          <cell r="B4367" t="str">
            <v>EQUIPAMENTOS</v>
          </cell>
          <cell r="D4367">
            <v>0</v>
          </cell>
        </row>
        <row r="4368">
          <cell r="A4368" t="str">
            <v/>
          </cell>
          <cell r="D4368">
            <v>0</v>
          </cell>
        </row>
        <row r="4369">
          <cell r="A4369" t="str">
            <v>24.01.011</v>
          </cell>
          <cell r="B4369" t="str">
            <v>INSTALAÇÃO DE VENTILADOR - APENAS MÃO-DE-OBRA</v>
          </cell>
          <cell r="C4369" t="str">
            <v>Un</v>
          </cell>
          <cell r="D4369">
            <v>14.275</v>
          </cell>
          <cell r="E4369">
            <v>11.42</v>
          </cell>
          <cell r="F4369" t="str">
            <v>SEDUC</v>
          </cell>
        </row>
        <row r="4370">
          <cell r="A4370" t="str">
            <v/>
          </cell>
          <cell r="D4370">
            <v>0</v>
          </cell>
        </row>
        <row r="4371">
          <cell r="A4371" t="str">
            <v>24.01.012</v>
          </cell>
          <cell r="B4371" t="str">
            <v>FORNECIMENTO E INSTALAÇÃO DE VENTILADOR DE PAREDE, DIÂMETRO DE 60CM (24") , POTÊNCIA 1/4CV-2000W, 1400RPM, BIVOLT, COM VELOCIDADE REGULÁVEL , FABRICAÇÃO VENTDELTA OU SIMILAR.</v>
          </cell>
          <cell r="C4371" t="str">
            <v>Un</v>
          </cell>
          <cell r="D4371">
            <v>189.65</v>
          </cell>
          <cell r="E4371">
            <v>151.72</v>
          </cell>
          <cell r="F4371" t="str">
            <v>SEDUC</v>
          </cell>
        </row>
        <row r="4372">
          <cell r="A4372" t="str">
            <v/>
          </cell>
          <cell r="D4372">
            <v>0</v>
          </cell>
        </row>
        <row r="4373">
          <cell r="A4373" t="str">
            <v>24.01.021</v>
          </cell>
          <cell r="B4373" t="str">
            <v>FORNECIMENTO E INSTALAÇÃO DE EXAUSTORES EÓLICOS SEM MOTOR, COM VAZÃO DE 4000M³/HORA,  DIÂMETRO DE 24", COM BASE DE APOIO.</v>
          </cell>
          <cell r="C4373" t="str">
            <v>Un</v>
          </cell>
          <cell r="D4373">
            <v>311.66250000000002</v>
          </cell>
          <cell r="E4373">
            <v>249.33</v>
          </cell>
          <cell r="F4373" t="str">
            <v>SEDUC</v>
          </cell>
        </row>
        <row r="4374">
          <cell r="A4374" t="str">
            <v/>
          </cell>
          <cell r="D4374">
            <v>0</v>
          </cell>
        </row>
        <row r="4375">
          <cell r="A4375" t="str">
            <v>24.01.022</v>
          </cell>
          <cell r="B4375" t="str">
            <v>FORNECIMENTO E INSTALAÇÃO DE TELA 60X60CM TODA EM ALUMÍNIO PARA EXAUSTORES EÓLICOS.</v>
          </cell>
          <cell r="C4375" t="str">
            <v>Un</v>
          </cell>
          <cell r="D4375">
            <v>67.875</v>
          </cell>
          <cell r="E4375">
            <v>54.3</v>
          </cell>
          <cell r="F4375" t="str">
            <v>SEDUC</v>
          </cell>
        </row>
        <row r="4376">
          <cell r="A4376" t="str">
            <v/>
          </cell>
          <cell r="D4376">
            <v>0</v>
          </cell>
        </row>
        <row r="4377">
          <cell r="A4377" t="str">
            <v>24.01.023</v>
          </cell>
          <cell r="B4377" t="str">
            <v>FORNECIMENTO E INSTALAÇÃO DE CHAPA GALVANIZADA GALVALUME ASDM 792 DE COMPLEMENTO PARA EXAUSTORES EÓLICOS.</v>
          </cell>
          <cell r="C4377" t="str">
            <v>Un</v>
          </cell>
          <cell r="D4377">
            <v>75.787500000000009</v>
          </cell>
          <cell r="E4377">
            <v>60.63</v>
          </cell>
          <cell r="F4377" t="str">
            <v>SEDUC</v>
          </cell>
        </row>
        <row r="4378">
          <cell r="A4378" t="str">
            <v/>
          </cell>
          <cell r="D4378">
            <v>0</v>
          </cell>
        </row>
        <row r="4379">
          <cell r="A4379" t="str">
            <v>25.00.000</v>
          </cell>
          <cell r="B4379" t="str">
            <v>LIMPEZAS</v>
          </cell>
          <cell r="D4379">
            <v>0</v>
          </cell>
        </row>
        <row r="4380">
          <cell r="A4380" t="str">
            <v/>
          </cell>
          <cell r="D4380">
            <v>0</v>
          </cell>
        </row>
        <row r="4381">
          <cell r="A4381" t="str">
            <v>25.01.071</v>
          </cell>
          <cell r="B4381" t="str">
            <v>LIMPEZA GERAL DA OBRA (POR METRO QUADRADO DE CONSTRUÇÃO)</v>
          </cell>
          <cell r="C4381" t="str">
            <v>m2</v>
          </cell>
          <cell r="D4381">
            <v>1.5874999999999999</v>
          </cell>
          <cell r="E4381">
            <v>1.27</v>
          </cell>
          <cell r="F4381" t="str">
            <v>SEDUC</v>
          </cell>
        </row>
        <row r="4382">
          <cell r="A4382" t="str">
            <v/>
          </cell>
          <cell r="D4382">
            <v>0</v>
          </cell>
        </row>
        <row r="4383">
          <cell r="A4383" t="str">
            <v>30.00.000</v>
          </cell>
          <cell r="B4383" t="str">
            <v>SERVIÇOS SINAPI - 03/2008</v>
          </cell>
          <cell r="D4383">
            <v>0</v>
          </cell>
        </row>
        <row r="4384">
          <cell r="A4384" t="str">
            <v/>
          </cell>
          <cell r="D4384">
            <v>0</v>
          </cell>
        </row>
        <row r="4385">
          <cell r="A4385" t="str">
            <v>300201200</v>
          </cell>
          <cell r="B4385" t="str">
            <v xml:space="preserve">SERVICO TOPOGRAFICO DE PEQUENO PORTE ( PRECO MINIMO ),DIARIA DE UMA EQUIPE COM TOPOGRAFO, QUATRO AUXILIARES , TEODOLITO , NIVEL OTICO ETC.  </v>
          </cell>
          <cell r="C4385" t="str">
            <v>Un</v>
          </cell>
          <cell r="D4385">
            <v>847.375</v>
          </cell>
          <cell r="E4385">
            <v>677.9</v>
          </cell>
          <cell r="F4385" t="str">
            <v>SINAPI</v>
          </cell>
        </row>
        <row r="4386">
          <cell r="A4386" t="str">
            <v/>
          </cell>
          <cell r="D4386">
            <v>0</v>
          </cell>
        </row>
        <row r="4387">
          <cell r="A4387" t="str">
            <v>300301010</v>
          </cell>
          <cell r="B4387" t="str">
            <v xml:space="preserve">DEMOLICAO DE COBERTURA COM TELHAS CERAMICAS.  </v>
          </cell>
          <cell r="C4387" t="str">
            <v>m2</v>
          </cell>
          <cell r="D4387">
            <v>4.1499999999999995</v>
          </cell>
          <cell r="E4387">
            <v>3.32</v>
          </cell>
          <cell r="F4387" t="str">
            <v>SINAPI</v>
          </cell>
        </row>
        <row r="4388">
          <cell r="A4388" t="str">
            <v/>
          </cell>
          <cell r="D4388">
            <v>0</v>
          </cell>
        </row>
        <row r="4389">
          <cell r="A4389" t="str">
            <v>300301020</v>
          </cell>
          <cell r="B4389" t="str">
            <v xml:space="preserve">DEMOLICAO DE COBERTURA COM TELHA ONDULADA DE FIBROCIMENTO.  </v>
          </cell>
          <cell r="C4389" t="str">
            <v>m2</v>
          </cell>
          <cell r="D4389">
            <v>1.8374999999999999</v>
          </cell>
          <cell r="E4389">
            <v>1.47</v>
          </cell>
          <cell r="F4389" t="str">
            <v>SINAPI</v>
          </cell>
        </row>
        <row r="4390">
          <cell r="A4390" t="str">
            <v/>
          </cell>
          <cell r="D4390">
            <v>0</v>
          </cell>
        </row>
        <row r="4391">
          <cell r="A4391" t="str">
            <v>300301030</v>
          </cell>
          <cell r="B4391" t="str">
            <v xml:space="preserve">DEMOLICAO DE ESTRUTURA DE MADEIRA PARA COBERTA.  </v>
          </cell>
          <cell r="C4391" t="str">
            <v>m2</v>
          </cell>
          <cell r="D4391">
            <v>8.9249999999999989</v>
          </cell>
          <cell r="E4391">
            <v>7.14</v>
          </cell>
          <cell r="F4391" t="str">
            <v>SINAPI</v>
          </cell>
        </row>
        <row r="4392">
          <cell r="A4392" t="str">
            <v/>
          </cell>
          <cell r="D4392">
            <v>0</v>
          </cell>
        </row>
        <row r="4393">
          <cell r="A4393" t="str">
            <v>300301042</v>
          </cell>
          <cell r="B4393" t="str">
            <v xml:space="preserve">DEMOLICAO DE FORRO EM PLACAS DE GESSO APLICADAS EM ESTRUTURA DE MADEIRA OU LAJE.  </v>
          </cell>
          <cell r="C4393" t="str">
            <v>m2</v>
          </cell>
          <cell r="D4393">
            <v>1.2250000000000001</v>
          </cell>
          <cell r="E4393">
            <v>0.98</v>
          </cell>
          <cell r="F4393" t="str">
            <v>SINAPI</v>
          </cell>
        </row>
        <row r="4394">
          <cell r="A4394" t="str">
            <v/>
          </cell>
          <cell r="D4394">
            <v>0</v>
          </cell>
        </row>
        <row r="4395">
          <cell r="A4395" t="str">
            <v>300301044</v>
          </cell>
          <cell r="B4395" t="str">
            <v xml:space="preserve">DEMOLICAO DE FORRO EM MADEIRA  </v>
          </cell>
          <cell r="C4395" t="str">
            <v>m2</v>
          </cell>
          <cell r="D4395">
            <v>4.0125000000000002</v>
          </cell>
          <cell r="E4395">
            <v>3.21</v>
          </cell>
          <cell r="F4395" t="str">
            <v>SINAPI</v>
          </cell>
        </row>
        <row r="4396">
          <cell r="A4396" t="str">
            <v/>
          </cell>
          <cell r="D4396">
            <v>0</v>
          </cell>
        </row>
        <row r="4397">
          <cell r="A4397" t="str">
            <v>300301046</v>
          </cell>
          <cell r="B4397" t="str">
            <v xml:space="preserve">DEMOLIÇÃO DE FORRO EM PVC  </v>
          </cell>
          <cell r="C4397" t="str">
            <v>m2</v>
          </cell>
          <cell r="D4397">
            <v>1.9375</v>
          </cell>
          <cell r="E4397">
            <v>1.55</v>
          </cell>
          <cell r="F4397" t="str">
            <v>SINAPI</v>
          </cell>
        </row>
        <row r="4398">
          <cell r="A4398" t="str">
            <v/>
          </cell>
          <cell r="D4398">
            <v>0</v>
          </cell>
        </row>
        <row r="4399">
          <cell r="A4399" t="str">
            <v>300301050</v>
          </cell>
          <cell r="B4399" t="str">
            <v xml:space="preserve">RETIRADA DE ESQUADRIAS DE MADEIRA OU METALICAS.  </v>
          </cell>
          <cell r="C4399" t="str">
            <v>m2</v>
          </cell>
          <cell r="D4399">
            <v>5.3000000000000007</v>
          </cell>
          <cell r="E4399">
            <v>4.24</v>
          </cell>
          <cell r="F4399" t="str">
            <v>SINAPI</v>
          </cell>
        </row>
        <row r="4400">
          <cell r="A4400" t="str">
            <v/>
          </cell>
          <cell r="D4400">
            <v>0</v>
          </cell>
        </row>
        <row r="4401">
          <cell r="A4401" t="str">
            <v>300301053</v>
          </cell>
          <cell r="B4401" t="str">
            <v xml:space="preserve">REMOÇÃO DE ALAMBRADO EM TELA INCLUSIVE ESTRUTURA DE SUSTENTAÇÃO EM TUBOS DE FERRO GALVANIZADO.  </v>
          </cell>
          <cell r="C4401" t="str">
            <v>m2</v>
          </cell>
          <cell r="D4401">
            <v>1.4249999999999998</v>
          </cell>
          <cell r="E4401">
            <v>1.1399999999999999</v>
          </cell>
          <cell r="F4401" t="str">
            <v>SINAPI</v>
          </cell>
        </row>
        <row r="4402">
          <cell r="A4402" t="str">
            <v/>
          </cell>
          <cell r="D4402">
            <v>0</v>
          </cell>
        </row>
        <row r="4403">
          <cell r="A4403" t="str">
            <v>300301102</v>
          </cell>
          <cell r="B4403" t="str">
            <v xml:space="preserve">DEMOLIÇÃO DE PISO REVESTIDO EM GRANILITE.  </v>
          </cell>
          <cell r="C4403" t="str">
            <v>m2</v>
          </cell>
          <cell r="D4403">
            <v>9.0749999999999993</v>
          </cell>
          <cell r="E4403">
            <v>7.26</v>
          </cell>
          <cell r="F4403" t="str">
            <v>SINAPI</v>
          </cell>
        </row>
        <row r="4404">
          <cell r="A4404" t="str">
            <v/>
          </cell>
          <cell r="D4404">
            <v>0</v>
          </cell>
        </row>
        <row r="4405">
          <cell r="A4405" t="str">
            <v>300301163</v>
          </cell>
          <cell r="B4405" t="str">
            <v xml:space="preserve">DEMOLIÇÃO DE PAREDE DE GESSO, INCLUSIVE PREPARO PARA REMOÇÃO  </v>
          </cell>
          <cell r="C4405" t="str">
            <v>m3</v>
          </cell>
          <cell r="D4405">
            <v>7</v>
          </cell>
          <cell r="E4405">
            <v>5.6</v>
          </cell>
          <cell r="F4405" t="str">
            <v>SINAPI</v>
          </cell>
        </row>
        <row r="4406">
          <cell r="A4406" t="str">
            <v/>
          </cell>
          <cell r="D4406">
            <v>0</v>
          </cell>
        </row>
        <row r="4407">
          <cell r="A4407" t="str">
            <v>300301191</v>
          </cell>
          <cell r="B4407" t="str">
            <v xml:space="preserve">DEMOLIÇÃO DE ALVENARIA EM COBOGÓ COM PREPARO PARA REMOÇÃO.  </v>
          </cell>
          <cell r="C4407" t="str">
            <v>m2</v>
          </cell>
          <cell r="D4407">
            <v>4.7249999999999996</v>
          </cell>
          <cell r="E4407">
            <v>3.78</v>
          </cell>
          <cell r="F4407" t="str">
            <v>SINAPI</v>
          </cell>
        </row>
        <row r="4408">
          <cell r="A4408" t="str">
            <v/>
          </cell>
          <cell r="D4408">
            <v>0</v>
          </cell>
        </row>
        <row r="4409">
          <cell r="A4409" t="str">
            <v>300301200</v>
          </cell>
          <cell r="B4409" t="str">
            <v xml:space="preserve">DEMOLICAO MANUAL DE CONCRETO SIMPLES.  </v>
          </cell>
          <cell r="C4409" t="str">
            <v>m3</v>
          </cell>
          <cell r="D4409">
            <v>9.9124999999999996</v>
          </cell>
          <cell r="E4409">
            <v>7.93</v>
          </cell>
          <cell r="F4409" t="str">
            <v>SINAPI</v>
          </cell>
        </row>
        <row r="4410">
          <cell r="A4410" t="str">
            <v/>
          </cell>
          <cell r="D4410">
            <v>0</v>
          </cell>
        </row>
        <row r="4411">
          <cell r="A4411" t="str">
            <v>300301251</v>
          </cell>
          <cell r="B4411" t="str">
            <v xml:space="preserve">DEMOLIÇÃO DE PISO REVESTIDO EM LAJOTAS DE CONCRETO INCL.BASE DE ASSENTAMENTO.  </v>
          </cell>
          <cell r="C4411" t="str">
            <v>m2</v>
          </cell>
          <cell r="D4411">
            <v>2.8624999999999998</v>
          </cell>
          <cell r="E4411">
            <v>2.29</v>
          </cell>
          <cell r="F4411" t="str">
            <v>SINAPI</v>
          </cell>
        </row>
        <row r="4412">
          <cell r="A4412" t="str">
            <v/>
          </cell>
          <cell r="D4412">
            <v>0</v>
          </cell>
        </row>
        <row r="4413">
          <cell r="A4413" t="str">
            <v>300301305</v>
          </cell>
          <cell r="B4413" t="str">
            <v xml:space="preserve">RETIRADA DE METAIS SANITÁRIOS - TORNEIRA, SIFÃO, DUCHA OU SIMILARES.  </v>
          </cell>
          <cell r="C4413" t="str">
            <v>Un</v>
          </cell>
          <cell r="D4413">
            <v>1.6125</v>
          </cell>
          <cell r="E4413">
            <v>1.29</v>
          </cell>
          <cell r="F4413" t="str">
            <v>SINAPI</v>
          </cell>
        </row>
        <row r="4414">
          <cell r="A4414" t="str">
            <v/>
          </cell>
          <cell r="D4414">
            <v>0</v>
          </cell>
        </row>
        <row r="4415">
          <cell r="A4415" t="str">
            <v>300303010</v>
          </cell>
          <cell r="B4415" t="str">
            <v>BARRACAO PARA DEPOSITO EM TABUAS, COM PISO EM ARGAMASSA DE CIMENTO E AREIA, TRACO 1 6.</v>
          </cell>
          <cell r="C4415" t="str">
            <v>m2</v>
          </cell>
          <cell r="D4415">
            <v>248.26250000000002</v>
          </cell>
          <cell r="E4415">
            <v>198.61</v>
          </cell>
          <cell r="F4415" t="str">
            <v>SINAPI</v>
          </cell>
        </row>
        <row r="4416">
          <cell r="A4416" t="str">
            <v/>
          </cell>
          <cell r="D4416">
            <v>0</v>
          </cell>
        </row>
        <row r="4417">
          <cell r="A4417" t="str">
            <v>300303030</v>
          </cell>
          <cell r="B4417" t="str">
            <v xml:space="preserve">FORNECIMENTO E ASSENTAMENTO DE TAPUME SIMPLES EM TABUAS.  </v>
          </cell>
          <cell r="C4417" t="str">
            <v>m2</v>
          </cell>
          <cell r="D4417">
            <v>30.037500000000001</v>
          </cell>
          <cell r="E4417">
            <v>24.03</v>
          </cell>
          <cell r="F4417" t="str">
            <v>SINAPI</v>
          </cell>
        </row>
        <row r="4418">
          <cell r="A4418" t="str">
            <v/>
          </cell>
          <cell r="D4418">
            <v>0</v>
          </cell>
        </row>
        <row r="4419">
          <cell r="A4419" t="str">
            <v>300303090</v>
          </cell>
          <cell r="B4419" t="str">
            <v xml:space="preserve">FORNECIMENTO E ASSENTAMENTO DE PLACA DA OBRA. (MOD.AV-43/2000).  </v>
          </cell>
          <cell r="C4419" t="str">
            <v>m2</v>
          </cell>
          <cell r="D4419">
            <v>150</v>
          </cell>
          <cell r="E4419">
            <v>120</v>
          </cell>
          <cell r="F4419" t="str">
            <v>SINAPI</v>
          </cell>
        </row>
        <row r="4420">
          <cell r="A4420" t="str">
            <v/>
          </cell>
          <cell r="D4420">
            <v>0</v>
          </cell>
        </row>
        <row r="4421">
          <cell r="A4421" t="str">
            <v>300304010</v>
          </cell>
          <cell r="B4421" t="str">
            <v xml:space="preserve">LOCACAO DE OBRAS E DEMARCACAO PARA ABERTURA DE VALAS PARA FUNDACOES.  </v>
          </cell>
          <cell r="C4421" t="str">
            <v>m2</v>
          </cell>
          <cell r="D4421">
            <v>3.3250000000000002</v>
          </cell>
          <cell r="E4421">
            <v>2.66</v>
          </cell>
          <cell r="F4421" t="str">
            <v>SINAPI</v>
          </cell>
        </row>
        <row r="4422">
          <cell r="A4422" t="str">
            <v/>
          </cell>
          <cell r="D4422">
            <v>0</v>
          </cell>
        </row>
        <row r="4423">
          <cell r="A4423" t="str">
            <v>300402160</v>
          </cell>
          <cell r="B4423" t="str">
            <v xml:space="preserve"> TRANSPORTE COM CARRO DE MAO DE AREIA, ENTULHO OU TERRA ATE 100M.   </v>
          </cell>
          <cell r="C4423" t="str">
            <v>m3</v>
          </cell>
          <cell r="D4423">
            <v>22.574999999999999</v>
          </cell>
          <cell r="E4423">
            <v>18.059999999999999</v>
          </cell>
          <cell r="F4423" t="str">
            <v>SINAPI</v>
          </cell>
        </row>
        <row r="4424">
          <cell r="A4424" t="str">
            <v/>
          </cell>
          <cell r="D4424">
            <v>0</v>
          </cell>
        </row>
        <row r="4425">
          <cell r="A4425" t="str">
            <v>300403010</v>
          </cell>
          <cell r="B4425" t="str">
            <v xml:space="preserve">REMOCAO DE MATERIAL DE PRIMEIRA CATEGORIA EM CAMINHAO CARROCERIA, D.M.T. 6 KM, INCLUSIVE CARGA E DESCARGA MANUAIS.  </v>
          </cell>
          <cell r="C4425" t="str">
            <v>m3</v>
          </cell>
          <cell r="D4425">
            <v>23.975000000000001</v>
          </cell>
          <cell r="E4425">
            <v>19.18</v>
          </cell>
          <cell r="F4425" t="str">
            <v>SINAPI</v>
          </cell>
        </row>
        <row r="4426">
          <cell r="A4426" t="str">
            <v/>
          </cell>
          <cell r="D4426">
            <v>0</v>
          </cell>
        </row>
        <row r="4427">
          <cell r="A4427" t="str">
            <v>300403020</v>
          </cell>
          <cell r="B4427" t="str">
            <v xml:space="preserve">REMOCAO DE MATERIAL DE PRIMEIRA CATEGORIA EM CAMINHAO CARROCERIA, D.M.T. 12 KM, INCLUSIVE CARGA E DESCARGA MANUAIS.  </v>
          </cell>
          <cell r="C4427" t="str">
            <v>m3</v>
          </cell>
          <cell r="D4427">
            <v>29.012500000000003</v>
          </cell>
          <cell r="E4427">
            <v>23.21</v>
          </cell>
          <cell r="F4427" t="str">
            <v>SINAPI</v>
          </cell>
        </row>
        <row r="4428">
          <cell r="A4428" t="str">
            <v/>
          </cell>
          <cell r="D4428">
            <v>0</v>
          </cell>
        </row>
        <row r="4429">
          <cell r="A4429" t="str">
            <v>300403070</v>
          </cell>
          <cell r="B4429" t="str">
            <v xml:space="preserve">REMOCAO DE MATERIAL DE PRIMEIRA CATEGORIA EM CAMINHAO BASCULANTE, D.M.T. 6 KM, INCLUSIVE CARGA E DESCARGA MECANICAS .  </v>
          </cell>
          <cell r="C4429" t="str">
            <v>m3</v>
          </cell>
          <cell r="D4429">
            <v>9.2249999999999996</v>
          </cell>
          <cell r="E4429">
            <v>7.38</v>
          </cell>
          <cell r="F4429" t="str">
            <v>SINAPI</v>
          </cell>
        </row>
        <row r="4430">
          <cell r="A4430" t="str">
            <v/>
          </cell>
          <cell r="D4430">
            <v>0</v>
          </cell>
        </row>
        <row r="4431">
          <cell r="A4431" t="str">
            <v>300403110</v>
          </cell>
          <cell r="B4431" t="str">
            <v xml:space="preserve">REMOCAO DE METRALHA EM CAMINHAO CARROCERIA, D.M.T. 12KM, INCLUSIVE CARGA E DESCARGA MANUAIS.  </v>
          </cell>
          <cell r="C4431" t="str">
            <v>m3</v>
          </cell>
          <cell r="D4431">
            <v>30.775000000000002</v>
          </cell>
          <cell r="E4431">
            <v>24.62</v>
          </cell>
          <cell r="F4431" t="str">
            <v>SINAPI</v>
          </cell>
        </row>
        <row r="4432">
          <cell r="A4432" t="str">
            <v/>
          </cell>
          <cell r="D4432">
            <v>0</v>
          </cell>
        </row>
        <row r="4433">
          <cell r="A4433" t="str">
            <v>300403120</v>
          </cell>
          <cell r="B4433" t="str">
            <v xml:space="preserve">REMOCAO DE METRALHA EM CAMINHAO CARROCERIA, D.M.T. 20KM, INCLUSIVE CARGA E DESCARGA MANUAIS.  </v>
          </cell>
          <cell r="C4433" t="str">
            <v>m3</v>
          </cell>
          <cell r="D4433">
            <v>37.362499999999997</v>
          </cell>
          <cell r="E4433">
            <v>29.89</v>
          </cell>
          <cell r="F4433" t="str">
            <v>SINAPI</v>
          </cell>
        </row>
        <row r="4434">
          <cell r="A4434" t="str">
            <v/>
          </cell>
          <cell r="D4434">
            <v>0</v>
          </cell>
        </row>
        <row r="4435">
          <cell r="A4435" t="str">
            <v>300403140</v>
          </cell>
          <cell r="B4435" t="str">
            <v xml:space="preserve">REMOCAO DE METRALHA EM CAMINHAO BASCULANTE D.M.T 6 KM, INCLUSIVE CARGA MANUAL E DESCARGA MECANICA.  </v>
          </cell>
          <cell r="C4435" t="str">
            <v>m3</v>
          </cell>
          <cell r="D4435">
            <v>25.3125</v>
          </cell>
          <cell r="E4435">
            <v>20.25</v>
          </cell>
          <cell r="F4435" t="str">
            <v>SINAPI</v>
          </cell>
        </row>
        <row r="4436">
          <cell r="A4436" t="str">
            <v/>
          </cell>
          <cell r="D4436">
            <v>0</v>
          </cell>
        </row>
        <row r="4437">
          <cell r="A4437" t="str">
            <v>300403150</v>
          </cell>
          <cell r="B4437" t="str">
            <v xml:space="preserve"> REMOCAO DE METRALHA EM CAMINHAO BASCULANTE D.M.T 12 KM, INCLUSIVE CARGA MANUAL E DESCARGA MECANICA.   </v>
          </cell>
          <cell r="C4437" t="str">
            <v>m3</v>
          </cell>
          <cell r="D4437">
            <v>30.862500000000001</v>
          </cell>
          <cell r="E4437">
            <v>24.69</v>
          </cell>
          <cell r="F4437" t="str">
            <v>SINAPI</v>
          </cell>
        </row>
        <row r="4438">
          <cell r="A4438" t="str">
            <v/>
          </cell>
          <cell r="D4438">
            <v>0</v>
          </cell>
        </row>
        <row r="4439">
          <cell r="A4439" t="str">
            <v>300403160</v>
          </cell>
          <cell r="B4439" t="str">
            <v xml:space="preserve">REMOCAO DE METRALHA EM CAMINHAO BASCULANTE D.M.T 20 KM, INCLUSIVE CARGA MANUAL E DESCARGA MECANICA.  </v>
          </cell>
          <cell r="C4439" t="str">
            <v>m3</v>
          </cell>
          <cell r="D4439">
            <v>38.274999999999999</v>
          </cell>
          <cell r="E4439">
            <v>30.62</v>
          </cell>
          <cell r="F4439" t="str">
            <v>SINAPI</v>
          </cell>
        </row>
        <row r="4440">
          <cell r="A4440" t="str">
            <v/>
          </cell>
          <cell r="D4440">
            <v>0</v>
          </cell>
        </row>
        <row r="4441">
          <cell r="A4441" t="str">
            <v>300501010</v>
          </cell>
          <cell r="B4441" t="str">
            <v xml:space="preserve"> ESCAVACAO MANUAL EM TERRA ATE 1,50 M DE PROFUNDIDADE, SEM ESCORAMENTO.   </v>
          </cell>
          <cell r="C4441" t="str">
            <v>m3</v>
          </cell>
          <cell r="D4441">
            <v>13.0625</v>
          </cell>
          <cell r="E4441">
            <v>10.45</v>
          </cell>
          <cell r="F4441" t="str">
            <v>SINAPI</v>
          </cell>
        </row>
        <row r="4442">
          <cell r="A4442" t="str">
            <v/>
          </cell>
          <cell r="D4442">
            <v>0</v>
          </cell>
        </row>
        <row r="4443">
          <cell r="A4443" t="str">
            <v>300501084</v>
          </cell>
          <cell r="B4443" t="str">
            <v xml:space="preserve">ESCAVAÇÃO MANUAL EM MATERIAL DE 2ª CATEGORIA SEM USO DE EXPLOSIVOS , PROFUNDIDADE ATÉ 1,50M.  </v>
          </cell>
          <cell r="C4443" t="str">
            <v>m3</v>
          </cell>
          <cell r="D4443">
            <v>19.8125</v>
          </cell>
          <cell r="E4443">
            <v>15.85</v>
          </cell>
          <cell r="F4443" t="str">
            <v>SINAPI</v>
          </cell>
        </row>
        <row r="4444">
          <cell r="A4444" t="str">
            <v/>
          </cell>
          <cell r="D4444">
            <v>0</v>
          </cell>
        </row>
        <row r="4445">
          <cell r="A4445" t="str">
            <v>300502020</v>
          </cell>
          <cell r="B4445" t="str">
            <v xml:space="preserve"> REATERRO APILOADO DE VALAS EM CAMADAS DE 20CM DE ESPESSURA , COM APROVEITAMENTO DO MATERIAL ESCAVADO.   </v>
          </cell>
          <cell r="C4445" t="str">
            <v>m3</v>
          </cell>
          <cell r="D4445">
            <v>17.824999999999999</v>
          </cell>
          <cell r="E4445">
            <v>14.26</v>
          </cell>
          <cell r="F4445" t="str">
            <v>SINAPI</v>
          </cell>
        </row>
        <row r="4446">
          <cell r="A4446" t="str">
            <v/>
          </cell>
          <cell r="D4446">
            <v>0</v>
          </cell>
        </row>
        <row r="4447">
          <cell r="A4447" t="str">
            <v>300502040</v>
          </cell>
          <cell r="B4447" t="str">
            <v xml:space="preserve">EXECUCAO DE ATERRO ABRANGENDO ESPALHAMENTO, HOMOGENEIZACAO , UMEDECIMENTO E COMPACTACAO MANUAL EM CAMADAS DE 20 CM DE ESPESSURA, INCLUSIVE O FORNECIMENTO DO BARRO PROVENIENTE DE JAZIDA A UMA DISTANCIA MAXIMA DE 12 KM .  </v>
          </cell>
          <cell r="C4447" t="str">
            <v>m3</v>
          </cell>
          <cell r="D4447">
            <v>36.299999999999997</v>
          </cell>
          <cell r="E4447">
            <v>29.04</v>
          </cell>
          <cell r="F4447" t="str">
            <v>SINAPI</v>
          </cell>
        </row>
        <row r="4448">
          <cell r="A4448" t="str">
            <v/>
          </cell>
          <cell r="D4448">
            <v>0</v>
          </cell>
        </row>
        <row r="4449">
          <cell r="A4449" t="str">
            <v>300502050</v>
          </cell>
          <cell r="B4449" t="str">
            <v xml:space="preserve">EXECUCAO DE ATERRO ABRANGENDO ESPALHAMENTO, HOMOGENEIZACAO , UMEDECIMENTO E COMPACTACAO MANUAL EM CAMADAS DE 20 CM DE ESPESSURA, INCLUSIVE O FORNECIMENTO DO BARRO PROVENIENTE DE JAZIDA A UMA DISTANCIA MAXIMA DE 20 KM .  </v>
          </cell>
          <cell r="C4449" t="str">
            <v>m3</v>
          </cell>
          <cell r="D4449">
            <v>45.587499999999999</v>
          </cell>
          <cell r="E4449">
            <v>36.47</v>
          </cell>
          <cell r="F4449" t="str">
            <v>SINAPI</v>
          </cell>
        </row>
        <row r="4450">
          <cell r="A4450" t="str">
            <v/>
          </cell>
          <cell r="D4450">
            <v>0</v>
          </cell>
        </row>
        <row r="4451">
          <cell r="A4451" t="str">
            <v>300603010</v>
          </cell>
          <cell r="B4451" t="str">
            <v xml:space="preserve"> CONCRETO NAO ESTRUTURAL (1 4 8) PARA LASTROS DE PISOS E FUNDACOES, LANCADO E ADENSADO.   </v>
          </cell>
          <cell r="C4451" t="str">
            <v>m3</v>
          </cell>
          <cell r="D4451">
            <v>296.75</v>
          </cell>
          <cell r="E4451">
            <v>237.4</v>
          </cell>
          <cell r="F4451" t="str">
            <v>SINAPI</v>
          </cell>
        </row>
        <row r="4452">
          <cell r="A4452" t="str">
            <v/>
          </cell>
          <cell r="D4452">
            <v>0</v>
          </cell>
        </row>
        <row r="4453">
          <cell r="A4453" t="str">
            <v>300603103</v>
          </cell>
          <cell r="B4453" t="str">
            <v xml:space="preserve"> CONCRETO ARMADO PRONTO, FCK 25 MPA CONDICAO A (NBR 12655), LANCADO EM FUNDACOES E ADENSADO, INCLUSIVE FORMA, ESCORAMENTO E FERRAGEM.   </v>
          </cell>
          <cell r="C4453" t="str">
            <v>m3</v>
          </cell>
          <cell r="D4453">
            <v>1142.7750000000001</v>
          </cell>
          <cell r="E4453">
            <v>914.22</v>
          </cell>
          <cell r="F4453" t="str">
            <v>SINAPI</v>
          </cell>
        </row>
        <row r="4454">
          <cell r="A4454" t="str">
            <v/>
          </cell>
          <cell r="D4454">
            <v>0</v>
          </cell>
        </row>
        <row r="4455">
          <cell r="A4455" t="str">
            <v>300603122</v>
          </cell>
          <cell r="B4455" t="str">
            <v xml:space="preserve">CONCRETO ARMADO PRONTO, FCK 20 MPA,CONDICAO B (NBR 12655), LANCADO EM VIGAS E ADENSADO, INCLUSIVE FORMA, ESCORAMENTO E FERRAGEM.  </v>
          </cell>
          <cell r="C4455" t="str">
            <v>m3</v>
          </cell>
          <cell r="D4455">
            <v>1399.25</v>
          </cell>
          <cell r="E4455">
            <v>1119.4000000000001</v>
          </cell>
          <cell r="F4455" t="str">
            <v>SINAPI</v>
          </cell>
        </row>
        <row r="4456">
          <cell r="A4456" t="str">
            <v/>
          </cell>
          <cell r="D4456">
            <v>0</v>
          </cell>
        </row>
        <row r="4457">
          <cell r="A4457" t="str">
            <v>300603123</v>
          </cell>
          <cell r="B4457" t="str">
            <v xml:space="preserve">CONCRETO ARMADO PRONTO, FCK 25 MPA,CONDICAO A (NBR 12655), LANCADO EM VIGAS E ADENSADO, INCLUSIVE FORMA, ESCORAMENTO E FERRAGEM.  </v>
          </cell>
          <cell r="C4457" t="str">
            <v>m3</v>
          </cell>
          <cell r="D4457">
            <v>1392.3875</v>
          </cell>
          <cell r="E4457">
            <v>1113.9100000000001</v>
          </cell>
          <cell r="F4457" t="str">
            <v>SINAPI</v>
          </cell>
        </row>
        <row r="4458">
          <cell r="A4458" t="str">
            <v/>
          </cell>
          <cell r="D4458">
            <v>0</v>
          </cell>
        </row>
        <row r="4459">
          <cell r="A4459" t="str">
            <v>300603124</v>
          </cell>
          <cell r="B4459" t="str">
            <v xml:space="preserve">CONCRETO ARMADO PRONTO, FCK 30 MPA,CONDICAO A (NBR 12655), LANCADO EM VIGAS E ADENSADO, INCLUSIVE FORMA, ESCORAMENTO E FERRAGEM.  </v>
          </cell>
          <cell r="C4459" t="str">
            <v>m3</v>
          </cell>
          <cell r="D4459">
            <v>1438.5</v>
          </cell>
          <cell r="E4459">
            <v>1150.8</v>
          </cell>
          <cell r="F4459" t="str">
            <v>SINAPI</v>
          </cell>
        </row>
        <row r="4460">
          <cell r="A4460" t="str">
            <v/>
          </cell>
          <cell r="D4460">
            <v>0</v>
          </cell>
        </row>
        <row r="4461">
          <cell r="A4461" t="str">
            <v>300603132</v>
          </cell>
          <cell r="B4461" t="str">
            <v xml:space="preserve">CONCRETO ARMADO PRONTO, FCK 20 MPA,CONDICAO B (NBR 12655),LANCADO EM PILARES E ADENSADO,INCLUSIVE FORMA, ESCORAMENTO E FERRAGEM.  </v>
          </cell>
          <cell r="C4461" t="str">
            <v>m3</v>
          </cell>
          <cell r="D4461">
            <v>1399.25</v>
          </cell>
          <cell r="E4461">
            <v>1119.4000000000001</v>
          </cell>
          <cell r="F4461" t="str">
            <v>SINAPI</v>
          </cell>
        </row>
        <row r="4462">
          <cell r="A4462" t="str">
            <v/>
          </cell>
          <cell r="D4462">
            <v>0</v>
          </cell>
        </row>
        <row r="4463">
          <cell r="A4463" t="str">
            <v>300603133</v>
          </cell>
          <cell r="B4463" t="str">
            <v xml:space="preserve">CONCRETO ARMADO PRONTO, FCK 25 MPA,CONDICAO A (NBR 12655),LANCADO EM PILARES E ADENSADO,INCLUSIVE FORMA, ESCORAMENTO E FERRAGEM.  </v>
          </cell>
          <cell r="C4463" t="str">
            <v>m3</v>
          </cell>
          <cell r="D4463">
            <v>1392.3875</v>
          </cell>
          <cell r="E4463">
            <v>1113.9100000000001</v>
          </cell>
          <cell r="F4463" t="str">
            <v>SINAPI</v>
          </cell>
        </row>
        <row r="4464">
          <cell r="A4464" t="str">
            <v/>
          </cell>
          <cell r="D4464">
            <v>0</v>
          </cell>
        </row>
        <row r="4465">
          <cell r="A4465" t="str">
            <v>300603134</v>
          </cell>
          <cell r="B4465" t="str">
            <v xml:space="preserve">CONCRETO ARMADO PRONTO, FCK 30 MPA,CONDICAO A (NBR 12655),LANCADO EM PILARES E ADENSADO,INCLUSIVE FORMA, ESCORAMENTO E FERRAGEM.  </v>
          </cell>
          <cell r="C4465" t="str">
            <v>m3</v>
          </cell>
          <cell r="D4465">
            <v>1438.5</v>
          </cell>
          <cell r="E4465">
            <v>1150.8</v>
          </cell>
          <cell r="F4465" t="str">
            <v>SINAPI</v>
          </cell>
        </row>
        <row r="4466">
          <cell r="A4466" t="str">
            <v/>
          </cell>
          <cell r="D4466">
            <v>0</v>
          </cell>
        </row>
        <row r="4467">
          <cell r="A4467" t="str">
            <v>300603140</v>
          </cell>
          <cell r="B4467" t="str">
            <v xml:space="preserve">CONCRETO ARMADO PRONTO, FCK 15 MPA,CONDICAO B (NBR-12655),LANCADO EM QUALQUER TIPO DE ESTRUTURA E ADENSADO, INCLUSIVE FORMA, ESCORAMENTO E FERRAGEM.  </v>
          </cell>
          <cell r="C4467" t="str">
            <v>m3</v>
          </cell>
          <cell r="D4467">
            <v>1439.05</v>
          </cell>
          <cell r="E4467">
            <v>1151.24</v>
          </cell>
          <cell r="F4467" t="str">
            <v>SINAPI</v>
          </cell>
        </row>
        <row r="4468">
          <cell r="A4468" t="str">
            <v/>
          </cell>
          <cell r="D4468">
            <v>0</v>
          </cell>
        </row>
        <row r="4469">
          <cell r="A4469" t="str">
            <v>300603141</v>
          </cell>
          <cell r="B4469" t="str">
            <v xml:space="preserve">CONCRETO ARMADO PRONTO, FCK 18 MPA,CONDICAO B (NBR 12655),LANCADO EM QUALQUER TIPO DE ESTRUTURA E ADENSADO, INCLUSIVE FORMA, ESCORAMENTO E FERRAGEM.  </v>
          </cell>
          <cell r="C4469" t="str">
            <v>m3</v>
          </cell>
          <cell r="D4469">
            <v>1220.1375</v>
          </cell>
          <cell r="E4469">
            <v>976.11</v>
          </cell>
          <cell r="F4469" t="str">
            <v>SINAPI</v>
          </cell>
        </row>
        <row r="4470">
          <cell r="A4470" t="str">
            <v/>
          </cell>
          <cell r="D4470">
            <v>0</v>
          </cell>
        </row>
        <row r="4471">
          <cell r="A4471" t="str">
            <v>300603142</v>
          </cell>
          <cell r="B4471" t="str">
            <v xml:space="preserve">CONCRETO ARMADO PRONTO, FCK 20 MPA,CONDICAO B (NBR 12655),LANCADO EM QUALQUER TIPO DE ESTRUTURA E ADENSADO, INCLUSIVE FORMA, ESCORAMENTO E FERRAGEM.  </v>
          </cell>
          <cell r="C4471" t="str">
            <v>m3</v>
          </cell>
          <cell r="D4471">
            <v>1399.25</v>
          </cell>
          <cell r="E4471">
            <v>1119.4000000000001</v>
          </cell>
          <cell r="F4471" t="str">
            <v>SINAPI</v>
          </cell>
        </row>
        <row r="4472">
          <cell r="A4472" t="str">
            <v/>
          </cell>
          <cell r="D4472">
            <v>0</v>
          </cell>
        </row>
        <row r="4473">
          <cell r="A4473" t="str">
            <v>300603143</v>
          </cell>
          <cell r="B4473" t="str">
            <v xml:space="preserve">CONCRETO ARMADO PRONTO, FCK 25 MPA,CONDICAO A (NBR 12655),LANCADO EM QUALQUER TIPO DE ESTRUTURA E ADENSADO, INCLUSIVE FORMA, ESCORAMENTO E FERRAGEM.  </v>
          </cell>
          <cell r="C4473" t="str">
            <v>m3</v>
          </cell>
          <cell r="D4473">
            <v>1417.375</v>
          </cell>
          <cell r="E4473">
            <v>1133.9000000000001</v>
          </cell>
          <cell r="F4473" t="str">
            <v>SINAPI</v>
          </cell>
        </row>
        <row r="4474">
          <cell r="A4474" t="str">
            <v/>
          </cell>
          <cell r="D4474">
            <v>0</v>
          </cell>
        </row>
        <row r="4475">
          <cell r="A4475" t="str">
            <v>300603144</v>
          </cell>
          <cell r="B4475" t="str">
            <v xml:space="preserve">CONCRETO ARMADO PRONTO, FCK 30 MPA,CONDICAO A (NBR 12655),LANCADO EM QUALQUER TIPO DE ESTRUTURA E ADENSADO, INCLUSIVE FORMA, ESCORAMENTO E FERRAGEM.  </v>
          </cell>
          <cell r="C4475" t="str">
            <v>m3</v>
          </cell>
          <cell r="D4475">
            <v>1438.5</v>
          </cell>
          <cell r="E4475">
            <v>1150.8</v>
          </cell>
          <cell r="F4475" t="str">
            <v>SINAPI</v>
          </cell>
        </row>
        <row r="4476">
          <cell r="A4476" t="str">
            <v/>
          </cell>
          <cell r="D4476">
            <v>0</v>
          </cell>
        </row>
        <row r="4477">
          <cell r="A4477" t="str">
            <v>300607020</v>
          </cell>
          <cell r="B4477" t="str">
            <v xml:space="preserve"> LAJE PRE-MOLDADA PARA FORRO COM VAO NORMAL, INCLUSIVE CAPEAMENTO E ESCORAMENTO.   </v>
          </cell>
          <cell r="C4477" t="str">
            <v>m2</v>
          </cell>
          <cell r="D4477">
            <v>63.287500000000001</v>
          </cell>
          <cell r="E4477">
            <v>50.63</v>
          </cell>
          <cell r="F4477" t="str">
            <v>SINAPI</v>
          </cell>
        </row>
        <row r="4478">
          <cell r="A4478" t="str">
            <v/>
          </cell>
          <cell r="D4478">
            <v>0</v>
          </cell>
        </row>
        <row r="4479">
          <cell r="A4479" t="str">
            <v>300607051</v>
          </cell>
          <cell r="B4479" t="str">
            <v xml:space="preserve">LAJE TRELIÇADA B 12 PISO , SOBREC. 300 KGF/M2,  REVEST. 120 KGF/M², VÃO 4,40 M, FORN.DO EPS, ARM.COMPLEMENTAR TRELIÇA AS+=1,90CM² P/ NERVURA, DISTÂNCIA INTEREIXO 50 CM, INCL. CAP. 4 CM E 01 FAIXA TRAV.(CONC 25 MPA),TELA Q61. (INCL. FORMA E ESCOR.).  </v>
          </cell>
          <cell r="C4479" t="str">
            <v>m2</v>
          </cell>
          <cell r="D4479">
            <v>91.974999999999994</v>
          </cell>
          <cell r="E4479">
            <v>73.58</v>
          </cell>
          <cell r="F4479" t="str">
            <v>SINAPI</v>
          </cell>
        </row>
        <row r="4480">
          <cell r="A4480" t="str">
            <v/>
          </cell>
          <cell r="D4480">
            <v>0</v>
          </cell>
        </row>
        <row r="4481">
          <cell r="A4481" t="str">
            <v>300607055</v>
          </cell>
          <cell r="B4481" t="str">
            <v xml:space="preserve">LAJE TRELIÇADA B 16  PISO , SOBREC. 300 KGF/M2,  REV. 120 KGF/M², VÃO 5,60 M, FORN. EPS, ARMAÇÃO POS COMPL. AS+=2,30CM² P/ NERVURA,DISTÂNCIA INTEREIXO 50 CM, INCL. CAP. DE 5 CM E 02 FAIXAS DE TRAV. EM CONC 25 MPA TELA Q61. .(INCL. FORMA E ESCOR.) .  </v>
          </cell>
          <cell r="C4481" t="str">
            <v>m2</v>
          </cell>
          <cell r="D4481">
            <v>110.4375</v>
          </cell>
          <cell r="E4481">
            <v>88.35</v>
          </cell>
          <cell r="F4481" t="str">
            <v>SINAPI</v>
          </cell>
        </row>
        <row r="4482">
          <cell r="A4482" t="str">
            <v/>
          </cell>
          <cell r="D4482">
            <v>0</v>
          </cell>
        </row>
        <row r="4483">
          <cell r="A4483" t="str">
            <v>300607063</v>
          </cell>
          <cell r="B4483" t="str">
            <v>LAJE TRELIÇADA  B12  COBERTA, SOBREC. DE  100 KGF/M²,  REV.  100 KGF/M², VÃO DE 4,70 M, FORNEC.  EPS, ARMAÇÃO POS. COMPL. AS+=1,15CM² P/NERVURA, DISTÂNCIA INTEREIXO 50 CM,INCL. CAP. DE 4 CM E 01 FAIXA DE TRAV(CONC.25 MPA) TELA Q61.(INCL. FORMA E ESCOR.) .</v>
          </cell>
          <cell r="C4483" t="str">
            <v>m2</v>
          </cell>
          <cell r="D4483">
            <v>87.05</v>
          </cell>
          <cell r="E4483">
            <v>69.64</v>
          </cell>
          <cell r="F4483" t="str">
            <v>SINAPI</v>
          </cell>
        </row>
        <row r="4484">
          <cell r="A4484" t="str">
            <v/>
          </cell>
          <cell r="D4484">
            <v>0</v>
          </cell>
        </row>
        <row r="4485">
          <cell r="A4485" t="str">
            <v>300607067</v>
          </cell>
          <cell r="B4485" t="str">
            <v>LAJE TRELIÇADA B16 COBERTA, SOBREC. DE  100 KQF/M²,  REV.  100 KGF/M², VÃO 6,00 M, FORN. DO EPS, ARM. POS. COMPL. AS+ = 1,50CM² P/ NERVURA, DISTÂNCIA INTEREIXO 50 CM,INCL. CAP. DE 5 CM E  01 FAIXA DE TRAV. EM CONC. 25 MPA, TELA Q61.(INCL. FORMA E ESCOR.).</v>
          </cell>
          <cell r="C4485" t="str">
            <v>m2</v>
          </cell>
          <cell r="D4485">
            <v>99.275000000000006</v>
          </cell>
          <cell r="E4485">
            <v>79.42</v>
          </cell>
          <cell r="F4485" t="str">
            <v>SINAPI</v>
          </cell>
        </row>
        <row r="4486">
          <cell r="A4486" t="str">
            <v/>
          </cell>
          <cell r="D4486">
            <v>0</v>
          </cell>
        </row>
        <row r="4487">
          <cell r="A4487" t="str">
            <v>300608020</v>
          </cell>
          <cell r="B4487" t="str">
            <v xml:space="preserve">TO E  EXECUÇÃO DE PROTEÇÃO DE ARMADURA CORROÍDA POR AÇÃO DE CLORETOS, COM TINTA/PRIMER ANTICORROSIVO À BASE DE ZINCO PARA METAIS, ARMATEC ZN, FAB:VEDACIT OU SIMILAR.  </v>
          </cell>
          <cell r="C4487" t="str">
            <v>m</v>
          </cell>
          <cell r="D4487">
            <v>2.1875</v>
          </cell>
          <cell r="E4487">
            <v>1.75</v>
          </cell>
          <cell r="F4487" t="str">
            <v>SINAPI</v>
          </cell>
        </row>
        <row r="4488">
          <cell r="A4488" t="str">
            <v/>
          </cell>
          <cell r="D4488">
            <v>0</v>
          </cell>
        </row>
        <row r="4489">
          <cell r="A4489" t="str">
            <v>300608031</v>
          </cell>
          <cell r="B4489" t="str">
            <v xml:space="preserve">FORNECIMENTO E EXECUÇÃO DE REPARO ESTRUTURAL EM VÃOS DE VIGAS, LAJES E PILARES COM APLICAÇÃO ARGAMASSA CIMENTÍCIA FLUIDA, SIKAGROUT 250 OU SIMILAR, PARA PREENCHIMENTO DE VÃOS DE 35 X 70MM.  </v>
          </cell>
          <cell r="C4489" t="str">
            <v>m</v>
          </cell>
          <cell r="D4489">
            <v>17.425000000000001</v>
          </cell>
          <cell r="E4489">
            <v>13.94</v>
          </cell>
          <cell r="F4489" t="str">
            <v>SINAPI</v>
          </cell>
        </row>
        <row r="4490">
          <cell r="A4490" t="str">
            <v/>
          </cell>
          <cell r="D4490">
            <v>0</v>
          </cell>
        </row>
        <row r="4491">
          <cell r="A4491" t="str">
            <v>300608130</v>
          </cell>
          <cell r="B4491" t="str">
            <v xml:space="preserve"> LIMPEZA DE ARMADURA ATRAVÉS DE LIXAMENTO COM LIXADEIRA ELÉTRICA E ESCOVA DE AÇO  </v>
          </cell>
          <cell r="C4491" t="str">
            <v>m</v>
          </cell>
          <cell r="D4491">
            <v>2.1124999999999998</v>
          </cell>
          <cell r="E4491">
            <v>1.69</v>
          </cell>
          <cell r="F4491" t="str">
            <v>SINAPI</v>
          </cell>
        </row>
        <row r="4492">
          <cell r="A4492" t="str">
            <v/>
          </cell>
          <cell r="D4492">
            <v>0</v>
          </cell>
        </row>
        <row r="4493">
          <cell r="A4493" t="str">
            <v>300608140</v>
          </cell>
          <cell r="B4493" t="str">
            <v xml:space="preserve">LIMPEZA DO SUBSTRATO COM APLICAÇÃO DE JATO DE ÁGUA FRIA.  </v>
          </cell>
          <cell r="C4493" t="str">
            <v>m2</v>
          </cell>
          <cell r="D4493">
            <v>1.0874999999999999</v>
          </cell>
          <cell r="E4493">
            <v>0.87</v>
          </cell>
          <cell r="F4493" t="str">
            <v>SINAPI</v>
          </cell>
        </row>
        <row r="4494">
          <cell r="A4494" t="str">
            <v/>
          </cell>
          <cell r="D4494">
            <v>0</v>
          </cell>
        </row>
        <row r="4495">
          <cell r="A4495" t="str">
            <v>300701130</v>
          </cell>
          <cell r="B4495" t="str">
            <v xml:space="preserve">ALVENARIA DE TIJOLOS DE 6 FUROS, ASSENTADOS E REJUNTADOS COM ARGAMASSA DE CIMENTO E AREIA NO TRACO 1:8 - 1 VEZ.  </v>
          </cell>
          <cell r="C4495" t="str">
            <v>m2</v>
          </cell>
          <cell r="D4495">
            <v>52.525000000000006</v>
          </cell>
          <cell r="E4495">
            <v>42.02</v>
          </cell>
          <cell r="F4495" t="str">
            <v>SINAPI</v>
          </cell>
        </row>
        <row r="4496">
          <cell r="A4496" t="str">
            <v/>
          </cell>
          <cell r="D4496">
            <v>0</v>
          </cell>
        </row>
        <row r="4497">
          <cell r="A4497" t="str">
            <v>300701155</v>
          </cell>
          <cell r="B4497" t="str">
            <v xml:space="preserve"> ALVENARIA DE TIJOLOS DE 8 FUROS, ASSENTADOS E REJUNTADOS COM ARGAMASSA DE CIMENTO E AREIA NO TRACO 1 6 - 1/2 VEZ.   </v>
          </cell>
          <cell r="C4497" t="str">
            <v>m2</v>
          </cell>
          <cell r="D4497">
            <v>22.725000000000001</v>
          </cell>
          <cell r="E4497">
            <v>18.18</v>
          </cell>
          <cell r="F4497" t="str">
            <v>SINAPI</v>
          </cell>
        </row>
        <row r="4498">
          <cell r="A4498" t="str">
            <v/>
          </cell>
          <cell r="D4498">
            <v>0</v>
          </cell>
        </row>
        <row r="4499">
          <cell r="A4499" t="str">
            <v>300701261</v>
          </cell>
          <cell r="B4499" t="str">
            <v xml:space="preserve">VERGA EM CONCRETO ARMADO DE 0,10X0,15M.  </v>
          </cell>
          <cell r="C4499" t="str">
            <v>m</v>
          </cell>
          <cell r="D4499">
            <v>11.525</v>
          </cell>
          <cell r="E4499">
            <v>9.2200000000000006</v>
          </cell>
          <cell r="F4499" t="str">
            <v>SINAPI</v>
          </cell>
        </row>
        <row r="4500">
          <cell r="A4500" t="str">
            <v/>
          </cell>
          <cell r="D4500">
            <v>0</v>
          </cell>
        </row>
        <row r="4501">
          <cell r="A4501" t="str">
            <v>300702010</v>
          </cell>
          <cell r="B4501" t="str">
            <v xml:space="preserve">COBOGOS DE CIMENTO PRENSADO.  </v>
          </cell>
          <cell r="C4501" t="str">
            <v>m2</v>
          </cell>
          <cell r="D4501">
            <v>58.287500000000001</v>
          </cell>
          <cell r="E4501">
            <v>46.63</v>
          </cell>
          <cell r="F4501" t="str">
            <v>SINAPI</v>
          </cell>
        </row>
        <row r="4502">
          <cell r="A4502" t="str">
            <v/>
          </cell>
          <cell r="D4502">
            <v>0</v>
          </cell>
        </row>
        <row r="4503">
          <cell r="A4503" t="str">
            <v>300702035</v>
          </cell>
          <cell r="B4503" t="str">
            <v xml:space="preserve">FORNECIMENTO E EXECUÇÃO DE ELEMENTO  VAZADO DE CONCRETO , JUNTAS DE 15 MM, COM ARGAMASSSA DE CIMENTO E AREIA NO TRAÇO 1:4, DIMENSÕES 15 X15X15CM  </v>
          </cell>
          <cell r="C4503" t="str">
            <v>m2</v>
          </cell>
          <cell r="D4503">
            <v>80.150000000000006</v>
          </cell>
          <cell r="E4503">
            <v>64.12</v>
          </cell>
          <cell r="F4503" t="str">
            <v>SINAPI</v>
          </cell>
        </row>
        <row r="4504">
          <cell r="A4504" t="str">
            <v/>
          </cell>
          <cell r="D4504">
            <v>0</v>
          </cell>
        </row>
        <row r="4505">
          <cell r="A4505" t="str">
            <v>300704010</v>
          </cell>
          <cell r="B4505" t="str">
            <v xml:space="preserve">FORNECIMENTO E ASSENTAMENTO DE DIVISORIA EM PERFIS DE ALUMINIO, TIPO AL1 (PAINEL/PAINEL), EUCATEX OU SIMILAR, SEM PORTA.  </v>
          </cell>
          <cell r="C4505" t="str">
            <v>m2</v>
          </cell>
          <cell r="D4505">
            <v>68.525000000000006</v>
          </cell>
          <cell r="E4505">
            <v>54.82</v>
          </cell>
          <cell r="F4505" t="str">
            <v>SINAPI</v>
          </cell>
        </row>
        <row r="4506">
          <cell r="A4506" t="str">
            <v/>
          </cell>
          <cell r="D4506">
            <v>0</v>
          </cell>
        </row>
        <row r="4507">
          <cell r="A4507" t="str">
            <v>300801060</v>
          </cell>
          <cell r="B4507" t="str">
            <v xml:space="preserve">ESTRUTURA DE COBERTA EM MADEIRA DE LEI PARA TELHAS CERAMICAS - VAO DE 10 A 13 M.(OBS DA SECRETARIA:  CONFORME ITENS SE 0104, SE 0403 EO01.03 DAS ESPECIFICAÇÕES GERAIS).  </v>
          </cell>
          <cell r="C4507" t="str">
            <v>m2</v>
          </cell>
          <cell r="D4507">
            <v>81.7</v>
          </cell>
          <cell r="E4507">
            <v>65.36</v>
          </cell>
          <cell r="F4507" t="str">
            <v>SINAPI</v>
          </cell>
        </row>
        <row r="4508">
          <cell r="A4508" t="str">
            <v/>
          </cell>
          <cell r="D4508">
            <v>0</v>
          </cell>
        </row>
        <row r="4509">
          <cell r="A4509" t="str">
            <v>300801090</v>
          </cell>
          <cell r="B4509" t="str">
            <v xml:space="preserve">ESTRUTURA DE COBERTA EM MADEIRA DE LEI, PONTALETADA PARA TELHAS ONDULADAS DE CIMENTO AMIANTO, ALUMINIO OU PLASTICAS, SOBRE LAJE. (OBS DA SECRETARIA:  CONFORME ITENS SE 0104, SE 0403 EO01.03 DAS ESPECIFICAÇÕES GERAIS).  </v>
          </cell>
          <cell r="C4509" t="str">
            <v>m2</v>
          </cell>
          <cell r="D4509">
            <v>8.6624999999999996</v>
          </cell>
          <cell r="E4509">
            <v>6.93</v>
          </cell>
          <cell r="F4509" t="str">
            <v>SINAPI</v>
          </cell>
        </row>
        <row r="4510">
          <cell r="A4510" t="str">
            <v/>
          </cell>
          <cell r="D4510">
            <v>0</v>
          </cell>
        </row>
        <row r="4511">
          <cell r="A4511" t="str">
            <v>300802066</v>
          </cell>
          <cell r="B4511" t="str">
            <v xml:space="preserve">LAVAGEM DE TELHA CERÂMICA COM ESCOVA DE MADEIRA E SOLUÇÃO DE AGUA E CLORO PARA RETIRADA DO MOFO, INCLUINDO O TRANSPORTE HORIZONTAL A UMA DISTÂNCIA DE ATÉ 50M PARA ARMAZENAMENTO DA MESMA.  </v>
          </cell>
          <cell r="C4511" t="str">
            <v>m2</v>
          </cell>
          <cell r="D4511">
            <v>5.375</v>
          </cell>
          <cell r="E4511">
            <v>4.3</v>
          </cell>
          <cell r="F4511" t="str">
            <v>SINAPI</v>
          </cell>
        </row>
        <row r="4512">
          <cell r="A4512" t="str">
            <v/>
          </cell>
          <cell r="D4512">
            <v>0</v>
          </cell>
        </row>
        <row r="4513">
          <cell r="A4513" t="str">
            <v>300802068</v>
          </cell>
          <cell r="B4513" t="str">
            <v xml:space="preserve">EMBOÇAMENTO DA ÚLTIMA FIADA DE TELHA CERÂMICA COM ARGAMASSA DE CIMENTO,CAL HIDRATADA E AREIA SEM PENEIRAR, NO TRAÇO 1:2:9 - BEIRA E BICA  </v>
          </cell>
          <cell r="C4513" t="str">
            <v>m</v>
          </cell>
          <cell r="D4513">
            <v>4.4749999999999996</v>
          </cell>
          <cell r="E4513">
            <v>3.58</v>
          </cell>
          <cell r="F4513" t="str">
            <v>SINAPI</v>
          </cell>
        </row>
        <row r="4514">
          <cell r="A4514" t="str">
            <v/>
          </cell>
          <cell r="D4514">
            <v>0</v>
          </cell>
        </row>
        <row r="4515">
          <cell r="A4515" t="str">
            <v>300802072</v>
          </cell>
          <cell r="B4515" t="str">
            <v xml:space="preserve">COLOCAÇÃO DE TELHAS CERÂMICAS COLONIAIS COM APROVEITAMENTO DE 100% DAS TELHAS EXISTENTES, INCLUSIVE TRANSPORTE VERTICAL SEM EMBOÇAMENTO.  </v>
          </cell>
          <cell r="C4515" t="str">
            <v>m2</v>
          </cell>
          <cell r="D4515">
            <v>9.5499999999999989</v>
          </cell>
          <cell r="E4515">
            <v>7.64</v>
          </cell>
          <cell r="F4515" t="str">
            <v>SINAPI</v>
          </cell>
        </row>
        <row r="4516">
          <cell r="A4516" t="str">
            <v/>
          </cell>
          <cell r="D4516">
            <v>0</v>
          </cell>
        </row>
        <row r="4517">
          <cell r="A4517" t="str">
            <v>300802080</v>
          </cell>
          <cell r="B4517" t="str">
            <v xml:space="preserve">EXECUÇÃO DE ALGEROZ EM CONCRETO ARMADO DE 0,30X 0,05 M, INCLUINDO CONCRETO  FORMA  ARMAÇÃO E ESCORAMENTO.  </v>
          </cell>
          <cell r="C4517" t="str">
            <v>m</v>
          </cell>
          <cell r="D4517">
            <v>26.137499999999999</v>
          </cell>
          <cell r="E4517">
            <v>20.91</v>
          </cell>
          <cell r="F4517" t="str">
            <v>SINAPI</v>
          </cell>
        </row>
        <row r="4518">
          <cell r="A4518" t="str">
            <v/>
          </cell>
          <cell r="D4518">
            <v>0</v>
          </cell>
        </row>
        <row r="4519">
          <cell r="A4519" t="str">
            <v>300802090</v>
          </cell>
          <cell r="B4519" t="str">
            <v xml:space="preserve">EXECUÇÃO DE CUMEEIRA COM TELHAS CERÂMICAS TIPO COLONIAL CANAL, INCL. EMBOÇAMENTO COM ARGAMASSA DE CIMENTO, CAL HIDRATADA E AREIA SEM PENEIRAR, NO TRAÇO 1:2:9, E TRANSPORTE.  </v>
          </cell>
          <cell r="C4519" t="str">
            <v>m</v>
          </cell>
          <cell r="D4519">
            <v>8.6624999999999996</v>
          </cell>
          <cell r="E4519">
            <v>6.93</v>
          </cell>
          <cell r="F4519" t="str">
            <v>SINAPI</v>
          </cell>
        </row>
        <row r="4520">
          <cell r="A4520" t="str">
            <v/>
          </cell>
          <cell r="D4520">
            <v>0</v>
          </cell>
        </row>
        <row r="4521">
          <cell r="A4521" t="str">
            <v>300802095</v>
          </cell>
          <cell r="B4521" t="str">
            <v xml:space="preserve"> FORNECIMENTO E COLOCAÇÃO DE TELHAS CERÂMICAS COLONIAL - CANAL DE 1ª QUALIDADE, INCLUSIVE TRANSPORTE VERTICAL, SEM EMBOÇAMENTO.   </v>
          </cell>
          <cell r="C4521" t="str">
            <v>m2</v>
          </cell>
          <cell r="D4521">
            <v>21.512500000000003</v>
          </cell>
          <cell r="E4521">
            <v>17.21</v>
          </cell>
          <cell r="F4521" t="str">
            <v>SINAPI</v>
          </cell>
        </row>
        <row r="4522">
          <cell r="A4522" t="str">
            <v/>
          </cell>
          <cell r="D4522">
            <v>0</v>
          </cell>
        </row>
        <row r="4523">
          <cell r="A4523" t="str">
            <v>300803010</v>
          </cell>
          <cell r="B4523" t="str">
            <v xml:space="preserve">CALHA DE CHAPA GALVANIZADA N. 26.  </v>
          </cell>
          <cell r="C4523" t="str">
            <v>m</v>
          </cell>
          <cell r="D4523">
            <v>24.625</v>
          </cell>
          <cell r="E4523">
            <v>19.7</v>
          </cell>
          <cell r="F4523" t="str">
            <v>SINAPI</v>
          </cell>
        </row>
        <row r="4524">
          <cell r="A4524" t="str">
            <v/>
          </cell>
          <cell r="D4524">
            <v>0</v>
          </cell>
        </row>
        <row r="4525">
          <cell r="A4525" t="str">
            <v>300804010</v>
          </cell>
          <cell r="B4525" t="str">
            <v xml:space="preserve">IMPERMEABILIZACAO,EMPREGANDO ARGAMASSA DE CIMENTO E AREIA GROSSA NO TRACO 1:3 COM SIKA 1 -ESPESSURA DE 3 CM.  </v>
          </cell>
          <cell r="C4525" t="str">
            <v>m2</v>
          </cell>
          <cell r="D4525">
            <v>21.724999999999998</v>
          </cell>
          <cell r="E4525">
            <v>17.38</v>
          </cell>
          <cell r="F4525" t="str">
            <v>SINAPI</v>
          </cell>
        </row>
        <row r="4526">
          <cell r="A4526" t="str">
            <v/>
          </cell>
          <cell r="D4526">
            <v>0</v>
          </cell>
        </row>
        <row r="4527">
          <cell r="A4527" t="str">
            <v>300804020</v>
          </cell>
          <cell r="B4527" t="str">
            <v xml:space="preserve">IMPERMEABILIZACAO COM HIDROASFALTO REFORCADO COM VEU DE POLIESTER, PARA LAJES E CALHAS DE CONCRETO ARMADO.  </v>
          </cell>
          <cell r="C4527" t="str">
            <v>m2</v>
          </cell>
          <cell r="D4527">
            <v>20.25</v>
          </cell>
          <cell r="E4527">
            <v>16.2</v>
          </cell>
          <cell r="F4527" t="str">
            <v>SINAPI</v>
          </cell>
        </row>
        <row r="4528">
          <cell r="A4528" t="str">
            <v/>
          </cell>
          <cell r="D4528">
            <v>0</v>
          </cell>
        </row>
        <row r="4529">
          <cell r="A4529" t="str">
            <v>300804070</v>
          </cell>
          <cell r="B4529" t="str">
            <v xml:space="preserve">PROTEÇÃO MECÂNICA DE IMPERMEABILIZAÇÃO COM ARGAMASSA DE CIMENTO E AREIA TRAÇO 1:3, ESPESSURA DE 3 CM E ACABAMENTO ÁSPERO, INCLUINDO JUNTA DE RETRAÇÃO.  </v>
          </cell>
          <cell r="C4529" t="str">
            <v>m2</v>
          </cell>
          <cell r="D4529">
            <v>21.724999999999998</v>
          </cell>
          <cell r="E4529">
            <v>17.38</v>
          </cell>
          <cell r="F4529" t="str">
            <v>SINAPI</v>
          </cell>
        </row>
        <row r="4530">
          <cell r="A4530" t="str">
            <v/>
          </cell>
          <cell r="D4530">
            <v>0</v>
          </cell>
        </row>
        <row r="4531">
          <cell r="A4531" t="str">
            <v>300804091</v>
          </cell>
          <cell r="B4531" t="str">
            <v xml:space="preserve">IMPERMEABILIZAÇÃO DE COBERTURA PLANA, UTILIZANDO MANTA ASFÁLTICA ESTRUTURADA COM NÃO TECIDO DE POLIÉSTER, COM 3MM DE ESPESSURA SOBRE PRIMER DE TINTA BETUMINOSA.  </v>
          </cell>
          <cell r="C4531" t="str">
            <v>m2</v>
          </cell>
          <cell r="D4531">
            <v>26.299999999999997</v>
          </cell>
          <cell r="E4531">
            <v>21.04</v>
          </cell>
          <cell r="F4531" t="str">
            <v>SINAPI</v>
          </cell>
        </row>
        <row r="4532">
          <cell r="A4532" t="str">
            <v/>
          </cell>
          <cell r="D4532">
            <v>0</v>
          </cell>
        </row>
        <row r="4533">
          <cell r="A4533" t="str">
            <v>300901010</v>
          </cell>
          <cell r="B4533" t="str">
            <v xml:space="preserve">ESQUADRIA DE MADEIRA COM GRADE EM MADEIRA DE LEI E FOLHA EM COMPENSADO DE JEQUITIBA PARA PORTAS INTERNAS , INCLUSIVE ASSENTAMENTO E FERRAGENS.  </v>
          </cell>
          <cell r="C4533" t="str">
            <v>m2</v>
          </cell>
          <cell r="D4533">
            <v>140.63750000000002</v>
          </cell>
          <cell r="E4533">
            <v>112.51</v>
          </cell>
          <cell r="F4533" t="str">
            <v>SINAPI</v>
          </cell>
        </row>
        <row r="4534">
          <cell r="A4534" t="str">
            <v/>
          </cell>
          <cell r="D4534">
            <v>0</v>
          </cell>
        </row>
        <row r="4535">
          <cell r="A4535" t="str">
            <v>300901040</v>
          </cell>
          <cell r="B4535" t="str">
            <v xml:space="preserve">ESQUADRIA DE MADEIRA PARA JANELAS DE ABRIR OU CORRER, COM VENEZIANA, INCLUSIVE ASSENTAMENTO E FERRAGENS.  </v>
          </cell>
          <cell r="C4535" t="str">
            <v>m2</v>
          </cell>
          <cell r="D4535">
            <v>265.26249999999999</v>
          </cell>
          <cell r="E4535">
            <v>212.21</v>
          </cell>
          <cell r="F4535" t="str">
            <v>SINAPI</v>
          </cell>
        </row>
        <row r="4536">
          <cell r="A4536" t="str">
            <v/>
          </cell>
          <cell r="D4536">
            <v>0</v>
          </cell>
        </row>
        <row r="4537">
          <cell r="A4537" t="str">
            <v>300901069</v>
          </cell>
          <cell r="B4537" t="str">
            <v xml:space="preserve">FORNECIMENTO E COLOCAÇÃO DE GRADE DE PORTA   COMPLETA EM MADEIRA DE LEI PARA VÃO DE 0,60X2,10 M, ATÉ 0,90X2,10M , ESP= 3,00 CM , LARGURA 14 CM.  </v>
          </cell>
          <cell r="C4537" t="str">
            <v>Un</v>
          </cell>
          <cell r="D4537">
            <v>124.85</v>
          </cell>
          <cell r="E4537">
            <v>99.88</v>
          </cell>
          <cell r="F4537" t="str">
            <v>SINAPI</v>
          </cell>
        </row>
        <row r="4538">
          <cell r="A4538" t="str">
            <v/>
          </cell>
          <cell r="D4538">
            <v>0</v>
          </cell>
        </row>
        <row r="4539">
          <cell r="A4539" t="str">
            <v>300901075</v>
          </cell>
          <cell r="B4539" t="str">
            <v xml:space="preserve"> FORNECIMENTO E COLOCAÇÃO DE GRADE DE PORTA  COMPLETA DE CANTO, EM MADEIRA DE LEI COM  LARG =7,00CM , ESP = 3,00 CM, DIMENSÃO DE 0,60 X 1,60M.   </v>
          </cell>
          <cell r="C4539" t="str">
            <v>Un</v>
          </cell>
          <cell r="D4539">
            <v>55.5625</v>
          </cell>
          <cell r="E4539">
            <v>44.45</v>
          </cell>
          <cell r="F4539" t="str">
            <v>SINAPI</v>
          </cell>
        </row>
        <row r="4540">
          <cell r="A4540" t="str">
            <v/>
          </cell>
          <cell r="D4540">
            <v>0</v>
          </cell>
        </row>
        <row r="4541">
          <cell r="A4541" t="str">
            <v>300901080</v>
          </cell>
          <cell r="B4541" t="str">
            <v>FORNEC.E COLOC. DE PORTA LISA (0,60X2,10M, ESP. 3CM), EM COMPENSADO DE 1ª QUALIDADE, TIPO EIDAI "MIOLO CHEIO" OU SIMILAR, INCLUINDO: 03 (TRÊS) DOBRADIÇAS DE LATÃO CROMADO DE 3" X 2.1/2" C/ ANEL E PARAFUSOS, E FECHADURA EXT., CROMADA, EMBUTIR, TIPO CILINDR</v>
          </cell>
          <cell r="C4541" t="str">
            <v>Un</v>
          </cell>
          <cell r="D4541">
            <v>213.77500000000001</v>
          </cell>
          <cell r="E4541">
            <v>171.02</v>
          </cell>
          <cell r="F4541" t="str">
            <v>SINAPI</v>
          </cell>
        </row>
        <row r="4542">
          <cell r="A4542" t="str">
            <v/>
          </cell>
          <cell r="D4542">
            <v>0</v>
          </cell>
        </row>
        <row r="4543">
          <cell r="A4543" t="str">
            <v>300901081</v>
          </cell>
          <cell r="B4543" t="str">
            <v>FORNEC.E COLOC. DE PORTA LISA (0,70X2,10M, ESP. 3CM), EM COMPENSADO DE 1ª QUALIDADE, TIPO EIDAI "MIOLO CHEIO" OU SIMILAR, INCLUINDO: 03 (TRÊS) DOBRADIÇAS DE LATÃO CROMADO DE 3" X 2.1/2" C/ ANEL E PARAFUSOS, E FECHADURA EXT., CROMADA, EMBUTIR, TIPO CILINDR</v>
          </cell>
          <cell r="C4543" t="str">
            <v>Un</v>
          </cell>
          <cell r="D4543">
            <v>227.27499999999998</v>
          </cell>
          <cell r="E4543">
            <v>181.82</v>
          </cell>
          <cell r="F4543" t="str">
            <v>SINAPI</v>
          </cell>
        </row>
        <row r="4544">
          <cell r="A4544" t="str">
            <v/>
          </cell>
          <cell r="D4544">
            <v>0</v>
          </cell>
        </row>
        <row r="4545">
          <cell r="A4545" t="str">
            <v>300901082</v>
          </cell>
          <cell r="B4545" t="str">
            <v>FORNEC.E COLOC. DE PORTA LISA (0,80X2,10M, ESP. 3CM), EM COMPENSADO DE 1ª QUALIDADE, TIPO EIDAI "MIOLO CHEIO" OU SIMILAR, INCLUINDO: 03 (TRÊS) DOBRADIÇAS DE LATÃO CROMADO DE 3" X 2.1/2" C/ ANEL E PARAFUSOS, E FECHADURA EXT., CROMADA, EMBUTIR, TIPO CILINDR</v>
          </cell>
          <cell r="C4545" t="str">
            <v>Un</v>
          </cell>
          <cell r="D4545">
            <v>240.10000000000002</v>
          </cell>
          <cell r="E4545">
            <v>192.08</v>
          </cell>
          <cell r="F4545" t="str">
            <v>SINAPI</v>
          </cell>
        </row>
        <row r="4546">
          <cell r="A4546" t="str">
            <v/>
          </cell>
          <cell r="D4546">
            <v>0</v>
          </cell>
        </row>
        <row r="4547">
          <cell r="A4547" t="str">
            <v>300901083</v>
          </cell>
          <cell r="B4547" t="str">
            <v>FORNEC.E COLOC. DE PORTA LISA (0,90X2,10M, ESP. 3CM), EM COMPENSADO DE 1ª QUALIDADE, TIPO EIDAI "MIOLO CHEIO" OU SIMILAR, INCLUINDO: 03 (TRÊS) DOBRADIÇAS DE LATÃO CROMADO DE 3" X 2.1/2" C/ ANEL E PARAFUSOS, E FECHADURA EXT., CROMADA, EMBUTIR, TIPO CILINDR</v>
          </cell>
          <cell r="C4547" t="str">
            <v>Un</v>
          </cell>
          <cell r="D4547">
            <v>255.26250000000002</v>
          </cell>
          <cell r="E4547">
            <v>204.21</v>
          </cell>
          <cell r="F4547" t="str">
            <v>SINAPI</v>
          </cell>
        </row>
        <row r="4548">
          <cell r="A4548" t="str">
            <v/>
          </cell>
          <cell r="D4548">
            <v>0</v>
          </cell>
        </row>
        <row r="4549">
          <cell r="A4549" t="str">
            <v>300901115</v>
          </cell>
          <cell r="B4549" t="str">
            <v>FORN.E COLOC.DE PORTA LISA C/01 FOLHA EM COMPENSADO DE 1ª QUALIDADE, TIPO EIDAI "MIOLO CHEIO" OU SIMILAR, INCL. 02 DOBRADIÇAS DE LATÃO CROMADO DE 3X2.1/2" C/ANEL E PARAFUSOS, FECHADURA LIVRE-OCUPADO,DE EMBUTIR, INTERNA, LATÃO CROMADO, LA FONTE REF. 719 OU</v>
          </cell>
          <cell r="C4549" t="str">
            <v>Un</v>
          </cell>
          <cell r="D4549">
            <v>198.63749999999999</v>
          </cell>
          <cell r="E4549">
            <v>158.91</v>
          </cell>
          <cell r="F4549" t="str">
            <v>SINAPI</v>
          </cell>
        </row>
        <row r="4550">
          <cell r="A4550" t="str">
            <v/>
          </cell>
          <cell r="D4550">
            <v>0</v>
          </cell>
        </row>
        <row r="4551">
          <cell r="A4551" t="str">
            <v>300901119</v>
          </cell>
          <cell r="B4551" t="str">
            <v xml:space="preserve">FORNECIMENTO E COLOCAÇÃO DE FECHADURA EXTERNA, CROMADA,  DE EMBUTIR TIPO CILINDRO, MARCA SILVANA REF. F1001/05 - EC - CR, COM ESPELHO OVAL E MAÇANETA TIPO ALAVANCA OU SIMILAR.  </v>
          </cell>
          <cell r="C4551" t="str">
            <v>Un</v>
          </cell>
          <cell r="D4551">
            <v>41</v>
          </cell>
          <cell r="E4551">
            <v>32.799999999999997</v>
          </cell>
          <cell r="F4551" t="str">
            <v>SINAPI</v>
          </cell>
        </row>
        <row r="4552">
          <cell r="A4552" t="str">
            <v/>
          </cell>
          <cell r="D4552">
            <v>0</v>
          </cell>
        </row>
        <row r="4553">
          <cell r="A4553" t="str">
            <v>300901126</v>
          </cell>
          <cell r="B4553" t="str">
            <v xml:space="preserve">FORNECIMENTO E COLOCAÇÃO DE FECHADURA INTERNA, CROMADA, INCLUINDO ESPELHO E MAÇANETA REDONDA, MODELO 813/02-EI, FAB:STAM, OU SIMILAR.  </v>
          </cell>
          <cell r="C4553" t="str">
            <v>Un</v>
          </cell>
          <cell r="D4553">
            <v>37.274999999999999</v>
          </cell>
          <cell r="E4553">
            <v>29.82</v>
          </cell>
          <cell r="F4553" t="str">
            <v>SINAPI</v>
          </cell>
        </row>
        <row r="4554">
          <cell r="A4554" t="str">
            <v/>
          </cell>
          <cell r="D4554">
            <v>0</v>
          </cell>
        </row>
        <row r="4555">
          <cell r="A4555" t="str">
            <v>300902010</v>
          </cell>
          <cell r="B4555" t="str">
            <v xml:space="preserve">ESQUADRIA DE FERRO, TIPO BASCULANTE, COM ASSENTAMENTO.  </v>
          </cell>
          <cell r="C4555" t="str">
            <v>m2</v>
          </cell>
          <cell r="D4555">
            <v>167.36249999999998</v>
          </cell>
          <cell r="E4555">
            <v>133.88999999999999</v>
          </cell>
          <cell r="F4555" t="str">
            <v>SINAPI</v>
          </cell>
        </row>
        <row r="4556">
          <cell r="A4556" t="str">
            <v/>
          </cell>
          <cell r="D4556">
            <v>0</v>
          </cell>
        </row>
        <row r="4557">
          <cell r="A4557" t="str">
            <v>300902015</v>
          </cell>
          <cell r="B4557" t="str">
            <v xml:space="preserve">ASSENTAMENTO DE ESQUADRIA DE FERRO COM ARGAMASSA DE CIMENTO E AREIA, INCLUSIVE ACABAMENTO.  </v>
          </cell>
          <cell r="C4557" t="str">
            <v>m2</v>
          </cell>
          <cell r="D4557">
            <v>26.3125</v>
          </cell>
          <cell r="E4557">
            <v>21.05</v>
          </cell>
          <cell r="F4557" t="str">
            <v>SINAPI</v>
          </cell>
        </row>
        <row r="4558">
          <cell r="A4558" t="str">
            <v/>
          </cell>
          <cell r="D4558">
            <v>0</v>
          </cell>
        </row>
        <row r="4559">
          <cell r="A4559" t="str">
            <v>300902020</v>
          </cell>
          <cell r="B4559" t="str">
            <v xml:space="preserve">GRADE DE PROTECAO DE PORTA EM FERRO C/ VAROES DE 1/2", ESPAC=10CM E ACABAMENTO EM BARRA CHATA DE 1" X 1/4", INCLUSIVE FECHADURA DE SOBREPOR BRASIL OU SIMILAR E ASSENTAMENTO.  </v>
          </cell>
          <cell r="C4559" t="str">
            <v>m2</v>
          </cell>
          <cell r="D4559">
            <v>144.03749999999999</v>
          </cell>
          <cell r="E4559">
            <v>115.23</v>
          </cell>
          <cell r="F4559" t="str">
            <v>SINAPI</v>
          </cell>
        </row>
        <row r="4560">
          <cell r="A4560" t="str">
            <v/>
          </cell>
          <cell r="D4560">
            <v>0</v>
          </cell>
        </row>
        <row r="4561">
          <cell r="A4561" t="str">
            <v>300902022</v>
          </cell>
          <cell r="B4561" t="str">
            <v xml:space="preserve">GRADE DE PROTECAO DE JANELA EM FERRO COM VAROES DE 1/2", ESPAC=10CM E ACABAMENTO EM BARRA CHATA DE 1" X 1/4" INCLUSIVE ASSENTAMENTO.  </v>
          </cell>
          <cell r="C4561" t="str">
            <v>m2</v>
          </cell>
          <cell r="D4561">
            <v>144.03749999999999</v>
          </cell>
          <cell r="E4561">
            <v>115.23</v>
          </cell>
          <cell r="F4561" t="str">
            <v>SINAPI</v>
          </cell>
        </row>
        <row r="4562">
          <cell r="A4562" t="str">
            <v/>
          </cell>
          <cell r="D4562">
            <v>0</v>
          </cell>
        </row>
        <row r="4563">
          <cell r="A4563" t="str">
            <v>300903020</v>
          </cell>
          <cell r="B4563" t="str">
            <v xml:space="preserve">FORNECIMENTO DE ESQUADRIA DE ALUMINIO, TIPO CORRER COM BANDEIRA FIXA, COM CONTRAMARCO, INCLUSIVE ASSENTAMENTO.  </v>
          </cell>
          <cell r="C4563" t="str">
            <v>m2</v>
          </cell>
          <cell r="D4563">
            <v>295.07499999999999</v>
          </cell>
          <cell r="E4563">
            <v>236.06</v>
          </cell>
          <cell r="F4563" t="str">
            <v>SINAPI</v>
          </cell>
        </row>
        <row r="4564">
          <cell r="A4564" t="str">
            <v/>
          </cell>
          <cell r="D4564">
            <v>0</v>
          </cell>
        </row>
        <row r="4565">
          <cell r="A4565" t="str">
            <v>300903040</v>
          </cell>
          <cell r="B4565" t="str">
            <v xml:space="preserve">FORNECIMENTO DE ESQUADRIA DE ALUMINIO TIPO MAXIM-AR SEM BANDEIRA, COM CONTRAMARCO, INCLU SIVE ASSENTAMENTO.  </v>
          </cell>
          <cell r="C4565" t="str">
            <v>m2</v>
          </cell>
          <cell r="D4565">
            <v>295.07499999999999</v>
          </cell>
          <cell r="E4565">
            <v>236.06</v>
          </cell>
          <cell r="F4565" t="str">
            <v>SINAPI</v>
          </cell>
        </row>
        <row r="4566">
          <cell r="A4566" t="str">
            <v/>
          </cell>
          <cell r="D4566">
            <v>0</v>
          </cell>
        </row>
        <row r="4567">
          <cell r="A4567" t="str">
            <v>300905010</v>
          </cell>
          <cell r="B4567" t="str">
            <v xml:space="preserve">FORNECIMENTO E INSTALAÇÃO DE TELA DE AÇO GALVANIZADO, SIMPLES TORÇÃO, GALVANIZAÇÃO PESADA, SEM REVESTIMENTO EM PVC, MALHA 2"X2", FIO 12 BWG FIXADA COM ARAME GALVANIZADO FIO 14BWG.  </v>
          </cell>
          <cell r="C4567" t="str">
            <v>m2</v>
          </cell>
          <cell r="D4567">
            <v>28.125</v>
          </cell>
          <cell r="E4567">
            <v>22.5</v>
          </cell>
          <cell r="F4567" t="str">
            <v>SINAPI</v>
          </cell>
        </row>
        <row r="4568">
          <cell r="A4568" t="str">
            <v/>
          </cell>
          <cell r="D4568">
            <v>0</v>
          </cell>
        </row>
        <row r="4569">
          <cell r="A4569" t="str">
            <v>301001010</v>
          </cell>
          <cell r="B4569" t="str">
            <v xml:space="preserve">VIDRO PLANO, COMUM, LISO, TRANSPARENTE E COM 3 MM DE ESPESSURA - COLOCADO.  </v>
          </cell>
          <cell r="C4569" t="str">
            <v>m2</v>
          </cell>
          <cell r="D4569">
            <v>46.5625</v>
          </cell>
          <cell r="E4569">
            <v>37.25</v>
          </cell>
          <cell r="F4569" t="str">
            <v>SINAPI</v>
          </cell>
        </row>
        <row r="4570">
          <cell r="A4570" t="str">
            <v/>
          </cell>
          <cell r="D4570">
            <v>0</v>
          </cell>
        </row>
        <row r="4571">
          <cell r="A4571" t="str">
            <v>301001020</v>
          </cell>
          <cell r="B4571" t="str">
            <v xml:space="preserve">VIDRO PLANO, COMUM, LISO, TRANSPARENTE E COM 4 MM DE ESPESSURA - COLOCADO.  </v>
          </cell>
          <cell r="C4571" t="str">
            <v>m2</v>
          </cell>
          <cell r="D4571">
            <v>61.862500000000004</v>
          </cell>
          <cell r="E4571">
            <v>49.49</v>
          </cell>
          <cell r="F4571" t="str">
            <v>SINAPI</v>
          </cell>
        </row>
        <row r="4572">
          <cell r="A4572" t="str">
            <v/>
          </cell>
          <cell r="D4572">
            <v>0</v>
          </cell>
        </row>
        <row r="4573">
          <cell r="A4573" t="str">
            <v>301001040</v>
          </cell>
          <cell r="B4573" t="str">
            <v xml:space="preserve">VIDRO PLANO, COMUM, LISO, TRANSPARENTE E COM 6 MM DE ESPESSURA - COLOCADO.  </v>
          </cell>
          <cell r="C4573" t="str">
            <v>m2</v>
          </cell>
          <cell r="D4573">
            <v>124.97500000000001</v>
          </cell>
          <cell r="E4573">
            <v>99.98</v>
          </cell>
          <cell r="F4573" t="str">
            <v>SINAPI</v>
          </cell>
        </row>
        <row r="4574">
          <cell r="A4574" t="str">
            <v/>
          </cell>
          <cell r="D4574">
            <v>0</v>
          </cell>
        </row>
        <row r="4575">
          <cell r="A4575" t="str">
            <v>301002010</v>
          </cell>
          <cell r="B4575" t="str">
            <v xml:space="preserve">VIDRO PLANO FANTASIA EM GERAL, EXCETO CANELADO - COLOCADO.  </v>
          </cell>
          <cell r="C4575" t="str">
            <v>m2</v>
          </cell>
          <cell r="D4575">
            <v>49.675000000000004</v>
          </cell>
          <cell r="E4575">
            <v>39.74</v>
          </cell>
          <cell r="F4575" t="str">
            <v>SINAPI</v>
          </cell>
        </row>
        <row r="4576">
          <cell r="A4576" t="str">
            <v/>
          </cell>
          <cell r="D4576">
            <v>0</v>
          </cell>
        </row>
        <row r="4577">
          <cell r="A4577" t="str">
            <v>301102010</v>
          </cell>
          <cell r="B4577" t="str">
            <v xml:space="preserve">CHAPISCO COM ARGAMASSA DE CIMENTO E AREIA NO TRACO 1:3.  </v>
          </cell>
          <cell r="C4577" t="str">
            <v>m2</v>
          </cell>
          <cell r="D4577">
            <v>4.3499999999999996</v>
          </cell>
          <cell r="E4577">
            <v>3.48</v>
          </cell>
          <cell r="F4577" t="str">
            <v>SINAPI</v>
          </cell>
        </row>
        <row r="4578">
          <cell r="A4578" t="str">
            <v/>
          </cell>
          <cell r="D4578">
            <v>0</v>
          </cell>
        </row>
        <row r="4579">
          <cell r="A4579" t="str">
            <v>301103020</v>
          </cell>
          <cell r="B4579" t="str">
            <v>EMBOÇO COM ARGAMASSA DE CIMENTO, SAIBRO E AREIA NO TRAÇO 1:4:4, COM 2,0CM DE ESPESSURA.</v>
          </cell>
          <cell r="C4579" t="str">
            <v>m2</v>
          </cell>
          <cell r="D4579">
            <v>14.2</v>
          </cell>
          <cell r="E4579">
            <v>11.36</v>
          </cell>
          <cell r="F4579" t="str">
            <v>SINAPI</v>
          </cell>
        </row>
        <row r="4580">
          <cell r="A4580" t="str">
            <v/>
          </cell>
          <cell r="D4580">
            <v>0</v>
          </cell>
        </row>
        <row r="4581">
          <cell r="A4581" t="str">
            <v>301103050</v>
          </cell>
          <cell r="B4581" t="str">
            <v xml:space="preserve">EMBOCO COM ARGAMASSA DE CIMENTO E AREIA NO TRACO 1:3, COM 2,0 CM DE ESPESSURA.  </v>
          </cell>
          <cell r="C4581" t="str">
            <v>m2</v>
          </cell>
          <cell r="D4581">
            <v>14.2</v>
          </cell>
          <cell r="E4581">
            <v>11.36</v>
          </cell>
          <cell r="F4581" t="str">
            <v>SINAPI</v>
          </cell>
        </row>
        <row r="4582">
          <cell r="A4582" t="str">
            <v/>
          </cell>
          <cell r="D4582">
            <v>0</v>
          </cell>
        </row>
        <row r="4583">
          <cell r="A4583" t="str">
            <v>301103060</v>
          </cell>
          <cell r="B4583" t="str">
            <v xml:space="preserve">EMBOCO COM ARGAMASSA DE CIMENTO E AREIA NO TRACO 1:4, COM 2,0 CM DE ESPESSURA.  </v>
          </cell>
          <cell r="C4583" t="str">
            <v>m2</v>
          </cell>
          <cell r="D4583">
            <v>15.8125</v>
          </cell>
          <cell r="E4583">
            <v>12.65</v>
          </cell>
          <cell r="F4583" t="str">
            <v>SINAPI</v>
          </cell>
        </row>
        <row r="4584">
          <cell r="A4584" t="str">
            <v/>
          </cell>
          <cell r="D4584">
            <v>0</v>
          </cell>
        </row>
        <row r="4585">
          <cell r="A4585" t="str">
            <v>301103062</v>
          </cell>
          <cell r="B4585" t="str">
            <v xml:space="preserve">EMBOÇO COM ARGAMASSA DE CIMENTO, CAL HIDRATADA  E AREIA NO TRAÇO 1:2:6, COM 20 MM  DE ESPESSURA  </v>
          </cell>
          <cell r="C4585" t="str">
            <v>m2</v>
          </cell>
          <cell r="D4585">
            <v>15.1875</v>
          </cell>
          <cell r="E4585">
            <v>12.15</v>
          </cell>
          <cell r="F4585" t="str">
            <v>SINAPI</v>
          </cell>
        </row>
        <row r="4586">
          <cell r="A4586" t="str">
            <v/>
          </cell>
          <cell r="D4586">
            <v>0</v>
          </cell>
        </row>
        <row r="4587">
          <cell r="A4587" t="str">
            <v>301105010</v>
          </cell>
          <cell r="B4587" t="str">
            <v xml:space="preserve">REVESTIMENTO COM ARGAMASSA DE CIMENTO E AREIA NO TRACO 1:3, COM 2,0 CM DE ESPESSURA.  </v>
          </cell>
          <cell r="C4587" t="str">
            <v>m2</v>
          </cell>
          <cell r="D4587">
            <v>18.524999999999999</v>
          </cell>
          <cell r="E4587">
            <v>14.82</v>
          </cell>
          <cell r="F4587" t="str">
            <v>SINAPI</v>
          </cell>
        </row>
        <row r="4588">
          <cell r="A4588" t="str">
            <v/>
          </cell>
          <cell r="D4588">
            <v>0</v>
          </cell>
        </row>
        <row r="4589">
          <cell r="A4589" t="str">
            <v>301105025</v>
          </cell>
          <cell r="B4589" t="str">
            <v xml:space="preserve">REVESTIMENTO COM ARGAMASSA DE CIMENTO E AREIA NO TRACO 1:6 COM 2,0 CM DE ESPESSURA.  </v>
          </cell>
          <cell r="C4589" t="str">
            <v>m2</v>
          </cell>
          <cell r="D4589">
            <v>17.4375</v>
          </cell>
          <cell r="E4589">
            <v>13.95</v>
          </cell>
          <cell r="F4589" t="str">
            <v>SINAPI</v>
          </cell>
        </row>
        <row r="4590">
          <cell r="A4590" t="str">
            <v/>
          </cell>
          <cell r="D4590">
            <v>0</v>
          </cell>
        </row>
        <row r="4591">
          <cell r="A4591" t="str">
            <v>301105026</v>
          </cell>
          <cell r="B4591" t="str">
            <v xml:space="preserve">REVESTIMENTO COM ARGAMASSA DE CIMENTO E AREIA NO TRAÇO 1:6 COM 2,5CM DE ESPESSURA  </v>
          </cell>
          <cell r="C4591" t="str">
            <v>m2</v>
          </cell>
          <cell r="D4591">
            <v>17.4375</v>
          </cell>
          <cell r="E4591">
            <v>13.95</v>
          </cell>
          <cell r="F4591" t="str">
            <v>SINAPI</v>
          </cell>
        </row>
        <row r="4592">
          <cell r="A4592" t="str">
            <v/>
          </cell>
          <cell r="D4592">
            <v>0</v>
          </cell>
        </row>
        <row r="4593">
          <cell r="A4593" t="str">
            <v>301105028</v>
          </cell>
          <cell r="B4593" t="str">
            <v xml:space="preserve">REVESTIMENTO COM ARGAMASSA DE CIMENTO, CAL HIDRATADA E AREIA TRAÇO 1:2:8, COM 20 MM DE ESPESSURA  </v>
          </cell>
          <cell r="C4593" t="str">
            <v>m2</v>
          </cell>
          <cell r="D4593">
            <v>16.175000000000001</v>
          </cell>
          <cell r="E4593">
            <v>12.94</v>
          </cell>
          <cell r="F4593" t="str">
            <v>SINAPI</v>
          </cell>
        </row>
        <row r="4594">
          <cell r="A4594" t="str">
            <v/>
          </cell>
          <cell r="D4594">
            <v>0</v>
          </cell>
        </row>
        <row r="4595">
          <cell r="A4595" t="str">
            <v>301105030</v>
          </cell>
          <cell r="B4595" t="str">
            <v xml:space="preserve">REVESTIMENTO COM ARGAMASSA DE CIMENTO, SAIBRO E AREIA NO TRACO 1:4:4 , COM 2,0 CM DE ESPESSURA.  </v>
          </cell>
          <cell r="C4595" t="str">
            <v>m2</v>
          </cell>
          <cell r="D4595">
            <v>16.200000000000003</v>
          </cell>
          <cell r="E4595">
            <v>12.96</v>
          </cell>
          <cell r="F4595" t="str">
            <v>SINAPI</v>
          </cell>
        </row>
        <row r="4596">
          <cell r="A4596" t="str">
            <v/>
          </cell>
          <cell r="D4596">
            <v>0</v>
          </cell>
        </row>
        <row r="4597">
          <cell r="A4597" t="str">
            <v>301106005</v>
          </cell>
          <cell r="B4597" t="str">
            <v xml:space="preserve">REVESTIMENTO DE AZULEJOS BRANCOS , CLASSE A , ASSENTADOS COM PASTA DE CIMENTO, SOBRE EMBOCO PRONTO.  </v>
          </cell>
          <cell r="C4597" t="str">
            <v>m2</v>
          </cell>
          <cell r="D4597">
            <v>53.625</v>
          </cell>
          <cell r="E4597">
            <v>42.9</v>
          </cell>
          <cell r="F4597" t="str">
            <v>SINAPI</v>
          </cell>
        </row>
        <row r="4598">
          <cell r="A4598" t="str">
            <v/>
          </cell>
          <cell r="D4598">
            <v>0</v>
          </cell>
        </row>
        <row r="4599">
          <cell r="A4599" t="str">
            <v>301106025</v>
          </cell>
          <cell r="B4599" t="str">
            <v xml:space="preserve">REVESTIMENTO DE AZULEJOS BRANCOS , CLASSE A, ASSENTADOS COM PASTA DE CIMENTO , INCLUSIVE EMBOCO COM ARGAMASSA DE CIMENTO, SAIBRO E AREIA, NO TRACO 1:4:4.  </v>
          </cell>
          <cell r="C4599" t="str">
            <v>m2</v>
          </cell>
          <cell r="D4599">
            <v>67.825000000000003</v>
          </cell>
          <cell r="E4599">
            <v>54.26</v>
          </cell>
          <cell r="F4599" t="str">
            <v>SINAPI</v>
          </cell>
        </row>
        <row r="4600">
          <cell r="A4600" t="str">
            <v/>
          </cell>
          <cell r="D4600">
            <v>0</v>
          </cell>
        </row>
        <row r="4601">
          <cell r="A4601" t="str">
            <v>301106050</v>
          </cell>
          <cell r="B4601" t="str">
            <v xml:space="preserve">REVESTIMENTO DE AZULEJOS BRANCOS, CLASSE A ASSENTADOS COM ARGAMASSA PRE-FABRICADA DE CIMENTO COLANTE, INCLUSIVE REJUNTE, SOBRE EMBOCO PRONTO.  </v>
          </cell>
          <cell r="C4601" t="str">
            <v>m2</v>
          </cell>
          <cell r="D4601">
            <v>32.087500000000006</v>
          </cell>
          <cell r="E4601">
            <v>25.67</v>
          </cell>
          <cell r="F4601" t="str">
            <v>SINAPI</v>
          </cell>
        </row>
        <row r="4602">
          <cell r="A4602" t="str">
            <v/>
          </cell>
          <cell r="D4602">
            <v>0</v>
          </cell>
        </row>
        <row r="4603">
          <cell r="A4603" t="str">
            <v>301201025</v>
          </cell>
          <cell r="B4603" t="str">
            <v xml:space="preserve">FORNECIMENTO E INSTALAÇÃO DE FORRO DE GESSO EM PLACAS, SUSPENSO POR ARAME GALVANIZADO Nº18, EM ESTRUTURA DE MADEIRA DE COBERTA.  </v>
          </cell>
          <cell r="C4603" t="str">
            <v>m2</v>
          </cell>
          <cell r="D4603">
            <v>15</v>
          </cell>
          <cell r="E4603">
            <v>12</v>
          </cell>
          <cell r="F4603" t="str">
            <v>SINAPI</v>
          </cell>
        </row>
        <row r="4604">
          <cell r="A4604" t="str">
            <v/>
          </cell>
          <cell r="D4604">
            <v>0</v>
          </cell>
        </row>
        <row r="4605">
          <cell r="A4605" t="str">
            <v>301203011</v>
          </cell>
          <cell r="B4605" t="str">
            <v xml:space="preserve">FORNECIMENTO E INSTALAÇÃO DE FORRO DE PVC COM RÉGUAS DE 100X6000MM, ENCAIXADOS ENTRE SI E FIXADOS COM ESTRUTURA AUXILIAR GALVANIZADA E ARAME GALVANIZADO, INCLUINDO ARREMATE EM PVC.  </v>
          </cell>
          <cell r="C4605" t="str">
            <v>m2</v>
          </cell>
          <cell r="D4605">
            <v>33.524999999999999</v>
          </cell>
          <cell r="E4605">
            <v>26.82</v>
          </cell>
          <cell r="F4605" t="str">
            <v>SINAPI</v>
          </cell>
        </row>
        <row r="4606">
          <cell r="A4606" t="str">
            <v/>
          </cell>
          <cell r="D4606">
            <v>0</v>
          </cell>
        </row>
        <row r="4607">
          <cell r="A4607" t="str">
            <v>301203013</v>
          </cell>
          <cell r="B4607" t="str">
            <v xml:space="preserve">FORNECIMENTO E INSTALAÇÃO DE FORRO DE PVC COM RÉGUAS DE 200MM DE LARGURA ENCAIXADOS ENTRE SI E FIXADOS COM ESTRUTURA AUXILIAR GALVANIZADA E ARAME GALVANIZADO, INCLUINDO ARREMATE PARA FORRO EM PVC.  </v>
          </cell>
          <cell r="C4607" t="str">
            <v>m2</v>
          </cell>
          <cell r="D4607">
            <v>33.224999999999994</v>
          </cell>
          <cell r="E4607">
            <v>26.58</v>
          </cell>
          <cell r="F4607" t="str">
            <v>SINAPI</v>
          </cell>
        </row>
        <row r="4608">
          <cell r="A4608" t="str">
            <v/>
          </cell>
          <cell r="D4608">
            <v>0</v>
          </cell>
        </row>
        <row r="4609">
          <cell r="A4609" t="str">
            <v>301301010</v>
          </cell>
          <cell r="B4609" t="str">
            <v xml:space="preserve">LASTRO DE PISO COM 10,0 CM DE ESPESSURA EM CONCRETO 1:4:8.  </v>
          </cell>
          <cell r="C4609" t="str">
            <v>m2</v>
          </cell>
          <cell r="D4609">
            <v>37.325000000000003</v>
          </cell>
          <cell r="E4609">
            <v>29.86</v>
          </cell>
          <cell r="F4609" t="str">
            <v>SINAPI</v>
          </cell>
        </row>
        <row r="4610">
          <cell r="A4610" t="str">
            <v/>
          </cell>
          <cell r="D4610">
            <v>0</v>
          </cell>
        </row>
        <row r="4611">
          <cell r="A4611" t="str">
            <v>301301030</v>
          </cell>
          <cell r="B4611" t="str">
            <v xml:space="preserve">LASTRO DE PISO COM 5,0 CM DE ESPESSURA EM CONCRETO 1:4:8.  </v>
          </cell>
          <cell r="C4611" t="str">
            <v>m2</v>
          </cell>
          <cell r="D4611">
            <v>20.087499999999999</v>
          </cell>
          <cell r="E4611">
            <v>16.07</v>
          </cell>
          <cell r="F4611" t="str">
            <v>SINAPI</v>
          </cell>
        </row>
        <row r="4612">
          <cell r="A4612" t="str">
            <v/>
          </cell>
          <cell r="D4612">
            <v>0</v>
          </cell>
        </row>
        <row r="4613">
          <cell r="A4613" t="str">
            <v>301301040</v>
          </cell>
          <cell r="B4613" t="str">
            <v xml:space="preserve">LASTRO DE PISO , COM A UTILIZACAO DE ADITIVO IMPERMEABILIZANTE - SIKA 1, COM 5,0 CM DE ESPESSURA EM CONCRETO 1:4:8.  </v>
          </cell>
          <cell r="C4613" t="str">
            <v>m2</v>
          </cell>
          <cell r="D4613">
            <v>23.5625</v>
          </cell>
          <cell r="E4613">
            <v>18.850000000000001</v>
          </cell>
          <cell r="F4613" t="str">
            <v>SINAPI</v>
          </cell>
        </row>
        <row r="4614">
          <cell r="A4614" t="str">
            <v/>
          </cell>
          <cell r="D4614">
            <v>0</v>
          </cell>
        </row>
        <row r="4615">
          <cell r="A4615" t="str">
            <v>301303010</v>
          </cell>
          <cell r="B4615" t="str">
            <v xml:space="preserve">PISO CIMENTADO COM ARGAMASSA DE CIMENTO E AREIA NO TRACO 1:3, COM 2,0 CM DE ESPESSURA, E COM ACABAMENTO LISO.  </v>
          </cell>
          <cell r="C4615" t="str">
            <v>m2</v>
          </cell>
          <cell r="D4615">
            <v>20.237500000000001</v>
          </cell>
          <cell r="E4615">
            <v>16.190000000000001</v>
          </cell>
          <cell r="F4615" t="str">
            <v>SINAPI</v>
          </cell>
        </row>
        <row r="4616">
          <cell r="A4616" t="str">
            <v/>
          </cell>
          <cell r="D4616">
            <v>0</v>
          </cell>
        </row>
        <row r="4617">
          <cell r="A4617" t="str">
            <v>301303040</v>
          </cell>
          <cell r="B4617" t="str">
            <v xml:space="preserve">PISO CIMENTADO COM ARGAMASSA DE CIMENTO E AREIA NO TRACO 1:4 , COM 1,5 CM DE ESPESSURA E COM ACABAMENTO LISO.  </v>
          </cell>
          <cell r="C4617" t="str">
            <v>m2</v>
          </cell>
          <cell r="D4617">
            <v>18.100000000000001</v>
          </cell>
          <cell r="E4617">
            <v>14.48</v>
          </cell>
          <cell r="F4617" t="str">
            <v>SINAPI</v>
          </cell>
        </row>
        <row r="4618">
          <cell r="A4618" t="str">
            <v/>
          </cell>
          <cell r="D4618">
            <v>0</v>
          </cell>
        </row>
        <row r="4619">
          <cell r="A4619" t="str">
            <v>301303070</v>
          </cell>
          <cell r="B4619" t="str">
            <v xml:space="preserve"> PISO EM LENCOL DE GRANITO ARTIFICIAL ( MARMORITE ) COM JUNTAS DE VIDRO, FORMANDO QUADROS DE 1,0 X 1,0 M, NA COR CINZA. (OBS. DA SE: PREÇO INCLUSIVE COM REGULARIZAÇÃO)   </v>
          </cell>
          <cell r="C4619" t="str">
            <v>m2</v>
          </cell>
          <cell r="D4619">
            <v>50.762500000000003</v>
          </cell>
          <cell r="E4619">
            <v>40.61</v>
          </cell>
          <cell r="F4619" t="str">
            <v>SINAPI</v>
          </cell>
        </row>
        <row r="4620">
          <cell r="A4620" t="str">
            <v/>
          </cell>
          <cell r="D4620">
            <v>0</v>
          </cell>
        </row>
        <row r="4621">
          <cell r="A4621" t="str">
            <v>301303100</v>
          </cell>
          <cell r="B4621" t="str">
            <v xml:space="preserve">PISO EM LENCOL DE GRANITO ARTIFICIAL ( MARMORITE ) COM JUNTAS DE PLASTICO , FORMANDO QUADROS DE 1,0 X 1,0 M, NA COR CINZA. (OBS. DA SE: PREÇO INCLUSIVE COM REGULARIZAÇÃO)  </v>
          </cell>
          <cell r="C4621" t="str">
            <v>m</v>
          </cell>
          <cell r="D4621">
            <v>51.924999999999997</v>
          </cell>
          <cell r="E4621">
            <v>41.54</v>
          </cell>
          <cell r="F4621" t="str">
            <v>SINAPI</v>
          </cell>
        </row>
        <row r="4622">
          <cell r="A4622" t="str">
            <v/>
          </cell>
          <cell r="D4622">
            <v>0</v>
          </cell>
        </row>
        <row r="4623">
          <cell r="A4623" t="str">
            <v>301402030</v>
          </cell>
          <cell r="B4623" t="str">
            <v xml:space="preserve">SOLEIRA DE GRANITO ARTIFICIAL (MARMORITE) COM 15 CM DE LARGURA, NA COR CINZA.  </v>
          </cell>
          <cell r="C4623" t="str">
            <v>m</v>
          </cell>
          <cell r="D4623">
            <v>15.3</v>
          </cell>
          <cell r="E4623">
            <v>12.24</v>
          </cell>
          <cell r="F4623" t="str">
            <v>SINAPI</v>
          </cell>
        </row>
        <row r="4624">
          <cell r="A4624" t="str">
            <v/>
          </cell>
          <cell r="D4624">
            <v>0</v>
          </cell>
        </row>
        <row r="4625">
          <cell r="A4625" t="str">
            <v>301603010</v>
          </cell>
          <cell r="B4625" t="str">
            <v xml:space="preserve"> PINTURA LATEX EM PAREDES INTERNAS, CORALAR OU SIMILAR, DUAS DEMAOS, SEM MASSA CORRIDA,INCLUSIVE APLICACAO DE UMA DEMAO DE LIQUIDO SELADOR DE PAREDE.   </v>
          </cell>
          <cell r="C4625" t="str">
            <v>m2</v>
          </cell>
          <cell r="D4625">
            <v>8.0749999999999993</v>
          </cell>
          <cell r="E4625">
            <v>6.46</v>
          </cell>
          <cell r="F4625" t="str">
            <v>SINAPI</v>
          </cell>
        </row>
        <row r="4626">
          <cell r="A4626" t="str">
            <v/>
          </cell>
          <cell r="D4626">
            <v>0</v>
          </cell>
        </row>
        <row r="4627">
          <cell r="A4627" t="str">
            <v>301603011</v>
          </cell>
          <cell r="B4627" t="str">
            <v xml:space="preserve">PINTURA LATÉX EM PAREDES INTERNAS, CORALAR OU SIMILAR - DUAS DEMÃOS - SEM MASSA CORRIDA,SEM APLICAÇÃO DE LÍQUIDO SELADOR PARA PAREDE .  </v>
          </cell>
          <cell r="C4627" t="str">
            <v>m2</v>
          </cell>
          <cell r="D4627">
            <v>4.55</v>
          </cell>
          <cell r="E4627">
            <v>3.64</v>
          </cell>
          <cell r="F4627" t="str">
            <v>SINAPI</v>
          </cell>
        </row>
        <row r="4628">
          <cell r="A4628" t="str">
            <v/>
          </cell>
          <cell r="D4628">
            <v>0</v>
          </cell>
        </row>
        <row r="4629">
          <cell r="A4629" t="str">
            <v>301603032</v>
          </cell>
          <cell r="B4629" t="str">
            <v xml:space="preserve">PINTURA LATÉX EM PAREDES EXTERNAS, CORALMUR OU SIMILAR - DUAS DEMÃOS - SEM MASSA  ACRÍLICA,SEM APLICAÇÃO DE FUNDO PREPARADOR.  </v>
          </cell>
          <cell r="C4629" t="str">
            <v>m2</v>
          </cell>
          <cell r="D4629">
            <v>6.1624999999999996</v>
          </cell>
          <cell r="E4629">
            <v>4.93</v>
          </cell>
          <cell r="F4629" t="str">
            <v>SINAPI</v>
          </cell>
        </row>
        <row r="4630">
          <cell r="A4630" t="str">
            <v/>
          </cell>
          <cell r="D4630">
            <v>0</v>
          </cell>
        </row>
        <row r="4631">
          <cell r="A4631" t="str">
            <v>301604030</v>
          </cell>
          <cell r="B4631" t="str">
            <v xml:space="preserve">PINTURA A OLEO EM PAREDES INTERNAS, DUAS DEMAOS, COM EMASSAMENTO, INCLUSIVE APLICACAO DE LIQUIDO PREPARADOR.  </v>
          </cell>
          <cell r="C4631" t="str">
            <v>m2</v>
          </cell>
          <cell r="D4631">
            <v>18.899999999999999</v>
          </cell>
          <cell r="E4631">
            <v>15.12</v>
          </cell>
          <cell r="F4631" t="str">
            <v>SINAPI</v>
          </cell>
        </row>
        <row r="4632">
          <cell r="A4632" t="str">
            <v/>
          </cell>
          <cell r="D4632">
            <v>0</v>
          </cell>
        </row>
        <row r="4633">
          <cell r="A4633" t="str">
            <v>301604050</v>
          </cell>
          <cell r="B4633" t="str">
            <v xml:space="preserve">PINTURA A OLEO EM ESQUADRIAS DE MADEIRA, DUAS DEMAOS, COM APARELHAMENTO E SEM EMASSAMENTO, INCLUSIVE APLICACAO DE FUNDO SINTETICO NIVELADOR BRANCO FOSCO, UMA DEMAO.  </v>
          </cell>
          <cell r="C4633" t="str">
            <v>m2</v>
          </cell>
          <cell r="D4633">
            <v>11.174999999999999</v>
          </cell>
          <cell r="E4633">
            <v>8.94</v>
          </cell>
          <cell r="F4633" t="str">
            <v>SINAPI</v>
          </cell>
        </row>
        <row r="4634">
          <cell r="A4634" t="str">
            <v/>
          </cell>
          <cell r="D4634">
            <v>0</v>
          </cell>
        </row>
        <row r="4635">
          <cell r="A4635" t="str">
            <v>301604051</v>
          </cell>
          <cell r="B4635" t="str">
            <v xml:space="preserve">PINTURA A ÓLEO EM ESQUADRIAS DE MADEIRA, DUAS DEMÃOS, COM APARELHAMENTO, SEM EMASSAMENTO E SEM APLICAÇÃO DE FUNDO BRANCO FOSCO. INCLUSO LIXAMENTO.   </v>
          </cell>
          <cell r="C4635" t="str">
            <v>m2</v>
          </cell>
          <cell r="D4635">
            <v>6.375</v>
          </cell>
          <cell r="E4635">
            <v>5.0999999999999996</v>
          </cell>
          <cell r="F4635" t="str">
            <v>SINAPI</v>
          </cell>
        </row>
        <row r="4636">
          <cell r="A4636" t="str">
            <v/>
          </cell>
          <cell r="D4636">
            <v>0</v>
          </cell>
        </row>
        <row r="4637">
          <cell r="A4637" t="str">
            <v>301604090</v>
          </cell>
          <cell r="B4637" t="str">
            <v xml:space="preserve">PINTURA COM ESMALTE SINTETICO EM ESQUADRIA DE FERRO, DUAS DEMAOS, SEM RASPAGEM E SEM APARELHAMENTO.  </v>
          </cell>
          <cell r="C4637" t="str">
            <v>m2</v>
          </cell>
          <cell r="D4637">
            <v>9.2000000000000011</v>
          </cell>
          <cell r="E4637">
            <v>7.36</v>
          </cell>
          <cell r="F4637" t="str">
            <v>SINAPI</v>
          </cell>
        </row>
        <row r="4638">
          <cell r="A4638" t="str">
            <v/>
          </cell>
          <cell r="D4638">
            <v>0</v>
          </cell>
        </row>
        <row r="4639">
          <cell r="A4639" t="str">
            <v>301605050</v>
          </cell>
          <cell r="B4639" t="str">
            <v xml:space="preserve">PINTURA PARA TRATAMENTO EM MADEIRA COM IMUNIZANTE,TIPO PENETROL CUPIM,DA VEDACIT OU SIMILAR, DUAS DEMAOS.  </v>
          </cell>
          <cell r="C4639" t="str">
            <v>m2</v>
          </cell>
          <cell r="D4639">
            <v>9.65</v>
          </cell>
          <cell r="E4639">
            <v>7.72</v>
          </cell>
          <cell r="F4639" t="str">
            <v>SINAPI</v>
          </cell>
        </row>
        <row r="4640">
          <cell r="A4640" t="str">
            <v/>
          </cell>
          <cell r="D4640">
            <v>0</v>
          </cell>
        </row>
        <row r="4641">
          <cell r="A4641" t="str">
            <v>301701114</v>
          </cell>
          <cell r="B464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641" t="str">
            <v>m</v>
          </cell>
          <cell r="D4641">
            <v>47.325000000000003</v>
          </cell>
          <cell r="E4641">
            <v>37.86</v>
          </cell>
          <cell r="F4641" t="str">
            <v>SINAPI</v>
          </cell>
        </row>
        <row r="4642">
          <cell r="A4642" t="str">
            <v/>
          </cell>
          <cell r="D4642">
            <v>0</v>
          </cell>
        </row>
        <row r="4643">
          <cell r="A4643" t="str">
            <v>301701120</v>
          </cell>
          <cell r="B4643" t="str">
            <v xml:space="preserve">PASSEIO EM LAJOTA DE CONCRETO 50 X 50, APLICADO SOBRE LASTRO DE CONCRETO 1:4:8 DE 5 CM DE ESPESSURA, INCLUSIVE EXECUCAO DO LASTRO.  </v>
          </cell>
          <cell r="C4643" t="str">
            <v>m2</v>
          </cell>
          <cell r="D4643">
            <v>52.774999999999999</v>
          </cell>
          <cell r="E4643">
            <v>42.22</v>
          </cell>
          <cell r="F4643" t="str">
            <v>SINAPI</v>
          </cell>
        </row>
        <row r="4644">
          <cell r="A4644" t="str">
            <v/>
          </cell>
          <cell r="D4644">
            <v>0</v>
          </cell>
        </row>
        <row r="4645">
          <cell r="A4645" t="str">
            <v>301701170</v>
          </cell>
          <cell r="B4645" t="str">
            <v xml:space="preserve">FORNECIMENTO E EXECUÇÃO DE PISO TÁTIL, DIMENSÕES 0,50X0,50M COM ESP.3CM, ASSENTADA COM ARGAMASSA DE CIMENTO E AREIA 1:6 (ESP:2,5CM) E REJUNTADA COM ARGAMASSA DE CIMENTO E AREIA 1:4, SOBRE LASTRO DE CONCRETO PRONTO.  </v>
          </cell>
          <cell r="C4645" t="str">
            <v>m2</v>
          </cell>
          <cell r="D4645">
            <v>34.474999999999994</v>
          </cell>
          <cell r="E4645">
            <v>27.58</v>
          </cell>
          <cell r="F4645" t="str">
            <v>SINAPI</v>
          </cell>
        </row>
        <row r="4646">
          <cell r="A4646" t="str">
            <v/>
          </cell>
          <cell r="D4646">
            <v>0</v>
          </cell>
        </row>
        <row r="4647">
          <cell r="A4647" t="str">
            <v>301702010</v>
          </cell>
          <cell r="B4647" t="str">
            <v xml:space="preserve">FORNECIMENTO DE BARRO DE JARDIM (POSTO OBRA NA PRACA DO RECIFE).  </v>
          </cell>
          <cell r="C4647" t="str">
            <v>m3</v>
          </cell>
          <cell r="D4647">
            <v>32.5</v>
          </cell>
          <cell r="E4647">
            <v>26</v>
          </cell>
          <cell r="F4647" t="str">
            <v>SINAPI</v>
          </cell>
        </row>
        <row r="4648">
          <cell r="A4648" t="str">
            <v/>
          </cell>
          <cell r="D4648">
            <v>0</v>
          </cell>
        </row>
        <row r="4649">
          <cell r="A4649" t="str">
            <v>301703040</v>
          </cell>
          <cell r="B4649" t="str">
            <v xml:space="preserve">FORNECIMENTO E PLANTIO DE GRAMA INGLESA (STENOTAPHUM).  </v>
          </cell>
          <cell r="C4649" t="str">
            <v>m2</v>
          </cell>
          <cell r="D4649">
            <v>7.5625</v>
          </cell>
          <cell r="E4649">
            <v>6.05</v>
          </cell>
          <cell r="F4649" t="str">
            <v>SINAPI</v>
          </cell>
        </row>
        <row r="4650">
          <cell r="A4650" t="str">
            <v/>
          </cell>
          <cell r="D4650">
            <v>0</v>
          </cell>
        </row>
        <row r="4651">
          <cell r="A4651" t="str">
            <v>301703150</v>
          </cell>
          <cell r="B4651" t="str">
            <v xml:space="preserve">FORNECIMENTO E PLANTIO DE COQUEIRO (ALTURA DO FUSTE DE 0,60 M),INCLUINDO A PREPARACAO DE COVA DE 40,0 X 40,0 X 40,0 CM, COM BARRO DE JARDIM E ESTRUME BOVINO CURTIDO.  </v>
          </cell>
          <cell r="C4651" t="str">
            <v>UD</v>
          </cell>
          <cell r="D4651">
            <v>10.0375</v>
          </cell>
          <cell r="E4651">
            <v>8.0299999999999994</v>
          </cell>
          <cell r="F4651" t="str">
            <v>SINAPI</v>
          </cell>
        </row>
        <row r="4652">
          <cell r="A4652" t="str">
            <v/>
          </cell>
          <cell r="D4652">
            <v>0</v>
          </cell>
        </row>
        <row r="4653">
          <cell r="A4653" t="str">
            <v>301708020</v>
          </cell>
          <cell r="B4653" t="str">
            <v xml:space="preserve">FORNECIMENTO E ASSENTAMENTO DE CAIXA PRE-MOLDADA PARA AR CONDICIONADO, CAPACIDADE 10000/ 12000 BTU, TIPO PADRAO (ABERTA).  </v>
          </cell>
          <cell r="C4653" t="str">
            <v>Un</v>
          </cell>
          <cell r="D4653">
            <v>78.674999999999997</v>
          </cell>
          <cell r="E4653">
            <v>62.94</v>
          </cell>
          <cell r="F4653" t="str">
            <v>SINAPI</v>
          </cell>
        </row>
        <row r="4654">
          <cell r="A4654" t="str">
            <v/>
          </cell>
          <cell r="D4654">
            <v>0</v>
          </cell>
        </row>
        <row r="4655">
          <cell r="A4655" t="str">
            <v>301708030</v>
          </cell>
          <cell r="B4655" t="str">
            <v xml:space="preserve">FORNECIMENTO E ASSENTAMENTO DE CAIXA PRE-MOLDADA PARA AR CONDICIONADO, CAPACIDADE 21000 BTU TIPO PADRAO (ABERTA).  </v>
          </cell>
          <cell r="C4655" t="str">
            <v>Un</v>
          </cell>
          <cell r="D4655">
            <v>128.67500000000001</v>
          </cell>
          <cell r="E4655">
            <v>102.94</v>
          </cell>
          <cell r="F4655" t="str">
            <v>SINAPI</v>
          </cell>
        </row>
        <row r="4656">
          <cell r="A4656" t="str">
            <v/>
          </cell>
          <cell r="D4656">
            <v>0</v>
          </cell>
        </row>
        <row r="4657">
          <cell r="A4657" t="str">
            <v>301802030</v>
          </cell>
          <cell r="B4657" t="str">
            <v xml:space="preserve">POSTE DE CONCRETO SECCAO DUPLO T, 200/8, COM ENGASTAMENTO DIRETO NO SOLO DE 1,40 M, INCLUSIVE COLOCACAO.  </v>
          </cell>
          <cell r="C4657" t="str">
            <v>Un</v>
          </cell>
          <cell r="D4657">
            <v>422.57499999999999</v>
          </cell>
          <cell r="E4657">
            <v>338.06</v>
          </cell>
          <cell r="F4657" t="str">
            <v>SINAPI</v>
          </cell>
        </row>
        <row r="4658">
          <cell r="A4658" t="str">
            <v/>
          </cell>
          <cell r="D4658">
            <v>0</v>
          </cell>
        </row>
        <row r="4659">
          <cell r="A4659" t="str">
            <v>301803010</v>
          </cell>
          <cell r="B4659" t="str">
            <v xml:space="preserve">ESTRUTURA SECUNDARIA B1 COMPLETA, INCLUSIVE FIXACAO.  </v>
          </cell>
          <cell r="C4659" t="str">
            <v>Un</v>
          </cell>
          <cell r="D4659">
            <v>50.337500000000006</v>
          </cell>
          <cell r="E4659">
            <v>40.270000000000003</v>
          </cell>
          <cell r="F4659" t="str">
            <v>SINAPI</v>
          </cell>
        </row>
        <row r="4660">
          <cell r="A4660" t="str">
            <v/>
          </cell>
          <cell r="D4660">
            <v>0</v>
          </cell>
        </row>
        <row r="4661">
          <cell r="A4661" t="str">
            <v>301807080</v>
          </cell>
          <cell r="B4661" t="str">
            <v xml:space="preserve">JOGO DE BUCHA E ARRUELA DE ALUMINIO DE 4 POL. INCLUSIVE FIXACAO.  </v>
          </cell>
          <cell r="C4661" t="str">
            <v>Cj</v>
          </cell>
          <cell r="D4661">
            <v>11.862500000000001</v>
          </cell>
          <cell r="E4661">
            <v>9.49</v>
          </cell>
          <cell r="F4661" t="str">
            <v>SINAPI</v>
          </cell>
        </row>
        <row r="4662">
          <cell r="A4662" t="str">
            <v/>
          </cell>
          <cell r="D4662">
            <v>0</v>
          </cell>
        </row>
        <row r="4663">
          <cell r="A4663" t="str">
            <v>301809030</v>
          </cell>
          <cell r="B4663" t="str">
            <v xml:space="preserve">FORNECIMENTO E ASSENTAMENTO DE CAIXA PARA MEDICAO TRIFASICA E CAIXA PARA DISJUNTOR TRI-FASICO DE POLICARBONATO E NORYL CINZA, INCLUSIVE BUCHAS PLASTICAS E PARAFUSOS PARA INSTALACAO DAS CAIXAS EM PAREDE (PADRAO CELPE) SEM DISJUNTOR.  </v>
          </cell>
          <cell r="C4663" t="str">
            <v>UD</v>
          </cell>
          <cell r="D4663">
            <v>158.625</v>
          </cell>
          <cell r="E4663">
            <v>126.9</v>
          </cell>
          <cell r="F4663" t="str">
            <v>SINAPI</v>
          </cell>
        </row>
        <row r="4664">
          <cell r="A4664" t="str">
            <v/>
          </cell>
          <cell r="D4664">
            <v>0</v>
          </cell>
        </row>
        <row r="4665">
          <cell r="A4665" t="str">
            <v>301809075</v>
          </cell>
          <cell r="B4665" t="str">
            <v xml:space="preserve">FORNECIMENTO E INSTALAÇÃO DE ATERRAMENTO DO QUADRO DE MEDIÇÃO, COM 01 HASTE DE ATERRAMENTO TIPO COPPERWELD DE 5/8"X2,4M COM CONECTOR, CABO DE COBRE NÚ 25MM² E ELETRODUTO DE PVC RÍGIDO DE 3/4".  </v>
          </cell>
          <cell r="C4665" t="str">
            <v>Cj</v>
          </cell>
          <cell r="D4665">
            <v>56.4375</v>
          </cell>
          <cell r="E4665">
            <v>45.15</v>
          </cell>
          <cell r="F4665" t="str">
            <v>SINAPI</v>
          </cell>
        </row>
        <row r="4666">
          <cell r="A4666" t="str">
            <v/>
          </cell>
          <cell r="D4666">
            <v>0</v>
          </cell>
        </row>
        <row r="4667">
          <cell r="A4667" t="str">
            <v>301809085</v>
          </cell>
          <cell r="B4667" t="str">
            <v xml:space="preserve">FORNECIMENTO E INSTALAÇÃO DE ATERRAMENTO DO NEUTRO COM 03 HASTES DE ATERRAMENTO TIPO COPPERWELD DE 5/8"X2,4M COM CONECTORES INTERLIGADAS EM TRIÂNGULO COM DISTÂNCIA ENTRE AS MESMAS DE 3m E CABO DE COBRE NÚ 25MM².  </v>
          </cell>
          <cell r="C4667" t="str">
            <v>Cj</v>
          </cell>
          <cell r="D4667">
            <v>273</v>
          </cell>
          <cell r="E4667">
            <v>218.4</v>
          </cell>
          <cell r="F4667" t="str">
            <v>SINAPI</v>
          </cell>
        </row>
        <row r="4668">
          <cell r="A4668" t="str">
            <v/>
          </cell>
          <cell r="D4668">
            <v>0</v>
          </cell>
        </row>
        <row r="4669">
          <cell r="A4669" t="str">
            <v>301813020</v>
          </cell>
          <cell r="B4669" t="str">
            <v xml:space="preserve">ELETRODUTO DE PVC RIGIDO ROSQUEAVEL DE 3/4 POL.,COM LUVA DE ROSCA INTERNA, INCLUSIVE ASSENTAMENTO EM LAJES.  </v>
          </cell>
          <cell r="C4669" t="str">
            <v>m</v>
          </cell>
          <cell r="D4669">
            <v>4.25</v>
          </cell>
          <cell r="E4669">
            <v>3.4</v>
          </cell>
          <cell r="F4669" t="str">
            <v>SINAPI</v>
          </cell>
        </row>
        <row r="4670">
          <cell r="A4670" t="str">
            <v/>
          </cell>
          <cell r="D4670">
            <v>0</v>
          </cell>
        </row>
        <row r="4671">
          <cell r="A4671" t="str">
            <v>301813030</v>
          </cell>
          <cell r="B4671" t="str">
            <v xml:space="preserve">ELETRODUTO DE PVC RIGIDO ROSQUEAVEL DE 1POL., COM LUVA DE ROSCA INTERNA,INCLUSIVE ASSENTAMENTO EM LAJES.  </v>
          </cell>
          <cell r="C4671" t="str">
            <v>m</v>
          </cell>
          <cell r="D4671">
            <v>7.6</v>
          </cell>
          <cell r="E4671">
            <v>6.08</v>
          </cell>
          <cell r="F4671" t="str">
            <v>SINAPI</v>
          </cell>
        </row>
        <row r="4672">
          <cell r="A4672" t="str">
            <v/>
          </cell>
          <cell r="D4672">
            <v>0</v>
          </cell>
        </row>
        <row r="4673">
          <cell r="A4673" t="str">
            <v>301813120</v>
          </cell>
          <cell r="B4673" t="str">
            <v xml:space="preserve">ELETRODUTO DE PVC RIGIDO ROSQUEAVEL DE 3/4 POL., COM LUVA DE ROSCA INTERNA, ASSENTADO EM VALAS COM PROFUNDIDADE DE 0,60M, INCLUSIVE ESCAVACAO E REATERRO.  </v>
          </cell>
          <cell r="C4673" t="str">
            <v>m</v>
          </cell>
          <cell r="D4673">
            <v>9.9875000000000007</v>
          </cell>
          <cell r="E4673">
            <v>7.99</v>
          </cell>
          <cell r="F4673" t="str">
            <v>SINAPI</v>
          </cell>
        </row>
        <row r="4674">
          <cell r="A4674" t="str">
            <v/>
          </cell>
          <cell r="D4674">
            <v>0</v>
          </cell>
        </row>
        <row r="4675">
          <cell r="A4675" t="str">
            <v>301813130</v>
          </cell>
          <cell r="B4675" t="str">
            <v xml:space="preserve">ELETRODUTO DE PVC RIGIDO ROSQUEAVEL DE 1POL., COM LUVA DE ROSCA INTERNA, ASSENTADO EM VALAS COM PROFUNDIDADE DE 0,60M, INCLUSIVE ESCAVACAO E REATERRO.  </v>
          </cell>
          <cell r="C4675" t="str">
            <v>m</v>
          </cell>
          <cell r="D4675">
            <v>13.225</v>
          </cell>
          <cell r="E4675">
            <v>10.58</v>
          </cell>
          <cell r="F4675" t="str">
            <v>SINAPI</v>
          </cell>
        </row>
        <row r="4676">
          <cell r="A4676" t="str">
            <v/>
          </cell>
          <cell r="D4676">
            <v>0</v>
          </cell>
        </row>
        <row r="4677">
          <cell r="A4677" t="str">
            <v>301813140</v>
          </cell>
          <cell r="B4677" t="str">
            <v xml:space="preserve">ELETRODUTO DE PVC RIGIDO ROSQUEAVEL DE 1 1/2 POL., COM LUVA DE ROSCA INTERNA, ASSENTADO EM VALAS COM PROFUNDIDADE DE 0,60M, INCLUSIVE ESCAVACAO E REATERRO.  </v>
          </cell>
          <cell r="C4677" t="str">
            <v>m</v>
          </cell>
          <cell r="D4677">
            <v>16.375</v>
          </cell>
          <cell r="E4677">
            <v>13.1</v>
          </cell>
          <cell r="F4677" t="str">
            <v>SINAPI</v>
          </cell>
        </row>
        <row r="4678">
          <cell r="A4678" t="str">
            <v/>
          </cell>
          <cell r="D4678">
            <v>0</v>
          </cell>
        </row>
        <row r="4679">
          <cell r="A4679" t="str">
            <v>301813150</v>
          </cell>
          <cell r="B4679" t="str">
            <v xml:space="preserve">ELETRODUTO DE PVC RIGIDO ROSQUEAVEL DE 2POL., COM LUVA DE ROSCA INTERNA, ASSENTADO EM VALAS COM PROFUNDIDADE DE 0,60M, INCLUSIVE ESCAVACAO E REATERRO.  </v>
          </cell>
          <cell r="C4679" t="str">
            <v>m</v>
          </cell>
          <cell r="D4679">
            <v>19.925000000000001</v>
          </cell>
          <cell r="E4679">
            <v>15.94</v>
          </cell>
          <cell r="F4679" t="str">
            <v>SINAPI</v>
          </cell>
        </row>
        <row r="4680">
          <cell r="A4680" t="str">
            <v/>
          </cell>
          <cell r="D4680">
            <v>0</v>
          </cell>
        </row>
        <row r="4681">
          <cell r="A4681" t="str">
            <v>301813160</v>
          </cell>
          <cell r="B4681" t="str">
            <v xml:space="preserve">ELETRODUTO DE PVC RIGIDO ROSQUEAVEL DE 3POL., COM LUVA DE ROSCA INTERNA, ASSENTADO EM VALAS COM PROFUNDIDADE DE 0,60M, INCLUSIVE ESCAVACAO E REATERRO.  </v>
          </cell>
          <cell r="C4681" t="str">
            <v>m</v>
          </cell>
          <cell r="D4681">
            <v>35.799999999999997</v>
          </cell>
          <cell r="E4681">
            <v>28.64</v>
          </cell>
          <cell r="F4681" t="str">
            <v>SINAPI</v>
          </cell>
        </row>
        <row r="4682">
          <cell r="A4682" t="str">
            <v/>
          </cell>
          <cell r="D4682">
            <v>0</v>
          </cell>
        </row>
        <row r="4683">
          <cell r="A4683" t="str">
            <v>301813170</v>
          </cell>
          <cell r="B4683" t="str">
            <v xml:space="preserve">ELETRODUTO DE PVC RIGIDO ROSQUEAVEL DE 4POL., COM LUVA DE ROSCA INTERNA, ASSENTADO EM VALAS COM PROFUNDIDADE DE 0,60M, INCLUSIVE ESCAVACAO E REATERRO.  </v>
          </cell>
          <cell r="C4683" t="str">
            <v>m</v>
          </cell>
          <cell r="D4683">
            <v>38.4375</v>
          </cell>
          <cell r="E4683">
            <v>30.75</v>
          </cell>
          <cell r="F4683" t="str">
            <v>SINAPI</v>
          </cell>
        </row>
        <row r="4684">
          <cell r="A4684" t="str">
            <v/>
          </cell>
          <cell r="D4684">
            <v>0</v>
          </cell>
        </row>
        <row r="4685">
          <cell r="A4685" t="str">
            <v>301814010</v>
          </cell>
          <cell r="B4685" t="str">
            <v xml:space="preserve">CURVA DE PVC RIGIDO ROSQUEAVEL DE 3/4 POL., COM LUVA DE ROSCA INTERNA, INCLUSIVE ASSENTAMENTO.  </v>
          </cell>
          <cell r="C4685" t="str">
            <v>Un</v>
          </cell>
          <cell r="D4685">
            <v>5.3374999999999995</v>
          </cell>
          <cell r="E4685">
            <v>4.2699999999999996</v>
          </cell>
          <cell r="F4685" t="str">
            <v>SINAPI</v>
          </cell>
        </row>
        <row r="4686">
          <cell r="A4686" t="str">
            <v/>
          </cell>
          <cell r="D4686">
            <v>0</v>
          </cell>
        </row>
        <row r="4687">
          <cell r="A4687" t="str">
            <v>301814020</v>
          </cell>
          <cell r="B4687" t="str">
            <v xml:space="preserve">CURVA DE PVC RIGIDO ROSQUEAVEL DE 1 POL., COM LUVA DE ROSCA INTERNA, INCLUSIVE ASSENTAMENTO.  </v>
          </cell>
          <cell r="C4687" t="str">
            <v>Un</v>
          </cell>
          <cell r="D4687">
            <v>7.4124999999999996</v>
          </cell>
          <cell r="E4687">
            <v>5.93</v>
          </cell>
          <cell r="F4687" t="str">
            <v>SINAPI</v>
          </cell>
        </row>
        <row r="4688">
          <cell r="A4688" t="str">
            <v/>
          </cell>
          <cell r="D4688">
            <v>0</v>
          </cell>
        </row>
        <row r="4689">
          <cell r="A4689" t="str">
            <v>301814050</v>
          </cell>
          <cell r="B4689" t="str">
            <v xml:space="preserve">CURVA DE PVC RIGIDO ROSQUEAVEL DE 2 POL., COM LUVA DE ROSCA INTERNA, INCLUSIVE ASSENTAMENTO.  </v>
          </cell>
          <cell r="C4689" t="str">
            <v>Un</v>
          </cell>
          <cell r="D4689">
            <v>21.637499999999999</v>
          </cell>
          <cell r="E4689">
            <v>17.309999999999999</v>
          </cell>
          <cell r="F4689" t="str">
            <v>SINAPI</v>
          </cell>
        </row>
        <row r="4690">
          <cell r="A4690" t="str">
            <v/>
          </cell>
          <cell r="D4690">
            <v>0</v>
          </cell>
        </row>
        <row r="4691">
          <cell r="A4691" t="str">
            <v>301815020</v>
          </cell>
          <cell r="B4691" t="str">
            <v xml:space="preserve">CAIXA 4 X 4 POL. TIGREFLEX OU SIMILAR, INCLUSIVE ASSENTAMENTO.  </v>
          </cell>
          <cell r="C4691" t="str">
            <v>Un</v>
          </cell>
          <cell r="D4691">
            <v>5.3624999999999998</v>
          </cell>
          <cell r="E4691">
            <v>4.29</v>
          </cell>
          <cell r="F4691" t="str">
            <v>SINAPI</v>
          </cell>
        </row>
        <row r="4692">
          <cell r="A4692" t="str">
            <v/>
          </cell>
          <cell r="D4692">
            <v>0</v>
          </cell>
        </row>
        <row r="4693">
          <cell r="A4693" t="str">
            <v>301815021</v>
          </cell>
          <cell r="B4693" t="str">
            <v xml:space="preserve">FORNECIMENTO E COLOCAÇÃO DE CAIXA DE PASSAGEM ELÉTRICA 20X20CM  </v>
          </cell>
          <cell r="C4693" t="str">
            <v>Un</v>
          </cell>
          <cell r="D4693">
            <v>35.65</v>
          </cell>
          <cell r="E4693">
            <v>28.52</v>
          </cell>
          <cell r="F4693" t="str">
            <v>SINAPI</v>
          </cell>
        </row>
        <row r="4694">
          <cell r="A4694" t="str">
            <v/>
          </cell>
          <cell r="D4694">
            <v>0</v>
          </cell>
        </row>
        <row r="4695">
          <cell r="A4695" t="str">
            <v>301818050</v>
          </cell>
          <cell r="B4695" t="str">
            <v xml:space="preserve">INTERRUPTOR DE EMBUTIR DE DUAS SECCOES CONJUGADO COM TOMADA, PARA CAIXA DE 4 X 2 POL.,COM PLACA, 10A, 250V, PIAL (LINHA SILENTOQUE) OU SIMILAR, INCLUSIVE INSTALACAO.  </v>
          </cell>
          <cell r="C4695" t="str">
            <v>Un</v>
          </cell>
          <cell r="D4695">
            <v>17.362500000000001</v>
          </cell>
          <cell r="E4695">
            <v>13.89</v>
          </cell>
          <cell r="F4695" t="str">
            <v>SINAPI</v>
          </cell>
        </row>
        <row r="4696">
          <cell r="A4696" t="str">
            <v/>
          </cell>
          <cell r="D4696">
            <v>0</v>
          </cell>
        </row>
        <row r="4697">
          <cell r="A4697" t="str">
            <v>301819041</v>
          </cell>
          <cell r="B4697" t="str">
            <v xml:space="preserve">CABO DE COBRE,TEMPERA MOLE,ENCORDOAMENTO CLASSE 2, ISOLAMENTO DE PVC - 70 C, TIPO BWF,750V FOREPLAST OU SIMILAR, S.M. - 10MM2, INCLUSIVE INSTALACAO EM ELETRODUTO.  </v>
          </cell>
          <cell r="C4697" t="str">
            <v>m</v>
          </cell>
          <cell r="D4697">
            <v>6.0250000000000004</v>
          </cell>
          <cell r="E4697">
            <v>4.82</v>
          </cell>
          <cell r="F4697" t="str">
            <v>SINAPI</v>
          </cell>
        </row>
        <row r="4698">
          <cell r="A4698" t="str">
            <v/>
          </cell>
          <cell r="D4698">
            <v>0</v>
          </cell>
        </row>
        <row r="4699">
          <cell r="A4699" t="str">
            <v>301819048</v>
          </cell>
          <cell r="B4699" t="str">
            <v xml:space="preserve">CABO DE COBRE (1 CONDUTOR), TEMPERA MOLE, ENCORDOAMENTO CLASSE 2,ISOLAMENTO DE PVC - FLAME RESISTANT - 70 C, 0,6/1 KV, COBERTURA DE PVC - ST1, FORENAX OU SIMILAR, S.M. - 4 MM2, INCLUSIVE INSTALACAO EM ELETRODUTO.  </v>
          </cell>
          <cell r="C4699" t="str">
            <v>m</v>
          </cell>
          <cell r="D4699">
            <v>4.3874999999999993</v>
          </cell>
          <cell r="E4699">
            <v>3.51</v>
          </cell>
          <cell r="F4699" t="str">
            <v>SINAPI</v>
          </cell>
        </row>
        <row r="4700">
          <cell r="A4700" t="str">
            <v/>
          </cell>
          <cell r="D4700">
            <v>0</v>
          </cell>
        </row>
        <row r="4701">
          <cell r="A4701" t="str">
            <v>301819049</v>
          </cell>
          <cell r="B4701" t="str">
            <v xml:space="preserve">CABO DE COBRE (1 CONDUTOR), TEMPERA MOLE, ENCORDOAMENTO CLASSE 2,ISOLAMENTO DE PVC - FLAME RESISTANT - 70 C, 0,6/1 KV, COBERTURA DE PVC - ST1, FORENAX OU SIMILAR, S.M. - 6 MM2, INCLUSIVE INSTALACAO EM ELETRODUTO.  </v>
          </cell>
          <cell r="C4701" t="str">
            <v>m</v>
          </cell>
          <cell r="D4701">
            <v>5.6625000000000005</v>
          </cell>
          <cell r="E4701">
            <v>4.53</v>
          </cell>
          <cell r="F4701" t="str">
            <v>SINAPI</v>
          </cell>
        </row>
        <row r="4702">
          <cell r="A4702" t="str">
            <v/>
          </cell>
          <cell r="D4702">
            <v>0</v>
          </cell>
        </row>
        <row r="4703">
          <cell r="A4703" t="str">
            <v>301819050</v>
          </cell>
          <cell r="B4703" t="str">
            <v xml:space="preserve">CABO DE COBRE (1 CONDUTOR), TEMPERA MOLE, ENCORDOAMENTO CLASSE 2,ISOLAMENTO DE PVC - FLAME RESISTANT - 70 C, 0,6/1 KV, COBERTURA DE PVC - ST1, FORENAX OU SIMILAR, S.M. - 10 MM2, INCLUSIVE INSTALACAO EM ELETRODUTO.  </v>
          </cell>
          <cell r="C4703" t="str">
            <v>m</v>
          </cell>
          <cell r="D4703">
            <v>8.0749999999999993</v>
          </cell>
          <cell r="E4703">
            <v>6.46</v>
          </cell>
          <cell r="F4703" t="str">
            <v>SINAPI</v>
          </cell>
        </row>
        <row r="4704">
          <cell r="A4704" t="str">
            <v/>
          </cell>
          <cell r="D4704">
            <v>0</v>
          </cell>
        </row>
        <row r="4705">
          <cell r="A4705" t="str">
            <v>301819060</v>
          </cell>
          <cell r="B4705" t="str">
            <v xml:space="preserve">CABO DE COBRE (1 CONDUTOR), TEMPERA MOLE, ENCORDOAMENTO CLASSE 2,ISOLAMENTO DE PVC - FLAME RESISTANT - 70 C, 0,6/1 KV, COBERTURA DE PVC - ST1, FORENAX OU SIMILAR, S.M. - 16 MM2, INCLUSIVE INSTALACAO EM ELETRODUTO.  </v>
          </cell>
          <cell r="C4705" t="str">
            <v>m</v>
          </cell>
          <cell r="D4705">
            <v>11.725000000000001</v>
          </cell>
          <cell r="E4705">
            <v>9.3800000000000008</v>
          </cell>
          <cell r="F4705" t="str">
            <v>SINAPI</v>
          </cell>
        </row>
        <row r="4706">
          <cell r="A4706" t="str">
            <v/>
          </cell>
          <cell r="D4706">
            <v>0</v>
          </cell>
        </row>
        <row r="4707">
          <cell r="A4707" t="str">
            <v>301819070</v>
          </cell>
          <cell r="B4707" t="str">
            <v xml:space="preserve">CABO DE COBRE (1 CONDUTOR), TEMPERA MOLE, ENCORDOAMENTO CLASSE 2,ISOLAMENTO DE PVC - FLAME RESISTANT - 70 C, 0,6/1 KV, COBERTURA DE PVC - ST1, FORENAX OU SIMILAR, S.M. - 25 MM2, INCLUSIVE INSTALACAO EM ELETRODUTO.  </v>
          </cell>
          <cell r="C4707" t="str">
            <v>m</v>
          </cell>
          <cell r="D4707">
            <v>17.212499999999999</v>
          </cell>
          <cell r="E4707">
            <v>13.77</v>
          </cell>
          <cell r="F4707" t="str">
            <v>SINAPI</v>
          </cell>
        </row>
        <row r="4708">
          <cell r="A4708" t="str">
            <v/>
          </cell>
          <cell r="D4708">
            <v>0</v>
          </cell>
        </row>
        <row r="4709">
          <cell r="A4709" t="str">
            <v>301820010</v>
          </cell>
          <cell r="B4709" t="str">
            <v xml:space="preserve">DISJUNTOR MONOPOLAR TERMOMAGNETICO ATE 30A, 220V, PIAL OU SIMILAR, INCLUSIVE INSTALACAO EM QUADRO DE DISTRIBUICAO.  </v>
          </cell>
          <cell r="C4709" t="str">
            <v>Un</v>
          </cell>
          <cell r="D4709">
            <v>11.8375</v>
          </cell>
          <cell r="E4709">
            <v>9.4700000000000006</v>
          </cell>
          <cell r="F4709" t="str">
            <v>SINAPI</v>
          </cell>
        </row>
        <row r="4710">
          <cell r="A4710" t="str">
            <v/>
          </cell>
          <cell r="D4710">
            <v>0</v>
          </cell>
        </row>
        <row r="4711">
          <cell r="A4711" t="str">
            <v>301820030</v>
          </cell>
          <cell r="B4711" t="str">
            <v xml:space="preserve">DISJUNTOR TRIPOLAR TERMOMAGNETICO ATE 50A, 380V, PIAL OU SIMILAR, INCLUSIVE INSTALACAO EM QUADRO DE DISTRIBUICAO.  </v>
          </cell>
          <cell r="C4711" t="str">
            <v>UD</v>
          </cell>
          <cell r="D4711">
            <v>61.662499999999994</v>
          </cell>
          <cell r="E4711">
            <v>49.33</v>
          </cell>
          <cell r="F4711" t="str">
            <v>SINAPI</v>
          </cell>
        </row>
        <row r="4712">
          <cell r="A4712" t="str">
            <v/>
          </cell>
          <cell r="D4712">
            <v>0</v>
          </cell>
        </row>
        <row r="4713">
          <cell r="A4713" t="str">
            <v>301820040</v>
          </cell>
          <cell r="B4713" t="str">
            <v xml:space="preserve">DISJUNTOR TRIPOLAR TERMOMAGNETICO DE 60 A 100A, 380V, PIAL OU SIMILAR, INCLUSIVE INSTALACAO EM QUADRO DE DISTRIBUICAO.  </v>
          </cell>
          <cell r="C4713" t="str">
            <v>Un</v>
          </cell>
          <cell r="D4713">
            <v>83.387499999999989</v>
          </cell>
          <cell r="E4713">
            <v>66.709999999999994</v>
          </cell>
          <cell r="F4713" t="str">
            <v>SINAPI</v>
          </cell>
        </row>
        <row r="4714">
          <cell r="A4714" t="str">
            <v/>
          </cell>
          <cell r="D4714">
            <v>0</v>
          </cell>
        </row>
        <row r="4715">
          <cell r="A4715" t="str">
            <v>301821110</v>
          </cell>
          <cell r="B4715" t="str">
            <v xml:space="preserve">QUADRO DE DISTRIBUICAO EM RESINA TERMOPLASTICA DE EMBUTIR, COM PORTA, SEM BARRAMENTO PARA ATE 3 CIRCUITOS MONOPOLARES, REF. CDEC-3E, CEMAR OU SIMILAR, INCLUSIVE INSTALACAO.  </v>
          </cell>
          <cell r="C4715" t="str">
            <v>Un</v>
          </cell>
          <cell r="D4715">
            <v>38.975000000000001</v>
          </cell>
          <cell r="E4715">
            <v>31.18</v>
          </cell>
          <cell r="F4715" t="str">
            <v>SINAPI</v>
          </cell>
        </row>
        <row r="4716">
          <cell r="A4716" t="str">
            <v/>
          </cell>
          <cell r="D4716">
            <v>0</v>
          </cell>
        </row>
        <row r="4717">
          <cell r="A4717" t="str">
            <v>301821120</v>
          </cell>
          <cell r="B4717" t="str">
            <v xml:space="preserve">QUADRO DE DISTRIBUICAO EM RESINA TERMOPLASTICA DE EMBUTIR,COM PORTA, SEM BARRAMENTO, PARA ATE 6 CIRCUITOS MONOPOLARES, REF. CDEC-6E, CEMAR OU SIMILAR, INCLUSIVE INSTALACAO.  </v>
          </cell>
          <cell r="C4717" t="str">
            <v>Un</v>
          </cell>
          <cell r="D4717">
            <v>48.849999999999994</v>
          </cell>
          <cell r="E4717">
            <v>39.08</v>
          </cell>
          <cell r="F4717" t="str">
            <v>SINAPI</v>
          </cell>
        </row>
        <row r="4718">
          <cell r="A4718" t="str">
            <v/>
          </cell>
          <cell r="D4718">
            <v>0</v>
          </cell>
        </row>
        <row r="4719">
          <cell r="A4719" t="str">
            <v>301821150</v>
          </cell>
          <cell r="B4719" t="str">
            <v xml:space="preserve">QUADRO DE DISTRIBUICAO METALICO DE EMBUTIR,C/ PORTA, BARRAMENTO, CHAVE GERAL E PLACA DE NEUTRO PARA ATE 12 CIRCUITOS MONOPOLARES, REF. QDETN-12, CEMAR OU SIMILAR, INCLUSIVE INSTALACAO.  </v>
          </cell>
          <cell r="C4719" t="str">
            <v>UD</v>
          </cell>
          <cell r="D4719">
            <v>148.3125</v>
          </cell>
          <cell r="E4719">
            <v>118.65</v>
          </cell>
          <cell r="F4719" t="str">
            <v>SINAPI</v>
          </cell>
        </row>
        <row r="4720">
          <cell r="A4720" t="str">
            <v/>
          </cell>
          <cell r="D4720">
            <v>0</v>
          </cell>
        </row>
        <row r="4721">
          <cell r="A4721" t="str">
            <v>301821160</v>
          </cell>
          <cell r="B4721" t="str">
            <v xml:space="preserve">QUADRO DE DISTRIBUICAO METALICO DE EMBUTIR,C/ PORTA, BARRAMENTO, CHAVE GERAL E PLACA DE NEUTRO PARA ATE 20 CIRCUITOS MONOPOLARES, REF. QDETN-20, CEMAR OU SIMILAR, INCLUSIVE INSTALACAO.  </v>
          </cell>
          <cell r="C4721" t="str">
            <v>Un</v>
          </cell>
          <cell r="D4721">
            <v>237.33750000000001</v>
          </cell>
          <cell r="E4721">
            <v>189.87</v>
          </cell>
          <cell r="F4721" t="str">
            <v>SINAPI</v>
          </cell>
        </row>
        <row r="4722">
          <cell r="A4722" t="str">
            <v/>
          </cell>
          <cell r="D4722">
            <v>0</v>
          </cell>
        </row>
        <row r="4723">
          <cell r="A4723" t="str">
            <v>301821170</v>
          </cell>
          <cell r="B4723" t="str">
            <v xml:space="preserve">QUADRO DE DISTRIBUICAO METALICO DE EMBUTIR,C/ PORTA, BARRAMENTO, CHAVE GERAL E PLACA DE NEUTRO PARA ATE 32 CIRCUITOS MONOPOLARES, REF. QDETN-32, CEMAR OU SIMILAR, INCLUSIVE INSTALACAO.  </v>
          </cell>
          <cell r="C4723" t="str">
            <v>Un</v>
          </cell>
          <cell r="D4723">
            <v>304.6875</v>
          </cell>
          <cell r="E4723">
            <v>243.75</v>
          </cell>
          <cell r="F4723" t="str">
            <v>SINAPI</v>
          </cell>
        </row>
        <row r="4724">
          <cell r="A4724" t="str">
            <v/>
          </cell>
          <cell r="D4724">
            <v>0</v>
          </cell>
        </row>
        <row r="4725">
          <cell r="A4725" t="str">
            <v>301822010</v>
          </cell>
          <cell r="B4725" t="str">
            <v xml:space="preserve">PONTO DE LUZ EM TETO OU PAREDE, INCLUINDO CAIXA 4 X 4 POL. TIGREFLEX OU SIMILAR, TUBULACAO PVC RIGIDO E FIACAO, ATE O QUADRO DE DISTRIBUICAO.  </v>
          </cell>
          <cell r="C4725" t="str">
            <v>Pt</v>
          </cell>
          <cell r="D4725">
            <v>54.8125</v>
          </cell>
          <cell r="E4725">
            <v>43.85</v>
          </cell>
          <cell r="F4725" t="str">
            <v>SINAPI</v>
          </cell>
        </row>
        <row r="4726">
          <cell r="A4726" t="str">
            <v/>
          </cell>
          <cell r="D4726">
            <v>0</v>
          </cell>
        </row>
        <row r="4727">
          <cell r="A4727" t="str">
            <v>301822020</v>
          </cell>
          <cell r="B4727" t="str">
            <v xml:space="preserve">PONTO DE INTERRUPTOR DE UMA SECCAO, PIAL OU SIMILAR,INCLUSIVE TUBULACAO PVC RIGIDO, FIACAO, CX. 4 X 2 POL. TIGREFLEX OU SIMILAR PLACA E DEMAIS ACESSORIOS, ATE O PONTO DE LUZ.  </v>
          </cell>
          <cell r="C4727" t="str">
            <v>Pt</v>
          </cell>
          <cell r="D4727">
            <v>48.137499999999996</v>
          </cell>
          <cell r="E4727">
            <v>38.51</v>
          </cell>
          <cell r="F4727" t="str">
            <v>SINAPI</v>
          </cell>
        </row>
        <row r="4728">
          <cell r="A4728" t="str">
            <v/>
          </cell>
          <cell r="D4728">
            <v>0</v>
          </cell>
        </row>
        <row r="4729">
          <cell r="A4729" t="str">
            <v>301822030</v>
          </cell>
          <cell r="B4729" t="str">
            <v xml:space="preserve">PONTO DE INTERRUPTOR DE 2 SECCOES, PIAL OU SIMILAR, INCLUSIVE TUBULACAO PVC RIGIDO, FIACAO CAIXA 4 X 2 POL. TIGREFLEX OU SIMILAR, PLACA E DEMAIS ACESSORIOS, ATE O PONTO DE LUZ.  </v>
          </cell>
          <cell r="C4729" t="str">
            <v>Pt</v>
          </cell>
          <cell r="D4729">
            <v>72.962499999999991</v>
          </cell>
          <cell r="E4729">
            <v>58.37</v>
          </cell>
          <cell r="F4729" t="str">
            <v>SINAPI</v>
          </cell>
        </row>
        <row r="4730">
          <cell r="A4730" t="str">
            <v/>
          </cell>
          <cell r="D4730">
            <v>0</v>
          </cell>
        </row>
        <row r="4731">
          <cell r="A4731" t="str">
            <v>301822040</v>
          </cell>
          <cell r="B4731" t="str">
            <v xml:space="preserve">PONTO DE INTERRUPTOR DE 3 SECCOES, PIAL OU SIMILAR, INCLUSIVE TUBULACAO PVC RIGIDO, FIACAO CAIXA 4 X 2 POL. TIGREFLEX OU SIMILAR, PLACA E DEMAIS ACESSORIOS, ATE O PONTO DE LUZ.  </v>
          </cell>
          <cell r="C4731" t="str">
            <v>Pt</v>
          </cell>
          <cell r="D4731">
            <v>90.425000000000011</v>
          </cell>
          <cell r="E4731">
            <v>72.34</v>
          </cell>
          <cell r="F4731" t="str">
            <v>SINAPI</v>
          </cell>
        </row>
        <row r="4732">
          <cell r="A4732" t="str">
            <v/>
          </cell>
          <cell r="D4732">
            <v>0</v>
          </cell>
        </row>
        <row r="4733">
          <cell r="A4733" t="str">
            <v>301822060</v>
          </cell>
          <cell r="B4733" t="str">
            <v xml:space="preserve">PONTO DE TOMADA UNIV.(2P+1 T) PIAL OU SIMILAR INCLUSIVE TUBULACAO PVC RIGIDO, FIACAO, CAIXA 4 X 2 POL. TIGREFLEX OU SIMILAR, PLACA E DEMAIS ACESSORIOS, ATE O PONTO DE LUZ OU QUADRO DE DISTRIBUICAO.  </v>
          </cell>
          <cell r="C4733" t="str">
            <v>Pt</v>
          </cell>
          <cell r="D4733">
            <v>91.262500000000003</v>
          </cell>
          <cell r="E4733">
            <v>73.010000000000005</v>
          </cell>
          <cell r="F4733" t="str">
            <v>SINAPI</v>
          </cell>
        </row>
        <row r="4734">
          <cell r="A4734" t="str">
            <v/>
          </cell>
          <cell r="D4734">
            <v>0</v>
          </cell>
        </row>
        <row r="4735">
          <cell r="A4735" t="str">
            <v>301822080</v>
          </cell>
          <cell r="B4735" t="str">
            <v>PONTO DE TOMADA P/AR CONDICIONADO C/CONJ. TIPO ARSTOP OU SIMILAR,EM CAIXA TIGREFLEX OU SIMILAR 4 X 4 POL.,C/PLACA, TOMADA TRIP. P/PINO CHATO E DISJ. TERMOMAG. DE 25A, INCLUSIVE TUBULACAO PVC RIGIDO, FIACAO, ATERRAMENTO E DEMAIS ACESS. ATE O QUADRO DE DIST</v>
          </cell>
          <cell r="C4735" t="str">
            <v>Pt</v>
          </cell>
          <cell r="D4735">
            <v>172.27499999999998</v>
          </cell>
          <cell r="E4735">
            <v>137.82</v>
          </cell>
          <cell r="F4735" t="str">
            <v>SINAPI</v>
          </cell>
        </row>
        <row r="4736">
          <cell r="A4736" t="str">
            <v/>
          </cell>
          <cell r="D4736">
            <v>0</v>
          </cell>
        </row>
        <row r="4737">
          <cell r="A4737" t="str">
            <v>301822100</v>
          </cell>
          <cell r="B4737" t="str">
            <v xml:space="preserve">PONTO DE CAMPAINHA, INCLUSIVE CAIXA, CIGARRA, BOTAO, ESPELHO, TUBULACAO PVC RIGIDO, FIACAO E DEMAIS ACESSORIOS, ATE QUADRO DE DISTRIBUICAO.  </v>
          </cell>
          <cell r="C4737" t="str">
            <v>Pt</v>
          </cell>
          <cell r="D4737">
            <v>129.53749999999999</v>
          </cell>
          <cell r="E4737">
            <v>103.63</v>
          </cell>
          <cell r="F4737" t="str">
            <v>SINAPI</v>
          </cell>
        </row>
        <row r="4738">
          <cell r="A4738" t="str">
            <v/>
          </cell>
          <cell r="D4738">
            <v>0</v>
          </cell>
        </row>
        <row r="4739">
          <cell r="A4739" t="str">
            <v>301822111</v>
          </cell>
          <cell r="B4739" t="str">
            <v xml:space="preserve">PONTO DE INTERRUPTOR DE UMA SEÇÃO COM TOMADA UNIVERSAL 2P, PIAL OU SIMILAR, INCLUSIVE TUBULAÇÃO DE PVC RÍGIDO, FIAÇÃO, CAIXA 4X2", TIGREFLEX OU SIMILAR, PLACA E DEMAIS ACESSÓRIOS, ATÉ O PONTO DE LUZ OU QUADRO DE DISTRIBUIÇÃO.  </v>
          </cell>
          <cell r="C4739" t="str">
            <v>Pt</v>
          </cell>
          <cell r="D4739">
            <v>61.775000000000006</v>
          </cell>
          <cell r="E4739">
            <v>49.42</v>
          </cell>
          <cell r="F4739" t="str">
            <v>SINAPI</v>
          </cell>
        </row>
        <row r="4740">
          <cell r="A4740" t="str">
            <v/>
          </cell>
          <cell r="D4740">
            <v>0</v>
          </cell>
        </row>
        <row r="4741">
          <cell r="A4741" t="str">
            <v>301823020</v>
          </cell>
          <cell r="B4741" t="str">
            <v>PONTO DE INTERRUPTOR C/  1 SEÇÃO SIMPLES, INSTALAÇÃO APARENTE EM CONDULETES "X" METÁLICOS, INCLUSIVE ELETRODUTOS DE PVC RÍGIDO ROSCÁVEL 3/4" C/ 3,00M, LUVAS E CURVAS LONGAS EM PVC, ABRAÇADEIRAS TIPO "D", BUCHAS E ARRUELAS DE ALUMÍNIO E FIO DE COBRE, TEMPE</v>
          </cell>
          <cell r="C4741" t="str">
            <v>Pt</v>
          </cell>
          <cell r="D4741">
            <v>83.550000000000011</v>
          </cell>
          <cell r="E4741">
            <v>66.84</v>
          </cell>
          <cell r="F4741" t="str">
            <v>SINAPI</v>
          </cell>
        </row>
        <row r="4742">
          <cell r="A4742" t="str">
            <v/>
          </cell>
          <cell r="D4742">
            <v>0</v>
          </cell>
        </row>
        <row r="4743">
          <cell r="A4743" t="str">
            <v>301823032</v>
          </cell>
          <cell r="B4743" t="str">
            <v>PONTO DE TOMADA DE COMPUTADOR 2P+T 15A/250V, INST. APARENTE, EM CONDULETES METÁL., INCL. ELET.DE PVC RIG.ROSCÁVEL 3/4" C/9,00M, LUVAS E CURVAS LONGAS EM PVC, ABRAÇADEIRAS TIPO "D", BUCHAS E ARRUELAS DE ALUMÍNIO, FIO DE COBRE, TEMPERA MOLE, CLASSE 1, ISOL.</v>
          </cell>
          <cell r="C4743" t="str">
            <v>Pt</v>
          </cell>
          <cell r="D4743">
            <v>150.33750000000001</v>
          </cell>
          <cell r="E4743">
            <v>120.27</v>
          </cell>
          <cell r="F4743" t="str">
            <v>SINAPI</v>
          </cell>
        </row>
        <row r="4744">
          <cell r="A4744" t="str">
            <v/>
          </cell>
          <cell r="D4744">
            <v>0</v>
          </cell>
        </row>
        <row r="4745">
          <cell r="A4745" t="str">
            <v>301823060</v>
          </cell>
          <cell r="B4745" t="str">
            <v xml:space="preserve">PONTO DE LÓGICA SECO, EM CONDULETES METÁLICOS, INCLUSIVE ELETRODUTOS DE PVC RÍGIDO ROSCÁVEL 3/4" COM 9,00M, LUVAS E CURVAS EM PVC, ABRAÇADEIRAS TIPO "D", BUCHAS E ARRUELAS DE ALUMÍNIO (INSTALAÇÃO APARENTE)  </v>
          </cell>
          <cell r="C4745" t="str">
            <v>Pt</v>
          </cell>
          <cell r="D4745">
            <v>89.137500000000003</v>
          </cell>
          <cell r="E4745">
            <v>71.31</v>
          </cell>
          <cell r="F4745" t="str">
            <v>SINAPI</v>
          </cell>
        </row>
        <row r="4746">
          <cell r="A4746" t="str">
            <v/>
          </cell>
          <cell r="D4746">
            <v>0</v>
          </cell>
        </row>
        <row r="4747">
          <cell r="A4747" t="str">
            <v>301823080</v>
          </cell>
          <cell r="B4747" t="str">
            <v>PONTO DE INTERRUPTOR DE DUAS SEÇÕES COM TOMADA UNIVERSAL (2P), LINHA PRATIS PIAL OU SIMILAR, INCLUSIVE TUBULAÇÃO EM ELETRODUTO DE PVC RÍGIDO ROSCÁVEL 3/4" , FIO COBRE, TEMPERA MOLE, CLASSE 1, ISOLAMENTO EM PVC DE 2,5MM2, CAIXA 4"X2"  FAB.TIGREFLEX OU SIMI</v>
          </cell>
          <cell r="C4747" t="str">
            <v>Pt</v>
          </cell>
          <cell r="D4747">
            <v>87.65</v>
          </cell>
          <cell r="E4747">
            <v>70.12</v>
          </cell>
          <cell r="F4747" t="str">
            <v>SINAPI</v>
          </cell>
        </row>
        <row r="4748">
          <cell r="A4748" t="str">
            <v/>
          </cell>
          <cell r="D4748">
            <v>0</v>
          </cell>
        </row>
        <row r="4749">
          <cell r="A4749" t="str">
            <v>301824010</v>
          </cell>
          <cell r="B4749" t="str">
            <v xml:space="preserve">CAIXA DE PASSAGEM SUBTERRANEA COM DIMENSOES INTERNAS 0,40 X 0,40 M, ALTURA 0,60 M, SOBRE CAMADA DE BRITA COM 0.10 M DE ESPESSURA, PAREDES EM ALVENARIA E LAJE DE TAMPA EM CONCRETO ARMADO, INCLUSIVE ESCAVACAO, REMOCAO E REATERRO.  </v>
          </cell>
          <cell r="C4749" t="str">
            <v>Un</v>
          </cell>
          <cell r="D4749">
            <v>63.5625</v>
          </cell>
          <cell r="E4749">
            <v>50.85</v>
          </cell>
          <cell r="F4749" t="str">
            <v>SINAPI</v>
          </cell>
        </row>
        <row r="4750">
          <cell r="A4750" t="str">
            <v/>
          </cell>
          <cell r="D4750">
            <v>0</v>
          </cell>
        </row>
        <row r="4751">
          <cell r="A4751" t="str">
            <v>301824020</v>
          </cell>
          <cell r="B4751" t="str">
            <v xml:space="preserve">CAIXA DE PASSAGEM SUBTERRANEA PARA ENTRADA DE REDE TELEFONICA,TIPO R1 (ATE 35 PONTOS), COM DIMENSOES INTERNAS 0,60 X 0,35 M, ALTURA 0,50 M,PAREDES EM ALVENARIA, LAJE DE TAMPA E FUNDO EM CONCRETO,INCLUSIVE ESCAVACAO, REMOCAO E REATERRO.  </v>
          </cell>
          <cell r="C4751" t="str">
            <v>Un</v>
          </cell>
          <cell r="D4751">
            <v>69.837499999999991</v>
          </cell>
          <cell r="E4751">
            <v>55.87</v>
          </cell>
          <cell r="F4751" t="str">
            <v>SINAPI</v>
          </cell>
        </row>
        <row r="4752">
          <cell r="A4752" t="str">
            <v/>
          </cell>
          <cell r="D4752">
            <v>0</v>
          </cell>
        </row>
        <row r="4753">
          <cell r="A4753" t="str">
            <v>301824050</v>
          </cell>
          <cell r="B4753"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753" t="str">
            <v>Un</v>
          </cell>
          <cell r="D4753">
            <v>63.5625</v>
          </cell>
          <cell r="E4753">
            <v>50.85</v>
          </cell>
          <cell r="F4753" t="str">
            <v>SINAPI</v>
          </cell>
        </row>
        <row r="4754">
          <cell r="A4754" t="str">
            <v/>
          </cell>
          <cell r="D4754">
            <v>0</v>
          </cell>
        </row>
        <row r="4755">
          <cell r="A4755" t="str">
            <v>301825020</v>
          </cell>
          <cell r="B4755" t="str">
            <v xml:space="preserve">LUMINARIA TIPO SOBREPOR,ABERTA, PARA 2 LAMPADAS FLUORES. DE 20W,REF. TMS-500 PHILLIPS OU SIM., INCLUSIVE REATOR ALTO FATOR DE POTENCIA LAMPADAS, DEMAIS ACESSORIOS E INSTALACAO.  </v>
          </cell>
          <cell r="C4755" t="str">
            <v>Cj</v>
          </cell>
          <cell r="D4755">
            <v>99.162499999999994</v>
          </cell>
          <cell r="E4755">
            <v>79.33</v>
          </cell>
          <cell r="F4755" t="str">
            <v>SINAPI</v>
          </cell>
        </row>
        <row r="4756">
          <cell r="A4756" t="str">
            <v/>
          </cell>
          <cell r="D4756">
            <v>0</v>
          </cell>
        </row>
        <row r="4757">
          <cell r="A4757" t="str">
            <v>301825030</v>
          </cell>
          <cell r="B4757" t="str">
            <v xml:space="preserve">LUMINARIA TIPO SOBREPOR, ABERTA, PARA 1 LAMPADA FLUORES. DE 40 W,REF. TMS-500 PHILLIPS OU SIM., INCLUSIVE REATOR ALTO FATOR DE POTENCIA LAMPADA, DEMAIS ACESSORIOS E INSTALACAO.  </v>
          </cell>
          <cell r="C4757" t="str">
            <v>Cj</v>
          </cell>
          <cell r="D4757">
            <v>73.2</v>
          </cell>
          <cell r="E4757">
            <v>58.56</v>
          </cell>
          <cell r="F4757" t="str">
            <v>SINAPI</v>
          </cell>
        </row>
        <row r="4758">
          <cell r="A4758" t="str">
            <v/>
          </cell>
          <cell r="D4758">
            <v>0</v>
          </cell>
        </row>
        <row r="4759">
          <cell r="A4759" t="str">
            <v>301825040</v>
          </cell>
          <cell r="B4759" t="str">
            <v xml:space="preserve">LUMINARIA TIPO SOBREPOR,ABERTA,PARA 02 LAMPADAS FLUORES. DE 40W,REF. TMS-500 PHILLIPS OU SIM., INCLUSIVE REATOR ALTO FATOR DE POTENCIA LAMPADAS, DEMAIS ACESSORIOS E INSTALACAO.  </v>
          </cell>
          <cell r="C4759" t="str">
            <v>Cj</v>
          </cell>
          <cell r="D4759">
            <v>103.425</v>
          </cell>
          <cell r="E4759">
            <v>82.74</v>
          </cell>
          <cell r="F4759" t="str">
            <v>SINAPI</v>
          </cell>
        </row>
        <row r="4760">
          <cell r="A4760" t="str">
            <v/>
          </cell>
          <cell r="D4760">
            <v>0</v>
          </cell>
        </row>
        <row r="4761">
          <cell r="A4761" t="str">
            <v>301825070</v>
          </cell>
          <cell r="B4761" t="str">
            <v xml:space="preserve">LUMINARIA TIPO SOBREPOR, ABERTA, PARA 01 LAMPADA FLUORES. DE 40 W,REF. 211-R A.B. LEAO OU SIM., INCLUSIVE REATOR ALTO FATOR DE POTENCIA LAMPADA, DEMAIS ACESSORIOS E INSTALACAO.  </v>
          </cell>
          <cell r="C4761" t="str">
            <v>Cj</v>
          </cell>
          <cell r="D4761">
            <v>67.3125</v>
          </cell>
          <cell r="E4761">
            <v>53.85</v>
          </cell>
          <cell r="F4761" t="str">
            <v>SINAPI</v>
          </cell>
        </row>
        <row r="4762">
          <cell r="A4762" t="str">
            <v/>
          </cell>
          <cell r="D4762">
            <v>0</v>
          </cell>
        </row>
        <row r="4763">
          <cell r="A4763" t="str">
            <v>301825080</v>
          </cell>
          <cell r="B4763" t="str">
            <v xml:space="preserve">LUMINARIA TIPO SOBREPOR, ABERTA, PARA 02 LAMPADAS FLUORES. DE 40 W, REF. 211-R A. B. LEAO OU SIM., INCLUSIVE REATOR ALTO FATOR DE POTEN CIA, LAMPADAS, DEMAIS ACESSORIOS E INSTALACAO.  </v>
          </cell>
          <cell r="C4763" t="str">
            <v>Cj</v>
          </cell>
          <cell r="D4763">
            <v>102.125</v>
          </cell>
          <cell r="E4763">
            <v>81.7</v>
          </cell>
          <cell r="F4763" t="str">
            <v>SINAPI</v>
          </cell>
        </row>
        <row r="4764">
          <cell r="A4764" t="str">
            <v/>
          </cell>
          <cell r="D4764">
            <v>0</v>
          </cell>
        </row>
        <row r="4765">
          <cell r="A4765" t="str">
            <v>301825085</v>
          </cell>
          <cell r="B4765"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765" t="str">
            <v>Cj</v>
          </cell>
          <cell r="D4765">
            <v>139.33750000000001</v>
          </cell>
          <cell r="E4765">
            <v>111.47</v>
          </cell>
          <cell r="F4765" t="str">
            <v>SINAPI</v>
          </cell>
        </row>
        <row r="4766">
          <cell r="A4766" t="str">
            <v/>
          </cell>
          <cell r="D4766">
            <v>0</v>
          </cell>
        </row>
        <row r="4767">
          <cell r="A4767" t="str">
            <v>301825170</v>
          </cell>
          <cell r="B4767" t="str">
            <v xml:space="preserve">LUMINARIA PARA LAMPADA A VAPOR DE MERCURIO DE 125 W, REF. ABL 50/F A. B. LEAO OU SIMILAR, COMPLETA, INCLUSIVE BRACO, LAMPADA, REATOR ALTO FATOR DE POTENCIA E INSTALACAO.  </v>
          </cell>
          <cell r="C4767" t="str">
            <v>Cj</v>
          </cell>
          <cell r="D4767">
            <v>442.22499999999997</v>
          </cell>
          <cell r="E4767">
            <v>353.78</v>
          </cell>
          <cell r="F4767" t="str">
            <v>SINAPI</v>
          </cell>
        </row>
        <row r="4768">
          <cell r="A4768" t="str">
            <v/>
          </cell>
          <cell r="D4768">
            <v>0</v>
          </cell>
        </row>
        <row r="4769">
          <cell r="A4769" t="str">
            <v>301825943</v>
          </cell>
          <cell r="B4769" t="str">
            <v xml:space="preserve">FORNECIMENTO E INSTALAÇÃO DE LÂMPADA FLUORESCENTE DE 40W  </v>
          </cell>
          <cell r="C4769" t="str">
            <v>Un</v>
          </cell>
          <cell r="D4769">
            <v>4.6750000000000007</v>
          </cell>
          <cell r="E4769">
            <v>3.74</v>
          </cell>
          <cell r="F4769" t="str">
            <v>SINAPI</v>
          </cell>
        </row>
        <row r="4770">
          <cell r="A4770" t="str">
            <v/>
          </cell>
          <cell r="D4770">
            <v>0</v>
          </cell>
        </row>
        <row r="4771">
          <cell r="A4771" t="str">
            <v>301826024</v>
          </cell>
          <cell r="B4771" t="str">
            <v xml:space="preserve">FORNECIMENTO E INSTALAÇÃO DE BENGALA DE PVC RÍGIDO 2", FAB.: TIGRE OU SIMILAR, INCLUSIVE FITA AÇO INOX E FIVELA PARA FIXAÇÃO.  </v>
          </cell>
          <cell r="C4771" t="str">
            <v>Un</v>
          </cell>
          <cell r="D4771">
            <v>77.887500000000003</v>
          </cell>
          <cell r="E4771">
            <v>62.31</v>
          </cell>
          <cell r="F4771" t="str">
            <v>SINAPI</v>
          </cell>
        </row>
        <row r="4772">
          <cell r="A4772" t="str">
            <v/>
          </cell>
          <cell r="D4772">
            <v>0</v>
          </cell>
        </row>
        <row r="4773">
          <cell r="A4773" t="str">
            <v>301826030</v>
          </cell>
          <cell r="B4773" t="str">
            <v xml:space="preserve">ASSENTAMENTO DE CHAVE DE BOIA AUTOMATICA,15A, SUPERIOR OU INFERIOR MARCA LENZ OU SIMILAR(INCLUSIVE O FORNECIMENTO DO MATERIAL).  </v>
          </cell>
          <cell r="C4773" t="str">
            <v>Un</v>
          </cell>
          <cell r="D4773">
            <v>39.537500000000001</v>
          </cell>
          <cell r="E4773">
            <v>31.63</v>
          </cell>
          <cell r="F4773" t="str">
            <v>SINAPI</v>
          </cell>
        </row>
        <row r="4774">
          <cell r="A4774" t="str">
            <v/>
          </cell>
          <cell r="D4774">
            <v>0</v>
          </cell>
        </row>
        <row r="4775">
          <cell r="A4775" t="str">
            <v>301826045</v>
          </cell>
          <cell r="B4775" t="str">
            <v xml:space="preserve">ASSENTAMENTO DE CHAVE REVERSORA BLINDADA 30A, 250 V, ELETROMAR OU SIMILAR, INCLUSIVE FORNECIMENTO DO MATERIAL.  </v>
          </cell>
          <cell r="C4775" t="str">
            <v>Un</v>
          </cell>
          <cell r="D4775">
            <v>119.53749999999999</v>
          </cell>
          <cell r="E4775">
            <v>95.63</v>
          </cell>
          <cell r="F4775" t="str">
            <v>SINAPI</v>
          </cell>
        </row>
        <row r="4776">
          <cell r="A4776" t="str">
            <v/>
          </cell>
          <cell r="D4776">
            <v>0</v>
          </cell>
        </row>
        <row r="4777">
          <cell r="A4777" t="str">
            <v>301901010</v>
          </cell>
          <cell r="B4777" t="str">
            <v xml:space="preserve">PONTO DE ESGOTO PARA BACIA SANITARIA, INCLUSIVE TUBULACOES E CONEXOES EM PVC RIGIDO SOLDAVEIS, ATE A COLUNA OU O SUB-COLETOR.  </v>
          </cell>
          <cell r="C4777" t="str">
            <v>Pt</v>
          </cell>
          <cell r="D4777">
            <v>47.5</v>
          </cell>
          <cell r="E4777">
            <v>38</v>
          </cell>
          <cell r="F4777" t="str">
            <v>SINAPI</v>
          </cell>
        </row>
        <row r="4778">
          <cell r="A4778" t="str">
            <v/>
          </cell>
          <cell r="D4778">
            <v>0</v>
          </cell>
        </row>
        <row r="4779">
          <cell r="A4779" t="str">
            <v>301901020</v>
          </cell>
          <cell r="B4779" t="str">
            <v xml:space="preserve">PONTO DE ESGOTO PARA PIA OU LAVANDARIA,INCLUSIVE TUBULACOES E CONEXOES EM PVC RIGIDO SOLDAVEIS, ATE A COLUNA OU O SUB-COLETOR.  </v>
          </cell>
          <cell r="C4779" t="str">
            <v>Pt</v>
          </cell>
          <cell r="D4779">
            <v>48.375</v>
          </cell>
          <cell r="E4779">
            <v>38.700000000000003</v>
          </cell>
          <cell r="F4779" t="str">
            <v>SINAPI</v>
          </cell>
        </row>
        <row r="4780">
          <cell r="A4780" t="str">
            <v/>
          </cell>
          <cell r="D4780">
            <v>0</v>
          </cell>
        </row>
        <row r="4781">
          <cell r="A4781" t="str">
            <v>301901030</v>
          </cell>
          <cell r="B4781" t="str">
            <v xml:space="preserve"> PONTO DE ESGOTO PARA LAVATORIO OU MICTORIO, INCLUSIVE TUBULACOES E CONEXOES EM PVC RIGIDO SOLDAVEIS, ATE A COLUNA OU O SUB-COLETOR   </v>
          </cell>
          <cell r="C4781" t="str">
            <v>Pt</v>
          </cell>
          <cell r="D4781">
            <v>48.25</v>
          </cell>
          <cell r="E4781">
            <v>38.6</v>
          </cell>
          <cell r="F4781" t="str">
            <v>SINAPI</v>
          </cell>
        </row>
        <row r="4782">
          <cell r="A4782" t="str">
            <v/>
          </cell>
          <cell r="D4782">
            <v>0</v>
          </cell>
        </row>
        <row r="4783">
          <cell r="A4783" t="str">
            <v>301901040</v>
          </cell>
          <cell r="B4783" t="str">
            <v xml:space="preserve">PONTO DE ESGOTO PARA RALO SIFONADO, INCLUSIVE RALO, TUBULACOES E CONEXOES EM PVC RIGIDO SOLDAVEIS, ATE A COLUNA OU O SUB-COLETOR.  </v>
          </cell>
          <cell r="C4783" t="str">
            <v>Pt</v>
          </cell>
          <cell r="D4783">
            <v>53.487499999999997</v>
          </cell>
          <cell r="E4783">
            <v>42.79</v>
          </cell>
          <cell r="F4783" t="str">
            <v>SINAPI</v>
          </cell>
        </row>
        <row r="4784">
          <cell r="A4784" t="str">
            <v/>
          </cell>
          <cell r="D4784">
            <v>0</v>
          </cell>
        </row>
        <row r="4785">
          <cell r="A4785" t="str">
            <v>301902010</v>
          </cell>
          <cell r="B4785" t="str">
            <v xml:space="preserve">PONTO DE AGUA, INCLUSIVE TUBULACOES E CONEXOES DE PVC RIGIDO ROSQUEAVEL E ABERTURA DE RASGOS EM ALVENARIA,ATE O REGISTRO GERAL DO AMBIENTE.  </v>
          </cell>
          <cell r="C4785" t="str">
            <v>Pt</v>
          </cell>
          <cell r="D4785">
            <v>62.862499999999997</v>
          </cell>
          <cell r="E4785">
            <v>50.29</v>
          </cell>
          <cell r="F4785" t="str">
            <v>SINAPI</v>
          </cell>
        </row>
        <row r="4786">
          <cell r="A4786" t="str">
            <v/>
          </cell>
          <cell r="D4786">
            <v>0</v>
          </cell>
        </row>
        <row r="4787">
          <cell r="A4787" t="str">
            <v>301902020</v>
          </cell>
          <cell r="B4787" t="str">
            <v xml:space="preserve">PONTO DE AGUA, INCLUSIVE TUBULACOES E CONEXOES DE PVC RIGIDO SOLDAVEL E ABERTURA DE RASGOS EM ALVENARIA, ATE O REGISTRO GERAL DO AMBIENTE.  </v>
          </cell>
          <cell r="C4787" t="str">
            <v>Pt</v>
          </cell>
          <cell r="D4787">
            <v>37.450000000000003</v>
          </cell>
          <cell r="E4787">
            <v>29.96</v>
          </cell>
          <cell r="F4787" t="str">
            <v>SINAPI</v>
          </cell>
        </row>
        <row r="4788">
          <cell r="A4788" t="str">
            <v/>
          </cell>
          <cell r="D4788">
            <v>0</v>
          </cell>
        </row>
        <row r="4789">
          <cell r="A4789" t="str">
            <v>301903010</v>
          </cell>
          <cell r="B4789" t="str">
            <v xml:space="preserve">FORNECIMENTO E ASSENTAMENTO DE TUBOS DE PVC RIGIDO SOLDAVEIS, DIAM.40 MM, PARA VENTILACAO DE ESGOTO.  </v>
          </cell>
          <cell r="C4789" t="str">
            <v>m</v>
          </cell>
          <cell r="D4789">
            <v>7.25</v>
          </cell>
          <cell r="E4789">
            <v>5.8</v>
          </cell>
          <cell r="F4789" t="str">
            <v>SINAPI</v>
          </cell>
        </row>
        <row r="4790">
          <cell r="A4790" t="str">
            <v/>
          </cell>
          <cell r="D4790">
            <v>0</v>
          </cell>
        </row>
        <row r="4791">
          <cell r="A4791" t="str">
            <v>301903020</v>
          </cell>
          <cell r="B4791" t="str">
            <v xml:space="preserve">FORNECIMENTO E ASSENTAMENTO DE TUBOS DE PVC RIGIDO SOLDAVEIS, DIAM.50 MM, PARA VENTILACAO DE ESGOTO.  </v>
          </cell>
          <cell r="C4791" t="str">
            <v>m</v>
          </cell>
          <cell r="D4791">
            <v>10.149999999999999</v>
          </cell>
          <cell r="E4791">
            <v>8.1199999999999992</v>
          </cell>
          <cell r="F4791" t="str">
            <v>SINAPI</v>
          </cell>
        </row>
        <row r="4792">
          <cell r="A4792" t="str">
            <v/>
          </cell>
          <cell r="D4792">
            <v>0</v>
          </cell>
        </row>
        <row r="4793">
          <cell r="A4793" t="str">
            <v>301903030</v>
          </cell>
          <cell r="B4793" t="str">
            <v xml:space="preserve">FORNECIMENTO E ASSENTAMENTO DE TUBOS DE PVC RIGIDO SOLDAVEIS, DIAM.75 MM, PARA COLUNAS DE ESGOTO, VENTILACAO OU AGUAS PLUVIAIS.  </v>
          </cell>
          <cell r="C4793" t="str">
            <v>m</v>
          </cell>
          <cell r="D4793">
            <v>13.587499999999999</v>
          </cell>
          <cell r="E4793">
            <v>10.87</v>
          </cell>
          <cell r="F4793" t="str">
            <v>SINAPI</v>
          </cell>
        </row>
        <row r="4794">
          <cell r="A4794" t="str">
            <v/>
          </cell>
          <cell r="D4794">
            <v>0</v>
          </cell>
        </row>
        <row r="4795">
          <cell r="A4795" t="str">
            <v>301903040</v>
          </cell>
          <cell r="B4795" t="str">
            <v xml:space="preserve">FORNECIMENTO E ASSENTAMENTO DE TUBOS DE PVC RIGIDO SOLDAVEIS, DIAM.100 MM, PARA COLUNAS DE ESGOTO, VENTILACAO OU AGUAS PLUVIAIS.  </v>
          </cell>
          <cell r="C4795" t="str">
            <v>m</v>
          </cell>
          <cell r="D4795">
            <v>17.224999999999998</v>
          </cell>
          <cell r="E4795">
            <v>13.78</v>
          </cell>
          <cell r="F4795" t="str">
            <v>SINAPI</v>
          </cell>
        </row>
        <row r="4796">
          <cell r="A4796" t="str">
            <v/>
          </cell>
          <cell r="D4796">
            <v>0</v>
          </cell>
        </row>
        <row r="4797">
          <cell r="A4797" t="str">
            <v>301904040</v>
          </cell>
          <cell r="B4797" t="str">
            <v xml:space="preserve">FORNECIMENTO E ASSENTAMENTO DE TUBOS DE PVC RIGIDO SOLDAVEIS DIAM. 100 MM, PARA COLETORES E SUB-COLETORES DE ESGOTO OU AGUAS PLUVIAIS, INCLUSIVE ABERTURA E FECHAMENTO DE VALAS.  </v>
          </cell>
          <cell r="C4797" t="str">
            <v>m</v>
          </cell>
          <cell r="D4797">
            <v>18.3125</v>
          </cell>
          <cell r="E4797">
            <v>14.65</v>
          </cell>
          <cell r="F4797" t="str">
            <v>SINAPI</v>
          </cell>
        </row>
        <row r="4798">
          <cell r="A4798" t="str">
            <v/>
          </cell>
          <cell r="D4798">
            <v>0</v>
          </cell>
        </row>
        <row r="4799">
          <cell r="A4799" t="str">
            <v>301905020</v>
          </cell>
          <cell r="B4799" t="str">
            <v xml:space="preserve">FORNECIMENTO E ASSENTAMENTO DE TUBOS SOLDAVEIS DE PVC RIGIDO DIAM. 25 MM, INCLUSIVE CONEXOES E ABERTURA DE RASGOS EM ALVENARIA, PARA COLUNAS DE AGUA.  </v>
          </cell>
          <cell r="C4799" t="str">
            <v>m</v>
          </cell>
          <cell r="D4799">
            <v>7.5749999999999993</v>
          </cell>
          <cell r="E4799">
            <v>6.06</v>
          </cell>
          <cell r="F4799" t="str">
            <v>SINAPI</v>
          </cell>
        </row>
        <row r="4800">
          <cell r="A4800" t="str">
            <v/>
          </cell>
          <cell r="D4800">
            <v>0</v>
          </cell>
        </row>
        <row r="4801">
          <cell r="A4801" t="str">
            <v>301905030</v>
          </cell>
          <cell r="B4801" t="str">
            <v xml:space="preserve">FORNECIMENTO E ASSENTAMENTO DE TUBOS SOLDAVEIS DE PVC RIGIDO DIAM. 32 MM, INCLUSIVE CONEXOES E ABERTURA DE RASGOS EM ALVENARIA, PARA COLUNAS DE AGUA.  </v>
          </cell>
          <cell r="C4801" t="str">
            <v>m</v>
          </cell>
          <cell r="D4801">
            <v>11.850000000000001</v>
          </cell>
          <cell r="E4801">
            <v>9.48</v>
          </cell>
          <cell r="F4801" t="str">
            <v>SINAPI</v>
          </cell>
        </row>
        <row r="4802">
          <cell r="A4802" t="str">
            <v/>
          </cell>
          <cell r="D4802">
            <v>0</v>
          </cell>
        </row>
        <row r="4803">
          <cell r="A4803" t="str">
            <v>301905040</v>
          </cell>
          <cell r="B4803" t="str">
            <v xml:space="preserve">FORNECIMENTO E ASSENTAMENTO DE TUBOS SOLDAVEIS DE PVC RIGIDO DIAM. 40 MM, INCLUSIVE CONEXOES E ABERTURA DE RASGOS EM ALVENARIA, PARA COLUNAS DE AGUA.  </v>
          </cell>
          <cell r="C4803" t="str">
            <v>m</v>
          </cell>
          <cell r="D4803">
            <v>14.5</v>
          </cell>
          <cell r="E4803">
            <v>11.6</v>
          </cell>
          <cell r="F4803" t="str">
            <v>SINAPI</v>
          </cell>
        </row>
        <row r="4804">
          <cell r="A4804" t="str">
            <v/>
          </cell>
          <cell r="D4804">
            <v>0</v>
          </cell>
        </row>
        <row r="4805">
          <cell r="A4805" t="str">
            <v>301905050</v>
          </cell>
          <cell r="B4805" t="str">
            <v xml:space="preserve">FORNECIMENTO E ASSENTAMENTO DE TUBOS SOLDAVEIS DE PVC RIGIDO DIAM. 50 MM, INCLUSIVE CONEXOES E ABERTURA DE RASGOS EM ALVENARIA, PARA COLUNAS DE AGUA.  </v>
          </cell>
          <cell r="C4805" t="str">
            <v>m</v>
          </cell>
          <cell r="D4805">
            <v>16.375</v>
          </cell>
          <cell r="E4805">
            <v>13.1</v>
          </cell>
          <cell r="F4805" t="str">
            <v>SINAPI</v>
          </cell>
        </row>
        <row r="4806">
          <cell r="A4806" t="str">
            <v/>
          </cell>
          <cell r="D4806">
            <v>0</v>
          </cell>
        </row>
        <row r="4807">
          <cell r="A4807" t="str">
            <v>301905060</v>
          </cell>
          <cell r="B4807" t="str">
            <v xml:space="preserve">FORNECIMENTO E ASSENTAMENTO DE TUBOS SOLDAVEIS DE PVC RIGIDO DIAM. 60 MM, INCLUSIVE CONEXOES E ABERTURA DE RASGOS EM ALVENARIA, PARA COLUNAS DE AGUA.  </v>
          </cell>
          <cell r="C4807" t="str">
            <v>m</v>
          </cell>
          <cell r="D4807">
            <v>25.412499999999998</v>
          </cell>
          <cell r="E4807">
            <v>20.329999999999998</v>
          </cell>
          <cell r="F4807" t="str">
            <v>SINAPI</v>
          </cell>
        </row>
        <row r="4808">
          <cell r="A4808" t="str">
            <v/>
          </cell>
          <cell r="D4808">
            <v>0</v>
          </cell>
        </row>
        <row r="4809">
          <cell r="A4809" t="str">
            <v>301905070</v>
          </cell>
          <cell r="B4809" t="str">
            <v xml:space="preserve">FORNECIMENTO E ASSENTAMENTO DE TUBOS SOLDAVEIS DE PVC RIGIDO DIAM. 75 MM, INCLUSIVE CONEXOES E ABERTURA DE RASGOS EM ALVENARIA, PARA COLUNAS DE AGUA.  </v>
          </cell>
          <cell r="C4809" t="str">
            <v>m</v>
          </cell>
          <cell r="D4809">
            <v>36.162500000000001</v>
          </cell>
          <cell r="E4809">
            <v>28.93</v>
          </cell>
          <cell r="F4809" t="str">
            <v>SINAPI</v>
          </cell>
        </row>
        <row r="4810">
          <cell r="A4810" t="str">
            <v/>
          </cell>
          <cell r="D4810">
            <v>0</v>
          </cell>
        </row>
        <row r="4811">
          <cell r="A4811" t="str">
            <v>301906010</v>
          </cell>
          <cell r="B4811" t="str">
            <v xml:space="preserve">CAIXA COLETORA DE INSPECAO OU DE AREIA C/ PAREDES EM ALVENARIA , LAJE DE TAMPA E DE FUNDO EM CONCRETO, REVESTIDA INTERNAMENTE COM ARGAMASSA DE CIMENTO E AREIA 1:4,DIMENSOES INTERNAS 0,50 X 0,50 M, COM PROFUNDIDADE ATE 0,8M.  </v>
          </cell>
          <cell r="C4811" t="str">
            <v>Un</v>
          </cell>
          <cell r="D4811">
            <v>188.08750000000001</v>
          </cell>
          <cell r="E4811">
            <v>150.47</v>
          </cell>
          <cell r="F4811" t="str">
            <v>SINAPI</v>
          </cell>
        </row>
        <row r="4812">
          <cell r="A4812" t="str">
            <v/>
          </cell>
          <cell r="D4812">
            <v>0</v>
          </cell>
        </row>
        <row r="4813">
          <cell r="A4813" t="str">
            <v>301906020</v>
          </cell>
          <cell r="B4813" t="str">
            <v xml:space="preserve">CAIXA COLETORA DE INSPECAO OU DE AREIA C/ PAREDES EM ALVENARIA, LAJE DE TAMPA E DE FUNDO EM CONCRETO, REVESTIDA INTERNAMENTE COM ARGAMASSA DE CIMENTO E AREIA 1:4, DIMENSOES INTERNAS 0,60 X 0,60 M, COM PROFUNDIDADE ATE 1,0M.  </v>
          </cell>
          <cell r="C4813" t="str">
            <v>Un</v>
          </cell>
          <cell r="D4813">
            <v>265.17499999999995</v>
          </cell>
          <cell r="E4813">
            <v>212.14</v>
          </cell>
          <cell r="F4813" t="str">
            <v>SINAPI</v>
          </cell>
        </row>
        <row r="4814">
          <cell r="A4814" t="str">
            <v/>
          </cell>
          <cell r="D4814">
            <v>0</v>
          </cell>
        </row>
        <row r="4815">
          <cell r="A4815" t="str">
            <v>301906030</v>
          </cell>
          <cell r="B4815" t="str">
            <v xml:space="preserve">CAIXA DE GORDURA COM PAREDES EM ALVENARIA,LAJE DE TAMPA E DE FUNDO EM CONCRETO, REVESTIDA INTERNAMENTE COM ARGAMASSA DE CIMENTO E AREIA 1:4, DIMENSOES INTERNAS 0,50 X 0,50 X 0,50 M COM CHICANA DE CONCRETO.  </v>
          </cell>
          <cell r="C4815" t="str">
            <v>Un</v>
          </cell>
          <cell r="D4815">
            <v>170.5</v>
          </cell>
          <cell r="E4815">
            <v>136.4</v>
          </cell>
          <cell r="F4815" t="str">
            <v>SINAPI</v>
          </cell>
        </row>
        <row r="4816">
          <cell r="A4816" t="str">
            <v/>
          </cell>
          <cell r="D4816">
            <v>0</v>
          </cell>
        </row>
        <row r="4817">
          <cell r="A4817" t="str">
            <v>301907010</v>
          </cell>
          <cell r="B4817" t="str">
            <v xml:space="preserve">FORNECIMENTO E ASSENTAMENTO DE BACIA SANITARIA DE LOUCA BRANCA, CELITE, LINHA SAVEIRO OU SIMILAR, INCLUSIVE TAMPA E ACESSORIOS CORRESPONDENTES.  </v>
          </cell>
          <cell r="C4817" t="str">
            <v>Cj</v>
          </cell>
          <cell r="D4817">
            <v>113.48750000000001</v>
          </cell>
          <cell r="E4817">
            <v>90.79</v>
          </cell>
          <cell r="F4817" t="str">
            <v>SINAPI</v>
          </cell>
        </row>
        <row r="4818">
          <cell r="A4818" t="str">
            <v/>
          </cell>
          <cell r="D4818">
            <v>0</v>
          </cell>
        </row>
        <row r="4819">
          <cell r="A4819" t="str">
            <v>301907020</v>
          </cell>
          <cell r="B4819" t="str">
            <v xml:space="preserve">FORNECIMENTO E ASSENTAMENTO DE BACIA SANITARIA COM CAIXA ACOPLADA, LOUCA BRANCA, CELITE, LINHA SAVEIRO OU SIMILAR, INCLUSIVE TAMPA E ACESSORIOS CORRESPONDENTES.  </v>
          </cell>
          <cell r="C4819" t="str">
            <v>Cj</v>
          </cell>
          <cell r="D4819">
            <v>236.61249999999998</v>
          </cell>
          <cell r="E4819">
            <v>189.29</v>
          </cell>
          <cell r="F4819" t="str">
            <v>SINAPI</v>
          </cell>
        </row>
        <row r="4820">
          <cell r="A4820" t="str">
            <v/>
          </cell>
          <cell r="D4820">
            <v>0</v>
          </cell>
        </row>
        <row r="4821">
          <cell r="A4821" t="str">
            <v>301907028</v>
          </cell>
          <cell r="B4821" t="str">
            <v>ASSENTAMENTO DE BACIA SANITÁRIA DE LOUÇA DECA VOGUE PLUS LINHA CONFORT  MOD P51 (P/DEFICIENTES), ACESSÓRIOS (PARAFUSOS DE FIXAÇÃO, ANEL DE VEDAÇÃO, TUBO DE LIGAÇÃO DE PVC CROMADO ASTRA  OU SIMILAR ) E ASSSENTO SANITÁRIO EM MDF LAQUEADO BRANCO SICMOL OU SI</v>
          </cell>
          <cell r="C4821" t="str">
            <v>Un</v>
          </cell>
          <cell r="D4821">
            <v>450.63749999999999</v>
          </cell>
          <cell r="E4821">
            <v>360.51</v>
          </cell>
          <cell r="F4821" t="str">
            <v>SINAPI</v>
          </cell>
        </row>
        <row r="4822">
          <cell r="A4822" t="str">
            <v/>
          </cell>
          <cell r="D4822">
            <v>0</v>
          </cell>
        </row>
        <row r="4823">
          <cell r="A4823" t="str">
            <v>301907030</v>
          </cell>
          <cell r="B4823" t="str">
            <v xml:space="preserve">FORNECIMENTO E ASSENTAMENTO DE LAVATORIO SIMPLES, GRANDE, SEM COLUNA, DE LOUCA BRANCA, CELITE,LINHA SAVEIRO OU SIMILAR, INCLUSIVE ACESSORIOS CORRESPONDENTES.  </v>
          </cell>
          <cell r="C4823" t="str">
            <v>Cj</v>
          </cell>
          <cell r="D4823">
            <v>63.625</v>
          </cell>
          <cell r="E4823">
            <v>50.9</v>
          </cell>
          <cell r="F4823" t="str">
            <v>SINAPI</v>
          </cell>
        </row>
        <row r="4824">
          <cell r="A4824" t="str">
            <v/>
          </cell>
          <cell r="D4824">
            <v>0</v>
          </cell>
        </row>
        <row r="4825">
          <cell r="A4825" t="str">
            <v>301907034</v>
          </cell>
          <cell r="B4825" t="str">
            <v xml:space="preserve"> FORNECIMENTO E ASSENTAMENTO  DE SIFÃO COPO  PVC CROMADO 1"  </v>
          </cell>
          <cell r="C4825" t="str">
            <v>Un</v>
          </cell>
          <cell r="D4825">
            <v>30.4</v>
          </cell>
          <cell r="E4825">
            <v>24.32</v>
          </cell>
          <cell r="F4825" t="str">
            <v>SINAPI</v>
          </cell>
        </row>
        <row r="4826">
          <cell r="A4826" t="str">
            <v/>
          </cell>
          <cell r="D4826">
            <v>0</v>
          </cell>
        </row>
        <row r="4827">
          <cell r="A4827" t="str">
            <v>301907035</v>
          </cell>
          <cell r="B4827" t="str">
            <v xml:space="preserve"> FORNECIMENTO E ASSENTAMENTO DE CUBA DE LOUÇA DECA CÓD L-50 OU SIMILAR INCLUSIVE  E VÁLVULA DE PVC CROMADA.   </v>
          </cell>
          <cell r="C4827" t="str">
            <v>Un</v>
          </cell>
          <cell r="D4827">
            <v>83.474999999999994</v>
          </cell>
          <cell r="E4827">
            <v>66.78</v>
          </cell>
          <cell r="F4827" t="str">
            <v>SINAPI</v>
          </cell>
        </row>
        <row r="4828">
          <cell r="A4828" t="str">
            <v/>
          </cell>
          <cell r="D4828">
            <v>0</v>
          </cell>
        </row>
        <row r="4829">
          <cell r="A4829" t="str">
            <v>301907036</v>
          </cell>
          <cell r="B4829"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829" t="str">
            <v>Un</v>
          </cell>
          <cell r="D4829">
            <v>63.625</v>
          </cell>
          <cell r="E4829">
            <v>50.9</v>
          </cell>
          <cell r="F4829" t="str">
            <v>SINAPI</v>
          </cell>
        </row>
        <row r="4830">
          <cell r="A4830" t="str">
            <v/>
          </cell>
          <cell r="D4830">
            <v>0</v>
          </cell>
        </row>
        <row r="4831">
          <cell r="A4831" t="str">
            <v>301907037</v>
          </cell>
          <cell r="B4831" t="str">
            <v xml:space="preserve">FORNECIMENTO E INSTALAÇÃO DE TANQUE DE LOUÇA, COM COLUNA, 30 LITROS, COR BRANCA, FAB:CELITE OU SIMILAR,INCLUSIVE  SIFÃO COPO PARA TANQUE DE 1 1/4"X 1 1/2"EM PVC  E VÁLVULA DE ESCOAMENTO EM PVC, PARA TANQUE DE 1 1/4".  </v>
          </cell>
          <cell r="C4831" t="str">
            <v>Un</v>
          </cell>
          <cell r="D4831">
            <v>363.22499999999997</v>
          </cell>
          <cell r="E4831">
            <v>290.58</v>
          </cell>
          <cell r="F4831" t="str">
            <v>SINAPI</v>
          </cell>
        </row>
        <row r="4832">
          <cell r="A4832" t="str">
            <v/>
          </cell>
          <cell r="D4832">
            <v>0</v>
          </cell>
        </row>
        <row r="4833">
          <cell r="A4833" t="str">
            <v>301907060</v>
          </cell>
          <cell r="B4833" t="str">
            <v xml:space="preserve">FORNECIMENTO E ASSENTAMENTO DE MICTORIO SIFONADO PARA PAREDE DE LOUCA BRANCA CELITE LINHA INSTITUCIONAIS OU SIMILAR, INCLUSIVE ACESSORIOS CORRESPONDENTES.  </v>
          </cell>
          <cell r="C4833" t="str">
            <v>Cj</v>
          </cell>
          <cell r="D4833">
            <v>113.25</v>
          </cell>
          <cell r="E4833">
            <v>90.6</v>
          </cell>
          <cell r="F4833" t="str">
            <v>SINAPI</v>
          </cell>
        </row>
        <row r="4834">
          <cell r="A4834" t="str">
            <v/>
          </cell>
          <cell r="D4834">
            <v>0</v>
          </cell>
        </row>
        <row r="4835">
          <cell r="A4835" t="str">
            <v>301907070</v>
          </cell>
          <cell r="B4835" t="str">
            <v xml:space="preserve">FORNECIMENTO E ASSENTAMENTO DE SABONETEIRA DE LOUCA BRANCA,CELITE OU SIMILAR, NAS DIMENSOES 7.5 X 15 CM.  </v>
          </cell>
          <cell r="C4835" t="str">
            <v>Un</v>
          </cell>
          <cell r="D4835">
            <v>16.399999999999999</v>
          </cell>
          <cell r="E4835">
            <v>13.12</v>
          </cell>
          <cell r="F4835" t="str">
            <v>SINAPI</v>
          </cell>
        </row>
        <row r="4836">
          <cell r="A4836" t="str">
            <v/>
          </cell>
          <cell r="D4836">
            <v>0</v>
          </cell>
        </row>
        <row r="4837">
          <cell r="A4837" t="str">
            <v>301907080</v>
          </cell>
          <cell r="B4837" t="str">
            <v xml:space="preserve">FORNECIMENTO E ASSENTAMENTO DE CABIDE DE LOUCA BRANCA, CELITE OU SIMILAR, COM UM GANCHO.  </v>
          </cell>
          <cell r="C4837" t="str">
            <v>Un</v>
          </cell>
          <cell r="D4837">
            <v>11.875</v>
          </cell>
          <cell r="E4837">
            <v>9.5</v>
          </cell>
          <cell r="F4837" t="str">
            <v>SINAPI</v>
          </cell>
        </row>
        <row r="4838">
          <cell r="A4838" t="str">
            <v/>
          </cell>
          <cell r="D4838">
            <v>0</v>
          </cell>
        </row>
        <row r="4839">
          <cell r="A4839" t="str">
            <v>301907090</v>
          </cell>
          <cell r="B4839" t="str">
            <v xml:space="preserve">FORNECIMENTO E ASSENTAMENTO DE PAPELEIRA DE LOUCA BRANCA, CELITE OU SIMILAR,NAS DIMENSOES 15 X 15 CM.  </v>
          </cell>
          <cell r="C4839" t="str">
            <v>UD</v>
          </cell>
          <cell r="D4839">
            <v>19.625</v>
          </cell>
          <cell r="E4839">
            <v>15.7</v>
          </cell>
          <cell r="F4839" t="str">
            <v>SINAPI</v>
          </cell>
        </row>
        <row r="4840">
          <cell r="A4840" t="str">
            <v/>
          </cell>
          <cell r="D4840">
            <v>0</v>
          </cell>
        </row>
        <row r="4841">
          <cell r="A4841" t="str">
            <v>301907100</v>
          </cell>
          <cell r="B4841" t="str">
            <v xml:space="preserve">FORNECIMENTO ASSENTAMENTO DE PIA DE COZINHA COM CUBA SIMPLES DE ACO INOXIDAVEL, MEKAL OU SIMILAR,NAS DIMENSOES 0.40 X 0,34 X 0,15 M,INCLUSIVE ACESSORIOS CORRESPONDENTES.  </v>
          </cell>
          <cell r="C4841" t="str">
            <v>Cj</v>
          </cell>
          <cell r="D4841">
            <v>118.03750000000001</v>
          </cell>
          <cell r="E4841">
            <v>94.43</v>
          </cell>
          <cell r="F4841" t="str">
            <v>SINAPI</v>
          </cell>
        </row>
        <row r="4842">
          <cell r="A4842" t="str">
            <v/>
          </cell>
          <cell r="D4842">
            <v>0</v>
          </cell>
        </row>
        <row r="4843">
          <cell r="A4843" t="str">
            <v>301907170</v>
          </cell>
          <cell r="B4843" t="str">
            <v xml:space="preserve">FORNECIMENTO DE DUCHA MANUAL, ACQUA JET, REF. 2195 JR, FABRIMAR OU SIMILAR, INCLUSIVE FIXACAO.  </v>
          </cell>
          <cell r="C4843" t="str">
            <v>Un</v>
          </cell>
          <cell r="D4843">
            <v>66.474999999999994</v>
          </cell>
          <cell r="E4843">
            <v>53.18</v>
          </cell>
          <cell r="F4843" t="str">
            <v>SINAPI</v>
          </cell>
        </row>
        <row r="4844">
          <cell r="A4844" t="str">
            <v/>
          </cell>
          <cell r="D4844">
            <v>0</v>
          </cell>
        </row>
        <row r="4845">
          <cell r="A4845" t="str">
            <v>301907180</v>
          </cell>
          <cell r="B4845" t="str">
            <v xml:space="preserve">FORNECIMENTO DE CHUVEIRO COM ARTICULACAO, DIAMETRO DE 1/2 POL. COM ACABAMENTO CROMADO,REF. C 1991-FABRIMAR OU SIMILAR, INCLUSIVE FIXACAO  </v>
          </cell>
          <cell r="C4845" t="str">
            <v>Un</v>
          </cell>
          <cell r="D4845">
            <v>121.92500000000001</v>
          </cell>
          <cell r="E4845">
            <v>97.54</v>
          </cell>
          <cell r="F4845" t="str">
            <v>SINAPI</v>
          </cell>
        </row>
        <row r="4846">
          <cell r="A4846" t="str">
            <v/>
          </cell>
          <cell r="D4846">
            <v>0</v>
          </cell>
        </row>
        <row r="4847">
          <cell r="A4847" t="str">
            <v>301907200</v>
          </cell>
          <cell r="B4847" t="str">
            <v xml:space="preserve">FORNECIMENTO DE CHUVEIRO COM HASTE DE PLASTICO, DIAM. 1/2 POL. TIGRE OU SIMILAR, INCLUSIVE FIXACAO.  </v>
          </cell>
          <cell r="C4847" t="str">
            <v>UD</v>
          </cell>
          <cell r="D4847">
            <v>5.7249999999999996</v>
          </cell>
          <cell r="E4847">
            <v>4.58</v>
          </cell>
          <cell r="F4847" t="str">
            <v>SINAPI</v>
          </cell>
        </row>
        <row r="4848">
          <cell r="A4848" t="str">
            <v/>
          </cell>
          <cell r="D4848">
            <v>0</v>
          </cell>
        </row>
        <row r="4849">
          <cell r="A4849" t="str">
            <v>301907210</v>
          </cell>
          <cell r="B4849" t="str">
            <v xml:space="preserve"> FORNECIMENTO DE CAIXA DE DESCARGA DE SOBREPOR (TUBO ALTO), DE PLASTICO ( AKROS) OU SIMILAR, INCLUSIVE FIXACAO E ACESSORIOS CORRESPONDENTES.   </v>
          </cell>
          <cell r="C4849" t="str">
            <v>Cj</v>
          </cell>
          <cell r="D4849">
            <v>98.674999999999997</v>
          </cell>
          <cell r="E4849">
            <v>78.94</v>
          </cell>
          <cell r="F4849" t="str">
            <v>SINAPI</v>
          </cell>
        </row>
        <row r="4850">
          <cell r="A4850" t="str">
            <v/>
          </cell>
          <cell r="D4850">
            <v>0</v>
          </cell>
        </row>
        <row r="4851">
          <cell r="A4851" t="str">
            <v>301907250</v>
          </cell>
          <cell r="B4851" t="str">
            <v xml:space="preserve">FORNECIMENTO DE VALVULA DE DESCARGA COM REGISTRO, DOCOL OU SIMILAR, INCLUSIVE FIXACAO.  </v>
          </cell>
          <cell r="C4851" t="str">
            <v>Un</v>
          </cell>
          <cell r="D4851">
            <v>175.77500000000001</v>
          </cell>
          <cell r="E4851">
            <v>140.62</v>
          </cell>
          <cell r="F4851" t="str">
            <v>SINAPI</v>
          </cell>
        </row>
        <row r="4852">
          <cell r="A4852" t="str">
            <v/>
          </cell>
          <cell r="D4852">
            <v>0</v>
          </cell>
        </row>
        <row r="4853">
          <cell r="A4853" t="str">
            <v>301907260</v>
          </cell>
          <cell r="B4853" t="str">
            <v xml:space="preserve">FORNECIMENTO DE TORNEIRA DE PRESSAO PARA PIA DIAMETRO 1/2, REF. 1159 C-39, DECA OU SIMILAR, INCLUSIVE FIXACAO.  </v>
          </cell>
          <cell r="C4853" t="str">
            <v>Un</v>
          </cell>
          <cell r="D4853">
            <v>92.6875</v>
          </cell>
          <cell r="E4853">
            <v>74.150000000000006</v>
          </cell>
          <cell r="F4853" t="str">
            <v>SINAPI</v>
          </cell>
        </row>
        <row r="4854">
          <cell r="A4854" t="str">
            <v/>
          </cell>
          <cell r="D4854">
            <v>0</v>
          </cell>
        </row>
        <row r="4855">
          <cell r="A4855" t="str">
            <v>301907270</v>
          </cell>
          <cell r="B4855" t="str">
            <v xml:space="preserve">FORNECIMENTO DE TORNEIRA DE PRESSAO PARA PIA, COM ACABAMENTO CROMADO, DIAMETRO DE 1/2 POL., REF. 1158, JR FABRIMAR OU SIMILAR, INCLUSIVE FIXACAO.  </v>
          </cell>
          <cell r="C4855" t="str">
            <v>UD</v>
          </cell>
          <cell r="D4855">
            <v>32.987499999999997</v>
          </cell>
          <cell r="E4855">
            <v>26.39</v>
          </cell>
          <cell r="F4855" t="str">
            <v>SINAPI</v>
          </cell>
        </row>
        <row r="4856">
          <cell r="A4856" t="str">
            <v/>
          </cell>
          <cell r="D4856">
            <v>0</v>
          </cell>
        </row>
        <row r="4857">
          <cell r="A4857" t="str">
            <v>301907275</v>
          </cell>
          <cell r="B4857" t="str">
            <v xml:space="preserve">FORNECIMENTO DE TORNEIRA DE PRESSAO PARA PIA, COM ACABAMENTO CROMADO, DIAM. DE 1/2 POL., COM AREJADOR, REF.1158, LINHA C-33 SIGMA OU SIMILAR, INCLUSIVE FIXACAO.  </v>
          </cell>
          <cell r="C4857" t="str">
            <v>Un</v>
          </cell>
          <cell r="D4857">
            <v>32.987499999999997</v>
          </cell>
          <cell r="E4857">
            <v>26.39</v>
          </cell>
          <cell r="F4857" t="str">
            <v>SINAPI</v>
          </cell>
        </row>
        <row r="4858">
          <cell r="A4858" t="str">
            <v/>
          </cell>
          <cell r="D4858">
            <v>0</v>
          </cell>
        </row>
        <row r="4859">
          <cell r="A4859" t="str">
            <v>301907280</v>
          </cell>
          <cell r="B4859" t="str">
            <v xml:space="preserve">FORNECIMENTO DE TORNEIRA DE PRESSAO PARA LAVATORIO, COM ACABAMENTO CROMADO, DIAM.1/2" REF. 1193 C-39 DECA OU SIMILAR, INCLUSIVE FIXACAO.  </v>
          </cell>
          <cell r="C4859" t="str">
            <v>Un</v>
          </cell>
          <cell r="D4859">
            <v>103.21249999999999</v>
          </cell>
          <cell r="E4859">
            <v>82.57</v>
          </cell>
          <cell r="F4859" t="str">
            <v>SINAPI</v>
          </cell>
        </row>
        <row r="4860">
          <cell r="A4860" t="str">
            <v/>
          </cell>
          <cell r="D4860">
            <v>0</v>
          </cell>
        </row>
        <row r="4861">
          <cell r="A4861" t="str">
            <v>301907285</v>
          </cell>
          <cell r="B4861" t="str">
            <v xml:space="preserve">FORNECIMENTO DE TORNEIRA DE PRESSAO PARA LAVATORIO, COM ACABAMENTO CROMADO, DIAM.1/2 POL., REF.1190 DL, FABRIMAR OU SIMILAR, INCLUSIVE FIXACAO.  </v>
          </cell>
          <cell r="C4861" t="str">
            <v>Un</v>
          </cell>
          <cell r="D4861">
            <v>101.77500000000001</v>
          </cell>
          <cell r="E4861">
            <v>81.42</v>
          </cell>
          <cell r="F4861" t="str">
            <v>SINAPI</v>
          </cell>
        </row>
        <row r="4862">
          <cell r="A4862" t="str">
            <v/>
          </cell>
          <cell r="D4862">
            <v>0</v>
          </cell>
        </row>
        <row r="4863">
          <cell r="A4863" t="str">
            <v>301907290</v>
          </cell>
          <cell r="B4863" t="str">
            <v xml:space="preserve">FORNECIMENTO DE TORNEIRA DE PRESSAO PARA LAVATORIO, COM ACABAMENTO CROMADO,DIAMETRO DE 1/2 POL., REF.1193, LINHA C-33, SIGMA OU SIMILAR, INCLUSIVE FIXACAO.  </v>
          </cell>
          <cell r="C4863" t="str">
            <v>UD</v>
          </cell>
          <cell r="D4863">
            <v>30.75</v>
          </cell>
          <cell r="E4863">
            <v>24.6</v>
          </cell>
          <cell r="F4863" t="str">
            <v>SINAPI</v>
          </cell>
        </row>
        <row r="4864">
          <cell r="A4864" t="str">
            <v/>
          </cell>
          <cell r="D4864">
            <v>0</v>
          </cell>
        </row>
        <row r="4865">
          <cell r="A4865" t="str">
            <v>301907300</v>
          </cell>
          <cell r="B4865" t="str">
            <v xml:space="preserve">FORNECIMENTO DE TORNEIRA DE PRESSAO PARA LAVANDARIA, COM ACABAMENTO CROMADO,DIAMETRO DE 1/2 POL., REF.1152, FABRIMAR OU SIMILAR,LINHA JUNIOR, INCLUSIVE FIXACAO.  </v>
          </cell>
          <cell r="C4865" t="str">
            <v>Un</v>
          </cell>
          <cell r="D4865">
            <v>22.9375</v>
          </cell>
          <cell r="E4865">
            <v>18.350000000000001</v>
          </cell>
          <cell r="F4865" t="str">
            <v>SINAPI</v>
          </cell>
        </row>
        <row r="4866">
          <cell r="A4866" t="str">
            <v/>
          </cell>
          <cell r="D4866">
            <v>0</v>
          </cell>
        </row>
        <row r="4867">
          <cell r="A4867" t="str">
            <v>301907310</v>
          </cell>
          <cell r="B4867" t="str">
            <v xml:space="preserve">FORNECIMENTO DE TORNEIRA DE PRESSAO PARA LAVANDARIA, COM ACABAMENTO CROMADO, DIAMETRO DE 1/2 POL. REF.1153, LINHA C-33, SIGMA OU SIMILAR.  </v>
          </cell>
          <cell r="C4867" t="str">
            <v>UD</v>
          </cell>
          <cell r="D4867">
            <v>22.9375</v>
          </cell>
          <cell r="E4867">
            <v>18.350000000000001</v>
          </cell>
          <cell r="F4867" t="str">
            <v>SINAPI</v>
          </cell>
        </row>
        <row r="4868">
          <cell r="A4868" t="str">
            <v/>
          </cell>
          <cell r="D4868">
            <v>0</v>
          </cell>
        </row>
        <row r="4869">
          <cell r="A4869" t="str">
            <v>301907350</v>
          </cell>
          <cell r="B4869" t="str">
            <v xml:space="preserve">FORNECIMENTO DE REGISTRO DE PRESSAO COM CANOPLA ACABAMENTO CROMADO, REF.1416, DECA 50 OU SIMILAR, LINHA PRATA, DIAMETRO DE 3/4 POL.,INCLUSIVE FIXACAO.  </v>
          </cell>
          <cell r="C4869" t="str">
            <v>Un</v>
          </cell>
          <cell r="D4869">
            <v>87.362499999999997</v>
          </cell>
          <cell r="E4869">
            <v>69.89</v>
          </cell>
          <cell r="F4869" t="str">
            <v>SINAPI</v>
          </cell>
        </row>
        <row r="4870">
          <cell r="A4870" t="str">
            <v/>
          </cell>
          <cell r="D4870">
            <v>0</v>
          </cell>
        </row>
        <row r="4871">
          <cell r="A4871" t="str">
            <v>301907360</v>
          </cell>
          <cell r="B4871" t="str">
            <v xml:space="preserve">FORNECIMENTO DE REGISTRO DE PRESSAO COM CANOPLA, ACABAMENTO CROMADO, REF.1416, FABRIMAR OU SIMILAR, DIAMETRO DE 3/4 POL., INCLUSIVE FIXACAO.  </v>
          </cell>
          <cell r="C4871" t="str">
            <v>Un</v>
          </cell>
          <cell r="D4871">
            <v>61.924999999999997</v>
          </cell>
          <cell r="E4871">
            <v>49.54</v>
          </cell>
          <cell r="F4871" t="str">
            <v>SINAPI</v>
          </cell>
        </row>
        <row r="4872">
          <cell r="A4872" t="str">
            <v/>
          </cell>
          <cell r="D4872">
            <v>0</v>
          </cell>
        </row>
        <row r="4873">
          <cell r="A4873" t="str">
            <v>301907390</v>
          </cell>
          <cell r="B4873" t="str">
            <v xml:space="preserve">FORNECIMENTO DE REGISTRO DE GAVETA COM CANOPLA, ACABAMENTO CROMADO, REF.1509-C39,DECA OU SIMILAR, LINHA PRATA, DIAMETRO DE 3/4 POL.,INCLUSIVE FIXACAO.  </v>
          </cell>
          <cell r="C4873" t="str">
            <v>Un</v>
          </cell>
          <cell r="D4873">
            <v>68.674999999999997</v>
          </cell>
          <cell r="E4873">
            <v>54.94</v>
          </cell>
          <cell r="F4873" t="str">
            <v>SINAPI</v>
          </cell>
        </row>
        <row r="4874">
          <cell r="A4874" t="str">
            <v/>
          </cell>
          <cell r="D4874">
            <v>0</v>
          </cell>
        </row>
        <row r="4875">
          <cell r="A4875" t="str">
            <v>301907450</v>
          </cell>
          <cell r="B4875" t="str">
            <v xml:space="preserve">FORNECIMENTO DE REGISTRO DE GAVETA BRUTO, REF 1502, DECA OU SIMILAR, DIAMETRO DE 3/4 POL., INCLUSIVE FIXACAO.  </v>
          </cell>
          <cell r="C4875" t="str">
            <v>Un</v>
          </cell>
          <cell r="D4875">
            <v>32.6875</v>
          </cell>
          <cell r="E4875">
            <v>26.15</v>
          </cell>
          <cell r="F4875" t="str">
            <v>SINAPI</v>
          </cell>
        </row>
        <row r="4876">
          <cell r="A4876" t="str">
            <v/>
          </cell>
          <cell r="D4876">
            <v>0</v>
          </cell>
        </row>
        <row r="4877">
          <cell r="A4877" t="str">
            <v>301907460</v>
          </cell>
          <cell r="B4877" t="str">
            <v xml:space="preserve">FORNECIMENTO DE REGISTRO DE GAVETA BRUTO, REF 1502, DECA OU SIMILAR, DIAMETRO DE 1 POL., IN CLUSIVE FIXACAO.  </v>
          </cell>
          <cell r="C4877" t="str">
            <v>Un</v>
          </cell>
          <cell r="D4877">
            <v>44.087500000000006</v>
          </cell>
          <cell r="E4877">
            <v>35.270000000000003</v>
          </cell>
          <cell r="F4877" t="str">
            <v>SINAPI</v>
          </cell>
        </row>
        <row r="4878">
          <cell r="A4878" t="str">
            <v/>
          </cell>
          <cell r="D4878">
            <v>0</v>
          </cell>
        </row>
        <row r="4879">
          <cell r="A4879" t="str">
            <v>301907470</v>
          </cell>
          <cell r="B4879" t="str">
            <v xml:space="preserve">FORNECIMENTO DE REGISTRO DE GAVETA BRUTO, REF 1502, DECA OU SIMILAR, DIAMETRO DE 1.1/4 POL. INCLUSIVE FIXACAO.  </v>
          </cell>
          <cell r="C4879" t="str">
            <v>Un</v>
          </cell>
          <cell r="D4879">
            <v>60.637499999999996</v>
          </cell>
          <cell r="E4879">
            <v>48.51</v>
          </cell>
          <cell r="F4879" t="str">
            <v>SINAPI</v>
          </cell>
        </row>
        <row r="4880">
          <cell r="A4880" t="str">
            <v/>
          </cell>
          <cell r="D4880">
            <v>0</v>
          </cell>
        </row>
        <row r="4881">
          <cell r="A4881" t="str">
            <v>301907480</v>
          </cell>
          <cell r="B4881" t="str">
            <v xml:space="preserve">FORNECIMENTO DE REGISTRO DE GAVETA BRUTO, REF 1502, DECA OU SIMILAR, DIAMETRO DE 1.1/2 POL. INCLUSIVE FIXACAO.  </v>
          </cell>
          <cell r="C4881" t="str">
            <v>UD</v>
          </cell>
          <cell r="D4881">
            <v>67.787499999999994</v>
          </cell>
          <cell r="E4881">
            <v>54.23</v>
          </cell>
          <cell r="F4881" t="str">
            <v>SINAPI</v>
          </cell>
        </row>
        <row r="4882">
          <cell r="A4882" t="str">
            <v/>
          </cell>
          <cell r="D4882">
            <v>0</v>
          </cell>
        </row>
        <row r="4883">
          <cell r="A4883" t="str">
            <v>301907500</v>
          </cell>
          <cell r="B4883" t="str">
            <v xml:space="preserve">FORNECIMENTO DE REGISTRO DE GAVETA BRUTO, REF 1502, DECA OU SIMILAR, DIAM. 2. 1/2 POL., INCLUSIVE FIXACAO.  </v>
          </cell>
          <cell r="C4883" t="str">
            <v>UD</v>
          </cell>
          <cell r="D4883">
            <v>226.73749999999998</v>
          </cell>
          <cell r="E4883">
            <v>181.39</v>
          </cell>
          <cell r="F4883" t="str">
            <v>SINAPI</v>
          </cell>
        </row>
        <row r="4884">
          <cell r="A4884" t="str">
            <v/>
          </cell>
          <cell r="D4884">
            <v>0</v>
          </cell>
        </row>
        <row r="4885">
          <cell r="A4885" t="str">
            <v>301907525</v>
          </cell>
          <cell r="B4885" t="str">
            <v xml:space="preserve">FORNECIMENTO DE BOMBA 3/4 HP, INCLUSIVE ACESSORIOS, FIXACAO E INSTALACAO.  </v>
          </cell>
          <cell r="C4885" t="str">
            <v>Cj</v>
          </cell>
          <cell r="D4885">
            <v>527.73749999999995</v>
          </cell>
          <cell r="E4885">
            <v>422.19</v>
          </cell>
          <cell r="F4885" t="str">
            <v>SINAPI</v>
          </cell>
        </row>
        <row r="4886">
          <cell r="A4886" t="str">
            <v/>
          </cell>
          <cell r="D4886">
            <v>0</v>
          </cell>
        </row>
        <row r="4887">
          <cell r="A4887" t="str">
            <v>301907530</v>
          </cell>
          <cell r="B4887" t="str">
            <v xml:space="preserve">FORNECIMENTO DE VALVULA DE RETENCAO HORIZONTAL, DIAM. 1 POL., INCLUSIVE INSTALACAO.  </v>
          </cell>
          <cell r="C4887" t="str">
            <v>UD</v>
          </cell>
          <cell r="D4887">
            <v>42.525000000000006</v>
          </cell>
          <cell r="E4887">
            <v>34.020000000000003</v>
          </cell>
          <cell r="F4887" t="str">
            <v>SINAPI</v>
          </cell>
        </row>
        <row r="4888">
          <cell r="A4888" t="str">
            <v/>
          </cell>
          <cell r="D4888">
            <v>0</v>
          </cell>
        </row>
        <row r="4889">
          <cell r="A4889" t="str">
            <v>301907540</v>
          </cell>
          <cell r="B4889" t="str">
            <v xml:space="preserve">FORNECIMENTO DE VALVULA DE RETENCAO VERTICAL, DIAMETRO DE 1 POLEGADA, INCLUSIVE INSTALACAO.  </v>
          </cell>
          <cell r="C4889" t="str">
            <v>UD</v>
          </cell>
          <cell r="D4889">
            <v>28.975000000000001</v>
          </cell>
          <cell r="E4889">
            <v>23.18</v>
          </cell>
          <cell r="F4889" t="str">
            <v>SINAPI</v>
          </cell>
        </row>
        <row r="4890">
          <cell r="A4890" t="str">
            <v/>
          </cell>
          <cell r="D4890">
            <v>0</v>
          </cell>
        </row>
        <row r="4891">
          <cell r="A4891" t="str">
            <v>301907570</v>
          </cell>
          <cell r="B4891" t="str">
            <v xml:space="preserve">INSTALACAO DE TORNEIRA DE BOIA DIAM.3/4 POL., INCLUSIVE O FORNECIMENTO DA MESMA.  </v>
          </cell>
          <cell r="C4891" t="str">
            <v>UD</v>
          </cell>
          <cell r="D4891">
            <v>8.3874999999999993</v>
          </cell>
          <cell r="E4891">
            <v>6.71</v>
          </cell>
          <cell r="F4891" t="str">
            <v>SINAPI</v>
          </cell>
        </row>
        <row r="4892">
          <cell r="A4892" t="str">
            <v/>
          </cell>
          <cell r="D4892">
            <v>0</v>
          </cell>
        </row>
        <row r="4893">
          <cell r="A4893" t="str">
            <v>301908071</v>
          </cell>
          <cell r="B4893" t="str">
            <v xml:space="preserve">FORNECIMENTO E EXECUÇÃO DE CAMADA DE BRITA 50 EM SUMIDOURO E/OU FILTRO ANAERÓBICO  </v>
          </cell>
          <cell r="C4893" t="str">
            <v>m3</v>
          </cell>
          <cell r="D4893">
            <v>76.837500000000006</v>
          </cell>
          <cell r="E4893">
            <v>61.47</v>
          </cell>
          <cell r="F4893" t="str">
            <v>SINAPI</v>
          </cell>
        </row>
        <row r="4894">
          <cell r="A4894" t="str">
            <v/>
          </cell>
          <cell r="D4894">
            <v>0</v>
          </cell>
        </row>
        <row r="4895">
          <cell r="A4895" t="str">
            <v>302110028</v>
          </cell>
          <cell r="B4895" t="str">
            <v xml:space="preserve">EXECUCAO DE CAMADA DRENANTE COM BRITA 25MM, INCLUSIVE O FORNECIMENTO DA MESMA.  </v>
          </cell>
          <cell r="C4895" t="str">
            <v>m3</v>
          </cell>
          <cell r="D4895">
            <v>75.912499999999994</v>
          </cell>
          <cell r="E4895">
            <v>60.73</v>
          </cell>
          <cell r="F4895" t="str">
            <v>SINAPI</v>
          </cell>
        </row>
        <row r="4896">
          <cell r="A4896" t="str">
            <v/>
          </cell>
          <cell r="D4896">
            <v>0</v>
          </cell>
        </row>
        <row r="4897">
          <cell r="A4897" t="str">
            <v>302111010</v>
          </cell>
          <cell r="B4897" t="str">
            <v xml:space="preserve">COLOCACAO DE CALHA DE CONCRETO DE 0,30 M DE DIAMETRO, INCLUINDO CORTE DO TUBO, ESCAVACAO ATE 1,50M DE PROFUNDIDADE,REATERRO COMPACTADO E FORNECIMENTO DA MESMA.  </v>
          </cell>
          <cell r="C4897" t="str">
            <v>Un</v>
          </cell>
          <cell r="D4897">
            <v>71.762499999999989</v>
          </cell>
          <cell r="E4897">
            <v>57.41</v>
          </cell>
          <cell r="F4897" t="str">
            <v>SINAPI</v>
          </cell>
        </row>
        <row r="4898">
          <cell r="A4898" t="str">
            <v/>
          </cell>
          <cell r="D4898">
            <v>0</v>
          </cell>
        </row>
        <row r="4899">
          <cell r="A4899" t="str">
            <v>302501071</v>
          </cell>
          <cell r="B4899" t="str">
            <v xml:space="preserve">LIMPEZA GERAL DA OBRA (POR METRO QUADRADO DE CONSTRUÇÃO)  </v>
          </cell>
          <cell r="C4899" t="str">
            <v>m2</v>
          </cell>
          <cell r="D4899">
            <v>0.91249999999999998</v>
          </cell>
          <cell r="E4899">
            <v>0.73</v>
          </cell>
          <cell r="F4899" t="str">
            <v>SINAPI</v>
          </cell>
        </row>
        <row r="4900">
          <cell r="A4900" t="str">
            <v/>
          </cell>
          <cell r="D4900">
            <v>0</v>
          </cell>
        </row>
        <row r="4901">
          <cell r="A4901" t="str">
            <v>31.00.000</v>
          </cell>
          <cell r="B4901" t="str">
            <v>PROJETOS E SERVIÇOS TÉCNICOS - TERCEIRIZADA</v>
          </cell>
          <cell r="D4901">
            <v>0</v>
          </cell>
        </row>
        <row r="4902">
          <cell r="A4902" t="str">
            <v/>
          </cell>
          <cell r="D4902">
            <v>0</v>
          </cell>
        </row>
        <row r="4903">
          <cell r="A4903" t="str">
            <v>31.01.001</v>
          </cell>
          <cell r="B4903" t="str">
            <v>ELABORAÇÃO E FORNECIMENTO DE PROJETOS DE ESTRUTURA, COM ÁREA DE INTERVENÇÃO DE ATÉ 500 M2, INCLUSIVE FUNDAÇÃO</v>
          </cell>
          <cell r="C4903" t="str">
            <v>m2</v>
          </cell>
          <cell r="D4903">
            <v>11.35</v>
          </cell>
          <cell r="E4903">
            <v>9.08</v>
          </cell>
          <cell r="F4903" t="str">
            <v>SEDUC</v>
          </cell>
        </row>
        <row r="4904">
          <cell r="A4904" t="str">
            <v/>
          </cell>
          <cell r="D4904">
            <v>0</v>
          </cell>
        </row>
        <row r="4905">
          <cell r="A4905" t="str">
            <v>31.01.002</v>
          </cell>
          <cell r="B4905" t="str">
            <v>ELABORAÇÃO E FORNECIMENTO DE PROJETOS DE ESTRUTURA, COM ÁREA DE INTERVENÇÃO VARIANDO DE 501 A 1000 M2, INCLUSIVE FUNDAÇÃO.</v>
          </cell>
          <cell r="C4905" t="str">
            <v>m2</v>
          </cell>
          <cell r="D4905">
            <v>5.6749999999999998</v>
          </cell>
          <cell r="E4905">
            <v>4.54</v>
          </cell>
          <cell r="F4905" t="str">
            <v>SEDUC</v>
          </cell>
        </row>
        <row r="4906">
          <cell r="A4906" t="str">
            <v/>
          </cell>
          <cell r="D4906">
            <v>0</v>
          </cell>
        </row>
        <row r="4907">
          <cell r="A4907" t="str">
            <v>31.01.003</v>
          </cell>
          <cell r="B4907" t="str">
            <v>ELABORAÇÃO E FORNECIMENTO DE PROJETOS DE ESTRUTURA, COM ÁREA DE INTERVENÇÃO VARIANDO DE 2501 A 3000 M2, INCLUSIVE FUNDAÇÃO.</v>
          </cell>
          <cell r="C4907" t="str">
            <v>m2</v>
          </cell>
          <cell r="D4907">
            <v>1.8875</v>
          </cell>
          <cell r="E4907">
            <v>1.51</v>
          </cell>
          <cell r="F4907" t="str">
            <v>SEDUC</v>
          </cell>
        </row>
        <row r="4908">
          <cell r="A4908" t="str">
            <v/>
          </cell>
          <cell r="D4908">
            <v>0</v>
          </cell>
        </row>
        <row r="4909">
          <cell r="A4909" t="str">
            <v>31.01.004</v>
          </cell>
          <cell r="B4909" t="str">
            <v>ELABORAÇÃO E FORNECIMENTO DE PROJETOS DE ESTRUTURA, COM ÁREA DE INTERVENÇÃO VARIANDO DE 3001 A 3500 M2, INCLUSIVE FUNDAÇÃO.</v>
          </cell>
          <cell r="C4909" t="str">
            <v>m2</v>
          </cell>
          <cell r="D4909">
            <v>1.625</v>
          </cell>
          <cell r="E4909">
            <v>1.3</v>
          </cell>
          <cell r="F4909" t="str">
            <v>SEDUC</v>
          </cell>
        </row>
        <row r="4910">
          <cell r="A4910" t="str">
            <v/>
          </cell>
          <cell r="D4910">
            <v>0</v>
          </cell>
        </row>
        <row r="4911">
          <cell r="A4911" t="str">
            <v>31.02.001</v>
          </cell>
          <cell r="B4911" t="str">
            <v>ELABORAÇÃO E FORNECIMENTO DE PROJETOS DE ESTRUTURA, COM ÁREA DE INTERVENÇÃO VARIANDO DE 1001 A 1500M2, INCLUSIVE FUNDAÇÃO E ELABORAÇÃO E FORNECIMENTO DE PROJETOS DE ESTRUTURA EM CONCRETO ARMADO DOS PILARES E DA FUNDAÇÃO DA QUADRA TIPO "P".</v>
          </cell>
          <cell r="C4911" t="str">
            <v>m2</v>
          </cell>
          <cell r="D4911">
            <v>3.7874999999999996</v>
          </cell>
          <cell r="E4911">
            <v>3.03</v>
          </cell>
          <cell r="F4911" t="str">
            <v>SEDUC</v>
          </cell>
        </row>
        <row r="4912">
          <cell r="A4912" t="str">
            <v/>
          </cell>
          <cell r="D4912">
            <v>0</v>
          </cell>
        </row>
        <row r="4913">
          <cell r="A4913" t="str">
            <v>31.02.002</v>
          </cell>
          <cell r="B4913" t="str">
            <v>ELABORAÇÃO E FORNECIMENTO DE PROJETOS DE ESTRUTURA, COM ÁREA DE INTERVENÇÃO VARIANDO DE 1501 A 2000 M2, INCLUSIVE FUNDAÇÃO E ELABORAÇÃO E FORNECIMENTO DE PROJETOS DE ESTRUTURA EM CONCRETO ARMADO DOS PILARES E DA FUNDAÇÃO DA QUADRA TIPO "M".</v>
          </cell>
          <cell r="C4913" t="str">
            <v>m2</v>
          </cell>
          <cell r="D4913">
            <v>2.8374999999999999</v>
          </cell>
          <cell r="E4913">
            <v>2.27</v>
          </cell>
          <cell r="F4913" t="str">
            <v>SEDUC</v>
          </cell>
        </row>
        <row r="4914">
          <cell r="A4914" t="str">
            <v/>
          </cell>
          <cell r="D4914">
            <v>0</v>
          </cell>
        </row>
        <row r="4915">
          <cell r="A4915" t="str">
            <v>31.02.003</v>
          </cell>
          <cell r="B4915" t="str">
            <v>ELABORAÇÃO E FORNECIMENTO DE PROJETOS DE ESTRUTURA, COM ÁREA DE INTERVENÇÃO VARIANDO DE 2001 A 2500M2, INCLUSIVE FUNDAÇÃO E ELABORAÇÃO E FORNECIMENTO DE PROJETOS DE ESTRUTURA EM CONCRETO ARMADO DOS PILARES E DA FUNDAÇÃO DA QUADRA TIPO "G".</v>
          </cell>
          <cell r="C4915" t="str">
            <v>m2</v>
          </cell>
          <cell r="D4915">
            <v>2.2749999999999999</v>
          </cell>
          <cell r="E4915">
            <v>1.82</v>
          </cell>
          <cell r="F4915" t="str">
            <v>SEDUC</v>
          </cell>
        </row>
        <row r="4916">
          <cell r="A4916" t="str">
            <v/>
          </cell>
          <cell r="D4916">
            <v>0</v>
          </cell>
        </row>
        <row r="4917">
          <cell r="A4917" t="str">
            <v>31.03.001</v>
          </cell>
          <cell r="B4917" t="str">
            <v>ELABORAÇÃO E FORNECIMENTO DE PROJETOS DE ARQUITETURA, COM ÁREA DE INTERVENÇÃO DE ATÉ 500 M2, INCLUSIVE FUNDAÇÃO.</v>
          </cell>
          <cell r="C4917" t="str">
            <v>m2</v>
          </cell>
          <cell r="D4917">
            <v>25.924999999999997</v>
          </cell>
          <cell r="E4917">
            <v>20.74</v>
          </cell>
          <cell r="F4917" t="str">
            <v>SEDUC</v>
          </cell>
        </row>
        <row r="4918">
          <cell r="A4918" t="str">
            <v/>
          </cell>
          <cell r="D4918">
            <v>0</v>
          </cell>
        </row>
        <row r="4919">
          <cell r="A4919" t="str">
            <v>31.03.002</v>
          </cell>
          <cell r="B4919" t="str">
            <v>ELABORAÇÃO E FORNECIMENTO DE PROJETOS DE ARQUITETURA, COM ÁREA DE INTERVENÇÃO VARIANDO DE 501 A 1000 M2, INCLUSIVE FUNDAÇÃO.</v>
          </cell>
          <cell r="C4919" t="str">
            <v>m2</v>
          </cell>
          <cell r="D4919">
            <v>12.962499999999999</v>
          </cell>
          <cell r="E4919">
            <v>10.37</v>
          </cell>
          <cell r="F4919" t="str">
            <v>SEDUC</v>
          </cell>
        </row>
        <row r="4920">
          <cell r="A4920" t="str">
            <v/>
          </cell>
          <cell r="D4920">
            <v>0</v>
          </cell>
        </row>
        <row r="4921">
          <cell r="A4921" t="str">
            <v>31.03.003</v>
          </cell>
          <cell r="B4921" t="str">
            <v>ELABORAÇÃO E FORNECIMENTO DE PROJETOS DE ARQUITETURA, COM ÁREA DE INTERVENÇÃO VARIANDO DE 1001 A 1500 M2, INCLUSIVE FUNDAÇÃO.</v>
          </cell>
          <cell r="C4921" t="str">
            <v>m2</v>
          </cell>
          <cell r="D4921">
            <v>8.6374999999999993</v>
          </cell>
          <cell r="E4921">
            <v>6.91</v>
          </cell>
          <cell r="F4921" t="str">
            <v>SEDUC</v>
          </cell>
        </row>
        <row r="4922">
          <cell r="A4922" t="str">
            <v/>
          </cell>
          <cell r="D4922">
            <v>0</v>
          </cell>
        </row>
        <row r="4923">
          <cell r="A4923" t="str">
            <v>31.03.004</v>
          </cell>
          <cell r="B4923" t="str">
            <v>ELABORAÇÃO E FORNECIMENTO DE PROJETOS DE ARQUITETURA, COM ÁREA DE INTERVENÇÃO VARIANDO DE 1501 A 2000 M2, INCLUSIVE FUNDAÇÃO.</v>
          </cell>
          <cell r="C4923" t="str">
            <v>m2</v>
          </cell>
          <cell r="D4923">
            <v>6.4749999999999996</v>
          </cell>
          <cell r="E4923">
            <v>5.18</v>
          </cell>
          <cell r="F4923" t="str">
            <v>SEDUC</v>
          </cell>
        </row>
        <row r="4924">
          <cell r="A4924" t="str">
            <v/>
          </cell>
          <cell r="D4924">
            <v>0</v>
          </cell>
        </row>
        <row r="4925">
          <cell r="A4925" t="str">
            <v>31.03.005</v>
          </cell>
          <cell r="B4925" t="str">
            <v>ELABORAÇÃO E FORNECIMENTO DE PROJETOS DE ARQUITETURA, COM ÁREA DE INTERVENÇÃO VARIANDO DE 2001 A 2500 M2, INCLUSIVE FUNDAÇÃO.</v>
          </cell>
          <cell r="C4925" t="str">
            <v>m2</v>
          </cell>
          <cell r="D4925">
            <v>5.1875</v>
          </cell>
          <cell r="E4925">
            <v>4.1500000000000004</v>
          </cell>
          <cell r="F4925" t="str">
            <v>SEDUC</v>
          </cell>
        </row>
        <row r="4926">
          <cell r="A4926" t="str">
            <v/>
          </cell>
          <cell r="D4926">
            <v>0</v>
          </cell>
        </row>
        <row r="4927">
          <cell r="A4927" t="str">
            <v>31.03.006</v>
          </cell>
          <cell r="B4927" t="str">
            <v>ELABORAÇÃO E FORNECIMENTO DE PROJETOS DE ARQUITETURA, COM ÁREA DE INTERVENÇÃO VARIANDO DE 2501 A 3000 M2, INCLUSIVE FUNDAÇÃO.</v>
          </cell>
          <cell r="C4927" t="str">
            <v>m2</v>
          </cell>
          <cell r="D4927">
            <v>4.3250000000000002</v>
          </cell>
          <cell r="E4927">
            <v>3.46</v>
          </cell>
          <cell r="F4927" t="str">
            <v>SEDUC</v>
          </cell>
        </row>
        <row r="4928">
          <cell r="A4928" t="str">
            <v/>
          </cell>
          <cell r="D4928">
            <v>0</v>
          </cell>
        </row>
        <row r="4929">
          <cell r="A4929" t="str">
            <v>31.03.007</v>
          </cell>
          <cell r="B4929" t="str">
            <v>ELABORAÇÃO E FORNECIMENTO DE PROJETOS DE ARQUITETURA, COM ÁREA DE INTERVENÇÃO VARIANDO DE 3001 A 3500 M2, INCLUSIVE FUNDAÇÃO.</v>
          </cell>
          <cell r="C4929" t="str">
            <v>m2</v>
          </cell>
          <cell r="D4929">
            <v>3.7</v>
          </cell>
          <cell r="E4929">
            <v>2.96</v>
          </cell>
          <cell r="F4929" t="str">
            <v>SEDUC</v>
          </cell>
        </row>
        <row r="4930">
          <cell r="A4930" t="str">
            <v/>
          </cell>
          <cell r="D4930">
            <v>0</v>
          </cell>
        </row>
        <row r="4931">
          <cell r="A4931" t="str">
            <v>31.04.001</v>
          </cell>
          <cell r="B4931" t="str">
            <v>ELABORAÇÃO E FORNECIMENTO DE PROJETOS DE RECUPERAÇÃO/REFORÇO ESTRUTURAL, COM ÁREA DE INTERVENÇÃO DE ATÉ 500 M2, INCLUSIVE FUNDAÇÃO.</v>
          </cell>
          <cell r="C4931" t="str">
            <v>m2</v>
          </cell>
          <cell r="D4931">
            <v>7.65</v>
          </cell>
          <cell r="E4931">
            <v>6.12</v>
          </cell>
          <cell r="F4931" t="str">
            <v>SEDUC</v>
          </cell>
        </row>
        <row r="4932">
          <cell r="A4932" t="str">
            <v/>
          </cell>
          <cell r="D4932">
            <v>0</v>
          </cell>
        </row>
        <row r="4933">
          <cell r="A4933" t="str">
            <v>31.04.002</v>
          </cell>
          <cell r="B4933" t="str">
            <v>ELABORAÇÃO E FORNECIMENTO DE PROJETOS DE RECUPERAÇÃO/REFORÇO ESTRUTURAL, COM ÁREA DE INTERVENÇÃO VARIANDO DE 501 A 1000 M2, INCLUSIVE FUNDAÇÃO.</v>
          </cell>
          <cell r="C4933" t="str">
            <v>m2</v>
          </cell>
          <cell r="D4933">
            <v>3.8250000000000002</v>
          </cell>
          <cell r="E4933">
            <v>3.06</v>
          </cell>
          <cell r="F4933" t="str">
            <v>SEDUC</v>
          </cell>
        </row>
        <row r="4934">
          <cell r="A4934" t="str">
            <v/>
          </cell>
          <cell r="D4934">
            <v>0</v>
          </cell>
        </row>
        <row r="4935">
          <cell r="A4935" t="str">
            <v>31.04.003</v>
          </cell>
          <cell r="B4935" t="str">
            <v>ELABORAÇÃO E FORNECIMENTO DE PROJETOS DE RECUPERAÇÃO/REFORÇO ESTRUTURAL, COM ÁREA DE INTERVENÇÃO VARIANDO DE 1001 A 1500 M2, INCLUSIVE FUNDAÇÃO.</v>
          </cell>
          <cell r="C4935" t="str">
            <v>m2</v>
          </cell>
          <cell r="D4935">
            <v>2.5499999999999998</v>
          </cell>
          <cell r="E4935">
            <v>2.04</v>
          </cell>
          <cell r="F4935" t="str">
            <v>SEDUC</v>
          </cell>
        </row>
        <row r="4936">
          <cell r="A4936" t="str">
            <v/>
          </cell>
          <cell r="D4936">
            <v>0</v>
          </cell>
        </row>
        <row r="4937">
          <cell r="A4937" t="str">
            <v>31.04.004</v>
          </cell>
          <cell r="B4937" t="str">
            <v>ELABORAÇÃO E FORNECIMENTO DE PROJETOS DE RECUPERAÇÃO/REFORÇO ESTRUTURAL, COM ÁREA DE INTERVENÇÃO VARIANDO DE 1501 A 2000 M2, INCLUSIVE FUNDAÇÃO.</v>
          </cell>
          <cell r="C4937" t="str">
            <v>m2</v>
          </cell>
          <cell r="D4937">
            <v>1.9125000000000001</v>
          </cell>
          <cell r="E4937">
            <v>1.53</v>
          </cell>
          <cell r="F4937" t="str">
            <v>SEDUC</v>
          </cell>
        </row>
        <row r="4938">
          <cell r="A4938" t="str">
            <v/>
          </cell>
          <cell r="D4938">
            <v>0</v>
          </cell>
        </row>
        <row r="4939">
          <cell r="A4939" t="str">
            <v>31.05.001</v>
          </cell>
          <cell r="B4939" t="str">
            <v>ELABORAÇÃO E FORNECIMENTO DE PROJETOS DE INSTALAÇÕES HIDROSSANITÁRIAS E DESTINO FINAL DE ESGOTO, COM ÁREA DE INTERVENÇÃO VARIANDO DE 15 M2  A 150 M2. A ÁREA DE INTERVENÇÃO É A ÁREA QUE SOFRE INSTALAÇÃO.</v>
          </cell>
          <cell r="C4939" t="str">
            <v>m2</v>
          </cell>
          <cell r="D4939">
            <v>29.362499999999997</v>
          </cell>
          <cell r="E4939">
            <v>23.49</v>
          </cell>
          <cell r="F4939" t="str">
            <v>SEDUC</v>
          </cell>
        </row>
        <row r="4940">
          <cell r="A4940" t="str">
            <v/>
          </cell>
          <cell r="D4940">
            <v>0</v>
          </cell>
        </row>
        <row r="4941">
          <cell r="A4941" t="str">
            <v>31.05.002</v>
          </cell>
          <cell r="B4941" t="str">
            <v>ELABORAÇÃO E FORNECIMENTO DE PROJETOS DE INSTALAÇÕES HIDROSSANITÁRIAS E DESTINO FINAL DE ESGOTO, COM ÁREA DE INTERVENÇÃO VARIANDO DE 151 M2 A 250 M2. A ÁREA DE INTERVENÇÃO É A ÁREA QUE SOFRE INSTALAÇÃO.</v>
          </cell>
          <cell r="C4941" t="str">
            <v>m2</v>
          </cell>
          <cell r="D4941">
            <v>17.625</v>
          </cell>
          <cell r="E4941">
            <v>14.1</v>
          </cell>
          <cell r="F4941" t="str">
            <v>SEDUC</v>
          </cell>
        </row>
        <row r="4942">
          <cell r="A4942" t="str">
            <v/>
          </cell>
          <cell r="D4942">
            <v>0</v>
          </cell>
        </row>
        <row r="4943">
          <cell r="A4943" t="str">
            <v>31.05.003</v>
          </cell>
          <cell r="B4943" t="str">
            <v>ELABORAÇÃO E FORNECIMENTO DE PROJETOS DE INSTALAÇÕES HIDROSSANITÁRIAS E DESTINO FINAL DE ESGOTO, COM ÁREA DE INTERVENÇÃO ACIMA DE 251 M2. A ÁREA DE INTERVENÇÃO É A ÁREA QUE SOFRE INSTALAÇÃO.</v>
          </cell>
          <cell r="C4943" t="str">
            <v>m2</v>
          </cell>
          <cell r="D4943">
            <v>16.9375</v>
          </cell>
          <cell r="E4943">
            <v>13.55</v>
          </cell>
          <cell r="F4943" t="str">
            <v>SEDUC</v>
          </cell>
        </row>
        <row r="4944">
          <cell r="A4944" t="str">
            <v/>
          </cell>
          <cell r="D4944">
            <v>0</v>
          </cell>
        </row>
        <row r="4945">
          <cell r="A4945" t="str">
            <v>31.06.001</v>
          </cell>
          <cell r="B4945" t="str">
            <v>ELABORAÇÃO E FORNECIMENTO DE PROJETOS DE INSTALAÇÕES ELÉTRICAS, COM ÁREA DE INTERVENÇÃO DE ATÉ 500 M2, INCLUSIVE FUNDAÇÃO.</v>
          </cell>
          <cell r="C4945" t="str">
            <v>m2</v>
          </cell>
          <cell r="D4945">
            <v>4.875</v>
          </cell>
          <cell r="E4945">
            <v>3.9</v>
          </cell>
          <cell r="F4945" t="str">
            <v>SEDUC</v>
          </cell>
        </row>
        <row r="4946">
          <cell r="A4946" t="str">
            <v/>
          </cell>
          <cell r="D4946">
            <v>0</v>
          </cell>
        </row>
        <row r="4947">
          <cell r="A4947" t="str">
            <v>31.06.002</v>
          </cell>
          <cell r="B4947" t="str">
            <v>ELABORAÇÃO E FORNECIMENTO DE PROJETOS DE INSTALAÇÕES ELÉTRICAS, COM ÁREA DE INTERVENÇÃO VARIANDO DE 501 A 1000 M2, INCLUSIVE FUNDAÇÃO.</v>
          </cell>
          <cell r="C4947" t="str">
            <v>m2</v>
          </cell>
          <cell r="D4947">
            <v>2.4375</v>
          </cell>
          <cell r="E4947">
            <v>1.95</v>
          </cell>
          <cell r="F4947" t="str">
            <v>SEDUC</v>
          </cell>
        </row>
        <row r="4948">
          <cell r="A4948" t="str">
            <v/>
          </cell>
          <cell r="D4948">
            <v>0</v>
          </cell>
        </row>
        <row r="4949">
          <cell r="A4949" t="str">
            <v>31.06.003</v>
          </cell>
          <cell r="B4949" t="str">
            <v>ELABORAÇÃO E FORNECIMENTO DE PROJETOS DE INSTALAÇÕES ELÉTRICAS, COM ÁREA DE INTERVENÇÃO VARIANDO DE 1001 A 1500 M2, INCLUSIVE FUNDAÇÃO.</v>
          </cell>
          <cell r="C4949" t="str">
            <v>m2</v>
          </cell>
          <cell r="D4949">
            <v>1.625</v>
          </cell>
          <cell r="E4949">
            <v>1.3</v>
          </cell>
          <cell r="F4949" t="str">
            <v>SEDUC</v>
          </cell>
        </row>
        <row r="4950">
          <cell r="A4950" t="str">
            <v/>
          </cell>
          <cell r="D4950">
            <v>0</v>
          </cell>
        </row>
        <row r="4951">
          <cell r="A4951" t="str">
            <v>31.06.004</v>
          </cell>
          <cell r="B4951" t="str">
            <v>ELABORAÇÃO E FORNECIMENTO DE PROJETOS DE INSTALAÇÕES ELÉTRICAS, COM ÁREA DE INTERVENÇÃO VARIANDO DE 1501 A 2000 M2, INCLUSIVE FUNDAÇÃO.</v>
          </cell>
          <cell r="C4951" t="str">
            <v>m2</v>
          </cell>
          <cell r="D4951">
            <v>1.2124999999999999</v>
          </cell>
          <cell r="E4951">
            <v>0.97</v>
          </cell>
          <cell r="F4951" t="str">
            <v>SEDUC</v>
          </cell>
        </row>
        <row r="4952">
          <cell r="A4952" t="str">
            <v/>
          </cell>
          <cell r="D4952">
            <v>0</v>
          </cell>
        </row>
        <row r="4953">
          <cell r="A4953" t="str">
            <v>31.06.005</v>
          </cell>
          <cell r="B4953" t="str">
            <v>ELABORAÇÃO E FORNECIMENTO DE PROJETOS DE INSTALAÇÕES ELÉTRICAS, COM ÁREA DE INTERVENÇÃO VARIANDO DE 2001 A 2500 M2, INCLUSIVE FUNDAÇÃO.</v>
          </cell>
          <cell r="C4953" t="str">
            <v>m2</v>
          </cell>
          <cell r="D4953">
            <v>0.97500000000000009</v>
          </cell>
          <cell r="E4953">
            <v>0.78</v>
          </cell>
          <cell r="F4953" t="str">
            <v>SEDUC</v>
          </cell>
        </row>
        <row r="4954">
          <cell r="A4954" t="str">
            <v/>
          </cell>
          <cell r="D4954">
            <v>0</v>
          </cell>
        </row>
        <row r="4955">
          <cell r="A4955" t="str">
            <v>31.06.006</v>
          </cell>
          <cell r="B4955" t="str">
            <v>ELABORAÇÃO E FORNECIMENTO DE PROJETOS DE INSTALAÇÕES ELÉTRICAS, COM ÁREA DE INTERVENÇÃO VARIANDO DE 2.501 A 3.000 M², INCLUSIVE FUNDAÇÃO</v>
          </cell>
          <cell r="C4955" t="str">
            <v>m2</v>
          </cell>
          <cell r="D4955">
            <v>0.8125</v>
          </cell>
          <cell r="E4955">
            <v>0.65</v>
          </cell>
          <cell r="F4955" t="str">
            <v>SEDUC</v>
          </cell>
        </row>
        <row r="4956">
          <cell r="A4956" t="str">
            <v/>
          </cell>
          <cell r="D4956">
            <v>0</v>
          </cell>
        </row>
        <row r="4957">
          <cell r="A4957" t="str">
            <v>31.06.007</v>
          </cell>
          <cell r="B4957" t="str">
            <v>ELABORAÇÃO E FORNECIMENTO DE PROJETOS DE INSTALAÇÕES ELÉTRICAS, COM ÁREA DE INTERVENÇÃO VARIANDO DE 3.001 A 3.500 M², INCLUSIVE FUNDAÇÃO</v>
          </cell>
          <cell r="C4957" t="str">
            <v>m2</v>
          </cell>
          <cell r="D4957">
            <v>0.70000000000000007</v>
          </cell>
          <cell r="E4957">
            <v>0.56000000000000005</v>
          </cell>
          <cell r="F4957" t="str">
            <v>SEDUC</v>
          </cell>
        </row>
        <row r="4958">
          <cell r="A4958" t="str">
            <v/>
          </cell>
          <cell r="D4958">
            <v>0</v>
          </cell>
        </row>
        <row r="4959">
          <cell r="A4959" t="str">
            <v>31.07.001</v>
          </cell>
          <cell r="B4959" t="str">
            <v>ELABORAÇÃO E FORNECIMENTO DE PROJETOS DE INSTALAÇÕES TELEFÔNICAS E LÓGICA, COM ÁREA DE INTERVENÇÃO DE ATÉ 500 M², INCLUSIVE FUNDAÇÃO</v>
          </cell>
          <cell r="C4959" t="str">
            <v>m2</v>
          </cell>
          <cell r="D4959">
            <v>5.1875</v>
          </cell>
          <cell r="E4959">
            <v>4.1500000000000004</v>
          </cell>
          <cell r="F4959" t="str">
            <v>SEDUC</v>
          </cell>
        </row>
        <row r="4960">
          <cell r="A4960" t="str">
            <v/>
          </cell>
          <cell r="D4960">
            <v>0</v>
          </cell>
        </row>
        <row r="4961">
          <cell r="A4961" t="str">
            <v>31.07.002</v>
          </cell>
          <cell r="B4961" t="str">
            <v>ELABORAÇÃO E FORNECIMENTO DE PROJETOS DE INSTALAÇÕES TELEFÔNICAS E LÓGICA, COM ÁREA DE INTERVENÇÃO VARIANDO DE 501 A 1.000 M², INCLUSIVE FUNDAÇÃO</v>
          </cell>
          <cell r="C4961" t="str">
            <v>m2</v>
          </cell>
          <cell r="D4961">
            <v>2.5874999999999999</v>
          </cell>
          <cell r="E4961">
            <v>2.0699999999999998</v>
          </cell>
          <cell r="F4961" t="str">
            <v>SEDUC</v>
          </cell>
        </row>
        <row r="4962">
          <cell r="A4962" t="str">
            <v/>
          </cell>
          <cell r="D4962">
            <v>0</v>
          </cell>
        </row>
        <row r="4963">
          <cell r="A4963" t="str">
            <v>31.07.003</v>
          </cell>
          <cell r="B4963" t="str">
            <v>ELABORAÇÃO E FORNECIMENTO DE PROJETOS DE INSTALAÇÕES TELEFÔNICAS E LÓGICA, COM ÁREA DE INTERVENÇÃO VARIANDO DE 1.001 A 1.500 M², INCLUSIVE FUNDAÇÃO</v>
          </cell>
          <cell r="C4963" t="str">
            <v>m2</v>
          </cell>
          <cell r="D4963">
            <v>1.7249999999999999</v>
          </cell>
          <cell r="E4963">
            <v>1.38</v>
          </cell>
          <cell r="F4963" t="str">
            <v>SEDUC</v>
          </cell>
        </row>
        <row r="4964">
          <cell r="A4964" t="str">
            <v/>
          </cell>
          <cell r="D4964">
            <v>0</v>
          </cell>
        </row>
        <row r="4965">
          <cell r="A4965" t="str">
            <v>31.07.004</v>
          </cell>
          <cell r="B4965" t="str">
            <v>ELABORAÇÃO E FORNECIMENTO DE PROJETOS DE INSTALAÇÕES TELEFÔNICAS E LÓGICA, COM ÁREA DE INTERVENÇÃO VARIANDO DE 1.501 A 2.000 M², INCLUSIVE FUNDAÇÃO</v>
          </cell>
          <cell r="C4965" t="str">
            <v>m2</v>
          </cell>
          <cell r="D4965">
            <v>1.3</v>
          </cell>
          <cell r="E4965">
            <v>1.04</v>
          </cell>
          <cell r="F4965" t="str">
            <v>SEDUC</v>
          </cell>
        </row>
        <row r="4966">
          <cell r="A4966" t="str">
            <v/>
          </cell>
          <cell r="D4966">
            <v>0</v>
          </cell>
        </row>
        <row r="4967">
          <cell r="A4967" t="str">
            <v>31.07.005</v>
          </cell>
          <cell r="B4967" t="str">
            <v>ELABORAÇÃO E FORNECIMENTO DE PROJETOS DE INSTALAÇÕES TELEFÔNICAS E LÓGICA, COM ÁREA DE INTERVENÇÃO VARIANDO DE 2.001 A 2.500 M², INCLUSIVE FUNDAÇÃO</v>
          </cell>
          <cell r="C4967" t="str">
            <v>m2</v>
          </cell>
          <cell r="D4967">
            <v>1.0374999999999999</v>
          </cell>
          <cell r="E4967">
            <v>0.83</v>
          </cell>
          <cell r="F4967" t="str">
            <v>SEDUC</v>
          </cell>
        </row>
        <row r="4968">
          <cell r="A4968" t="str">
            <v/>
          </cell>
          <cell r="D4968">
            <v>0</v>
          </cell>
        </row>
        <row r="4969">
          <cell r="A4969" t="str">
            <v>31.07.006</v>
          </cell>
          <cell r="B4969" t="str">
            <v>ELABORAÇÃO E FORNECIMENTO DE PROJETOS DE INSTALAÇÕES TELEFÔNICAS E LÓGICA, COM ÁREA DE INTERVENÇÃO VARIANDO DE 2.501 A 3.000 M², INCLUSIVE FUNDAÇÃO</v>
          </cell>
          <cell r="C4969" t="str">
            <v>m2</v>
          </cell>
          <cell r="D4969">
            <v>0.86249999999999993</v>
          </cell>
          <cell r="E4969">
            <v>0.69</v>
          </cell>
          <cell r="F4969" t="str">
            <v>SEDUC</v>
          </cell>
        </row>
        <row r="4970">
          <cell r="A4970" t="str">
            <v/>
          </cell>
          <cell r="D4970">
            <v>0</v>
          </cell>
        </row>
        <row r="4971">
          <cell r="A4971" t="str">
            <v>31.07.007</v>
          </cell>
          <cell r="B4971" t="str">
            <v>ELABORAÇÃO E FORNECIMENTO DE PROJETOS DE INSTALAÇÕES TELEFÔNICAS E LÓGICA, COM ÁREA DE INTERVENÇÃO VARIANDO DE 3.001 A 3.500 M², INCLUSIVE FUNDAÇÃO</v>
          </cell>
          <cell r="C4971" t="str">
            <v>m2</v>
          </cell>
          <cell r="D4971">
            <v>0.73749999999999993</v>
          </cell>
          <cell r="E4971">
            <v>0.59</v>
          </cell>
          <cell r="F4971" t="str">
            <v>SEDUC</v>
          </cell>
        </row>
        <row r="4972">
          <cell r="A4972" t="str">
            <v/>
          </cell>
          <cell r="D4972">
            <v>0</v>
          </cell>
        </row>
        <row r="4973">
          <cell r="A4973" t="str">
            <v>31.08.001</v>
          </cell>
          <cell r="B4973" t="str">
            <v>ELABORAÇÃO E FORNECIMENTO DE PROJETOS DE INSTALAÇÕES DE PROTEÇÃO CONTRA-INCÊNDIO, GLP E PROTEÇÃO ATMÓSFERICA - VALOR ÚNICO  INDEPENDENTE DO PORTE DA INTERVENÇÃO</v>
          </cell>
          <cell r="C4973" t="str">
            <v>Un</v>
          </cell>
          <cell r="D4973">
            <v>1250</v>
          </cell>
          <cell r="E4973">
            <v>1000</v>
          </cell>
          <cell r="F4973" t="str">
            <v>SEDUC</v>
          </cell>
        </row>
        <row r="4974">
          <cell r="A4974" t="str">
            <v/>
          </cell>
          <cell r="D4974">
            <v>0</v>
          </cell>
        </row>
        <row r="4975">
          <cell r="A4975" t="str">
            <v>31.09.001</v>
          </cell>
          <cell r="B4975" t="str">
            <v>ELABORAÇÃO E FORNECIMENTO DE PROJETOS DE DRENAGEM INCLUINDO O LEVANTAMENTO TOPOGRÁFICO, CONTENDO PLANTA DE LOCAÇÃO, DIMENSIONAMENTO E ESPECIFICAÇÕES DOS TUBOS, CAIXAS COLETORAS E CANALETAS PARA ESCOLAS COM ÁREA DE INTEVENÇÃO DE ATÉ 500 M²</v>
          </cell>
          <cell r="C4975" t="str">
            <v>m2</v>
          </cell>
          <cell r="D4975">
            <v>6.7125000000000004</v>
          </cell>
          <cell r="E4975">
            <v>5.37</v>
          </cell>
          <cell r="F4975" t="str">
            <v>SEDUC</v>
          </cell>
        </row>
        <row r="4976">
          <cell r="A4976" t="str">
            <v/>
          </cell>
          <cell r="D4976">
            <v>0</v>
          </cell>
        </row>
        <row r="4977">
          <cell r="A4977" t="str">
            <v>31.09.002</v>
          </cell>
          <cell r="B4977" t="str">
            <v xml:space="preserve"> ELABORAÇÃO E FORNECIMENTO DE PROJETOS DE DRENAGEM INCLUINDO O LEVANTAMENTO TOPOGRÁFICO, CONTENDO PLANTA DE LOCAÇÃO, DIMENSIONAMENTO E ESPECIFICAÇÕES DOS TUBOS, CAIXAS COLETORAS E CANALETAS PARA ESCOLAS COM ÁREA DE INTEVENÇÃO DE 501 A 1.000 M²</v>
          </cell>
          <cell r="C4977" t="str">
            <v>m2</v>
          </cell>
          <cell r="D4977">
            <v>3.3624999999999998</v>
          </cell>
          <cell r="E4977">
            <v>2.69</v>
          </cell>
          <cell r="F4977" t="str">
            <v>SEDUC</v>
          </cell>
        </row>
        <row r="4978">
          <cell r="A4978" t="str">
            <v/>
          </cell>
          <cell r="D4978">
            <v>0</v>
          </cell>
        </row>
        <row r="4979">
          <cell r="A4979" t="str">
            <v>31.09.003</v>
          </cell>
          <cell r="B4979" t="str">
            <v>ELABORAÇÃO E FORNECIMENTO DE PROJETOS DE DRENAGEM INCLUINDO O LEVANTAMENTO TOPOGRÁFICO, CONTENDO PLANTA DE LOCAÇÃO, DIMENSIONAMENTO E ESPECIFICAÇÕES DOS TUBOS, CAIXAS COLETORAS E CANALETAS PARA ESCOLAS COM ÁREA DE INTEVENÇÃO DE 1.001 A 1.500 M²</v>
          </cell>
          <cell r="C4979" t="str">
            <v>m2</v>
          </cell>
          <cell r="D4979">
            <v>2.2374999999999998</v>
          </cell>
          <cell r="E4979">
            <v>1.79</v>
          </cell>
          <cell r="F4979" t="str">
            <v>SEDUC</v>
          </cell>
        </row>
        <row r="4980">
          <cell r="A4980" t="str">
            <v/>
          </cell>
          <cell r="D4980">
            <v>0</v>
          </cell>
        </row>
        <row r="4981">
          <cell r="A4981" t="str">
            <v>31.09.004</v>
          </cell>
          <cell r="B4981" t="str">
            <v>ELABORAÇÃO E FORNECIMENTO DE PROJETOS DE DRENAGEM INCLUINDO O LEVANTAMENTO TOPOGRÁFICO, CONTENDO PLANTA DE LOCAÇÃO, DIMENSIONAMENTO E ESPECIFICAÇÕES DOS TUBOS, CAIXAS COLETORAS E CANALETAS PARA ESCOLAS COM ÁREA DE INTEVENÇÃO DE 1.501 A 2.000 M²</v>
          </cell>
          <cell r="C4981" t="str">
            <v>m2</v>
          </cell>
          <cell r="D4981">
            <v>1.675</v>
          </cell>
          <cell r="E4981">
            <v>1.34</v>
          </cell>
          <cell r="F4981" t="str">
            <v>SEDUC</v>
          </cell>
        </row>
        <row r="4982">
          <cell r="A4982" t="str">
            <v/>
          </cell>
          <cell r="D4982">
            <v>0</v>
          </cell>
        </row>
        <row r="4983">
          <cell r="A4983" t="str">
            <v>31.09.005</v>
          </cell>
          <cell r="B4983" t="str">
            <v>ELABORAÇÃO E FORNECIMENTO DE PROJETOS DE DRENAGEM INCLUINDO O LEVANTAMENTO TOPOGRÁFICO, CONTENDO PLANTA DE LOCAÇÃO, DIMENSIONAMENTO E ESPECIFICAÇÕES DOS TUBOS, CAIXAS COLETORAS E CANALETAS PARA ESCOLAS COM ÁREA DE INTEVENÇÃO DE 2.001 A 2.500 M²</v>
          </cell>
          <cell r="C4983" t="str">
            <v>m2</v>
          </cell>
          <cell r="D4983">
            <v>1.3375000000000001</v>
          </cell>
          <cell r="E4983">
            <v>1.07</v>
          </cell>
          <cell r="F4983" t="str">
            <v>SEDUC</v>
          </cell>
        </row>
        <row r="4984">
          <cell r="A4984" t="str">
            <v/>
          </cell>
          <cell r="D4984">
            <v>0</v>
          </cell>
        </row>
        <row r="4985">
          <cell r="A4985" t="str">
            <v>31.09.006</v>
          </cell>
          <cell r="B4985" t="str">
            <v>ELABORAÇÃO E FORNECIMENTO DE PROJETOS DE DRENAGEM INCLUINDO O LEVANTAMENTO TOPOGRÁFICO, CONTENDO PLANTA DE LOCAÇÃO, DIMENSIONAMENTO E ESPECIFICAÇÕES DOS TUBOS, CAIXAS COLETORAS E CANALETAS PARA ESCOLAS COM ÁREA DE INTEVENÇÃO DE 2.500 A 3.000M²</v>
          </cell>
          <cell r="C4985" t="str">
            <v>m2</v>
          </cell>
          <cell r="D4985">
            <v>1.125</v>
          </cell>
          <cell r="E4985">
            <v>0.9</v>
          </cell>
          <cell r="F4985" t="str">
            <v>SEDUC</v>
          </cell>
        </row>
        <row r="4986">
          <cell r="A4986" t="str">
            <v/>
          </cell>
          <cell r="D4986">
            <v>0</v>
          </cell>
        </row>
        <row r="4987">
          <cell r="A4987" t="str">
            <v>31.09.007</v>
          </cell>
          <cell r="B4987" t="str">
            <v>ELABORAÇÃO E FORNECIMENTO DE PROJETOS DE DRENAGEM INCLUINDO O LEVANTAMENTO TOPOGRÁFICO, CONTENDO PLANTA DE LOCAÇÃO, DIMENSIONAMENTO E ESPECIFICAÇÕES DOS TUBOS, CAIXAS COLETORAS E CANALETAS PARA ESCOLAS COM ÁREA DE INTEVENÇÃO DE 3.001 A 3.500 M²</v>
          </cell>
          <cell r="C4987" t="str">
            <v>m2</v>
          </cell>
          <cell r="D4987">
            <v>0.96250000000000002</v>
          </cell>
          <cell r="E4987">
            <v>0.77</v>
          </cell>
          <cell r="F4987" t="str">
            <v>SEDUC</v>
          </cell>
        </row>
        <row r="4988">
          <cell r="A4988" t="str">
            <v/>
          </cell>
          <cell r="D4988">
            <v>0</v>
          </cell>
        </row>
        <row r="4989">
          <cell r="A4989" t="str">
            <v>31.10.001</v>
          </cell>
          <cell r="B4989" t="str">
            <v>ELABORAÇÃO E FORNECIMENTO DE LEVANTAMENTO TOPOGRÁFICO - SERVIÇO TOPOGRÁFICO DE PEQUENO PORTE ( PREÇO MINIMO) DIÁRIA DE UMA EQUIPE COM TOPOGRÁFO, QUATRO AUXILIARES, TEODOLITO, NÍVEL ÓTICO, ETC.</v>
          </cell>
          <cell r="C4989" t="str">
            <v>Dia</v>
          </cell>
          <cell r="D4989">
            <v>906.72500000000002</v>
          </cell>
          <cell r="E4989">
            <v>725.38</v>
          </cell>
          <cell r="F4989" t="str">
            <v>SEDUC</v>
          </cell>
        </row>
        <row r="4990">
          <cell r="A4990" t="str">
            <v/>
          </cell>
          <cell r="D4990">
            <v>0</v>
          </cell>
        </row>
        <row r="4991">
          <cell r="A4991" t="str">
            <v>31.11.001</v>
          </cell>
          <cell r="B4991" t="str">
            <v>LEVANTAMENTO CADASTRAL COM ELABORAÇÃO DE PLANTAS E PREENCHIMENTO DE FORMULÁRIO PADRÃO PARA CADASTRO DE UNIDADE ESCOLAR, COM ÁREA DE INTERVENÇÃO DE ATÉ 500 M²</v>
          </cell>
          <cell r="C4991" t="str">
            <v>m2</v>
          </cell>
          <cell r="D4991">
            <v>7.7625000000000002</v>
          </cell>
          <cell r="E4991">
            <v>6.21</v>
          </cell>
          <cell r="F4991" t="str">
            <v>SEDUC</v>
          </cell>
        </row>
        <row r="4992">
          <cell r="A4992" t="str">
            <v/>
          </cell>
          <cell r="D4992">
            <v>0</v>
          </cell>
        </row>
        <row r="4993">
          <cell r="A4993" t="str">
            <v>31.11.002</v>
          </cell>
          <cell r="B4993" t="str">
            <v>LEVANTAMENTO CADASTRAL COM ELABORAÇÃO DE PLANTAS E PREENCHIMENTO DE FORMULÁRIO PADRÃO PARA CADASTRO DE UNIDADE ESCOLAR, COM ÁREA DE INTERVENÇÃO VARIANDO DE 501 A 1.000 M²</v>
          </cell>
          <cell r="C4993" t="str">
            <v>m2</v>
          </cell>
          <cell r="D4993">
            <v>3.875</v>
          </cell>
          <cell r="E4993">
            <v>3.1</v>
          </cell>
          <cell r="F4993" t="str">
            <v>SEDUC</v>
          </cell>
        </row>
        <row r="4994">
          <cell r="A4994" t="str">
            <v/>
          </cell>
          <cell r="D4994">
            <v>0</v>
          </cell>
        </row>
        <row r="4995">
          <cell r="A4995" t="str">
            <v>31.11.003</v>
          </cell>
          <cell r="B4995" t="str">
            <v>LEVANTAMENTO CADASTRAL COM ELABORAÇÃO DE PLANTAS E PREENCHIMENTO DE FORMULÁRIO PADRÃO PARA CADASTRO DE UNIDADE ESCOLAR, COM ÁREA DE INTERVENÇÃO VARIANDO DE 1001 A 1500 M2.</v>
          </cell>
          <cell r="C4995" t="str">
            <v>m2</v>
          </cell>
          <cell r="D4995">
            <v>2.5874999999999999</v>
          </cell>
          <cell r="E4995">
            <v>2.0699999999999998</v>
          </cell>
          <cell r="F4995" t="str">
            <v>SEDUC</v>
          </cell>
        </row>
        <row r="4996">
          <cell r="A4996" t="str">
            <v/>
          </cell>
          <cell r="D4996">
            <v>0</v>
          </cell>
        </row>
        <row r="4997">
          <cell r="A4997" t="str">
            <v>31.11.004</v>
          </cell>
          <cell r="B4997" t="str">
            <v>LEVANTAMENTO CADASTRAL COM ELABORAÇÃO DE PLANTAS E PREENCHIMENTO DE FORMULÁRIO PADRÃO PARA CADASTRO DE UNIDADE ESCOLAR, COM ÁREA DE INTERVENÇÃO VARIANDO DE 1501 A 2000 M2.</v>
          </cell>
          <cell r="C4997" t="str">
            <v>m2</v>
          </cell>
          <cell r="D4997">
            <v>1.9375</v>
          </cell>
          <cell r="E4997">
            <v>1.55</v>
          </cell>
          <cell r="F4997" t="str">
            <v>SEDUC</v>
          </cell>
        </row>
        <row r="4998">
          <cell r="A4998" t="str">
            <v/>
          </cell>
          <cell r="D4998">
            <v>0</v>
          </cell>
        </row>
        <row r="4999">
          <cell r="A4999" t="str">
            <v>31.11.005</v>
          </cell>
          <cell r="B4999" t="str">
            <v>LEVANTAMENTO CADASTRAL COM ELABORAÇÃO DE PLANTAS E PREENCHIMENTO DE FORMULÁRIO PADRÃO PARA CADASTRO DE UNIDADE ESCOLAR, COM ÁREA DE INTERVENÇÃO VARIANDO DE 2001 A 2500 M2.</v>
          </cell>
          <cell r="C4999" t="str">
            <v>m2</v>
          </cell>
          <cell r="D4999">
            <v>1.55</v>
          </cell>
          <cell r="E4999">
            <v>1.24</v>
          </cell>
          <cell r="F4999" t="str">
            <v>SEDUC</v>
          </cell>
        </row>
        <row r="5000">
          <cell r="A5000" t="str">
            <v/>
          </cell>
          <cell r="D5000">
            <v>0</v>
          </cell>
        </row>
        <row r="5001">
          <cell r="A5001" t="str">
            <v>31.11.006</v>
          </cell>
          <cell r="B5001" t="str">
            <v>LEVANTAMENTO CADASTRAL COM ELABORAÇÃO DE PLANTAS E PREENCHIMENTO DE FORMULÁRIO PADRÃO PARA CADASTRO DE UNIDADE ESCOLAR, COM ÁREA DE INTERVENÇÃO VARIANDO DE 2501 A 3000 M2.</v>
          </cell>
          <cell r="C5001" t="str">
            <v>m2</v>
          </cell>
          <cell r="D5001">
            <v>1.2875000000000001</v>
          </cell>
          <cell r="E5001">
            <v>1.03</v>
          </cell>
          <cell r="F5001" t="str">
            <v>SEDUC</v>
          </cell>
        </row>
        <row r="5002">
          <cell r="A5002" t="str">
            <v/>
          </cell>
          <cell r="D5002">
            <v>0</v>
          </cell>
        </row>
        <row r="5003">
          <cell r="A5003" t="str">
            <v>31.11.007</v>
          </cell>
          <cell r="B5003" t="str">
            <v>LEVANTAMENTO CADASTRAL COM ELABORAÇÃO DE PLANTAS E PREENCHIMENTO DE FORMULÁRIO PADRÃO PARA CADASTRO DE UNIDADE ESCOLAR, COM ÁREA DE INTERVENÇÃO VARIANDO DE 3001 A 3500 M2.</v>
          </cell>
          <cell r="C5003" t="str">
            <v>m2</v>
          </cell>
          <cell r="D5003">
            <v>1.1125</v>
          </cell>
          <cell r="E5003">
            <v>0.89</v>
          </cell>
          <cell r="F5003" t="str">
            <v>SEDUC</v>
          </cell>
        </row>
        <row r="5004">
          <cell r="A5004" t="str">
            <v/>
          </cell>
          <cell r="D5004">
            <v>0</v>
          </cell>
        </row>
        <row r="5005">
          <cell r="A5005" t="str">
            <v>31.12.001</v>
          </cell>
          <cell r="B5005" t="str">
            <v>LEVANTAMENTO DE DANOS FÍSICOS EM UNIDADE ESCOLAR COM LEVANTAMENTO DE QUANTITATIVOS E EXECUÇÃO DE PLANILHAS UTILIZANDO O SIIG, COM ÁREA DE INTERVENÇÃO DE ATÉ 500M2.</v>
          </cell>
          <cell r="C5005" t="str">
            <v>m2</v>
          </cell>
          <cell r="D5005">
            <v>3.1</v>
          </cell>
          <cell r="E5005">
            <v>2.48</v>
          </cell>
          <cell r="F5005" t="str">
            <v>SEDUC</v>
          </cell>
        </row>
        <row r="5006">
          <cell r="A5006" t="str">
            <v/>
          </cell>
          <cell r="D5006">
            <v>0</v>
          </cell>
        </row>
        <row r="5007">
          <cell r="A5007" t="str">
            <v>31.12.002</v>
          </cell>
          <cell r="B5007" t="str">
            <v>LEVANTAMENTO DE DANOS FÍSICOS EM UNIDADE ESCOLAR COM LEVANTAMENTO DE QUANTITATIVOS E EXECUÇÃO DE PLANILHAS UTILIZANDO O SIIG, COM ÁREA DE INTERVENÇÃO VARIANDO DE 501 A 1000 M2.</v>
          </cell>
          <cell r="C5007" t="str">
            <v>m2</v>
          </cell>
          <cell r="D5007">
            <v>1.55</v>
          </cell>
          <cell r="E5007">
            <v>1.24</v>
          </cell>
          <cell r="F5007" t="str">
            <v>SEDUC</v>
          </cell>
        </row>
        <row r="5008">
          <cell r="A5008" t="str">
            <v/>
          </cell>
          <cell r="D5008">
            <v>0</v>
          </cell>
        </row>
        <row r="5009">
          <cell r="A5009" t="str">
            <v>31.12.003</v>
          </cell>
          <cell r="B5009" t="str">
            <v>LEVANTAMENTO DE DANOS FÍSICOS EM UNIDADE ESCOLAR COM LEVANTAMENTO DE QUANTITATIVOS E EXECUÇÃO DE PLANILHAS UTILIZANDO O SIIG, COM ÁREA DE INTERVENÇÃO VARIANDO DE 1001 A 1500 M2.</v>
          </cell>
          <cell r="C5009" t="str">
            <v>m2</v>
          </cell>
          <cell r="D5009">
            <v>1.0374999999999999</v>
          </cell>
          <cell r="E5009">
            <v>0.83</v>
          </cell>
          <cell r="F5009" t="str">
            <v>SEDUC</v>
          </cell>
        </row>
        <row r="5010">
          <cell r="A5010" t="str">
            <v/>
          </cell>
          <cell r="D5010">
            <v>0</v>
          </cell>
        </row>
        <row r="5011">
          <cell r="A5011" t="str">
            <v>31.12.004</v>
          </cell>
          <cell r="B5011" t="str">
            <v>LEVANTAMENTO DE DANOS FÍSICOS EM UNIDADE ESCOLAR COM LEVANTAMENTO DE QUANTITATIVOS E EXECUÇÃO DE PLANILHAS UTILIZANDO O SIIG, COM ÁREA DE INTERVENÇÃO VARIANDO DE 1501 A 2000 M2.</v>
          </cell>
          <cell r="C5011" t="str">
            <v>m2</v>
          </cell>
          <cell r="D5011">
            <v>0.77500000000000002</v>
          </cell>
          <cell r="E5011">
            <v>0.62</v>
          </cell>
          <cell r="F5011" t="str">
            <v>SEDUC</v>
          </cell>
        </row>
        <row r="5012">
          <cell r="A5012" t="str">
            <v/>
          </cell>
          <cell r="D5012">
            <v>0</v>
          </cell>
        </row>
        <row r="5013">
          <cell r="A5013" t="str">
            <v>31.12.005</v>
          </cell>
          <cell r="B5013" t="str">
            <v>LEVANTAMENTO DE DANOS FÍSICOS EM UNIDADE ESCOLAR COM LEVANTAMENTO DE QUANTITATIVOS E EXECUÇÃO DE PLANILHAS UTILIZANDO O SIIG, COM ÁREA DE INTERVENÇÃO VARIANDO DE 2001 A 2500 M2.</v>
          </cell>
          <cell r="C5013" t="str">
            <v>m2</v>
          </cell>
          <cell r="D5013">
            <v>0.625</v>
          </cell>
          <cell r="E5013">
            <v>0.5</v>
          </cell>
          <cell r="F5013" t="str">
            <v>SEDUC</v>
          </cell>
        </row>
        <row r="5014">
          <cell r="A5014" t="str">
            <v/>
          </cell>
          <cell r="D5014">
            <v>0</v>
          </cell>
        </row>
        <row r="5015">
          <cell r="A5015" t="str">
            <v>31.12.006</v>
          </cell>
          <cell r="B5015" t="str">
            <v>LEVANTAMENTO DE DANOS FÍSICOS EM UNIDADE ESCOLAR COM LEVANTAMENTO DE QUANTITATIVOS E EXECUÇÃO DE PLANILHAS UTILIZANDO O SIIG, COM ÁREA DE INTERVENÇÃO VARIANDO DE 2501 A 3000 M2.</v>
          </cell>
          <cell r="C5015" t="str">
            <v>m2</v>
          </cell>
          <cell r="D5015">
            <v>0.51249999999999996</v>
          </cell>
          <cell r="E5015">
            <v>0.41</v>
          </cell>
          <cell r="F5015" t="str">
            <v>SEDUC</v>
          </cell>
        </row>
        <row r="5016">
          <cell r="A5016" t="str">
            <v/>
          </cell>
          <cell r="D5016">
            <v>0</v>
          </cell>
        </row>
        <row r="5017">
          <cell r="A5017" t="str">
            <v>31.12.007</v>
          </cell>
          <cell r="B5017" t="str">
            <v>LEVANTAMENTO DE DANOS FÍSICOS EM UNIDADE ESCOLAR COM LEVANTAMENTO DE QUANTITATIVOS E EXECUÇÃO DE PLANILHAS UTILIZANDO O SIIG, COM ÁREA DE INTERVENÇÃO VARIANDO DE 3.001 A 3.500 M²</v>
          </cell>
          <cell r="C5017" t="str">
            <v>m2</v>
          </cell>
          <cell r="D5017">
            <v>0.4375</v>
          </cell>
          <cell r="E5017">
            <v>0.35</v>
          </cell>
          <cell r="F5017" t="str">
            <v>SEDUC</v>
          </cell>
        </row>
        <row r="5018">
          <cell r="A5018" t="str">
            <v/>
          </cell>
          <cell r="D5018">
            <v>0</v>
          </cell>
        </row>
        <row r="5019">
          <cell r="A5019" t="str">
            <v>31.13.001</v>
          </cell>
          <cell r="B5019" t="str">
            <v>ORÇAMENTO DE SERVIÇOS PARA UNIDADE ESCOLAR COM LEVANTAMENTO DE QUANTITATIVOS, COM BASE EM PROJETOS FORNECIDOS OU LEVANTAMENTOS IN LOCO, E EXECUÇÃO DE PLANILHAS UTILIZANDO O SIIG, COM ÁREA DE INTERVENÇÃO ATÉ 500 M²</v>
          </cell>
          <cell r="C5019" t="str">
            <v>m2</v>
          </cell>
          <cell r="D5019">
            <v>3.1</v>
          </cell>
          <cell r="E5019">
            <v>2.48</v>
          </cell>
          <cell r="F5019" t="str">
            <v>SEDUC</v>
          </cell>
        </row>
        <row r="5020">
          <cell r="A5020" t="str">
            <v/>
          </cell>
          <cell r="D5020">
            <v>0</v>
          </cell>
        </row>
        <row r="5021">
          <cell r="A5021" t="str">
            <v>31.13.002</v>
          </cell>
          <cell r="B5021" t="str">
            <v>ORÇAMENTO DE SERVIÇOS PARA UNIDADE ESCOLAR COM LEVANTAMENTO DE QUANTITATIVOS, COM BASE EM PROJETOS FORNECIDOS OU LEVANTAMENTOS IN LOCO, E EXECUÇÃO DE PLANILHAS UTILIZANDO O SIIG, COM ÁREA DE INTERVENÇÃO VARIANDO DE 501 A 1.000 M²</v>
          </cell>
          <cell r="C5021" t="str">
            <v>m2</v>
          </cell>
          <cell r="D5021">
            <v>1.55</v>
          </cell>
          <cell r="E5021">
            <v>1.24</v>
          </cell>
          <cell r="F5021" t="str">
            <v>SEDUC</v>
          </cell>
        </row>
        <row r="5022">
          <cell r="A5022" t="str">
            <v/>
          </cell>
          <cell r="D5022">
            <v>0</v>
          </cell>
        </row>
        <row r="5023">
          <cell r="A5023" t="str">
            <v>31.13.003</v>
          </cell>
          <cell r="B5023" t="str">
            <v>ORÇAMENTO DE SERVIÇOS PARA UNIDADE ESCOLAR COM LEVANTAMENTO DE QUANTITATIVOS, COM BASE EM PROJETOS FORNECIDOS OU LEVANTAMENTOS IN LOCO, E EXECUÇÃO DE PLANILHAS UTILIZANDO O SIIG, COM ÁREA DE INTERVENÇÃO VARIANDO DE 1.001 A 1.500 M²</v>
          </cell>
          <cell r="C5023" t="str">
            <v>m2</v>
          </cell>
          <cell r="D5023">
            <v>1.0374999999999999</v>
          </cell>
          <cell r="E5023">
            <v>0.83</v>
          </cell>
          <cell r="F5023" t="str">
            <v>SEDUC</v>
          </cell>
        </row>
        <row r="5024">
          <cell r="A5024" t="str">
            <v/>
          </cell>
          <cell r="D5024">
            <v>0</v>
          </cell>
        </row>
        <row r="5025">
          <cell r="A5025" t="str">
            <v>31.13.004</v>
          </cell>
          <cell r="B5025" t="str">
            <v>ORÇAMENTO DE SERVIÇOS PARA UNIDADE ESCOLAR COM LEVANTAMENTO DE QUANTITATIVOS, COM BASE EM PROJETOS FORNECIDOS OU LEVANTAMENTOS IN LOCO, E EXECUÇÃO DE PLANILHAS UTILIZANDO O SIIG, COM ÁREA DE INTERVENÇÃO VARIANDO DE 1.501 A 2.000 M²</v>
          </cell>
          <cell r="C5025" t="str">
            <v>m2</v>
          </cell>
          <cell r="D5025">
            <v>0.77500000000000002</v>
          </cell>
          <cell r="E5025">
            <v>0.62</v>
          </cell>
          <cell r="F5025" t="str">
            <v>SEDUC</v>
          </cell>
        </row>
        <row r="5026">
          <cell r="A5026" t="str">
            <v/>
          </cell>
          <cell r="D5026">
            <v>0</v>
          </cell>
        </row>
        <row r="5027">
          <cell r="A5027" t="str">
            <v>31.13.005</v>
          </cell>
          <cell r="B5027" t="str">
            <v>ORÇAMENTO DE SERVIÇOS PARA UNIDADE ESCOLAR COM LEVANTAMENTO DE QUANTITATIVOS, COM BASE EM PROJETOS FORNECIDOS OU LEVANTAMENTOS IN LOCO, E EXECUÇÃO DE PLANILHAS UTILIZANDO O SIIG, COM ÁREA DE INTERVENÇÃO VARIANDO DE 2.001 A 2.500 M²</v>
          </cell>
          <cell r="C5027" t="str">
            <v>m2</v>
          </cell>
          <cell r="D5027">
            <v>0.625</v>
          </cell>
          <cell r="E5027">
            <v>0.5</v>
          </cell>
          <cell r="F5027" t="str">
            <v>SEDUC</v>
          </cell>
        </row>
        <row r="5028">
          <cell r="A5028" t="str">
            <v/>
          </cell>
          <cell r="D5028">
            <v>0</v>
          </cell>
        </row>
        <row r="5029">
          <cell r="A5029" t="str">
            <v>31.13.006</v>
          </cell>
          <cell r="B5029" t="str">
            <v>ORÇAMENTO DE SERVIÇOS PARA UNIDADE ESCOLAR COM LEVANTAMENTO DE QUANTITATIVOS, COM BASE EM PROJETOS FORNECIDOS OU LEVANTAMENTOS IN LOCO, E EXECUÇÃO DE PLANILHAS UTILIZANDO O SIIG, COM ÁREA DE INTERVENÇÃO VARIANDO DE 2.501 A 3.000 M²</v>
          </cell>
          <cell r="C5029" t="str">
            <v>m2</v>
          </cell>
          <cell r="D5029">
            <v>0.51249999999999996</v>
          </cell>
          <cell r="E5029">
            <v>0.41</v>
          </cell>
          <cell r="F5029" t="str">
            <v>SEDUC</v>
          </cell>
        </row>
        <row r="5030">
          <cell r="A5030" t="str">
            <v/>
          </cell>
          <cell r="D5030">
            <v>0</v>
          </cell>
        </row>
        <row r="5031">
          <cell r="A5031" t="str">
            <v>31.13.007</v>
          </cell>
          <cell r="B5031" t="str">
            <v>ORÇAMENTO DE SERVIÇOS PARA UNIDADE ESCOLAR COM LEVANTAMENTO DE QUANTITATIVOS, COM BASE EM PROJETOS FORNECIDOS OU LEVANTAMENTOS IN LOCO, E EXECUÇÃO DE PLANILHAS UTILIZANDO O SIIG, COM ÁREA DE INTERVENÇÃO VARIANDO DE 3.000 A 3.500 M²</v>
          </cell>
          <cell r="C5031" t="str">
            <v>m2</v>
          </cell>
          <cell r="D5031">
            <v>0.4375</v>
          </cell>
          <cell r="E5031">
            <v>0.35</v>
          </cell>
          <cell r="F5031" t="str">
            <v>SEDUC</v>
          </cell>
        </row>
        <row r="5032">
          <cell r="A5032" t="str">
            <v/>
          </cell>
          <cell r="D5032">
            <v>0</v>
          </cell>
        </row>
        <row r="5033">
          <cell r="A5033" t="str">
            <v>31.14.001</v>
          </cell>
          <cell r="B5033" t="str">
            <v>VISTORIA COM LAUDO TÉCNICO POR PROFISSIONAL DE EXPERIÊNCIA COMPROVADA NAS ÁREAS DE RECUPERAÇÃO ESTRUTURAL, CÁLCULO ESTRUTURAL E ACÚSTICO ( PARA SERVIÇOS DE MAIOR COMPLEXIDADE TÉCNICA)</v>
          </cell>
          <cell r="C5033" t="str">
            <v>Un</v>
          </cell>
          <cell r="D5033">
            <v>542.47500000000002</v>
          </cell>
          <cell r="E5033">
            <v>433.98</v>
          </cell>
          <cell r="F5033" t="str">
            <v>SEDUC</v>
          </cell>
        </row>
        <row r="5034">
          <cell r="A5034" t="str">
            <v/>
          </cell>
          <cell r="D5034">
            <v>0</v>
          </cell>
        </row>
        <row r="5035">
          <cell r="A5035" t="str">
            <v>31.15.001</v>
          </cell>
          <cell r="B5035" t="str">
            <v>SONDAGEM GEOTÉCNICA DE RECONHECIMENTO DE TERRENO À PERCUSSÃO COM NO MÍNIMO 3 FUROS E 8,00M DE PROFUNDIDADE NO MÍNIMO, EM ESCOLAS LOCALIZADAS NAS REGIÕES DAS SEGUINTES GERES  METROPOLITANA DO RECIFE, RECIFE NORTE, RECIFE SUL, METROPOLITANA NORTE E METROPOL</v>
          </cell>
          <cell r="C5035" t="str">
            <v>m</v>
          </cell>
          <cell r="D5035">
            <v>85.3125</v>
          </cell>
          <cell r="E5035">
            <v>68.25</v>
          </cell>
          <cell r="F5035" t="str">
            <v>SEDUC</v>
          </cell>
        </row>
        <row r="5036">
          <cell r="A5036" t="str">
            <v/>
          </cell>
          <cell r="D5036">
            <v>0</v>
          </cell>
        </row>
        <row r="5037">
          <cell r="A5037" t="str">
            <v>31.15.002</v>
          </cell>
          <cell r="B5037" t="str">
            <v>SONDAGEM GEOTÉCNICA DE RECONHECIMENTO DE TERRENO À PERCUSSÃO COM NO MÍNIMO 3 FUROS E 8,00M DE PROFUNDIDADE NO MÍNIMO, EM ESCOLAS LOCALIZADAS NAS REGIÕES DAS SEGUINTES GERES  MATA NORTE, MATA CENTRO, MATA SUL, LITORAL SUL E VALE DO CAPIBARIBE.</v>
          </cell>
          <cell r="C5037" t="str">
            <v>m</v>
          </cell>
          <cell r="D5037">
            <v>95.474999999999994</v>
          </cell>
          <cell r="E5037">
            <v>76.38</v>
          </cell>
          <cell r="F5037" t="str">
            <v>SEDUC</v>
          </cell>
        </row>
        <row r="5038">
          <cell r="A5038" t="str">
            <v/>
          </cell>
          <cell r="D5038">
            <v>0</v>
          </cell>
        </row>
        <row r="5039">
          <cell r="A5039" t="str">
            <v>31.15.003</v>
          </cell>
          <cell r="B5039" t="str">
            <v>SONDAGEM GEOTÉCNICA DE RECONHECIMENTO DE TERRENO À PERCUSSÃO COM NO MÍNIMO 3 FUROS E 8,00M DE PROFUNDIDADE NO MÍNIMO, EM ESCOLAS LOCALIZADAS NAS REGIÕES DAS SEGUINTES GERES  AGRESTE MERIDIONAL</v>
          </cell>
          <cell r="C5039" t="str">
            <v>m</v>
          </cell>
          <cell r="D5039">
            <v>105.625</v>
          </cell>
          <cell r="E5039">
            <v>84.5</v>
          </cell>
          <cell r="F5039" t="str">
            <v>SEDUC</v>
          </cell>
        </row>
        <row r="5040">
          <cell r="A5040" t="str">
            <v/>
          </cell>
          <cell r="D5040">
            <v>0</v>
          </cell>
        </row>
        <row r="5041">
          <cell r="A5041" t="str">
            <v>31.15.004</v>
          </cell>
          <cell r="B5041" t="str">
            <v>SONDAGEM GEOTÉCNICA DE RECONHECIMENTO DE TERRENO À PERCUSSÃO COM NO MÍNIMO 3 FUROS E 8,00M DE PROFUNDIDADE NO MÍNIMO, EM ESCOLAS LOCALIZADAS NAS REGIÕES DAS SEGUINTES GERES  SERTÃO DO MOXOTÓ IPANEMA.</v>
          </cell>
          <cell r="C5041" t="str">
            <v>m</v>
          </cell>
          <cell r="D5041">
            <v>132.69999999999999</v>
          </cell>
          <cell r="E5041">
            <v>106.16</v>
          </cell>
          <cell r="F5041" t="str">
            <v>SEDUC</v>
          </cell>
        </row>
        <row r="5042">
          <cell r="A5042" t="str">
            <v/>
          </cell>
          <cell r="D5042">
            <v>0</v>
          </cell>
        </row>
        <row r="5043">
          <cell r="A5043" t="str">
            <v>31.15.005</v>
          </cell>
          <cell r="B5043" t="str">
            <v>SONDAGEM GEOTÉCNICA DE RECONHECIMENTO DE TERRENO À PERCUSSÃO COM NO MÍNIMO 3 FUROS E 8,00M DE PROFUNDIDADE NO MÍNIMO, EM ESCOLAS LOCALIZADAS NAS REGIÕES DAS SEGUINTES GERES  AGRESTE CENTRO NORTE.</v>
          </cell>
          <cell r="C5043" t="str">
            <v>m</v>
          </cell>
          <cell r="D5043">
            <v>165.75</v>
          </cell>
          <cell r="E5043">
            <v>132.6</v>
          </cell>
          <cell r="F5043" t="str">
            <v>SEDUC</v>
          </cell>
        </row>
        <row r="5044">
          <cell r="A5044" t="str">
            <v/>
          </cell>
          <cell r="D5044">
            <v>0</v>
          </cell>
        </row>
        <row r="5045">
          <cell r="A5045" t="str">
            <v>31.15.006</v>
          </cell>
          <cell r="B5045" t="str">
            <v>SONDAGEM GEOTÉCNICA DE RECONHECIMENTO DE TERRENO À PERCUSSÃO COM NO MÍNIMO 3 FUROS E 8,00M DE PROFUNDIDADE NO MÍNIMO, EM ESCOLAS LOCALIZADAS NAS REGIÕES DAS SEGUINTES GERES  SERTÃO DO ALTO PAJEÚ, SERTÃO DO SUBMÉDIO SÃO FRANCISCO E SERTÃO CENTRAL.</v>
          </cell>
          <cell r="C5045" t="str">
            <v>m</v>
          </cell>
          <cell r="D5045">
            <v>186.875</v>
          </cell>
          <cell r="E5045">
            <v>149.5</v>
          </cell>
          <cell r="F5045" t="str">
            <v>SEDUC</v>
          </cell>
        </row>
        <row r="5046">
          <cell r="A5046" t="str">
            <v/>
          </cell>
          <cell r="D5046">
            <v>0</v>
          </cell>
        </row>
        <row r="5047">
          <cell r="A5047" t="str">
            <v>31.15.007</v>
          </cell>
          <cell r="B5047" t="str">
            <v>SONDAGEM GEOTÉCNICA DE RECONHECIMENTO DE TERRENO À PERCUSSÃO COM NO MÍNIMO 3 FUROS E 8,00M DE PROFUNDIDADE NO MÍNIMO, EM ESCOLAS LOCALIZADAS NAS REGIÕES DAS SEGUINTES GERES  SERTÃO DO MÉDIO SÃO FRANCISCO E SERTÃO ARARIPE.</v>
          </cell>
          <cell r="C5047" t="str">
            <v>m</v>
          </cell>
          <cell r="D5047">
            <v>200.36249999999998</v>
          </cell>
          <cell r="E5047">
            <v>160.29</v>
          </cell>
          <cell r="F5047" t="str">
            <v>SEDUC</v>
          </cell>
        </row>
        <row r="5048">
          <cell r="A5048" t="str">
            <v/>
          </cell>
          <cell r="D5048">
            <v>0</v>
          </cell>
        </row>
        <row r="5049">
          <cell r="A5049" t="str">
            <v>31.16.001</v>
          </cell>
          <cell r="B5049" t="str">
            <v>TESTE DE ABSORÇÃO NAS ESCOLAS ONDE HOUVER SERVIÇOS DE SONDAGEM.</v>
          </cell>
          <cell r="C5049" t="str">
            <v>Un</v>
          </cell>
          <cell r="D5049">
            <v>487.5</v>
          </cell>
          <cell r="E5049">
            <v>390</v>
          </cell>
          <cell r="F5049" t="str">
            <v>SEDUC</v>
          </cell>
        </row>
        <row r="5050">
          <cell r="A5050" t="str">
            <v/>
          </cell>
          <cell r="D5050">
            <v>0</v>
          </cell>
        </row>
        <row r="5051">
          <cell r="A5051" t="str">
            <v>31.16.002</v>
          </cell>
          <cell r="B5051" t="str">
            <v>TESTE DE ABSORÇÃO NAS ESCOLAS ONDE NÃO HOUVER SERVIÇOS DE SONDAGEM, LOCALIZADAS NAS REGIÕES DAS SEGUINTES GERES  METROPOLITANA DO RECIFE, RECIFE NORTE, RECIFE SUL, METROPOLITANA NORTE E METROPOLITANA SUL.</v>
          </cell>
          <cell r="C5051" t="str">
            <v>Un</v>
          </cell>
          <cell r="D5051">
            <v>650</v>
          </cell>
          <cell r="E5051">
            <v>520</v>
          </cell>
          <cell r="F5051" t="str">
            <v>SEDUC</v>
          </cell>
        </row>
        <row r="5052">
          <cell r="A5052" t="str">
            <v/>
          </cell>
          <cell r="D5052">
            <v>0</v>
          </cell>
        </row>
        <row r="5053">
          <cell r="A5053" t="str">
            <v>31.16.003</v>
          </cell>
          <cell r="B5053" t="str">
            <v>TESTE DE ABSORÇÃO NAS ESCOLAS ONDE NÃO HOUVER SERVIÇOS DE SONDAGEM, LOCALIZADAS NAS REGIÕES DAS SEGUINTES GERES MATA NORTE, MATA CENTRO, MATA SUL, LITORAL SUL E VALE DO CAPIBARIBE.</v>
          </cell>
          <cell r="C5053" t="str">
            <v>Un</v>
          </cell>
          <cell r="D5053">
            <v>1137.5</v>
          </cell>
          <cell r="E5053">
            <v>910</v>
          </cell>
          <cell r="F5053" t="str">
            <v>SEDUC</v>
          </cell>
        </row>
        <row r="5054">
          <cell r="A5054" t="str">
            <v/>
          </cell>
          <cell r="D5054">
            <v>0</v>
          </cell>
        </row>
        <row r="5055">
          <cell r="A5055" t="str">
            <v>31.16.004</v>
          </cell>
          <cell r="B5055" t="str">
            <v>TESTE DE ABSORÇÃO NAS ESCOLAS ONDE NÃO HOUVER SERVIÇOS DE SONDAGEM, LOCALIZADAS NAS REGIÕES DAS SEGUINTES GERES  AGRESTE MERIDIONAL.</v>
          </cell>
          <cell r="C5055" t="str">
            <v>Un</v>
          </cell>
          <cell r="D5055">
            <v>1137.5</v>
          </cell>
          <cell r="E5055">
            <v>910</v>
          </cell>
          <cell r="F5055" t="str">
            <v>SEDUC</v>
          </cell>
        </row>
        <row r="5056">
          <cell r="A5056" t="str">
            <v/>
          </cell>
          <cell r="D5056">
            <v>0</v>
          </cell>
        </row>
        <row r="5057">
          <cell r="A5057" t="str">
            <v>31.16.005</v>
          </cell>
          <cell r="B5057" t="str">
            <v>TESTE DE ABSORÇÃO NAS ESCOLAS ONDE NÃO HOUVER SERVIÇOS DE SONDAGEM, LOCALIZADAS NAS REGIÕES DAS SEGUINTES GERES  SERTÃO DO MOXOTÓ IPANEMA.</v>
          </cell>
          <cell r="C5057" t="str">
            <v>Un</v>
          </cell>
          <cell r="D5057">
            <v>1137.5</v>
          </cell>
          <cell r="E5057">
            <v>910</v>
          </cell>
          <cell r="F5057" t="str">
            <v>SEDUC</v>
          </cell>
        </row>
        <row r="5058">
          <cell r="A5058" t="str">
            <v/>
          </cell>
          <cell r="D5058">
            <v>0</v>
          </cell>
        </row>
        <row r="5059">
          <cell r="A5059" t="str">
            <v>31.16.006</v>
          </cell>
          <cell r="B5059" t="str">
            <v>TESTE DE ABSORÇÃO NAS ESCOLAS ONDE NÃO HOUVER SERVIÇOS DE SONDAGEM, LOCALIZADAS NAS REGIÕES DAS SEGUINTES GERES AGRESTE CENTRO NORTE.</v>
          </cell>
          <cell r="C5059" t="str">
            <v>Un</v>
          </cell>
          <cell r="D5059">
            <v>1625</v>
          </cell>
          <cell r="E5059">
            <v>1300</v>
          </cell>
          <cell r="F5059" t="str">
            <v>SEDUC</v>
          </cell>
        </row>
        <row r="5060">
          <cell r="A5060" t="str">
            <v/>
          </cell>
          <cell r="D5060">
            <v>0</v>
          </cell>
        </row>
        <row r="5061">
          <cell r="A5061" t="str">
            <v>31.16.007</v>
          </cell>
          <cell r="B5061" t="str">
            <v>TESTE DE ABSORÇÃO NAS ESCOLAS ONDE NÃO HOUVER SERVIÇOS DE SONDAGEM, LOCALIZADAS NAS REGIÕES DAS SEGUINTES GERES SERTÃO DO ALTO PAJEÚ, SERTÃO DO SUBMÉDIO SÃO FRANCISCO E SERTÃO CENTRAL.</v>
          </cell>
          <cell r="C5061" t="str">
            <v>Un</v>
          </cell>
          <cell r="D5061">
            <v>1300</v>
          </cell>
          <cell r="E5061">
            <v>1040</v>
          </cell>
          <cell r="F5061" t="str">
            <v>SEDUC</v>
          </cell>
        </row>
        <row r="5062">
          <cell r="A5062" t="str">
            <v/>
          </cell>
          <cell r="D5062">
            <v>0</v>
          </cell>
        </row>
        <row r="5063">
          <cell r="A5063" t="str">
            <v>31.16.008</v>
          </cell>
          <cell r="B5063" t="str">
            <v>TESTE DE ABSORÇÃO NAS ESCOLAS ONDE NÃO HOUVER SERVIÇOS DE SONDAGEM, LOCALIZADAS NAS REGIÕES DAS SEGUINTES GERES: SERTÃO DO MÉDIO SÃO FRANCISCO E SERTÃO ARARIPE.</v>
          </cell>
          <cell r="C5063" t="str">
            <v>Un</v>
          </cell>
          <cell r="D5063">
            <v>1950</v>
          </cell>
          <cell r="E5063">
            <v>1560</v>
          </cell>
          <cell r="F5063" t="str">
            <v>SEDUC</v>
          </cell>
        </row>
        <row r="5064">
          <cell r="A5064" t="str">
            <v/>
          </cell>
          <cell r="D5064">
            <v>0</v>
          </cell>
        </row>
        <row r="5065">
          <cell r="A5065" t="str">
            <v>31.17.001</v>
          </cell>
          <cell r="B5065" t="str">
            <v>DESLOCAMENTO</v>
          </cell>
          <cell r="C5065" t="str">
            <v>Km</v>
          </cell>
          <cell r="D5065">
            <v>1.1500000000000001</v>
          </cell>
          <cell r="E5065">
            <v>0.92</v>
          </cell>
          <cell r="F5065" t="str">
            <v>SEDUC</v>
          </cell>
        </row>
        <row r="5066">
          <cell r="A5066" t="str">
            <v/>
          </cell>
          <cell r="D5066">
            <v>0</v>
          </cell>
        </row>
        <row r="5067">
          <cell r="A5067" t="str">
            <v>32.00.000</v>
          </cell>
          <cell r="B5067" t="str">
            <v>FISCALIZAÇÃO - TERCEIRIZADA</v>
          </cell>
          <cell r="D5067">
            <v>0</v>
          </cell>
        </row>
        <row r="5068">
          <cell r="A5068" t="str">
            <v/>
          </cell>
          <cell r="D5068">
            <v>0</v>
          </cell>
        </row>
        <row r="5069">
          <cell r="A5069" t="str">
            <v>32.01.001</v>
          </cell>
          <cell r="B5069" t="str">
            <v>FISCALIZAÇÃO DE OBRAS DE ENGENHARIA (CONSTRUÇÃO, REFORMA E RECUPERAÇÃO) - PREÇO MENSAL POR OBRA - MÁXIMO DE 4 OBRAS POR ENGENHEIRO FISCAL.</v>
          </cell>
          <cell r="C5069" t="str">
            <v>Un</v>
          </cell>
          <cell r="D5069">
            <v>2983.65</v>
          </cell>
          <cell r="E5069">
            <v>2386.92</v>
          </cell>
          <cell r="F5069" t="str">
            <v>SEDUC</v>
          </cell>
        </row>
        <row r="5070">
          <cell r="A5070" t="str">
            <v/>
          </cell>
          <cell r="D5070">
            <v>0</v>
          </cell>
        </row>
        <row r="5071">
          <cell r="A5071" t="str">
            <v>32.02.001</v>
          </cell>
          <cell r="B5071" t="str">
            <v>FISCALIZAÇÃO DE SERVIÇOS DE MANUTENÇÃO - PREÇO MENSAL POR OBRA - MÁXIMO DE 8 OBRAS POR ENGENHEIRO FISCAL.</v>
          </cell>
          <cell r="C5071" t="str">
            <v>Un</v>
          </cell>
          <cell r="D5071">
            <v>1491.825</v>
          </cell>
          <cell r="E5071">
            <v>1193.46</v>
          </cell>
          <cell r="F5071" t="str">
            <v>SEDUC</v>
          </cell>
        </row>
        <row r="5072">
          <cell r="A5072" t="str">
            <v/>
          </cell>
          <cell r="D5072">
            <v>0</v>
          </cell>
        </row>
        <row r="5073">
          <cell r="A5073" t="str">
            <v>32.03.001</v>
          </cell>
          <cell r="B5073" t="str">
            <v>FORNECIMENTO DE VEÍCULO POPULAR, TIPO PASSEIO, QUATRO PORTAS, CAPACIDADE PARA CINCO PASSAGEIROS, AR CONDICIONADO, VIDROS E TRAVES ELÉTRICAS, MOTOR 1.0, POTÊNCIA MÍNIMA DE 65CV, COR BRANCA , QUILOMETRAGEM LIVRE, SEM MOTORISTA. ANO DE FABRICAÇÃO NO MÍNIMO 2</v>
          </cell>
          <cell r="C5073" t="str">
            <v>und/ano</v>
          </cell>
          <cell r="D5073">
            <v>3864.375</v>
          </cell>
          <cell r="E5073">
            <v>3091.5</v>
          </cell>
          <cell r="F5073" t="str">
            <v>SEDUC</v>
          </cell>
        </row>
        <row r="5074">
          <cell r="A5074" t="str">
            <v/>
          </cell>
          <cell r="D5074">
            <v>0</v>
          </cell>
        </row>
        <row r="5075">
          <cell r="A5075" t="str">
            <v>32.04.001</v>
          </cell>
          <cell r="B5075" t="str">
            <v>DESLOCAMENTO ENTRE A CIDADE-SEDE DA GERÊNCIA REGIONAL DE EDUCAÇÃO, ONDE OBRIGATORIAMENTE ESTARÁ LOCALIZADO O ESCRITÓRIO REGIONAL DA CONTRATADA, E A SEDE DO MUNICÍPIO EM QUE ESTIVER SENDO PRESTADO O SERVIÇO DE FISCALIZAÇÃO.</v>
          </cell>
          <cell r="C5075" t="str">
            <v>Km</v>
          </cell>
          <cell r="D5075">
            <v>1.1375</v>
          </cell>
          <cell r="E5075">
            <v>0.91</v>
          </cell>
          <cell r="F5075" t="str">
            <v>SEDUC</v>
          </cell>
        </row>
        <row r="5076">
          <cell r="A5076" t="str">
            <v/>
          </cell>
          <cell r="D5076">
            <v>0</v>
          </cell>
        </row>
        <row r="5077">
          <cell r="A5077" t="str">
            <v>32.05.001</v>
          </cell>
          <cell r="B5077" t="str">
            <v>ESCRITÓRIO PARA APOIO A FISCALIZAÇÃO A SER INSTALADO NOS SEGUINTES MUNICÍPIOS NAZARÉ DA MATA, VITÓRIA DE SANTO ANTÃO, PALMARES, BARREIROS, LIMOEIRO, CARUARU, GARANHUNS, ARCOVERDE, AFOGADOS DA INGAZEIRA, FLORESTA, PETROLINA, SALGUEIRO E ARARIPINA.</v>
          </cell>
          <cell r="C5077" t="str">
            <v>und/ano</v>
          </cell>
          <cell r="D5077">
            <v>2761.65</v>
          </cell>
          <cell r="E5077">
            <v>2209.3200000000002</v>
          </cell>
          <cell r="F5077" t="str">
            <v>SEDUC</v>
          </cell>
        </row>
        <row r="5078">
          <cell r="A5078" t="str">
            <v/>
          </cell>
          <cell r="D5078">
            <v>0</v>
          </cell>
        </row>
        <row r="5079">
          <cell r="A5079" t="str">
            <v>33.00.000</v>
          </cell>
          <cell r="B5079" t="str">
            <v>NOVA SEDE - VARZEA</v>
          </cell>
          <cell r="D5079">
            <v>0</v>
          </cell>
        </row>
        <row r="5080">
          <cell r="A5080" t="str">
            <v/>
          </cell>
          <cell r="D5080">
            <v>0</v>
          </cell>
        </row>
        <row r="5081">
          <cell r="A5081" t="str">
            <v>33.01.001</v>
          </cell>
          <cell r="B5081" t="str">
            <v xml:space="preserve">DESINSTALAÇÃO, REMOÇÃO E LIMPEZA DE SPLITS DE 7.000 / 9.000 / 12.000 BTUS, NÃO INCLUSO MÃO DE OBRA / PEÇAS NECESSÁRIAS PARA MANUTENÇÃO CORRETIVA E SERVIÇOS DE NATUREZA CIVIL - NOVA SEDE VÁRZEA </v>
          </cell>
          <cell r="C5081" t="str">
            <v>Un</v>
          </cell>
          <cell r="D5081">
            <v>868.82499999999993</v>
          </cell>
          <cell r="E5081">
            <v>695.06</v>
          </cell>
          <cell r="F5081" t="str">
            <v>SEDUC</v>
          </cell>
        </row>
        <row r="5082">
          <cell r="A5082" t="str">
            <v/>
          </cell>
          <cell r="D5082">
            <v>0</v>
          </cell>
        </row>
        <row r="5083">
          <cell r="A5083" t="str">
            <v>33.01.002</v>
          </cell>
          <cell r="B5083" t="str">
            <v xml:space="preserve">DESINSTALAÇÃO, REMOÇÃO E LIMPEZA DE SPLITS DE 18.000 / 24.000 / 30.000 BTUS, NÃO INCLUSO MÃO DE OBRA / PEÇAS NECESSÁRIAS PARA MANUTENÇÃO CORRETIVA E SERVIÇO DE NATUREZA CIVIL - NOVA SEDE VÁRZEA </v>
          </cell>
          <cell r="C5083" t="str">
            <v>Un</v>
          </cell>
          <cell r="D5083">
            <v>1303.2375</v>
          </cell>
          <cell r="E5083">
            <v>1042.5899999999999</v>
          </cell>
          <cell r="F5083" t="str">
            <v xml:space="preserve">SEDUC </v>
          </cell>
        </row>
        <row r="5084">
          <cell r="A5084" t="str">
            <v/>
          </cell>
          <cell r="D5084">
            <v>0</v>
          </cell>
        </row>
        <row r="5085">
          <cell r="A5085" t="str">
            <v>33.01.003</v>
          </cell>
          <cell r="B5085" t="str">
            <v xml:space="preserve">DESINSTALAÇÃO, REMOÇÃO E LIMPEZA DE SPLITS DE 36.000 / 48.000 / 60.000 BTUS, NÃO INCLUSO MÃO DE OBRA / PEÇAS NECESSÁRIAS PARA MANUTENÇÃO CORRETIVA E SERVIÇO DE NATUREZA CIVIL - NOVA SEDE VÁRZEA </v>
          </cell>
          <cell r="C5085" t="str">
            <v>Un</v>
          </cell>
          <cell r="D5085">
            <v>1785.4750000000001</v>
          </cell>
          <cell r="E5085">
            <v>1428.38</v>
          </cell>
          <cell r="F5085" t="str">
            <v xml:space="preserve">SEDUC </v>
          </cell>
        </row>
        <row r="5086">
          <cell r="A5086" t="str">
            <v/>
          </cell>
          <cell r="D5086">
            <v>0</v>
          </cell>
        </row>
        <row r="5087">
          <cell r="A5087" t="str">
            <v>33.01.004</v>
          </cell>
          <cell r="B5087" t="str">
            <v>DESINSTALAÇÃO, REMOÇÃO E LIMPEZA DE SPLITÃO / 7,5 TR / 10 TR, NÃO INCLUSO MÃO DE OBRA /PEÇAS NECESSÁRIAS PARA MANUTENÇÃO CORRETIVA E SERVIÇO DE NATUREZA CIVIL - NOVA SEDE VÁRZEA</v>
          </cell>
          <cell r="C5087" t="str">
            <v>Un</v>
          </cell>
          <cell r="D5087">
            <v>2625.2375000000002</v>
          </cell>
          <cell r="E5087">
            <v>2100.19</v>
          </cell>
          <cell r="F5087" t="str">
            <v xml:space="preserve">SEDUC </v>
          </cell>
        </row>
        <row r="5088">
          <cell r="A5088" t="str">
            <v/>
          </cell>
          <cell r="D5088">
            <v>0</v>
          </cell>
        </row>
        <row r="5089">
          <cell r="A5089" t="str">
            <v>33.01.005</v>
          </cell>
          <cell r="B5089" t="str">
            <v>DESINSTALAÇÃO, REMOÇÃO E LIMPEZA DE SPLITÃO / 15 TR / 20 TR, NÃO INCLUSO MÃO DE OBRA /PEÇAS NECESSÁRIAS PARA MANUTENÇÃO CORRETIVA E SERVIÇO DE NATUREZA CIVIL - NOVA SEDE VÁRZEA</v>
          </cell>
          <cell r="C5089" t="str">
            <v>Un</v>
          </cell>
          <cell r="D5089">
            <v>3573.2749999999996</v>
          </cell>
          <cell r="E5089">
            <v>2858.62</v>
          </cell>
          <cell r="F5089" t="str">
            <v xml:space="preserve">SEDUC </v>
          </cell>
        </row>
        <row r="5090">
          <cell r="A5090" t="str">
            <v/>
          </cell>
          <cell r="D5090">
            <v>0</v>
          </cell>
        </row>
        <row r="5091">
          <cell r="A5091" t="str">
            <v>33.02.001</v>
          </cell>
          <cell r="B5091" t="str">
            <v>INSTALAÇÃO SPLIT (HI-WALL) 7.000 BTUS, COMP. UND CONDENS. E UND EVAPORADORA, C/ CONT. REMOTO S/ FIO, DRENAGEM TUB. COBRE, ISOL. TERMICO, EXCL. OBRA CIVIL E DUTOS. DIST. ENTRE UND EVAP. E COND. = 10 M. INCLUSO MATERIAL E MO. NOVA SEDE - VÁRZEA</v>
          </cell>
          <cell r="C5091" t="str">
            <v>Un</v>
          </cell>
          <cell r="D5091">
            <v>987.5</v>
          </cell>
          <cell r="E5091">
            <v>790</v>
          </cell>
          <cell r="F5091" t="str">
            <v>SEDUC</v>
          </cell>
        </row>
        <row r="5092">
          <cell r="A5092" t="str">
            <v/>
          </cell>
          <cell r="D5092">
            <v>0</v>
          </cell>
        </row>
        <row r="5093">
          <cell r="A5093" t="str">
            <v>33.02.002</v>
          </cell>
          <cell r="B5093" t="str">
            <v>INSTALAÇÃO SPLIT (HI-WALL) 9.000 BTUS, COMP. UND CONDENS. E UND EVAPORADORA, C/ CONT. REMOTO S/ FIO, DRENAGEM TUB. COBRE, ISOL. TERMICO, EXCL. OBRA CIVIL E DUTOS. DIST. ENTRE UND EVAP. E COND. = 10 M. INCLUSO MATERIAL E MO. NOVA SEDE - VÁRZEA</v>
          </cell>
          <cell r="C5093" t="str">
            <v>Un</v>
          </cell>
          <cell r="D5093">
            <v>1084.375</v>
          </cell>
          <cell r="E5093">
            <v>867.5</v>
          </cell>
          <cell r="F5093" t="str">
            <v>SEDUC</v>
          </cell>
        </row>
        <row r="5094">
          <cell r="A5094" t="str">
            <v/>
          </cell>
          <cell r="D5094">
            <v>0</v>
          </cell>
        </row>
        <row r="5095">
          <cell r="A5095" t="str">
            <v>33.02.003</v>
          </cell>
          <cell r="B5095" t="str">
            <v>INSTALAÇÃO SPLIT (HI-WALL) 12.000 BTUS, COMP. UND CONDENS. E UND EVAPORADORA, C/ CONT. REMOTO S/ FIO, DRENAGEM TUB. COBRE, ISOL. TERMICO, EXCL. OBRA CIVIL E DUTOS. DIST. ENTRE UND EVAP. E COND. = 10 M. INCLUSO MATERIAL E MO. NOVA SEDE - VÁRZEA</v>
          </cell>
          <cell r="C5095" t="str">
            <v>Un</v>
          </cell>
          <cell r="D5095">
            <v>1226.5625</v>
          </cell>
          <cell r="E5095">
            <v>981.25</v>
          </cell>
          <cell r="F5095" t="str">
            <v>SEDUC</v>
          </cell>
        </row>
        <row r="5096">
          <cell r="A5096" t="str">
            <v/>
          </cell>
          <cell r="D5096">
            <v>0</v>
          </cell>
        </row>
        <row r="5097">
          <cell r="A5097" t="str">
            <v>33.02.004</v>
          </cell>
          <cell r="B5097" t="str">
            <v>INSTALAÇÃO SPLIT (HI-WALL) 18.000 BTUS, COMP. UND CONDENS. E UND EVAPORADORA, C/ CONT. REMOTO S/ FIO, DRENAGEM TUB. COBRE, ISOL. TERMICO, EXCL. OBRA CIVIL E DUTOS. DIST. ENTRE UND EVAP. E COND. = 10 M. INCLUSO MATERIAL E MO. NOVA SEDE - VÁRZEA</v>
          </cell>
          <cell r="C5097" t="str">
            <v>Un</v>
          </cell>
          <cell r="D5097">
            <v>1410</v>
          </cell>
          <cell r="E5097">
            <v>1128</v>
          </cell>
          <cell r="F5097" t="str">
            <v>SEDUC</v>
          </cell>
        </row>
        <row r="5098">
          <cell r="A5098" t="str">
            <v/>
          </cell>
          <cell r="D5098">
            <v>0</v>
          </cell>
        </row>
        <row r="5099">
          <cell r="A5099" t="str">
            <v>33.02.005</v>
          </cell>
          <cell r="B5099" t="str">
            <v>INSTALAÇÃO SPLIT (HI-WALL) 24.000 BTUS, COMP. UND CONDENS. E UND EVAPORADORA, C/ CONT. REMOTO S/ FIO, DRENAGEM TUB. COBRE, ISOL. TERMICO, EXCL. OBRA CIVIL E DUTOS. DIST. ENTRE UND EVAP. E COND. = 10 M. INCLUSO MATERIAL E MO. NOVA SEDE - VÁRZEA</v>
          </cell>
          <cell r="C5099" t="str">
            <v>Un</v>
          </cell>
          <cell r="D5099">
            <v>1737.5</v>
          </cell>
          <cell r="E5099">
            <v>1390</v>
          </cell>
          <cell r="F5099" t="str">
            <v>SEDUC</v>
          </cell>
        </row>
        <row r="5100">
          <cell r="A5100" t="str">
            <v/>
          </cell>
          <cell r="D5100">
            <v>0</v>
          </cell>
        </row>
        <row r="5101">
          <cell r="A5101" t="str">
            <v>33.02.006</v>
          </cell>
          <cell r="B5101" t="str">
            <v>INSTALAÇÃO SPLIT (HI-WALL) 30.000 BTUS, COMP. UND CONDENS. E UND EVAPORADORA, C/ CONT. REMOTO S/ FIO, DRENAGEM TUB. COBRE, ISOL. TERMICO, EXCL. OBRA CIVIL E DUTOS. DIST. ENTRE UND EVAP. E COND. = 10 M. INCLUSO MATERIAL E MO. NOVA SEDE - VÁRZEA</v>
          </cell>
          <cell r="C5101" t="str">
            <v>Un</v>
          </cell>
          <cell r="D5101">
            <v>2056.25</v>
          </cell>
          <cell r="E5101">
            <v>1645</v>
          </cell>
          <cell r="F5101" t="str">
            <v>SEDUC</v>
          </cell>
        </row>
        <row r="5102">
          <cell r="A5102" t="str">
            <v/>
          </cell>
          <cell r="D5102">
            <v>0</v>
          </cell>
        </row>
        <row r="5103">
          <cell r="A5103" t="str">
            <v>33.02.007</v>
          </cell>
          <cell r="B5103" t="str">
            <v>INSTALAÇÃO SPLIT (CASSETE C/ 4 VIAS) 18.000 BTUS, COMP. UND CONDENS. E UND EVAPORADORA, C/ CONT. REMOTO S/ FIO, DRENAGEM TUB. COBRE, ISOL. TERMICO, EXCL. OBRA CIVIL E DUTOS. DIST. ENTRE UND EVAP. E COND. = 10 M. INCLUSO MATERIAL E MO. NOVA SEDE - VÁRZEA</v>
          </cell>
          <cell r="C5103" t="str">
            <v>Un</v>
          </cell>
          <cell r="D5103">
            <v>2243.75</v>
          </cell>
          <cell r="E5103">
            <v>1795</v>
          </cell>
          <cell r="F5103" t="str">
            <v>SEDUC</v>
          </cell>
        </row>
        <row r="5104">
          <cell r="A5104" t="str">
            <v/>
          </cell>
          <cell r="D5104">
            <v>0</v>
          </cell>
        </row>
        <row r="5105">
          <cell r="A5105" t="str">
            <v>33.02.008</v>
          </cell>
          <cell r="B5105" t="str">
            <v>INSTALAÇÃO SPLIT (CASSETE C/ 4 VIAS) 24.000 BTUS, COMP. UND CONDENS. E UND EVAPORADORA, C/ CONT. REMOTO S/ FIO, DRENAGEM TUB. COBRE, ISOL. TERMICO, EXCL. OBRA CIVIL E DUTOS. DIST. ENTRE UND EVAP. E COND. = 10 M. INCLUSO MATERIAL E MO. NOVA SEDE - VÁRZEA</v>
          </cell>
          <cell r="C5105" t="str">
            <v>Un</v>
          </cell>
          <cell r="D5105">
            <v>2446.875</v>
          </cell>
          <cell r="E5105">
            <v>1957.5</v>
          </cell>
          <cell r="F5105" t="str">
            <v>SEDUC</v>
          </cell>
        </row>
        <row r="5106">
          <cell r="A5106" t="str">
            <v/>
          </cell>
          <cell r="D5106">
            <v>0</v>
          </cell>
        </row>
        <row r="5107">
          <cell r="A5107" t="str">
            <v>33.02.009</v>
          </cell>
          <cell r="B5107" t="str">
            <v>INSTALAÇÃO SPLIT (CASSETE C/ 4 VIAS) 30.000 BTUS, COMP. UND CONDENS. E UND EVAPORADORA, C/ CONT. REMOTO S/ FIO, DRENAGEM TUB. COBRE, ISOL. TERMICO, EXCL. OBRA CIVIL E DUTOS. DIST. ENTRE UND EVAP. E COND. = 10 M. INCLUSO MATERIAL E MO. NOVA SEDE - VÁRZEA</v>
          </cell>
          <cell r="C5107" t="str">
            <v>Un</v>
          </cell>
          <cell r="D5107">
            <v>2806.25</v>
          </cell>
          <cell r="E5107">
            <v>2245</v>
          </cell>
          <cell r="F5107" t="str">
            <v>SEDUC</v>
          </cell>
        </row>
        <row r="5108">
          <cell r="A5108" t="str">
            <v/>
          </cell>
          <cell r="D5108">
            <v>0</v>
          </cell>
        </row>
        <row r="5109">
          <cell r="A5109" t="str">
            <v>33.02.010</v>
          </cell>
          <cell r="B5109" t="str">
            <v xml:space="preserve"> INSTALAÇÃO SPLIT (CASSETE C/ 4 VIAS) 36.000 BTUS, COMP. UND CONDENS. E UND EVAPORADORA, C/ CONT. REMOTO S/ FIO, DRENAGEM TUB. COBRE, ISOL. TERMICO, EXCL. OBRA CIVIL E DUTOS. DIST. ENTRE UND EVAP. E COND. = 10 M. INCLUSO MATERIAL E MO. NOVA SEDE - VÁRZEA</v>
          </cell>
          <cell r="C5109" t="str">
            <v>Un</v>
          </cell>
          <cell r="D5109">
            <v>3059.375</v>
          </cell>
          <cell r="E5109">
            <v>2447.5</v>
          </cell>
          <cell r="F5109" t="str">
            <v>SEDUC</v>
          </cell>
        </row>
        <row r="5110">
          <cell r="A5110" t="str">
            <v/>
          </cell>
          <cell r="D5110">
            <v>0</v>
          </cell>
        </row>
        <row r="5111">
          <cell r="A5111" t="str">
            <v>33.02.011</v>
          </cell>
          <cell r="B5111" t="str">
            <v xml:space="preserve"> INSTALAÇÃO SPLIT (CASSETE C/ 4 VIAS) 48.000 BTUS, COMP. UND CONDENS. E UND EVAPORADORA, C/ CONT. REMOTO S/ FIO, DRENAGEM TUB. COBRE, ISOL. TERMICO, EXCL. OBRA CIVIL E DUTOS. DIST. ENTRE UND EVAP. E COND. = 10 M. INCLUSO MATERIAL E MO. NOVA SEDE - VÁRZEA</v>
          </cell>
          <cell r="C5111" t="str">
            <v>Un</v>
          </cell>
          <cell r="D5111">
            <v>3518.75</v>
          </cell>
          <cell r="E5111">
            <v>2815</v>
          </cell>
          <cell r="F5111" t="str">
            <v>SEDUC</v>
          </cell>
        </row>
        <row r="5112">
          <cell r="A5112" t="str">
            <v/>
          </cell>
          <cell r="D5112">
            <v>0</v>
          </cell>
        </row>
        <row r="5113">
          <cell r="A5113" t="str">
            <v>33.02.012</v>
          </cell>
          <cell r="B5113" t="str">
            <v xml:space="preserve"> INSTALAÇÃO SPLIT (MOD. PISO / TETO) 18.000 BTUS, COMP. UND CONDENS. E UND EVAPORADORA, C/ CONT. REMOTO S/ FIO, DRENAGEM TUB. COBRE, ISOL. TERMICO, EXCL. OBRA CIVIL E DUTOS. DIST. ENTRE UND EVAP. E COND. = 10 M. INCLUSO MATERIAL E MO. NOVA SEDE - VÁRZEA</v>
          </cell>
          <cell r="C5113" t="str">
            <v>Un</v>
          </cell>
          <cell r="D5113">
            <v>1819.0625</v>
          </cell>
          <cell r="E5113">
            <v>1455.25</v>
          </cell>
          <cell r="F5113" t="str">
            <v>SEDUC</v>
          </cell>
        </row>
        <row r="5114">
          <cell r="A5114" t="str">
            <v/>
          </cell>
          <cell r="D5114">
            <v>0</v>
          </cell>
        </row>
        <row r="5115">
          <cell r="A5115" t="str">
            <v>33.02.013</v>
          </cell>
          <cell r="B5115" t="str">
            <v xml:space="preserve"> INSTALAÇÃO SPLIT (MOD. PISO/TETO) 24.000 BTUS, COMP. UND CONDENS. E UND EVAPORADORA, C/ CONT. REMOTO S/ FIO, DRENAGEM TUB. COBRE, ISOL. TERMICO, EXCL. OBRA CIVIL E DUTOS. DIST. ENTRE UND EVAP. E COND. = 10 M. INCLUSO MATERIAL E MO. NOVA SEDE - VÁRZEA</v>
          </cell>
          <cell r="C5115" t="str">
            <v>Un</v>
          </cell>
          <cell r="D5115">
            <v>1931.25</v>
          </cell>
          <cell r="E5115">
            <v>1545</v>
          </cell>
          <cell r="F5115" t="str">
            <v>SEDUC</v>
          </cell>
        </row>
        <row r="5116">
          <cell r="A5116" t="str">
            <v/>
          </cell>
          <cell r="D5116">
            <v>0</v>
          </cell>
        </row>
        <row r="5117">
          <cell r="A5117" t="str">
            <v>33.02.014</v>
          </cell>
          <cell r="B5117" t="str">
            <v xml:space="preserve"> INSTALAÇÃO SPLIT (MOD. PISO/TETO) 30.000 BTUS, COMP. UND CONDENS. E UND EVAPORADORA, C/ CONT. REMOTO S/ FIO, DRENAGEM TUB. COBRE, ISOL. TERMICO, EXCL. OBRA CIVIL E DUTOS. DIST. ENTRE UND EVAP. E COND. = 10 M. INCLUSO MATERIAL E MO. NOVA SEDE - VÁRZEA</v>
          </cell>
          <cell r="C5117" t="str">
            <v>Un</v>
          </cell>
          <cell r="D5117">
            <v>2337.5</v>
          </cell>
          <cell r="E5117">
            <v>1870</v>
          </cell>
          <cell r="F5117" t="str">
            <v>SEDUC</v>
          </cell>
        </row>
        <row r="5118">
          <cell r="A5118" t="str">
            <v/>
          </cell>
          <cell r="D5118">
            <v>0</v>
          </cell>
        </row>
        <row r="5119">
          <cell r="A5119" t="str">
            <v>33.02.015</v>
          </cell>
          <cell r="B5119" t="str">
            <v xml:space="preserve"> INSTALAÇÃO SPLIT (MOD. PISO/TETO) 36.000 BTUS, COMP. UND CONDENS. E UND EVAPORADORA, C/ CONT. REMOTO S/ FIO, DRENAGEM TUB. COBRE, ISOL. TERMICO, EXCL. OBRA CIVIL E DUTOS. DIST. ENTRE UND EVAP. E COND. = 10 M. INCLUSO MATERIAL E MO. NOVA SEDE - VÁRZEA</v>
          </cell>
          <cell r="C5119" t="str">
            <v>Un</v>
          </cell>
          <cell r="D5119">
            <v>2500</v>
          </cell>
          <cell r="E5119">
            <v>2000</v>
          </cell>
          <cell r="F5119" t="str">
            <v>SEDUC</v>
          </cell>
        </row>
        <row r="5120">
          <cell r="A5120" t="str">
            <v/>
          </cell>
          <cell r="D5120">
            <v>0</v>
          </cell>
        </row>
        <row r="5121">
          <cell r="A5121" t="str">
            <v>33.02.016</v>
          </cell>
          <cell r="B5121" t="str">
            <v xml:space="preserve"> INSTALAÇÃO SPLIT (MOD. PISO/TETO) 48.000 BTUS, COMP. UND CONDENS. E UND EVAPORADORA, C/ CONT. REMOTO S/ FIO, DRENAGEM TUB. COBRE, ISOL. TERMICO, EXCL. OBRA CIVIL E DUTOS. DIST. ENTRE UND EVAP. E COND. = 10 M. INCLUSO MATERIAL E MO. NOVA SEDE - VÁRZEA</v>
          </cell>
          <cell r="C5121" t="str">
            <v>Un</v>
          </cell>
          <cell r="D5121">
            <v>3156.25</v>
          </cell>
          <cell r="E5121">
            <v>2525</v>
          </cell>
          <cell r="F5121" t="str">
            <v>SEDUC</v>
          </cell>
        </row>
        <row r="5122">
          <cell r="A5122" t="str">
            <v/>
          </cell>
          <cell r="D5122">
            <v>0</v>
          </cell>
        </row>
        <row r="5123">
          <cell r="A5123" t="str">
            <v>33.02.017</v>
          </cell>
          <cell r="B5123" t="str">
            <v xml:space="preserve"> INSTALAÇÃO SPLIT (MOD. PISO/TETO) 60.000 BTUS, COMP. UND CONDENS. E UND EVAPORADORA, C/ CONT. REMOTO S/ FIO, DRENAGEM TUB. COBRE, ISOL. TERMICO, EXCL. OBRA CIVIL E DUTOS. DIST. ENTRE UND EVAP. E COND. = 10 M. INCLUSO MATERIAL E MO. NOVA SEDE - VÁRZEA</v>
          </cell>
          <cell r="C5123" t="str">
            <v>Un</v>
          </cell>
          <cell r="D5123">
            <v>3337.5</v>
          </cell>
          <cell r="E5123">
            <v>2670</v>
          </cell>
          <cell r="F5123" t="str">
            <v>SEDUC</v>
          </cell>
        </row>
        <row r="5124">
          <cell r="A5124" t="str">
            <v/>
          </cell>
          <cell r="D5124">
            <v>0</v>
          </cell>
        </row>
        <row r="5125">
          <cell r="A5125" t="str">
            <v>33.02.018</v>
          </cell>
          <cell r="B5125" t="str">
            <v xml:space="preserve"> INSTALAÇÃO SPLITÃO 5TR, COMP. UND CONDENS. E UND EVAPORADORA, C/ CONT. REMOTO S/ FIO, DRENAGEM TUB. COBRE, ISOL. TERMICO, EXCL. OBRA CIVIL E DUTOS. DIST. ENTRE UND EVAP. E COND. = 10 M. INCLUSO MATERIAL E MO. NOVA SEDE - VÁRZEA</v>
          </cell>
          <cell r="C5125" t="str">
            <v>Un</v>
          </cell>
          <cell r="D5125">
            <v>1958.3375000000001</v>
          </cell>
          <cell r="E5125">
            <v>1566.67</v>
          </cell>
          <cell r="F5125" t="str">
            <v>SEDUC</v>
          </cell>
        </row>
        <row r="5126">
          <cell r="A5126" t="str">
            <v/>
          </cell>
          <cell r="D5126">
            <v>0</v>
          </cell>
        </row>
        <row r="5127">
          <cell r="A5127" t="str">
            <v>33.02.019</v>
          </cell>
          <cell r="B5127" t="str">
            <v xml:space="preserve"> INSTALAÇÃO SPLITÃO 15TR, COMP. UND CONDENS. E UND EVAPORADORA, C/ CONT. REMOTO S/ FIO, DRENAGEM TUB. COBRE, ISOL. TERMICO, EXCL. OBRA CIVIL E DUTOS. DIST. ENTRE UND EVAP. E COND. = 10 M. INCLUSO MATERIAL E MO. NOVA SEDE - VÁRZEA</v>
          </cell>
          <cell r="C5127" t="str">
            <v>Un</v>
          </cell>
          <cell r="D5127">
            <v>3083.3375000000001</v>
          </cell>
          <cell r="E5127">
            <v>2466.67</v>
          </cell>
          <cell r="F5127" t="str">
            <v>SEDUC</v>
          </cell>
        </row>
        <row r="5128">
          <cell r="A5128" t="str">
            <v/>
          </cell>
          <cell r="D5128">
            <v>0</v>
          </cell>
        </row>
        <row r="5129">
          <cell r="A5129" t="str">
            <v>33.02.020</v>
          </cell>
          <cell r="B5129" t="str">
            <v xml:space="preserve"> INSTALAÇÃO SPLITÃO 20TR, COMP. UND CONDENS. E UND EVAPORADORA, C/ CONT. REMOTO S/ FIO, DRENAGEM TUB. COBRE, ISOL. TERMICO, EXCL. OBRA CIVIL E DUTOS. DIST. ENTRE UND EVAP. E COND. = 10 M. INCLUSO MATERIAL E MO. NOVA SEDE - VÁRZEA</v>
          </cell>
          <cell r="C5129" t="str">
            <v>Un</v>
          </cell>
          <cell r="D5129">
            <v>3000</v>
          </cell>
          <cell r="E5129">
            <v>2400</v>
          </cell>
          <cell r="F5129" t="str">
            <v>SEDUC</v>
          </cell>
        </row>
        <row r="5130">
          <cell r="A5130" t="str">
            <v/>
          </cell>
          <cell r="D5130">
            <v>0</v>
          </cell>
        </row>
        <row r="5131">
          <cell r="A5131" t="str">
            <v>33.02.021</v>
          </cell>
          <cell r="B5131" t="str">
            <v xml:space="preserve"> INSTALAÇÃO SPLIT (DUTO ALTA PRESSÃO) 18.000 BTUS, COMP. UND CONDENS. E UND EVAPORADORA, C/ CONT. REMOTO S/ FIO, DRENAGEM TUB. COBRE, ISOL. TERMICO, EXCL. OBRA CIVIL E DUTOS. DIST. ENTRE UND EVAP. E COND. = 10 M. INCLUSO MATERIAL E MO. NOVA SEDE - VÁRZEA</v>
          </cell>
          <cell r="C5131" t="str">
            <v>Un</v>
          </cell>
          <cell r="D5131">
            <v>1900</v>
          </cell>
          <cell r="E5131">
            <v>1520</v>
          </cell>
          <cell r="F5131" t="str">
            <v>SEDUC</v>
          </cell>
        </row>
        <row r="5132">
          <cell r="A5132" t="str">
            <v/>
          </cell>
          <cell r="D5132">
            <v>0</v>
          </cell>
        </row>
        <row r="5133">
          <cell r="A5133" t="str">
            <v>33.02.022</v>
          </cell>
          <cell r="B5133" t="str">
            <v xml:space="preserve"> INSTALAÇÃO SPLIT (DUTO ALTA PRESSÃO) 24.000 BTUS, COMP. UND CONDENS. E UND EVAPORADORA, C/ CONT. REMOTO S/ FIO, DRENAGEM TUB. COBRE, ISOL. TERMICO, EXCL. OBRA CIVIL E DUTOS. DIST. ENTRE UND EVAP. E COND. = 10 M. INCLUSO MATERIAL E MO. NOVA SEDE - VÁRZEA</v>
          </cell>
          <cell r="C5133" t="str">
            <v>Un</v>
          </cell>
          <cell r="D5133">
            <v>2212.5</v>
          </cell>
          <cell r="E5133">
            <v>1770</v>
          </cell>
          <cell r="F5133" t="str">
            <v>SEDUC</v>
          </cell>
        </row>
        <row r="5134">
          <cell r="A5134" t="str">
            <v/>
          </cell>
          <cell r="D5134">
            <v>0</v>
          </cell>
        </row>
        <row r="5135">
          <cell r="A5135" t="str">
            <v>33.02.023</v>
          </cell>
          <cell r="B5135" t="str">
            <v xml:space="preserve"> INSTALAÇÃO SPLIT (DUTO ALTA PRESSÃO) 30.000 BTUS, COMP. UND CONDENS. E UND EVAPORADORA, C/ CONT. REMOTO S/ FIO, DRENAGEM TUB. COBRE, ISOL. TERMICO, EXCL. OBRA CIVIL E DUTOS. DIST. ENTRE UND EVAP. E COND. = 10 M. INCLUSO MATERIAL E MO. NOVA SEDE - VÁRZEA</v>
          </cell>
          <cell r="C5135" t="str">
            <v>Un</v>
          </cell>
          <cell r="D5135">
            <v>2368.75</v>
          </cell>
          <cell r="E5135">
            <v>1895</v>
          </cell>
          <cell r="F5135" t="str">
            <v>SEDUC</v>
          </cell>
        </row>
        <row r="5136">
          <cell r="A5136" t="str">
            <v/>
          </cell>
          <cell r="D5136">
            <v>0</v>
          </cell>
        </row>
        <row r="5137">
          <cell r="A5137" t="str">
            <v>33.02.024</v>
          </cell>
          <cell r="B5137" t="str">
            <v xml:space="preserve"> INSTALAÇÃO SPLIT (DUTO ALTA PRESSÃO) 36.000 BTUS, COMP. UND CONDENS. E UND EVAPORADORA, C/ CONT. REMOTO S/ FIO, DRENAGEM TUB. COBRE, ISOL. TERMICO, EXCL. OBRA CIVIL E DUTOS. DIST. ENTRE UND EVAP. E COND. = 10 M. INCLUSO MATERIAL E MO. NOVA SEDE - VÁRZEA</v>
          </cell>
          <cell r="C5137" t="str">
            <v>Un</v>
          </cell>
          <cell r="D5137">
            <v>2609.375</v>
          </cell>
          <cell r="E5137">
            <v>2087.5</v>
          </cell>
          <cell r="F5137" t="str">
            <v>SEDUC</v>
          </cell>
        </row>
        <row r="5138">
          <cell r="A5138" t="str">
            <v/>
          </cell>
          <cell r="D5138">
            <v>0</v>
          </cell>
        </row>
        <row r="5139">
          <cell r="A5139" t="str">
            <v>33.02.025</v>
          </cell>
          <cell r="B5139" t="str">
            <v xml:space="preserve"> INSTALAÇÃO SPLIT (DUTO ALTA PRESSÃO) 48.000 BTUS, COMP. UND CONDENS. E UND EVAPORADORA, C/ CONT. REMOTO S/ FIO, DRENAGEM TUB. COBRE, ISOL. TERMICO, EXCL. OBRA CIVIL E DUTOS. DIST. ENTRE UND EVAP. E COND. = 10 M. INCLUSO MATERIAL E MO. NOVA SEDE - VÁRZEA</v>
          </cell>
          <cell r="C5139" t="str">
            <v>Un</v>
          </cell>
          <cell r="D5139">
            <v>2790.625</v>
          </cell>
          <cell r="E5139">
            <v>2232.5</v>
          </cell>
          <cell r="F5139" t="str">
            <v>SEDUC</v>
          </cell>
        </row>
        <row r="5140">
          <cell r="A5140" t="str">
            <v/>
          </cell>
          <cell r="D5140">
            <v>0</v>
          </cell>
        </row>
        <row r="5141">
          <cell r="A5141" t="str">
            <v>33.02.026</v>
          </cell>
          <cell r="B5141" t="str">
            <v xml:space="preserve"> INSTALAÇÃO SPLIT (DUTO ALTA PRESSÃO) 60.000 BTUS, COMP. UND CONDENS. E UND EVAPORADORA, C/ CONT. REMOTO S/ FIO, DRENAGEM TUB. COBRE, ISOL. TERMICO, EXCL. OBRA CIVIL E DUTOS. DIST. ENTRE UND EVAP. E COND. = 10 M. INCLUSO MATERIAL E MO. NOVA SEDE - VÁRZEA</v>
          </cell>
          <cell r="C5141" t="str">
            <v>Un</v>
          </cell>
          <cell r="D5141">
            <v>3418.75</v>
          </cell>
          <cell r="E5141">
            <v>2735</v>
          </cell>
          <cell r="F5141" t="str">
            <v>SEDUC</v>
          </cell>
        </row>
        <row r="5142">
          <cell r="A5142" t="str">
            <v/>
          </cell>
          <cell r="D5142">
            <v>0</v>
          </cell>
        </row>
        <row r="5143">
          <cell r="A5143" t="str">
            <v>33.02.027</v>
          </cell>
          <cell r="B5143" t="str">
            <v xml:space="preserve"> INSTALAÇÃO SPLIT (DUTO BAIXA PRESSÃO) 18.000 BTUS, COMP. UND CONDENS. E UND EVAPORADORA, C/ CONT. REMOTO S/ FIO, DRENAGEM TUB. COBRE, ISOL. TERMICO, EXCL. OBRA CIVIL E DUTOS. DIST. ENTRE UND EVAP. E COND. = 10 M. INCLUSO MATERIAL E MO. NOVA SEDE - VÁRZEA</v>
          </cell>
          <cell r="C5143" t="str">
            <v>Un</v>
          </cell>
          <cell r="D5143">
            <v>1828.125</v>
          </cell>
          <cell r="E5143">
            <v>1462.5</v>
          </cell>
          <cell r="F5143" t="str">
            <v>SEDUC</v>
          </cell>
        </row>
        <row r="5144">
          <cell r="A5144" t="str">
            <v/>
          </cell>
          <cell r="D5144">
            <v>0</v>
          </cell>
        </row>
        <row r="5145">
          <cell r="A5145" t="str">
            <v>33.02.028</v>
          </cell>
          <cell r="B5145" t="str">
            <v>INSTALAÇÃO SPLIT (DUTO BAIXA PRESSÃO) 24.000 BTUS, COMP. UND CONDENS. E UND EVAPORADORA, C/ CONT. REMOTO S/ FIO, DRENAGEM TUB. COBRE, ISOL. TERMICO, EXCL. OBRA CIVIL E DUTOS. DIST. ENTRE UND EVAP. E COND. = 10 M. INCLUSO MATERIAL E MO. NOVA SEDE - VÁRZEA</v>
          </cell>
          <cell r="C5145" t="str">
            <v>Un</v>
          </cell>
          <cell r="D5145">
            <v>2512.5</v>
          </cell>
          <cell r="E5145">
            <v>2010</v>
          </cell>
          <cell r="F5145" t="str">
            <v>SEDUC</v>
          </cell>
        </row>
        <row r="5146">
          <cell r="A5146" t="str">
            <v/>
          </cell>
          <cell r="D5146">
            <v>0</v>
          </cell>
        </row>
        <row r="5147">
          <cell r="A5147" t="str">
            <v>33.03.001</v>
          </cell>
          <cell r="B5147" t="str">
            <v>FORNECIMENTO E INSTALAÇÃO DE DIFUSOR ALS-DS S=2 1.500MM - NOVA SEDE VÁRZEA</v>
          </cell>
          <cell r="C5147" t="str">
            <v>Un</v>
          </cell>
          <cell r="D5147">
            <v>167.47499999999999</v>
          </cell>
          <cell r="E5147">
            <v>133.97999999999999</v>
          </cell>
          <cell r="F5147" t="str">
            <v xml:space="preserve">SEDUC </v>
          </cell>
        </row>
        <row r="5148">
          <cell r="A5148" t="str">
            <v/>
          </cell>
          <cell r="D5148">
            <v>0</v>
          </cell>
        </row>
        <row r="5149">
          <cell r="A5149" t="str">
            <v>33.03.002</v>
          </cell>
          <cell r="B5149" t="str">
            <v xml:space="preserve">FORNECIMENTO E INSTALAÇÃO DE DIFUSOR ALS-D S=2 1.000MM - NOVA SEDE VÁRZEA </v>
          </cell>
          <cell r="C5149" t="str">
            <v>Un</v>
          </cell>
          <cell r="D5149">
            <v>112.83749999999999</v>
          </cell>
          <cell r="E5149">
            <v>90.27</v>
          </cell>
          <cell r="F5149" t="str">
            <v xml:space="preserve">SEDUC </v>
          </cell>
        </row>
        <row r="5150">
          <cell r="A5150" t="str">
            <v/>
          </cell>
          <cell r="D5150">
            <v>0</v>
          </cell>
        </row>
        <row r="5151">
          <cell r="A5151" t="str">
            <v>33.03.004</v>
          </cell>
          <cell r="B5151" t="str">
            <v xml:space="preserve">FORNECIMENTO E INSTALAÇÃO DE DIFUSOR ALS-D S=2 1.100MM - NOVA SEDE VÁRZEA </v>
          </cell>
          <cell r="C5151" t="str">
            <v>Un</v>
          </cell>
          <cell r="D5151">
            <v>123.7625</v>
          </cell>
          <cell r="E5151">
            <v>99.01</v>
          </cell>
          <cell r="F5151" t="str">
            <v xml:space="preserve">SEDUC </v>
          </cell>
        </row>
        <row r="5152">
          <cell r="A5152" t="str">
            <v/>
          </cell>
          <cell r="D5152">
            <v>0</v>
          </cell>
        </row>
        <row r="5153">
          <cell r="A5153" t="str">
            <v>33.03.005</v>
          </cell>
          <cell r="B5153" t="str">
            <v xml:space="preserve">FORNECIMENTO E INSTALAÇÃO DE DIFUSOR ADQ-1/A 12" X 9" - NOVA A SEDE VÁRZEA </v>
          </cell>
          <cell r="C5153" t="str">
            <v>Un</v>
          </cell>
          <cell r="D5153">
            <v>58.650000000000006</v>
          </cell>
          <cell r="E5153">
            <v>46.92</v>
          </cell>
          <cell r="F5153" t="str">
            <v xml:space="preserve">SEDUC </v>
          </cell>
        </row>
        <row r="5154">
          <cell r="A5154" t="str">
            <v/>
          </cell>
          <cell r="D5154">
            <v>0</v>
          </cell>
        </row>
        <row r="5155">
          <cell r="A5155" t="str">
            <v>33.03.006</v>
          </cell>
          <cell r="B5155" t="str">
            <v xml:space="preserve">FORNECIMENTO E INSTALAÇÃO DE DIFUSOR ADQ-4/A  MR 12" X 12" - NOVA A SEDE VÁRZEA </v>
          </cell>
          <cell r="C5155" t="str">
            <v>Un</v>
          </cell>
          <cell r="D5155">
            <v>82.5625</v>
          </cell>
          <cell r="E5155">
            <v>66.05</v>
          </cell>
          <cell r="F5155" t="str">
            <v xml:space="preserve">SEDUC </v>
          </cell>
        </row>
        <row r="5156">
          <cell r="A5156" t="str">
            <v/>
          </cell>
          <cell r="D5156">
            <v>0</v>
          </cell>
        </row>
        <row r="5157">
          <cell r="A5157" t="str">
            <v>33.03.007</v>
          </cell>
          <cell r="B5157" t="str">
            <v xml:space="preserve">FORNECIMENTO E INSTALAÇÃO DE DIFUSOR ADQ-1/A MR 12" X 6" - NOVA A SEDE VÁRZEA </v>
          </cell>
          <cell r="C5157" t="str">
            <v>Un</v>
          </cell>
          <cell r="D5157">
            <v>47.474999999999994</v>
          </cell>
          <cell r="E5157">
            <v>37.979999999999997</v>
          </cell>
          <cell r="F5157" t="str">
            <v>SEDUC</v>
          </cell>
        </row>
        <row r="5158">
          <cell r="A5158" t="str">
            <v/>
          </cell>
          <cell r="D5158">
            <v>0</v>
          </cell>
        </row>
        <row r="5159">
          <cell r="A5159" t="str">
            <v>33.03.008</v>
          </cell>
          <cell r="B5159" t="str">
            <v>FORNECIMENTO E INSTALAÇÃO DE DIFUSOR AGS-T 325 X 265 - NOVA SEDE VÁRZEA</v>
          </cell>
          <cell r="C5159" t="str">
            <v>Un</v>
          </cell>
          <cell r="D5159">
            <v>71.100000000000009</v>
          </cell>
          <cell r="E5159">
            <v>56.88</v>
          </cell>
          <cell r="F5159" t="str">
            <v>SEDUC</v>
          </cell>
        </row>
        <row r="5160">
          <cell r="A5160" t="str">
            <v/>
          </cell>
          <cell r="D5160">
            <v>0</v>
          </cell>
        </row>
        <row r="5161">
          <cell r="A5161" t="str">
            <v>33.03.009</v>
          </cell>
          <cell r="B5161" t="str">
            <v>FORNECIMENTO E INSTALAÇÃO DE DIFUSOR AGS - T 425 X 765 - NOVA SEDE VÁRZEA</v>
          </cell>
          <cell r="C5161" t="str">
            <v>Un</v>
          </cell>
          <cell r="D5161">
            <v>208.35000000000002</v>
          </cell>
          <cell r="E5161">
            <v>166.68</v>
          </cell>
          <cell r="F5161" t="str">
            <v xml:space="preserve">SEDUC </v>
          </cell>
        </row>
        <row r="5162">
          <cell r="A5162" t="str">
            <v/>
          </cell>
          <cell r="D5162">
            <v>0</v>
          </cell>
        </row>
        <row r="5163">
          <cell r="A5163" t="str">
            <v>33.03.010</v>
          </cell>
          <cell r="B5163" t="str">
            <v xml:space="preserve">FORNECIMENTO E INSTALAÇÃO DE DAMPER RL - B 800 X 705 - NOVA SEDE VÁRZEA </v>
          </cell>
          <cell r="C5163" t="str">
            <v>Un</v>
          </cell>
          <cell r="D5163">
            <v>216.20000000000002</v>
          </cell>
          <cell r="E5163">
            <v>172.96</v>
          </cell>
          <cell r="F5163" t="str">
            <v>SEDUC</v>
          </cell>
        </row>
        <row r="5164">
          <cell r="A5164" t="str">
            <v/>
          </cell>
          <cell r="D5164">
            <v>0</v>
          </cell>
        </row>
        <row r="5165">
          <cell r="A5165" t="str">
            <v>33.03.011</v>
          </cell>
          <cell r="B5165" t="str">
            <v xml:space="preserve">FORNECIMENTO E INSTALAÇÃO DE DAMPER RL - B 980 X 655 - NOVA SEDE VÁRZEA </v>
          </cell>
          <cell r="C5165" t="str">
            <v>Un</v>
          </cell>
          <cell r="D5165">
            <v>236.97500000000002</v>
          </cell>
          <cell r="E5165">
            <v>189.58</v>
          </cell>
          <cell r="F5165" t="str">
            <v xml:space="preserve">SEDUC </v>
          </cell>
        </row>
        <row r="5166">
          <cell r="A5166" t="str">
            <v/>
          </cell>
          <cell r="D5166">
            <v>0</v>
          </cell>
        </row>
        <row r="5167">
          <cell r="A5167" t="str">
            <v>33.03.012</v>
          </cell>
          <cell r="B5167" t="str">
            <v>FORNECIMENTO E INSTALAÇÃO DE DAMPER RL - B 430 X 405 - NOVA SEDE VÁRZEA</v>
          </cell>
          <cell r="C5167" t="str">
            <v>Un</v>
          </cell>
          <cell r="D5167">
            <v>107.825</v>
          </cell>
          <cell r="E5167">
            <v>86.26</v>
          </cell>
          <cell r="F5167" t="str">
            <v>SEDUC</v>
          </cell>
        </row>
        <row r="5168">
          <cell r="A5168" t="str">
            <v/>
          </cell>
          <cell r="D5168">
            <v>0</v>
          </cell>
        </row>
        <row r="5169">
          <cell r="A5169" t="str">
            <v>33.03.013</v>
          </cell>
          <cell r="B5169" t="str">
            <v xml:space="preserve">FORNECIMENTO E INSTALAÇÃO DE DAMPER RL - B 500 X 455 - NOVA SEDE VÁRZEA </v>
          </cell>
          <cell r="C5169" t="str">
            <v>Un</v>
          </cell>
          <cell r="D5169">
            <v>130.38749999999999</v>
          </cell>
          <cell r="E5169">
            <v>104.31</v>
          </cell>
          <cell r="F5169" t="str">
            <v>SEDUC</v>
          </cell>
        </row>
        <row r="5170">
          <cell r="A5170" t="str">
            <v/>
          </cell>
          <cell r="D5170">
            <v>0</v>
          </cell>
        </row>
        <row r="5171">
          <cell r="A5171" t="str">
            <v>33.03.014</v>
          </cell>
          <cell r="B5171" t="str">
            <v xml:space="preserve">FORNECIMENTO E INSTALAÇÃO DE DAMPER RL - B 500 X 375 - NOVA SEDE VÁRZEA </v>
          </cell>
          <cell r="C5171" t="str">
            <v>Un</v>
          </cell>
          <cell r="D5171">
            <v>112.9375</v>
          </cell>
          <cell r="E5171">
            <v>90.35</v>
          </cell>
          <cell r="F5171" t="str">
            <v xml:space="preserve">SEDUC </v>
          </cell>
        </row>
        <row r="5172">
          <cell r="A5172" t="str">
            <v/>
          </cell>
          <cell r="D5172">
            <v>0</v>
          </cell>
        </row>
        <row r="5173">
          <cell r="A5173" t="str">
            <v>33.03.015</v>
          </cell>
          <cell r="B5173" t="str">
            <v xml:space="preserve">FORNECIMENTO E INSTALAÇÃO DE DAMPER RL - B 250 X 205  - NOVA SEDE VÁRZEA </v>
          </cell>
          <cell r="C5173" t="str">
            <v>Un</v>
          </cell>
          <cell r="D5173">
            <v>60.875</v>
          </cell>
          <cell r="E5173">
            <v>48.7</v>
          </cell>
          <cell r="F5173" t="str">
            <v xml:space="preserve">SEDUC </v>
          </cell>
        </row>
        <row r="5174">
          <cell r="A5174" t="str">
            <v/>
          </cell>
          <cell r="D5174">
            <v>0</v>
          </cell>
        </row>
        <row r="5175">
          <cell r="A5175" t="str">
            <v>33.03.016</v>
          </cell>
          <cell r="B5175" t="str">
            <v xml:space="preserve">FORNECIMENTO E INSTALAÇÃO GRELHA VDF - 711 497 X 197 - NOVA SEDE VÁRZEA </v>
          </cell>
          <cell r="C5175" t="str">
            <v>Un</v>
          </cell>
          <cell r="D5175">
            <v>82.887500000000003</v>
          </cell>
          <cell r="E5175">
            <v>66.31</v>
          </cell>
          <cell r="F5175" t="str">
            <v xml:space="preserve">SEDUC </v>
          </cell>
        </row>
        <row r="5176">
          <cell r="A5176" t="str">
            <v/>
          </cell>
          <cell r="D5176">
            <v>0</v>
          </cell>
        </row>
        <row r="5177">
          <cell r="A5177" t="str">
            <v>33.03.017</v>
          </cell>
          <cell r="B5177" t="str">
            <v xml:space="preserve">FORNECIMENTO E INSTALAÇÃO GRELHA VDF - 711 197 X 197 - NOVA SEDE VÁRZEA </v>
          </cell>
          <cell r="C5177" t="str">
            <v>Un</v>
          </cell>
          <cell r="D5177">
            <v>44.4375</v>
          </cell>
          <cell r="E5177">
            <v>35.549999999999997</v>
          </cell>
          <cell r="F5177" t="str">
            <v xml:space="preserve">SEDUC </v>
          </cell>
        </row>
        <row r="5178">
          <cell r="A5178" t="str">
            <v/>
          </cell>
          <cell r="D5178">
            <v>0</v>
          </cell>
        </row>
        <row r="5179">
          <cell r="A5179" t="str">
            <v>33.03.018</v>
          </cell>
          <cell r="B5179" t="str">
            <v xml:space="preserve">FORNECIMENTO E INSTALAÇÃO GRELHA VDF - 711 297 X 197 - NOVA SEDE VÁRZEA </v>
          </cell>
          <cell r="C5179" t="str">
            <v>Un</v>
          </cell>
          <cell r="D5179">
            <v>57.300000000000004</v>
          </cell>
          <cell r="E5179">
            <v>45.84</v>
          </cell>
          <cell r="F5179" t="str">
            <v xml:space="preserve">SEDUC </v>
          </cell>
        </row>
        <row r="5180">
          <cell r="A5180" t="str">
            <v/>
          </cell>
          <cell r="D5180">
            <v>0</v>
          </cell>
        </row>
        <row r="5181">
          <cell r="A5181" t="str">
            <v>33.03.019</v>
          </cell>
          <cell r="B5181" t="str">
            <v xml:space="preserve">FORNECIMENTO E INSTALAÇÃO GRELHA VDF - 711 197 X 147 - NOVA SEDE VÁRZEA </v>
          </cell>
          <cell r="C5181" t="str">
            <v>Un</v>
          </cell>
          <cell r="D5181">
            <v>40.025000000000006</v>
          </cell>
          <cell r="E5181">
            <v>32.020000000000003</v>
          </cell>
          <cell r="F5181" t="str">
            <v xml:space="preserve">SEDUC </v>
          </cell>
        </row>
        <row r="5182">
          <cell r="A5182" t="str">
            <v/>
          </cell>
          <cell r="D5182">
            <v>0</v>
          </cell>
        </row>
        <row r="5183">
          <cell r="A5183" t="str">
            <v>33.03.020</v>
          </cell>
          <cell r="B5183" t="str">
            <v xml:space="preserve">FORNECIMENTO E INSTALAÇÃO GRELHA VDF - 711 347 X 347 - NOVA SEDE VÁRZEA </v>
          </cell>
          <cell r="C5183" t="str">
            <v>Un</v>
          </cell>
          <cell r="D5183">
            <v>95.587500000000006</v>
          </cell>
          <cell r="E5183">
            <v>76.47</v>
          </cell>
          <cell r="F5183" t="str">
            <v xml:space="preserve">SEDUC </v>
          </cell>
        </row>
        <row r="5184">
          <cell r="A5184" t="str">
            <v/>
          </cell>
          <cell r="D5184">
            <v>0</v>
          </cell>
        </row>
        <row r="5185">
          <cell r="A5185" t="str">
            <v>33.03.021</v>
          </cell>
          <cell r="B5185" t="str">
            <v xml:space="preserve">FORNECIMENTO E INSTALAÇÃO GRELHA AR - A  525 X 525  - NOVA SEDE VÁRZEA </v>
          </cell>
          <cell r="C5185" t="str">
            <v>Un</v>
          </cell>
          <cell r="D5185">
            <v>123.6125</v>
          </cell>
          <cell r="E5185">
            <v>98.89</v>
          </cell>
          <cell r="F5185" t="str">
            <v xml:space="preserve">SEDUC </v>
          </cell>
        </row>
        <row r="5186">
          <cell r="A5186" t="str">
            <v/>
          </cell>
          <cell r="D5186">
            <v>0</v>
          </cell>
        </row>
        <row r="5187">
          <cell r="A5187" t="str">
            <v>33.03.022</v>
          </cell>
          <cell r="B5187" t="str">
            <v xml:space="preserve">FORNECIMENTO E INSTALAÇÃO GRELHA AR - A  1.025  X 525  - NOVA SEDE VÁRZEA </v>
          </cell>
          <cell r="C5187" t="str">
            <v>Un</v>
          </cell>
          <cell r="D5187">
            <v>224.11249999999998</v>
          </cell>
          <cell r="E5187">
            <v>179.29</v>
          </cell>
          <cell r="F5187" t="str">
            <v xml:space="preserve">SEDUC </v>
          </cell>
        </row>
        <row r="5188">
          <cell r="A5188" t="str">
            <v/>
          </cell>
          <cell r="D5188">
            <v>0</v>
          </cell>
        </row>
        <row r="5189">
          <cell r="A5189" t="str">
            <v>33.03.023</v>
          </cell>
          <cell r="B5189" t="str">
            <v xml:space="preserve">FORNECIMENTO E INSTALAÇÃO GRELHA AR - A  325 X 325  - NOVA SEDE VÁRZEA </v>
          </cell>
          <cell r="C5189" t="str">
            <v>Un</v>
          </cell>
          <cell r="D5189">
            <v>59.474999999999994</v>
          </cell>
          <cell r="E5189">
            <v>47.58</v>
          </cell>
          <cell r="F5189" t="str">
            <v xml:space="preserve">SEDUC </v>
          </cell>
        </row>
        <row r="5190">
          <cell r="A5190" t="str">
            <v/>
          </cell>
          <cell r="D5190">
            <v>0</v>
          </cell>
        </row>
        <row r="5191">
          <cell r="A5191" t="str">
            <v>33.03.024</v>
          </cell>
          <cell r="B5191" t="str">
            <v xml:space="preserve">FORNECIMENTO E INSTALAÇÃO GRELHA AR - A  765 X 525  - NOVA SEDE VÁRZEA </v>
          </cell>
          <cell r="C5191" t="str">
            <v>Un</v>
          </cell>
          <cell r="D5191">
            <v>172.4375</v>
          </cell>
          <cell r="E5191">
            <v>137.94999999999999</v>
          </cell>
          <cell r="F5191" t="str">
            <v xml:space="preserve">SEDUC </v>
          </cell>
        </row>
        <row r="5192">
          <cell r="A5192" t="str">
            <v/>
          </cell>
          <cell r="D5192">
            <v>0</v>
          </cell>
        </row>
        <row r="5193">
          <cell r="A5193" t="str">
            <v>33.03.025</v>
          </cell>
          <cell r="B5193" t="str">
            <v xml:space="preserve">FORNECIMENTO E INSTALAÇÃO GRELHA AR - A  1.225 X 525  - NOVA SEDE VÁRZEA </v>
          </cell>
          <cell r="C5193" t="str">
            <v>Un</v>
          </cell>
          <cell r="D5193">
            <v>262.5</v>
          </cell>
          <cell r="E5193">
            <v>210</v>
          </cell>
          <cell r="F5193" t="str">
            <v xml:space="preserve">SEDUC </v>
          </cell>
        </row>
        <row r="5194">
          <cell r="A5194" t="str">
            <v/>
          </cell>
          <cell r="D5194">
            <v>0</v>
          </cell>
        </row>
        <row r="5195">
          <cell r="A5195" t="str">
            <v>33.03.026</v>
          </cell>
          <cell r="B5195" t="str">
            <v xml:space="preserve">FORNECIMENTO E INSTALAÇÃO GRELHA AR - A  625 X 425   - NOVA SEDE VÁRZEA </v>
          </cell>
          <cell r="C5195" t="str">
            <v>Un</v>
          </cell>
          <cell r="D5195">
            <v>125.6875</v>
          </cell>
          <cell r="E5195">
            <v>100.55</v>
          </cell>
          <cell r="F5195" t="str">
            <v xml:space="preserve">SEDUC </v>
          </cell>
        </row>
        <row r="5196">
          <cell r="A5196" t="str">
            <v/>
          </cell>
          <cell r="D5196">
            <v>0</v>
          </cell>
        </row>
        <row r="5197">
          <cell r="A5197" t="str">
            <v>33.03.027</v>
          </cell>
          <cell r="B5197" t="str">
            <v xml:space="preserve">FORNECIMENTO E INSTALAÇÃO GRELHA AR - A  325 X 225  - NOVA SEDE VÁRZEA </v>
          </cell>
          <cell r="C5197" t="str">
            <v>Un</v>
          </cell>
          <cell r="D5197">
            <v>46.612499999999997</v>
          </cell>
          <cell r="E5197">
            <v>37.29</v>
          </cell>
          <cell r="F5197" t="str">
            <v xml:space="preserve">SEDUC </v>
          </cell>
        </row>
        <row r="5198">
          <cell r="A5198" t="str">
            <v/>
          </cell>
          <cell r="D5198">
            <v>0</v>
          </cell>
        </row>
        <row r="5199">
          <cell r="A5199" t="str">
            <v>33.03.028</v>
          </cell>
          <cell r="B5199" t="str">
            <v xml:space="preserve">FORNECIMENTO E INSTALAÇÃO GRELHA AR - A  825 X 465  - NOVA SEDE VÁRZEA </v>
          </cell>
          <cell r="C5199" t="str">
            <v>Un</v>
          </cell>
          <cell r="D5199">
            <v>171.03750000000002</v>
          </cell>
          <cell r="E5199">
            <v>136.83000000000001</v>
          </cell>
          <cell r="F5199" t="str">
            <v xml:space="preserve">SEDUC </v>
          </cell>
        </row>
        <row r="5200">
          <cell r="A5200" t="str">
            <v/>
          </cell>
          <cell r="D5200">
            <v>0</v>
          </cell>
        </row>
        <row r="5201">
          <cell r="A5201" t="str">
            <v>33.03.029</v>
          </cell>
          <cell r="B5201" t="str">
            <v xml:space="preserve">FORNECIMENTO E INSTALAÇÃO GRELHA AR - A  365 X 265  - NOVA SEDE VÁRZEA </v>
          </cell>
          <cell r="C5201" t="str">
            <v>Un</v>
          </cell>
          <cell r="D5201">
            <v>56.8</v>
          </cell>
          <cell r="E5201">
            <v>45.44</v>
          </cell>
          <cell r="F5201" t="str">
            <v xml:space="preserve">SEDUC </v>
          </cell>
        </row>
        <row r="5202">
          <cell r="A5202" t="str">
            <v/>
          </cell>
          <cell r="D5202">
            <v>0</v>
          </cell>
        </row>
        <row r="5203">
          <cell r="A5203" t="str">
            <v>33.03.030</v>
          </cell>
          <cell r="B5203" t="str">
            <v xml:space="preserve">FORNECIMENTO E INSTALAÇÃO GRELHA AR - A  425 X 325  - NOVA SEDE VÁRZEA </v>
          </cell>
          <cell r="C5203" t="str">
            <v>Un</v>
          </cell>
          <cell r="D5203">
            <v>72.612500000000011</v>
          </cell>
          <cell r="E5203">
            <v>58.09</v>
          </cell>
          <cell r="F5203" t="str">
            <v xml:space="preserve">SEDUC </v>
          </cell>
        </row>
        <row r="5204">
          <cell r="A5204" t="str">
            <v/>
          </cell>
          <cell r="D5204">
            <v>0</v>
          </cell>
        </row>
        <row r="5205">
          <cell r="A5205" t="str">
            <v>33.03.031</v>
          </cell>
          <cell r="B5205" t="str">
            <v xml:space="preserve">FORNECIMENTO E INSTALAÇÃO GRELHA AR - A  1.025 X 465  - NOVA SEDE VÁRZEA </v>
          </cell>
          <cell r="C5205" t="str">
            <v>Un</v>
          </cell>
          <cell r="D5205">
            <v>208.48749999999998</v>
          </cell>
          <cell r="E5205">
            <v>166.79</v>
          </cell>
          <cell r="F5205" t="str">
            <v xml:space="preserve">SEDUC </v>
          </cell>
        </row>
        <row r="5206">
          <cell r="A5206" t="str">
            <v/>
          </cell>
          <cell r="D5206">
            <v>0</v>
          </cell>
        </row>
        <row r="5207">
          <cell r="A5207" t="str">
            <v>33.03.032</v>
          </cell>
          <cell r="B5207" t="str">
            <v>FORNECIMENTO E INSTALAÇÃO DE GRELHA  AR-A 325 X 265 - NOVA SEDE VÁRZEA</v>
          </cell>
          <cell r="C5207" t="str">
            <v>Un</v>
          </cell>
          <cell r="D5207">
            <v>66.637500000000003</v>
          </cell>
          <cell r="E5207">
            <v>53.31</v>
          </cell>
          <cell r="F5207" t="str">
            <v>SEDUC</v>
          </cell>
        </row>
        <row r="5208">
          <cell r="A5208" t="str">
            <v/>
          </cell>
          <cell r="D5208">
            <v>0</v>
          </cell>
        </row>
        <row r="5209">
          <cell r="A5209" t="str">
            <v>33.03.033</v>
          </cell>
          <cell r="B5209" t="str">
            <v xml:space="preserve">FORNECIMENTO E INSTALAÇÃO GRELHA AR - A  265 X 265  - NOVA SEDE VÁRZEA </v>
          </cell>
          <cell r="C5209" t="str">
            <v>Un</v>
          </cell>
          <cell r="D5209">
            <v>45.324999999999996</v>
          </cell>
          <cell r="E5209">
            <v>36.26</v>
          </cell>
          <cell r="F5209" t="str">
            <v xml:space="preserve">SEDUC </v>
          </cell>
        </row>
        <row r="5210">
          <cell r="A5210" t="str">
            <v/>
          </cell>
          <cell r="D5210">
            <v>0</v>
          </cell>
        </row>
        <row r="5211">
          <cell r="A5211" t="str">
            <v>33.03.034</v>
          </cell>
          <cell r="B5211" t="str">
            <v xml:space="preserve">FORNECIMENTO E INSTALAÇÃO GRELHA AWK 297 X 297  - NOVA SEDE VÁRZEA </v>
          </cell>
          <cell r="C5211" t="str">
            <v>Un</v>
          </cell>
          <cell r="D5211">
            <v>56.075000000000003</v>
          </cell>
          <cell r="E5211">
            <v>44.86</v>
          </cell>
          <cell r="F5211" t="str">
            <v xml:space="preserve">SEDUC </v>
          </cell>
        </row>
        <row r="5212">
          <cell r="A5212" t="str">
            <v/>
          </cell>
          <cell r="D5212">
            <v>0</v>
          </cell>
        </row>
        <row r="5213">
          <cell r="A5213" t="str">
            <v>33.03.035</v>
          </cell>
          <cell r="B5213" t="str">
            <v xml:space="preserve">FORNECIMENTO E INSTALAÇÃO GRELHA AGS - T 325 X 265 - NOVA SEDE VÁRZEA </v>
          </cell>
          <cell r="C5213" t="str">
            <v>Un</v>
          </cell>
          <cell r="D5213">
            <v>88.612499999999997</v>
          </cell>
          <cell r="E5213">
            <v>70.89</v>
          </cell>
          <cell r="F5213" t="str">
            <v xml:space="preserve">SEDUC </v>
          </cell>
        </row>
        <row r="5214">
          <cell r="A5214" t="str">
            <v/>
          </cell>
          <cell r="D5214">
            <v>0</v>
          </cell>
        </row>
        <row r="5215">
          <cell r="A5215" t="str">
            <v>33.04.001</v>
          </cell>
          <cell r="B5215" t="str">
            <v>FORNECIMENTO E INSTALAÇÃO DE DUTOS REFRIG. C/ CHAPA GALV. #26, INCL. ISOLAM. TERM, CANTONEIRA, FITA ALUM, SELO PLAST. FITA PLAST, REBITE, PARAF., CORTE E PERDA DA CHAPA, LÂMINA E BROCAS - NOVA SEDE - VÁRZEA</v>
          </cell>
          <cell r="C5215" t="str">
            <v>Kg</v>
          </cell>
          <cell r="D5215">
            <v>25</v>
          </cell>
          <cell r="E5215">
            <v>20</v>
          </cell>
          <cell r="F5215" t="str">
            <v>SEDUC</v>
          </cell>
        </row>
        <row r="5216">
          <cell r="A5216" t="str">
            <v/>
          </cell>
          <cell r="D5216">
            <v>0</v>
          </cell>
        </row>
        <row r="5217">
          <cell r="A5217" t="str">
            <v>33.04.002</v>
          </cell>
          <cell r="B5217" t="str">
            <v>FORNECIMENTO E INSTALAÇÃO DE DUTOS REFRIG. C/ CHAPA GALV. #24, INCL. ISOLAM. TERM, CANTONEIRA, FITA ALUM, SELO PLAST. FITA PLAST, REBITE, PARAF., CORTE E PERDA DA CHAPA, LÂMINA E BROCAS - NOVA SEDE - VÁRZEA</v>
          </cell>
          <cell r="C5217" t="str">
            <v>Kg</v>
          </cell>
          <cell r="D5217">
            <v>25</v>
          </cell>
          <cell r="E5217">
            <v>20</v>
          </cell>
          <cell r="F5217" t="str">
            <v>SEDUC</v>
          </cell>
        </row>
        <row r="5218">
          <cell r="A5218" t="str">
            <v/>
          </cell>
          <cell r="D5218">
            <v>0</v>
          </cell>
        </row>
        <row r="5219">
          <cell r="A5219" t="str">
            <v>33.04.003</v>
          </cell>
          <cell r="B5219" t="str">
            <v>FORNECIMENTO E INSTALAÇÃO DE DUTOS REFRIG. C/ CHAPA GALV. #22, INCL. ISOLAM. TERM, CANTONEIRA, FITA ALUM, SELO PLAST. FITA PLAST, REBITE, PARAF., CORTE E PERDA DA CHAPA, LÂMINA E BROCAS - NOVA SEDE - VÁRZEA</v>
          </cell>
          <cell r="C5219" t="str">
            <v>Kg</v>
          </cell>
          <cell r="D5219">
            <v>25</v>
          </cell>
          <cell r="E5219">
            <v>20</v>
          </cell>
          <cell r="F5219" t="str">
            <v>SEDUC</v>
          </cell>
        </row>
        <row r="5220">
          <cell r="A5220" t="str">
            <v/>
          </cell>
          <cell r="D5220">
            <v>0</v>
          </cell>
        </row>
        <row r="5221">
          <cell r="A5221" t="str">
            <v>33.04.004</v>
          </cell>
          <cell r="B5221" t="str">
            <v>FORNECIMENTO E INSTALAÇÃO DE DUTOS REFRIG. C/ CHAPA GALV. #20, INCL. ISOLAM. TERM, CANTONEIRA, FITA ALUM, SELO PLAST. FITA PLAST, REBITE, PARAF., CORTE E PERDA DA CHAPA, LÂMINA E BROCAS - NOVA SEDE - VÁRZEA</v>
          </cell>
          <cell r="C5221" t="str">
            <v>Kg</v>
          </cell>
          <cell r="D5221">
            <v>25</v>
          </cell>
          <cell r="E5221">
            <v>20</v>
          </cell>
          <cell r="F5221" t="str">
            <v>SEDUC</v>
          </cell>
        </row>
        <row r="5222">
          <cell r="A5222" t="str">
            <v/>
          </cell>
          <cell r="D5222">
            <v>0</v>
          </cell>
        </row>
        <row r="5223">
          <cell r="A5223" t="str">
            <v>33.04.005</v>
          </cell>
          <cell r="B5223" t="str">
            <v>FORNECIMENTO E INSTALAÇÃO DE DUTOS REFRIG. C/ CHAPA GALV. #18, INCL. ISOLAM. TERM, CANTONEIRA, FITA ALUM, SELO PLAST. FITA PLAST, REBITE, PARAF., CORTE E PERDA DA CHAPA, LÂMINA E BROCAS - NOVA SEDE - VÁRZEA</v>
          </cell>
          <cell r="C5223" t="str">
            <v>Kg</v>
          </cell>
          <cell r="D5223">
            <v>25</v>
          </cell>
          <cell r="E5223">
            <v>20</v>
          </cell>
          <cell r="F5223" t="str">
            <v>SEDUC</v>
          </cell>
        </row>
        <row r="5224">
          <cell r="A5224" t="str">
            <v/>
          </cell>
          <cell r="D5224">
            <v>0</v>
          </cell>
        </row>
        <row r="5225">
          <cell r="A5225" t="str">
            <v>33.04.006</v>
          </cell>
          <cell r="B5225" t="str">
            <v xml:space="preserve"> FORNECIMENTO E INSTALAÇÃO DE DUTOS DE REFRIGERAÇÃO FLEXIVEL DE 150MM - NOVA SEDE VÁRZEA</v>
          </cell>
          <cell r="C5225" t="str">
            <v>m</v>
          </cell>
          <cell r="D5225">
            <v>37.725000000000001</v>
          </cell>
          <cell r="E5225">
            <v>30.18</v>
          </cell>
          <cell r="F5225" t="str">
            <v>SEDUC</v>
          </cell>
        </row>
        <row r="5226">
          <cell r="A5226" t="str">
            <v/>
          </cell>
          <cell r="D5226">
            <v>0</v>
          </cell>
        </row>
        <row r="5227">
          <cell r="A5227" t="str">
            <v>33.04.007</v>
          </cell>
          <cell r="B5227" t="str">
            <v xml:space="preserve"> FORNECIMENTO E INSTALAÇÃO DE DUTOS DE REFRIGERAÇÃO FLEXIVEL DE 100 MM - NOVA SEDE VÁRZEA</v>
          </cell>
          <cell r="C5227" t="str">
            <v>m</v>
          </cell>
          <cell r="D5227">
            <v>24.4375</v>
          </cell>
          <cell r="E5227">
            <v>19.55</v>
          </cell>
          <cell r="F5227" t="str">
            <v>SEDUC</v>
          </cell>
        </row>
        <row r="5228">
          <cell r="A5228" t="str">
            <v/>
          </cell>
          <cell r="D5228">
            <v>0</v>
          </cell>
        </row>
        <row r="5229">
          <cell r="A5229" t="str">
            <v>33.05.001</v>
          </cell>
          <cell r="B5229" t="str">
            <v>FORNECIMENTO E INSTALAÇÃO DE EXAUSTOR AXC - 150 E SUPORTE - NOVA SEDE VÁRZEA</v>
          </cell>
          <cell r="C5229" t="str">
            <v>Un</v>
          </cell>
          <cell r="D5229">
            <v>1335.6875</v>
          </cell>
          <cell r="E5229">
            <v>1068.55</v>
          </cell>
          <cell r="F5229" t="str">
            <v xml:space="preserve">SEDUC </v>
          </cell>
        </row>
        <row r="5230">
          <cell r="A5230" t="str">
            <v/>
          </cell>
          <cell r="D5230">
            <v>0</v>
          </cell>
        </row>
        <row r="5231">
          <cell r="A5231" t="str">
            <v>33.05.002</v>
          </cell>
          <cell r="B5231" t="str">
            <v>FORNECIMENTO E INSTALAÇÃO DE EXAUSTOR AXC-200B E SUPORTE - NOVA SEDE VÁRZEA</v>
          </cell>
          <cell r="C5231" t="str">
            <v>Un</v>
          </cell>
          <cell r="D5231">
            <v>1553.8125</v>
          </cell>
          <cell r="E5231">
            <v>1243.05</v>
          </cell>
          <cell r="F5231" t="str">
            <v xml:space="preserve">SEDUC </v>
          </cell>
        </row>
        <row r="5232">
          <cell r="A5232" t="str">
            <v/>
          </cell>
          <cell r="D5232">
            <v>0</v>
          </cell>
        </row>
        <row r="5233">
          <cell r="A5233" t="str">
            <v>33.05.003</v>
          </cell>
          <cell r="B5233" t="str">
            <v>FORNECIMENTO E INSTALAÇÃO DE EXAUSTOR AXC-315A E SUPORTE - NOVA SEDE VÁRZEA</v>
          </cell>
          <cell r="C5233" t="str">
            <v>Un</v>
          </cell>
          <cell r="D5233">
            <v>1921.3125</v>
          </cell>
          <cell r="E5233">
            <v>1537.05</v>
          </cell>
          <cell r="F5233" t="str">
            <v xml:space="preserve">SEDUC </v>
          </cell>
        </row>
        <row r="5234">
          <cell r="A5234" t="str">
            <v/>
          </cell>
          <cell r="D5234">
            <v>0</v>
          </cell>
        </row>
        <row r="5235">
          <cell r="A5235" t="str">
            <v>33.05.004</v>
          </cell>
          <cell r="B5235" t="str">
            <v>FORNECIMENTO E INSTALAÇÃO DE EXAUSTOR AXIAL 3.000M³/H - NOVA SEDE VÁRZEA</v>
          </cell>
          <cell r="C5235" t="str">
            <v>Un</v>
          </cell>
          <cell r="D5235">
            <v>2049.6750000000002</v>
          </cell>
          <cell r="E5235">
            <v>1639.74</v>
          </cell>
          <cell r="F5235" t="str">
            <v xml:space="preserve">SEDUC </v>
          </cell>
        </row>
        <row r="5236">
          <cell r="A5236" t="str">
            <v/>
          </cell>
          <cell r="D5236">
            <v>0</v>
          </cell>
        </row>
        <row r="5237">
          <cell r="A5237" t="str">
            <v>33.06.001</v>
          </cell>
          <cell r="B5237" t="str">
            <v>FORNECIMENTO E INSTALAÇÃO DE SUPORTE PARA CONDENSADORES SPLITS 7.000 A 24.000 BTUS - NOVA SEDE VÁRZEA</v>
          </cell>
          <cell r="C5237" t="str">
            <v>Un</v>
          </cell>
          <cell r="D5237">
            <v>44.987500000000004</v>
          </cell>
          <cell r="E5237">
            <v>35.99</v>
          </cell>
          <cell r="F5237" t="str">
            <v xml:space="preserve">SEDUC </v>
          </cell>
        </row>
        <row r="5238">
          <cell r="A5238" t="str">
            <v/>
          </cell>
          <cell r="D5238">
            <v>0</v>
          </cell>
        </row>
        <row r="5239">
          <cell r="A5239" t="str">
            <v>33.06.002</v>
          </cell>
          <cell r="B5239" t="str">
            <v>FORNECIMENTO E INSTALAÇÃO DE SUPORTE PARA CONDENSADORES SPLITS 24.000 A 36.000 BTUS - NOVA SEDE VÁRZEA</v>
          </cell>
          <cell r="C5239" t="str">
            <v>Un</v>
          </cell>
          <cell r="D5239">
            <v>51.1875</v>
          </cell>
          <cell r="E5239">
            <v>40.950000000000003</v>
          </cell>
          <cell r="F5239" t="str">
            <v xml:space="preserve">SEDUC </v>
          </cell>
        </row>
        <row r="5240">
          <cell r="A5240" t="str">
            <v/>
          </cell>
          <cell r="D5240">
            <v>0</v>
          </cell>
        </row>
        <row r="5241">
          <cell r="A5241" t="str">
            <v>33.06.003</v>
          </cell>
          <cell r="B5241" t="str">
            <v>FORNECIMENTO E INSTALAÇÃO DE SUPORTE PARA CONDENSADORES SPLITS 48.000 A 60.000 BTUS - NOVA SEDE VÁRZEA</v>
          </cell>
          <cell r="C5241" t="str">
            <v>Un</v>
          </cell>
          <cell r="D5241">
            <v>100.22500000000001</v>
          </cell>
          <cell r="E5241">
            <v>80.180000000000007</v>
          </cell>
          <cell r="F5241" t="str">
            <v xml:space="preserve">SEDUC </v>
          </cell>
        </row>
        <row r="5242">
          <cell r="A5242" t="str">
            <v/>
          </cell>
          <cell r="D5242">
            <v>0</v>
          </cell>
        </row>
        <row r="5243">
          <cell r="A5243" t="str">
            <v>33.07.001</v>
          </cell>
          <cell r="B5243" t="str">
            <v>FORNECIMENTO E INSTALAÇÃO DE CAIXA P/ HIDRANTE 2 LAN. MANG. DE 38 X 15M - NOVA SEDE - VÁRZEA</v>
          </cell>
          <cell r="C5243" t="str">
            <v>Un</v>
          </cell>
          <cell r="D5243">
            <v>1284.8625000000002</v>
          </cell>
          <cell r="E5243">
            <v>1027.8900000000001</v>
          </cell>
          <cell r="F5243" t="str">
            <v>SEDUC</v>
          </cell>
        </row>
        <row r="5244">
          <cell r="A5244" t="str">
            <v/>
          </cell>
          <cell r="D5244">
            <v>0</v>
          </cell>
        </row>
        <row r="5245">
          <cell r="A5245" t="str">
            <v>33.07.002</v>
          </cell>
          <cell r="B5245" t="str">
            <v xml:space="preserve"> FORNECIMENTO E INSTALAÇÃO DE CAIXA P/ HIDRANTE 8 LAN. MANG. DE 38 X 15M - NOVA SEDE - VÁRZEA</v>
          </cell>
          <cell r="C5245" t="str">
            <v>Un</v>
          </cell>
          <cell r="D5245">
            <v>2497.3625000000002</v>
          </cell>
          <cell r="E5245">
            <v>1997.89</v>
          </cell>
          <cell r="F5245" t="str">
            <v>SEDUC</v>
          </cell>
        </row>
        <row r="5246">
          <cell r="A5246" t="str">
            <v/>
          </cell>
          <cell r="D5246">
            <v>0</v>
          </cell>
        </row>
        <row r="5247">
          <cell r="A5247" t="str">
            <v>33.07.003</v>
          </cell>
          <cell r="B5247" t="str">
            <v>FORNECIMENTO E INSTALAÇÃO DE CAIXA PARA HIDRANTE 20 - NOVA  SEDE - VÁRZEA</v>
          </cell>
          <cell r="C5247" t="str">
            <v>Un</v>
          </cell>
          <cell r="D5247">
            <v>2268.1999999999998</v>
          </cell>
          <cell r="E5247">
            <v>1814.56</v>
          </cell>
          <cell r="F5247" t="str">
            <v>SEDUC</v>
          </cell>
        </row>
        <row r="5248">
          <cell r="A5248" t="str">
            <v/>
          </cell>
          <cell r="D5248">
            <v>0</v>
          </cell>
        </row>
        <row r="5249">
          <cell r="A5249" t="str">
            <v>33.07.004</v>
          </cell>
          <cell r="B5249" t="str">
            <v>FORNECIMENTO E INSTALAÇÃO DE LUVA DE REDUÇÃO GALVANIZADA A FOGO DIAM. 4 X 2 1/2" TUP. - NOVA SEDE VÁRZEA</v>
          </cell>
          <cell r="C5249" t="str">
            <v>Un</v>
          </cell>
          <cell r="D5249">
            <v>87.4375</v>
          </cell>
          <cell r="E5249">
            <v>69.95</v>
          </cell>
          <cell r="F5249" t="str">
            <v>SEDUC</v>
          </cell>
        </row>
        <row r="5250">
          <cell r="A5250" t="str">
            <v/>
          </cell>
          <cell r="D5250">
            <v>0</v>
          </cell>
        </row>
        <row r="5251">
          <cell r="A5251" t="str">
            <v>33.07.005</v>
          </cell>
          <cell r="B5251" t="str">
            <v>FORNECIMENTO E INSTALAÇÃO DE LUVA GALVANIZADA A FOGO DIAM. 2 1/2 X 2" TUP - NOVA SEDE - VÁRZEA</v>
          </cell>
          <cell r="C5251" t="str">
            <v>Un</v>
          </cell>
          <cell r="D5251">
            <v>41.974999999999994</v>
          </cell>
          <cell r="E5251">
            <v>33.58</v>
          </cell>
          <cell r="F5251" t="str">
            <v xml:space="preserve">SEDUC </v>
          </cell>
        </row>
        <row r="5252">
          <cell r="A5252" t="str">
            <v/>
          </cell>
          <cell r="D5252">
            <v>0</v>
          </cell>
        </row>
        <row r="5253">
          <cell r="A5253" t="str">
            <v>33.07.006</v>
          </cell>
          <cell r="B5253" t="str">
            <v>FORNECIMENTO E INSTALAÇÃO DE LUVA DE REDUÇÃO GALVANIZADA A FOGO DIAM. 2 1/2 X 1 1/2" TUP - NOVA SEDE VÁRZEA</v>
          </cell>
          <cell r="C5253" t="str">
            <v>Un</v>
          </cell>
          <cell r="D5253">
            <v>39.474999999999994</v>
          </cell>
          <cell r="E5253">
            <v>31.58</v>
          </cell>
          <cell r="F5253" t="str">
            <v xml:space="preserve">SEDUC </v>
          </cell>
        </row>
        <row r="5254">
          <cell r="A5254" t="str">
            <v/>
          </cell>
          <cell r="D5254">
            <v>0</v>
          </cell>
        </row>
        <row r="5255">
          <cell r="A5255" t="str">
            <v>33.07.007</v>
          </cell>
          <cell r="B5255" t="str">
            <v>FORNECIMENTO E INSTALAÇÃO DE LUVA DE REDUÇÃO GALVANIZADA A FOGO DIAM. 2  X 1 " TUP - NOVA SEDE VÁRZEA</v>
          </cell>
          <cell r="C5255" t="str">
            <v>Un</v>
          </cell>
          <cell r="D5255">
            <v>32.012500000000003</v>
          </cell>
          <cell r="E5255">
            <v>25.61</v>
          </cell>
          <cell r="F5255" t="str">
            <v>SEDUC</v>
          </cell>
        </row>
        <row r="5256">
          <cell r="A5256" t="str">
            <v/>
          </cell>
          <cell r="D5256">
            <v>0</v>
          </cell>
        </row>
        <row r="5257">
          <cell r="A5257" t="str">
            <v>33.07.008</v>
          </cell>
          <cell r="B5257" t="str">
            <v>FORNECIMENTO E INSTALAÇÃO DE LUVA DE REDUÇÃO GALVANIZADA A FOGO DIAM. 1 1/2 X 1 1/4 TUP - NOVA SEDE VÁRZEA</v>
          </cell>
          <cell r="C5257" t="str">
            <v>Un</v>
          </cell>
          <cell r="D5257">
            <v>26.625</v>
          </cell>
          <cell r="E5257">
            <v>21.3</v>
          </cell>
          <cell r="F5257" t="str">
            <v xml:space="preserve">SEDUC </v>
          </cell>
        </row>
        <row r="5258">
          <cell r="A5258" t="str">
            <v/>
          </cell>
          <cell r="D5258">
            <v>0</v>
          </cell>
        </row>
        <row r="5259">
          <cell r="A5259" t="str">
            <v>33.07.009</v>
          </cell>
          <cell r="B5259" t="str">
            <v>FORNECIMENTO E INSTALAÇÃO DE LUVA DE REDUÇÃO GALVANIZADA A FOGO DIAM. 1 1/4 X 1" TUP - NOVA SEDE VÁRZEA</v>
          </cell>
          <cell r="C5259" t="str">
            <v>Un</v>
          </cell>
          <cell r="D5259">
            <v>14.5</v>
          </cell>
          <cell r="E5259">
            <v>11.6</v>
          </cell>
          <cell r="F5259" t="str">
            <v xml:space="preserve">SEDUC </v>
          </cell>
        </row>
        <row r="5260">
          <cell r="A5260" t="str">
            <v/>
          </cell>
          <cell r="D5260">
            <v>0</v>
          </cell>
        </row>
        <row r="5261">
          <cell r="A5261" t="str">
            <v>33.07.010</v>
          </cell>
          <cell r="B5261" t="str">
            <v>FORNECIMENTO E INSTALAÇÃO DE LUVA DE REDUÇÃO GALVANIZADA A FOGO DIAM. 2  X 1 1/2" TUP - NOVA SEDE VÁRZEA</v>
          </cell>
          <cell r="C5261" t="str">
            <v>Un</v>
          </cell>
          <cell r="D5261">
            <v>28.262499999999999</v>
          </cell>
          <cell r="E5261">
            <v>22.61</v>
          </cell>
          <cell r="F5261" t="str">
            <v>SEDUC</v>
          </cell>
        </row>
        <row r="5262">
          <cell r="A5262" t="str">
            <v/>
          </cell>
          <cell r="D5262">
            <v>0</v>
          </cell>
        </row>
        <row r="5263">
          <cell r="A5263" t="str">
            <v>33.07.011</v>
          </cell>
          <cell r="B5263" t="str">
            <v>FORNECIMENTO E INSTALAÇÃO DE LUVA DE REDUÇÃO GALVANIZADA A FOGO DIAM. 4 X 2" TUP - NOVA SEDE VÁRZEA</v>
          </cell>
          <cell r="C5263" t="str">
            <v>Un</v>
          </cell>
          <cell r="D5263">
            <v>86.925000000000011</v>
          </cell>
          <cell r="E5263">
            <v>69.540000000000006</v>
          </cell>
          <cell r="F5263" t="str">
            <v xml:space="preserve">SEDUC </v>
          </cell>
        </row>
        <row r="5264">
          <cell r="A5264" t="str">
            <v/>
          </cell>
          <cell r="D5264">
            <v>0</v>
          </cell>
        </row>
        <row r="5265">
          <cell r="A5265" t="str">
            <v>33.07.012</v>
          </cell>
          <cell r="B5265" t="str">
            <v>FORNECIMENTO E INSTALAÇÃO DE LUVA DE REDUÇÃO GALVANIZADA A FOGO DIAM. 4" TUP - NOVA SEDE VÁRZEA</v>
          </cell>
          <cell r="C5265" t="str">
            <v>Un</v>
          </cell>
          <cell r="D5265">
            <v>84.525000000000006</v>
          </cell>
          <cell r="E5265">
            <v>67.62</v>
          </cell>
          <cell r="F5265" t="str">
            <v>SEDUC</v>
          </cell>
        </row>
        <row r="5266">
          <cell r="A5266" t="str">
            <v/>
          </cell>
          <cell r="D5266">
            <v>0</v>
          </cell>
        </row>
        <row r="5267">
          <cell r="A5267" t="str">
            <v>33.07.013</v>
          </cell>
          <cell r="B5267" t="str">
            <v>FORNECIMENTO E INSTALAÇÃO DE LUVA DE REDUÇÃO GALVANIZADA A FOGO DIAM. 2 1/2 " TUP - NOVA SEDE VÁRZEA</v>
          </cell>
          <cell r="C5267" t="str">
            <v>Un</v>
          </cell>
          <cell r="D5267">
            <v>41.987500000000004</v>
          </cell>
          <cell r="E5267">
            <v>33.590000000000003</v>
          </cell>
          <cell r="F5267" t="str">
            <v>SEDUC</v>
          </cell>
        </row>
        <row r="5268">
          <cell r="A5268" t="str">
            <v/>
          </cell>
          <cell r="D5268">
            <v>0</v>
          </cell>
        </row>
        <row r="5269">
          <cell r="A5269" t="str">
            <v>33.07.014</v>
          </cell>
          <cell r="B5269" t="str">
            <v xml:space="preserve"> FORNECIMENTO E INSTALAÇÃO DE LUVA GALVANIZADA A FOGO DIAM. 2 " TUP - NOVA SEDE VÁRZEA</v>
          </cell>
          <cell r="C5269" t="str">
            <v>Un</v>
          </cell>
          <cell r="D5269">
            <v>26.125</v>
          </cell>
          <cell r="E5269">
            <v>20.9</v>
          </cell>
          <cell r="F5269" t="str">
            <v>SEDUC</v>
          </cell>
        </row>
        <row r="5270">
          <cell r="A5270" t="str">
            <v/>
          </cell>
          <cell r="D5270">
            <v>0</v>
          </cell>
        </row>
        <row r="5271">
          <cell r="A5271" t="str">
            <v>33.07.015</v>
          </cell>
          <cell r="B5271" t="str">
            <v>FORNECIMENTO E INSTALAÇÃO DE LUVA GALVANIZADA A FOGO DIAM.  1 1/2" TUP - NOVA SEDE VÁRZEA</v>
          </cell>
          <cell r="C5271" t="str">
            <v>Un</v>
          </cell>
          <cell r="D5271">
            <v>19.175000000000001</v>
          </cell>
          <cell r="E5271">
            <v>15.34</v>
          </cell>
          <cell r="F5271" t="str">
            <v xml:space="preserve">SEDUC </v>
          </cell>
        </row>
        <row r="5272">
          <cell r="A5272" t="str">
            <v/>
          </cell>
          <cell r="D5272">
            <v>0</v>
          </cell>
        </row>
        <row r="5273">
          <cell r="A5273" t="str">
            <v>33.07.016</v>
          </cell>
          <cell r="B5273" t="str">
            <v>FORNECIMENTO E INSTALAÇÃO DE LUVA GALVANIZADA A FOGO DIAM. 1 1/4 TUP - NOVA SEDE VÁRZEA</v>
          </cell>
          <cell r="C5273" t="str">
            <v>Un</v>
          </cell>
          <cell r="D5273">
            <v>17.25</v>
          </cell>
          <cell r="E5273">
            <v>13.8</v>
          </cell>
          <cell r="F5273" t="str">
            <v>SEDUC</v>
          </cell>
        </row>
        <row r="5274">
          <cell r="A5274" t="str">
            <v/>
          </cell>
          <cell r="D5274">
            <v>0</v>
          </cell>
        </row>
        <row r="5275">
          <cell r="A5275" t="str">
            <v>33.07.017</v>
          </cell>
          <cell r="B5275" t="str">
            <v>FORNECIMENTO E INSTALAÇÃO DE LUVA GALVANIZADA A FOGO DIAM. 1 TUP - NOVA SEDE VÁRZEA</v>
          </cell>
          <cell r="C5275" t="str">
            <v>Un</v>
          </cell>
          <cell r="D5275">
            <v>14.275</v>
          </cell>
          <cell r="E5275">
            <v>11.42</v>
          </cell>
          <cell r="F5275" t="str">
            <v>SEDUC</v>
          </cell>
        </row>
        <row r="5276">
          <cell r="A5276" t="str">
            <v/>
          </cell>
          <cell r="D5276">
            <v>0</v>
          </cell>
        </row>
        <row r="5277">
          <cell r="A5277" t="str">
            <v>33.07.018</v>
          </cell>
          <cell r="B5277" t="str">
            <v>FORNECIMENTO E INSTALAÇÃO DE COTOVELO GALVANIZADA A FOGO 90° DIAM. 2" TUP - NOVA SEDE VÁRZEA</v>
          </cell>
          <cell r="C5277" t="str">
            <v>Un</v>
          </cell>
          <cell r="D5277">
            <v>32</v>
          </cell>
          <cell r="E5277">
            <v>25.6</v>
          </cell>
          <cell r="F5277" t="str">
            <v xml:space="preserve">SEDUC </v>
          </cell>
        </row>
        <row r="5278">
          <cell r="A5278" t="str">
            <v/>
          </cell>
          <cell r="D5278">
            <v>0</v>
          </cell>
        </row>
        <row r="5279">
          <cell r="A5279" t="str">
            <v>33.07.019</v>
          </cell>
          <cell r="B5279" t="str">
            <v>FORNECIMENTO E INSTALAÇÃO DE COTOVELO GALVANIZADA A FOGO 90° DIAM. 1 1/2" TUP - NOVA SEDE VÁRZEA</v>
          </cell>
          <cell r="C5279" t="str">
            <v>Un</v>
          </cell>
          <cell r="D5279">
            <v>24.537499999999998</v>
          </cell>
          <cell r="E5279">
            <v>19.63</v>
          </cell>
          <cell r="F5279" t="str">
            <v>SEDUC</v>
          </cell>
        </row>
        <row r="5280">
          <cell r="A5280" t="str">
            <v/>
          </cell>
          <cell r="D5280">
            <v>0</v>
          </cell>
        </row>
        <row r="5281">
          <cell r="A5281" t="str">
            <v>33.07.020</v>
          </cell>
          <cell r="B5281" t="str">
            <v>FORNECIMENTO E INSTALAÇÃO DE COTOVELO GALVANIZADA A FOGO 90° DIAM. 1 1/4" TUP - NOVA SEDE VÁRZEA</v>
          </cell>
          <cell r="C5281" t="str">
            <v>Un</v>
          </cell>
          <cell r="D5281">
            <v>27.825000000000003</v>
          </cell>
          <cell r="E5281">
            <v>22.26</v>
          </cell>
          <cell r="F5281" t="str">
            <v xml:space="preserve">SEDUC </v>
          </cell>
        </row>
        <row r="5282">
          <cell r="A5282" t="str">
            <v/>
          </cell>
          <cell r="D5282">
            <v>0</v>
          </cell>
        </row>
        <row r="5283">
          <cell r="A5283" t="str">
            <v>33.07.021</v>
          </cell>
          <cell r="B5283" t="str">
            <v>FORNECIMENTO E INSTALAÇÃO DE COTOVELO GALVANIZADA A FOGO 90° DIAM. 1" TUP - NOVA SEDE VÁRZEA</v>
          </cell>
          <cell r="C5283" t="str">
            <v>Un</v>
          </cell>
          <cell r="D5283">
            <v>17.162500000000001</v>
          </cell>
          <cell r="E5283">
            <v>13.73</v>
          </cell>
          <cell r="F5283" t="str">
            <v xml:space="preserve">SEDUC </v>
          </cell>
        </row>
        <row r="5284">
          <cell r="A5284" t="str">
            <v/>
          </cell>
          <cell r="D5284">
            <v>0</v>
          </cell>
        </row>
        <row r="5285">
          <cell r="A5285" t="str">
            <v>33.07.022</v>
          </cell>
          <cell r="B5285" t="str">
            <v>FORNECIMENTO E INSTALAÇÃO DE COTOVELO GALVANIZADA A FOGO 90° DIAM. 4" TUP - NOVA SEDE VÁRZEA</v>
          </cell>
          <cell r="C5285" t="str">
            <v>Un</v>
          </cell>
          <cell r="D5285">
            <v>117.44999999999999</v>
          </cell>
          <cell r="E5285">
            <v>93.96</v>
          </cell>
          <cell r="F5285" t="str">
            <v xml:space="preserve">SEDUC </v>
          </cell>
        </row>
        <row r="5286">
          <cell r="A5286" t="str">
            <v/>
          </cell>
          <cell r="D5286">
            <v>0</v>
          </cell>
        </row>
        <row r="5287">
          <cell r="A5287" t="str">
            <v>33.07.023</v>
          </cell>
          <cell r="B5287" t="str">
            <v>FORNECIMENTO E INSTALAÇÃO DE COTOVELO GALVANIZADA A FOGO 90° DIAM. 2 1/2" TUP - NOVA SEDE VÁRZEA</v>
          </cell>
          <cell r="C5287" t="str">
            <v>Un</v>
          </cell>
          <cell r="D5287">
            <v>57.512499999999996</v>
          </cell>
          <cell r="E5287">
            <v>46.01</v>
          </cell>
          <cell r="F5287" t="str">
            <v>SEDUC</v>
          </cell>
        </row>
        <row r="5288">
          <cell r="A5288" t="str">
            <v/>
          </cell>
          <cell r="D5288">
            <v>0</v>
          </cell>
        </row>
        <row r="5289">
          <cell r="A5289" t="str">
            <v>33.07.024</v>
          </cell>
          <cell r="B5289" t="str">
            <v>FORNECIMENTO E INSTALAÇÃO DE COTOVELO MACHO E FEMEA 90°  GALVANIZADO A FOGO DIAM. 2 1/2" TUP - NOVA SEDE VÁRZEA</v>
          </cell>
          <cell r="C5289" t="str">
            <v>Un</v>
          </cell>
          <cell r="D5289">
            <v>65.824999999999989</v>
          </cell>
          <cell r="E5289">
            <v>52.66</v>
          </cell>
          <cell r="F5289" t="str">
            <v>SEDUC</v>
          </cell>
        </row>
        <row r="5290">
          <cell r="A5290" t="str">
            <v/>
          </cell>
          <cell r="D5290">
            <v>0</v>
          </cell>
        </row>
        <row r="5291">
          <cell r="A5291" t="str">
            <v>33.07.025</v>
          </cell>
          <cell r="B5291" t="str">
            <v>FORNECIMENTO E INSTALAÇÃO DE COTOVELO 45° GALVANIZADA A FOGO DIAM. 2 1/2" TUP - NOVA SEDE VÁRZEA</v>
          </cell>
          <cell r="C5291" t="str">
            <v>Un</v>
          </cell>
          <cell r="D5291">
            <v>53.612499999999997</v>
          </cell>
          <cell r="E5291">
            <v>42.89</v>
          </cell>
          <cell r="F5291" t="str">
            <v>SEDUC</v>
          </cell>
        </row>
        <row r="5292">
          <cell r="A5292" t="str">
            <v/>
          </cell>
          <cell r="D5292">
            <v>0</v>
          </cell>
        </row>
        <row r="5293">
          <cell r="A5293" t="str">
            <v>33.07.026</v>
          </cell>
          <cell r="B5293" t="str">
            <v>FORNECIMENTO E INSTALAÇÃO DE COTOVELO 45° GALVANIZADO A FOGO DIAM. 4" TUP - NOVA SEDE VÁRZEA</v>
          </cell>
          <cell r="C5293" t="str">
            <v>Un</v>
          </cell>
          <cell r="D5293">
            <v>115.02499999999999</v>
          </cell>
          <cell r="E5293">
            <v>92.02</v>
          </cell>
          <cell r="F5293" t="str">
            <v>SEDUC</v>
          </cell>
        </row>
        <row r="5294">
          <cell r="A5294" t="str">
            <v/>
          </cell>
          <cell r="D5294">
            <v>0</v>
          </cell>
        </row>
        <row r="5295">
          <cell r="A5295" t="str">
            <v>33.07.028</v>
          </cell>
          <cell r="B5295" t="str">
            <v>FORNECIMENTO E INSTALAÇÃO DE TÊ GALVANIZADO A FOGO DIAM. 2 1/2" TUP - NOVA SEDE VÁRZEA</v>
          </cell>
          <cell r="C5295" t="str">
            <v>Un</v>
          </cell>
          <cell r="D5295">
            <v>62.837500000000006</v>
          </cell>
          <cell r="E5295">
            <v>50.27</v>
          </cell>
          <cell r="F5295" t="str">
            <v xml:space="preserve">SEDUC </v>
          </cell>
        </row>
        <row r="5296">
          <cell r="A5296" t="str">
            <v/>
          </cell>
          <cell r="D5296">
            <v>0</v>
          </cell>
        </row>
        <row r="5297">
          <cell r="A5297" t="str">
            <v>33.07.029</v>
          </cell>
          <cell r="B5297" t="str">
            <v>FORNECIMENTO E INSTALAÇÃO DE TÊ GALVANIZADO A FOGO DIAM 2" TUP - NOVA SEDE - VÁRZEA</v>
          </cell>
          <cell r="C5297" t="str">
            <v>Un</v>
          </cell>
          <cell r="D5297">
            <v>51.4375</v>
          </cell>
          <cell r="E5297">
            <v>41.15</v>
          </cell>
          <cell r="F5297" t="str">
            <v>SEDUC</v>
          </cell>
        </row>
        <row r="5298">
          <cell r="A5298" t="str">
            <v/>
          </cell>
          <cell r="D5298">
            <v>0</v>
          </cell>
        </row>
        <row r="5299">
          <cell r="A5299" t="str">
            <v>33.07.030</v>
          </cell>
          <cell r="B5299" t="str">
            <v xml:space="preserve"> FORNECIMENTO E INSTALAÇÃO DE TÊ GALVANIZADO A FOGO DIAM. 1" TUP - NOVA SEDE VÁRZEA</v>
          </cell>
          <cell r="C5299" t="str">
            <v>Un</v>
          </cell>
          <cell r="D5299">
            <v>20.612499999999997</v>
          </cell>
          <cell r="E5299">
            <v>16.489999999999998</v>
          </cell>
          <cell r="F5299" t="str">
            <v>SEDUC</v>
          </cell>
        </row>
        <row r="5300">
          <cell r="A5300" t="str">
            <v/>
          </cell>
          <cell r="D5300">
            <v>0</v>
          </cell>
        </row>
        <row r="5301">
          <cell r="A5301" t="str">
            <v>33.07.031</v>
          </cell>
          <cell r="B5301" t="str">
            <v>FORNECIMENTO E INSTALAÇÃO DE TÊ DE REDUÇÃO GALVANIZADO A FOGO DIAM. 2 X 1 1/2" TUP - NOVA SEDE VÁRZEA</v>
          </cell>
          <cell r="C5301" t="str">
            <v>Un</v>
          </cell>
          <cell r="D5301">
            <v>46.6875</v>
          </cell>
          <cell r="E5301">
            <v>37.35</v>
          </cell>
          <cell r="F5301" t="str">
            <v xml:space="preserve">SEDUC </v>
          </cell>
        </row>
        <row r="5302">
          <cell r="A5302" t="str">
            <v/>
          </cell>
          <cell r="D5302">
            <v>0</v>
          </cell>
        </row>
        <row r="5303">
          <cell r="A5303" t="str">
            <v>33.07.032</v>
          </cell>
          <cell r="B5303" t="str">
            <v>FORNECIMENTO E INSTALAÇÃO DE TÊ DE REDUÇÃO GALVANIZADO A FOGO DIAM. 1 1/2 X 1" TUP - NOVA SEDE VÁRZEA</v>
          </cell>
          <cell r="C5303" t="str">
            <v>Un</v>
          </cell>
          <cell r="D5303">
            <v>30.487500000000001</v>
          </cell>
          <cell r="E5303">
            <v>24.39</v>
          </cell>
          <cell r="F5303" t="str">
            <v xml:space="preserve">SEDUC </v>
          </cell>
        </row>
        <row r="5304">
          <cell r="A5304" t="str">
            <v/>
          </cell>
          <cell r="D5304">
            <v>0</v>
          </cell>
        </row>
        <row r="5305">
          <cell r="A5305" t="str">
            <v>33.07.033</v>
          </cell>
          <cell r="B5305" t="str">
            <v>FORNECIMENTO E INSTALAÇÃO DE TÊ DE REDUÇÃO GALVANIZADO A FOGO DIAM. 1 1/4 X 1" TUP - NOVA SEDE VÁRZEA</v>
          </cell>
          <cell r="C5305" t="str">
            <v>Un</v>
          </cell>
          <cell r="D5305">
            <v>20.775000000000002</v>
          </cell>
          <cell r="E5305">
            <v>16.62</v>
          </cell>
          <cell r="F5305" t="str">
            <v xml:space="preserve">SEDUC </v>
          </cell>
        </row>
        <row r="5306">
          <cell r="A5306" t="str">
            <v/>
          </cell>
          <cell r="D5306">
            <v>0</v>
          </cell>
        </row>
        <row r="5307">
          <cell r="A5307" t="str">
            <v>33.07.034</v>
          </cell>
          <cell r="B5307" t="str">
            <v>FORNECIMENTO E INSTALAÇÃO DE TÊ DE REDUÇÃO GALVANIZADO A FOGO DIAM. 2 X 1" TUP - NOVA SEDE VÁRZEA</v>
          </cell>
          <cell r="C5307" t="str">
            <v>Un</v>
          </cell>
          <cell r="D5307">
            <v>42.1</v>
          </cell>
          <cell r="E5307">
            <v>33.68</v>
          </cell>
          <cell r="F5307" t="str">
            <v xml:space="preserve">SEDUC </v>
          </cell>
        </row>
        <row r="5308">
          <cell r="A5308" t="str">
            <v/>
          </cell>
          <cell r="D5308">
            <v>0</v>
          </cell>
        </row>
        <row r="5309">
          <cell r="A5309" t="str">
            <v>33.07.035</v>
          </cell>
          <cell r="B5309" t="str">
            <v>FORNECIMENTO E INSTALAÇÃO DE TÊ DE REDUÇÃO GALVANIZADO A FOGO DIAM. 2 1/2 X 1" TUP - NOVA SEDE VÁRZEA</v>
          </cell>
          <cell r="C5309" t="str">
            <v>Un</v>
          </cell>
          <cell r="D5309">
            <v>60.5</v>
          </cell>
          <cell r="E5309">
            <v>48.4</v>
          </cell>
          <cell r="F5309" t="str">
            <v xml:space="preserve">SEDUC </v>
          </cell>
        </row>
        <row r="5310">
          <cell r="A5310" t="str">
            <v/>
          </cell>
          <cell r="D5310">
            <v>0</v>
          </cell>
        </row>
        <row r="5311">
          <cell r="A5311" t="str">
            <v>33.07.036</v>
          </cell>
          <cell r="B5311" t="str">
            <v>FORNECIMENTO E INSTALAÇÃO DE TUBULAÇÃO GALVANIZADO A FOGO DIAM. 2 1/2" X 6M - NOVA SEDE VÁRZEA</v>
          </cell>
          <cell r="C5311" t="str">
            <v>m</v>
          </cell>
          <cell r="D5311">
            <v>87.487499999999997</v>
          </cell>
          <cell r="E5311">
            <v>69.989999999999995</v>
          </cell>
          <cell r="F5311" t="str">
            <v>SEDUC</v>
          </cell>
        </row>
        <row r="5312">
          <cell r="A5312" t="str">
            <v/>
          </cell>
          <cell r="D5312">
            <v>0</v>
          </cell>
        </row>
        <row r="5313">
          <cell r="A5313" t="str">
            <v>33.07.037</v>
          </cell>
          <cell r="B5313" t="str">
            <v>FORNECIMENTO E INSTALAÇÃO DE TUBULAÇÃO GALVANIZADO A FOGO DIAM. 2"  X 6M - NOVA SEDE VÁRZEA</v>
          </cell>
          <cell r="C5313" t="str">
            <v>m</v>
          </cell>
          <cell r="D5313">
            <v>59.387499999999996</v>
          </cell>
          <cell r="E5313">
            <v>47.51</v>
          </cell>
          <cell r="F5313" t="str">
            <v>SEDUC</v>
          </cell>
        </row>
        <row r="5314">
          <cell r="A5314" t="str">
            <v/>
          </cell>
          <cell r="D5314">
            <v>0</v>
          </cell>
        </row>
        <row r="5315">
          <cell r="A5315" t="str">
            <v>33.07.038</v>
          </cell>
          <cell r="B5315" t="str">
            <v>FORNECIMENTO E INSTALAÇÃO DE TUBULAÇÃO GALVANIZADO A FOGO DIAM. 1 1/2" X 6M - NOVA SEDE VÁRZEA</v>
          </cell>
          <cell r="C5315" t="str">
            <v>m</v>
          </cell>
          <cell r="D5315">
            <v>43.387500000000003</v>
          </cell>
          <cell r="E5315">
            <v>34.71</v>
          </cell>
          <cell r="F5315" t="str">
            <v>SEDUC</v>
          </cell>
        </row>
        <row r="5316">
          <cell r="A5316" t="str">
            <v/>
          </cell>
          <cell r="D5316">
            <v>0</v>
          </cell>
        </row>
        <row r="5317">
          <cell r="A5317" t="str">
            <v>33.07.039</v>
          </cell>
          <cell r="B5317" t="str">
            <v>FORNECIMENTO E INSTALAÇÃO DE TUBULAÇÃO GALVANIZADO A FOGO DIAM. 1 1/4" X 6M -  NOVA SEDE VÁRZEA</v>
          </cell>
          <cell r="C5317" t="str">
            <v>m</v>
          </cell>
          <cell r="D5317">
            <v>38.35</v>
          </cell>
          <cell r="E5317">
            <v>30.68</v>
          </cell>
          <cell r="F5317" t="str">
            <v>SEDUC</v>
          </cell>
        </row>
        <row r="5318">
          <cell r="A5318" t="str">
            <v/>
          </cell>
          <cell r="D5318">
            <v>0</v>
          </cell>
        </row>
        <row r="5319">
          <cell r="A5319" t="str">
            <v>33.07.040</v>
          </cell>
          <cell r="B5319" t="str">
            <v>FORNECIMENTO E INSTALAÇÃO DE TUBULAÇÃO GALVANIZADO A FOGO DIAM. 1" X 6M - NOVA SEDE VÁRZEA</v>
          </cell>
          <cell r="C5319" t="str">
            <v>m</v>
          </cell>
          <cell r="D5319">
            <v>27.450000000000003</v>
          </cell>
          <cell r="E5319">
            <v>21.96</v>
          </cell>
          <cell r="F5319" t="str">
            <v>SEDUC</v>
          </cell>
        </row>
        <row r="5320">
          <cell r="A5320" t="str">
            <v/>
          </cell>
          <cell r="D5320">
            <v>0</v>
          </cell>
        </row>
        <row r="5321">
          <cell r="A5321" t="str">
            <v>33.07.041</v>
          </cell>
          <cell r="B5321" t="str">
            <v>FORNECIMENTO E INSTALAÇÃO DE TÊ PARA HIDRANTE DIAM. 4 X 2 1/2" - NOVA SEDE VÁRZEA</v>
          </cell>
          <cell r="C5321" t="str">
            <v>Un</v>
          </cell>
          <cell r="D5321">
            <v>174.89999999999998</v>
          </cell>
          <cell r="E5321">
            <v>139.91999999999999</v>
          </cell>
          <cell r="F5321" t="str">
            <v>SEDUC</v>
          </cell>
        </row>
        <row r="5322">
          <cell r="A5322" t="str">
            <v/>
          </cell>
          <cell r="D5322">
            <v>0</v>
          </cell>
        </row>
        <row r="5323">
          <cell r="A5323" t="str">
            <v>33.07.042</v>
          </cell>
          <cell r="B5323" t="str">
            <v>FORNECIMENTO E INSTALAÇÃO DE TAMPÃO STORZ DIAM. 63MM - NOVA SEDE VÁRZEA</v>
          </cell>
          <cell r="C5323" t="str">
            <v>Un</v>
          </cell>
          <cell r="D5323">
            <v>89.324999999999989</v>
          </cell>
          <cell r="E5323">
            <v>71.459999999999994</v>
          </cell>
          <cell r="F5323" t="str">
            <v>SEDUC</v>
          </cell>
        </row>
        <row r="5324">
          <cell r="A5324" t="str">
            <v/>
          </cell>
          <cell r="D5324">
            <v>0</v>
          </cell>
        </row>
        <row r="5325">
          <cell r="A5325" t="str">
            <v>33.07.043</v>
          </cell>
          <cell r="B5325" t="str">
            <v>FORNECIMENTO E INSTALAÇÃO DE CURVA GALVANIZADO 90° DIAM.2 1/2" - NOVA SEDE VÁRZEA</v>
          </cell>
          <cell r="C5325" t="str">
            <v>Un</v>
          </cell>
          <cell r="D5325">
            <v>148.36250000000001</v>
          </cell>
          <cell r="E5325">
            <v>118.69</v>
          </cell>
          <cell r="F5325" t="str">
            <v>SEDUC</v>
          </cell>
        </row>
        <row r="5326">
          <cell r="A5326" t="str">
            <v/>
          </cell>
          <cell r="D5326">
            <v>0</v>
          </cell>
        </row>
        <row r="5327">
          <cell r="A5327" t="str">
            <v>33.07.044</v>
          </cell>
          <cell r="B5327" t="str">
            <v>FORNECIMENTO E INSTALAÇÃO  DA VÁLVULA GLOBO 45° PARA HIDRANTE DIAM. 2 1/2" TUP - NOVA SEDE VÁRZEA</v>
          </cell>
          <cell r="C5327" t="str">
            <v>Un</v>
          </cell>
          <cell r="D5327">
            <v>152.79999999999998</v>
          </cell>
          <cell r="E5327">
            <v>122.24</v>
          </cell>
          <cell r="F5327" t="str">
            <v>SEDUC</v>
          </cell>
        </row>
        <row r="5328">
          <cell r="A5328" t="str">
            <v/>
          </cell>
          <cell r="D5328">
            <v>0</v>
          </cell>
        </row>
        <row r="5329">
          <cell r="A5329" t="str">
            <v>33.07.045</v>
          </cell>
          <cell r="B5329" t="str">
            <v>FORNECIMENTO E INSTALÇAI DE NIPEL GALVANIZADO DUPLO DIAM. 2 1/2" - NOVA SEDE VÁRZEA</v>
          </cell>
          <cell r="C5329" t="str">
            <v>Un</v>
          </cell>
          <cell r="D5329">
            <v>30.225000000000001</v>
          </cell>
          <cell r="E5329">
            <v>24.18</v>
          </cell>
          <cell r="F5329" t="str">
            <v>SEDUC</v>
          </cell>
        </row>
        <row r="5330">
          <cell r="A5330" t="str">
            <v/>
          </cell>
          <cell r="D5330">
            <v>0</v>
          </cell>
        </row>
        <row r="5331">
          <cell r="A5331" t="str">
            <v>33.07.046</v>
          </cell>
          <cell r="B5331" t="str">
            <v>FORNECIMENTO E ASSENTAMENTO DE TUBULAÇAÕ GALVANIZADA A FOGO DIAM. 4" X 6 M - NOVA SEDE VÁRZEA</v>
          </cell>
          <cell r="C5331" t="str">
            <v>m</v>
          </cell>
          <cell r="D5331">
            <v>162.86249999999998</v>
          </cell>
          <cell r="E5331">
            <v>130.29</v>
          </cell>
          <cell r="F5331" t="str">
            <v>SEDUC</v>
          </cell>
        </row>
        <row r="5332">
          <cell r="A5332" t="str">
            <v/>
          </cell>
          <cell r="D5332">
            <v>0</v>
          </cell>
        </row>
        <row r="5333">
          <cell r="A5333" t="str">
            <v>33.07.047</v>
          </cell>
          <cell r="B5333" t="str">
            <v>FORNECIMENTO E INSTALAÇÃO DE TUBO PROLONGADOR DE  25MM PARA SPRINKLRES - NOVA SEDE VÁRZEA</v>
          </cell>
          <cell r="C5333" t="str">
            <v>m</v>
          </cell>
          <cell r="D5333">
            <v>37.837499999999999</v>
          </cell>
          <cell r="E5333">
            <v>30.27</v>
          </cell>
          <cell r="F5333" t="str">
            <v xml:space="preserve">SEDUC </v>
          </cell>
        </row>
        <row r="5334">
          <cell r="A5334" t="str">
            <v/>
          </cell>
          <cell r="D5334">
            <v>0</v>
          </cell>
        </row>
        <row r="5335">
          <cell r="A5335" t="str">
            <v>33.07.048</v>
          </cell>
          <cell r="B5335" t="str">
            <v>FORNECIMENTO E INSTALAÇÃO DE LUVA DE REDUÇÃO DE 25X15MM PARA SPRINKLRES - NOVA SEDE VÁRZEA</v>
          </cell>
          <cell r="C5335" t="str">
            <v>Un</v>
          </cell>
          <cell r="D5335">
            <v>13.925000000000001</v>
          </cell>
          <cell r="E5335">
            <v>11.14</v>
          </cell>
          <cell r="F5335" t="str">
            <v xml:space="preserve">SEDUC </v>
          </cell>
        </row>
        <row r="5336">
          <cell r="A5336" t="str">
            <v/>
          </cell>
          <cell r="D5336">
            <v>0</v>
          </cell>
        </row>
        <row r="5337">
          <cell r="A5337" t="str">
            <v>33.07.049</v>
          </cell>
          <cell r="B5337" t="str">
            <v>FORNECIMENTO E INSTALAÇÃO DE CANOPLA DE ACABAMENTO - NOVA SEDE VÁRZEA</v>
          </cell>
          <cell r="C5337" t="str">
            <v>Un</v>
          </cell>
          <cell r="D5337">
            <v>15.175000000000001</v>
          </cell>
          <cell r="E5337">
            <v>12.14</v>
          </cell>
          <cell r="F5337" t="str">
            <v>SEDUC</v>
          </cell>
        </row>
        <row r="5338">
          <cell r="A5338" t="str">
            <v/>
          </cell>
          <cell r="D5338">
            <v>0</v>
          </cell>
        </row>
        <row r="5339">
          <cell r="A5339" t="str">
            <v>33.07.050</v>
          </cell>
          <cell r="B5339" t="str">
            <v>FORNECIMENTO E INSTALAÇÃO DE TAMPÃO ENGATE COM CORRENTE - NOVA SEDE VÁRZEA</v>
          </cell>
          <cell r="C5339" t="str">
            <v>Un</v>
          </cell>
          <cell r="D5339">
            <v>91.475000000000009</v>
          </cell>
          <cell r="E5339">
            <v>73.180000000000007</v>
          </cell>
          <cell r="F5339" t="str">
            <v xml:space="preserve">SEDUC </v>
          </cell>
        </row>
        <row r="5340">
          <cell r="A5340" t="str">
            <v/>
          </cell>
          <cell r="D5340">
            <v>0</v>
          </cell>
        </row>
        <row r="5341">
          <cell r="A5341" t="str">
            <v>33.07.051</v>
          </cell>
          <cell r="B5341" t="str">
            <v>FORNECIMENTO E INSTALAÇÃO DE UNIÃO DIAM. 100MM - NOVA SEDE VÁRZEA</v>
          </cell>
          <cell r="C5341" t="str">
            <v>Un</v>
          </cell>
          <cell r="D5341">
            <v>382.4375</v>
          </cell>
          <cell r="E5341">
            <v>305.95</v>
          </cell>
          <cell r="F5341" t="str">
            <v xml:space="preserve">SEDUC </v>
          </cell>
        </row>
        <row r="5342">
          <cell r="A5342" t="str">
            <v/>
          </cell>
          <cell r="D5342">
            <v>0</v>
          </cell>
        </row>
        <row r="5343">
          <cell r="A5343" t="str">
            <v>33.07.052</v>
          </cell>
          <cell r="B5343" t="str">
            <v>FORNECIMENTO E INSTALAÇÃO DE ADAPTADOR ENGATE RÁPIDO DIAM. 63MM - NOVA SEDE VÁRZEA</v>
          </cell>
          <cell r="C5343" t="str">
            <v>Un</v>
          </cell>
          <cell r="D5343">
            <v>87.2</v>
          </cell>
          <cell r="E5343">
            <v>69.760000000000005</v>
          </cell>
          <cell r="F5343" t="str">
            <v xml:space="preserve">SEDUC </v>
          </cell>
        </row>
        <row r="5344">
          <cell r="A5344" t="str">
            <v/>
          </cell>
          <cell r="D5344">
            <v>0</v>
          </cell>
        </row>
        <row r="5345">
          <cell r="A5345" t="str">
            <v>33.07.053</v>
          </cell>
          <cell r="B5345" t="str">
            <v>FORNECIMENTO E INSTALAÇÃO DE BICO SPRINKLERS 68°C -1/2" - NOVA SEDE VÁRZEA</v>
          </cell>
          <cell r="C5345" t="str">
            <v>Un</v>
          </cell>
          <cell r="D5345">
            <v>26</v>
          </cell>
          <cell r="E5345">
            <v>20.8</v>
          </cell>
          <cell r="F5345" t="str">
            <v>SEDUC</v>
          </cell>
        </row>
        <row r="5346">
          <cell r="A5346" t="str">
            <v/>
          </cell>
          <cell r="D5346">
            <v>0</v>
          </cell>
        </row>
        <row r="5347">
          <cell r="A5347" t="str">
            <v>33.08.001</v>
          </cell>
          <cell r="B5347" t="str">
            <v>FORNECIMENTO E INSTALAÇÃO DE DETECTOR IÔNICO DE FUMAÇA - NOVA SEDE VÁRZEA</v>
          </cell>
          <cell r="C5347" t="str">
            <v>Un</v>
          </cell>
          <cell r="D5347">
            <v>215.07499999999999</v>
          </cell>
          <cell r="E5347">
            <v>172.06</v>
          </cell>
          <cell r="F5347" t="str">
            <v>SEDUC</v>
          </cell>
        </row>
        <row r="5348">
          <cell r="A5348" t="str">
            <v/>
          </cell>
          <cell r="D5348">
            <v>0</v>
          </cell>
        </row>
        <row r="5349">
          <cell r="A5349" t="str">
            <v>33.08.002</v>
          </cell>
          <cell r="B5349" t="str">
            <v>FORNECIMENTO E INSTALAÇÃO DE DETECTOR TÉRMICO - NOVA SEDE VÁRZEA</v>
          </cell>
          <cell r="C5349" t="str">
            <v>Un</v>
          </cell>
          <cell r="D5349">
            <v>210.25</v>
          </cell>
          <cell r="E5349">
            <v>168.2</v>
          </cell>
          <cell r="F5349" t="str">
            <v xml:space="preserve">SEDUC </v>
          </cell>
        </row>
        <row r="5350">
          <cell r="A5350" t="str">
            <v/>
          </cell>
          <cell r="D5350">
            <v>0</v>
          </cell>
        </row>
        <row r="5351">
          <cell r="A5351" t="str">
            <v>33.08.003</v>
          </cell>
          <cell r="B5351" t="str">
            <v xml:space="preserve">FORNECIMENTO E INSTALAÇÃO DE DETECTOR TERMOVELOCIMETRICO - NOVA SEDE VÁRZEA </v>
          </cell>
          <cell r="C5351" t="str">
            <v>Un</v>
          </cell>
          <cell r="D5351">
            <v>266.60000000000002</v>
          </cell>
          <cell r="E5351">
            <v>213.28</v>
          </cell>
          <cell r="F5351" t="str">
            <v xml:space="preserve">SEDUC </v>
          </cell>
        </row>
        <row r="5352">
          <cell r="A5352" t="str">
            <v/>
          </cell>
          <cell r="D5352">
            <v>0</v>
          </cell>
        </row>
        <row r="5353">
          <cell r="A5353" t="str">
            <v>33.08.004</v>
          </cell>
          <cell r="B5353" t="str">
            <v>FORNECIMENTO E INSTALAÇÃO LUMINARIA AUT. NO TETO, P/ 02 LÂMP. FLUOR. COMPACTAS 9W, FACE DUPLA, C/ IND. DE SAIDA E SETA, EQUIP. BATER. PROP. 6VX4AH ( AUT. 1,5H) E RECAR. FLUT. AUT. E SUPOR. CHAP. GALV. - NOVA SEDE VÁRZEA</v>
          </cell>
          <cell r="C5353" t="str">
            <v>Un</v>
          </cell>
          <cell r="D5353">
            <v>115.4875</v>
          </cell>
          <cell r="E5353">
            <v>92.39</v>
          </cell>
          <cell r="F5353" t="str">
            <v xml:space="preserve">SEDUC </v>
          </cell>
        </row>
        <row r="5354">
          <cell r="A5354" t="str">
            <v/>
          </cell>
          <cell r="D5354">
            <v>0</v>
          </cell>
        </row>
        <row r="5355">
          <cell r="A5355" t="str">
            <v>33.08.005</v>
          </cell>
          <cell r="B5355" t="str">
            <v>FORNECIMENTO E INSTALAÇÃO UNIDADE  AUT. INST. PAREDE, P/ ILUM. EMERGENCIA, EQUIP. C/ 02 LÂMP. HALÓGENAS 55W, BAT. 12V/ 40AH - AUT. 1H - NOVA SEDE VÁRZEA</v>
          </cell>
          <cell r="C5355" t="str">
            <v>Un</v>
          </cell>
          <cell r="D5355">
            <v>473.86249999999995</v>
          </cell>
          <cell r="E5355">
            <v>379.09</v>
          </cell>
          <cell r="F5355" t="str">
            <v xml:space="preserve">SEDUC </v>
          </cell>
        </row>
        <row r="5356">
          <cell r="A5356" t="str">
            <v/>
          </cell>
          <cell r="D5356">
            <v>0</v>
          </cell>
        </row>
        <row r="5357">
          <cell r="A5357" t="str">
            <v>33.08.006</v>
          </cell>
          <cell r="B5357" t="str">
            <v>FORNECIMENTO E INSTALAÇÃO LUMINARIA AUT. ARANDELA, P/ 02 LÂMP. FLUOR. COMPACTAS 9W, FACE DUPLA, C/ IND. DE SAIDA E SETA, EQUIP. BATER. PROP. 6VX4AH ( AUT. 1,5H) E RECAR. FLUT. AUT. E SUPOR. CHAP. GALV. - NOVA SEDE VÁRZEA</v>
          </cell>
          <cell r="C5357" t="str">
            <v>Un</v>
          </cell>
          <cell r="D5357">
            <v>115.4875</v>
          </cell>
          <cell r="E5357">
            <v>92.39</v>
          </cell>
          <cell r="F5357" t="str">
            <v xml:space="preserve">SEDUC </v>
          </cell>
        </row>
        <row r="5358">
          <cell r="A5358" t="str">
            <v/>
          </cell>
          <cell r="D5358">
            <v>0</v>
          </cell>
        </row>
        <row r="5359">
          <cell r="A5359" t="str">
            <v>33.08.007</v>
          </cell>
          <cell r="B5359" t="str">
            <v xml:space="preserve">FORNECIMENTO E INSTALAÇÃO DE SIRENE BITONAL DE ALARME - 95 DB ( A) - AUDIO VISUAL - NOVA SEDE VÁRZEA </v>
          </cell>
          <cell r="C5359" t="str">
            <v>Un</v>
          </cell>
          <cell r="D5359">
            <v>133.0625</v>
          </cell>
          <cell r="E5359">
            <v>106.45</v>
          </cell>
          <cell r="F5359" t="str">
            <v xml:space="preserve">SEDUC </v>
          </cell>
        </row>
        <row r="5360">
          <cell r="A5360" t="str">
            <v/>
          </cell>
          <cell r="D5360">
            <v>0</v>
          </cell>
        </row>
        <row r="5361">
          <cell r="A5361" t="str">
            <v>33.08.008</v>
          </cell>
          <cell r="B5361" t="str">
            <v>FORNECIMENTO E INSTALAÇÃO DE ACIONADOR MANUAL DE ALARME , ENDEREÇAVEL , TIPO "QUEBRE O VIDRO" - NOVA SEDE VÁRZEA</v>
          </cell>
          <cell r="C5361" t="str">
            <v>Un</v>
          </cell>
          <cell r="D5361">
            <v>157.28749999999999</v>
          </cell>
          <cell r="E5361">
            <v>125.83</v>
          </cell>
          <cell r="F5361" t="str">
            <v xml:space="preserve">SEDUC </v>
          </cell>
        </row>
        <row r="5362">
          <cell r="A5362" t="str">
            <v/>
          </cell>
          <cell r="D5362">
            <v>0</v>
          </cell>
        </row>
        <row r="5363">
          <cell r="A5363" t="str">
            <v>33.08.009</v>
          </cell>
          <cell r="B5363" t="str">
            <v>FORNECIMENTO E INSTALAÇÃO DE PAINEL REPETIDOR - NOVA SEDE VÁRZEA</v>
          </cell>
          <cell r="C5363" t="str">
            <v>Un</v>
          </cell>
          <cell r="D5363">
            <v>1487.7375000000002</v>
          </cell>
          <cell r="E5363">
            <v>1190.19</v>
          </cell>
          <cell r="F5363" t="str">
            <v xml:space="preserve">SEDUC </v>
          </cell>
        </row>
        <row r="5364">
          <cell r="A5364" t="str">
            <v/>
          </cell>
          <cell r="D5364">
            <v>0</v>
          </cell>
        </row>
        <row r="5365">
          <cell r="A5365" t="str">
            <v>33.08.010</v>
          </cell>
          <cell r="B5365" t="str">
            <v xml:space="preserve">FORNECIMENTO E INSTALAÇÃO DE CENTRAL DETECÇÃO E ALARME ENDEREÇAVEL ( INTERLIGADA A CC) - NOVA SEDE VÁRZEA </v>
          </cell>
          <cell r="C5365" t="str">
            <v>Un</v>
          </cell>
          <cell r="D5365">
            <v>6391.2125000000005</v>
          </cell>
          <cell r="E5365">
            <v>5112.97</v>
          </cell>
          <cell r="F5365" t="str">
            <v xml:space="preserve">SEDUC </v>
          </cell>
        </row>
        <row r="5366">
          <cell r="A5366" t="str">
            <v/>
          </cell>
          <cell r="D5366">
            <v>0</v>
          </cell>
        </row>
        <row r="5367">
          <cell r="A5367" t="str">
            <v>33.08.011</v>
          </cell>
          <cell r="B5367" t="str">
            <v>FORNECIMENTO E INSTALAÇÃO LUMINARIA AUT. PAREDE, P/ 01 LÂMP. FLUOR. COMPACTAS 9W, FACE DUPLA, C/ IND. DE SAIDA E SETA, EQUIP. BATER. PROP. 6VX4AH ( AUT. 1,5H) E RECAR. FLUT. AUT. E SUPOR. CHAP. GALV. - NOVA SEDE VÁRZEA</v>
          </cell>
          <cell r="C5367" t="str">
            <v>Un</v>
          </cell>
          <cell r="D5367">
            <v>116.85000000000001</v>
          </cell>
          <cell r="E5367">
            <v>93.48</v>
          </cell>
          <cell r="F5367" t="str">
            <v xml:space="preserve">SEDUC </v>
          </cell>
        </row>
        <row r="5368">
          <cell r="A5368" t="str">
            <v/>
          </cell>
          <cell r="D5368">
            <v>0</v>
          </cell>
        </row>
        <row r="5369">
          <cell r="A5369" t="str">
            <v>33.08.012</v>
          </cell>
          <cell r="B5369" t="str">
            <v>CABO BLINDADO DE 1,5MM² - NOVA SEDE VÁRZEA</v>
          </cell>
          <cell r="C5369" t="str">
            <v>m</v>
          </cell>
          <cell r="D5369">
            <v>13.975</v>
          </cell>
          <cell r="E5369">
            <v>11.18</v>
          </cell>
          <cell r="F5369" t="str">
            <v xml:space="preserve">SEDUC </v>
          </cell>
        </row>
        <row r="5370">
          <cell r="A5370" t="str">
            <v/>
          </cell>
          <cell r="D5370">
            <v>0</v>
          </cell>
        </row>
        <row r="5371">
          <cell r="A5371" t="str">
            <v>33.09.001</v>
          </cell>
          <cell r="B5371" t="str">
            <v>FORNECIMENTO E INSTALAÇÃO DE DUTO DE PISO TIPO "U" CORRUG. 1 VIA 25X70, 4M, COM TAMPA, REF. 140-1/70, FAB. MOPA OU SIM., INCLUSIVE JUNÇÃO,SUPORTE DE FIX., PARAFUSOS,PORCAS, ARRUELAS E DEMAIS MAT. P/ EMENDA - NOVA SEDE VÁRZEA</v>
          </cell>
          <cell r="C5371" t="str">
            <v>Un</v>
          </cell>
          <cell r="D5371">
            <v>74.625</v>
          </cell>
          <cell r="E5371">
            <v>59.7</v>
          </cell>
          <cell r="F5371" t="str">
            <v>SEDUC</v>
          </cell>
        </row>
        <row r="5372">
          <cell r="A5372" t="str">
            <v/>
          </cell>
          <cell r="D5372">
            <v>0</v>
          </cell>
        </row>
        <row r="5373">
          <cell r="A5373" t="str">
            <v>33.09.002</v>
          </cell>
          <cell r="B5373" t="str">
            <v>FORNECIMENTO E INSTALAÇÃO DE DUTO DE PISO TIPO "U" CORRUG. 2 VIA 25X70, 4M, COM TAMPA, REF. 142-2/70, FAB. MOPA OU SIM., INCLUSIVE JUNÇÃO,SUPORTE DE FIX., PARAFUSOS,PORCAS, ARRUELAS E DEMAIS MAT. P/ EMENDA - NOVA SEDE VÁRZEA</v>
          </cell>
          <cell r="C5373" t="str">
            <v>Un</v>
          </cell>
          <cell r="D5373">
            <v>128.72499999999999</v>
          </cell>
          <cell r="E5373">
            <v>102.98</v>
          </cell>
          <cell r="F5373" t="str">
            <v>SEDUC</v>
          </cell>
        </row>
        <row r="5374">
          <cell r="A5374" t="str">
            <v/>
          </cell>
          <cell r="D5374">
            <v>0</v>
          </cell>
        </row>
        <row r="5375">
          <cell r="A5375" t="str">
            <v>33.09.003</v>
          </cell>
          <cell r="B5375" t="str">
            <v>FORNECIMENTO E INSTALAÇÃO DE TAMPÃO P/ DUTO DE PISO DE 25X280,  REF. 142-4/280, FAB. MOPA OU SIMILAR., INCLUSIVE JUNÇÃO,SUPORTE DE FIX., PARAFUSOS,PORCAS, ARRUELAS E DEMAIS MAT. P/ EMENDA - NOVA SEDE VÁRZEA</v>
          </cell>
          <cell r="C5375" t="str">
            <v>Un</v>
          </cell>
          <cell r="D5375">
            <v>17.95</v>
          </cell>
          <cell r="E5375">
            <v>14.36</v>
          </cell>
          <cell r="F5375" t="str">
            <v>SEDUC</v>
          </cell>
        </row>
        <row r="5376">
          <cell r="A5376" t="str">
            <v/>
          </cell>
          <cell r="D5376">
            <v>0</v>
          </cell>
        </row>
        <row r="5377">
          <cell r="A5377" t="str">
            <v>33.09.004</v>
          </cell>
          <cell r="B5377" t="str">
            <v xml:space="preserve"> FORNECIMENTO E INSTALAÇÃO DE CX. DE TOMADA P/ DUTO DE PISO, C/ 02 VIAS DE 70,  REF. 145-11-PR, FAB. MOPA OU SIMILAR., INCLUSIVE PARAFUSOS,PORCAS, ARRUELAS E DEMAIS MAT. P/ INSTALAÇÃO - NOVA SEDE VÁRZEA</v>
          </cell>
          <cell r="C5377" t="str">
            <v>Un</v>
          </cell>
          <cell r="D5377">
            <v>66.887500000000003</v>
          </cell>
          <cell r="E5377">
            <v>53.51</v>
          </cell>
          <cell r="F5377" t="str">
            <v>SEDUC</v>
          </cell>
        </row>
        <row r="5378">
          <cell r="A5378" t="str">
            <v/>
          </cell>
          <cell r="D5378">
            <v>0</v>
          </cell>
        </row>
        <row r="5379">
          <cell r="A5379" t="str">
            <v>33.09.005</v>
          </cell>
          <cell r="B5379" t="str">
            <v>FORNECIMENTO E INSTALAÇÃO DE CX. DE TOMADA P/ DUTO DE PISO, C/ 04 VIAS DE 70,  REF. 145-13-PR, FAB. MOPA OU SIMILAR, INCLUSIVE PARAFUSOS,PORCAS, ARRUELAS E DEMAIS MAT. P/ INSTALAÇÃO - NOVA SEDE VÁRZEA</v>
          </cell>
          <cell r="C5379" t="str">
            <v>Un</v>
          </cell>
          <cell r="D5379">
            <v>101.6875</v>
          </cell>
          <cell r="E5379">
            <v>81.349999999999994</v>
          </cell>
          <cell r="F5379" t="str">
            <v>SEDUC</v>
          </cell>
        </row>
        <row r="5380">
          <cell r="A5380" t="str">
            <v/>
          </cell>
          <cell r="D5380">
            <v>0</v>
          </cell>
        </row>
        <row r="5381">
          <cell r="A5381" t="str">
            <v>33.09.006</v>
          </cell>
          <cell r="B5381" t="str">
            <v>FORNECIMENTO E INSTALAÇÃO DE TAMPA LISA P/ CX  DE TOMADA, C/ 02 VIAS DE 70,  REF. 145-21-PR, FAB. MOPA OU SIMILAR., INCLUSIVE PARAFUSOS,PORCAS, ARRUELAS E DEMAIS MAT. P/INSTALAÇÃO- NOVA SEDE VÁRZEA</v>
          </cell>
          <cell r="C5381" t="str">
            <v>Un</v>
          </cell>
          <cell r="D5381">
            <v>51.475000000000001</v>
          </cell>
          <cell r="E5381">
            <v>41.18</v>
          </cell>
          <cell r="F5381" t="str">
            <v>SEDUC</v>
          </cell>
        </row>
        <row r="5382">
          <cell r="A5382" t="str">
            <v/>
          </cell>
          <cell r="D5382">
            <v>0</v>
          </cell>
        </row>
        <row r="5383">
          <cell r="A5383" t="str">
            <v>33.09.007</v>
          </cell>
          <cell r="B5383" t="str">
            <v>FORNECIMENTO E INSTALAÇÃO DE TAMPA LISA P/ CX  DE TOMADA, C/ 04 VIAS DE 70,  REF. 145-23-PR, FAB. MOPA OU SIMILAR., INCLUSIVE PARAFUSOS,PORCAS, ARRUELAS E DEMAIS MAT. P/INSTALAÇÃO - NOVA SEDE VÁRZEA</v>
          </cell>
          <cell r="C5383" t="str">
            <v>Un</v>
          </cell>
          <cell r="D5383">
            <v>123.65</v>
          </cell>
          <cell r="E5383">
            <v>98.92</v>
          </cell>
          <cell r="F5383" t="str">
            <v>SEDUC</v>
          </cell>
        </row>
        <row r="5384">
          <cell r="A5384" t="str">
            <v/>
          </cell>
          <cell r="D5384">
            <v>0</v>
          </cell>
        </row>
        <row r="5385">
          <cell r="A5385" t="str">
            <v>33.09.008</v>
          </cell>
          <cell r="B5385" t="str">
            <v>FORNECIMENTO E INSTALAÇÃO DE SUPORTE P/  CX  DE TOMADA, C/ 04 FUROS P/ TOMADA TIPO RJ-45,  REF. 149-12-PR, FAB. MOPA OU SIMILAR., INCLUSIVE PARAFUSOS,PORCAS, ARRUELAS E DEMAIS MAT. P/INSTALAÇÃO - NOVA SEDE VÁZEA</v>
          </cell>
          <cell r="C5385" t="str">
            <v>Un</v>
          </cell>
          <cell r="D5385">
            <v>12.5875</v>
          </cell>
          <cell r="E5385">
            <v>10.07</v>
          </cell>
          <cell r="F5385" t="str">
            <v>SEDUC</v>
          </cell>
        </row>
        <row r="5386">
          <cell r="A5386" t="str">
            <v/>
          </cell>
          <cell r="D5386">
            <v>0</v>
          </cell>
        </row>
        <row r="5387">
          <cell r="A5387" t="str">
            <v>33.09.009</v>
          </cell>
          <cell r="B5387" t="str">
            <v>FORNECIMENTO E INSTALAÇÃO DE SUPORTE P/  CX  DE TOMADA, C/ 04 FUROS P/ TOMADA TIPO PAINEL, 2P+T UNIVERS., REF. 149-15-PR, FAB. MOPA OU SIMILAR., INCLUSIVE PARAFUSOS,PORCAS, ARRUELAS E DEMAIS MAT. P/INSTALAÇÃO - NOVA SEDE VÁRZEA</v>
          </cell>
          <cell r="C5387" t="str">
            <v>Un</v>
          </cell>
          <cell r="D5387">
            <v>7.8874999999999993</v>
          </cell>
          <cell r="E5387">
            <v>6.31</v>
          </cell>
          <cell r="F5387" t="str">
            <v>SEDUC</v>
          </cell>
        </row>
        <row r="5388">
          <cell r="A5388" t="str">
            <v/>
          </cell>
          <cell r="D5388">
            <v>0</v>
          </cell>
        </row>
        <row r="5389">
          <cell r="A5389" t="str">
            <v>33.09.010</v>
          </cell>
          <cell r="B5389" t="str">
            <v>FORNECIMENTO E INSTALAÇÃO DE TOMADA TIPO PAINEL, 2P+T UNIV., 15A, 250V,C/ RABICHO,  REF. 149-101-PR, FAB. MOPA OU SIMILAR., INCLUSIVE  MATERIAIS P/INSTALAÇÃO - NOVA SEDE VÁRZEA</v>
          </cell>
          <cell r="C5389" t="str">
            <v>Un</v>
          </cell>
          <cell r="D5389">
            <v>8.5625</v>
          </cell>
          <cell r="E5389">
            <v>6.85</v>
          </cell>
          <cell r="F5389" t="str">
            <v>SEDUC</v>
          </cell>
        </row>
        <row r="5390">
          <cell r="A5390" t="str">
            <v/>
          </cell>
          <cell r="D5390">
            <v>0</v>
          </cell>
        </row>
        <row r="5391">
          <cell r="A5391" t="str">
            <v>33.09.011</v>
          </cell>
          <cell r="B5391" t="str">
            <v>FORNECIMENTO E INSTALAÇÃO DE CX . DE PASSAGEM P/ DUTO DE PISO, C/ 03 VIAS DE 70, REF. 143-107 -PR, FAB. MOPA OU SIMILAR., INCLUSIVE PARAFUSOS,PORCAS, ARRUELAS E DEMAIS MAT. P/INSTALAÇÃO - NOVA SEDE VÁRZEA</v>
          </cell>
          <cell r="C5391" t="str">
            <v>Un</v>
          </cell>
          <cell r="D5391">
            <v>161.77499999999998</v>
          </cell>
          <cell r="E5391">
            <v>129.41999999999999</v>
          </cell>
          <cell r="F5391" t="str">
            <v>SEDUC</v>
          </cell>
        </row>
        <row r="5392">
          <cell r="A5392" t="str">
            <v/>
          </cell>
          <cell r="D5392">
            <v>0</v>
          </cell>
        </row>
        <row r="5393">
          <cell r="A5393" t="str">
            <v>33.09.012</v>
          </cell>
          <cell r="B5393" t="str">
            <v>FORNECIMENTO E INSTALAÇÃO DE CX. DE PASSAGEM P/ DUTO DE PISO, C/ 04 VIAS DE 70, REF. 143-108, FAB. MOPA OU SIMILAR., INCLUSIVE PARAFUSOS,PORCAS, ARRUELAS E DEMAIS MAT. P/INSTALAÇÃO - NOVA SEDE VÁRZEA</v>
          </cell>
          <cell r="C5393" t="str">
            <v>Un</v>
          </cell>
          <cell r="D5393">
            <v>251.78750000000002</v>
          </cell>
          <cell r="E5393">
            <v>201.43</v>
          </cell>
          <cell r="F5393" t="str">
            <v>SEDUC</v>
          </cell>
        </row>
        <row r="5394">
          <cell r="A5394" t="str">
            <v/>
          </cell>
          <cell r="D5394">
            <v>0</v>
          </cell>
        </row>
        <row r="5395">
          <cell r="A5395" t="str">
            <v>33.09.013</v>
          </cell>
          <cell r="B5395" t="str">
            <v>FORNECIMENTO E INSTALAÇÃO DE POSTE DE DESCIDA DE CABOS, 129X44X2650MM, REF.191-02-E, FAB. MOPA OU SIM., INCL. 2 BOX DIAM.1/2" P/ CONEXÃO C/ ELET., TAMPA SUPERIOR E INFERIOR,ARREMATE, BASE,SUPORTE P/ 04 CONEC. RJ-45 CAT06 E DEMAIS MAT. P/ INSTALAÇÃO - NOVA</v>
          </cell>
          <cell r="C5395" t="str">
            <v>Un</v>
          </cell>
          <cell r="D5395">
            <v>455.98750000000001</v>
          </cell>
          <cell r="E5395">
            <v>364.79</v>
          </cell>
          <cell r="F5395" t="str">
            <v>SEDUC</v>
          </cell>
        </row>
        <row r="5396">
          <cell r="A5396" t="str">
            <v/>
          </cell>
          <cell r="D5396">
            <v>0</v>
          </cell>
        </row>
        <row r="5397">
          <cell r="A5397" t="str">
            <v>33.09.014</v>
          </cell>
          <cell r="B5397" t="str">
            <v>FORNECIMENTO E INSTALAÇÃO DE POSTE DE DESCIDA DE CABOS, 129X44X2650MM, REF.191-02-E, FAB. MOPA OU SIM., INCL. 2 BOX DIAM.1/2" P/ CONEXÃO C/ ELET., TAMPA SUPERIOR E INFERIOR,ARREMATE, BASE,SUPORTE P/ 08 CONEC. RJ-45 CAT06 E DEMAIS MAT. P/ INSTALAÇÃO - NOVA</v>
          </cell>
          <cell r="C5397" t="str">
            <v>Un</v>
          </cell>
          <cell r="D5397">
            <v>455.98750000000001</v>
          </cell>
          <cell r="E5397">
            <v>364.79</v>
          </cell>
          <cell r="F5397" t="str">
            <v>SEDUC</v>
          </cell>
        </row>
        <row r="5398">
          <cell r="A5398" t="str">
            <v/>
          </cell>
          <cell r="D5398">
            <v>0</v>
          </cell>
        </row>
        <row r="5399">
          <cell r="A5399" t="str">
            <v>33.09.015</v>
          </cell>
          <cell r="B5399" t="str">
            <v>FORNECIMENTO E INSTALAÇÃO DE CABO TELEFÔNICO COM 50 PAREAS, USO INTERNO, C/ DIAM. DO CONDUTOR DE  0,50MM, REF. FAST-CIT, FAB. FURUKAWA OU SIMILAR - NOVA SEDE VÁRZEA</v>
          </cell>
          <cell r="C5399" t="str">
            <v>m</v>
          </cell>
          <cell r="D5399">
            <v>16.737500000000001</v>
          </cell>
          <cell r="E5399">
            <v>13.39</v>
          </cell>
          <cell r="F5399" t="str">
            <v>SEDUC</v>
          </cell>
        </row>
        <row r="5400">
          <cell r="A5400" t="str">
            <v/>
          </cell>
          <cell r="D5400">
            <v>0</v>
          </cell>
        </row>
        <row r="5401">
          <cell r="A5401" t="str">
            <v>33.09.016</v>
          </cell>
          <cell r="B5401" t="str">
            <v>FORNECIMENTO E INSTALAÇÃO DE PATCH CORD CINZA EM CABO UTP 4, TERMINAÇÕES EM CONEC. RJ-45 MACHO CAT.6, 2,5M DE COMPRIMENTO, PADRÃO DE CONF. T568A, REF.35123904, FURUKAWA OU SIMILAR - NOVA SEDE VÁRZEA</v>
          </cell>
          <cell r="C5401" t="str">
            <v>Un</v>
          </cell>
          <cell r="D5401">
            <v>40.824999999999996</v>
          </cell>
          <cell r="E5401">
            <v>32.659999999999997</v>
          </cell>
          <cell r="F5401" t="str">
            <v>SEDUC</v>
          </cell>
        </row>
        <row r="5402">
          <cell r="A5402" t="str">
            <v/>
          </cell>
          <cell r="D5402">
            <v>0</v>
          </cell>
        </row>
        <row r="5403">
          <cell r="A5403" t="str">
            <v>33.09.017</v>
          </cell>
          <cell r="B5403" t="str">
            <v>FORNECIMENTO E INSTALAÇÃO DE PATCH CORD CINZA EM CABO UTP 1 PAR, CAT. 5E, TERMINAÇÕES EM CONEC. 110IDC, 2,0M DE COMPRIMENTO, PADRÃO DE CONF. T568A, REF.35123904, FURUKAWA OU SIMILAR - NOVA SEDE VÁRZEA</v>
          </cell>
          <cell r="C5403" t="str">
            <v>Un</v>
          </cell>
          <cell r="D5403">
            <v>15.762499999999999</v>
          </cell>
          <cell r="E5403">
            <v>12.61</v>
          </cell>
          <cell r="F5403" t="str">
            <v>SEDUC</v>
          </cell>
        </row>
        <row r="5404">
          <cell r="A5404" t="str">
            <v/>
          </cell>
          <cell r="D5404">
            <v>0</v>
          </cell>
        </row>
        <row r="5405">
          <cell r="A5405" t="str">
            <v>33.09.018</v>
          </cell>
          <cell r="B5405" t="str">
            <v>FORNECIMENTO E INSTALAÇÃO DE PATCH CORD CINZA EM CABO UTP, 4 PARES, CAT. 5E, TERMINAÇÕES EM CONEC. 110IDC, 2,0M DE COMPRIMENTO, PADRÃO DE CONF. T568A, REF.35123904, FURUKAWA OU SIMILAR - NOVA SEDE VÁRZEA</v>
          </cell>
          <cell r="C5405" t="str">
            <v>Un</v>
          </cell>
          <cell r="D5405">
            <v>30.950000000000003</v>
          </cell>
          <cell r="E5405">
            <v>24.76</v>
          </cell>
          <cell r="F5405" t="str">
            <v>SEDUC</v>
          </cell>
        </row>
        <row r="5406">
          <cell r="A5406" t="str">
            <v/>
          </cell>
          <cell r="D5406">
            <v>0</v>
          </cell>
        </row>
        <row r="5407">
          <cell r="A5407" t="str">
            <v>33.09.019</v>
          </cell>
          <cell r="B5407" t="str">
            <v>FORNECIMENTO E INSTALAÇÃO DE EXTENSÕES ÓPTICAS MULTIMODO DUPLEX C/ 2 FIBRAS 50X125, DE 1,5M DE COMP. , CONECTORIZADO EM CONEC. LC EM UMA DAS EXTREM. REF. 35260128, FAB FURUKAWA OU SIMILAR - NOVA SEDE VÁRZEA</v>
          </cell>
          <cell r="C5407" t="str">
            <v>Un</v>
          </cell>
          <cell r="D5407">
            <v>30.712499999999999</v>
          </cell>
          <cell r="E5407">
            <v>24.57</v>
          </cell>
          <cell r="F5407" t="str">
            <v>SEDUC</v>
          </cell>
        </row>
        <row r="5408">
          <cell r="A5408" t="str">
            <v/>
          </cell>
          <cell r="D5408">
            <v>0</v>
          </cell>
        </row>
        <row r="5409">
          <cell r="A5409" t="str">
            <v>33.09.020</v>
          </cell>
          <cell r="B5409" t="str">
            <v>FORNECIMENTO E INSTALAÇÃO DE CORDÃO ÓPTICO MULTIMODO DUPLEX C/ 2 FIBRAS 50X125, DE 1,5M DE COMP. , CONECTORIZADO EM CONEC. LC EM UMA DAS EXTREM. REF. 33000058, FAB FURUKAWA OU SIMILAR - NOVA SEDE VÁRZEA</v>
          </cell>
          <cell r="C5409" t="str">
            <v>Un</v>
          </cell>
          <cell r="D5409">
            <v>171.27500000000001</v>
          </cell>
          <cell r="E5409">
            <v>137.02000000000001</v>
          </cell>
          <cell r="F5409" t="str">
            <v>SEDUC</v>
          </cell>
        </row>
        <row r="5410">
          <cell r="A5410" t="str">
            <v/>
          </cell>
          <cell r="D5410">
            <v>0</v>
          </cell>
        </row>
        <row r="5411">
          <cell r="A5411" t="str">
            <v>33.09.021</v>
          </cell>
          <cell r="B5411" t="str">
            <v>FORNECIMENTO E INSTALAÇÃO DE RACK 19", EM CHAPA DE AÇO 18, PINT. ELETR. EPOXI, 24u, PÉS REGUL., GUAS DE CABOS VERT., TAMPAS, PORTA FRONTAL,CALHA DE 08 TOM, MAT. P/ INSTALAÇÃO E DEMAIS ITENS  CONF. PROJETO - NOVA SEDE VÁRZEA</v>
          </cell>
          <cell r="C5411" t="str">
            <v>Un</v>
          </cell>
          <cell r="D5411">
            <v>2796.5750000000003</v>
          </cell>
          <cell r="E5411">
            <v>2237.2600000000002</v>
          </cell>
          <cell r="F5411" t="str">
            <v xml:space="preserve">SEDUC </v>
          </cell>
        </row>
        <row r="5412">
          <cell r="A5412" t="str">
            <v/>
          </cell>
          <cell r="D5412">
            <v>0</v>
          </cell>
        </row>
        <row r="5413">
          <cell r="A5413" t="str">
            <v>33.09.022</v>
          </cell>
          <cell r="B5413" t="str">
            <v>FORNECIMENTO E INSTALAÇÃO DE RACK 19", EM CHAPA DE AÇO 18, PINT. ELETR. EPOXI, 32u, PÉS REGUL., GUAS DE CABOS VERT., TAMPAS, PORTA FRONTAL,CALHA DE 08 TOM, MAT. P/ INSTALAÇÃO E DEMAIS ITENS  CONF. PROJETO - NOVA SEDE VÁRZEA</v>
          </cell>
          <cell r="C5413" t="str">
            <v>Un</v>
          </cell>
          <cell r="D5413">
            <v>3271.4125000000004</v>
          </cell>
          <cell r="E5413">
            <v>2617.13</v>
          </cell>
          <cell r="F5413" t="str">
            <v xml:space="preserve">SEDUC </v>
          </cell>
        </row>
        <row r="5414">
          <cell r="A5414" t="str">
            <v/>
          </cell>
          <cell r="D5414">
            <v>0</v>
          </cell>
        </row>
        <row r="5415">
          <cell r="A5415" t="str">
            <v>33.09.023</v>
          </cell>
          <cell r="B5415" t="str">
            <v>FORNECIMENTO E INSTALAÇÃO DE RACK 19", EM CHAPA DE AÇO 18, PINT. ELETR. EPOXI, 44u, PÉS REGUL., GUAS DE CABOS VERT., TAMPAS, PORTA FRONTAL,CALHA DE 08 TOM, MAT. P/ INSTALAÇÃO E DEMAIS ITENS  CONF. PROJETO - NOVA SEDE VÁRZEA</v>
          </cell>
          <cell r="C5415" t="str">
            <v>Un</v>
          </cell>
          <cell r="D5415">
            <v>3391.2249999999999</v>
          </cell>
          <cell r="E5415">
            <v>2712.98</v>
          </cell>
          <cell r="F5415" t="str">
            <v xml:space="preserve">SEDUC </v>
          </cell>
        </row>
        <row r="5416">
          <cell r="A5416" t="str">
            <v/>
          </cell>
          <cell r="D5416">
            <v>0</v>
          </cell>
        </row>
        <row r="5417">
          <cell r="A5417" t="str">
            <v>33.09.024</v>
          </cell>
          <cell r="B5417" t="str">
            <v>FORNECIMENTO E INSTALAÇÃO DE PRATELEIRA FIXA PARA RACK 19", REF. 35150045, FAB. FURUKAWA OU SIMILAR. - NOVA SEDE VÁRZEA</v>
          </cell>
          <cell r="C5417" t="str">
            <v>Un</v>
          </cell>
          <cell r="D5417">
            <v>76.962500000000006</v>
          </cell>
          <cell r="E5417">
            <v>61.57</v>
          </cell>
          <cell r="F5417" t="str">
            <v xml:space="preserve">SEDUC </v>
          </cell>
        </row>
        <row r="5418">
          <cell r="A5418" t="str">
            <v/>
          </cell>
          <cell r="D5418">
            <v>0</v>
          </cell>
        </row>
        <row r="5419">
          <cell r="A5419" t="str">
            <v>33.09.025</v>
          </cell>
          <cell r="B5419" t="str">
            <v>FORNECIMENTO E INSTALAÇÃO DE GUIA DE CABOS COM ALTURA 1u, FECHADO HORIZONTAL PARA RACK 19", REF. 35150033, FAB. FURUKAWA OU SIMILAR - NOVA SEDE VÁRZEA</v>
          </cell>
          <cell r="C5419" t="str">
            <v>Un</v>
          </cell>
          <cell r="D5419">
            <v>35.174999999999997</v>
          </cell>
          <cell r="E5419">
            <v>28.14</v>
          </cell>
          <cell r="F5419" t="str">
            <v>SEDUC</v>
          </cell>
        </row>
        <row r="5420">
          <cell r="A5420" t="str">
            <v/>
          </cell>
          <cell r="D5420">
            <v>0</v>
          </cell>
        </row>
        <row r="5421">
          <cell r="A5421" t="str">
            <v>33.09.026</v>
          </cell>
          <cell r="B5421" t="str">
            <v>FORNECIMENTO E INSTALAÇÃO DE PATCH PANEL 24 PORTAS RJ-45, CAT. 6, PADRÃO DE CONF. T568A, LARG. PADRÃO 19", C/ PARAF. E ARRUELAS DE FIXAÇÃO, REF. 35060024, FAB. FURUKAWA OU SIMILAR - NOVA SEDE VÁRZEA</v>
          </cell>
          <cell r="C5421" t="str">
            <v>Un</v>
          </cell>
          <cell r="D5421">
            <v>935.07499999999993</v>
          </cell>
          <cell r="E5421">
            <v>748.06</v>
          </cell>
          <cell r="F5421" t="str">
            <v xml:space="preserve">SEDUC </v>
          </cell>
        </row>
        <row r="5422">
          <cell r="A5422" t="str">
            <v/>
          </cell>
          <cell r="D5422">
            <v>0</v>
          </cell>
        </row>
        <row r="5423">
          <cell r="A5423" t="str">
            <v>33.09.027</v>
          </cell>
          <cell r="B5423" t="str">
            <v>FORNECIMENTO E INSTALAÇÃO DE VOICE PANEL 30 PORTAS RJ-45, COM. RJ-11, CAT. 3, PADRÃO DE CONF. T568A, LARG. PADRÃO 19", C/ PARAF. E ARRUELAS DE FIXAÇÃO, REF. 35050224, FAB. FURUKAWA OU SIMILAR - NOVA SEDE VÁRZEA</v>
          </cell>
          <cell r="C5423" t="str">
            <v>Un</v>
          </cell>
          <cell r="D5423">
            <v>555.95000000000005</v>
          </cell>
          <cell r="E5423">
            <v>444.76</v>
          </cell>
          <cell r="F5423" t="str">
            <v xml:space="preserve">SEDUC </v>
          </cell>
        </row>
        <row r="5424">
          <cell r="A5424" t="str">
            <v/>
          </cell>
          <cell r="D5424">
            <v>0</v>
          </cell>
        </row>
        <row r="5425">
          <cell r="A5425" t="str">
            <v>33.09.028</v>
          </cell>
          <cell r="B5425" t="str">
            <v>FORNECIMENTO E INSTALAÇÃO DE VOICE PANEL 50 PORTAS RJ-45, COM. RJ-11, CAT. 3, PADRÃO DE CONF. T568A, LARG. PADRÃO 19", C/ PARAF. E ARRUELAS DE FIXAÇÃO, REF. 35050200, FAB. FURUKAWA OU SIMILAR - NOVA SEDE VÁRZEA</v>
          </cell>
          <cell r="C5425" t="str">
            <v>Un</v>
          </cell>
          <cell r="D5425">
            <v>734.05</v>
          </cell>
          <cell r="E5425">
            <v>587.24</v>
          </cell>
          <cell r="F5425" t="str">
            <v xml:space="preserve">SEDUC </v>
          </cell>
        </row>
        <row r="5426">
          <cell r="A5426" t="str">
            <v/>
          </cell>
          <cell r="D5426">
            <v>0</v>
          </cell>
        </row>
        <row r="5427">
          <cell r="A5427" t="str">
            <v>33.09.029</v>
          </cell>
          <cell r="B5427" t="str">
            <v>FORNECIMENTO E INSTALAÇÃO DE PAINEL DE CONEXÃO 110IDC C/ CAP. P/ 100 PARES, LARG. PADRÃO 19", 2u DE ALTURA, C/ PARAF. E ARRUELAS DE FIXAÇÃO, REF. 35050698, FAB. FURUKAWA OU SIMILAR - NOVA SEDE VÁRZEA</v>
          </cell>
          <cell r="C5427" t="str">
            <v>Un</v>
          </cell>
          <cell r="D5427">
            <v>201.8</v>
          </cell>
          <cell r="E5427">
            <v>161.44</v>
          </cell>
          <cell r="F5427" t="str">
            <v xml:space="preserve">SEDUC </v>
          </cell>
        </row>
        <row r="5428">
          <cell r="A5428" t="str">
            <v/>
          </cell>
          <cell r="D5428">
            <v>0</v>
          </cell>
        </row>
        <row r="5429">
          <cell r="A5429" t="str">
            <v>33.09.030</v>
          </cell>
          <cell r="B5429" t="str">
            <v>FORNECIMENTO E INSTALAÇÃO DE CONECTOR 110 P/ BLOCO IDC, C/ CAPAC. PARA 04 PARES, FAB. FURUKAWA OU SIMILAR - NOVA SEDE VÁRZEA</v>
          </cell>
          <cell r="C5429" t="str">
            <v>Un</v>
          </cell>
          <cell r="D5429">
            <v>7.6624999999999996</v>
          </cell>
          <cell r="E5429">
            <v>6.13</v>
          </cell>
          <cell r="F5429" t="str">
            <v xml:space="preserve">SEDUC </v>
          </cell>
        </row>
        <row r="5430">
          <cell r="A5430" t="str">
            <v/>
          </cell>
          <cell r="D5430">
            <v>0</v>
          </cell>
        </row>
        <row r="5431">
          <cell r="A5431" t="str">
            <v>33.09.031</v>
          </cell>
          <cell r="B5431" t="str">
            <v>FORNECIMENTO E INSTALAÇÃO DE CONECTOR 110 P/ BLOCO IDC, C/ CAPAC. PARA 05 PARES, FAB. FURUKAWA OU SIMILAR - NOVA SEDE VÁRZEA</v>
          </cell>
          <cell r="C5431" t="str">
            <v>Un</v>
          </cell>
          <cell r="D5431">
            <v>7.6624999999999996</v>
          </cell>
          <cell r="E5431">
            <v>6.13</v>
          </cell>
          <cell r="F5431" t="str">
            <v xml:space="preserve">SEDUC </v>
          </cell>
        </row>
        <row r="5432">
          <cell r="A5432" t="str">
            <v/>
          </cell>
          <cell r="D5432">
            <v>0</v>
          </cell>
        </row>
        <row r="5433">
          <cell r="A5433" t="str">
            <v>33.09.032</v>
          </cell>
          <cell r="B5433" t="str">
            <v>FORNECIMENTO E INSTALAÇÃO CABO DE FIBRA OPTICA,MULTIMODO 50u, 12 FIBRAS, OMS+( LASER WAVE550), CAM. FIBRA VIDRO P/ PROT. ANTIROED. E NUCLEO GELEADO P/ PROT. UND (INDOOR-OUTDOOR) FAB. FURUKAWA OU SIM. - NOVA SEDE VÁRZEA</v>
          </cell>
          <cell r="C5433" t="str">
            <v>m</v>
          </cell>
          <cell r="D5433">
            <v>53.25</v>
          </cell>
          <cell r="E5433">
            <v>42.6</v>
          </cell>
          <cell r="F5433" t="str">
            <v xml:space="preserve">SEDUC </v>
          </cell>
        </row>
        <row r="5434">
          <cell r="A5434" t="str">
            <v/>
          </cell>
          <cell r="D5434">
            <v>0</v>
          </cell>
        </row>
        <row r="5435">
          <cell r="A5435" t="str">
            <v>33.09.033</v>
          </cell>
          <cell r="B5435" t="str">
            <v>FORNECIMENTO E INSTALAÇÃO DE PATCH CORD AZUL EM UTP 4 PARES, TERMINAÇÕES EM CONECTORES RJ-45 MACHO, CAT 6, 2,5M DE COMPRIMENTO, PAD. DE CONF. T568A, REF. 35123604, FAB. FURUKAWA OU SIMILAR - NOVA SEDE VÁRZEA</v>
          </cell>
          <cell r="C5435" t="str">
            <v>Un</v>
          </cell>
          <cell r="D5435">
            <v>32.862499999999997</v>
          </cell>
          <cell r="E5435">
            <v>26.29</v>
          </cell>
          <cell r="F5435" t="str">
            <v xml:space="preserve">SEDUC </v>
          </cell>
        </row>
        <row r="5436">
          <cell r="A5436" t="str">
            <v/>
          </cell>
          <cell r="D5436">
            <v>0</v>
          </cell>
        </row>
        <row r="5437">
          <cell r="A5437" t="str">
            <v>33.09.034</v>
          </cell>
          <cell r="B5437" t="str">
            <v>FORNECIMENTO E INSTALAÇÃO DE PATCH CORD VERMELHO EM  UTP 4 PARES, TERMINAÇÕES EM CONECTORES RJ-45 MACHO, CAT 6, 2,5M DE COMPRIMENTO, PAD. DE CONF. T568A, REF. 35123304, FAB. FURUKAWA OU SIMILAR - NOVA SEDE VÁRZEA</v>
          </cell>
          <cell r="C5437" t="str">
            <v>Un</v>
          </cell>
          <cell r="D5437">
            <v>32.862499999999997</v>
          </cell>
          <cell r="E5437">
            <v>26.29</v>
          </cell>
          <cell r="F5437" t="str">
            <v xml:space="preserve">SEDUC </v>
          </cell>
        </row>
        <row r="5438">
          <cell r="A5438" t="str">
            <v/>
          </cell>
          <cell r="D5438">
            <v>0</v>
          </cell>
        </row>
        <row r="5439">
          <cell r="A5439" t="str">
            <v>33.09.035</v>
          </cell>
          <cell r="B5439" t="str">
            <v>FORNECIMENTO E INSTALAÇÃO DE PATCH CORD PRETO EM UTP 4 PARES, TERMINAÇÕES EM CONECTORES RJ-45 MACHO, CAT 6, 2,5M DE COMPRIMENTO, PAD. DE CONF. T568A, REF. 35123104, FAB. FURUKAWA OU SIMILAR - NOVA SEDE VÁRZEA</v>
          </cell>
          <cell r="C5439" t="str">
            <v>Un</v>
          </cell>
          <cell r="D5439">
            <v>32.862499999999997</v>
          </cell>
          <cell r="E5439">
            <v>26.29</v>
          </cell>
          <cell r="F5439" t="str">
            <v xml:space="preserve">SEDUC </v>
          </cell>
        </row>
        <row r="5440">
          <cell r="A5440" t="str">
            <v/>
          </cell>
          <cell r="D5440">
            <v>0</v>
          </cell>
        </row>
        <row r="5441">
          <cell r="A5441" t="str">
            <v>33.09.036</v>
          </cell>
          <cell r="B5441" t="str">
            <v>FORNECIMENTO E INSTALAÇÃO DE PATCH CORD AMARELO EM UTP 4 PARES, TERMINAÇÕES EM CONECTORES RJ-45 MACHO, CAT 6, 2,5M DE COMPRIMENTO, PAD. DE CONF. T568A, REF. 35123804, FAB. FURUKAWA OU SIMILAR - NOVA SEDE VÁRZEA</v>
          </cell>
          <cell r="C5441" t="str">
            <v>Un</v>
          </cell>
          <cell r="D5441">
            <v>32.862499999999997</v>
          </cell>
          <cell r="E5441">
            <v>26.29</v>
          </cell>
          <cell r="F5441" t="str">
            <v xml:space="preserve">SEDUC </v>
          </cell>
        </row>
        <row r="5442">
          <cell r="A5442" t="str">
            <v/>
          </cell>
          <cell r="D5442">
            <v>0</v>
          </cell>
        </row>
        <row r="5443">
          <cell r="A5443" t="str">
            <v>33.09.037</v>
          </cell>
          <cell r="B5443" t="str">
            <v>FORNECIMENTO E INSTALAÇÃO DE PATCH CORD BRANCO EM UTP 4 PARES, TERMINAÇÕES EM CONECTORES RJ-45 MACHO, CAT 6, 2,5M DE COMPRIMENTO, PAD. DE CONF. T568A, REF. 35123504, FAB. FURUKAWA OU SIMILAR - NOVA SEDE VÁRZEA</v>
          </cell>
          <cell r="C5443" t="str">
            <v>Un</v>
          </cell>
          <cell r="D5443">
            <v>32.862499999999997</v>
          </cell>
          <cell r="E5443">
            <v>26.29</v>
          </cell>
          <cell r="F5443" t="str">
            <v xml:space="preserve">SEDUC </v>
          </cell>
        </row>
        <row r="5444">
          <cell r="A5444" t="str">
            <v/>
          </cell>
          <cell r="D5444">
            <v>0</v>
          </cell>
        </row>
        <row r="5445">
          <cell r="A5445" t="str">
            <v>33.09.038</v>
          </cell>
          <cell r="B5445" t="str">
            <v>FORNECIMENTO E INSTALAÇÃO DE PATCH CORD EM CABO UTP 4 PARES, TERMINAÇÕES EM CONECTORES RJ-45 MACHO, CAT 6, 2,5M DE COMPRIMENTO, PAD. DE CONF. T568A, REF. 35123904, FAB. FURUKAWA OU SIMILAR - NOVA SEDE VÁRZEA</v>
          </cell>
          <cell r="C5445" t="str">
            <v>Un</v>
          </cell>
          <cell r="D5445">
            <v>32.862499999999997</v>
          </cell>
          <cell r="E5445">
            <v>26.29</v>
          </cell>
          <cell r="F5445" t="str">
            <v xml:space="preserve">SEDUC </v>
          </cell>
        </row>
        <row r="5446">
          <cell r="A5446" t="str">
            <v/>
          </cell>
          <cell r="D5446">
            <v>0</v>
          </cell>
        </row>
        <row r="5447">
          <cell r="A5447" t="str">
            <v>33.09.039</v>
          </cell>
          <cell r="B5447" t="str">
            <v>FORNECIMENTO E INSTALAÇÃO DE PATCH CORD EM CABO UTP 1 PAR CATEG. 5E, TERMINAIS EM CONECTORES 110IDC,  2,5M DE COMPRIMENTO, PAD. DE CONF. T568A, FAB. FURUKAWA OU SIMILAR - NOVA SEDE VÁRZEA</v>
          </cell>
          <cell r="C5447" t="str">
            <v>Un</v>
          </cell>
          <cell r="D5447">
            <v>26.862499999999997</v>
          </cell>
          <cell r="E5447">
            <v>21.49</v>
          </cell>
          <cell r="F5447" t="str">
            <v xml:space="preserve">SEDUC </v>
          </cell>
        </row>
        <row r="5448">
          <cell r="A5448" t="str">
            <v/>
          </cell>
          <cell r="D5448">
            <v>0</v>
          </cell>
        </row>
        <row r="5449">
          <cell r="A5449" t="str">
            <v>33.09.040</v>
          </cell>
          <cell r="B5449" t="str">
            <v>FORNECIMENTO E INSTALAÇÃO DE PATCH CORD EM CABO UTP 4 PAR CATEG. 5E, TERMINAIS EM CONECTORES 110IDC,  2,5M DE COMPRIMENTO, PAD. DE CONF. T568A, FAB. FURUKAWA OU SIMILAR - NOVA SEDE VÁRZEA</v>
          </cell>
          <cell r="C5449" t="str">
            <v>Un</v>
          </cell>
          <cell r="D5449">
            <v>63.75</v>
          </cell>
          <cell r="E5449">
            <v>51</v>
          </cell>
          <cell r="F5449" t="str">
            <v xml:space="preserve">SEDUC </v>
          </cell>
        </row>
        <row r="5450">
          <cell r="A5450" t="str">
            <v/>
          </cell>
          <cell r="D5450">
            <v>0</v>
          </cell>
        </row>
        <row r="5451">
          <cell r="A5451" t="str">
            <v>33.09.041</v>
          </cell>
          <cell r="B5451" t="str">
            <v>FORNECIMENTO E INSTALAÇÃO DE CABO TELEFÔNICO C/ 10 PARES P/ USO EXTERNO, C/ DIAM. DO CONDUTOR DE 0,50MM, REF. CTP-APL-G 50, FAB. FURUKAWA OU SIMILAR - NOVA SEDE VÁRZEA</v>
          </cell>
          <cell r="C5451" t="str">
            <v>m</v>
          </cell>
          <cell r="D5451">
            <v>4.95</v>
          </cell>
          <cell r="E5451">
            <v>3.96</v>
          </cell>
          <cell r="F5451" t="str">
            <v xml:space="preserve">SEDUC </v>
          </cell>
        </row>
        <row r="5452">
          <cell r="A5452" t="str">
            <v/>
          </cell>
          <cell r="D5452">
            <v>0</v>
          </cell>
        </row>
        <row r="5453">
          <cell r="A5453" t="str">
            <v>33.09.042</v>
          </cell>
          <cell r="B5453" t="str">
            <v>FORNECIMENTO E INSTALAÇÃO DE CABO TELEFÔNICO C/ 20 PARES P/ USO EXTERNO, C/ DIAM. DO CONDUTOR DE 0,50MM, REF. CTP-APL-G 50, FAB. FURUKAWA OU SIMILAR - NOVA SEDE VÁRZEA</v>
          </cell>
          <cell r="C5453" t="str">
            <v>m</v>
          </cell>
          <cell r="D5453">
            <v>7.4750000000000005</v>
          </cell>
          <cell r="E5453">
            <v>5.98</v>
          </cell>
          <cell r="F5453" t="str">
            <v xml:space="preserve">SEDUC </v>
          </cell>
        </row>
        <row r="5454">
          <cell r="A5454" t="str">
            <v/>
          </cell>
          <cell r="D5454">
            <v>0</v>
          </cell>
        </row>
        <row r="5455">
          <cell r="A5455" t="str">
            <v>33.09.043</v>
          </cell>
          <cell r="B5455" t="str">
            <v xml:space="preserve"> FORNECIMENTO E INSTALAÇÃO DE CABO TELEFÔNICO C/ 50 PARES P/ USO EXTERNO, C/ DIAM. DO CONDUTOR DE 0,50MM, REF. CTP-APL-G 50, FAB. FURUKAWA OU SIMILAR - NOVA SEDE VÁRZEA</v>
          </cell>
          <cell r="C5455" t="str">
            <v>m</v>
          </cell>
          <cell r="D5455">
            <v>15.5</v>
          </cell>
          <cell r="E5455">
            <v>12.4</v>
          </cell>
          <cell r="F5455" t="str">
            <v>SEDUC</v>
          </cell>
        </row>
        <row r="5456">
          <cell r="A5456" t="str">
            <v/>
          </cell>
          <cell r="D5456">
            <v>0</v>
          </cell>
        </row>
        <row r="5457">
          <cell r="A5457" t="str">
            <v>33.09.044</v>
          </cell>
          <cell r="B5457" t="str">
            <v>FORNECIMENTO E INSTALAÇÃO DE CABO TELEFÔNICO C/ 100 PARES P/ USO EXTERNO, C/ DIAM. DO CONDUTOR DE 0,50MM, REF. CTP-APL-G 50, FAB. FURUKAWA OU SIMILAR - NOVA SEDE VÁRZEA</v>
          </cell>
          <cell r="C5457" t="str">
            <v>m</v>
          </cell>
          <cell r="D5457">
            <v>28.599999999999998</v>
          </cell>
          <cell r="E5457">
            <v>22.88</v>
          </cell>
          <cell r="F5457" t="str">
            <v xml:space="preserve">SEDUC </v>
          </cell>
        </row>
        <row r="5458">
          <cell r="A5458" t="str">
            <v/>
          </cell>
          <cell r="D5458">
            <v>0</v>
          </cell>
        </row>
        <row r="5459">
          <cell r="A5459" t="str">
            <v>33.09.045</v>
          </cell>
          <cell r="B5459" t="str">
            <v>FORNECIMENTO E INSTALAÇÃO DE CABO TELEFÔNICO C/ 200 PARES P/ USO EXTERNO, C/ DIAM. DO CONDUTOR DE 0,50MM, REF. CTP-APL-G 50, FAB. FURUKAWA OU SIMILAR - NOVA SEDE VÁRZEA</v>
          </cell>
          <cell r="C5459" t="str">
            <v>m</v>
          </cell>
          <cell r="D5459">
            <v>56.875</v>
          </cell>
          <cell r="E5459">
            <v>45.5</v>
          </cell>
          <cell r="F5459" t="str">
            <v>SEDUC</v>
          </cell>
        </row>
        <row r="5460">
          <cell r="A5460" t="str">
            <v/>
          </cell>
          <cell r="D5460">
            <v>0</v>
          </cell>
        </row>
        <row r="5461">
          <cell r="A5461" t="str">
            <v>33.09.046</v>
          </cell>
          <cell r="B5461" t="str">
            <v>FORNECIMENTO E INSTALAÇÃO DE CABO TELEFÔNICO C/ 300 PARES P/ USO EXTERNO, C/ DIAM. DO CONDUTOR DE 0,50MM, REF. CTP-APL-G 50, FAB. FURUKAWA OU SIMILAR - NOVA SEDE VÁRZEA</v>
          </cell>
          <cell r="C5461" t="str">
            <v>m</v>
          </cell>
          <cell r="D5461">
            <v>90.912500000000009</v>
          </cell>
          <cell r="E5461">
            <v>72.73</v>
          </cell>
          <cell r="F5461" t="str">
            <v>SEDUC</v>
          </cell>
        </row>
        <row r="5462">
          <cell r="A5462" t="str">
            <v/>
          </cell>
          <cell r="D5462">
            <v>0</v>
          </cell>
        </row>
        <row r="5463">
          <cell r="A5463" t="str">
            <v>33.09.047</v>
          </cell>
          <cell r="B5463" t="str">
            <v>FORNECIMENTO E INSTALAÇÃO DE CABO TELEFÔNICO C/ 400 PARES P/ USO EXTERNO, C/ DIAM. DO CONDUTOR DE 0,50MM, REF. CTP-APL-G 50, FAB. FURUKAWA OU SIMILAR - NOVA SEDE VÁRZEA</v>
          </cell>
          <cell r="C5463" t="str">
            <v>m</v>
          </cell>
          <cell r="D5463">
            <v>129.48750000000001</v>
          </cell>
          <cell r="E5463">
            <v>103.59</v>
          </cell>
          <cell r="F5463" t="str">
            <v xml:space="preserve">SEDUC </v>
          </cell>
        </row>
        <row r="5464">
          <cell r="A5464" t="str">
            <v/>
          </cell>
          <cell r="D5464">
            <v>0</v>
          </cell>
        </row>
        <row r="5465">
          <cell r="A5465" t="str">
            <v>33.09.048</v>
          </cell>
          <cell r="B5465" t="str">
            <v xml:space="preserve"> FORNECIMENTO E INSTALAÇÃO DE CABO TELEFÔNICO C/ 600 PARES P/ USO EXTERNO, C/ DIAM. DO CONDUTOR DE 0,50MM, REF. CTP-APL-G 50, FAB. FURUKAWA OU SIMILAR - NOVA SEDE VÁRZEA</v>
          </cell>
          <cell r="C5465" t="str">
            <v>m</v>
          </cell>
          <cell r="D5465">
            <v>193.33749999999998</v>
          </cell>
          <cell r="E5465">
            <v>154.66999999999999</v>
          </cell>
          <cell r="F5465" t="str">
            <v xml:space="preserve">SEDUC </v>
          </cell>
        </row>
        <row r="5466">
          <cell r="A5466" t="str">
            <v/>
          </cell>
          <cell r="D5466">
            <v>0</v>
          </cell>
        </row>
        <row r="5467">
          <cell r="A5467" t="str">
            <v>33.09.049</v>
          </cell>
          <cell r="B5467" t="str">
            <v>FORNECIMENTO E INSTALAÇÃO DE CABO DE FIBRA-OPTICA MULTIMODO, 50um COM 12 FIBRAS, FITA DE AÇO CORRUGADO P/ PROTEÇÃO ANTI-ROEDORES E NUCLEO GELEADO P/ PROT.  A UMID. REF. CFOA-MM(50)-ARD-G-12, FAB. FURUKAWA OU SIMILAR - NOVA SEDE VÁRZEA</v>
          </cell>
          <cell r="C5467" t="str">
            <v>m</v>
          </cell>
          <cell r="D5467">
            <v>30.537500000000001</v>
          </cell>
          <cell r="E5467">
            <v>24.43</v>
          </cell>
          <cell r="F5467" t="str">
            <v xml:space="preserve">SEDUC </v>
          </cell>
        </row>
        <row r="5468">
          <cell r="A5468" t="str">
            <v/>
          </cell>
          <cell r="D5468">
            <v>0</v>
          </cell>
        </row>
        <row r="5469">
          <cell r="A5469" t="str">
            <v>33.09.050</v>
          </cell>
          <cell r="B5469" t="str">
            <v>EXTENSÃO OPTICA CONECTORIZADA, 2X MM(50), TIPO OM3, 10GBPS, CONECTOR LC-SPC, P/ DIO A 270, COD. 35260016, FAB, FURUKAWA OU SIMILAR - NOVA SEDE VÁRZEA</v>
          </cell>
          <cell r="C5469" t="str">
            <v>m</v>
          </cell>
          <cell r="D5469">
            <v>121.47500000000001</v>
          </cell>
          <cell r="E5469">
            <v>97.18</v>
          </cell>
          <cell r="F5469" t="str">
            <v xml:space="preserve">SEDUC </v>
          </cell>
        </row>
        <row r="5470">
          <cell r="A5470" t="str">
            <v/>
          </cell>
          <cell r="D5470">
            <v>0</v>
          </cell>
        </row>
        <row r="5471">
          <cell r="A5471" t="str">
            <v>33.09.051</v>
          </cell>
          <cell r="B5471" t="str">
            <v xml:space="preserve">CORDÃO DUPLEX MM(50), TIPO OM3, 10GBPS, CONECTORES LC-SPL-SPC, 2,5 DE COMPRIMENTO , COD. 35200120, FAB. FURUKAWA OU SIMILAR - NOVA SEDE VÁRZEA </v>
          </cell>
          <cell r="C5471" t="str">
            <v>m</v>
          </cell>
          <cell r="D5471">
            <v>156.69999999999999</v>
          </cell>
          <cell r="E5471">
            <v>125.36</v>
          </cell>
          <cell r="F5471" t="str">
            <v xml:space="preserve">SEDUC </v>
          </cell>
        </row>
        <row r="5472">
          <cell r="A5472" t="str">
            <v/>
          </cell>
          <cell r="D5472">
            <v>0</v>
          </cell>
        </row>
        <row r="5473">
          <cell r="A5473" t="str">
            <v>33.09.052</v>
          </cell>
          <cell r="B5473" t="str">
            <v>FORNECIMENTO E INSTALAÇÃO DE RACK 23" C/ REDUTOR 19", EM CHAPA DE AÇO 18, PINT. ELETR. EPOXI, 44u, PÉS REGUL., GUAS DE CABOS VERT., TAMPAS, PORTA FRONTAL,CALHA DE 08 TOM, MAT. P/ INSTALAÇÃO E DEMAIS ITENS  CONF. PROJETO - NOVA SEDE VÁRZEA</v>
          </cell>
          <cell r="C5473" t="str">
            <v>Un</v>
          </cell>
          <cell r="D5473">
            <v>3986.5</v>
          </cell>
          <cell r="E5473">
            <v>3189.2</v>
          </cell>
          <cell r="F5473" t="str">
            <v xml:space="preserve">SEDUC </v>
          </cell>
        </row>
        <row r="5474">
          <cell r="A5474" t="str">
            <v/>
          </cell>
          <cell r="D5474">
            <v>0</v>
          </cell>
        </row>
        <row r="5475">
          <cell r="A5475" t="str">
            <v>33.09.053</v>
          </cell>
          <cell r="B5475" t="str">
            <v>FORNECIMENTO E INSTALAÇÃO DE DISTRIBUIDOR INTERNO ÓTICO P/ CABO DE FIBRAS ÓPTICAS TIPO MULTIMODO, C/ 48 CONEXÕES LC, P/ INSTALAÇÃO EM RACK PADRÃO 19", CONF. PROJ., REF. 35260163, FAB. FURUKAWA OU SIMILAR - NOVA SEDE VÁRZEA</v>
          </cell>
          <cell r="C5475" t="str">
            <v>Un</v>
          </cell>
          <cell r="D5475">
            <v>764.4375</v>
          </cell>
          <cell r="E5475">
            <v>611.54999999999995</v>
          </cell>
          <cell r="F5475" t="str">
            <v xml:space="preserve">SEDUC </v>
          </cell>
        </row>
        <row r="5476">
          <cell r="A5476" t="str">
            <v/>
          </cell>
          <cell r="D5476">
            <v>0</v>
          </cell>
        </row>
        <row r="5477">
          <cell r="A5477" t="str">
            <v>33.09.054</v>
          </cell>
          <cell r="B5477" t="str">
            <v>FORNECIMENTO E INSTALAÇÃO DE KIT BANDEJA  DE EMENDA P/ 24 FIBRAS, REF. 35260306, FAB. FURUKAWA OU SIMILAR - NOVA SEDE VÁRZEA</v>
          </cell>
          <cell r="C5477" t="str">
            <v>Un</v>
          </cell>
          <cell r="D5477">
            <v>212.04999999999998</v>
          </cell>
          <cell r="E5477">
            <v>169.64</v>
          </cell>
          <cell r="F5477" t="str">
            <v xml:space="preserve">SEDUC </v>
          </cell>
        </row>
        <row r="5478">
          <cell r="A5478" t="str">
            <v/>
          </cell>
          <cell r="D5478">
            <v>0</v>
          </cell>
        </row>
        <row r="5479">
          <cell r="A5479" t="str">
            <v>33.09.055</v>
          </cell>
          <cell r="B5479" t="str">
            <v>FORNECIMENTO E INSTALAÇÃO DE PATCH PANEL DESCARREGADO 24 PORTAS COMPATIVEL C/ CONECTOR RJ-45 FEMEA, CAT. 06, PADRÃO CONF. T568A, LAR. PAD. 19", COM PARAF. E ARRUELAS, FAB. FURUKAWA OU SIMILAR - NOVA SEDE VÁRZEA</v>
          </cell>
          <cell r="C5479" t="str">
            <v>Un</v>
          </cell>
          <cell r="D5479">
            <v>393.23749999999995</v>
          </cell>
          <cell r="E5479">
            <v>314.58999999999997</v>
          </cell>
          <cell r="F5479" t="str">
            <v xml:space="preserve">SEDUC </v>
          </cell>
        </row>
        <row r="5480">
          <cell r="A5480" t="str">
            <v/>
          </cell>
          <cell r="D5480">
            <v>0</v>
          </cell>
        </row>
        <row r="5481">
          <cell r="A5481" t="str">
            <v>33.09.056</v>
          </cell>
          <cell r="B5481" t="str">
            <v>FORNECIMENTO E INSTALAÇÃO DE CAIXA DE PROTEÇÃO DE CONVERSORES FIBRA/UTP E DEMAIS MAT. NECESSÁRIOS  A SUA MONTAGEM, FAB. CEMAR OU SIMILAR - NOVA SEDE  VÁRZEA</v>
          </cell>
          <cell r="C5481" t="str">
            <v>m</v>
          </cell>
          <cell r="D5481">
            <v>545.54999999999995</v>
          </cell>
          <cell r="E5481">
            <v>436.44</v>
          </cell>
          <cell r="F5481" t="str">
            <v xml:space="preserve">SEDUC </v>
          </cell>
        </row>
        <row r="5482">
          <cell r="A5482" t="str">
            <v/>
          </cell>
          <cell r="D5482">
            <v>0</v>
          </cell>
        </row>
        <row r="5483">
          <cell r="A5483" t="str">
            <v>33.09.057</v>
          </cell>
          <cell r="B5483" t="str">
            <v>FORNECIMENTO E INSTALAÇÃO DE CX. DE BLOQUEIO ÓPTICO PLÁSTICA P/ CONEXÃO DE ATÉ 6 FIBRAS E DEMAIS MAT. NECESSÁRIOS A SUA INSTAÇÃO, CONF. ESPEC. TECNICA, REF. 31001282, FAB. FURUKAWA OU SIMILAR - NOVA SEDE VÁRZEA</v>
          </cell>
          <cell r="C5483" t="str">
            <v>Un</v>
          </cell>
          <cell r="D5483">
            <v>367.07500000000005</v>
          </cell>
          <cell r="E5483">
            <v>293.66000000000003</v>
          </cell>
          <cell r="F5483" t="str">
            <v>SEDUC</v>
          </cell>
        </row>
        <row r="5484">
          <cell r="A5484" t="str">
            <v/>
          </cell>
          <cell r="D5484">
            <v>0</v>
          </cell>
        </row>
        <row r="5485">
          <cell r="A5485" t="str">
            <v>33.09.058</v>
          </cell>
          <cell r="B5485" t="str">
            <v>FORNECIMENTO E INSTALAÇÃO DE EXTENSÕES ÓPTICAS MULTIMODO DUPLEX C/ 2 FIBRAS 50X125 (MICRÔMETROS ) DE 1,5M DE COMPRIMENTO CONECT. EM CONECTORES LC EM UMA DAS EXTREM., REF. 35260128, FAB. FURUKAWA OU SIMILAR - NOVA SEDE VÁRZEA</v>
          </cell>
          <cell r="C5485" t="str">
            <v>Un</v>
          </cell>
          <cell r="D5485">
            <v>257.5</v>
          </cell>
          <cell r="E5485">
            <v>206</v>
          </cell>
          <cell r="F5485" t="str">
            <v xml:space="preserve">SEDUC </v>
          </cell>
        </row>
        <row r="5486">
          <cell r="A5486" t="str">
            <v/>
          </cell>
          <cell r="D5486">
            <v>0</v>
          </cell>
        </row>
        <row r="5487">
          <cell r="A5487" t="str">
            <v>33.09.059</v>
          </cell>
          <cell r="B5487" t="str">
            <v>FORNECIMENTO E INSTALAÇÃO DE CORDÃO ÓPTICO MULTIMODO DUPLEX C/ 2 FIBRAS 50X125 (MICRÔMETROS ) DE 1,5M DE COMPRIMENTO CONECT. EM CONECTORES LC EM  CADA  EXTREM., REF. 33000058, FAB. FURUKAWA OU SIMILAR - NOVA SEDE VÁRZEA</v>
          </cell>
          <cell r="C5487" t="str">
            <v>Un</v>
          </cell>
          <cell r="D5487">
            <v>306.41250000000002</v>
          </cell>
          <cell r="E5487">
            <v>245.13</v>
          </cell>
          <cell r="F5487" t="str">
            <v xml:space="preserve">SEDUC </v>
          </cell>
        </row>
        <row r="5488">
          <cell r="A5488" t="str">
            <v/>
          </cell>
          <cell r="D5488">
            <v>0</v>
          </cell>
        </row>
        <row r="5489">
          <cell r="A5489" t="str">
            <v>33.10.001</v>
          </cell>
          <cell r="B5489" t="str">
            <v>FORNECIMENTO E INSTALAÇÃO DE PTO. DE LÓGICA, C/ ELETROCALHAS/PERFILADOS E  ACES., INCL.  ELETRO, ABRAÇ., ESP. ALUM.,FAB. MOPA OU SIM., CABO UTP4PARES/CAT.6, CONECTORES, FAB. FURUKAWA OU SIM., CONECTOR. E TESTE CONTINUID.. - NOVA SEDE  VÁRZEA</v>
          </cell>
          <cell r="C5489" t="str">
            <v>Un</v>
          </cell>
          <cell r="D5489">
            <v>306.66250000000002</v>
          </cell>
          <cell r="E5489">
            <v>245.33</v>
          </cell>
          <cell r="F5489" t="str">
            <v xml:space="preserve">SEDUC </v>
          </cell>
        </row>
        <row r="5490">
          <cell r="A5490" t="str">
            <v/>
          </cell>
          <cell r="D5490">
            <v>0</v>
          </cell>
        </row>
        <row r="5491">
          <cell r="A5491" t="str">
            <v>33.11.001</v>
          </cell>
          <cell r="B5491" t="str">
            <v>FORNECIMENTO E INSTALAÇÃO ESTAÇÃO TRATAM. ESGOTO EM FIBRA DE VIDRO P/ EFLUENTES SANITARIOS C/ CAP. P/ 2.000 CONTRIBUINTES, 75 L CONTRIB. PER-CAPITA, 150M³ CAP. DIÁRIA, 7,5M³ VAZÃO, CONTENDO 01 CX. AREIA, 02 REATORES, 01 FILTRO, 01 KIT, 01 TANQUE. - NOVA S</v>
          </cell>
          <cell r="C5491" t="str">
            <v>Un</v>
          </cell>
          <cell r="D5491">
            <v>396831.66250000003</v>
          </cell>
          <cell r="E5491">
            <v>317465.33</v>
          </cell>
          <cell r="F5491" t="str">
            <v>SEDUC</v>
          </cell>
        </row>
        <row r="5492">
          <cell r="A5492" t="str">
            <v/>
          </cell>
          <cell r="D5492">
            <v>0</v>
          </cell>
        </row>
        <row r="5493">
          <cell r="A5493" t="str">
            <v>33.12.001</v>
          </cell>
          <cell r="B5493" t="str">
            <v>FORNECIMENTO E INSTALAÇÃO DE QUADRO DE DISTRIBUIÇÃO (0,35 X  0,40) METALICO, TIPO SOBREPOR, COM BARRAMENTO PARA ATÉ 12 CIRCUITOS MONOPOLARES, CHAVE GERAL E PORTA - NOVA SEDE VÁRZEA</v>
          </cell>
          <cell r="C5493" t="str">
            <v>Un</v>
          </cell>
          <cell r="D5493">
            <v>240.91249999999999</v>
          </cell>
          <cell r="E5493">
            <v>192.73</v>
          </cell>
          <cell r="F5493" t="str">
            <v>SEDUC</v>
          </cell>
        </row>
        <row r="5494">
          <cell r="A5494" t="str">
            <v/>
          </cell>
          <cell r="D5494">
            <v>0</v>
          </cell>
        </row>
        <row r="5495">
          <cell r="A5495" t="str">
            <v>33.12.002</v>
          </cell>
          <cell r="B5495" t="str">
            <v>FORNECIMENTO E INSTALAÇÃO DE QUADRO DE DISTRIBUIÇÃO (0,35 X  0,40) METALICO, TIPO SOBREPOR, COM BARRAMENTO PARA ATÉ 16 CIRCUITOS MONOPOLARES, CHAVE GERAL E PORTA - NOVA SEDE VÁRZEA</v>
          </cell>
          <cell r="C5495" t="str">
            <v>Un</v>
          </cell>
          <cell r="D5495">
            <v>259.66249999999997</v>
          </cell>
          <cell r="E5495">
            <v>207.73</v>
          </cell>
          <cell r="F5495" t="str">
            <v>SEDUC</v>
          </cell>
        </row>
        <row r="5496">
          <cell r="A5496" t="str">
            <v/>
          </cell>
          <cell r="D5496">
            <v>0</v>
          </cell>
        </row>
        <row r="5497">
          <cell r="A5497" t="str">
            <v>33.12.003</v>
          </cell>
          <cell r="B5497" t="str">
            <v>FORNECIMENTO E INSTALAÇÃO DE QUADRO DE DISTRIBUIÇÃO (0,35 X  0,50) METALICO, TIPO SOBREPOR, COM BARRAMENTO PARA ATÉ 24 CIRCUITOS MONOPOLARES, CHAVE GERAL E PORTA - NOVA SEDE VÁRZEA</v>
          </cell>
          <cell r="C5497" t="str">
            <v>Un</v>
          </cell>
          <cell r="D5497">
            <v>299.66249999999997</v>
          </cell>
          <cell r="E5497">
            <v>239.73</v>
          </cell>
          <cell r="F5497" t="str">
            <v>SEDUC</v>
          </cell>
        </row>
        <row r="5498">
          <cell r="A5498" t="str">
            <v/>
          </cell>
          <cell r="D5498">
            <v>0</v>
          </cell>
        </row>
        <row r="5499">
          <cell r="A5499" t="str">
            <v>33.12.004</v>
          </cell>
          <cell r="B5499" t="str">
            <v>FORNECIMENTO E INSTALAÇÃO DE QUADRO DE DISTRIBUIÇÃO (0,35 X  0,55) METALICO, TIPO SOBREPOR, COM BARRAMENTO PARA ATÉ 32 CIRCUITOS MONOPOLARES, CHAVE GERAL E PORTA - NOVA SEDE VÁRZEA</v>
          </cell>
          <cell r="C5499" t="str">
            <v>Un</v>
          </cell>
          <cell r="D5499">
            <v>354.25</v>
          </cell>
          <cell r="E5499">
            <v>283.39999999999998</v>
          </cell>
          <cell r="F5499" t="str">
            <v>SEDUC</v>
          </cell>
        </row>
        <row r="5500">
          <cell r="A5500" t="str">
            <v/>
          </cell>
          <cell r="D5500">
            <v>0</v>
          </cell>
        </row>
        <row r="5501">
          <cell r="A5501" t="str">
            <v>33.12.005</v>
          </cell>
          <cell r="B5501" t="str">
            <v>FORNECIMENTO E INSTALAÇÃO DE QUADRO DE DISTRIBUIÇÃO (0,35 X  0,65) METALICO, TIPO SOBREPOR, COM BARRAMENTO PARA ATÉ 44 CIRCUITOS MONOPOLARES, CHAVE GERAL E PORTA - NOVA SEDE VÁRZEA</v>
          </cell>
          <cell r="C5501" t="str">
            <v>Un</v>
          </cell>
          <cell r="D5501">
            <v>415.5</v>
          </cell>
          <cell r="E5501">
            <v>332.4</v>
          </cell>
          <cell r="F5501" t="str">
            <v>SEDUC</v>
          </cell>
        </row>
        <row r="5502">
          <cell r="A5502" t="str">
            <v/>
          </cell>
          <cell r="D5502">
            <v>0</v>
          </cell>
        </row>
        <row r="5503">
          <cell r="A5503" t="str">
            <v>33.12.006</v>
          </cell>
          <cell r="B5503" t="str">
            <v>FORNECIMENTO E INSTALAÇÃO DE QUADRO DE DISTRIBUIÇÃO (0,50 X  1,00) METALICO, TIPO SOBREPOR, COM BARRAMENTO PARA ATÉ 70 CIRCUITOS MONOPOLARES, CHAVE GERAL E PORTA - NOVA SEDE VÁRZEA</v>
          </cell>
          <cell r="C5503" t="str">
            <v>Un</v>
          </cell>
          <cell r="D5503">
            <v>1195.5500000000002</v>
          </cell>
          <cell r="E5503">
            <v>956.44</v>
          </cell>
          <cell r="F5503" t="str">
            <v>SEDUC</v>
          </cell>
        </row>
        <row r="5504">
          <cell r="A5504" t="str">
            <v/>
          </cell>
          <cell r="D5504">
            <v>0</v>
          </cell>
        </row>
        <row r="5505">
          <cell r="A5505" t="str">
            <v>33.13.001</v>
          </cell>
          <cell r="B5505" t="str">
            <v xml:space="preserve">FORNECIMENTO E INSTALAÇÃO DE PISO ELEVADO DESMONTÁVEL ( 60 CM DE ALTURA) REVESTIMENTO PAVIFLEX DE 2MM - METALICO - NOVA SEDE VÁRZEA </v>
          </cell>
          <cell r="C5505" t="str">
            <v>m2</v>
          </cell>
          <cell r="D5505">
            <v>333.125</v>
          </cell>
          <cell r="E5505">
            <v>266.5</v>
          </cell>
          <cell r="F5505" t="str">
            <v xml:space="preserve">SEDUC </v>
          </cell>
        </row>
        <row r="5506">
          <cell r="A5506" t="str">
            <v/>
          </cell>
          <cell r="D5506">
            <v>0</v>
          </cell>
        </row>
        <row r="5507">
          <cell r="A5507" t="str">
            <v>33.13.002</v>
          </cell>
          <cell r="B5507" t="str">
            <v xml:space="preserve">FORNECIMENTO E INSTALAÇÃO DE PISO ELEVADO DESMONTÁVEL ( 60 CM DE ALTURA), REVESTIDO EM PAVIFLEX DE 2MM - MADEIRA - NOVA SEDE VÁRZEA </v>
          </cell>
          <cell r="C5507" t="str">
            <v>m2</v>
          </cell>
          <cell r="D5507">
            <v>276.25</v>
          </cell>
          <cell r="E5507">
            <v>221</v>
          </cell>
          <cell r="F5507" t="str">
            <v xml:space="preserve">SEDUC </v>
          </cell>
        </row>
        <row r="5508">
          <cell r="A5508" t="str">
            <v/>
          </cell>
          <cell r="D5508">
            <v>0</v>
          </cell>
        </row>
        <row r="5509">
          <cell r="A5509" t="str">
            <v>33.14.001</v>
          </cell>
          <cell r="B5509" t="str">
            <v>FORNECIMENTO E INSTALAÇÃO DE CARPETE AGULHADO, COM 7MM DE ESPESSURA, PARA REVESTIMENTO DE PISO ELEVADO - NOVA SEDE VÁRZEA</v>
          </cell>
          <cell r="C5509" t="str">
            <v>m2</v>
          </cell>
          <cell r="D5509">
            <v>87.5</v>
          </cell>
          <cell r="E5509">
            <v>70</v>
          </cell>
          <cell r="F5509" t="str">
            <v xml:space="preserve">SEDUC </v>
          </cell>
        </row>
        <row r="5510">
          <cell r="A5510" t="str">
            <v/>
          </cell>
          <cell r="D5510">
            <v>0</v>
          </cell>
        </row>
        <row r="5511">
          <cell r="A5511" t="str">
            <v>33.15.001</v>
          </cell>
          <cell r="B5511" t="str">
            <v xml:space="preserve">FORNECIMENTO E INSTALAÇÃO DE PISO DE MARMORE BRANCO COM ACABAMENTO PADRÃO , 2CM DE ESPESSURA, NÃO INCLUSO REGULARIZAÇÃO DA BASE - NOVA SEDE VÁRZEA </v>
          </cell>
          <cell r="C5511" t="str">
            <v>m2</v>
          </cell>
          <cell r="D5511">
            <v>201.66250000000002</v>
          </cell>
          <cell r="E5511">
            <v>161.33000000000001</v>
          </cell>
          <cell r="F5511" t="str">
            <v>SEDUC</v>
          </cell>
        </row>
        <row r="5512">
          <cell r="A5512" t="str">
            <v/>
          </cell>
          <cell r="D5512">
            <v>0</v>
          </cell>
        </row>
        <row r="5513">
          <cell r="A5513" t="str">
            <v>33.16.001</v>
          </cell>
          <cell r="B5513" t="str">
            <v xml:space="preserve">RETIRADA DE TOMADAS ( SOBREPOR / EMBUTIR), INTERRUPTORES ( SOBREPOR / EMBUTIR ), PONTOS DE LÓGICA - NOVA SEDE VÁRZEA </v>
          </cell>
          <cell r="C5513" t="str">
            <v>Un</v>
          </cell>
          <cell r="D5513">
            <v>6.1750000000000007</v>
          </cell>
          <cell r="E5513">
            <v>4.9400000000000004</v>
          </cell>
          <cell r="F5513" t="str">
            <v xml:space="preserve">SEDUC </v>
          </cell>
        </row>
        <row r="5514">
          <cell r="A5514" t="str">
            <v/>
          </cell>
          <cell r="D5514">
            <v>0</v>
          </cell>
        </row>
        <row r="5515">
          <cell r="A5515" t="str">
            <v>33.16.002</v>
          </cell>
          <cell r="B5515" t="str">
            <v>RETIRADA QUADROS ELÉTRICOS ( SOBREPOR / EMBUTIR ), INCLUSO DISJUNTORES - NOVA SEDE VÁRZEA</v>
          </cell>
          <cell r="C5515" t="str">
            <v>Un</v>
          </cell>
          <cell r="D5515">
            <v>15.824999999999999</v>
          </cell>
          <cell r="E5515">
            <v>12.66</v>
          </cell>
          <cell r="F5515" t="str">
            <v xml:space="preserve">SEDUC </v>
          </cell>
        </row>
        <row r="5516">
          <cell r="A5516" t="str">
            <v/>
          </cell>
          <cell r="D5516">
            <v>0</v>
          </cell>
        </row>
        <row r="5517">
          <cell r="A5517" t="str">
            <v>33.17.001</v>
          </cell>
          <cell r="B5517" t="str">
            <v>REFORMA E ADEQUAÇÃO DAS SUBESTAÇÕES ABRIG. 1/2/3, RECINTO DE MEDIÇÃO / PROTEÇÃO E UNIDADE DE GERAÇÃO  400 KVA, INCLUSO MATERIAL E MÃO DE OBRA - NOVA SEDE VÁRZEA</v>
          </cell>
          <cell r="C5517" t="str">
            <v>Un</v>
          </cell>
          <cell r="D5517">
            <v>757428.75</v>
          </cell>
          <cell r="E5517">
            <v>605943</v>
          </cell>
          <cell r="F5517" t="str">
            <v xml:space="preserve">SEDUC </v>
          </cell>
        </row>
        <row r="5518">
          <cell r="A5518" t="str">
            <v/>
          </cell>
          <cell r="D5518">
            <v>0</v>
          </cell>
        </row>
        <row r="5519">
          <cell r="A5519" t="str">
            <v>33.18.001</v>
          </cell>
          <cell r="B5519" t="str">
            <v>FORNECIMENTO E INSTALAÇÃO DE PLACA DE PORTA DE 0,40X0,12, UMA , FACE, ESTRUTURADA EM PVC COM ADESIVO CAST. IMPRESSO - NOVA SEDE VÁRZEA</v>
          </cell>
          <cell r="C5519" t="str">
            <v>Un</v>
          </cell>
          <cell r="D5519">
            <v>57.737499999999997</v>
          </cell>
          <cell r="E5519">
            <v>46.19</v>
          </cell>
          <cell r="F5519" t="str">
            <v>SEDUC</v>
          </cell>
        </row>
        <row r="5520">
          <cell r="A5520" t="str">
            <v/>
          </cell>
          <cell r="D5520">
            <v>0</v>
          </cell>
        </row>
        <row r="5521">
          <cell r="A5521" t="str">
            <v>33.18.002</v>
          </cell>
          <cell r="B5521" t="str">
            <v xml:space="preserve"> FORNECIMENTO E INSTALAÇÃO DE PLACA DE BLOCO DE 0,40X0,30, UMA , FACE, ESTRUTURADA EM PVC COM ADESIVO CAST. IMPRESSO - NOVA SEDE VÁRZEA</v>
          </cell>
          <cell r="C5521" t="str">
            <v>Un</v>
          </cell>
          <cell r="D5521">
            <v>151.77500000000001</v>
          </cell>
          <cell r="E5521">
            <v>121.42</v>
          </cell>
          <cell r="F5521" t="str">
            <v>SEDUC</v>
          </cell>
        </row>
        <row r="5522">
          <cell r="A5522" t="str">
            <v/>
          </cell>
          <cell r="D5522">
            <v>0</v>
          </cell>
        </row>
        <row r="5523">
          <cell r="A5523" t="str">
            <v>33.18.003</v>
          </cell>
          <cell r="B5523" t="str">
            <v>FORNECIMENTO E INSTALAÇÃO DE PLACA AÉREA DE 0,60X0,35 COM NYLON, DUAS FACES, ESTRUTURADA EM PVC COM ADESIVO CAST. IMPRESSO - NOVA SEDE VÁRZEA</v>
          </cell>
          <cell r="C5523" t="str">
            <v>Un</v>
          </cell>
          <cell r="D5523">
            <v>116.8</v>
          </cell>
          <cell r="E5523">
            <v>93.44</v>
          </cell>
          <cell r="F5523" t="str">
            <v>SEDUC</v>
          </cell>
        </row>
        <row r="5524">
          <cell r="A5524" t="str">
            <v/>
          </cell>
          <cell r="D5524">
            <v>0</v>
          </cell>
        </row>
        <row r="5525">
          <cell r="A5525" t="str">
            <v>33.18.004</v>
          </cell>
          <cell r="B5525" t="str">
            <v>FORNECIMENTO E INSTALAÇÃO DE PLACAS DIVERSAS 0,21X0,27, UMA , FACE, ESTRUTURADA EM PVC COM ADESIVO CAST. IMPRESSO - NOVA SEDE VÁRZEA</v>
          </cell>
          <cell r="C5525" t="str">
            <v>Un</v>
          </cell>
          <cell r="D5525">
            <v>58.912500000000001</v>
          </cell>
          <cell r="E5525">
            <v>47.13</v>
          </cell>
          <cell r="F5525" t="str">
            <v xml:space="preserve">SEDUC </v>
          </cell>
        </row>
        <row r="5526">
          <cell r="A5526" t="str">
            <v/>
          </cell>
          <cell r="D5526">
            <v>0</v>
          </cell>
        </row>
        <row r="5527">
          <cell r="A5527" t="str">
            <v>33.18.005</v>
          </cell>
          <cell r="B5527" t="str">
            <v>FORNECIMENTO E INSTALAÇÃO COM 02 POSTES REDONDOS DE TOTEM DE 1,20X2,40, DUAS FACES, ESTRUTURADA EM CHAPA DE AÇO COM ADESIVO CAST. IMPRESSO - NOVA SEDE VÁRZEA</v>
          </cell>
          <cell r="C5527" t="str">
            <v>Un</v>
          </cell>
          <cell r="D5527">
            <v>9145.8374999999996</v>
          </cell>
          <cell r="E5527">
            <v>7316.67</v>
          </cell>
          <cell r="F5527" t="str">
            <v>SEDUC</v>
          </cell>
        </row>
        <row r="5528">
          <cell r="A5528" t="str">
            <v/>
          </cell>
          <cell r="D5528">
            <v>0</v>
          </cell>
        </row>
        <row r="5529">
          <cell r="A5529" t="str">
            <v>33.18.006</v>
          </cell>
          <cell r="B5529" t="str">
            <v>FORNECIMENTO E INSTALAÇÃO,  COM DOIS POSTES REDONDOS , DE PAINEL MAPA DE 3,00X1,00, ESTRUTURADA EM CHAPA DE AÇO COM ADESIVO CAST. IMPRESSO - NOVA SEDE VÁRZEA</v>
          </cell>
          <cell r="C5529" t="str">
            <v>Un</v>
          </cell>
          <cell r="D5529">
            <v>4416.6625000000004</v>
          </cell>
          <cell r="E5529">
            <v>3533.33</v>
          </cell>
          <cell r="F5529" t="str">
            <v>SEDUC</v>
          </cell>
        </row>
        <row r="5530">
          <cell r="A5530" t="str">
            <v/>
          </cell>
          <cell r="D5530">
            <v>0</v>
          </cell>
        </row>
        <row r="5531">
          <cell r="A5531" t="str">
            <v>33.18.007</v>
          </cell>
          <cell r="B5531" t="str">
            <v>FORNECIMENTO E INSTALAÇÃO DE PÓRTICO DE ENTRADA DE 10,00X3,00, EM ESTRUTURA PRÓPRIA COM CANTONEIRA E BARRA , LONA IMPRESSA - NOVA SEDE VÁRZEA</v>
          </cell>
          <cell r="C5531" t="str">
            <v>Un</v>
          </cell>
          <cell r="D5531">
            <v>32817.600000000006</v>
          </cell>
          <cell r="E5531">
            <v>26254.080000000002</v>
          </cell>
          <cell r="F5531" t="str">
            <v>SEDUC</v>
          </cell>
        </row>
        <row r="5532">
          <cell r="A5532" t="str">
            <v/>
          </cell>
          <cell r="D5532">
            <v>0</v>
          </cell>
        </row>
        <row r="5533">
          <cell r="A5533" t="str">
            <v>33.18.008</v>
          </cell>
          <cell r="B5533" t="str">
            <v>FORNECIMENTO E INSTALAÇÃO DE PAINEL EXTERNO  DE QUADRA DE 3,26X2,34, UMA FACE, EM ESTRUTURA DE TUBO 30X30 E 30X20 PARA ESTIRAMENTO DE LONA IMPRESSA - NOVA SEDE VÁRZEA</v>
          </cell>
          <cell r="C5533" t="str">
            <v>Un</v>
          </cell>
          <cell r="D5533">
            <v>1525</v>
          </cell>
          <cell r="E5533">
            <v>1220</v>
          </cell>
          <cell r="F5533" t="str">
            <v>SEDUC</v>
          </cell>
        </row>
        <row r="5534">
          <cell r="A5534" t="str">
            <v/>
          </cell>
          <cell r="D5534">
            <v>0</v>
          </cell>
        </row>
        <row r="5535">
          <cell r="A5535" t="str">
            <v>33.18.009</v>
          </cell>
          <cell r="B5535" t="str">
            <v xml:space="preserve"> FORNECIMENTO E INSTALAÇÃO DE PAINEL INTERNO   DE QUADRA DE 3,41X2,89, UMA FACE, EM ESTRUTURA DE TUBO 30X30 E 30X20 PARA ESTIRAMENTO DE LONA IMPRESSA - NOVA SEDE VÁRZEA</v>
          </cell>
          <cell r="C5535" t="str">
            <v>Un</v>
          </cell>
          <cell r="D5535">
            <v>1545.8375000000001</v>
          </cell>
          <cell r="E5535">
            <v>1236.67</v>
          </cell>
          <cell r="F5535" t="str">
            <v>SEDUC</v>
          </cell>
        </row>
        <row r="5536">
          <cell r="A5536" t="str">
            <v/>
          </cell>
          <cell r="D5536">
            <v>0</v>
          </cell>
        </row>
        <row r="5537">
          <cell r="A5537" t="str">
            <v>33.18.010</v>
          </cell>
          <cell r="B5537" t="str">
            <v xml:space="preserve"> FORNECIMENTO E INSTALAÇÃO DE PAINEL DO MURO EXTERNO  DE 5,61X2,10, UMA FACE, EM ESTRUTURA DE TUBO 30X30 E 30X20 PARA ESTIRAMENTO DE LONA IMPRESSA - NOVA SEDE VÁRZEA</v>
          </cell>
          <cell r="C5537" t="str">
            <v>Un</v>
          </cell>
          <cell r="D5537">
            <v>1735.4124999999999</v>
          </cell>
          <cell r="E5537">
            <v>1388.33</v>
          </cell>
          <cell r="F5537" t="str">
            <v>SEDUC</v>
          </cell>
        </row>
        <row r="5538">
          <cell r="A5538" t="str">
            <v/>
          </cell>
          <cell r="D5538">
            <v>0</v>
          </cell>
        </row>
        <row r="5539">
          <cell r="A5539" t="str">
            <v>33.18.011</v>
          </cell>
          <cell r="B5539" t="str">
            <v>FORNECIMENTO E INSTALAÇÃO DE PAINEL POSTE EXTERNO - ENTRADA FUNCIONARIOS DE 2,00X4,00, UMA FACE, EM ESTRUTURA DE TUBO 30X30 E 30X20 PARA ESTIRAMENTO DE LONA IMPRESSA - NOVA SEDE VÁRZEA</v>
          </cell>
          <cell r="C5539" t="str">
            <v>Un</v>
          </cell>
          <cell r="D5539">
            <v>1797.9124999999999</v>
          </cell>
          <cell r="E5539">
            <v>1438.33</v>
          </cell>
          <cell r="F5539" t="str">
            <v>SEDUC</v>
          </cell>
        </row>
        <row r="5540">
          <cell r="A5540" t="str">
            <v/>
          </cell>
          <cell r="D5540">
            <v>0</v>
          </cell>
        </row>
        <row r="5541">
          <cell r="A5541" t="str">
            <v>33.18.012</v>
          </cell>
          <cell r="B5541" t="str">
            <v>FORNECIMENTO E INSTALAÇÃO DE ADESIVO DA RECEPÇÃO DE 3,83X0,26 APLICADO NA PAREDE - NOVA SEDE VÁRZEA</v>
          </cell>
          <cell r="C5541" t="str">
            <v>Un</v>
          </cell>
          <cell r="D5541">
            <v>1562.7125000000001</v>
          </cell>
          <cell r="E5541">
            <v>1250.17</v>
          </cell>
          <cell r="F5541" t="str">
            <v>SEDUC</v>
          </cell>
        </row>
        <row r="5542">
          <cell r="A5542" t="str">
            <v/>
          </cell>
          <cell r="D5542">
            <v>0</v>
          </cell>
        </row>
        <row r="5543">
          <cell r="A5543" t="str">
            <v>33.18.013</v>
          </cell>
          <cell r="B5543" t="str">
            <v>FORNECIMENTO E INSTALAÇÃO DE ADESIVO DA RECEPÇÃO DE 21,48X1,03, COM BLACKOUT,  APLICADO NO REVESTIMENTO - NOVA SEDE VÁRZEA</v>
          </cell>
          <cell r="C5543" t="str">
            <v>Un</v>
          </cell>
          <cell r="D5543">
            <v>3108.5374999999999</v>
          </cell>
          <cell r="E5543">
            <v>2486.83</v>
          </cell>
          <cell r="F5543" t="str">
            <v>SEDUC</v>
          </cell>
        </row>
        <row r="5544">
          <cell r="A5544" t="str">
            <v/>
          </cell>
          <cell r="D5544">
            <v>0</v>
          </cell>
        </row>
        <row r="5545">
          <cell r="A5545" t="str">
            <v>33.18.014</v>
          </cell>
          <cell r="B5545" t="str">
            <v>FORNECIMENTO E INSTALAÇÃO DE ADESIVO DA RECEPÇÃO DE 3,87X2,41 APLICADO NA PAREDE - NOVA SEDE VÁRZEA</v>
          </cell>
          <cell r="C5545" t="str">
            <v>Un</v>
          </cell>
          <cell r="D5545">
            <v>1883.5374999999999</v>
          </cell>
          <cell r="E5545">
            <v>1506.83</v>
          </cell>
          <cell r="F5545" t="str">
            <v>SEDUC</v>
          </cell>
        </row>
        <row r="5546">
          <cell r="A5546" t="str">
            <v/>
          </cell>
          <cell r="D5546">
            <v>0</v>
          </cell>
        </row>
        <row r="5547">
          <cell r="A5547" t="str">
            <v>34.00.000</v>
          </cell>
          <cell r="B5547" t="str">
            <v>QUILOMBOLA</v>
          </cell>
          <cell r="D5547">
            <v>0</v>
          </cell>
        </row>
        <row r="5548">
          <cell r="A5548" t="str">
            <v/>
          </cell>
          <cell r="D5548">
            <v>0</v>
          </cell>
        </row>
        <row r="5549">
          <cell r="A5549" t="str">
            <v>34.01.001</v>
          </cell>
          <cell r="B5549" t="str">
            <v xml:space="preserve"> BARRACÃO PARA ESCRITÓRIO DE OBRA PORTE PEQUENO S=25,41 m2 - SERVIÇOS PRELIMINÁRES/PROVISÓRIOS (Escola Conceição das Creoulas).</v>
          </cell>
          <cell r="C5549" t="str">
            <v>Un</v>
          </cell>
          <cell r="D5549">
            <v>6540.85</v>
          </cell>
          <cell r="E5549">
            <v>5232.68</v>
          </cell>
          <cell r="F5549" t="str">
            <v>SEE</v>
          </cell>
        </row>
        <row r="5550">
          <cell r="A5550" t="str">
            <v/>
          </cell>
          <cell r="D5550">
            <v>0</v>
          </cell>
        </row>
        <row r="5551">
          <cell r="A5551" t="str">
            <v>34.01.002</v>
          </cell>
          <cell r="B5551" t="str">
            <v>TAPUME EM CHAPA COMPENSADA ESPESSURA = 10mm, NA ÁREA DE 60x50m - SERVIÇOS PRELIMINÁRES/PROVISÓRIOS (Escola Conceição das Creoulas).</v>
          </cell>
          <cell r="C5551" t="str">
            <v>m2</v>
          </cell>
          <cell r="D5551">
            <v>36.637499999999996</v>
          </cell>
          <cell r="E5551">
            <v>29.31</v>
          </cell>
          <cell r="F5551" t="str">
            <v>SEE</v>
          </cell>
        </row>
        <row r="5552">
          <cell r="A5552" t="str">
            <v/>
          </cell>
          <cell r="D5552">
            <v>0</v>
          </cell>
        </row>
        <row r="5553">
          <cell r="A5553" t="str">
            <v>34.01.003</v>
          </cell>
          <cell r="B5553" t="str">
            <v>PLACA DE OBRA EM CHAPA ZINCADA, INSTALADA - SERVIÇOS PRELIMINÁRES/PROVISÓRIOS (Escola Conceição das Creoulas).</v>
          </cell>
          <cell r="C5553" t="str">
            <v>m2</v>
          </cell>
          <cell r="D5553">
            <v>150</v>
          </cell>
          <cell r="E5553">
            <v>120</v>
          </cell>
          <cell r="F5553" t="str">
            <v>SEE</v>
          </cell>
        </row>
        <row r="5554">
          <cell r="A5554" t="str">
            <v/>
          </cell>
          <cell r="D5554">
            <v>0</v>
          </cell>
        </row>
        <row r="5555">
          <cell r="A5555" t="str">
            <v>34.01.004</v>
          </cell>
          <cell r="B5555" t="str">
            <v xml:space="preserve"> LOCAÇÃO DE CONSTRUÇÃO DE EDIFICAÇÃO COM GABARITO DE MADEIRA - SERVIÇOS PRELIMINÁRES/PROVISÓRIOS (Escola Conceição das Creoulas).</v>
          </cell>
          <cell r="C5555" t="str">
            <v>m2</v>
          </cell>
          <cell r="D5555">
            <v>3.4624999999999999</v>
          </cell>
          <cell r="E5555">
            <v>2.77</v>
          </cell>
          <cell r="F5555" t="str">
            <v>SEE</v>
          </cell>
        </row>
        <row r="5556">
          <cell r="A5556" t="str">
            <v/>
          </cell>
          <cell r="D5556">
            <v>0</v>
          </cell>
        </row>
        <row r="5557">
          <cell r="A5557" t="str">
            <v>34.02.001</v>
          </cell>
          <cell r="B5557" t="str">
            <v>ESCAVAÇÃO MANUAL, PARA BALDRAMES E SAPATAS, EM MATERIAL DE 1ª CATEGORIA, PROFUNDIDADE ATÉ 1,50m - MOVIMENTAÇÃO DE TERRAS/MANUAL (Escola Conceição das Creoulas).</v>
          </cell>
          <cell r="C5557" t="str">
            <v>m3</v>
          </cell>
          <cell r="D5557">
            <v>13.412500000000001</v>
          </cell>
          <cell r="E5557">
            <v>10.73</v>
          </cell>
          <cell r="F5557" t="str">
            <v>SEE</v>
          </cell>
        </row>
        <row r="5558">
          <cell r="A5558" t="str">
            <v/>
          </cell>
          <cell r="D5558">
            <v>0</v>
          </cell>
        </row>
        <row r="5559">
          <cell r="A5559" t="str">
            <v>34.02.002</v>
          </cell>
          <cell r="B5559" t="str">
            <v>APILOAMENTO MANUAL DE FUNDO DE VALA - MOVIMENTAÇÃO DE TERRAS/MANUAL (Escola Conceição das Creoulas).</v>
          </cell>
          <cell r="C5559" t="str">
            <v>m3</v>
          </cell>
          <cell r="D5559">
            <v>15.237499999999999</v>
          </cell>
          <cell r="E5559">
            <v>12.19</v>
          </cell>
          <cell r="F5559" t="str">
            <v>SEE</v>
          </cell>
        </row>
        <row r="5560">
          <cell r="A5560" t="str">
            <v/>
          </cell>
          <cell r="D5560">
            <v>0</v>
          </cell>
        </row>
        <row r="5561">
          <cell r="A5561" t="str">
            <v>34.02.003</v>
          </cell>
          <cell r="B5561" t="str">
            <v>REATERRO MANUAL DE VALAS, COM COMPACTAÇÃO UTILIZANDO SÊPO, SEM CONTROLE DO GRAU DE COMPACTAÇÃO - MOVIMENTAÇÃO DE TERRAS/MANUAL (Escola Conceição das Creoulas).</v>
          </cell>
          <cell r="C5561" t="str">
            <v>m3</v>
          </cell>
          <cell r="D5561">
            <v>18.287500000000001</v>
          </cell>
          <cell r="E5561">
            <v>14.63</v>
          </cell>
          <cell r="F5561" t="str">
            <v>SEE</v>
          </cell>
        </row>
        <row r="5562">
          <cell r="A5562" t="str">
            <v/>
          </cell>
          <cell r="D5562">
            <v>0</v>
          </cell>
        </row>
        <row r="5563">
          <cell r="A5563" t="str">
            <v>34.02.004</v>
          </cell>
          <cell r="B5563" t="str">
            <v>ATERRO INTERNO COM APILOAMENTO COM TRANSPORTE EM CARRINHO DE MÃO - MOVIMENTAÇÃO DE TERRAS/MANUAL (Escola Conceição das Creoulas).</v>
          </cell>
          <cell r="C5563" t="str">
            <v>m3</v>
          </cell>
          <cell r="D5563">
            <v>28.025000000000002</v>
          </cell>
          <cell r="E5563">
            <v>22.42</v>
          </cell>
          <cell r="F5563" t="str">
            <v>SEE</v>
          </cell>
        </row>
        <row r="5564">
          <cell r="A5564" t="str">
            <v/>
          </cell>
          <cell r="D5564">
            <v>0</v>
          </cell>
        </row>
        <row r="5565">
          <cell r="A5565" t="str">
            <v>34.03.001</v>
          </cell>
          <cell r="B5565" t="str">
            <v>CONCRETO SIMPLES, CONTROLE TIPO B, FABRICADO NA OBRA, FCK 20MPa - INFRA-ESTRUTURA / SAPATAS E CINTAS (Escola Conceição das Creoulas).</v>
          </cell>
          <cell r="C5565" t="str">
            <v>m3</v>
          </cell>
          <cell r="D5565">
            <v>371.22500000000002</v>
          </cell>
          <cell r="E5565">
            <v>296.98</v>
          </cell>
          <cell r="F5565" t="str">
            <v>SEE</v>
          </cell>
        </row>
        <row r="5566">
          <cell r="A5566" t="str">
            <v/>
          </cell>
          <cell r="D5566">
            <v>0</v>
          </cell>
        </row>
        <row r="5567">
          <cell r="A5567" t="str">
            <v>34.03.002</v>
          </cell>
          <cell r="B5567" t="str">
            <v>FORMA PLANA PARA ESTRUTURAS, EM TÁBUAS DE MADEIRA MISTA, 05 USOS - INFRA-ESTRUTURA / SAPATAS E CINTAS (Escola Conceição das Creoulas).</v>
          </cell>
          <cell r="C5567" t="str">
            <v>m2</v>
          </cell>
          <cell r="D5567">
            <v>40.274999999999999</v>
          </cell>
          <cell r="E5567">
            <v>32.22</v>
          </cell>
          <cell r="F5567" t="str">
            <v>SEE</v>
          </cell>
        </row>
        <row r="5568">
          <cell r="A5568" t="str">
            <v/>
          </cell>
          <cell r="D5568">
            <v>0</v>
          </cell>
        </row>
        <row r="5569">
          <cell r="A5569" t="str">
            <v>34.03.003</v>
          </cell>
          <cell r="B5569" t="str">
            <v xml:space="preserve"> AÇO CA - 50 DIÂM 6,3 A 12,5mm, PARA ESTRUTURA E FUNDAÇÕES - INFRA-ESTRUTURA / SAPATAS E CINTAS (Escola Conceição das Creoulas).</v>
          </cell>
          <cell r="C5569" t="str">
            <v>Kg</v>
          </cell>
          <cell r="D5569">
            <v>6.5625</v>
          </cell>
          <cell r="E5569">
            <v>5.25</v>
          </cell>
          <cell r="F5569" t="str">
            <v>SEE</v>
          </cell>
        </row>
        <row r="5570">
          <cell r="A5570" t="str">
            <v/>
          </cell>
          <cell r="D5570">
            <v>0</v>
          </cell>
        </row>
        <row r="5571">
          <cell r="A5571" t="str">
            <v>34.04.001</v>
          </cell>
          <cell r="B5571" t="str">
            <v>CONCRETO SIMPLES, CONTROLE TIPO B, FABRICADO NA OBRA, FCK 20MPa - SUPER-ESTRUTURA / CONCRETO (Escola Conceição das Creoulas).</v>
          </cell>
          <cell r="C5571" t="str">
            <v>m3</v>
          </cell>
          <cell r="D5571">
            <v>407.96249999999998</v>
          </cell>
          <cell r="E5571">
            <v>326.37</v>
          </cell>
          <cell r="F5571" t="str">
            <v>SEE</v>
          </cell>
        </row>
        <row r="5572">
          <cell r="A5572" t="str">
            <v/>
          </cell>
          <cell r="D5572">
            <v>0</v>
          </cell>
        </row>
        <row r="5573">
          <cell r="A5573" t="str">
            <v>34.04.002</v>
          </cell>
          <cell r="B5573" t="str">
            <v>FORMA PLANA PARA ESTRUTURAS, EM TÁBUAS DE MADEIRA MISTA, 03 USOS - SUPER-ESTRUTURA / CONCRETO (Escola Conceição das Creoulas).</v>
          </cell>
          <cell r="C5573" t="str">
            <v>m2</v>
          </cell>
          <cell r="D5573">
            <v>55.300000000000004</v>
          </cell>
          <cell r="E5573">
            <v>44.24</v>
          </cell>
          <cell r="F5573" t="str">
            <v>SEE</v>
          </cell>
        </row>
        <row r="5574">
          <cell r="A5574" t="str">
            <v/>
          </cell>
          <cell r="D5574">
            <v>0</v>
          </cell>
        </row>
        <row r="5575">
          <cell r="A5575" t="str">
            <v>34.04.004</v>
          </cell>
          <cell r="B5575" t="str">
            <v>AÇO CA - 50 DIÂM 6,3 A 12,5mm, PARA ESTRUTURAS E FUNDAÇÕES - SUPER-ESTRUTURA / CONCRETO (Escola Conceição das Creoulas).</v>
          </cell>
          <cell r="C5575" t="str">
            <v>Kg</v>
          </cell>
          <cell r="D5575">
            <v>6.7125000000000004</v>
          </cell>
          <cell r="E5575">
            <v>5.37</v>
          </cell>
          <cell r="F5575" t="str">
            <v>SEE</v>
          </cell>
        </row>
        <row r="5576">
          <cell r="A5576" t="str">
            <v/>
          </cell>
          <cell r="D5576">
            <v>0</v>
          </cell>
        </row>
        <row r="5577">
          <cell r="A5577" t="str">
            <v>34.04.005</v>
          </cell>
          <cell r="B5577" t="str">
            <v>LAJE PRÉ-MOLDADA PARA FORRO, VÃO ACIMA DE 3,5m, INCLUSIVE CAPEAMENTO E ESCORAMENTO - SUPER-ESTRUTURA / CONCRETO (Escola Conceição das Creoulas).</v>
          </cell>
          <cell r="C5577" t="str">
            <v>m2</v>
          </cell>
          <cell r="D5577">
            <v>74.287499999999994</v>
          </cell>
          <cell r="E5577">
            <v>59.43</v>
          </cell>
          <cell r="F5577" t="str">
            <v>SEE</v>
          </cell>
        </row>
        <row r="5578">
          <cell r="A5578" t="str">
            <v/>
          </cell>
          <cell r="D5578">
            <v>0</v>
          </cell>
        </row>
        <row r="5579">
          <cell r="A5579" t="str">
            <v>34.05.001</v>
          </cell>
          <cell r="B5579" t="str">
            <v xml:space="preserve"> TUBO PVC RÍGIDO SOLDÁVEL MARROM P/ ÁGUA, D = 50mm (1 1/2") - INSTALAÇÕES HIDRO-SANITÁRIAS / TUBO PVC SOLDÁVEL PARA ÁGUA POTÁVEL (Escola Conceição das Creoulas).</v>
          </cell>
          <cell r="C5579" t="str">
            <v>m</v>
          </cell>
          <cell r="D5579">
            <v>11.525</v>
          </cell>
          <cell r="E5579">
            <v>9.2200000000000006</v>
          </cell>
          <cell r="F5579" t="str">
            <v>SEE</v>
          </cell>
        </row>
        <row r="5580">
          <cell r="A5580" t="str">
            <v/>
          </cell>
          <cell r="D5580">
            <v>0</v>
          </cell>
        </row>
        <row r="5581">
          <cell r="A5581" t="str">
            <v>34.05.002</v>
          </cell>
          <cell r="B5581" t="str">
            <v xml:space="preserve"> TUBO PVC RÍGIDO SOLDÁVEL MARROM P/ ÁGUA, D = 40mm (1 1/4S") - INSTALAÇÕES HIDRO-SANITÁRIAS / TUBO PVC SOLDÁVEL PARA ÁGUA POTÁVEL (Escola Conceição das Creoulas).</v>
          </cell>
          <cell r="C5581" t="str">
            <v>m</v>
          </cell>
          <cell r="D5581">
            <v>9.7624999999999993</v>
          </cell>
          <cell r="E5581">
            <v>7.81</v>
          </cell>
          <cell r="F5581" t="str">
            <v>SEE</v>
          </cell>
        </row>
        <row r="5582">
          <cell r="A5582" t="str">
            <v/>
          </cell>
          <cell r="D5582">
            <v>0</v>
          </cell>
        </row>
        <row r="5583">
          <cell r="A5583" t="str">
            <v>34.05.003</v>
          </cell>
          <cell r="B5583" t="str">
            <v xml:space="preserve"> TUBO PVC RÍGIDO SOLDÁVEL MARROM P/ ÁGUA, D = 32mm (1") - INSTALAÇÕES HIDRO-SANITÁRIAS / TUBO PVC SOLDÁVEL PARA ÁGUA POTÁVEL (Escola Conceição das Creoulas).</v>
          </cell>
          <cell r="C5583" t="str">
            <v>m</v>
          </cell>
          <cell r="D5583">
            <v>6.9249999999999998</v>
          </cell>
          <cell r="E5583">
            <v>5.54</v>
          </cell>
          <cell r="F5583" t="str">
            <v>SEE</v>
          </cell>
        </row>
        <row r="5584">
          <cell r="A5584" t="str">
            <v/>
          </cell>
          <cell r="D5584">
            <v>0</v>
          </cell>
        </row>
        <row r="5585">
          <cell r="A5585" t="str">
            <v>34.05.004</v>
          </cell>
          <cell r="B5585" t="str">
            <v xml:space="preserve"> TUBO PVC RÍGIDO SOLDÁVEL MARROM P/ ÁGUA, D = 25mm (3/4") - INSTALAÇÕES HIDRO-SANITÁRIAS / TUBO PVC SOLDÁVEL PARA ÁGUA POTÁVEL (Escola Conceição das Creoulas).</v>
          </cell>
          <cell r="C5585" t="str">
            <v>m</v>
          </cell>
          <cell r="D5585">
            <v>3.9375</v>
          </cell>
          <cell r="E5585">
            <v>3.15</v>
          </cell>
          <cell r="F5585" t="str">
            <v>SEE</v>
          </cell>
        </row>
        <row r="5586">
          <cell r="A5586" t="str">
            <v/>
          </cell>
          <cell r="D5586">
            <v>0</v>
          </cell>
        </row>
        <row r="5587">
          <cell r="A5587" t="str">
            <v>34.05.005</v>
          </cell>
          <cell r="B5587" t="str">
            <v xml:space="preserve"> TUBO PVC RÍGIDO SOLDÁVEL MARROM P/ ÁGUA, D = 20mm (1/2") - INSTALAÇÕES HIDRO-SANITÁRIAS / TUBO PVC SOLDÁVEL PARA ÁGUA POTÁVEL (Escola Conceição das Creoulas).</v>
          </cell>
          <cell r="C5587" t="str">
            <v>m</v>
          </cell>
          <cell r="D5587">
            <v>3.0625</v>
          </cell>
          <cell r="E5587">
            <v>2.4500000000000002</v>
          </cell>
          <cell r="F5587" t="str">
            <v>SEE</v>
          </cell>
        </row>
        <row r="5588">
          <cell r="A5588" t="str">
            <v/>
          </cell>
          <cell r="D5588">
            <v>0</v>
          </cell>
        </row>
        <row r="5589">
          <cell r="A5589" t="str">
            <v>34.05.006</v>
          </cell>
          <cell r="B5589" t="str">
            <v xml:space="preserve"> ADAPTADOR DE PVC RÍGIDO SOLDÁVL CURTO C/ BOLSA E ROSCA P/ REGISTRO DIÂM = 50mm x 1 1/4" - INSTALAÇÕES HIDRO-SANITÁRIAS / ADAPTADOR CURTO DE PVC PARA REGISTRO (Escola Conceição das Creoulas).</v>
          </cell>
          <cell r="C5589" t="str">
            <v>Un</v>
          </cell>
          <cell r="D5589">
            <v>23.799999999999997</v>
          </cell>
          <cell r="E5589">
            <v>19.04</v>
          </cell>
          <cell r="F5589" t="str">
            <v>SEE</v>
          </cell>
        </row>
        <row r="5590">
          <cell r="A5590" t="str">
            <v/>
          </cell>
          <cell r="D5590">
            <v>0</v>
          </cell>
        </row>
        <row r="5591">
          <cell r="A5591" t="str">
            <v>34.05.007</v>
          </cell>
          <cell r="B5591" t="str">
            <v xml:space="preserve"> ADAPTADOR DE PVC RÍGIDO SOLDÁVL CURTO C/ BOLSA E ROSCA P/ REGISTRO DIÂM = 25mm x 3/4" - INSTALAÇÕES HIDRO-SANITÁRIAS / ADAPTADOR CURTO DE PVC PARA REGISTRO (Escola Conceição das Creoulas).</v>
          </cell>
          <cell r="C5591" t="str">
            <v>Un</v>
          </cell>
          <cell r="D5591">
            <v>11.0625</v>
          </cell>
          <cell r="E5591">
            <v>8.85</v>
          </cell>
          <cell r="F5591" t="str">
            <v>SEE</v>
          </cell>
        </row>
        <row r="5592">
          <cell r="A5592" t="str">
            <v/>
          </cell>
          <cell r="D5592">
            <v>0</v>
          </cell>
        </row>
        <row r="5593">
          <cell r="A5593" t="str">
            <v>34.05.008</v>
          </cell>
          <cell r="B5593" t="str">
            <v>ADAPTADOR DE PVC RÍGIDO SOLDÁVL CURTO C/ BOLSA E ROSCA P/ REGISTRO DIÂM = 20mm x 1/2" - INSTALAÇÕES HIDRO-SANITÁRIAS / ADAPTADOR CURTO DE PVC PARA REGISTRO (Escola Conceição das Creoulas).</v>
          </cell>
          <cell r="C5593" t="str">
            <v>Un</v>
          </cell>
          <cell r="D5593">
            <v>7.6375000000000002</v>
          </cell>
          <cell r="E5593">
            <v>6.11</v>
          </cell>
          <cell r="F5593" t="str">
            <v>SEE</v>
          </cell>
        </row>
        <row r="5594">
          <cell r="A5594" t="str">
            <v/>
          </cell>
          <cell r="D5594">
            <v>0</v>
          </cell>
        </row>
        <row r="5595">
          <cell r="A5595" t="str">
            <v>34.05.009</v>
          </cell>
          <cell r="B5595" t="str">
            <v>REGISTRO DE GAVETA BRUTO, D = 38mm (1 1/2") - (DECA OU SIMILAR) - INSTALAÇÕES HIDRO-SANITÁRIAS / REGISTRO DE GAVETA BRUTO (Escola Conceição das Creoulas).</v>
          </cell>
          <cell r="C5595" t="str">
            <v>Un</v>
          </cell>
          <cell r="D5595">
            <v>73.962500000000006</v>
          </cell>
          <cell r="E5595">
            <v>59.17</v>
          </cell>
          <cell r="F5595" t="str">
            <v>SEE</v>
          </cell>
        </row>
        <row r="5596">
          <cell r="A5596" t="str">
            <v/>
          </cell>
          <cell r="D5596">
            <v>0</v>
          </cell>
        </row>
        <row r="5597">
          <cell r="A5597" t="str">
            <v>34.05.010</v>
          </cell>
          <cell r="B5597" t="str">
            <v>REGISTRO DE GAVETA C/ CANOPLA CROMADA, D = 19mm (3/4") - (HYDRA REF 1510 HD OU SIMILAR) - INSTALAÇÕES HIDRO-SANITÁRIAS / REGISTRO DE GAVETA COM ACABAMENTO (Escola Conceição das Creoulas).</v>
          </cell>
          <cell r="C5597" t="str">
            <v>Un</v>
          </cell>
          <cell r="D5597">
            <v>75.362499999999997</v>
          </cell>
          <cell r="E5597">
            <v>60.29</v>
          </cell>
          <cell r="F5597" t="str">
            <v>SEE</v>
          </cell>
        </row>
        <row r="5598">
          <cell r="A5598" t="str">
            <v/>
          </cell>
          <cell r="D5598">
            <v>0</v>
          </cell>
        </row>
        <row r="5599">
          <cell r="A5599" t="str">
            <v>34.05.011</v>
          </cell>
          <cell r="B5599" t="str">
            <v>REGISTRO DE GAVETA C/ CANOPLA CROMADA, D = 13mm (1/2") - (HYDRA REF 1510 HD OU SIMILAR) - INSTALAÇÕES HIDRO-SANITÁRIAS / REGISTRO DE GAVETA COM ACABAMENTO (Escola Conceição das Creoulas).</v>
          </cell>
          <cell r="C5599" t="str">
            <v>Un</v>
          </cell>
          <cell r="D5599">
            <v>69.674999999999997</v>
          </cell>
          <cell r="E5599">
            <v>55.74</v>
          </cell>
          <cell r="F5599" t="str">
            <v>SEE</v>
          </cell>
        </row>
        <row r="5600">
          <cell r="A5600" t="str">
            <v/>
          </cell>
          <cell r="D5600">
            <v>0</v>
          </cell>
        </row>
        <row r="5601">
          <cell r="A5601" t="str">
            <v>34.05.012</v>
          </cell>
          <cell r="B5601" t="str">
            <v>REGISTRO DE PRESSÃO C/ CANOPLA CROMADA, D = 19mm (3/4") - (DECA REF 1416 LINHA C40 OU SIMILAR) - INSTALAÇÕES HIDRO-SANITÁRIAS / REGISTRO DE PRESSÃO COM ACABAMENTO (Escola Conceição das Creoulas).</v>
          </cell>
          <cell r="C5601" t="str">
            <v>Un</v>
          </cell>
          <cell r="D5601">
            <v>96.137499999999989</v>
          </cell>
          <cell r="E5601">
            <v>76.91</v>
          </cell>
          <cell r="F5601" t="str">
            <v>SEE</v>
          </cell>
        </row>
        <row r="5602">
          <cell r="A5602" t="str">
            <v/>
          </cell>
          <cell r="D5602">
            <v>0</v>
          </cell>
        </row>
        <row r="5603">
          <cell r="A5603" t="str">
            <v>34.05.013</v>
          </cell>
          <cell r="B5603" t="str">
            <v>REGISTRO DE PRESSÃO C/ CANOPLA CROMADA, D = 13mm (1/2") - (DECA REF 1416 LINHA C40 OU SIMILAR) - INSTALAÇÕES HIDRO-SANITÁRIAS / REGISTRO DE PRESSÃO COM ACABAMENTO (Escola Conceição das Creoulas).</v>
          </cell>
          <cell r="C5603" t="str">
            <v>Un</v>
          </cell>
          <cell r="D5603">
            <v>77.55</v>
          </cell>
          <cell r="E5603">
            <v>62.04</v>
          </cell>
          <cell r="F5603" t="str">
            <v>SEE</v>
          </cell>
        </row>
        <row r="5604">
          <cell r="A5604" t="str">
            <v/>
          </cell>
          <cell r="D5604">
            <v>0</v>
          </cell>
        </row>
        <row r="5605">
          <cell r="A5605" t="str">
            <v>34.05.014</v>
          </cell>
          <cell r="B5605" t="str">
            <v>COLOCAÇÃO DE HIDRÔMETRO EM LIGAÇÃO EXISTENTE, C/REMANEJAMENTO P/ O MURO OU FACHADA, INCLUSIVE CAVALETE E CAIXA DE PROTEÇÃO - INSTALAÇÕES HIDRO-SANITÁRIAS / DIVERSOS (Escola Conceição das Creoulas).</v>
          </cell>
          <cell r="C5605" t="str">
            <v>Un</v>
          </cell>
          <cell r="D5605">
            <v>108.25</v>
          </cell>
          <cell r="E5605">
            <v>86.6</v>
          </cell>
          <cell r="F5605" t="str">
            <v>SEE</v>
          </cell>
        </row>
        <row r="5606">
          <cell r="A5606" t="str">
            <v/>
          </cell>
          <cell r="D5606">
            <v>0</v>
          </cell>
        </row>
        <row r="5607">
          <cell r="A5607" t="str">
            <v>34.05.015</v>
          </cell>
          <cell r="B5607" t="str">
            <v>RESERVATÓRIOS DE D ÁGUA, INSTALADOS, INCLUSIVE ESTRUTURA DE SUPORTE, CONFORME PROJETO - INSTALAÇÕES HIDRO-SANITÁRIAS / DIVERSOS (Escola Conceição das Creoulas).</v>
          </cell>
          <cell r="C5607" t="str">
            <v>Un</v>
          </cell>
          <cell r="D5607">
            <v>14099.625</v>
          </cell>
          <cell r="E5607">
            <v>11279.7</v>
          </cell>
          <cell r="F5607" t="str">
            <v>SEE</v>
          </cell>
        </row>
        <row r="5608">
          <cell r="A5608" t="str">
            <v/>
          </cell>
          <cell r="D5608">
            <v>0</v>
          </cell>
        </row>
        <row r="5609">
          <cell r="A5609" t="str">
            <v>34.05.016</v>
          </cell>
          <cell r="B5609" t="str">
            <v>TORNEIRA DE JARDIM, INCLUSIVE POSTE DE PROTEÇÃO - INSTALAÇÕES HIDRO-SANITÁRIAS / DIVERSOS (Escola Conceição das Creoulas).</v>
          </cell>
          <cell r="C5609" t="str">
            <v>Un</v>
          </cell>
          <cell r="D5609">
            <v>18.387500000000003</v>
          </cell>
          <cell r="E5609">
            <v>14.71</v>
          </cell>
          <cell r="F5609" t="str">
            <v>SEE</v>
          </cell>
        </row>
        <row r="5610">
          <cell r="A5610" t="str">
            <v/>
          </cell>
          <cell r="D5610">
            <v>0</v>
          </cell>
        </row>
        <row r="5611">
          <cell r="A5611" t="str">
            <v>34.05.017</v>
          </cell>
          <cell r="B5611" t="str">
            <v xml:space="preserve"> TUBO PVC RÍGDO C/ ANÉIS, PONTA E BOLSA P/ ESGOTO SECUNDÁRIO, D = 40mm - INSTALAÇÕES HIDRO-SANITÁRIAS / TUBO PVC SOLDÁVEL PARA ESGOTO (Escola Conceição das Creoulas).</v>
          </cell>
          <cell r="C5611" t="str">
            <v>m</v>
          </cell>
          <cell r="D5611">
            <v>7.2750000000000004</v>
          </cell>
          <cell r="E5611">
            <v>5.82</v>
          </cell>
          <cell r="F5611" t="str">
            <v>SEE</v>
          </cell>
        </row>
        <row r="5612">
          <cell r="A5612" t="str">
            <v/>
          </cell>
          <cell r="D5612">
            <v>0</v>
          </cell>
        </row>
        <row r="5613">
          <cell r="A5613" t="str">
            <v>34.05.018</v>
          </cell>
          <cell r="B5613" t="str">
            <v xml:space="preserve"> TUBO PVC RÍGDO C/ ANÉIS, PONTA E BOLSA P/ ESGOTO SECUNDÁRIO, D = 50mm - INSTALAÇÕES HIDRO-SANITÁRIAS / TUBO PVC SOLDÁVEL PARA ESGOTO (Escola Conceição das Creoulas).</v>
          </cell>
          <cell r="C5613" t="str">
            <v>m</v>
          </cell>
          <cell r="D5613">
            <v>10.199999999999999</v>
          </cell>
          <cell r="E5613">
            <v>8.16</v>
          </cell>
          <cell r="F5613" t="str">
            <v>SEE</v>
          </cell>
        </row>
        <row r="5614">
          <cell r="A5614" t="str">
            <v/>
          </cell>
          <cell r="D5614">
            <v>0</v>
          </cell>
        </row>
        <row r="5615">
          <cell r="A5615" t="str">
            <v>34.05.019</v>
          </cell>
          <cell r="B5615" t="str">
            <v xml:space="preserve"> TUBO PVC RÍGDO C/ ANÉIS, PONTA E BOLSA P/ ESGOTO SECUNDÁRIO, D = 75mm - INSTALAÇÕES HIDRO-SANITÁRIAS / TUBO PVC SOLDÁVEL PARA ESGOTO (Escola Conceição das Creoulas).</v>
          </cell>
          <cell r="C5615" t="str">
            <v>m</v>
          </cell>
          <cell r="D5615">
            <v>13.6625</v>
          </cell>
          <cell r="E5615">
            <v>10.93</v>
          </cell>
          <cell r="F5615" t="str">
            <v>SEE</v>
          </cell>
        </row>
        <row r="5616">
          <cell r="A5616" t="str">
            <v/>
          </cell>
          <cell r="D5616">
            <v>0</v>
          </cell>
        </row>
        <row r="5617">
          <cell r="A5617" t="str">
            <v>34.05.020</v>
          </cell>
          <cell r="B5617" t="str">
            <v xml:space="preserve"> TUBO PVC RÍGDO C/ ANÉIS, PONTA E BOLSA P/ ESGOTO SECUNDÁRIO, D = 100mm - INSTALAÇÕES HIDRO-SANITÁROAS / TUBO PVC SOLDÁVEL PARA ESGOTO (Escola Conceição das Creoulas).</v>
          </cell>
          <cell r="C5617" t="str">
            <v>m</v>
          </cell>
          <cell r="D5617">
            <v>17.3125</v>
          </cell>
          <cell r="E5617">
            <v>13.85</v>
          </cell>
          <cell r="F5617" t="str">
            <v>SEE</v>
          </cell>
        </row>
        <row r="5618">
          <cell r="A5618" t="str">
            <v/>
          </cell>
          <cell r="D5618">
            <v>0</v>
          </cell>
        </row>
        <row r="5619">
          <cell r="A5619" t="str">
            <v>34.05.021</v>
          </cell>
          <cell r="B5619" t="str">
            <v>CAIXA SINFONADA QUADRADA, COM TRÊS ENTRADAS E UMA SAÍDA, D = 100x100x50mm, REF. Nº 68, ACABAMENTO ALUMÍNIO (MARCA AKROS OU SIMILAR) - INSTALAÇÕES HIDRO-SANITÁRIAS / DIVERSOS (Escola Conceição das Creoulas).</v>
          </cell>
          <cell r="C5619" t="str">
            <v>Un</v>
          </cell>
          <cell r="D5619">
            <v>17.100000000000001</v>
          </cell>
          <cell r="E5619">
            <v>13.68</v>
          </cell>
          <cell r="F5619" t="str">
            <v>SEE</v>
          </cell>
        </row>
        <row r="5620">
          <cell r="A5620" t="str">
            <v/>
          </cell>
          <cell r="D5620">
            <v>0</v>
          </cell>
        </row>
        <row r="5621">
          <cell r="A5621" t="str">
            <v>34.05.022</v>
          </cell>
          <cell r="B5621" t="str">
            <v>RALO SIFONADO EM PVC D = 100mm ALTURA REGULÁVEL, SAÍDA 40mm, COM GRELHA REDONDA ACABAMENTO CROMADO - INSTALAÇÕES HIDRO-SANITÁRIAS / DIVERSOS (Escola Conceição das Creoulas).</v>
          </cell>
          <cell r="C5621" t="str">
            <v>Un</v>
          </cell>
          <cell r="D5621">
            <v>12.862499999999999</v>
          </cell>
          <cell r="E5621">
            <v>10.29</v>
          </cell>
          <cell r="F5621" t="str">
            <v>SEE</v>
          </cell>
        </row>
        <row r="5622">
          <cell r="A5622" t="str">
            <v/>
          </cell>
          <cell r="D5622">
            <v>0</v>
          </cell>
        </row>
        <row r="5623">
          <cell r="A5623" t="str">
            <v>34.05.023</v>
          </cell>
          <cell r="B5623" t="str">
            <v>CAIXA DE GORDURA EM ALVENARIA (90 x 90 x 120cm) - INSTALAÇÕES HIDRO-SANITÁRIAS / DIVERSOS (Escola Conceição das Creoulas).</v>
          </cell>
          <cell r="C5623" t="str">
            <v>Un</v>
          </cell>
          <cell r="D5623">
            <v>707.45</v>
          </cell>
          <cell r="E5623">
            <v>565.96</v>
          </cell>
          <cell r="F5623" t="str">
            <v>SEE</v>
          </cell>
        </row>
        <row r="5624">
          <cell r="A5624" t="str">
            <v/>
          </cell>
          <cell r="D5624">
            <v>0</v>
          </cell>
        </row>
        <row r="5625">
          <cell r="A5625" t="str">
            <v>34.05.024</v>
          </cell>
          <cell r="B5625" t="str">
            <v>CHUVEIRO ELÉTRICO DE PLÁSTICO, MARCA LORENZETTI OU SIMILAR, C/ REGISTRO DE PRESSÃO, MARCA DECA LINHA C40 REF. 1416 OU SIMILAR - INSTALAÇÕES HIDRO-SANITÁRIAS / DIVERSOS (Escola Conceição das Creoulas).</v>
          </cell>
          <cell r="C5625" t="str">
            <v>Un</v>
          </cell>
          <cell r="D5625">
            <v>57.35</v>
          </cell>
          <cell r="E5625">
            <v>45.88</v>
          </cell>
          <cell r="F5625" t="str">
            <v>SEE</v>
          </cell>
        </row>
        <row r="5626">
          <cell r="A5626" t="str">
            <v/>
          </cell>
          <cell r="D5626">
            <v>0</v>
          </cell>
        </row>
        <row r="5627">
          <cell r="A5627" t="str">
            <v>34.05.025</v>
          </cell>
          <cell r="B5627" t="str">
            <v>CAIXA DE INSPEÇÃO EM ALVENARIA (90 x 90 x 120cm) - INSTALAÇÕES HIDRO-SANITÁRIAS / DIVERSOS (Escola Conceição das Creoulas).</v>
          </cell>
          <cell r="C5627" t="str">
            <v>Un</v>
          </cell>
          <cell r="D5627">
            <v>734.02500000000009</v>
          </cell>
          <cell r="E5627">
            <v>587.22</v>
          </cell>
          <cell r="F5627" t="str">
            <v>SEE</v>
          </cell>
        </row>
        <row r="5628">
          <cell r="A5628" t="str">
            <v/>
          </cell>
          <cell r="D5628">
            <v>0</v>
          </cell>
        </row>
        <row r="5629">
          <cell r="A5629" t="str">
            <v>34.05.026</v>
          </cell>
          <cell r="B5629" t="str">
            <v xml:space="preserve"> FOSSA SÉPTICA, EM CONCRETO ARMADO, (1,50 x 4,75 x 1,50) - INSTALAÇÕES HIDRO-SANITÁRIAS / FOSSA SÉPTICA E SUMIDOURO (Escola Conceição das Creoulas).</v>
          </cell>
          <cell r="C5629" t="str">
            <v>Un</v>
          </cell>
          <cell r="D5629">
            <v>16968.224999999999</v>
          </cell>
          <cell r="E5629">
            <v>13574.58</v>
          </cell>
          <cell r="F5629" t="str">
            <v>SEE</v>
          </cell>
        </row>
        <row r="5630">
          <cell r="A5630" t="str">
            <v/>
          </cell>
          <cell r="D5630">
            <v>0</v>
          </cell>
        </row>
        <row r="5631">
          <cell r="A5631" t="str">
            <v>34.05.027</v>
          </cell>
          <cell r="B5631" t="str">
            <v>SUMIDOURO EM ALVENARIA (D 3,00 x H 6,00) - INSTALAÇÕES HIDRO-SANITÁRIAS / FOSSA SÉPTICA E SUMIDOURO (Escola Conceição das Creoulas).</v>
          </cell>
          <cell r="C5631" t="str">
            <v>Un</v>
          </cell>
          <cell r="D5631">
            <v>3364.4</v>
          </cell>
          <cell r="E5631">
            <v>2691.52</v>
          </cell>
          <cell r="F5631" t="str">
            <v>SEE</v>
          </cell>
        </row>
        <row r="5632">
          <cell r="A5632" t="str">
            <v/>
          </cell>
          <cell r="D5632">
            <v>0</v>
          </cell>
        </row>
        <row r="5633">
          <cell r="A5633" t="str">
            <v>34.05.028</v>
          </cell>
          <cell r="B5633" t="str">
            <v>BACIA SANITÁRIA CONVENCIONAL, MARCA DECA RAVENA P9, INLCUSIVE VÁLVULA DE DESCARGA CROMADA MARCA HYDRA, ASSENTO, CONJUNTO DE FIXAÇÃO MARCA DECA SP13, ANEL DE VEDAÇÃO, TUBO DE LIGAÇÃO COM ACABAMENTO CROMADO E ENGASTE PLÁSTICO (OU SIMILARES) - INSTALAÇÕES HI</v>
          </cell>
          <cell r="C5633" t="str">
            <v>Un</v>
          </cell>
          <cell r="D5633">
            <v>324.1875</v>
          </cell>
          <cell r="E5633">
            <v>259.35000000000002</v>
          </cell>
          <cell r="F5633" t="str">
            <v>SEE</v>
          </cell>
        </row>
        <row r="5634">
          <cell r="A5634" t="str">
            <v/>
          </cell>
          <cell r="D5634">
            <v>0</v>
          </cell>
        </row>
        <row r="5635">
          <cell r="A5635" t="str">
            <v>34.05.029</v>
          </cell>
          <cell r="B5635" t="str">
            <v xml:space="preserve">BACIA SANITÁRIA COM CAIXA DE DESCARGA ACOPLADA, MARCA DECA LINHA RAVENA CP929, INCLUSIVE ASSENTO, CONJUNTO DE FIXAÇÃO, MARCA DECA SP13, ANEL DE VEDAÇÃO, TUBO DE LIGAÇÃO COM ACABAMENTO COMADO E ENGATE PLÁSTICO (OU SIMILARES) - INSTALAÇÕES HIDRO-SANITÁRIAS </v>
          </cell>
          <cell r="C5635" t="str">
            <v>Un</v>
          </cell>
          <cell r="D5635">
            <v>171.98750000000001</v>
          </cell>
          <cell r="E5635">
            <v>137.59</v>
          </cell>
          <cell r="F5635" t="str">
            <v>SEE</v>
          </cell>
        </row>
        <row r="5636">
          <cell r="A5636" t="str">
            <v/>
          </cell>
          <cell r="D5636">
            <v>0</v>
          </cell>
        </row>
        <row r="5637">
          <cell r="A5637" t="str">
            <v>34.05.030</v>
          </cell>
          <cell r="B5637" t="str">
            <v>MICTÓRIO DE LOUÇA COM SIFÃO INTEGRADO, MARCA DECA REF. m712, ENGATE CROMADO, MARCA DECA REF. c4606180, REGISTRO DE PRESSÃO, MARCA DECA LINHA c40 REF. 1416,  (OU SIMILARES) - INSTALAÇÕES HIDRO-SANITÁRIAS / LOUÇAS (Escola Conceição das Creoulas).</v>
          </cell>
          <cell r="C5637" t="str">
            <v>Un</v>
          </cell>
          <cell r="D5637">
            <v>125.41249999999999</v>
          </cell>
          <cell r="E5637">
            <v>100.33</v>
          </cell>
          <cell r="F5637" t="str">
            <v>SEE</v>
          </cell>
        </row>
        <row r="5638">
          <cell r="A5638" t="str">
            <v/>
          </cell>
          <cell r="D5638">
            <v>0</v>
          </cell>
        </row>
        <row r="5639">
          <cell r="A5639" t="str">
            <v>34.05.031</v>
          </cell>
          <cell r="B5639" t="str">
            <v>LAVATÓRIO COM COLUNA, MARCA DECA LINHA RAVENA REF. l91 E c9, COM SIFÃO PLÁSTICO, ENGATE CROMADO, TORNEIRA DE METAL, MARCA DECA REF. 1190 c41, VÁLVULA CROMADA, MARCA DECA REF. 1600, CONJUNTO DE FIXAÇÃO, MARCA DECA REF. sp7, (OU SIMILARES) - INSTALAÇÕES HID</v>
          </cell>
          <cell r="C5639" t="str">
            <v>Un</v>
          </cell>
          <cell r="D5639">
            <v>227.89999999999998</v>
          </cell>
          <cell r="E5639">
            <v>182.32</v>
          </cell>
          <cell r="F5639" t="str">
            <v>SEE</v>
          </cell>
        </row>
        <row r="5640">
          <cell r="A5640" t="str">
            <v/>
          </cell>
          <cell r="D5640">
            <v>0</v>
          </cell>
        </row>
        <row r="5641">
          <cell r="A5641" t="str">
            <v>34.05.032</v>
          </cell>
          <cell r="B5641" t="str">
            <v>LAVATÓRIO SEM COLUNA, MARCA DECA LINHA RAVENA REF l915, C/ SIFÃO CROMADO, MARCA DECA REF. 1190, VÁLVULA CROMADA, MARCA DECA REF. 1602 C, TORNEIRA DE METAL, MARCA DECA REF 1190 c41, CONJUNTO DE FIXAÇÃO, MARCA DECA REF. sp7, (OU SIMILARES) - INSTALAÇÕES HID</v>
          </cell>
          <cell r="C5641" t="str">
            <v>Un</v>
          </cell>
          <cell r="D5641">
            <v>66.675000000000011</v>
          </cell>
          <cell r="E5641">
            <v>53.34</v>
          </cell>
          <cell r="F5641" t="str">
            <v>SEE</v>
          </cell>
        </row>
        <row r="5642">
          <cell r="A5642" t="str">
            <v/>
          </cell>
          <cell r="D5642">
            <v>0</v>
          </cell>
        </row>
        <row r="5643">
          <cell r="A5643" t="str">
            <v>34.05.033</v>
          </cell>
          <cell r="B5643" t="str">
            <v>CUBA DE EMBUTIR OVAL, MARCA DECA LINHA REF. l37, P/ INSTALAÇÃO EM BANCADAS, C/ SIFÃO CROMADO, MARCA DECA REF. c1680, TORNEIRA DE METAL, MARCA DECA REF 1190 c41, ENGATE CROMADO, MARCA DECA, (OU SIMILARES) - INSTALAÇÕES HIDRO-SANITÁRIAS / LOUÇAS (Escola Con</v>
          </cell>
          <cell r="C5643" t="str">
            <v>Un</v>
          </cell>
          <cell r="D5643">
            <v>99.875</v>
          </cell>
          <cell r="E5643">
            <v>79.900000000000006</v>
          </cell>
          <cell r="F5643" t="str">
            <v>SEE</v>
          </cell>
        </row>
        <row r="5644">
          <cell r="A5644" t="str">
            <v/>
          </cell>
          <cell r="D5644">
            <v>0</v>
          </cell>
        </row>
        <row r="5645">
          <cell r="A5645" t="str">
            <v>34.05.034</v>
          </cell>
          <cell r="B5645" t="str">
            <v xml:space="preserve"> TANQUE DE LOUÇA COM COLUNA, MARCA DECA REF. ct25, COM TORNEIRA METÁLICA, MARCA DECA LINHA c23 REF. 1153, C/ VÁLVULA DE PLÁSTICO E CONJUNTO DE FIXAÇÃO, MARCA DECA REF. ft11, (OU SIMILARES) - INSTALAÇÕES HIDRO-SANITÁRIAS / LOUÇAS (Escola Conceição das Creo</v>
          </cell>
          <cell r="C5645" t="str">
            <v>Un</v>
          </cell>
          <cell r="D5645">
            <v>303.86250000000001</v>
          </cell>
          <cell r="E5645">
            <v>243.09</v>
          </cell>
          <cell r="F5645" t="str">
            <v>SEE</v>
          </cell>
        </row>
        <row r="5646">
          <cell r="A5646" t="str">
            <v/>
          </cell>
          <cell r="D5646">
            <v>0</v>
          </cell>
        </row>
        <row r="5647">
          <cell r="A5647" t="str">
            <v>34.05.035</v>
          </cell>
          <cell r="B5647" t="str">
            <v>PAPELEIRA DE LOUÇA, MARCA DECA A480 OU SIMILAR, 15  x 15cm - INSTALAÇÕES HIDRO-SANITÁRIAS / LOUÇAS (Escola Conceição das Creoulas).</v>
          </cell>
          <cell r="C5647" t="str">
            <v>Un</v>
          </cell>
          <cell r="D5647">
            <v>19.512499999999999</v>
          </cell>
          <cell r="E5647">
            <v>15.61</v>
          </cell>
          <cell r="F5647" t="str">
            <v>SEE</v>
          </cell>
        </row>
        <row r="5648">
          <cell r="A5648" t="str">
            <v/>
          </cell>
          <cell r="D5648">
            <v>0</v>
          </cell>
        </row>
        <row r="5649">
          <cell r="A5649" t="str">
            <v>34.05.036</v>
          </cell>
          <cell r="B5649" t="str">
            <v>MEIA SABONETEIRA DE LOUÇA, MARCA DECA REF. A380 OU SIMILAR - INSTALAÇÕES HIDRO-SANITÁRIAS / LOUÇAS (Escola Conceição das Creoulas).</v>
          </cell>
          <cell r="C5649" t="str">
            <v>Un</v>
          </cell>
          <cell r="D5649">
            <v>22.324999999999999</v>
          </cell>
          <cell r="E5649">
            <v>17.86</v>
          </cell>
          <cell r="F5649" t="str">
            <v>SEE</v>
          </cell>
        </row>
        <row r="5650">
          <cell r="A5650" t="str">
            <v/>
          </cell>
          <cell r="D5650">
            <v>0</v>
          </cell>
        </row>
        <row r="5651">
          <cell r="A5651" t="str">
            <v>34.05.037</v>
          </cell>
          <cell r="B5651" t="str">
            <v>CABIDE DE LOUÇA, MARCA DECA A 680 OU SIMILAR, BRANCO - INSTALAÇÕES HIDRO-SANITÁRIAS / LOUÇAS (Escola Conceição das Creoulas).</v>
          </cell>
          <cell r="C5651" t="str">
            <v>Un</v>
          </cell>
          <cell r="D5651">
            <v>12.762500000000001</v>
          </cell>
          <cell r="E5651">
            <v>10.210000000000001</v>
          </cell>
          <cell r="F5651" t="str">
            <v>SEE</v>
          </cell>
        </row>
        <row r="5652">
          <cell r="A5652" t="str">
            <v/>
          </cell>
          <cell r="D5652">
            <v>0</v>
          </cell>
        </row>
        <row r="5653">
          <cell r="A5653" t="str">
            <v>34.05.038</v>
          </cell>
          <cell r="B5653" t="str">
            <v>TORNEIRA CROMADA PARA PIA DE COZINHA, MARCA ESTEVES LINHA MÔNACO VTM 040 (1167) OU SIMILAR, DE MESA, COM ARTICULADOR, DIÂM. 1/2" - INSTALAÇÕES HIDRO-SANITÁRIAS / METAIS (Escola Conceição das Creoulas).</v>
          </cell>
          <cell r="C5653" t="str">
            <v>Un</v>
          </cell>
          <cell r="D5653">
            <v>33</v>
          </cell>
          <cell r="E5653">
            <v>26.4</v>
          </cell>
          <cell r="F5653" t="str">
            <v>SEE</v>
          </cell>
        </row>
        <row r="5654">
          <cell r="A5654" t="str">
            <v/>
          </cell>
          <cell r="D5654">
            <v>0</v>
          </cell>
        </row>
        <row r="5655">
          <cell r="A5655" t="str">
            <v>34.05.039</v>
          </cell>
          <cell r="B5655" t="str">
            <v>TORNEIRA CROMADA PARA JARDIM, MARCA DECA 1153 OU SIMILAR - INSTALAÇÕES HIDRO-SANITÁRIAS / METAIS (Escola Conceição das Creoulas).</v>
          </cell>
          <cell r="C5655" t="str">
            <v>Un</v>
          </cell>
          <cell r="D5655">
            <v>18.387500000000003</v>
          </cell>
          <cell r="E5655">
            <v>14.71</v>
          </cell>
          <cell r="F5655" t="str">
            <v>SEE</v>
          </cell>
        </row>
        <row r="5656">
          <cell r="A5656" t="str">
            <v/>
          </cell>
          <cell r="D5656">
            <v>0</v>
          </cell>
        </row>
        <row r="5657">
          <cell r="A5657" t="str">
            <v>34.05.040</v>
          </cell>
          <cell r="B5657" t="str">
            <v>FORNECIMENTO E INSTALAÇÃO DE SABONETEIRA DE LOUÇA, MARCA DECA REF. a180 OU SIMILAR - INSTALAÇÕES HIDRO-SANITÁRIAS / METAIS (Escola Conceição das Creoulas).</v>
          </cell>
          <cell r="C5657" t="str">
            <v>Un</v>
          </cell>
          <cell r="D5657">
            <v>16.3125</v>
          </cell>
          <cell r="E5657">
            <v>13.05</v>
          </cell>
          <cell r="F5657" t="str">
            <v>SEE</v>
          </cell>
        </row>
        <row r="5658">
          <cell r="A5658" t="str">
            <v/>
          </cell>
          <cell r="D5658">
            <v>0</v>
          </cell>
        </row>
        <row r="5659">
          <cell r="A5659" t="str">
            <v>34.05.041</v>
          </cell>
          <cell r="B5659" t="str">
            <v>ASSENTAMENTO DE CUBA INOX EM BANCADA - INSTALAÇÕES HIDRO-SANITÁRIAS / METAIS (Escola Conceição das Creoulas).</v>
          </cell>
          <cell r="C5659" t="str">
            <v>Un</v>
          </cell>
          <cell r="D5659">
            <v>6.0875000000000004</v>
          </cell>
          <cell r="E5659">
            <v>4.87</v>
          </cell>
          <cell r="F5659" t="str">
            <v>SEE</v>
          </cell>
        </row>
        <row r="5660">
          <cell r="A5660" t="str">
            <v/>
          </cell>
          <cell r="D5660">
            <v>0</v>
          </cell>
        </row>
        <row r="5661">
          <cell r="A5661" t="str">
            <v>34.05.042</v>
          </cell>
          <cell r="B5661" t="str">
            <v>SUPORTE PARA AUXÍLIO DE DEFICIENTES FÍSICOS (BARRA DE APOIO) L = 80cm EM TUBO DE FERRO GALVANIZADO D = 1 1/2" (CONFORME PROJETO - VIDE DETALHES DE SANITÁRIOS) - INSTALAÇÕES HIDRO-SANITÁRIAS / METAIS (Escola Conceição das Creoulas).</v>
          </cell>
          <cell r="C5661" t="str">
            <v>Un</v>
          </cell>
          <cell r="D5661">
            <v>49.225000000000001</v>
          </cell>
          <cell r="E5661">
            <v>39.380000000000003</v>
          </cell>
          <cell r="F5661" t="str">
            <v>SEE</v>
          </cell>
        </row>
        <row r="5662">
          <cell r="A5662" t="str">
            <v/>
          </cell>
          <cell r="D5662">
            <v>0</v>
          </cell>
        </row>
        <row r="5663">
          <cell r="A5663" t="str">
            <v>34.05.043</v>
          </cell>
          <cell r="B5663" t="str">
            <v>REGISTRO DE PRESSÃO C/ CANOPLA CROMADA, D = 25mm (1"), MARCA DECA REF. 1416 LINHA c40 OU SIMILAR - INSTALAÇÕES HIDRO-SANITÁRIAS / METAIS (Escola Conceição das Creoulas).</v>
          </cell>
          <cell r="C5663" t="str">
            <v>Un</v>
          </cell>
          <cell r="D5663">
            <v>99.175000000000011</v>
          </cell>
          <cell r="E5663">
            <v>79.34</v>
          </cell>
          <cell r="F5663" t="str">
            <v>SEE</v>
          </cell>
        </row>
        <row r="5664">
          <cell r="A5664" t="str">
            <v/>
          </cell>
          <cell r="D5664">
            <v>0</v>
          </cell>
        </row>
        <row r="5665">
          <cell r="A5665" t="str">
            <v>34.06.001</v>
          </cell>
          <cell r="B5665" t="str">
            <v>ELETRODUTO DE PVC RÍGIDO ROSCÁVEL, DIÂM = 40mm (1 1/4") - INSTALAÇÕES ELÉTRICAS E TELEFÔNICAS (220V) / ELETRODUTO DE PVC RÍGIDO (Escola Conceição das Creoulas).</v>
          </cell>
          <cell r="C5665" t="str">
            <v>m</v>
          </cell>
          <cell r="D5665">
            <v>16.762499999999999</v>
          </cell>
          <cell r="E5665">
            <v>13.41</v>
          </cell>
          <cell r="F5665" t="str">
            <v>SEE</v>
          </cell>
        </row>
        <row r="5666">
          <cell r="A5666" t="str">
            <v/>
          </cell>
          <cell r="D5666">
            <v>0</v>
          </cell>
        </row>
        <row r="5667">
          <cell r="A5667" t="str">
            <v>34.06.002</v>
          </cell>
          <cell r="B5667" t="str">
            <v>ELETRODUTO DE PVC RÍGIDO ROSCÁVEL, DIÂM = 32mm (1") - INSTALAÇÕES ELÉTRICAS E TELEFÔNICAS (220V) / ELETRODUTO DE PVC RÍGIDO (Escola Conceição das Creoulas).</v>
          </cell>
          <cell r="C5667" t="str">
            <v>m</v>
          </cell>
          <cell r="D5667">
            <v>12.450000000000001</v>
          </cell>
          <cell r="E5667">
            <v>9.9600000000000009</v>
          </cell>
          <cell r="F5667" t="str">
            <v>SEE</v>
          </cell>
        </row>
        <row r="5668">
          <cell r="A5668" t="str">
            <v/>
          </cell>
          <cell r="D5668">
            <v>0</v>
          </cell>
        </row>
        <row r="5669">
          <cell r="A5669" t="str">
            <v>34.06.003</v>
          </cell>
          <cell r="B5669" t="str">
            <v>FIO ISOLADO EM PVC SEÇÃO 2,5mm2 - 750v / 70°c - INSTALAÇÕES ELÉTRICAS E TELEFÔNICAS (220V) / FIOS E CABOS (Escola Conceição das Creoulas).</v>
          </cell>
          <cell r="C5669" t="str">
            <v>m</v>
          </cell>
          <cell r="D5669">
            <v>2.0874999999999999</v>
          </cell>
          <cell r="E5669">
            <v>1.67</v>
          </cell>
          <cell r="F5669" t="str">
            <v>SEE</v>
          </cell>
        </row>
        <row r="5670">
          <cell r="A5670" t="str">
            <v/>
          </cell>
          <cell r="D5670">
            <v>0</v>
          </cell>
        </row>
        <row r="5671">
          <cell r="A5671" t="str">
            <v>34.06.004</v>
          </cell>
          <cell r="B5671" t="str">
            <v>FIO ISOLADO EM PVC SEÇÃO 4,0mm2 - 750v / 70°c - INSTALAÇÕES ELÉTRICAS E TELEFÔNICAS (220V) / FIOS E CABOS (Escola Conceição das Creoulas).</v>
          </cell>
          <cell r="C5671" t="str">
            <v>m</v>
          </cell>
          <cell r="D5671">
            <v>2.7625000000000002</v>
          </cell>
          <cell r="E5671">
            <v>2.21</v>
          </cell>
          <cell r="F5671" t="str">
            <v>SEE</v>
          </cell>
        </row>
        <row r="5672">
          <cell r="A5672" t="str">
            <v/>
          </cell>
          <cell r="D5672">
            <v>0</v>
          </cell>
        </row>
        <row r="5673">
          <cell r="A5673" t="str">
            <v>34.06.005</v>
          </cell>
          <cell r="B5673" t="str">
            <v>FIO ISOLADO EM PVC SEÇÃO 6,0mm2 - 750v / 70°c - INSTALAÇÕES ELÉTRICAS E TELEFÔNICAS (220V) / FIOS E CABOS (Escola Conceição das Creoulas).</v>
          </cell>
          <cell r="C5673" t="str">
            <v>m</v>
          </cell>
          <cell r="D5673">
            <v>3.375</v>
          </cell>
          <cell r="E5673">
            <v>2.7</v>
          </cell>
          <cell r="F5673" t="str">
            <v>SEE</v>
          </cell>
        </row>
        <row r="5674">
          <cell r="A5674" t="str">
            <v/>
          </cell>
          <cell r="D5674">
            <v>0</v>
          </cell>
        </row>
        <row r="5675">
          <cell r="A5675" t="str">
            <v>34.06.006</v>
          </cell>
          <cell r="B5675" t="str">
            <v>CABO ISOLADO EM PVC SEÇÃO 10,0mm2 - 750v / 70°c - INSTALAÇÕES ELÉTRICAS E TELEFÔNICAS (220V) / FIOS E CABOS (Escola Conceição das Creoulas).</v>
          </cell>
          <cell r="C5675" t="str">
            <v>m</v>
          </cell>
          <cell r="D5675">
            <v>4.6375000000000002</v>
          </cell>
          <cell r="E5675">
            <v>3.71</v>
          </cell>
          <cell r="F5675" t="str">
            <v>SEE</v>
          </cell>
        </row>
        <row r="5676">
          <cell r="A5676" t="str">
            <v/>
          </cell>
          <cell r="D5676">
            <v>0</v>
          </cell>
        </row>
        <row r="5677">
          <cell r="A5677" t="str">
            <v>34.06.007</v>
          </cell>
          <cell r="B5677" t="str">
            <v>CABOISOLADO EM PVC SEÇÃO 16,0mm2 - 750v / 70°c - INSTALAÇÕES ELÉTRICAS E TELEFÔNICAS (220V) / FIOS E CABOS (Escola Conceição das Creoulas).</v>
          </cell>
          <cell r="C5677" t="str">
            <v>m</v>
          </cell>
          <cell r="D5677">
            <v>6.6000000000000005</v>
          </cell>
          <cell r="E5677">
            <v>5.28</v>
          </cell>
          <cell r="F5677" t="str">
            <v>SEE</v>
          </cell>
        </row>
        <row r="5678">
          <cell r="A5678" t="str">
            <v/>
          </cell>
          <cell r="D5678">
            <v>0</v>
          </cell>
        </row>
        <row r="5679">
          <cell r="A5679" t="str">
            <v>34.06.008</v>
          </cell>
          <cell r="B5679" t="str">
            <v>INSTALAÇÃO DE CABO TELEFÔNICO CCE 50-02 - INSTALAÇÕES ELÉTRICAS E TELEFÔNICAS (220V) / CABO TELEFÔNICO (Escola Conceição das Creoulas).</v>
          </cell>
          <cell r="C5679" t="str">
            <v>m</v>
          </cell>
          <cell r="D5679">
            <v>9.3249999999999993</v>
          </cell>
          <cell r="E5679">
            <v>7.46</v>
          </cell>
          <cell r="F5679" t="str">
            <v>SEE</v>
          </cell>
        </row>
        <row r="5680">
          <cell r="A5680" t="str">
            <v/>
          </cell>
          <cell r="D5680">
            <v>0</v>
          </cell>
        </row>
        <row r="5681">
          <cell r="A5681" t="str">
            <v>34.06.009</v>
          </cell>
          <cell r="B5681" t="str">
            <v>INSTALAÇÃO DE CABO TELEFÔNICO CCI 50-02 - INSTALAÇÕES ELÉTRICAS E TELEFÔNICAS (220V) / CABO TELEFÔNICO (Escola Conceição das Creoulas).</v>
          </cell>
          <cell r="C5681" t="str">
            <v>m</v>
          </cell>
          <cell r="D5681">
            <v>6.9625000000000004</v>
          </cell>
          <cell r="E5681">
            <v>5.57</v>
          </cell>
          <cell r="F5681" t="str">
            <v>SEE</v>
          </cell>
        </row>
        <row r="5682">
          <cell r="A5682" t="str">
            <v/>
          </cell>
          <cell r="D5682">
            <v>0</v>
          </cell>
        </row>
        <row r="5683">
          <cell r="A5683" t="str">
            <v>34.06.010</v>
          </cell>
          <cell r="B5683" t="str">
            <v>INTERRUPTOR 01 SEÇÃO SIMPLES - INSTALAÇÕES ELÉTRICAS E TELEFÔNICAS (220V) / INTERRUPTOR (Escola Conceição das Creoulas).</v>
          </cell>
          <cell r="C5683" t="str">
            <v>Un</v>
          </cell>
          <cell r="D5683">
            <v>10.612500000000001</v>
          </cell>
          <cell r="E5683">
            <v>8.49</v>
          </cell>
          <cell r="F5683" t="str">
            <v>SEE</v>
          </cell>
        </row>
        <row r="5684">
          <cell r="A5684" t="str">
            <v/>
          </cell>
          <cell r="D5684">
            <v>0</v>
          </cell>
        </row>
        <row r="5685">
          <cell r="A5685" t="str">
            <v>34.06.011</v>
          </cell>
          <cell r="B5685" t="str">
            <v>INTERRUPTOR 02 SEÇÃO SIMPLES - INSTALAÇÕES ELÉTRICAS E TELEFÔNICAS (220V) / INTERRUPTOR (Escola Conceição das Creoulas).</v>
          </cell>
          <cell r="C5685" t="str">
            <v>Un</v>
          </cell>
          <cell r="D5685">
            <v>17.862499999999997</v>
          </cell>
          <cell r="E5685">
            <v>14.29</v>
          </cell>
          <cell r="F5685" t="str">
            <v>SEE</v>
          </cell>
        </row>
        <row r="5686">
          <cell r="A5686" t="str">
            <v/>
          </cell>
          <cell r="D5686">
            <v>0</v>
          </cell>
        </row>
        <row r="5687">
          <cell r="A5687" t="str">
            <v>34.06.012</v>
          </cell>
          <cell r="B5687" t="str">
            <v>TOMADA PARA TELEFONE, COM CAIXA PVC, EMBUTIDA - INSTALAÇÕES ELÉTRICAS E TELEFÔNICAS (220V) / TOMADAS DE TOMADAS DE EMBUTIR (Escola Conceição das Creoulas).</v>
          </cell>
          <cell r="C5687" t="str">
            <v>Un</v>
          </cell>
          <cell r="D5687">
            <v>97.987499999999997</v>
          </cell>
          <cell r="E5687">
            <v>78.39</v>
          </cell>
          <cell r="F5687" t="str">
            <v>SEE</v>
          </cell>
        </row>
        <row r="5688">
          <cell r="A5688" t="str">
            <v/>
          </cell>
          <cell r="D5688">
            <v>0</v>
          </cell>
        </row>
        <row r="5689">
          <cell r="A5689" t="str">
            <v>34.06.013</v>
          </cell>
          <cell r="B5689" t="str">
            <v>TOMADA DE EMBUTIR PARA USO GERAL, 2P + T - INSTALAÇÕES ELÉTRICAS E TELEFÔNICAS (220V) / TOMADAS ELÉTRICAS DE EMBUTIR (Escola Conceição das Creoulas).</v>
          </cell>
          <cell r="C5689" t="str">
            <v>Un</v>
          </cell>
          <cell r="D5689">
            <v>19.950000000000003</v>
          </cell>
          <cell r="E5689">
            <v>15.96</v>
          </cell>
          <cell r="F5689" t="str">
            <v>SEE</v>
          </cell>
        </row>
        <row r="5690">
          <cell r="A5690" t="str">
            <v/>
          </cell>
          <cell r="D5690">
            <v>0</v>
          </cell>
        </row>
        <row r="5691">
          <cell r="A5691" t="str">
            <v>34.06.014</v>
          </cell>
          <cell r="B5691" t="str">
            <v xml:space="preserve"> TOMADA DE EMBUTIR PARA USO GERAL, 2P + T, DUPLA - INSTALAÇÕES ELÉTRICAS E TELEFÔNICAS (220V) / TOMADAS ELÉTRICAS DE EMBUTIR (Escola Conceição das Creoulas).</v>
          </cell>
          <cell r="C5691" t="str">
            <v>Un</v>
          </cell>
          <cell r="D5691">
            <v>39.900000000000006</v>
          </cell>
          <cell r="E5691">
            <v>31.92</v>
          </cell>
          <cell r="F5691" t="str">
            <v>SEE</v>
          </cell>
        </row>
        <row r="5692">
          <cell r="A5692" t="str">
            <v/>
          </cell>
          <cell r="D5692">
            <v>0</v>
          </cell>
        </row>
        <row r="5693">
          <cell r="A5693" t="str">
            <v>34.06.015</v>
          </cell>
          <cell r="B5693" t="str">
            <v>FORNECIMENTO E ASSENTAMENTO DE CAIXA PVC 4" x 2" COM TAMPA - INSTALAÇÕES ELÉTRICAS E TELEFÔNICAS (220V) / CAIXA DE EMBUTIR DE PVC (Escola Conceição das Creoulas).</v>
          </cell>
          <cell r="C5693" t="str">
            <v>Un</v>
          </cell>
          <cell r="D5693">
            <v>3.4624999999999999</v>
          </cell>
          <cell r="E5693">
            <v>2.77</v>
          </cell>
          <cell r="F5693" t="str">
            <v>SEE</v>
          </cell>
        </row>
        <row r="5694">
          <cell r="A5694" t="str">
            <v/>
          </cell>
          <cell r="D5694">
            <v>0</v>
          </cell>
        </row>
        <row r="5695">
          <cell r="A5695" t="str">
            <v>34.06.016</v>
          </cell>
          <cell r="B5695" t="str">
            <v xml:space="preserve"> FORNECIMENTO E ASSENTAMENTO DE CAIXA PVC 4" x 4" - INSTALAÇÕES ELÉTRICAS E TELEFÔNICAS (220V) / CAIXA DE EMBUTIR DE PVC (Escola Conceição das Creoulas).</v>
          </cell>
          <cell r="C5695" t="str">
            <v>Un</v>
          </cell>
          <cell r="D5695">
            <v>7.125</v>
          </cell>
          <cell r="E5695">
            <v>5.7</v>
          </cell>
          <cell r="F5695" t="str">
            <v>SEE</v>
          </cell>
        </row>
        <row r="5696">
          <cell r="A5696" t="str">
            <v/>
          </cell>
          <cell r="D5696">
            <v>0</v>
          </cell>
        </row>
        <row r="5697">
          <cell r="A5697" t="str">
            <v>34.06.017</v>
          </cell>
          <cell r="B5697" t="str">
            <v xml:space="preserve"> FORNECIMENTO E ASSENTAMENTO DE CAIXA OCTOGONAL DE PVC 4" x 4" - INSTALAÇÕES ELÉTRICAS E TELEFÔNICAS (220V) / CAIXA DE EMBUTIR DE PVC (Escola Conceição das Creoulas).</v>
          </cell>
          <cell r="C5697" t="str">
            <v>Un</v>
          </cell>
          <cell r="D5697">
            <v>6.0374999999999996</v>
          </cell>
          <cell r="E5697">
            <v>4.83</v>
          </cell>
          <cell r="F5697" t="str">
            <v>SEE</v>
          </cell>
        </row>
        <row r="5698">
          <cell r="A5698" t="str">
            <v/>
          </cell>
          <cell r="D5698">
            <v>0</v>
          </cell>
        </row>
        <row r="5699">
          <cell r="A5699" t="str">
            <v>34.06.018</v>
          </cell>
          <cell r="B5699" t="str">
            <v>QUADRO DE DISTRIBUIÇÃO DE EMBUTIR, COM BARRAMENTO, EM CHAPA DE AÇO, PARA ATÉ 12 DISJUNTORES PADRÃO EUROPEU (LINHA BRANCA), EXCLUSIVE DISJUNTORES - INSTALAÇÕES ELÉTRICAS E TELEFÔNICAS (220V) / QDL (Escola Conceição das Creoulas).</v>
          </cell>
          <cell r="C5699" t="str">
            <v>Un</v>
          </cell>
          <cell r="D5699">
            <v>149.08750000000001</v>
          </cell>
          <cell r="E5699">
            <v>119.27</v>
          </cell>
          <cell r="F5699" t="str">
            <v>SEE</v>
          </cell>
        </row>
        <row r="5700">
          <cell r="A5700" t="str">
            <v/>
          </cell>
          <cell r="D5700">
            <v>0</v>
          </cell>
        </row>
        <row r="5701">
          <cell r="A5701" t="str">
            <v>34.06.019</v>
          </cell>
          <cell r="B5701" t="str">
            <v>DISJUNTOR TRIPOLAR 70 A - INSTALAÇÕES ELÉTRICAS E TELEFÔNICAS (220V) / QDL (Escola Conceição das Creoulas).</v>
          </cell>
          <cell r="C5701" t="str">
            <v>Un</v>
          </cell>
          <cell r="D5701">
            <v>90.962499999999991</v>
          </cell>
          <cell r="E5701">
            <v>72.77</v>
          </cell>
          <cell r="F5701" t="str">
            <v>SEE</v>
          </cell>
        </row>
        <row r="5702">
          <cell r="A5702" t="str">
            <v/>
          </cell>
          <cell r="D5702">
            <v>0</v>
          </cell>
        </row>
        <row r="5703">
          <cell r="A5703" t="str">
            <v>34.06.020</v>
          </cell>
          <cell r="B5703" t="str">
            <v>DISJUNTOR MONOPOLAR 15 A - INSTALAÇÕES ELÉTRICAS E TELEFÔNICAS (220V) / QDL (Escola Conceição das Creoulas).</v>
          </cell>
          <cell r="C5703" t="str">
            <v>Un</v>
          </cell>
          <cell r="D5703">
            <v>12.262500000000001</v>
          </cell>
          <cell r="E5703">
            <v>9.81</v>
          </cell>
          <cell r="F5703" t="str">
            <v>SEE</v>
          </cell>
        </row>
        <row r="5704">
          <cell r="A5704" t="str">
            <v/>
          </cell>
          <cell r="D5704">
            <v>0</v>
          </cell>
        </row>
        <row r="5705">
          <cell r="A5705" t="str">
            <v>34.06.021</v>
          </cell>
          <cell r="B5705" t="str">
            <v>DISJUNTOR MONOPOLAR 20 A - INSTALAÇÕES ELÉTRICAS E TELEFÔNICAS (220V) / QDL (Escola Conceição das Creoulas).</v>
          </cell>
          <cell r="C5705" t="str">
            <v>Un</v>
          </cell>
          <cell r="D5705">
            <v>12.262500000000001</v>
          </cell>
          <cell r="E5705">
            <v>9.81</v>
          </cell>
          <cell r="F5705" t="str">
            <v>SEE</v>
          </cell>
        </row>
        <row r="5706">
          <cell r="A5706" t="str">
            <v/>
          </cell>
          <cell r="D5706">
            <v>0</v>
          </cell>
        </row>
        <row r="5707">
          <cell r="A5707" t="str">
            <v>34.06.022</v>
          </cell>
          <cell r="B5707" t="str">
            <v>DISJUNTOR TRIPOLAR 30 A - INSTALAÇÕES ELÉTRICAS E TELEFÔNICAS (220V) / QDL (Escola Conceição das Creoulas).</v>
          </cell>
          <cell r="C5707" t="str">
            <v>Un</v>
          </cell>
          <cell r="D5707">
            <v>57.15</v>
          </cell>
          <cell r="E5707">
            <v>45.72</v>
          </cell>
          <cell r="F5707" t="str">
            <v>SEE</v>
          </cell>
        </row>
        <row r="5708">
          <cell r="A5708" t="str">
            <v/>
          </cell>
          <cell r="D5708">
            <v>0</v>
          </cell>
        </row>
        <row r="5709">
          <cell r="A5709" t="str">
            <v>34.06.023</v>
          </cell>
          <cell r="B5709" t="str">
            <v>DISJUNTOR TRIPOLAR 50 A - INSTALAÇÕES ELÉTRICAS E TELEFÔNICAS (220V) / QDL (Escola Conceição das Creoulas).</v>
          </cell>
          <cell r="C5709" t="str">
            <v>Un</v>
          </cell>
          <cell r="D5709">
            <v>65.3</v>
          </cell>
          <cell r="E5709">
            <v>52.24</v>
          </cell>
          <cell r="F5709" t="str">
            <v>SEE</v>
          </cell>
        </row>
        <row r="5710">
          <cell r="A5710" t="str">
            <v/>
          </cell>
          <cell r="D5710">
            <v>0</v>
          </cell>
        </row>
        <row r="5711">
          <cell r="A5711" t="str">
            <v>34.06.024</v>
          </cell>
          <cell r="B5711" t="str">
            <v>DISJUNTOR MONOPOLAR 25 A - INSTALAÇÕES ELÉTRICAS E TELEFÔNICAS (220V) / QDL (Escola Conceição das Creoulas).</v>
          </cell>
          <cell r="C5711" t="str">
            <v>Un</v>
          </cell>
          <cell r="D5711">
            <v>12.262500000000001</v>
          </cell>
          <cell r="E5711">
            <v>9.81</v>
          </cell>
          <cell r="F5711" t="str">
            <v>SEE</v>
          </cell>
        </row>
        <row r="5712">
          <cell r="A5712" t="str">
            <v/>
          </cell>
          <cell r="D5712">
            <v>0</v>
          </cell>
        </row>
        <row r="5713">
          <cell r="A5713" t="str">
            <v>34.06.025</v>
          </cell>
          <cell r="B5713" t="str">
            <v>QUADRO DE MEDIÇÃO TRIFÁSICA (ACIMA DE 10 KVA) COM CAIXA EM NORIL - INSTALAÇÕES ELÉTRICAS E TELEFÔNICAS (220V) / CAIXA DE MEDIÇÃO (Escola Conceição das Creoulas).</v>
          </cell>
          <cell r="C5713" t="str">
            <v>Un</v>
          </cell>
          <cell r="D5713">
            <v>250.79999999999998</v>
          </cell>
          <cell r="E5713">
            <v>200.64</v>
          </cell>
          <cell r="F5713" t="str">
            <v>SEE</v>
          </cell>
        </row>
        <row r="5714">
          <cell r="A5714" t="str">
            <v/>
          </cell>
          <cell r="D5714">
            <v>0</v>
          </cell>
        </row>
        <row r="5715">
          <cell r="A5715" t="str">
            <v>34.06.026</v>
          </cell>
          <cell r="B5715" t="str">
            <v>CAIXA DE PASSAGEM EM TIJOLOS MACIÇOS ESP. = 0,12 m, DIM. INT. = 0,60 x 0,60 x 0,60 m - INSTALAÇÕES ELÉTRICAS E TELEFÔNICAS (220V) / CAIXA DE PASSAGEM EM ALVENARIA (Escola Conceição das Creoulas).</v>
          </cell>
          <cell r="C5715" t="str">
            <v>Un</v>
          </cell>
          <cell r="D5715">
            <v>297.3</v>
          </cell>
          <cell r="E5715">
            <v>237.84</v>
          </cell>
          <cell r="F5715" t="str">
            <v>SEE</v>
          </cell>
        </row>
        <row r="5716">
          <cell r="A5716" t="str">
            <v/>
          </cell>
          <cell r="D5716">
            <v>0</v>
          </cell>
        </row>
        <row r="5717">
          <cell r="A5717" t="str">
            <v>34.06.027</v>
          </cell>
          <cell r="B5717" t="str">
            <v>DISTRIBUIDOR GERAL PADRÃO TELEBRÁS DIMENSÕES 0,20 x 0,20 x 0,12 m - INSTALAÇÕES ELÉTRICAS E TELEFÔNICAS (220V) / CAIXA DE DISTRIBUIÇÃO GERAL DE TELEFONE (Escola Conceição das Creoulas).</v>
          </cell>
          <cell r="C5717" t="str">
            <v>Un</v>
          </cell>
          <cell r="D5717">
            <v>96.15</v>
          </cell>
          <cell r="E5717">
            <v>76.92</v>
          </cell>
          <cell r="F5717" t="str">
            <v>SEE</v>
          </cell>
        </row>
        <row r="5718">
          <cell r="A5718" t="str">
            <v/>
          </cell>
          <cell r="D5718">
            <v>0</v>
          </cell>
        </row>
        <row r="5719">
          <cell r="A5719" t="str">
            <v>34.06.028</v>
          </cell>
          <cell r="B5719" t="str">
            <v>LUMINÁRIA FLUORESCENTE DE EMBUTIR ABERTA 2 x 40 W, MARCA PELOTAS REF. 8157 OU SIMILAR, COMPLETA - INSTALAÇÕES ELÉTRICAS E TELEFÔNICAS (220V) / LUMINÁRIAS (Escola Conceição das Creoulas).</v>
          </cell>
          <cell r="C5719" t="str">
            <v>Un</v>
          </cell>
          <cell r="D5719">
            <v>116.19999999999999</v>
          </cell>
          <cell r="E5719">
            <v>92.96</v>
          </cell>
          <cell r="F5719" t="str">
            <v>SEE</v>
          </cell>
        </row>
        <row r="5720">
          <cell r="A5720" t="str">
            <v/>
          </cell>
          <cell r="D5720">
            <v>0</v>
          </cell>
        </row>
        <row r="5721">
          <cell r="A5721" t="str">
            <v>34.06.029</v>
          </cell>
          <cell r="B5721" t="str">
            <v>PÁRA-RAIO TIPO GAIOLA DE FARANDAY, CONFORME PROJETO - INSTALAÇÕES ELÉTRICAS E TELEFÔNICAS (220V) / SISTEMA DE PROTEÇÃO CONTRA DESCARGA ATMOSFÉRICAS (Escola Conceição das Creoulas).</v>
          </cell>
          <cell r="C5721" t="str">
            <v>Un</v>
          </cell>
          <cell r="D5721">
            <v>11188.462500000001</v>
          </cell>
          <cell r="E5721">
            <v>8950.77</v>
          </cell>
          <cell r="F5721" t="str">
            <v>SEE</v>
          </cell>
        </row>
        <row r="5722">
          <cell r="A5722" t="str">
            <v/>
          </cell>
          <cell r="D5722">
            <v>0</v>
          </cell>
        </row>
        <row r="5723">
          <cell r="A5723" t="str">
            <v>34.07.001</v>
          </cell>
          <cell r="B5723" t="str">
            <v>ALVENARIA DE BLOCO CERÂMICO (9 x 19 x 25 cm), e = 0,09 m, COM ARGAMASA TRAÇO - 1:2:8 (CIMENTO/CAL/AREIA) - PAREDES E PAINÉIS / ALVENARIA (Escola Conceição das Creoulas).</v>
          </cell>
          <cell r="C5723" t="str">
            <v>m2</v>
          </cell>
          <cell r="D5723">
            <v>26.162500000000001</v>
          </cell>
          <cell r="E5723">
            <v>20.93</v>
          </cell>
          <cell r="F5723" t="str">
            <v>SEE</v>
          </cell>
        </row>
        <row r="5724">
          <cell r="A5724" t="str">
            <v/>
          </cell>
          <cell r="D5724">
            <v>0</v>
          </cell>
        </row>
        <row r="5725">
          <cell r="A5725" t="str">
            <v>34.07.002</v>
          </cell>
          <cell r="B5725" t="str">
            <v>VERGAS E CONTRA-VERGAS EM CONCRETO ARMADO FCK = 15 MPa, SEÇÃO 9 x 12 cm - PAREDES E PAINÉIS / ALVENARIA (Escola Conceição das Creoulas).</v>
          </cell>
          <cell r="C5725" t="str">
            <v>m</v>
          </cell>
          <cell r="D5725">
            <v>27.650000000000002</v>
          </cell>
          <cell r="E5725">
            <v>22.12</v>
          </cell>
          <cell r="F5725" t="str">
            <v>SEE</v>
          </cell>
        </row>
        <row r="5726">
          <cell r="A5726" t="str">
            <v/>
          </cell>
          <cell r="D5726">
            <v>0</v>
          </cell>
        </row>
        <row r="5727">
          <cell r="A5727" t="str">
            <v>34.07.003</v>
          </cell>
          <cell r="B5727" t="str">
            <v>ALVENARIA DE BLOCO CERÂMICO 21 FUROS, SINGELA APARENTE, COM ARGAMASSA TRAÇO - 1:2:8 (CIMENTO/CAL/AREIA) - PAREDES E PAINÉIS / ALVENARIA (Escola Conceição das Creoulas).</v>
          </cell>
          <cell r="C5727" t="str">
            <v>m2</v>
          </cell>
          <cell r="D5727">
            <v>50.274999999999999</v>
          </cell>
          <cell r="E5727">
            <v>40.22</v>
          </cell>
          <cell r="F5727" t="str">
            <v>SEE</v>
          </cell>
        </row>
        <row r="5728">
          <cell r="A5728" t="str">
            <v/>
          </cell>
          <cell r="D5728">
            <v>0</v>
          </cell>
        </row>
        <row r="5729">
          <cell r="A5729" t="str">
            <v>34.07.004</v>
          </cell>
          <cell r="B5729" t="str">
            <v>APERTO DE ALVENARIA EM TIJOLO CERÂMICO MACIÇO, ESP. = 0,10 m, COM ARGAMASSA TRAÇO - 1:2:8 (CIMENTO/CAL/AREIA) - PAREDES E PAINÉIS / ALVENARIA (Escola Conceição das Creoulas).</v>
          </cell>
          <cell r="C5729" t="str">
            <v>m</v>
          </cell>
          <cell r="D5729">
            <v>8.875</v>
          </cell>
          <cell r="E5729">
            <v>7.1</v>
          </cell>
          <cell r="F5729" t="str">
            <v>SEE</v>
          </cell>
        </row>
        <row r="5730">
          <cell r="A5730" t="str">
            <v/>
          </cell>
          <cell r="D5730">
            <v>0</v>
          </cell>
        </row>
        <row r="5731">
          <cell r="A5731" t="str">
            <v>34.07.005</v>
          </cell>
          <cell r="B5731" t="str">
            <v>DIVISÓRIA EM GRANITO CINZA ANDORINHA POLIDO, e = 3 cm, INCLUSIVE MONTAGEM COM FERRAGENS PAREDE E PAINÉIS / DIVISÓRIA (Escola Conceição das Creoulas).</v>
          </cell>
          <cell r="C5731" t="str">
            <v>m2</v>
          </cell>
          <cell r="D5731">
            <v>200.3125</v>
          </cell>
          <cell r="E5731">
            <v>160.25</v>
          </cell>
          <cell r="F5731" t="str">
            <v>SEE</v>
          </cell>
        </row>
        <row r="5732">
          <cell r="A5732" t="str">
            <v/>
          </cell>
          <cell r="D5732">
            <v>0</v>
          </cell>
        </row>
        <row r="5733">
          <cell r="A5733" t="str">
            <v>34.08.001</v>
          </cell>
          <cell r="B5733" t="str">
            <v>PORTA EM MADEIRA DE LEI COMPLETA (C/ ALIZAR E BATENTES), LISA, SEMI-ÔCA, 0,70 x 2,10 m, EXCLUSIVE FERRAGENS (PM-01) - ESQUADRIAS / MADEIRA (Escola Conceição das Creoulas).</v>
          </cell>
          <cell r="C5733" t="str">
            <v>Un</v>
          </cell>
          <cell r="D5733">
            <v>190.625</v>
          </cell>
          <cell r="E5733">
            <v>152.5</v>
          </cell>
          <cell r="F5733" t="str">
            <v>SEE</v>
          </cell>
        </row>
        <row r="5734">
          <cell r="A5734" t="str">
            <v/>
          </cell>
          <cell r="D5734">
            <v>0</v>
          </cell>
        </row>
        <row r="5735">
          <cell r="A5735" t="str">
            <v>34.08.002</v>
          </cell>
          <cell r="B5735" t="str">
            <v xml:space="preserve"> PORTA EM MADEIRA DE LEI COMPLETA (C/ ALIZAR E BATENTES), LISA, SEMI-ÔCA, 0,80 x 2,10 m, EXCLUSIVE FERRAGENS (PM-02) - ESQUADRIAS / MADEIRA (Escola Conceição das Creoulas).</v>
          </cell>
          <cell r="C5735" t="str">
            <v>Un</v>
          </cell>
          <cell r="D5735">
            <v>332.46250000000003</v>
          </cell>
          <cell r="E5735">
            <v>265.97000000000003</v>
          </cell>
          <cell r="F5735" t="str">
            <v>SEE</v>
          </cell>
        </row>
        <row r="5736">
          <cell r="A5736" t="str">
            <v/>
          </cell>
          <cell r="D5736">
            <v>0</v>
          </cell>
        </row>
        <row r="5737">
          <cell r="A5737" t="str">
            <v>34.08.003</v>
          </cell>
          <cell r="B5737" t="str">
            <v>PORTA EM MADEIRA DE LEI COMPLETA (C/ ALIZAR E BATENTES), LISA, SEMI-ÔCA, 0,90 x 2,10 m, EXCLUSIVE FERRAGENS (PM-03) - ESQUADRIAS / MADEIRA (Escola Conceição das Creoulas).</v>
          </cell>
          <cell r="C5737" t="str">
            <v>Un</v>
          </cell>
          <cell r="D5737">
            <v>344.26250000000005</v>
          </cell>
          <cell r="E5737">
            <v>275.41000000000003</v>
          </cell>
          <cell r="F5737" t="str">
            <v>SEE</v>
          </cell>
        </row>
        <row r="5738">
          <cell r="A5738" t="str">
            <v/>
          </cell>
          <cell r="D5738">
            <v>0</v>
          </cell>
        </row>
        <row r="5739">
          <cell r="A5739" t="str">
            <v>34.08.004</v>
          </cell>
          <cell r="B5739" t="str">
            <v>PORTA EM MADEIRA COMPENSADA, 0,60 x 1,60 m, e = 20 mm, COM REVESTIMENTO MELAMÍNICO, TARJETA EM AÇO INOX, TIPO LIVRE/OCUPADO, MARCA STANLEY OU SIMILAR, INCLUSIVE FERRAGENS - ESQUADRIAS / MADEIRA (Escola Conceição das Creoulas).</v>
          </cell>
          <cell r="C5739" t="str">
            <v>Un</v>
          </cell>
          <cell r="D5739">
            <v>407.96249999999998</v>
          </cell>
          <cell r="E5739">
            <v>326.37</v>
          </cell>
          <cell r="F5739" t="str">
            <v>SEE</v>
          </cell>
        </row>
        <row r="5740">
          <cell r="A5740" t="str">
            <v/>
          </cell>
          <cell r="D5740">
            <v>0</v>
          </cell>
        </row>
        <row r="5741">
          <cell r="A5741" t="str">
            <v>34.08.005</v>
          </cell>
          <cell r="B5741" t="str">
            <v xml:space="preserve"> PORTA EM MADEIRA COMPENSADA, 0,80 x 1,60 m, e = 20 mm, COM REVESTIMENTO MELAMÍNICO, TARJETA EM AÇO INOX, TIPO LIVRE/OCUPADO, MARCA STANLEY OU SIMILAR, INCLUSIVE FERRAGENS - ESQUADRIAS / MADEIRA (Escola Conceição das Creoulas).</v>
          </cell>
          <cell r="C5741" t="str">
            <v>Un</v>
          </cell>
          <cell r="D5741">
            <v>407.96249999999998</v>
          </cell>
          <cell r="E5741">
            <v>326.37</v>
          </cell>
          <cell r="F5741" t="str">
            <v>SEE</v>
          </cell>
        </row>
        <row r="5742">
          <cell r="A5742" t="str">
            <v/>
          </cell>
          <cell r="D5742">
            <v>0</v>
          </cell>
        </row>
        <row r="5743">
          <cell r="A5743" t="str">
            <v>34.08.006</v>
          </cell>
          <cell r="B5743" t="str">
            <v>BASCULANTE DE FERRO (DIMENSÕES, DETALHES E NOS AMBIENTES CONFORME O PROJET - VIDE QUADRO DE ESQUADRIAS) - ESQUADRIAS / METÁLICAS(Escola Conceição das Creoulas).</v>
          </cell>
          <cell r="C5743" t="str">
            <v>m2</v>
          </cell>
          <cell r="D5743">
            <v>172.27499999999998</v>
          </cell>
          <cell r="E5743">
            <v>137.82</v>
          </cell>
          <cell r="F5743" t="str">
            <v>SEE</v>
          </cell>
        </row>
        <row r="5744">
          <cell r="A5744" t="str">
            <v/>
          </cell>
          <cell r="D5744">
            <v>0</v>
          </cell>
        </row>
        <row r="5745">
          <cell r="A5745" t="str">
            <v>34.09.001</v>
          </cell>
          <cell r="B5745" t="str">
            <v>TELHADO EM TELHA COLONIAL INCLUINDO MADEIRAMENTO DE LEI, CONFORME PROJETO - COBERTURA / TELHAS E ESTRUTURA EM MADEIRA (Escola Conceição das Creoulas).</v>
          </cell>
          <cell r="C5745" t="str">
            <v>m2</v>
          </cell>
          <cell r="D5745">
            <v>129.92500000000001</v>
          </cell>
          <cell r="E5745">
            <v>103.94</v>
          </cell>
          <cell r="F5745" t="str">
            <v>SEE</v>
          </cell>
        </row>
        <row r="5746">
          <cell r="A5746" t="str">
            <v/>
          </cell>
          <cell r="D5746">
            <v>0</v>
          </cell>
        </row>
        <row r="5747">
          <cell r="A5747" t="str">
            <v>34.09.002</v>
          </cell>
          <cell r="B5747" t="str">
            <v>CUMEEIRA PARA TELHA CANAL COMUM, INCLUSIVE EMASSAMENTO - COBERTURA / TELHAS E ESTRUTURA EM MADEIRA (Escola Conceição das Creoulas).</v>
          </cell>
          <cell r="C5747" t="str">
            <v>m</v>
          </cell>
          <cell r="D5747">
            <v>8.7125000000000004</v>
          </cell>
          <cell r="E5747">
            <v>6.97</v>
          </cell>
          <cell r="F5747" t="str">
            <v>SEE</v>
          </cell>
        </row>
        <row r="5748">
          <cell r="A5748" t="str">
            <v/>
          </cell>
          <cell r="D5748">
            <v>0</v>
          </cell>
        </row>
        <row r="5749">
          <cell r="A5749" t="str">
            <v>34.09.003</v>
          </cell>
          <cell r="B5749" t="str">
            <v>RUFO EM CHAPA DE AÇO, ESP. = 0,65 mm, LARG. = 30,0 cm  - COBERTURA / CHAPAS (Escola Conceição das Creoulas).</v>
          </cell>
          <cell r="C5749" t="str">
            <v>m</v>
          </cell>
          <cell r="D5749">
            <v>15.774999999999999</v>
          </cell>
          <cell r="E5749">
            <v>12.62</v>
          </cell>
          <cell r="F5749" t="str">
            <v>SEE</v>
          </cell>
        </row>
        <row r="5750">
          <cell r="A5750" t="str">
            <v/>
          </cell>
          <cell r="D5750">
            <v>0</v>
          </cell>
        </row>
        <row r="5751">
          <cell r="A5751" t="str">
            <v>34.10.001</v>
          </cell>
          <cell r="B5751" t="str">
            <v>CHAPISCO EM PAREDE COM ARGAMASSA TRAÇO - 1:3 (CIMENTO/AREIA) - REVESTIMENTO / MASSA (Escola Conceição das Creoulas).</v>
          </cell>
          <cell r="C5751" t="str">
            <v>m2</v>
          </cell>
          <cell r="D5751">
            <v>4.3874999999999993</v>
          </cell>
          <cell r="E5751">
            <v>3.51</v>
          </cell>
          <cell r="F5751" t="str">
            <v>SE</v>
          </cell>
        </row>
        <row r="5752">
          <cell r="A5752" t="str">
            <v/>
          </cell>
          <cell r="D5752">
            <v>0</v>
          </cell>
        </row>
        <row r="5753">
          <cell r="A5753" t="str">
            <v>34.10.002</v>
          </cell>
          <cell r="B5753" t="str">
            <v>REBOCO INTERNO, DE PAREDE, COM ARGAMASSA TRAÇO - 1:2:9 (CIMENTO/CAL/AREIA), ESPESSURA 1,5 cm - REVESTIMENTO / MASSA (Escola Conceição das Creoulas).</v>
          </cell>
          <cell r="C5753" t="str">
            <v>m2</v>
          </cell>
          <cell r="D5753">
            <v>17.224999999999998</v>
          </cell>
          <cell r="E5753">
            <v>13.78</v>
          </cell>
          <cell r="F5753" t="str">
            <v>SEE</v>
          </cell>
        </row>
        <row r="5754">
          <cell r="A5754" t="str">
            <v/>
          </cell>
          <cell r="D5754">
            <v>0</v>
          </cell>
        </row>
        <row r="5755">
          <cell r="A5755" t="str">
            <v>34.10.003</v>
          </cell>
          <cell r="B5755" t="str">
            <v>REBOCO EXTERNO, DE PAREDE, COM ARGAMASSA TRAÇO - 1:2:9 (CIMENTO/CAL/AREIA), ESPESSURA 2,5 cm - REVESTIMENTO / MASSA (Escola Conceição das Creoulas).</v>
          </cell>
          <cell r="C5755" t="str">
            <v>m2</v>
          </cell>
          <cell r="D5755">
            <v>17.224999999999998</v>
          </cell>
          <cell r="E5755">
            <v>13.78</v>
          </cell>
          <cell r="F5755" t="str">
            <v>SEE</v>
          </cell>
        </row>
        <row r="5756">
          <cell r="A5756" t="str">
            <v/>
          </cell>
          <cell r="D5756">
            <v>0</v>
          </cell>
        </row>
        <row r="5757">
          <cell r="A5757" t="str">
            <v>34.10.004</v>
          </cell>
          <cell r="B5757" t="str">
            <v>REBOCO INTERNO, DE TETO, COM ARGAMASSA TRAÇO - 1:2:9 (CIMENTO/CAL/AREIA), ESPESSURA 1,5 cm - REVESTIMENTO / MASSA (Escola Conceição das Creoulas).</v>
          </cell>
          <cell r="C5757" t="str">
            <v>m2</v>
          </cell>
          <cell r="D5757">
            <v>17.224999999999998</v>
          </cell>
          <cell r="E5757">
            <v>13.78</v>
          </cell>
          <cell r="F5757" t="str">
            <v>SEE</v>
          </cell>
        </row>
        <row r="5758">
          <cell r="A5758" t="str">
            <v/>
          </cell>
          <cell r="D5758">
            <v>0</v>
          </cell>
        </row>
        <row r="5759">
          <cell r="A5759" t="str">
            <v>34.10.005</v>
          </cell>
          <cell r="B5759" t="str">
            <v>REVESTIMENTO CERÂMICO PARA PAREDE, MARCA ELIANE LINHA ARQUITETURAL NEVE OU SIMILAR, PEI-3, DIMENSÕES 10 x 10 cm, APLICADO COM ARGAMASSA INDUSTRIALIZADA AC-I, REJUNTADO, EXCLUSIVE EMBOÇO - REVESTIMENTO / ACABAMENTO (Escola Conceição das Creoulas).</v>
          </cell>
          <cell r="C5759" t="str">
            <v>m2</v>
          </cell>
          <cell r="D5759">
            <v>36.75</v>
          </cell>
          <cell r="E5759">
            <v>29.4</v>
          </cell>
          <cell r="F5759" t="str">
            <v>SEE</v>
          </cell>
        </row>
        <row r="5760">
          <cell r="A5760" t="str">
            <v/>
          </cell>
          <cell r="D5760">
            <v>0</v>
          </cell>
        </row>
        <row r="5761">
          <cell r="A5761" t="str">
            <v>34.11.001</v>
          </cell>
          <cell r="B5761" t="str">
            <v>LASTRO DE CONCRETO SIMPLES REGULARIZADO PARA PISO, INCLUSIVE IMPERMEABILIZAÇÃO - PAVIMENTAÇÃO / CAMADA IMPERMEABILIZADORA (Escola Conceição das Creoulas).</v>
          </cell>
          <cell r="C5761" t="str">
            <v>m3</v>
          </cell>
          <cell r="D5761">
            <v>24.2</v>
          </cell>
          <cell r="E5761">
            <v>19.36</v>
          </cell>
          <cell r="F5761" t="str">
            <v>SEE</v>
          </cell>
        </row>
        <row r="5762">
          <cell r="A5762" t="str">
            <v/>
          </cell>
          <cell r="D5762">
            <v>0</v>
          </cell>
        </row>
        <row r="5763">
          <cell r="A5763" t="str">
            <v>34.11.002</v>
          </cell>
          <cell r="B5763" t="str">
            <v xml:space="preserve"> REVESTIMENTO CERÂMICO PARA PISO, MARCA CECRISA LINHA HERCULES GR E AL OU SIMILARES, DIMENSÕES 40 x 40 cm, PEI-4, APLICADO COM ARGAMASSA NDUSTRIALIZADA AC-I, REJUNTADO, EXCLUSIVE REGULARIZAÇÃO DA BASE - PAVIMENTAÇÃO / ACABAMENTO (Escola Conceição das Creo</v>
          </cell>
          <cell r="C5763" t="str">
            <v>m2</v>
          </cell>
          <cell r="D5763">
            <v>35.174999999999997</v>
          </cell>
          <cell r="E5763">
            <v>28.14</v>
          </cell>
          <cell r="F5763" t="str">
            <v>SEE</v>
          </cell>
        </row>
        <row r="5764">
          <cell r="A5764" t="str">
            <v/>
          </cell>
          <cell r="D5764">
            <v>0</v>
          </cell>
        </row>
        <row r="5765">
          <cell r="A5765" t="str">
            <v>34.11.003</v>
          </cell>
          <cell r="B5765" t="str">
            <v>PISO EM CONCRETO SIMPLES DESEMPOLADO, FCK = 15 MPa, e = 7 cm  - PAVIMENTAÇÃO / CALÇADA EM CONCRETO E CIIMENTADO (Escola Conceição das Creoulas).</v>
          </cell>
          <cell r="C5765" t="str">
            <v>m2</v>
          </cell>
          <cell r="D5765">
            <v>38.912500000000001</v>
          </cell>
          <cell r="E5765">
            <v>31.13</v>
          </cell>
          <cell r="F5765" t="str">
            <v>SEE</v>
          </cell>
        </row>
        <row r="5766">
          <cell r="A5766" t="str">
            <v/>
          </cell>
          <cell r="D5766">
            <v>0</v>
          </cell>
        </row>
        <row r="5767">
          <cell r="A5767" t="str">
            <v>34.12.001</v>
          </cell>
          <cell r="B5767" t="str">
            <v>SOLEIRA EM GRANITO CINZA ANDORINHA, l = 15 cm, e = 2 cm, INCLUSIVE IMPERMEABILIZAÇÃO - SOLEIRAS E RODAPÉS / SOLEIRA (Escola Conceição das Creoulas).</v>
          </cell>
          <cell r="C5767" t="str">
            <v>m</v>
          </cell>
          <cell r="D5767">
            <v>27.987500000000001</v>
          </cell>
          <cell r="E5767">
            <v>22.39</v>
          </cell>
          <cell r="F5767" t="str">
            <v>SEE</v>
          </cell>
        </row>
        <row r="5768">
          <cell r="A5768" t="str">
            <v/>
          </cell>
          <cell r="D5768">
            <v>0</v>
          </cell>
        </row>
        <row r="5769">
          <cell r="A5769" t="str">
            <v>34.12.002</v>
          </cell>
          <cell r="B5769" t="str">
            <v>RODAPÉ CERÂMICO, MARCA CECRISA LINHA RP HERCULES GR E AL OU SIMILARS, DIMENSÕES 8,5 x 40 cm, APLICADO COM ARGAMASSA INDUSTRIALIZADA AC-I, REJUNTADO - SOLEIRAS E RODAPÉS / RODAPÉ (Escola Conceição das Creoulas).</v>
          </cell>
          <cell r="C5769" t="str">
            <v>m</v>
          </cell>
          <cell r="D5769">
            <v>22.675000000000001</v>
          </cell>
          <cell r="E5769">
            <v>18.14</v>
          </cell>
          <cell r="F5769" t="str">
            <v>SEE</v>
          </cell>
        </row>
        <row r="5770">
          <cell r="A5770" t="str">
            <v/>
          </cell>
          <cell r="D5770">
            <v>0</v>
          </cell>
        </row>
        <row r="5771">
          <cell r="A5771" t="str">
            <v>34.13.001</v>
          </cell>
          <cell r="B5771" t="str">
            <v>PINTURA PARA EXTERIORES, SOBRE PAREDES, COM LIXAMENTO, APLICAÇÃO DE 01 DEMÃO DE SELADOR ACRÍLICO, 02 DEMÃOS DE MASSA ACRÍLICA E 02 DEMÃOS DE TINTA ACRÍLICA - PINTURAS / ACRÍLICA (Escola Conceição das Creoulas).</v>
          </cell>
          <cell r="C5771" t="str">
            <v>m2</v>
          </cell>
          <cell r="D5771">
            <v>18.6875</v>
          </cell>
          <cell r="E5771">
            <v>14.95</v>
          </cell>
          <cell r="F5771" t="str">
            <v>SEE</v>
          </cell>
        </row>
        <row r="5772">
          <cell r="A5772" t="str">
            <v/>
          </cell>
          <cell r="D5772">
            <v>0</v>
          </cell>
        </row>
        <row r="5773">
          <cell r="A5773" t="str">
            <v>34.13.002</v>
          </cell>
          <cell r="B5773" t="str">
            <v>PINTURA PARA INTERIORES, SOBRE PAREDES, COM LIXAMENTO, APLICAÇÃO DE 01 DEMÃO DE SELADOR ACRÍLICO, 02 DEMÃOS DE MASSA ACRÍLICA E 02 DEMÃOS DE TINTA ACRÍLICA - PINTURAS / ACRÍLICA (Escola Conceição das Creoulas).</v>
          </cell>
          <cell r="C5773" t="str">
            <v>m2</v>
          </cell>
          <cell r="D5773">
            <v>15.237499999999999</v>
          </cell>
          <cell r="E5773">
            <v>12.19</v>
          </cell>
          <cell r="F5773" t="str">
            <v>SEE</v>
          </cell>
        </row>
        <row r="5774">
          <cell r="A5774" t="str">
            <v/>
          </cell>
          <cell r="D5774">
            <v>0</v>
          </cell>
        </row>
        <row r="5775">
          <cell r="A5775" t="str">
            <v>34.13.003</v>
          </cell>
          <cell r="B5775" t="str">
            <v>PINTURA PARA INTERIORES, SOBRE TETO, COM LIXAMENTO, APLICAÇÃO DE 01 DEMÃO DE SELADOR ACRÍLICO, 02 DEMÃOS DE MASSA ACRÍLICA E 02 DEMÃOS DE TINTA ACRÍLICA - PINTURAS / ACRÍLICA (Escola Conceição das Creoulas).</v>
          </cell>
          <cell r="C5775" t="str">
            <v>m2</v>
          </cell>
          <cell r="D5775">
            <v>15.237499999999999</v>
          </cell>
          <cell r="E5775">
            <v>12.19</v>
          </cell>
          <cell r="F5775" t="str">
            <v>SEE</v>
          </cell>
        </row>
        <row r="5776">
          <cell r="A5776" t="str">
            <v/>
          </cell>
          <cell r="D5776">
            <v>0</v>
          </cell>
        </row>
        <row r="5777">
          <cell r="A5777" t="str">
            <v>34.13.004</v>
          </cell>
          <cell r="B5777" t="str">
            <v>PINTURA DE ACABAMENTO, SOBRE MADEIRA, COM LIXAMENTO, APLICAÇÃO DE 02 DEMÃOS DE ESMALTE, INCLUSIVE EMASSAMENTO - PINTURAS / ESMATE (Escola Conceição das Creoulas).</v>
          </cell>
          <cell r="C5777" t="str">
            <v>m2</v>
          </cell>
          <cell r="D5777">
            <v>26.362500000000001</v>
          </cell>
          <cell r="E5777">
            <v>21.09</v>
          </cell>
          <cell r="F5777" t="str">
            <v>SEE</v>
          </cell>
        </row>
        <row r="5778">
          <cell r="A5778" t="str">
            <v/>
          </cell>
          <cell r="D5778">
            <v>0</v>
          </cell>
        </row>
        <row r="5779">
          <cell r="A5779" t="str">
            <v>34.13.005</v>
          </cell>
          <cell r="B5779" t="str">
            <v>PINTURA DE ACABAMENTO, SOBRE ESTRUTURA DE MADEIRA, COM LIXAMENTO, APLICAÇÃO DE 01 DEMÃO DE ESMALTE SINTÉTICO, INCLUSIVE EMASSAMENTO - PINTURAS / ESMATE (Escola Conceição das Creoulas).</v>
          </cell>
          <cell r="C5779" t="str">
            <v>m2</v>
          </cell>
          <cell r="D5779">
            <v>26.362500000000001</v>
          </cell>
          <cell r="E5779">
            <v>21.09</v>
          </cell>
          <cell r="F5779" t="str">
            <v>SEE</v>
          </cell>
        </row>
        <row r="5780">
          <cell r="A5780" t="str">
            <v/>
          </cell>
          <cell r="D5780">
            <v>0</v>
          </cell>
        </row>
        <row r="5781">
          <cell r="A5781" t="str">
            <v>34.13.006</v>
          </cell>
          <cell r="B5781" t="str">
            <v>PINTURA SOBRE SUPERFÍCIES METÁLICAS, COM LIXAMENTO, APLICAÇÃO DE 01 DEMÃO DE TINTA À BESE DE ZARCÃO E 02 DEMÃOS DE TINTA ESMALTE - PINTURAS / ESMATE (Escola Conceição das Creoulas).</v>
          </cell>
          <cell r="C5781" t="str">
            <v>m2</v>
          </cell>
          <cell r="D5781">
            <v>18.762499999999999</v>
          </cell>
          <cell r="E5781">
            <v>15.01</v>
          </cell>
          <cell r="F5781" t="str">
            <v>SEE</v>
          </cell>
        </row>
        <row r="5782">
          <cell r="A5782" t="str">
            <v/>
          </cell>
          <cell r="D5782">
            <v>0</v>
          </cell>
        </row>
        <row r="5783">
          <cell r="A5783" t="str">
            <v>34.14.001</v>
          </cell>
          <cell r="B5783" t="str">
            <v>FECHADURA, MARCA LA FONTE LINHA RESIDENCE CJ 2176, MAÇANETA/ESPELHO, ACABAMENTO CROMADO BRILHANTE, OU SIMILARES - FERRAGENS PARA ESQUADRIAS DE MADEIRA (Escola Conceição das Creoulas).</v>
          </cell>
          <cell r="C5783" t="str">
            <v>Un</v>
          </cell>
          <cell r="D5783">
            <v>104.675</v>
          </cell>
          <cell r="E5783">
            <v>83.74</v>
          </cell>
          <cell r="F5783" t="str">
            <v>SEE</v>
          </cell>
        </row>
        <row r="5784">
          <cell r="A5784" t="str">
            <v/>
          </cell>
          <cell r="D5784">
            <v>0</v>
          </cell>
        </row>
        <row r="5785">
          <cell r="A5785" t="str">
            <v>34.14.002</v>
          </cell>
          <cell r="B5785" t="str">
            <v>DOBRADIÇA DE LATÃO OU AÇO, MARCA LA FONTE REF. 85 OU SIMILAR, ACABAMENTO CROMADO BRILHANTE, TIPO MÉDIA, 3 x 2 1/2" COM ANÉIS, COM PARAFUDOS - FERRAGENS PARA ESQUADRIAS DE MADEIRA (Escola Conceição das Creoulas).</v>
          </cell>
          <cell r="C5785" t="str">
            <v>Un</v>
          </cell>
          <cell r="D5785">
            <v>3.3875000000000002</v>
          </cell>
          <cell r="E5785">
            <v>2.71</v>
          </cell>
          <cell r="F5785" t="str">
            <v>SEE</v>
          </cell>
        </row>
        <row r="5786">
          <cell r="A5786" t="str">
            <v/>
          </cell>
          <cell r="D5786">
            <v>0</v>
          </cell>
        </row>
        <row r="5787">
          <cell r="A5787" t="str">
            <v>34.15.001</v>
          </cell>
          <cell r="B5787" t="str">
            <v>BANCO DE CONCRETO EM ALVENARIA DE TIJOLOS, ASSENTO EM CONCRETO ARMADO, SEM ENCOSTO, PINTADO COM TINTA ACRÍLICA, 2 DEMÃOS (DIMENSÕES, DETALHES E NOS AMBIENTES CONFORME PROJETO) - ELEMENTOS DECORATIVOS E OUTROS / CONCRETO (Escola Conceição das Creoulas).</v>
          </cell>
          <cell r="C5787" t="str">
            <v>m2</v>
          </cell>
          <cell r="D5787">
            <v>72.649999999999991</v>
          </cell>
          <cell r="E5787">
            <v>58.12</v>
          </cell>
          <cell r="F5787" t="str">
            <v>SEE</v>
          </cell>
        </row>
        <row r="5788">
          <cell r="A5788" t="str">
            <v/>
          </cell>
          <cell r="D5788">
            <v>0</v>
          </cell>
        </row>
        <row r="5789">
          <cell r="A5789" t="str">
            <v>34.15.002</v>
          </cell>
          <cell r="B5789" t="str">
            <v>BANCADA EM GRANITO CINZA ANDORINHA, DIM. 2,85 x 0,60, INLCUSIVE TESTEIRA E RODOPIA 8 cm, ASSENTADA (CONFORME PROJETOS - VIDE DETALHES DE SANITÁRIOS DE ALUNOS) - ELEMENTOS DECORATIVOS E OUTROS / GRANITO (Escola Conceição das Creoulas).</v>
          </cell>
          <cell r="C5789" t="str">
            <v>Un</v>
          </cell>
          <cell r="D5789">
            <v>472.84999999999997</v>
          </cell>
          <cell r="E5789">
            <v>378.28</v>
          </cell>
          <cell r="F5789" t="str">
            <v>SEE</v>
          </cell>
        </row>
        <row r="5790">
          <cell r="A5790" t="str">
            <v/>
          </cell>
          <cell r="D5790">
            <v>0</v>
          </cell>
        </row>
        <row r="5791">
          <cell r="A5791" t="str">
            <v>34.15.003</v>
          </cell>
          <cell r="B5791" t="str">
            <v>BANCADA EM ALVENARIA, COM PORTAS EM MADEIRA COM REVESTIMNETO MELAMÍNICO, TAMPO EM GRANITO CINZA ANDORINHA (CONFORME PROJETO - VIDE DETALHES DE MARCENARIA/COZINHA) - ELEMENTOS DECORATIVOS E OUTROS / MADEIRA (Escola Conceição das Creoulas).</v>
          </cell>
          <cell r="C5791" t="str">
            <v>Un</v>
          </cell>
          <cell r="D5791">
            <v>1610.6</v>
          </cell>
          <cell r="E5791">
            <v>1288.48</v>
          </cell>
          <cell r="F5791" t="str">
            <v>SEE</v>
          </cell>
        </row>
        <row r="5792">
          <cell r="A5792" t="str">
            <v/>
          </cell>
          <cell r="D5792">
            <v>0</v>
          </cell>
        </row>
        <row r="5793">
          <cell r="A5793" t="str">
            <v>34.15.004</v>
          </cell>
          <cell r="B5793" t="str">
            <v>BANCADA EM ALVENARIA, COM 02 CUBAS EM INOX, PORTAS EM MANDEIRA COM REVESTIMENTO MELAMÍNICO, TEMPO EM GRANITO CINZA ANDORINHA, INCLUINDO ABRIGO DE GÁS COM PORTA VENEZIANA METÁLICA (CONFORME PROJETO - VIDE DETALHES DE MARCENARIA/COZINHA) - ELEMENTOS DECORAT</v>
          </cell>
          <cell r="C5793" t="str">
            <v>Un</v>
          </cell>
          <cell r="D5793">
            <v>3569.8374999999996</v>
          </cell>
          <cell r="E5793">
            <v>2855.87</v>
          </cell>
          <cell r="F5793" t="str">
            <v>SEE</v>
          </cell>
        </row>
        <row r="5794">
          <cell r="A5794" t="str">
            <v/>
          </cell>
          <cell r="D5794">
            <v>0</v>
          </cell>
        </row>
        <row r="5795">
          <cell r="A5795" t="str">
            <v>34.15.005</v>
          </cell>
          <cell r="B5795" t="str">
            <v>BANCADA EM ALVENARIA, COM TAMPO EM MADEIRA COM REVESTIMENTO MELAMÍNICO, INCLUSIVE SUPORTE COM MÃO-FRANCESA (CONFORME PROJETO - VIDE DETALHES MARCENARIA/COZINHA) - ELEMENTOS DECORATIVOS E OUTROS / MADEIRA (Escola Concerição  das Creoulas).</v>
          </cell>
          <cell r="C5795" t="str">
            <v>Un</v>
          </cell>
          <cell r="D5795">
            <v>551.52500000000009</v>
          </cell>
          <cell r="E5795">
            <v>441.22</v>
          </cell>
          <cell r="F5795" t="str">
            <v>SEE</v>
          </cell>
        </row>
        <row r="5796">
          <cell r="A5796" t="str">
            <v/>
          </cell>
          <cell r="D5796">
            <v>0</v>
          </cell>
        </row>
        <row r="5797">
          <cell r="A5797" t="str">
            <v>34.15.006</v>
          </cell>
          <cell r="B5797" t="str">
            <v>QUADRO ESCOLAR EM REVESTIMENTO DE ARGAMASSA, PINTANDO COM TINTA ESPECIAL NA COR VERDE, COM MOLDURA E APAGADOR DE GIZ EM MADEIRA, CONFORME PROJETO - ELEMENTOS DECORATIVOS E OUTROS / MADEIRA (Escola Concerição  das Creoulas).</v>
          </cell>
          <cell r="C5797" t="str">
            <v>m2</v>
          </cell>
          <cell r="D5797">
            <v>66.112499999999997</v>
          </cell>
          <cell r="E5797">
            <v>52.89</v>
          </cell>
          <cell r="F5797" t="str">
            <v>SEE</v>
          </cell>
        </row>
        <row r="5798">
          <cell r="A5798" t="str">
            <v/>
          </cell>
          <cell r="D5798">
            <v>0</v>
          </cell>
        </row>
        <row r="5799">
          <cell r="A5799" t="str">
            <v>34.15.007</v>
          </cell>
          <cell r="B5799" t="str">
            <v>QUADRO ESCOLAR EM FÓRMICA BRANCA COM MOLDURA, INSTALADO NA SALA DE INFORMÁTICA - ELEMENTOS DECORATIVOS E OUTROS / MADEIRA (Escola Concerição  das Creoulas).</v>
          </cell>
          <cell r="C5799" t="str">
            <v>m2</v>
          </cell>
          <cell r="D5799">
            <v>130.28749999999999</v>
          </cell>
          <cell r="E5799">
            <v>104.23</v>
          </cell>
          <cell r="F5799" t="str">
            <v>SEE</v>
          </cell>
        </row>
        <row r="5800">
          <cell r="A5800" t="str">
            <v/>
          </cell>
          <cell r="D5800">
            <v>0</v>
          </cell>
        </row>
        <row r="5801">
          <cell r="A5801" t="str">
            <v>34.15.008</v>
          </cell>
          <cell r="B5801" t="str">
            <v>PRATELEIRA EM COMPENSADO NAVAL 18 mm, ESMALTADO, INLCUSIVE SUPORTE COM MÃO FRANCESA, CONFORME PROJETO - ELEMENTOS DECORATIVOS E OUTROS / MADEIRA (Escola Concerição  das Creoulas).</v>
          </cell>
          <cell r="C5801" t="str">
            <v>m2</v>
          </cell>
          <cell r="D5801">
            <v>193.36250000000001</v>
          </cell>
          <cell r="E5801">
            <v>154.69</v>
          </cell>
          <cell r="F5801" t="str">
            <v>SEE</v>
          </cell>
        </row>
        <row r="5802">
          <cell r="A5802" t="str">
            <v/>
          </cell>
          <cell r="D5802">
            <v>0</v>
          </cell>
        </row>
        <row r="5803">
          <cell r="A5803" t="str">
            <v>34.15.009</v>
          </cell>
          <cell r="B5803" t="str">
            <v>EXTINTOR DE PÓ QUÍMICO ABC, CAPACIDADE 6 kg, ALCANCE MÉDIO DO JATO 5 m, TEMPO DE DESCARGA 16 s, NBR-9443, 9444, 10721 - ELEMENTOS DECORATIVOS E OUTROS / INCÊNDIO (Escola Concerição  das Creoulas).</v>
          </cell>
          <cell r="C5803" t="str">
            <v>Un</v>
          </cell>
          <cell r="D5803">
            <v>101.13749999999999</v>
          </cell>
          <cell r="E5803">
            <v>80.91</v>
          </cell>
          <cell r="F5803" t="str">
            <v>SEE</v>
          </cell>
        </row>
        <row r="5804">
          <cell r="A5804" t="str">
            <v/>
          </cell>
          <cell r="D5804">
            <v>0</v>
          </cell>
        </row>
        <row r="5805">
          <cell r="A5805" t="str">
            <v>34.15.010</v>
          </cell>
          <cell r="B5805" t="str">
            <v xml:space="preserve"> TUBO DE AÇO SEM CONSTURA SCH 40 DIÂM. 3/4" - ELEMENTOS DECORATIVOS E OUTROS / GÁS (Escola Concerição  das Creoulas).</v>
          </cell>
          <cell r="C5805" t="str">
            <v>m</v>
          </cell>
          <cell r="D5805">
            <v>35.525000000000006</v>
          </cell>
          <cell r="E5805">
            <v>28.42</v>
          </cell>
          <cell r="F5805" t="str">
            <v>SEE</v>
          </cell>
        </row>
        <row r="5806">
          <cell r="A5806" t="str">
            <v/>
          </cell>
          <cell r="D5806">
            <v>0</v>
          </cell>
        </row>
        <row r="5807">
          <cell r="A5807" t="str">
            <v>34.15.011</v>
          </cell>
          <cell r="B5807" t="str">
            <v>COTOVELO EM AÇO FORJADO CLESSE 10 DIÂM 3/4" x 90° - ELEMENTOS DECORATIVOS E OUTROS / GÁS (Escola Concerição  das Creoulas).</v>
          </cell>
          <cell r="C5807" t="str">
            <v>Un</v>
          </cell>
          <cell r="D5807">
            <v>13.75</v>
          </cell>
          <cell r="E5807">
            <v>11</v>
          </cell>
          <cell r="F5807" t="str">
            <v>SEE</v>
          </cell>
        </row>
        <row r="5808">
          <cell r="A5808" t="str">
            <v/>
          </cell>
          <cell r="D5808">
            <v>0</v>
          </cell>
        </row>
        <row r="5809">
          <cell r="A5809" t="str">
            <v>34.15.012</v>
          </cell>
          <cell r="B5809" t="str">
            <v>TÊ EM AÇO FORJADO CLASSE 10 DIÂM 3/4" - ELEMENTOS DECORATIVOS E OUTROS / GÁS (Escola Concerição  das Creoulas).</v>
          </cell>
          <cell r="C5809" t="str">
            <v>Un</v>
          </cell>
          <cell r="D5809">
            <v>15.95</v>
          </cell>
          <cell r="E5809">
            <v>12.76</v>
          </cell>
          <cell r="F5809" t="str">
            <v>SEE</v>
          </cell>
        </row>
        <row r="5810">
          <cell r="A5810" t="str">
            <v/>
          </cell>
          <cell r="D5810">
            <v>0</v>
          </cell>
        </row>
        <row r="5811">
          <cell r="A5811" t="str">
            <v>34.15.013</v>
          </cell>
          <cell r="B5811" t="str">
            <v>UNIÃO EM AÇO FORJADO CLASSE 10 DIÂM 3/4" - ELEMENTOS DECORATIVOS E OUTROS / GÁS (Escola Concerição  das Creoulas).</v>
          </cell>
          <cell r="C5811" t="str">
            <v>Un</v>
          </cell>
          <cell r="D5811">
            <v>26.400000000000002</v>
          </cell>
          <cell r="E5811">
            <v>21.12</v>
          </cell>
          <cell r="F5811" t="str">
            <v>SEE</v>
          </cell>
        </row>
        <row r="5812">
          <cell r="A5812" t="str">
            <v/>
          </cell>
          <cell r="D5812">
            <v>0</v>
          </cell>
        </row>
        <row r="5813">
          <cell r="A5813" t="str">
            <v>34.15.014</v>
          </cell>
          <cell r="B5813" t="str">
            <v>REGISTRO ESFERA DIÂM . 3/4" - ELEMENTOS DECORATIVOS E OUTROS / GÁS (Escola Conceição das Creoulas).</v>
          </cell>
          <cell r="C5813" t="str">
            <v>Un</v>
          </cell>
          <cell r="D5813">
            <v>26.175000000000001</v>
          </cell>
          <cell r="E5813">
            <v>20.94</v>
          </cell>
          <cell r="F5813" t="str">
            <v>SEE</v>
          </cell>
        </row>
        <row r="5814">
          <cell r="A5814" t="str">
            <v/>
          </cell>
          <cell r="D5814">
            <v>0</v>
          </cell>
        </row>
        <row r="5815">
          <cell r="A5815" t="str">
            <v>34.15.015</v>
          </cell>
          <cell r="B5815" t="str">
            <v>LUVA EM AÇO FORJADO CLASSE 10 DIÂM 3/4" - ELEMENTOS DECORATIVOS E OUTROS / GÁS (Escola Concerição  das Creoulas).</v>
          </cell>
          <cell r="C5815" t="str">
            <v>Un</v>
          </cell>
          <cell r="D5815">
            <v>6.1624999999999996</v>
          </cell>
          <cell r="E5815">
            <v>4.93</v>
          </cell>
          <cell r="F5815" t="str">
            <v>SEE</v>
          </cell>
        </row>
        <row r="5816">
          <cell r="A5816" t="str">
            <v/>
          </cell>
          <cell r="D5816">
            <v>0</v>
          </cell>
        </row>
        <row r="5817">
          <cell r="A5817" t="str">
            <v>34.15.016</v>
          </cell>
          <cell r="B5817" t="str">
            <v xml:space="preserve"> VIDRO FANTASIA CANELADO 4 mm, INSTALADO NAS ESQUADRIAS DE JANELAS - ELEMENTOS DECORATIVOS E OUTROS / VIDROS (Escola Concerição  das Creoulas).</v>
          </cell>
          <cell r="C5817" t="str">
            <v>m2</v>
          </cell>
          <cell r="D5817">
            <v>50.862499999999997</v>
          </cell>
          <cell r="E5817">
            <v>40.69</v>
          </cell>
          <cell r="F5817" t="str">
            <v>SEE</v>
          </cell>
        </row>
        <row r="5818">
          <cell r="A5818" t="str">
            <v/>
          </cell>
          <cell r="D5818">
            <v>0</v>
          </cell>
        </row>
        <row r="5819">
          <cell r="A5819" t="str">
            <v>34.15.017</v>
          </cell>
          <cell r="B5819" t="str">
            <v>ESPELHO PLANO 3 mm, INCLUSIVE MOLDURA (DIMENSÕES, DETALHES E NOS AMBIENTES CONFORME PROJETO - VIDE DETALHES SANITÁRIOS) - ELEMENTOS DECORATIVOS E OUTROS / VIDROS (Escola Concerição  das Creoulas).</v>
          </cell>
          <cell r="C5819" t="str">
            <v>m2</v>
          </cell>
          <cell r="D5819">
            <v>100</v>
          </cell>
          <cell r="E5819">
            <v>80</v>
          </cell>
          <cell r="F5819" t="str">
            <v>SEE</v>
          </cell>
        </row>
        <row r="5820">
          <cell r="A5820" t="str">
            <v/>
          </cell>
          <cell r="D5820">
            <v>0</v>
          </cell>
        </row>
        <row r="5821">
          <cell r="A5821" t="str">
            <v>34.15.018</v>
          </cell>
          <cell r="B5821" t="str">
            <v>VIDRO LISO INCOLOR 4 mm, INSTALADOS NAS DEMAIS ESQUADRIAS DE JANELAS - ELEMENTOS DECORATIVOS E OUTROS / VIDROS (Escola Concerição  das Creoulas).</v>
          </cell>
          <cell r="C5821" t="str">
            <v>m2</v>
          </cell>
          <cell r="D5821">
            <v>65.0625</v>
          </cell>
          <cell r="E5821">
            <v>52.05</v>
          </cell>
          <cell r="F5821" t="str">
            <v>SEE</v>
          </cell>
        </row>
        <row r="5822">
          <cell r="A5822" t="str">
            <v/>
          </cell>
          <cell r="D5822">
            <v>0</v>
          </cell>
        </row>
        <row r="5823">
          <cell r="A5823" t="str">
            <v>34.16.001</v>
          </cell>
          <cell r="B5823" t="str">
            <v>LIMPEZA GERAL - LIMPEZA DA OBRA (Escola Concerição  das Creoulas).</v>
          </cell>
          <cell r="C5823" t="str">
            <v>m2</v>
          </cell>
          <cell r="D5823">
            <v>0.91249999999999998</v>
          </cell>
          <cell r="E5823">
            <v>0.73</v>
          </cell>
          <cell r="F5823" t="str">
            <v>SEE</v>
          </cell>
        </row>
        <row r="5824">
          <cell r="A5824" t="str">
            <v/>
          </cell>
          <cell r="D5824">
            <v>0</v>
          </cell>
        </row>
        <row r="5825">
          <cell r="A5825" t="str">
            <v>35.00.000</v>
          </cell>
          <cell r="B5825" t="str">
            <v>ESCOLAS TÉCNICAS PADRÕES FNDE</v>
          </cell>
          <cell r="D5825">
            <v>0</v>
          </cell>
        </row>
        <row r="5826">
          <cell r="A5826" t="str">
            <v/>
          </cell>
          <cell r="D5826">
            <v>0</v>
          </cell>
        </row>
        <row r="5827">
          <cell r="A5827" t="str">
            <v>35.01.001</v>
          </cell>
          <cell r="B5827" t="str">
            <v>BARRACÕES PARA INSTALAÇÕES PROVISÓRIAS  - INSTALAÇÕES PROVISÓRIAS DO CANTEIRO DE  OBRAS (Escolas Técnicas Padrões FNDE).</v>
          </cell>
          <cell r="C5827" t="str">
            <v>m2</v>
          </cell>
          <cell r="D5827">
            <v>335.57499999999999</v>
          </cell>
          <cell r="E5827">
            <v>268.45999999999998</v>
          </cell>
          <cell r="F5827" t="str">
            <v>SEE</v>
          </cell>
        </row>
        <row r="5828">
          <cell r="A5828" t="str">
            <v/>
          </cell>
          <cell r="D5828">
            <v>0</v>
          </cell>
        </row>
        <row r="5829">
          <cell r="A5829" t="str">
            <v>35.01.005</v>
          </cell>
          <cell r="B5829" t="str">
            <v xml:space="preserve"> PLACA DA OBRA PADRÃO FNDE - INSTALAÇÕES PROVISÓRIAS DO CANTEIRO DE  OBRAS (Escolas Técnicas Padrões FNDE).</v>
          </cell>
          <cell r="C5829" t="str">
            <v>m2</v>
          </cell>
          <cell r="D5829">
            <v>197.71249999999998</v>
          </cell>
          <cell r="E5829">
            <v>158.16999999999999</v>
          </cell>
          <cell r="F5829" t="str">
            <v>SEE</v>
          </cell>
        </row>
        <row r="5830">
          <cell r="A5830" t="str">
            <v/>
          </cell>
          <cell r="D5830">
            <v>0</v>
          </cell>
        </row>
        <row r="5831">
          <cell r="A5831" t="str">
            <v>35.01.006</v>
          </cell>
          <cell r="B5831" t="str">
            <v>LOCAÇÃO DA OBRAS - INSTALAÇÕES PROVISÓRIAS DO CANTEIRO DE  OBRAS (Escolas Técnicas Padrões FNDE).</v>
          </cell>
          <cell r="C5831" t="str">
            <v>m2</v>
          </cell>
          <cell r="D5831">
            <v>3.75</v>
          </cell>
          <cell r="E5831">
            <v>3</v>
          </cell>
          <cell r="F5831" t="str">
            <v>SEE</v>
          </cell>
        </row>
        <row r="5832">
          <cell r="A5832" t="str">
            <v/>
          </cell>
          <cell r="D5832">
            <v>0</v>
          </cell>
        </row>
        <row r="5833">
          <cell r="A5833" t="str">
            <v>35.02.001</v>
          </cell>
          <cell r="B5833" t="str">
            <v>ESCAVAÇÃO MANUAL DE SOLO DE 1ª CATEGORIAS - MOVIMENTO EM TERRA (Escolas Técnicas Padrões FNDE).</v>
          </cell>
          <cell r="C5833" t="str">
            <v>m3</v>
          </cell>
          <cell r="D5833">
            <v>13.45</v>
          </cell>
          <cell r="E5833">
            <v>10.76</v>
          </cell>
          <cell r="F5833" t="str">
            <v>SEE</v>
          </cell>
        </row>
        <row r="5834">
          <cell r="A5834" t="str">
            <v/>
          </cell>
          <cell r="D5834">
            <v>0</v>
          </cell>
        </row>
        <row r="5835">
          <cell r="A5835" t="str">
            <v>35.02.002</v>
          </cell>
          <cell r="B5835" t="str">
            <v>REATERRO SEM EMPRÉSTIMO APILOADO - MOVIMENTO EM TERRA (Escolas Técnicas Padrões FNDE).</v>
          </cell>
          <cell r="C5835" t="str">
            <v>m3</v>
          </cell>
          <cell r="D5835">
            <v>18.337499999999999</v>
          </cell>
          <cell r="E5835">
            <v>14.67</v>
          </cell>
          <cell r="F5835" t="str">
            <v>SEE</v>
          </cell>
        </row>
        <row r="5836">
          <cell r="A5836" t="str">
            <v/>
          </cell>
          <cell r="D5836">
            <v>0</v>
          </cell>
        </row>
        <row r="5837">
          <cell r="A5837" t="str">
            <v>35.03.001</v>
          </cell>
          <cell r="B5837" t="str">
            <v>CONCRETO MAGRO 1:4:8 COM BETONEIRA E LANÇAMENTO - FUNDAÇÕES (Escolas Técnicas Padrões FNDE).</v>
          </cell>
          <cell r="C5837" t="str">
            <v>m3</v>
          </cell>
          <cell r="D5837">
            <v>291.5</v>
          </cell>
          <cell r="E5837">
            <v>233.2</v>
          </cell>
          <cell r="F5837" t="str">
            <v>SEE</v>
          </cell>
        </row>
        <row r="5838">
          <cell r="A5838" t="str">
            <v/>
          </cell>
          <cell r="D5838">
            <v>0</v>
          </cell>
        </row>
        <row r="5839">
          <cell r="A5839" t="str">
            <v>35.03.003</v>
          </cell>
          <cell r="B5839" t="str">
            <v>CONCRETO ARMADO PARA AS SAPATAS DE FCK = 25 MPa - FUNDAÇÕES (Escolas Técnicas Padrões FNDE).</v>
          </cell>
          <cell r="C5839" t="str">
            <v>m3</v>
          </cell>
          <cell r="D5839">
            <v>1205.3125</v>
          </cell>
          <cell r="E5839">
            <v>964.25</v>
          </cell>
          <cell r="F5839" t="str">
            <v>SEE</v>
          </cell>
        </row>
        <row r="5840">
          <cell r="A5840" t="str">
            <v/>
          </cell>
          <cell r="D5840">
            <v>0</v>
          </cell>
        </row>
        <row r="5841">
          <cell r="A5841" t="str">
            <v>35.03.004</v>
          </cell>
          <cell r="B5841" t="str">
            <v>CONCRETO ARMADO PARA AS SAPATAS DE FCK = 30 MPa - FUNDAÇÕES (Escolas Técnicas Padrões FNDE).</v>
          </cell>
          <cell r="C5841" t="str">
            <v>m3</v>
          </cell>
          <cell r="D5841">
            <v>1235.375</v>
          </cell>
          <cell r="E5841">
            <v>988.3</v>
          </cell>
          <cell r="F5841" t="str">
            <v>SEE</v>
          </cell>
        </row>
        <row r="5842">
          <cell r="A5842" t="str">
            <v/>
          </cell>
          <cell r="D5842">
            <v>0</v>
          </cell>
        </row>
        <row r="5843">
          <cell r="A5843" t="str">
            <v>35.03.005</v>
          </cell>
          <cell r="B5843" t="str">
            <v>CONCRETO ARMADO PARA CINTAS COM FCK = 25 MPa - FUNDAÇÕES (Escolas Técnicas Padrões FNDE).</v>
          </cell>
          <cell r="C5843" t="str">
            <v>m3</v>
          </cell>
          <cell r="D5843">
            <v>1734.25</v>
          </cell>
          <cell r="E5843">
            <v>1387.4</v>
          </cell>
          <cell r="F5843" t="str">
            <v>SEE</v>
          </cell>
        </row>
        <row r="5844">
          <cell r="A5844" t="str">
            <v/>
          </cell>
          <cell r="D5844">
            <v>0</v>
          </cell>
        </row>
        <row r="5845">
          <cell r="A5845" t="str">
            <v>35.03.006</v>
          </cell>
          <cell r="B5845" t="str">
            <v>CONCRETO ARMADO PARA CINTAS COM FCK = 30 MPa - FUNDAÇÕES (Escolas Técnicas Padrões FNDE).</v>
          </cell>
          <cell r="C5845" t="str">
            <v>m3</v>
          </cell>
          <cell r="D5845">
            <v>1764.3125</v>
          </cell>
          <cell r="E5845">
            <v>1411.45</v>
          </cell>
          <cell r="F5845" t="str">
            <v>SEE</v>
          </cell>
        </row>
        <row r="5846">
          <cell r="A5846" t="str">
            <v/>
          </cell>
          <cell r="D5846">
            <v>0</v>
          </cell>
        </row>
        <row r="5847">
          <cell r="A5847" t="str">
            <v>35.03.007</v>
          </cell>
          <cell r="B5847" t="str">
            <v>ALVENARIA DE EMBASAMENTO DE 1 VEZ - FUNDAÇÕES (Escolas Técnicas Padrões FNDE).</v>
          </cell>
          <cell r="C5847" t="str">
            <v>m2</v>
          </cell>
          <cell r="D5847">
            <v>41.725000000000001</v>
          </cell>
          <cell r="E5847">
            <v>33.380000000000003</v>
          </cell>
          <cell r="F5847" t="str">
            <v>SEE</v>
          </cell>
        </row>
        <row r="5848">
          <cell r="A5848" t="str">
            <v/>
          </cell>
          <cell r="D5848">
            <v>0</v>
          </cell>
        </row>
        <row r="5849">
          <cell r="A5849" t="str">
            <v>35.04.001</v>
          </cell>
          <cell r="B5849" t="str">
            <v>CONCRETO ARMADO PARA PILARES COM FCK = 25 MPa - SUPER-ESTRUTURA (Escolas Técnicas Padrões FNDE).</v>
          </cell>
          <cell r="C5849" t="str">
            <v>m3</v>
          </cell>
          <cell r="D5849">
            <v>2045.4124999999999</v>
          </cell>
          <cell r="E5849">
            <v>1636.33</v>
          </cell>
          <cell r="F5849" t="str">
            <v>SEE</v>
          </cell>
        </row>
        <row r="5850">
          <cell r="A5850" t="str">
            <v/>
          </cell>
          <cell r="D5850">
            <v>0</v>
          </cell>
        </row>
        <row r="5851">
          <cell r="A5851" t="str">
            <v>35.04.002</v>
          </cell>
          <cell r="B5851" t="str">
            <v>CONCRETO ARMADO PARA PILARES COM FCK = 30 MPa - SUPER-ESTRUTURA (Escolas Técnicas Padrões FNDE).</v>
          </cell>
          <cell r="C5851" t="str">
            <v>m3</v>
          </cell>
          <cell r="D5851">
            <v>2075.4750000000004</v>
          </cell>
          <cell r="E5851">
            <v>1660.38</v>
          </cell>
          <cell r="F5851" t="str">
            <v>SEE</v>
          </cell>
        </row>
        <row r="5852">
          <cell r="A5852" t="str">
            <v/>
          </cell>
          <cell r="D5852">
            <v>0</v>
          </cell>
        </row>
        <row r="5853">
          <cell r="A5853" t="str">
            <v>35.04.003</v>
          </cell>
          <cell r="B5853" t="str">
            <v>CONCRETO ARMADO PARA VIGAS COM FCK = 25 MPa - SUPER-ESTRUTURA (Escolas Técnicas Padrões FNDE).</v>
          </cell>
          <cell r="C5853" t="str">
            <v>m3</v>
          </cell>
          <cell r="D5853">
            <v>1738.6125000000002</v>
          </cell>
          <cell r="E5853">
            <v>1390.89</v>
          </cell>
          <cell r="F5853" t="str">
            <v>SEE</v>
          </cell>
        </row>
        <row r="5854">
          <cell r="A5854" t="str">
            <v/>
          </cell>
          <cell r="D5854">
            <v>0</v>
          </cell>
        </row>
        <row r="5855">
          <cell r="A5855" t="str">
            <v>35.04.004</v>
          </cell>
          <cell r="B5855" t="str">
            <v>CONCRETO ARMADO PARA VIGAS COM FCK = 30 MPa - SUPER-ESTRUTURA (Escolas Técnicas Padrões FNDE).</v>
          </cell>
          <cell r="C5855" t="str">
            <v>m3</v>
          </cell>
          <cell r="D5855">
            <v>1768.6750000000002</v>
          </cell>
          <cell r="E5855">
            <v>1414.94</v>
          </cell>
          <cell r="F5855" t="str">
            <v>SEE</v>
          </cell>
        </row>
        <row r="5856">
          <cell r="A5856" t="str">
            <v/>
          </cell>
          <cell r="D5856">
            <v>0</v>
          </cell>
        </row>
        <row r="5857">
          <cell r="A5857" t="str">
            <v>35.05.001</v>
          </cell>
          <cell r="B5857" t="str">
            <v>ALVENARIA DE TIJOLO FURADO DE 1/2 VEZ - ALVENARIAS (Escolas Técnicas Padrões FNDE).</v>
          </cell>
          <cell r="C5857" t="str">
            <v>m2</v>
          </cell>
          <cell r="D5857">
            <v>22.025000000000002</v>
          </cell>
          <cell r="E5857">
            <v>17.62</v>
          </cell>
          <cell r="F5857" t="str">
            <v>SEE</v>
          </cell>
        </row>
        <row r="5858">
          <cell r="A5858" t="str">
            <v/>
          </cell>
          <cell r="D5858">
            <v>0</v>
          </cell>
        </row>
        <row r="5859">
          <cell r="A5859" t="str">
            <v>35.05.002</v>
          </cell>
          <cell r="B5859" t="str">
            <v>CONTRA VERGA DE CONCRETO ARMADO - ALVENARIAS (Escolas Técnicas Padrões FNDE).</v>
          </cell>
          <cell r="C5859" t="str">
            <v>m</v>
          </cell>
          <cell r="D5859">
            <v>12.649999999999999</v>
          </cell>
          <cell r="E5859">
            <v>10.119999999999999</v>
          </cell>
          <cell r="F5859" t="str">
            <v>SEE</v>
          </cell>
        </row>
        <row r="5860">
          <cell r="A5860" t="str">
            <v/>
          </cell>
          <cell r="D5860">
            <v>0</v>
          </cell>
        </row>
        <row r="5861">
          <cell r="A5861" t="str">
            <v>35.05.003</v>
          </cell>
          <cell r="B5861" t="str">
            <v>VERGA DE CONCRETO ARMADO ATÉ 2,00 m DE VÃO - ALVENARIAS (Escolas Técnicas Padrões FNDE).</v>
          </cell>
          <cell r="C5861" t="str">
            <v>m</v>
          </cell>
          <cell r="D5861">
            <v>12.649999999999999</v>
          </cell>
          <cell r="E5861">
            <v>10.119999999999999</v>
          </cell>
          <cell r="F5861" t="str">
            <v>SEE</v>
          </cell>
        </row>
        <row r="5862">
          <cell r="A5862" t="str">
            <v/>
          </cell>
          <cell r="D5862">
            <v>0</v>
          </cell>
        </row>
        <row r="5863">
          <cell r="A5863" t="str">
            <v>35.05.004</v>
          </cell>
          <cell r="B5863" t="str">
            <v xml:space="preserve"> COBOGÓ DE CIMENTO - ALVENARIAS (Escolas Técnicas Padrões FNDE).</v>
          </cell>
          <cell r="C5863" t="str">
            <v>m2</v>
          </cell>
          <cell r="D5863">
            <v>69.8125</v>
          </cell>
          <cell r="E5863">
            <v>55.85</v>
          </cell>
          <cell r="F5863" t="str">
            <v>SEE</v>
          </cell>
        </row>
        <row r="5864">
          <cell r="A5864" t="str">
            <v/>
          </cell>
          <cell r="D5864">
            <v>0</v>
          </cell>
        </row>
        <row r="5865">
          <cell r="A5865" t="str">
            <v>35.05.005</v>
          </cell>
          <cell r="B5865" t="str">
            <v>DIVISÓRIA DE GRANITO CINZA ANDORINHA COM 2 m DE ALTURA - ALVENARIAS (Escolas Técnicas Padrões FNDE).</v>
          </cell>
          <cell r="C5865" t="str">
            <v>m2</v>
          </cell>
          <cell r="D5865">
            <v>360.13750000000005</v>
          </cell>
          <cell r="E5865">
            <v>288.11</v>
          </cell>
          <cell r="F5865" t="str">
            <v>SEE</v>
          </cell>
        </row>
        <row r="5866">
          <cell r="A5866" t="str">
            <v/>
          </cell>
          <cell r="D5866">
            <v>0</v>
          </cell>
        </row>
        <row r="5867">
          <cell r="A5867" t="str">
            <v>35.06.001</v>
          </cell>
          <cell r="B5867" t="str">
            <v>CONTRAPISO DE 07 CM - 1:4:8 - PAVIMENTAÇÃO (Escolas Técnicas Padrões FNDE).</v>
          </cell>
          <cell r="C5867" t="str">
            <v>m2</v>
          </cell>
          <cell r="D5867">
            <v>37.962499999999999</v>
          </cell>
          <cell r="E5867">
            <v>30.37</v>
          </cell>
          <cell r="F5867" t="str">
            <v>SEE</v>
          </cell>
        </row>
        <row r="5868">
          <cell r="A5868" t="str">
            <v/>
          </cell>
          <cell r="D5868">
            <v>0</v>
          </cell>
        </row>
        <row r="5869">
          <cell r="A5869" t="str">
            <v>35.06.002</v>
          </cell>
          <cell r="B5869" t="str">
            <v>PISO EM CIMENTADO (CONCRETO ESTAMPADO) DE COR CINZA, BRANCO E VERMELHO - PAVIMENTAÇÃO (Escolas Técnicas Padrões FNDE).</v>
          </cell>
          <cell r="C5869" t="str">
            <v>m2</v>
          </cell>
          <cell r="D5869">
            <v>24.237500000000001</v>
          </cell>
          <cell r="E5869">
            <v>19.39</v>
          </cell>
          <cell r="F5869" t="str">
            <v>SEE</v>
          </cell>
        </row>
        <row r="5870">
          <cell r="A5870" t="str">
            <v/>
          </cell>
          <cell r="D5870">
            <v>0</v>
          </cell>
        </row>
        <row r="5871">
          <cell r="A5871" t="str">
            <v>35.06.006</v>
          </cell>
          <cell r="B5871" t="str">
            <v>CIMENTADO DE REGULARIZAÇÃO PARA DIVERSOS TIPOS DE PISO - PAVIMENTAÇÃO (Escolas Técnicas Padrões FNDE).</v>
          </cell>
          <cell r="C5871" t="str">
            <v>m2</v>
          </cell>
          <cell r="D5871">
            <v>19.262499999999999</v>
          </cell>
          <cell r="E5871">
            <v>15.41</v>
          </cell>
          <cell r="F5871" t="str">
            <v>SEE</v>
          </cell>
        </row>
        <row r="5872">
          <cell r="A5872" t="str">
            <v/>
          </cell>
          <cell r="D5872">
            <v>0</v>
          </cell>
        </row>
        <row r="5873">
          <cell r="A5873" t="str">
            <v>35.06.007</v>
          </cell>
          <cell r="B5873" t="str">
            <v>PISO M GRANITINA POLIDA DE COR CINZA EM CIMENTO, AREIA E PEDRISCOS DE DOLOMITA - PAVIMENTAÇÃO (Escolas Técnicas Padrões FNDE).</v>
          </cell>
          <cell r="C5873" t="str">
            <v>m2</v>
          </cell>
          <cell r="D5873">
            <v>51.475000000000001</v>
          </cell>
          <cell r="E5873">
            <v>41.18</v>
          </cell>
          <cell r="F5873" t="str">
            <v>SEE</v>
          </cell>
        </row>
        <row r="5874">
          <cell r="A5874" t="str">
            <v/>
          </cell>
          <cell r="D5874">
            <v>0</v>
          </cell>
        </row>
        <row r="5875">
          <cell r="A5875" t="str">
            <v>35.06.008</v>
          </cell>
          <cell r="B5875" t="str">
            <v>PISO CERÂMICO PEI-4 ANTIDERRAPANTE 20 x 20 cm - PAVIMENTAÇÃO (Escolas Técnicas Padrões FNDE).</v>
          </cell>
          <cell r="C5875" t="str">
            <v>m2</v>
          </cell>
          <cell r="D5875">
            <v>40.462499999999999</v>
          </cell>
          <cell r="E5875">
            <v>32.369999999999997</v>
          </cell>
          <cell r="F5875" t="str">
            <v>SEE</v>
          </cell>
        </row>
        <row r="5876">
          <cell r="A5876" t="str">
            <v/>
          </cell>
          <cell r="D5876">
            <v>0</v>
          </cell>
        </row>
        <row r="5877">
          <cell r="A5877" t="str">
            <v>35.06.010</v>
          </cell>
          <cell r="B5877" t="str">
            <v>PISO EM LAMINADO MELAMÍNICO VINÍLICO EMPLACAS DE 60 x 60 cm   TIPO PAVIFLEX OU SIMILAR - PAVIMENTAÇÃO (Escolas Técnicas Padrões FNDE).</v>
          </cell>
          <cell r="C5877" t="str">
            <v>m2</v>
          </cell>
          <cell r="D5877">
            <v>53.8</v>
          </cell>
          <cell r="E5877">
            <v>43.04</v>
          </cell>
          <cell r="F5877" t="str">
            <v>SEE</v>
          </cell>
        </row>
        <row r="5878">
          <cell r="A5878" t="str">
            <v/>
          </cell>
          <cell r="D5878">
            <v>0</v>
          </cell>
        </row>
        <row r="5879">
          <cell r="A5879" t="str">
            <v>35.06.011</v>
          </cell>
          <cell r="B5879" t="str">
            <v>RODAPÉ DE MARMORITE - PAVIMENTAÇÃO (Escolas Técnicas Padrões FNDE).</v>
          </cell>
          <cell r="C5879" t="str">
            <v>m</v>
          </cell>
          <cell r="D5879">
            <v>19.487500000000001</v>
          </cell>
          <cell r="E5879">
            <v>15.59</v>
          </cell>
          <cell r="F5879" t="str">
            <v>SEE</v>
          </cell>
        </row>
        <row r="5880">
          <cell r="A5880" t="str">
            <v/>
          </cell>
          <cell r="D5880">
            <v>0</v>
          </cell>
        </row>
        <row r="5881">
          <cell r="A5881" t="str">
            <v>35.06.012</v>
          </cell>
          <cell r="B5881" t="str">
            <v>SOLEIRA DE GRANITINA DO TIPO MARMORITE - PAVIMENTAÇÃO (Escolas Técnicas Padrões FNDE).</v>
          </cell>
          <cell r="C5881" t="str">
            <v>m</v>
          </cell>
          <cell r="D5881">
            <v>17.6875</v>
          </cell>
          <cell r="E5881">
            <v>14.15</v>
          </cell>
          <cell r="F5881" t="str">
            <v>SEE</v>
          </cell>
        </row>
        <row r="5882">
          <cell r="A5882" t="str">
            <v/>
          </cell>
          <cell r="D5882">
            <v>0</v>
          </cell>
        </row>
        <row r="5883">
          <cell r="A5883" t="str">
            <v>35.07.002</v>
          </cell>
          <cell r="B5883" t="str">
            <v>CAIXA DE PORTA EM MADEIRA DE LEI DE 0,90 x 2,10 m  - ESQUADRIAS EM GERAL / CONTRA MARCOS E CAIXAS DE PORTAS (Escolas Técnicas Padrões FNDE).</v>
          </cell>
          <cell r="C5883" t="str">
            <v>Un</v>
          </cell>
          <cell r="D5883">
            <v>142.78749999999999</v>
          </cell>
          <cell r="E5883">
            <v>114.23</v>
          </cell>
          <cell r="F5883" t="str">
            <v>SEE</v>
          </cell>
        </row>
        <row r="5884">
          <cell r="A5884" t="str">
            <v/>
          </cell>
          <cell r="D5884">
            <v>0</v>
          </cell>
        </row>
        <row r="5885">
          <cell r="A5885" t="str">
            <v>35.07.003</v>
          </cell>
          <cell r="B5885" t="str">
            <v>CAIXA DE PORTA EM MADEIRA DE LEI DE 0,80 x 2,10 m  - ESQUADRIAS EM GERAL / CONTRA MARCOS E CAIXAS DE PORTAS (Escolas Técnicas Padrões FNDE).</v>
          </cell>
          <cell r="C5885" t="str">
            <v>Un</v>
          </cell>
          <cell r="D5885">
            <v>142.78749999999999</v>
          </cell>
          <cell r="E5885">
            <v>114.23</v>
          </cell>
          <cell r="F5885" t="str">
            <v>SEE</v>
          </cell>
        </row>
        <row r="5886">
          <cell r="A5886" t="str">
            <v/>
          </cell>
          <cell r="D5886">
            <v>0</v>
          </cell>
        </row>
        <row r="5887">
          <cell r="A5887" t="str">
            <v>35.07.004</v>
          </cell>
          <cell r="B5887" t="str">
            <v>CAIXA DE PORTA EM MADEIRA DE LEI DE 0,70 x 2,10 m  - ESQUADRIAS EM GERAL / CONTRA MARCOS E CAIXAS DE PORTAS (Escolas Técnicas Padrões FNDE).</v>
          </cell>
          <cell r="C5887" t="str">
            <v>Un</v>
          </cell>
          <cell r="D5887">
            <v>142.78749999999999</v>
          </cell>
          <cell r="E5887">
            <v>114.23</v>
          </cell>
          <cell r="F5887" t="str">
            <v>SEE</v>
          </cell>
        </row>
        <row r="5888">
          <cell r="A5888" t="str">
            <v/>
          </cell>
          <cell r="D5888">
            <v>0</v>
          </cell>
        </row>
        <row r="5889">
          <cell r="A5889" t="str">
            <v>35.07.005</v>
          </cell>
          <cell r="B5889" t="str">
            <v>CAIXA DE PORTA EM MADEIRA DE LEI DE 1,40 x 2,20 m  - ESQUADRIAS EM GERAL / CONTRA MARCOS E CAIXAS DE PORTAS (Escolas Técnicas Padrões FNDE).</v>
          </cell>
          <cell r="C5889" t="str">
            <v>Un</v>
          </cell>
          <cell r="D5889">
            <v>218.48749999999998</v>
          </cell>
          <cell r="E5889">
            <v>174.79</v>
          </cell>
          <cell r="F5889" t="str">
            <v>SEE</v>
          </cell>
        </row>
        <row r="5890">
          <cell r="A5890" t="str">
            <v/>
          </cell>
          <cell r="D5890">
            <v>0</v>
          </cell>
        </row>
        <row r="5891">
          <cell r="A5891" t="str">
            <v>35.07.007</v>
          </cell>
          <cell r="B5891" t="str">
            <v>CAIXA DE PORTA EM MADEIRA DE LEI DE 1,80 x 2,10 m  - ESQUADRIAS EM GERAL / CONTRA MARCOS E CAIXAS DE PORTAS (Escolas Técnicas Padrões FNDE).</v>
          </cell>
          <cell r="C5891" t="str">
            <v>Un</v>
          </cell>
          <cell r="D5891">
            <v>218.48749999999998</v>
          </cell>
          <cell r="E5891">
            <v>174.79</v>
          </cell>
          <cell r="F5891" t="str">
            <v>SEE</v>
          </cell>
        </row>
        <row r="5892">
          <cell r="A5892" t="str">
            <v/>
          </cell>
          <cell r="D5892">
            <v>0</v>
          </cell>
        </row>
        <row r="5893">
          <cell r="A5893" t="str">
            <v>35.07.008</v>
          </cell>
          <cell r="B5893" t="str">
            <v>JANELA EM ALUMÍNIO ANDIZADO - ESQUADRIAS EM GERAL / ESQUADRIAS MTÁLICAS (Escolas Técnicas Padrões FNDE).</v>
          </cell>
          <cell r="C5893" t="str">
            <v>m2</v>
          </cell>
          <cell r="D5893">
            <v>333.38749999999999</v>
          </cell>
          <cell r="E5893">
            <v>266.70999999999998</v>
          </cell>
          <cell r="F5893" t="str">
            <v>SEE</v>
          </cell>
        </row>
        <row r="5894">
          <cell r="A5894" t="str">
            <v/>
          </cell>
          <cell r="D5894">
            <v>0</v>
          </cell>
        </row>
        <row r="5895">
          <cell r="A5895" t="str">
            <v>35.07.011</v>
          </cell>
          <cell r="B5895" t="str">
            <v>ESCADA DE MARINHEIRO - ESQUADRIAS EM GERAL /  ESQUADRIAS METÁLICAS(Escolas Técnicas Padrões FNDE).</v>
          </cell>
          <cell r="C5895" t="str">
            <v>m</v>
          </cell>
          <cell r="D5895">
            <v>232.52500000000001</v>
          </cell>
          <cell r="E5895">
            <v>186.02</v>
          </cell>
          <cell r="F5895" t="str">
            <v>SEE</v>
          </cell>
        </row>
        <row r="5896">
          <cell r="A5896" t="str">
            <v/>
          </cell>
          <cell r="D5896">
            <v>0</v>
          </cell>
        </row>
        <row r="5897">
          <cell r="A5897" t="str">
            <v>35.07.012</v>
          </cell>
          <cell r="B5897" t="str">
            <v>GUARDA CORPO EM TUBOS DE F.G COM D=75 mm, PINTADO COM ESMALTE SINTÉTICO - ESQUADRIAS EM GERAL /  ESQUADRIAS METÁLICAS(Escolas Técnicas Padrões FNDE).</v>
          </cell>
          <cell r="C5897" t="str">
            <v>m</v>
          </cell>
          <cell r="D5897">
            <v>151.33749999999998</v>
          </cell>
          <cell r="E5897">
            <v>121.07</v>
          </cell>
          <cell r="F5897" t="str">
            <v>SEE</v>
          </cell>
        </row>
        <row r="5898">
          <cell r="A5898" t="str">
            <v/>
          </cell>
          <cell r="D5898">
            <v>0</v>
          </cell>
        </row>
        <row r="5899">
          <cell r="A5899" t="str">
            <v>35.07.014</v>
          </cell>
          <cell r="B5899" t="str">
            <v>PORTÃO METÁLICO DE CORRER EM CHAPA DOBRADA COM TELA METÁLICA, COM FERRAGENS - ESQUADRIAS EM GERAL /  ESQUADRIAS METÁLICAS(Escolas Técnicas Padrões FNDE).</v>
          </cell>
          <cell r="C5899" t="str">
            <v>m2</v>
          </cell>
          <cell r="D5899">
            <v>309.61250000000001</v>
          </cell>
          <cell r="E5899">
            <v>247.69</v>
          </cell>
          <cell r="F5899" t="str">
            <v>SEE</v>
          </cell>
        </row>
        <row r="5900">
          <cell r="A5900" t="str">
            <v/>
          </cell>
          <cell r="D5900">
            <v>0</v>
          </cell>
        </row>
        <row r="5901">
          <cell r="A5901" t="str">
            <v>35.07.016</v>
          </cell>
          <cell r="B5901" t="str">
            <v>PORTA METÁLICA DE ENROLAR COM FERRAGENS - ESQUADRIAS EM GERAL /  ESQUADRIAS METÁLICAS(Escolas Técnicas Padrões FNDE).</v>
          </cell>
          <cell r="C5901" t="str">
            <v>m2</v>
          </cell>
          <cell r="D5901">
            <v>218.46250000000001</v>
          </cell>
          <cell r="E5901">
            <v>174.77</v>
          </cell>
          <cell r="F5901" t="str">
            <v>SEE</v>
          </cell>
        </row>
        <row r="5902">
          <cell r="A5902" t="str">
            <v/>
          </cell>
          <cell r="D5902">
            <v>0</v>
          </cell>
        </row>
        <row r="5903">
          <cell r="A5903" t="str">
            <v>35.07.018</v>
          </cell>
          <cell r="B5903" t="str">
            <v>PORTA EM MADEIRA COMPENSADA 0,90 x 2,10 m COM VISOR - ESQUADRIAS EM GERAL /  ESQUADRIAS DE MADEIRA (Escolas Técnicas Padrões FNDE).</v>
          </cell>
          <cell r="C5903" t="str">
            <v>Un</v>
          </cell>
          <cell r="D5903">
            <v>279.34999999999997</v>
          </cell>
          <cell r="E5903">
            <v>223.48</v>
          </cell>
          <cell r="F5903" t="str">
            <v>SEE</v>
          </cell>
        </row>
        <row r="5904">
          <cell r="A5904" t="str">
            <v/>
          </cell>
          <cell r="D5904">
            <v>0</v>
          </cell>
        </row>
        <row r="5905">
          <cell r="A5905" t="str">
            <v>35.07.019</v>
          </cell>
          <cell r="B5905" t="str">
            <v>PORTA EM MADEIRA COMPENSADA 0,80 x 2,10 m - ESQUADRIAS EM GERAL /  ESQUADRIAS DE MADEIRA (Escolas Técnicas Padrões FNDE).</v>
          </cell>
          <cell r="C5905" t="str">
            <v>Un</v>
          </cell>
          <cell r="D5905">
            <v>264.78750000000002</v>
          </cell>
          <cell r="E5905">
            <v>211.83</v>
          </cell>
          <cell r="F5905" t="str">
            <v>SEE</v>
          </cell>
        </row>
        <row r="5906">
          <cell r="A5906" t="str">
            <v/>
          </cell>
          <cell r="D5906">
            <v>0</v>
          </cell>
        </row>
        <row r="5907">
          <cell r="A5907" t="str">
            <v>35.07.021</v>
          </cell>
          <cell r="B5907" t="str">
            <v>PORTA EM MADEIRA COMPENSADA 0,70 x 2,10 m - ESQUADRIAS EM GERAL /  ESQUADRIAS DE MADEIRA (Escolas Técnicas Padrões FNDE).</v>
          </cell>
          <cell r="C5907" t="str">
            <v>Un</v>
          </cell>
          <cell r="D5907">
            <v>250.3125</v>
          </cell>
          <cell r="E5907">
            <v>200.25</v>
          </cell>
          <cell r="F5907" t="str">
            <v>SEE</v>
          </cell>
        </row>
        <row r="5908">
          <cell r="A5908" t="str">
            <v/>
          </cell>
          <cell r="D5908">
            <v>0</v>
          </cell>
        </row>
        <row r="5909">
          <cell r="A5909" t="str">
            <v>35.07.024</v>
          </cell>
          <cell r="B5909" t="str">
            <v>ALIZAR DE MADEIRA DE LEI 1 x 7 cm - ESQUADRIAS EM GERAL /  ESQUADRIAS DE MADEIRA (Escolas Técnicas Padrões FNDE).</v>
          </cell>
          <cell r="C5909" t="str">
            <v>m</v>
          </cell>
          <cell r="D5909">
            <v>3.9624999999999999</v>
          </cell>
          <cell r="E5909">
            <v>3.17</v>
          </cell>
          <cell r="F5909" t="str">
            <v>SEE</v>
          </cell>
        </row>
        <row r="5910">
          <cell r="A5910" t="str">
            <v/>
          </cell>
          <cell r="D5910">
            <v>0</v>
          </cell>
        </row>
        <row r="5911">
          <cell r="A5911" t="str">
            <v>35.07.026</v>
          </cell>
          <cell r="B5911" t="str">
            <v>PORTAEM MADEIRA COMPENSADA 1,80 x 2,10 m - ESQUADRIAS EM GERAL /  ESQUADRIAS DE MADEIRA (Escolas Técnicas Padrões FNDE).</v>
          </cell>
          <cell r="C5911" t="str">
            <v>Un</v>
          </cell>
          <cell r="D5911">
            <v>513.45000000000005</v>
          </cell>
          <cell r="E5911">
            <v>410.76</v>
          </cell>
          <cell r="F5911" t="str">
            <v>SEE</v>
          </cell>
        </row>
        <row r="5912">
          <cell r="A5912" t="str">
            <v/>
          </cell>
          <cell r="D5912">
            <v>0</v>
          </cell>
        </row>
        <row r="5913">
          <cell r="A5913" t="str">
            <v>35.07.027</v>
          </cell>
          <cell r="B5913" t="str">
            <v>FERRAGENS DE PORTA INTERNA - ESQUADRIAS EM GERAL /  FERRAGENS EM GERAL (Escolas Técnicas Padrões FNDE).</v>
          </cell>
          <cell r="C5913" t="str">
            <v>Un</v>
          </cell>
          <cell r="D5913">
            <v>45.174999999999997</v>
          </cell>
          <cell r="E5913">
            <v>36.14</v>
          </cell>
          <cell r="F5913" t="str">
            <v>SEE</v>
          </cell>
        </row>
        <row r="5914">
          <cell r="A5914" t="str">
            <v/>
          </cell>
          <cell r="D5914">
            <v>0</v>
          </cell>
        </row>
        <row r="5915">
          <cell r="A5915" t="str">
            <v>35.07.028</v>
          </cell>
          <cell r="B5915" t="str">
            <v xml:space="preserve"> FERRAGEM DE PORTA DE DIVISÓRIA DE BANHEIRO COMPLETA - ESQUADRIAS EM GERAL /  FERRAGENS EM GERAL (Escolas Técnicas Padrões FNDE).</v>
          </cell>
          <cell r="C5915" t="str">
            <v>Un</v>
          </cell>
          <cell r="D5915">
            <v>60.25</v>
          </cell>
          <cell r="E5915">
            <v>48.2</v>
          </cell>
          <cell r="F5915" t="str">
            <v>SEE</v>
          </cell>
        </row>
        <row r="5916">
          <cell r="A5916" t="str">
            <v/>
          </cell>
          <cell r="D5916">
            <v>0</v>
          </cell>
        </row>
        <row r="5917">
          <cell r="A5917" t="str">
            <v>35.07.029</v>
          </cell>
          <cell r="B5917" t="str">
            <v>FERRAGEM DE PORTA EXTERNA COMPLETA - ESQUADRIAS EM GERAL /  FERRAGENS EM GERAL (Escolas Técnicas Padrões FNDE).</v>
          </cell>
          <cell r="C5917" t="str">
            <v>Un</v>
          </cell>
          <cell r="D5917">
            <v>45.662500000000001</v>
          </cell>
          <cell r="E5917">
            <v>36.53</v>
          </cell>
          <cell r="F5917" t="str">
            <v>SEE</v>
          </cell>
        </row>
        <row r="5918">
          <cell r="A5918" t="str">
            <v/>
          </cell>
          <cell r="D5918">
            <v>0</v>
          </cell>
        </row>
        <row r="5919">
          <cell r="A5919" t="str">
            <v>35.08.003</v>
          </cell>
          <cell r="B5919" t="str">
            <v>VIDRO LISO TRANSPARENTE - 6 mm - VIDROS (Escolas Técnicas Padrões FNDE).</v>
          </cell>
          <cell r="C5919" t="str">
            <v>m2</v>
          </cell>
          <cell r="D5919">
            <v>127.175</v>
          </cell>
          <cell r="E5919">
            <v>101.74</v>
          </cell>
          <cell r="F5919" t="str">
            <v>SEE</v>
          </cell>
        </row>
        <row r="5920">
          <cell r="A5920" t="str">
            <v/>
          </cell>
          <cell r="D5920">
            <v>0</v>
          </cell>
        </row>
        <row r="5921">
          <cell r="A5921" t="str">
            <v>35.09.001</v>
          </cell>
          <cell r="B5921" t="str">
            <v>MADEIRAMENTO PARA TELHADO DE BARRO - COMBERTURA E IMPERMEABILIZAÇÕES / TELLHADOS (Escolas Técnicas Padrões FNDE).</v>
          </cell>
          <cell r="C5921" t="str">
            <v>m2</v>
          </cell>
          <cell r="D5921">
            <v>68.287500000000009</v>
          </cell>
          <cell r="E5921">
            <v>54.63</v>
          </cell>
          <cell r="F5921" t="str">
            <v>SEE</v>
          </cell>
        </row>
        <row r="5922">
          <cell r="A5922" t="str">
            <v/>
          </cell>
          <cell r="D5922">
            <v>0</v>
          </cell>
        </row>
        <row r="5923">
          <cell r="A5923" t="str">
            <v>35.09.002</v>
          </cell>
          <cell r="B5923" t="str">
            <v>COBERTURA COM TELHA DE BARRO - COMBERTURA E IMPERMEABILIZAÇÕES / TELLHADOS (Escolas Técnicas Padrões FNDE).</v>
          </cell>
          <cell r="C5923" t="str">
            <v>m2</v>
          </cell>
          <cell r="D5923">
            <v>22.974999999999998</v>
          </cell>
          <cell r="E5923">
            <v>18.38</v>
          </cell>
          <cell r="F5923" t="str">
            <v>SEE</v>
          </cell>
        </row>
        <row r="5924">
          <cell r="A5924" t="str">
            <v/>
          </cell>
          <cell r="D5924">
            <v>0</v>
          </cell>
        </row>
        <row r="5925">
          <cell r="A5925" t="str">
            <v>35.09.004</v>
          </cell>
          <cell r="B5925" t="str">
            <v>COBERTURA COM TELHA METÁLICA - COMBERTURA E IMPERMEABILIZAÇÕES / TELLHADOS (Escolas Técnicas Padrões FNDE).</v>
          </cell>
          <cell r="C5925" t="str">
            <v>m2</v>
          </cell>
          <cell r="D5925">
            <v>125.36250000000001</v>
          </cell>
          <cell r="E5925">
            <v>100.29</v>
          </cell>
          <cell r="F5925" t="str">
            <v>SEE</v>
          </cell>
        </row>
        <row r="5926">
          <cell r="A5926" t="str">
            <v/>
          </cell>
          <cell r="D5926">
            <v>0</v>
          </cell>
        </row>
        <row r="5927">
          <cell r="A5927" t="str">
            <v>35.09.005</v>
          </cell>
          <cell r="B5927" t="str">
            <v>COBERTURA COM TELHA POLICARBONATO - COMBERTURA E IMPERMEABILIZAÇÕES / TELLHADOS (Escolas Técnicas Padrões FNDE).</v>
          </cell>
          <cell r="C5927" t="str">
            <v>m2</v>
          </cell>
          <cell r="D5927">
            <v>53.287500000000001</v>
          </cell>
          <cell r="E5927">
            <v>42.63</v>
          </cell>
          <cell r="F5927" t="str">
            <v>SEE</v>
          </cell>
        </row>
        <row r="5928">
          <cell r="A5928" t="str">
            <v/>
          </cell>
          <cell r="D5928">
            <v>0</v>
          </cell>
        </row>
        <row r="5929">
          <cell r="A5929" t="str">
            <v>35.09.008</v>
          </cell>
          <cell r="B5929" t="str">
            <v>CIMENTADO DE REGULARIZAÇÃO PARA IMPERMEABILIZAÇÃO - COMBERTURA E IMPERMEABILIZAÇÕES / IMPERMEABILIZAÇÕES (Escolas Técnicas Padrões FNDE).</v>
          </cell>
          <cell r="C5929" t="str">
            <v>m2</v>
          </cell>
          <cell r="D5929">
            <v>19.262499999999999</v>
          </cell>
          <cell r="E5929">
            <v>15.41</v>
          </cell>
          <cell r="F5929" t="str">
            <v>SEE</v>
          </cell>
        </row>
        <row r="5930">
          <cell r="A5930" t="str">
            <v/>
          </cell>
          <cell r="D5930">
            <v>0</v>
          </cell>
        </row>
        <row r="5931">
          <cell r="A5931" t="str">
            <v>35.09.009</v>
          </cell>
          <cell r="B5931" t="str">
            <v>IMPERMEABILIZAÇÃO DE CALHAS COM MANTA ASFÁLTICA - COMBERTURA E IMPERMEABILIZAÇÕES / IMPERMEABILIZAÇÕES (Escolas Técnicas Padrões FNDE).</v>
          </cell>
          <cell r="C5931" t="str">
            <v>m2</v>
          </cell>
          <cell r="D5931">
            <v>29.3</v>
          </cell>
          <cell r="E5931">
            <v>23.44</v>
          </cell>
          <cell r="F5931" t="str">
            <v>SEE</v>
          </cell>
        </row>
        <row r="5932">
          <cell r="A5932" t="str">
            <v/>
          </cell>
          <cell r="D5932">
            <v>0</v>
          </cell>
        </row>
        <row r="5933">
          <cell r="A5933" t="str">
            <v>35.09.010</v>
          </cell>
          <cell r="B5933" t="str">
            <v>IMPERMEABILIZAÇÃO DE COZINHA, ÁREA DE SERVIÇO E BANHEIROS COM EMULSÃO - COMBERTURA E IMPERMEABILIZAÇÕES / IMPERMEABILIZAÇÕES (Escolas Técnicas Padrões FNDE).</v>
          </cell>
          <cell r="C5933" t="str">
            <v>m2</v>
          </cell>
          <cell r="D5933">
            <v>29.075000000000003</v>
          </cell>
          <cell r="E5933">
            <v>23.26</v>
          </cell>
          <cell r="F5933" t="str">
            <v>SEE</v>
          </cell>
        </row>
        <row r="5934">
          <cell r="A5934" t="str">
            <v/>
          </cell>
          <cell r="D5934">
            <v>0</v>
          </cell>
        </row>
        <row r="5935">
          <cell r="A5935" t="str">
            <v>35.09.011</v>
          </cell>
          <cell r="B5935" t="str">
            <v>IMPERMEABILIZAÇÃO DE RESERVATÓRIO SUPERIOR COM MANTA ASFÁLTICA - COMBERTURA E IMPERMEABILIZAÇÕES / IMPERMEABILIZAÇÕES (Escolas Técnicas Padrões FNDE).</v>
          </cell>
          <cell r="C5935" t="str">
            <v>m2</v>
          </cell>
          <cell r="D5935">
            <v>57.325000000000003</v>
          </cell>
          <cell r="E5935">
            <v>45.86</v>
          </cell>
          <cell r="F5935" t="str">
            <v>SEE</v>
          </cell>
        </row>
        <row r="5936">
          <cell r="A5936" t="str">
            <v/>
          </cell>
          <cell r="D5936">
            <v>0</v>
          </cell>
        </row>
        <row r="5937">
          <cell r="A5937" t="str">
            <v>35.09.012</v>
          </cell>
          <cell r="B5937" t="str">
            <v>CAMADA DE PROTEÇÃO MECÂNICA ACIMA DA MANTA - COMBERTURA E IMPERMEABILIZAÇÕES / IMPERMEABILIZAÇÕES (Escolas Técnicas Padrões FNDE).</v>
          </cell>
          <cell r="C5937" t="str">
            <v>m2</v>
          </cell>
          <cell r="D5937">
            <v>20.924999999999997</v>
          </cell>
          <cell r="E5937">
            <v>16.739999999999998</v>
          </cell>
          <cell r="F5937" t="str">
            <v>SEE</v>
          </cell>
        </row>
        <row r="5938">
          <cell r="A5938" t="str">
            <v/>
          </cell>
          <cell r="D5938">
            <v>0</v>
          </cell>
        </row>
        <row r="5939">
          <cell r="A5939" t="str">
            <v>35.10.001</v>
          </cell>
          <cell r="B5939" t="str">
            <v>CHAPISCO DE PAREDE INTERNA - 1:3  - REVESTIMENTOS EM GERAL / REVESTIMENTOS INTERNOS (Escolas Técnicas Padrões FNDE).</v>
          </cell>
          <cell r="C5939" t="str">
            <v>m2</v>
          </cell>
          <cell r="D5939">
            <v>4.5625</v>
          </cell>
          <cell r="E5939">
            <v>3.65</v>
          </cell>
          <cell r="F5939" t="str">
            <v>SEE</v>
          </cell>
        </row>
        <row r="5940">
          <cell r="A5940" t="str">
            <v/>
          </cell>
          <cell r="D5940">
            <v>0</v>
          </cell>
        </row>
        <row r="5941">
          <cell r="A5941" t="str">
            <v>35.10.002</v>
          </cell>
          <cell r="B5941" t="str">
            <v>EMBOÇO DE PAREDE INTERNA - REVESTIMENTOS EM GERAL / REVESTIMENTOS INTERNOS (Escolas Técnicas Padrões FNDE).</v>
          </cell>
          <cell r="C5941" t="str">
            <v>m2</v>
          </cell>
          <cell r="D5941">
            <v>14.6</v>
          </cell>
          <cell r="E5941">
            <v>11.68</v>
          </cell>
          <cell r="F5941" t="str">
            <v>SEE</v>
          </cell>
        </row>
        <row r="5942">
          <cell r="A5942" t="str">
            <v/>
          </cell>
          <cell r="D5942">
            <v>0</v>
          </cell>
        </row>
        <row r="5943">
          <cell r="A5943" t="str">
            <v>35.10.003</v>
          </cell>
          <cell r="B5943" t="str">
            <v>REBOCO DE PAREDE INTERNA - REVESTIMENTOS EM GERAL / REVESTIMENTOS INTERNOS (Escolas Técnicas Padrões FNDE).</v>
          </cell>
          <cell r="C5943" t="str">
            <v>m2</v>
          </cell>
          <cell r="D5943">
            <v>12</v>
          </cell>
          <cell r="E5943">
            <v>9.6</v>
          </cell>
          <cell r="F5943" t="str">
            <v>SEE</v>
          </cell>
        </row>
        <row r="5944">
          <cell r="A5944" t="str">
            <v/>
          </cell>
          <cell r="D5944">
            <v>0</v>
          </cell>
        </row>
        <row r="5945">
          <cell r="A5945" t="str">
            <v>35.10.004</v>
          </cell>
          <cell r="B5945" t="str">
            <v>REVESTIMNETO COM GESSO EM TETOS - REVESTIMENTOS EM GERAL / REVESTIMENTOS INTERNOS (Escolas Técnicas Padrões FNDE).</v>
          </cell>
          <cell r="C5945" t="str">
            <v>m2</v>
          </cell>
          <cell r="D5945">
            <v>12</v>
          </cell>
          <cell r="E5945">
            <v>9.6</v>
          </cell>
          <cell r="F5945" t="str">
            <v>SEE</v>
          </cell>
        </row>
        <row r="5946">
          <cell r="A5946" t="str">
            <v/>
          </cell>
          <cell r="D5946">
            <v>0</v>
          </cell>
        </row>
        <row r="5947">
          <cell r="A5947" t="str">
            <v>35.10.005</v>
          </cell>
          <cell r="B5947" t="str">
            <v>REVESTIMNETO COM CERÃMICA DE 10 x 10 cm DE DIVERSAS CORES - REVESTIMENTOS EM GERAL / REVESTIMENTOS INTERNOS (Escolas Técnicas Padrões FNDE).</v>
          </cell>
          <cell r="C5947" t="str">
            <v>m2</v>
          </cell>
          <cell r="D5947">
            <v>37.9375</v>
          </cell>
          <cell r="E5947">
            <v>30.35</v>
          </cell>
          <cell r="F5947" t="str">
            <v>SEE</v>
          </cell>
        </row>
        <row r="5948">
          <cell r="A5948" t="str">
            <v/>
          </cell>
          <cell r="D5948">
            <v>0</v>
          </cell>
        </row>
        <row r="5949">
          <cell r="A5949" t="str">
            <v>35.10.007</v>
          </cell>
          <cell r="B5949" t="str">
            <v>REJUNTE DEA CERÂMICA DE PAREDE - REVESTIMENTOS EM GERAL / REVESTIMENTOS INTERNOS (Escolas Técnicas Padrões FNDE).</v>
          </cell>
          <cell r="C5949" t="str">
            <v>m2</v>
          </cell>
          <cell r="D5949">
            <v>5.85</v>
          </cell>
          <cell r="E5949">
            <v>4.68</v>
          </cell>
          <cell r="F5949" t="str">
            <v>SEE</v>
          </cell>
        </row>
        <row r="5950">
          <cell r="A5950" t="str">
            <v/>
          </cell>
          <cell r="D5950">
            <v>0</v>
          </cell>
        </row>
        <row r="5951">
          <cell r="A5951" t="str">
            <v>35.10.008</v>
          </cell>
          <cell r="B5951" t="str">
            <v xml:space="preserve"> CHAPISCO DE PAREDE EXTERNA - 1:3 - REVESTIMENTOS EM GERAL / REVESTIMENTOS EXTERNOS (Escolas Técnicas Padrões FNDE).</v>
          </cell>
          <cell r="C5951" t="str">
            <v>m2</v>
          </cell>
          <cell r="D5951">
            <v>5.3874999999999993</v>
          </cell>
          <cell r="E5951">
            <v>4.3099999999999996</v>
          </cell>
          <cell r="F5951" t="str">
            <v>SEE</v>
          </cell>
        </row>
        <row r="5952">
          <cell r="A5952" t="str">
            <v/>
          </cell>
          <cell r="D5952">
            <v>0</v>
          </cell>
        </row>
        <row r="5953">
          <cell r="A5953" t="str">
            <v>35.10.009</v>
          </cell>
          <cell r="B5953" t="str">
            <v>REBOCO DE PAREDE EXTERNA - REVESTIMENTOS EM GERAL / REVESTIMENTOS EXTERNOS (Escolas Técnicas Padrões FNDE).</v>
          </cell>
          <cell r="C5953" t="str">
            <v>m2</v>
          </cell>
          <cell r="D5953">
            <v>18.100000000000001</v>
          </cell>
          <cell r="E5953">
            <v>14.48</v>
          </cell>
          <cell r="F5953" t="str">
            <v>SEE</v>
          </cell>
        </row>
        <row r="5954">
          <cell r="A5954" t="str">
            <v/>
          </cell>
          <cell r="D5954">
            <v>0</v>
          </cell>
        </row>
        <row r="5955">
          <cell r="A5955" t="str">
            <v>35.10.010</v>
          </cell>
          <cell r="B5955" t="str">
            <v>EMBOÇO DE PAREDE EXTERNA - REVESTIMENTOS EM GERAL / REVESTIMENTOS EXTERNOS (Escolas Técnicas Padrões FNDE).</v>
          </cell>
          <cell r="C5955" t="str">
            <v>m2</v>
          </cell>
          <cell r="D5955">
            <v>16.112500000000001</v>
          </cell>
          <cell r="E5955">
            <v>12.89</v>
          </cell>
          <cell r="F5955" t="str">
            <v>SEE</v>
          </cell>
        </row>
        <row r="5956">
          <cell r="A5956" t="str">
            <v/>
          </cell>
          <cell r="D5956">
            <v>0</v>
          </cell>
        </row>
        <row r="5957">
          <cell r="A5957" t="str">
            <v>35.10.011</v>
          </cell>
          <cell r="B5957" t="str">
            <v>REVESTIMNETO COM PEDRA ARDÓSIA BRUTA DE COR CINZA DE 50 x 50 cm - REVESTIMENTOS EM GERAL / REVESTIMENTOS EXTERNOS (Escolas Técnicas Padrões FNDE).</v>
          </cell>
          <cell r="C5957" t="str">
            <v>m2</v>
          </cell>
          <cell r="D5957">
            <v>35.274999999999999</v>
          </cell>
          <cell r="E5957">
            <v>28.22</v>
          </cell>
          <cell r="F5957" t="str">
            <v>SEE</v>
          </cell>
        </row>
        <row r="5958">
          <cell r="A5958" t="str">
            <v/>
          </cell>
          <cell r="D5958">
            <v>0</v>
          </cell>
        </row>
        <row r="5959">
          <cell r="A5959" t="str">
            <v>35.11.001</v>
          </cell>
          <cell r="B5959" t="str">
            <v>FORRO ACÚSTICO (Escolas Técnicas Padrões FNDE).</v>
          </cell>
          <cell r="C5959" t="str">
            <v>m2</v>
          </cell>
          <cell r="D5959">
            <v>58.8125</v>
          </cell>
          <cell r="E5959">
            <v>47.05</v>
          </cell>
          <cell r="F5959" t="str">
            <v>SEE</v>
          </cell>
        </row>
        <row r="5960">
          <cell r="A5960" t="str">
            <v/>
          </cell>
          <cell r="D5960">
            <v>0</v>
          </cell>
        </row>
        <row r="5961">
          <cell r="A5961" t="str">
            <v>35.12.001</v>
          </cell>
          <cell r="B5961" t="str">
            <v>PINTURA ACRÍLICA SOBRE MASSA EM PAREDES INTERNAS - 2 DEMÃOS - PINTURA (Escolas Técnicas Padrões FNDE).</v>
          </cell>
          <cell r="C5961" t="str">
            <v>m2</v>
          </cell>
          <cell r="D5961">
            <v>8.5124999999999993</v>
          </cell>
          <cell r="E5961">
            <v>6.81</v>
          </cell>
          <cell r="F5961" t="str">
            <v>SEE</v>
          </cell>
        </row>
        <row r="5962">
          <cell r="A5962" t="str">
            <v/>
          </cell>
          <cell r="D5962">
            <v>0</v>
          </cell>
        </row>
        <row r="5963">
          <cell r="A5963" t="str">
            <v>35.12.002</v>
          </cell>
          <cell r="B5963" t="str">
            <v>PINTURA ESMALTE SINTÉTICO EM FERRO - 2 DEMÃOS - PINTURA (Escolas Técnicas Padrões FNDE).</v>
          </cell>
          <cell r="C5963" t="str">
            <v>m2</v>
          </cell>
          <cell r="D5963">
            <v>17.287500000000001</v>
          </cell>
          <cell r="E5963">
            <v>13.83</v>
          </cell>
          <cell r="F5963" t="str">
            <v>SEE</v>
          </cell>
        </row>
        <row r="5964">
          <cell r="A5964" t="str">
            <v/>
          </cell>
          <cell r="D5964">
            <v>0</v>
          </cell>
        </row>
        <row r="5965">
          <cell r="A5965" t="str">
            <v>35.12.003</v>
          </cell>
          <cell r="B5965" t="str">
            <v>PINTURA ESMALTE SINTÉTICO EM MADEIRA SOBRE MASSA - 2 DEMÃOS - PINTURA (Escolas Técnicas Padrões FNDE).</v>
          </cell>
          <cell r="C5965" t="str">
            <v>m2</v>
          </cell>
          <cell r="D5965">
            <v>10.649999999999999</v>
          </cell>
          <cell r="E5965">
            <v>8.52</v>
          </cell>
          <cell r="F5965" t="str">
            <v>SEE</v>
          </cell>
        </row>
        <row r="5966">
          <cell r="A5966" t="str">
            <v/>
          </cell>
          <cell r="D5966">
            <v>0</v>
          </cell>
        </row>
        <row r="5967">
          <cell r="A5967" t="str">
            <v>35.12.004</v>
          </cell>
          <cell r="B5967" t="str">
            <v>PINTURA  PVA SOBRE MASSA EM TETO NÃO REBOCADO - 2 DEMÃOS - PINTURA (Escolas Técnicas Padrões FNDE).</v>
          </cell>
          <cell r="C5967" t="str">
            <v>m2</v>
          </cell>
          <cell r="D5967">
            <v>4.8250000000000002</v>
          </cell>
          <cell r="E5967">
            <v>3.86</v>
          </cell>
          <cell r="F5967" t="str">
            <v>SEE</v>
          </cell>
        </row>
        <row r="5968">
          <cell r="A5968" t="str">
            <v/>
          </cell>
          <cell r="D5968">
            <v>0</v>
          </cell>
        </row>
        <row r="5969">
          <cell r="A5969" t="str">
            <v>35.12.005</v>
          </cell>
          <cell r="B5969" t="str">
            <v>PINTURA ACRÍLICA SOBRE MASSA EM PAREDE EXTERNA - 2 DEMÃOS - PINTURA (Escolas Técnicas Padrões FNDE).</v>
          </cell>
          <cell r="C5969" t="str">
            <v>m2</v>
          </cell>
          <cell r="D5969">
            <v>11.200000000000001</v>
          </cell>
          <cell r="E5969">
            <v>8.9600000000000009</v>
          </cell>
          <cell r="F5969" t="str">
            <v>SEE</v>
          </cell>
        </row>
        <row r="5970">
          <cell r="A5970" t="str">
            <v/>
          </cell>
          <cell r="D5970">
            <v>0</v>
          </cell>
        </row>
        <row r="5971">
          <cell r="A5971" t="str">
            <v>35.12.006</v>
          </cell>
          <cell r="B5971" t="str">
            <v>MARCAÇÃO COM TINTA NO PISO DA QUADRA - PINTURA (Escolas Técnicas Padrões FNDE).</v>
          </cell>
          <cell r="C5971" t="str">
            <v>m2</v>
          </cell>
          <cell r="D5971">
            <v>14.6875</v>
          </cell>
          <cell r="E5971">
            <v>11.75</v>
          </cell>
          <cell r="F5971" t="str">
            <v>SEE</v>
          </cell>
        </row>
        <row r="5972">
          <cell r="A5972" t="str">
            <v/>
          </cell>
          <cell r="D5972">
            <v>0</v>
          </cell>
        </row>
        <row r="5973">
          <cell r="A5973" t="str">
            <v>35.13.001</v>
          </cell>
          <cell r="B5973" t="str">
            <v>ELETRODUTO PVC DE 3/4" COM CONEXÕES - INSTALAÇÕES ELÉTRICAS (Escolas Técnicas Padrões FNDE).</v>
          </cell>
          <cell r="C5973" t="str">
            <v>m</v>
          </cell>
          <cell r="D5973">
            <v>7.25</v>
          </cell>
          <cell r="E5973">
            <v>5.8</v>
          </cell>
          <cell r="F5973" t="str">
            <v>SEE</v>
          </cell>
        </row>
        <row r="5974">
          <cell r="A5974" t="str">
            <v/>
          </cell>
          <cell r="D5974">
            <v>0</v>
          </cell>
        </row>
        <row r="5975">
          <cell r="A5975" t="str">
            <v>35.13.002</v>
          </cell>
          <cell r="B5975" t="str">
            <v>ELETRODUTO PVC DE 1" COM CONEXÕES - INSTALAÇÕES ELÉTRICAS (Escolas Técnicas Padrões FNDE).</v>
          </cell>
          <cell r="C5975" t="str">
            <v>m</v>
          </cell>
          <cell r="D5975">
            <v>8.5625</v>
          </cell>
          <cell r="E5975">
            <v>6.85</v>
          </cell>
          <cell r="F5975" t="str">
            <v>SEE</v>
          </cell>
        </row>
        <row r="5976">
          <cell r="A5976" t="str">
            <v/>
          </cell>
          <cell r="D5976">
            <v>0</v>
          </cell>
        </row>
        <row r="5977">
          <cell r="A5977" t="str">
            <v>35.13.003</v>
          </cell>
          <cell r="B5977" t="str">
            <v>ELETRODUTO PVC DE 1 1/4" COM CONEXÕES - INSTALAÇÕES ELÉTRICAS (Escolas Técnicas Padrões FNDE).</v>
          </cell>
          <cell r="C5977" t="str">
            <v>m</v>
          </cell>
          <cell r="D5977">
            <v>11.975</v>
          </cell>
          <cell r="E5977">
            <v>9.58</v>
          </cell>
          <cell r="F5977" t="str">
            <v>SEE</v>
          </cell>
        </row>
        <row r="5978">
          <cell r="A5978" t="str">
            <v/>
          </cell>
          <cell r="D5978">
            <v>0</v>
          </cell>
        </row>
        <row r="5979">
          <cell r="A5979" t="str">
            <v>35.13.004</v>
          </cell>
          <cell r="B5979" t="str">
            <v>ELETRODUTO PVC DE 1 1/2" COM CONEXÕES - INSTALAÇÕES ELÉTRICAS (Escolas Técnicas Padrões FNDE).</v>
          </cell>
          <cell r="C5979" t="str">
            <v>m</v>
          </cell>
          <cell r="D5979">
            <v>12.8</v>
          </cell>
          <cell r="E5979">
            <v>10.24</v>
          </cell>
          <cell r="F5979" t="str">
            <v>SEE</v>
          </cell>
        </row>
        <row r="5980">
          <cell r="A5980" t="str">
            <v/>
          </cell>
          <cell r="D5980">
            <v>0</v>
          </cell>
        </row>
        <row r="5981">
          <cell r="A5981" t="str">
            <v>35.13.005</v>
          </cell>
          <cell r="B5981" t="str">
            <v>ELETRODUTO PVC DE 2" COM CONEXÕES - INSTALAÇÕES ELÉTRICAS (Escolas Técnicas Padrões FNDE).</v>
          </cell>
          <cell r="C5981" t="str">
            <v>m</v>
          </cell>
          <cell r="D5981">
            <v>15.237499999999999</v>
          </cell>
          <cell r="E5981">
            <v>12.19</v>
          </cell>
          <cell r="F5981" t="str">
            <v>SEE</v>
          </cell>
        </row>
        <row r="5982">
          <cell r="A5982" t="str">
            <v/>
          </cell>
          <cell r="D5982">
            <v>0</v>
          </cell>
        </row>
        <row r="5983">
          <cell r="A5983" t="str">
            <v>35.13.006</v>
          </cell>
          <cell r="B5983" t="str">
            <v>ELETRODUTO PVC DE 2 1/2" COM CONEXÕES - INSTALAÇÕES ELÉTRICAS (Escolas Técnicas Padrões FNDE).</v>
          </cell>
          <cell r="C5983" t="str">
            <v>m</v>
          </cell>
          <cell r="D5983">
            <v>18.55</v>
          </cell>
          <cell r="E5983">
            <v>14.84</v>
          </cell>
          <cell r="F5983" t="str">
            <v>SEE</v>
          </cell>
        </row>
        <row r="5984">
          <cell r="A5984" t="str">
            <v/>
          </cell>
          <cell r="D5984">
            <v>0</v>
          </cell>
        </row>
        <row r="5985">
          <cell r="A5985" t="str">
            <v>35.13.007</v>
          </cell>
          <cell r="B5985" t="str">
            <v xml:space="preserve"> TOMADA POLARIZADA 2P + T BAIXA - INSTALAÇÕES ELÉTRICAS (Escolas Técnicas Padrões FNDE).</v>
          </cell>
          <cell r="C5985" t="str">
            <v>Un</v>
          </cell>
          <cell r="D5985">
            <v>14.487500000000001</v>
          </cell>
          <cell r="E5985">
            <v>11.59</v>
          </cell>
          <cell r="F5985" t="str">
            <v>SEE</v>
          </cell>
        </row>
        <row r="5986">
          <cell r="A5986" t="str">
            <v/>
          </cell>
          <cell r="D5986">
            <v>0</v>
          </cell>
        </row>
        <row r="5987">
          <cell r="A5987" t="str">
            <v>35.13.008</v>
          </cell>
          <cell r="B5987" t="str">
            <v xml:space="preserve"> TOMADA POLARIZADA 2P + T MÉDIA - INSTALAÇÕES ELÉTRICAS (Escolas Técnicas Padrões FNDE).</v>
          </cell>
          <cell r="C5987" t="str">
            <v>Un</v>
          </cell>
          <cell r="D5987">
            <v>14.487500000000001</v>
          </cell>
          <cell r="E5987">
            <v>11.59</v>
          </cell>
          <cell r="F5987" t="str">
            <v>SEE</v>
          </cell>
        </row>
        <row r="5988">
          <cell r="A5988" t="str">
            <v/>
          </cell>
          <cell r="D5988">
            <v>0</v>
          </cell>
        </row>
        <row r="5989">
          <cell r="A5989" t="str">
            <v>35.13.013</v>
          </cell>
          <cell r="B5989" t="str">
            <v xml:space="preserve"> TOMADA POLARIZADA 2P + T NO TETO PARA PROJETOR - INSTALAÇÕES ELÉTRICAS (Escolas Técnicas Padrões FNDE).</v>
          </cell>
          <cell r="C5989" t="str">
            <v>Un</v>
          </cell>
          <cell r="D5989">
            <v>14.487500000000001</v>
          </cell>
          <cell r="E5989">
            <v>11.59</v>
          </cell>
          <cell r="F5989" t="str">
            <v>SEE</v>
          </cell>
        </row>
        <row r="5990">
          <cell r="A5990" t="str">
            <v/>
          </cell>
          <cell r="D5990">
            <v>0</v>
          </cell>
        </row>
        <row r="5991">
          <cell r="A5991" t="str">
            <v>35.13.014</v>
          </cell>
          <cell r="B5991" t="str">
            <v xml:space="preserve"> TOMADA POLARIZADA 2P + T PARA CHUVEIRO - INSTALAÇÕES ELÉTRICAS (Escolas Técnicas Padrões FNDE).</v>
          </cell>
          <cell r="C5991" t="str">
            <v>Un</v>
          </cell>
          <cell r="D5991">
            <v>14.487500000000001</v>
          </cell>
          <cell r="E5991">
            <v>11.59</v>
          </cell>
          <cell r="F5991" t="str">
            <v>SEE</v>
          </cell>
        </row>
        <row r="5992">
          <cell r="A5992" t="str">
            <v/>
          </cell>
          <cell r="D5992">
            <v>0</v>
          </cell>
        </row>
        <row r="5993">
          <cell r="A5993" t="str">
            <v>35.13.015</v>
          </cell>
          <cell r="B5993" t="str">
            <v>CONDULETE METÁLICO COM CONEXÕES - INSTALAÇÕES ELÉTRICAS (Escolas Técnicas Padrões FNDE).</v>
          </cell>
          <cell r="C5993" t="str">
            <v>Un</v>
          </cell>
          <cell r="D5993">
            <v>12.925000000000001</v>
          </cell>
          <cell r="E5993">
            <v>10.34</v>
          </cell>
          <cell r="F5993" t="str">
            <v>SEE</v>
          </cell>
        </row>
        <row r="5994">
          <cell r="A5994" t="str">
            <v/>
          </cell>
          <cell r="D5994">
            <v>0</v>
          </cell>
        </row>
        <row r="5995">
          <cell r="A5995" t="str">
            <v>35.13.018</v>
          </cell>
          <cell r="B5995" t="str">
            <v>CAIXA DE PASSAGEM EM PVC REFORÇADA 4 x 2" - INSTALAÇÕES ELÉTRICAS (Escolas Técnicas Padrões FNDE).</v>
          </cell>
          <cell r="C5995" t="str">
            <v>Un</v>
          </cell>
          <cell r="D5995">
            <v>12.925000000000001</v>
          </cell>
          <cell r="E5995">
            <v>10.34</v>
          </cell>
          <cell r="F5995" t="str">
            <v>SEE</v>
          </cell>
        </row>
        <row r="5996">
          <cell r="A5996" t="str">
            <v/>
          </cell>
          <cell r="D5996">
            <v>0</v>
          </cell>
        </row>
        <row r="5997">
          <cell r="A5997" t="str">
            <v>35.13.019</v>
          </cell>
          <cell r="B5997" t="str">
            <v>CAIXA DE PASSAGEM EM ALVENARIA COM TAMPA 80 x 80 x 80 cm - INSTALAÇÕES ELÉTRICAS (Escolas Técnicas Padrões FNDE).</v>
          </cell>
          <cell r="C5997" t="str">
            <v>Un</v>
          </cell>
          <cell r="D5997">
            <v>458.63750000000005</v>
          </cell>
          <cell r="E5997">
            <v>366.91</v>
          </cell>
          <cell r="F5997" t="str">
            <v>SEE</v>
          </cell>
        </row>
        <row r="5998">
          <cell r="A5998" t="str">
            <v/>
          </cell>
          <cell r="D5998">
            <v>0</v>
          </cell>
        </row>
        <row r="5999">
          <cell r="A5999" t="str">
            <v>35.13.020</v>
          </cell>
          <cell r="B5999" t="str">
            <v>CAIXA DE PASSAGEM EM ALVENARIA COM TAMPA 50 x 50 x 50 cm - INSTALAÇÕES ELÉTRICAS (Escolas Técnicas Padrões FNDE).</v>
          </cell>
          <cell r="C5999" t="str">
            <v>Un</v>
          </cell>
          <cell r="D5999">
            <v>261.64999999999998</v>
          </cell>
          <cell r="E5999">
            <v>209.32</v>
          </cell>
          <cell r="F5999" t="str">
            <v>SEE</v>
          </cell>
        </row>
        <row r="6000">
          <cell r="A6000" t="str">
            <v/>
          </cell>
          <cell r="D6000">
            <v>0</v>
          </cell>
        </row>
        <row r="6001">
          <cell r="A6001" t="str">
            <v>35.13.021</v>
          </cell>
          <cell r="B6001" t="str">
            <v>CONDUTOR DE COBRE UNIPOLAR ISOLAÇÃO PVC/70°C DE 2,5 mm² - INSTALAÇÕES ELÉTRICAS / FIAÇÕES (Escolas Técnicas Padrões FNDE).</v>
          </cell>
          <cell r="C6001" t="str">
            <v>m</v>
          </cell>
          <cell r="D6001">
            <v>2.6624999999999996</v>
          </cell>
          <cell r="E6001">
            <v>2.13</v>
          </cell>
          <cell r="F6001" t="str">
            <v>SEE</v>
          </cell>
        </row>
        <row r="6002">
          <cell r="A6002" t="str">
            <v/>
          </cell>
          <cell r="D6002">
            <v>0</v>
          </cell>
        </row>
        <row r="6003">
          <cell r="A6003" t="str">
            <v>35.13.022</v>
          </cell>
          <cell r="B6003" t="str">
            <v>CONDUTOR DE COBRE UNIPOLAR ISOLAÇÃO PVC/70°C DE 4,0 mm² - INSTALAÇÕES ELÉTRICAS / FIAÇÕES (Escolas Técnicas Padrões FNDE).</v>
          </cell>
          <cell r="C6003" t="str">
            <v>m</v>
          </cell>
          <cell r="D6003">
            <v>3.5</v>
          </cell>
          <cell r="E6003">
            <v>2.8</v>
          </cell>
          <cell r="F6003" t="str">
            <v>SEE</v>
          </cell>
        </row>
        <row r="6004">
          <cell r="A6004" t="str">
            <v/>
          </cell>
          <cell r="D6004">
            <v>0</v>
          </cell>
        </row>
        <row r="6005">
          <cell r="A6005" t="str">
            <v>35.13.023</v>
          </cell>
          <cell r="B6005" t="str">
            <v>CONDUTOR DE COBRE UNIPOLAR ISOLAÇÃO PVC/70°C DE 6,0 mm² - INSTALAÇÕES ELÉTRICAS / FIAÇÕES (Escolas Técnicas Padrões FNDE).</v>
          </cell>
          <cell r="C6005" t="str">
            <v>m</v>
          </cell>
          <cell r="D6005">
            <v>5.05</v>
          </cell>
          <cell r="E6005">
            <v>4.04</v>
          </cell>
          <cell r="F6005" t="str">
            <v>SEE</v>
          </cell>
        </row>
        <row r="6006">
          <cell r="A6006" t="str">
            <v/>
          </cell>
          <cell r="D6006">
            <v>0</v>
          </cell>
        </row>
        <row r="6007">
          <cell r="A6007" t="str">
            <v>35.13.024</v>
          </cell>
          <cell r="B6007" t="str">
            <v>CONDUTOR DE COBRE UNIPOLAR ISOLAÇÃO PVC/70°C DE 10,0 mm² - INSTALAÇÕES ELÉTRICAS / FIAÇÕES (Escolas Técnicas Padrões FNDE).</v>
          </cell>
          <cell r="C6007" t="str">
            <v>m</v>
          </cell>
          <cell r="D6007">
            <v>8.8125</v>
          </cell>
          <cell r="E6007">
            <v>7.05</v>
          </cell>
          <cell r="F6007" t="str">
            <v>SEE</v>
          </cell>
        </row>
        <row r="6008">
          <cell r="A6008" t="str">
            <v/>
          </cell>
          <cell r="D6008">
            <v>0</v>
          </cell>
        </row>
        <row r="6009">
          <cell r="A6009" t="str">
            <v>35.13.025</v>
          </cell>
          <cell r="B6009" t="str">
            <v>CONDUTOR DE COBRE UNIPOLAR ISOLAÇÃO PVC/70°C DE 25,0 mm² - INSTALAÇÕES ELÉTRICAS / FIAÇÕES (Escolas Técnicas Padrões FNDE).</v>
          </cell>
          <cell r="C6009" t="str">
            <v>m</v>
          </cell>
          <cell r="D6009">
            <v>18.3125</v>
          </cell>
          <cell r="E6009">
            <v>14.65</v>
          </cell>
          <cell r="F6009" t="str">
            <v>CONDUTOR DE COBRE UNIPOLAR ISOLAÇÃO PVC/70°C DE 2,5 mm² - INSTALAÇÕES ELÉTRICAS / FIAÇÕES (Escolas Técnicas Padrões FNDE).</v>
          </cell>
        </row>
        <row r="6010">
          <cell r="A6010" t="str">
            <v/>
          </cell>
          <cell r="D6010">
            <v>0</v>
          </cell>
        </row>
        <row r="6011">
          <cell r="A6011" t="str">
            <v>35.13.026</v>
          </cell>
          <cell r="B6011" t="str">
            <v>CONDUTOR DE COBRE UNIPOLAR ISOLAÇÃO PVC/70°C DE 35,0 mm² - INSTALAÇÕES ELÉTRICAS / FIAÇÕES (Escolas Técnicas Padrões FNDE).</v>
          </cell>
          <cell r="C6011" t="str">
            <v>m</v>
          </cell>
          <cell r="D6011">
            <v>19.524999999999999</v>
          </cell>
          <cell r="E6011">
            <v>15.62</v>
          </cell>
          <cell r="F6011" t="str">
            <v>SEE</v>
          </cell>
        </row>
        <row r="6012">
          <cell r="A6012" t="str">
            <v/>
          </cell>
          <cell r="D6012">
            <v>0</v>
          </cell>
        </row>
        <row r="6013">
          <cell r="A6013" t="str">
            <v>35.13.027</v>
          </cell>
          <cell r="B6013" t="str">
            <v>CONDUTOR DE COBRE UNIPOLAR ISOLAÇÃO PVC/70°C DE 50,0 mm² - INSTALAÇÕES ELÉTRICAS / FIAÇÕES (Escolas Técnicas Padrões FNDE).</v>
          </cell>
          <cell r="C6013" t="str">
            <v>m</v>
          </cell>
          <cell r="D6013">
            <v>27.4375</v>
          </cell>
          <cell r="E6013">
            <v>21.95</v>
          </cell>
          <cell r="F6013" t="str">
            <v>SEE</v>
          </cell>
        </row>
        <row r="6014">
          <cell r="A6014" t="str">
            <v/>
          </cell>
          <cell r="D6014">
            <v>0</v>
          </cell>
        </row>
        <row r="6015">
          <cell r="A6015" t="str">
            <v>35.13.028</v>
          </cell>
          <cell r="B6015" t="str">
            <v>CONDUTOR DE COBRE UNIPOLAR ISOLAÇÃO PVC/70°C DE 70,0 mm² - INSTALAÇÕES ELÉTRICAS / FIAÇÕES (Escolas Técnicas Padrões FNDE).</v>
          </cell>
          <cell r="C6015" t="str">
            <v>m</v>
          </cell>
          <cell r="D6015">
            <v>44.262499999999996</v>
          </cell>
          <cell r="E6015">
            <v>35.409999999999997</v>
          </cell>
          <cell r="F6015" t="str">
            <v>SEE</v>
          </cell>
        </row>
        <row r="6016">
          <cell r="A6016" t="str">
            <v/>
          </cell>
          <cell r="D6016">
            <v>0</v>
          </cell>
        </row>
        <row r="6017">
          <cell r="A6017" t="str">
            <v>35.13.029</v>
          </cell>
          <cell r="B6017" t="str">
            <v>SUBESTAÇÃO DE 300 KVA COMPLETA CUBÍCULO EM ALVENARIA, POSTE, TRANSFORMADOR, QUADRO DE MEDIÇÃO, PROTEÇÕES COMPLETAS, RELÉS, DPS, CHAVES, CABOS, ATERRAMENTO E ACESSÓRIOS, PROTEÇÃO CONTRA INCÊNDIO, CONFORME CONCESSIONÁRIA LOCAL - INSTALAÇÕES ELÉTRICAS / SUBE</v>
          </cell>
          <cell r="C6017" t="str">
            <v>Un</v>
          </cell>
          <cell r="D6017">
            <v>34806.275000000001</v>
          </cell>
          <cell r="E6017">
            <v>27845.02</v>
          </cell>
          <cell r="F6017" t="str">
            <v>SEE</v>
          </cell>
        </row>
        <row r="6018">
          <cell r="A6018" t="str">
            <v/>
          </cell>
          <cell r="D6018">
            <v>0</v>
          </cell>
        </row>
        <row r="6019">
          <cell r="A6019" t="str">
            <v>35.13.030</v>
          </cell>
          <cell r="B6019" t="str">
            <v>QUADRO GERAL DE BAIXA TENSÃO COMPLETO-QGBT, COM PROTEÇÃO COMPLETA, ATERRAMENTO, ACESSÓRIOS, CONFORME PROJETO - INSTALAÇÕES ELÉTRICAS / SUBESTAÇÕES E QUADROS (Escolas Técnicas Padrões FNDE).</v>
          </cell>
          <cell r="C6019" t="str">
            <v>Un</v>
          </cell>
          <cell r="D6019">
            <v>3550.55</v>
          </cell>
          <cell r="E6019">
            <v>2840.44</v>
          </cell>
          <cell r="F6019" t="str">
            <v>SEE</v>
          </cell>
        </row>
        <row r="6020">
          <cell r="A6020" t="str">
            <v/>
          </cell>
          <cell r="D6020">
            <v>0</v>
          </cell>
        </row>
        <row r="6021">
          <cell r="A6021" t="str">
            <v>35.13.031</v>
          </cell>
          <cell r="B6021" t="str">
            <v>QUADRO DE DISTRIBUIÇÃO COMPLETO-QDLF-T1, COM PROTEÇÃO COMPLETA, ATERRAMENTO, ACESSÓRIOS, CONFORME PROJETO - INSTALAÇÕES ELÉTRICAS / SUBESTAÇÕES E QUADROS (Escolas Técnicas Padrões FNDE).</v>
          </cell>
          <cell r="C6021" t="str">
            <v>Un</v>
          </cell>
          <cell r="D6021">
            <v>364.45</v>
          </cell>
          <cell r="E6021">
            <v>291.56</v>
          </cell>
          <cell r="F6021" t="str">
            <v>SEE</v>
          </cell>
        </row>
        <row r="6022">
          <cell r="A6022" t="str">
            <v/>
          </cell>
          <cell r="D6022">
            <v>0</v>
          </cell>
        </row>
        <row r="6023">
          <cell r="A6023" t="str">
            <v>35.13.032</v>
          </cell>
          <cell r="B6023" t="str">
            <v>QUADRO DE DISTRIBUIÇÃO COMPLETO-QDLF-T2, COM PROTEÇÃO COMPLETA, ATERRAMENTO, ACESSÓRIOS, CONFORME PROJETO - INSTALAÇÕES ELÉTRICAS / SUBESTAÇÕES E QUADROS (Escolas Técnicas Padrões FNDE).</v>
          </cell>
          <cell r="C6023" t="str">
            <v>Un</v>
          </cell>
          <cell r="D6023">
            <v>231.02499999999998</v>
          </cell>
          <cell r="E6023">
            <v>184.82</v>
          </cell>
          <cell r="F6023" t="str">
            <v>SEE</v>
          </cell>
        </row>
        <row r="6024">
          <cell r="A6024" t="str">
            <v/>
          </cell>
          <cell r="D6024">
            <v>0</v>
          </cell>
        </row>
        <row r="6025">
          <cell r="A6025" t="str">
            <v>35.13.033</v>
          </cell>
          <cell r="B6025" t="str">
            <v>QUADRO DE DISTRIBUIÇÃO COMPLETO-QDLF-T3, COM PROTEÇÃO COMPLETA, ATERRAMENTO, ACESSÓRIOS, CONFORME PROJETO - INSTALAÇÕES ELÉTRICAS / SUBESTAÇÕES E QUADROS (Escolas Técnicas Padrões FNDE).</v>
          </cell>
          <cell r="C6025" t="str">
            <v>Un</v>
          </cell>
          <cell r="D6025">
            <v>231.02499999999998</v>
          </cell>
          <cell r="E6025">
            <v>184.82</v>
          </cell>
          <cell r="F6025" t="str">
            <v>SEE</v>
          </cell>
        </row>
        <row r="6026">
          <cell r="A6026" t="str">
            <v/>
          </cell>
          <cell r="D6026">
            <v>0</v>
          </cell>
        </row>
        <row r="6027">
          <cell r="A6027" t="str">
            <v>35.13.034</v>
          </cell>
          <cell r="B6027" t="str">
            <v>QUADRO DE DISTRIBUIÇÃO COMPLETO-QDLF-T4, COM PROTEÇÃO COMPLETA, ATERRAMENTO, ACESSÓRIOS, CONFORME PROJETO - INSTALAÇÕES ELÉTRICAS / SUBESTAÇÕES E QUADROS (Escolas Técnicas Padrões FNDE).</v>
          </cell>
          <cell r="C6027" t="str">
            <v>Un</v>
          </cell>
          <cell r="D6027">
            <v>364.45</v>
          </cell>
          <cell r="E6027">
            <v>291.56</v>
          </cell>
          <cell r="F6027" t="str">
            <v>SEE</v>
          </cell>
        </row>
        <row r="6028">
          <cell r="A6028" t="str">
            <v/>
          </cell>
          <cell r="D6028">
            <v>0</v>
          </cell>
        </row>
        <row r="6029">
          <cell r="A6029" t="str">
            <v>35.13.035</v>
          </cell>
          <cell r="B6029" t="str">
            <v>QUADRO DE DISTRIBUIÇÃO COMPLETO-QDLF-T5, COM PROTEÇÃO COMPLETA, ATERRAMENTO, ACESSÓRIOS, CONFORME PROJETO - INSTALAÇÕES ELÉTRICAS / SUBESTAÇÕES E QUADROS (Escolas Técnicas Padrões FNDE).</v>
          </cell>
          <cell r="C6029" t="str">
            <v>Un</v>
          </cell>
          <cell r="D6029">
            <v>231.02499999999998</v>
          </cell>
          <cell r="E6029">
            <v>184.82</v>
          </cell>
          <cell r="F6029" t="str">
            <v>SEE</v>
          </cell>
        </row>
        <row r="6030">
          <cell r="A6030" t="str">
            <v/>
          </cell>
          <cell r="D6030">
            <v>0</v>
          </cell>
        </row>
        <row r="6031">
          <cell r="A6031" t="str">
            <v>35.13.036</v>
          </cell>
          <cell r="B6031" t="str">
            <v>QUADRO DE DISTRIBUIÇÃO COMPLETO-QDLF-S1, COM PROTEÇÃO COMPLETA, ATERRAMENTO, ACESSÓRIOS, CONFORME PROJETO - INSTALAÇÕES ELÉTRICAS / SUBESTAÇÕES E QUADROS (Escolas Técnicas Padrões FNDE).</v>
          </cell>
          <cell r="C6031" t="str">
            <v>Un</v>
          </cell>
          <cell r="D6031">
            <v>231.02499999999998</v>
          </cell>
          <cell r="E6031">
            <v>184.82</v>
          </cell>
          <cell r="F6031" t="str">
            <v>SEE</v>
          </cell>
        </row>
        <row r="6032">
          <cell r="A6032" t="str">
            <v/>
          </cell>
          <cell r="D6032">
            <v>0</v>
          </cell>
        </row>
        <row r="6033">
          <cell r="A6033" t="str">
            <v>35.13.037</v>
          </cell>
          <cell r="B6033" t="str">
            <v xml:space="preserve"> QUADRO DE DISTRIBUIÇÃO COMPLETO-QDLF-S2, COM PROTEÇÃO COMPLETA, ATERRAMENTO, ACESSÓRIOS, CONFORME PROJETO - INSTALAÇÕES ELÉTRICAS / SUBESTAÇÕES E QUADROS (Escolas Técnicas Padrões FNDE).</v>
          </cell>
          <cell r="C6033" t="str">
            <v>Un</v>
          </cell>
          <cell r="D6033">
            <v>231.02499999999998</v>
          </cell>
          <cell r="E6033">
            <v>184.82</v>
          </cell>
          <cell r="F6033" t="str">
            <v>SEE</v>
          </cell>
        </row>
        <row r="6034">
          <cell r="A6034" t="str">
            <v/>
          </cell>
          <cell r="D6034">
            <v>0</v>
          </cell>
        </row>
        <row r="6035">
          <cell r="A6035" t="str">
            <v>35.13.038</v>
          </cell>
          <cell r="B6035" t="str">
            <v>QUADRO DE DISTRIBUIÇÃO COMPLETO-QDLF-A, COM PROTEÇÃO COMPLETA, ATERRAMENTO, ACESSÓRIOS, CONFORME PROJETO - INSTALAÇÕES ELÉTRICAS / SUBESTAÇÕES E QUADROS (Escolas Técnicas Padrões FNDE).</v>
          </cell>
          <cell r="C6035" t="str">
            <v>Un</v>
          </cell>
          <cell r="D6035">
            <v>231.02499999999998</v>
          </cell>
          <cell r="E6035">
            <v>184.82</v>
          </cell>
          <cell r="F6035" t="str">
            <v>SEE</v>
          </cell>
        </row>
        <row r="6036">
          <cell r="A6036" t="str">
            <v/>
          </cell>
          <cell r="D6036">
            <v>0</v>
          </cell>
        </row>
        <row r="6037">
          <cell r="A6037" t="str">
            <v>35.13.039</v>
          </cell>
          <cell r="B6037" t="str">
            <v>QUADRO DE DISTRIBUIÇÃO COMPLETO-QDLF-C, COM PROTEÇÃO COMPLETA, ATERRAMENTO, ACESSÓRIOS, CONFORME PROJETO - INSTALAÇÕES ELÉTRICAS / SUBESTAÇÕES E QUADROS (Escolas Técnicas Padrões FNDE).</v>
          </cell>
          <cell r="C6037" t="str">
            <v>Un</v>
          </cell>
          <cell r="D6037">
            <v>231.02499999999998</v>
          </cell>
          <cell r="E6037">
            <v>184.82</v>
          </cell>
          <cell r="F6037" t="str">
            <v>SEE</v>
          </cell>
        </row>
        <row r="6038">
          <cell r="A6038" t="str">
            <v/>
          </cell>
          <cell r="D6038">
            <v>0</v>
          </cell>
        </row>
        <row r="6039">
          <cell r="A6039" t="str">
            <v>35.13.040</v>
          </cell>
          <cell r="B6039" t="str">
            <v>QUADRO DE DISTRIBUIÇÃO COMPLETO-QDF-7, COM PROTEÇÃO COMPLETA, ATERRAMENTO, ACESSÓRIOS, CONFORME PROJETO - INSTALAÇÕES ELÉTRICAS / SUBESTAÇÕES E QUADROS (Escolas Técnicas Padrões FNDE).</v>
          </cell>
          <cell r="C6039" t="str">
            <v>Un</v>
          </cell>
          <cell r="D6039">
            <v>231.02499999999998</v>
          </cell>
          <cell r="E6039">
            <v>184.82</v>
          </cell>
          <cell r="F6039" t="str">
            <v>SEE</v>
          </cell>
        </row>
        <row r="6040">
          <cell r="A6040" t="str">
            <v/>
          </cell>
          <cell r="D6040">
            <v>0</v>
          </cell>
        </row>
        <row r="6041">
          <cell r="A6041" t="str">
            <v>35.13.041</v>
          </cell>
          <cell r="B6041" t="str">
            <v>QUADRO DE DISTRIBUIÇÃO COMPLETO-QDF-8, COM PROTEÇÃO COMPLETA, ATERRAMENTO, ACESSÓRIOS, CONFORME PROJETO - INSTALAÇÕES ELÉTRICAS / SUBESTAÇÕES E QUADROS (Escolas Técnicas Padrões FNDE).</v>
          </cell>
          <cell r="C6041" t="str">
            <v>Un</v>
          </cell>
          <cell r="D6041">
            <v>231.02499999999998</v>
          </cell>
          <cell r="E6041">
            <v>184.82</v>
          </cell>
          <cell r="F6041" t="str">
            <v>SEE</v>
          </cell>
        </row>
        <row r="6042">
          <cell r="A6042" t="str">
            <v/>
          </cell>
          <cell r="D6042">
            <v>0</v>
          </cell>
        </row>
        <row r="6043">
          <cell r="A6043" t="str">
            <v>35.13.042</v>
          </cell>
          <cell r="B6043" t="str">
            <v>QUADRO DE DISTRIBUIÇÃO COMPLETO-QDF-1, COM PROTEÇÃO COMPLETA, ATERRAMENTO, ACESSÓRIOS, CONFORME PROJETO - INSTALAÇÕES ELÉTRICAS / SUBESTAÇÕES E QUADROS (Escolas Técnicas Padrões FNDE).</v>
          </cell>
          <cell r="C6043" t="str">
            <v>Un</v>
          </cell>
          <cell r="D6043">
            <v>176.85</v>
          </cell>
          <cell r="E6043">
            <v>141.47999999999999</v>
          </cell>
          <cell r="F6043" t="str">
            <v>SEE</v>
          </cell>
        </row>
        <row r="6044">
          <cell r="A6044" t="str">
            <v/>
          </cell>
          <cell r="D6044">
            <v>0</v>
          </cell>
        </row>
        <row r="6045">
          <cell r="A6045" t="str">
            <v>35.13.043</v>
          </cell>
          <cell r="B6045" t="str">
            <v>QUADRO DE DISTRIBUIÇÃO COMPLETO-QDF-2, COM PROTEÇÃO COMPLETA, ATERRAMENTO, ACESSÓRIOS, CONFORME PROJETO - INSTALAÇÕES ELÉTRICAS / SUBESTAÇÕES E QUADROS (Escolas Técnicas Padrões FNDE).</v>
          </cell>
          <cell r="C6045" t="str">
            <v>Un</v>
          </cell>
          <cell r="D6045">
            <v>176.85</v>
          </cell>
          <cell r="E6045">
            <v>141.47999999999999</v>
          </cell>
          <cell r="F6045" t="str">
            <v>SEE</v>
          </cell>
        </row>
        <row r="6046">
          <cell r="A6046" t="str">
            <v/>
          </cell>
          <cell r="D6046">
            <v>0</v>
          </cell>
        </row>
        <row r="6047">
          <cell r="A6047" t="str">
            <v>35.13.044</v>
          </cell>
          <cell r="B6047" t="str">
            <v>QUADRO DE DISTRIBUIÇÃO COMPLETO-QDF-3, COM PROTEÇÃO COMPLETA, ATERRAMENTO, ACESSÓRIOS, CONFORME PROJETO - INSTALAÇÕES ELÉTRICAS / SUBESTAÇÕES E QUADROS (Escolas Técnicas Padrões FNDE).</v>
          </cell>
          <cell r="C6047" t="str">
            <v>Un</v>
          </cell>
          <cell r="D6047">
            <v>176.85</v>
          </cell>
          <cell r="E6047">
            <v>141.47999999999999</v>
          </cell>
          <cell r="F6047" t="str">
            <v>SEE</v>
          </cell>
        </row>
        <row r="6048">
          <cell r="A6048" t="str">
            <v/>
          </cell>
          <cell r="D6048">
            <v>0</v>
          </cell>
        </row>
        <row r="6049">
          <cell r="A6049" t="str">
            <v>35.13.045</v>
          </cell>
          <cell r="B6049" t="str">
            <v>QUADRO DE DISTRIBUIÇÃO COMPLETO-QDF-4, COM PROTEÇÃO COMPLETA, ATERRAMENTO, ACESSÓRIOS, CONFORME PROJETO - INSTALAÇÕES ELÉTRICAS / SUBESTAÇÕES E QUADROS (Escolas Técnicas Padrões FNDE).</v>
          </cell>
          <cell r="C6049" t="str">
            <v>Un</v>
          </cell>
          <cell r="D6049">
            <v>176.85</v>
          </cell>
          <cell r="E6049">
            <v>141.47999999999999</v>
          </cell>
          <cell r="F6049" t="str">
            <v>SEE</v>
          </cell>
        </row>
        <row r="6050">
          <cell r="A6050" t="str">
            <v/>
          </cell>
          <cell r="D6050">
            <v>0</v>
          </cell>
        </row>
        <row r="6051">
          <cell r="A6051" t="str">
            <v>35.13.046</v>
          </cell>
          <cell r="B6051" t="str">
            <v>QUADRO DE DISTRIBUIÇÃO COMPLETO-QDF-5, COM PROTEÇÃO COMPLETA, ATERRAMENTO, ACESSÓRIOS, CONFORME PROJETO - INSTALAÇÕES ELÉTRICAS / SUBESTAÇÕES E QUADROS (Escolas Técnicas Padrões FNDE).</v>
          </cell>
          <cell r="C6051" t="str">
            <v>Un</v>
          </cell>
          <cell r="D6051">
            <v>176.85</v>
          </cell>
          <cell r="E6051">
            <v>141.47999999999999</v>
          </cell>
          <cell r="F6051" t="str">
            <v>SEE</v>
          </cell>
        </row>
        <row r="6052">
          <cell r="A6052" t="str">
            <v/>
          </cell>
          <cell r="D6052">
            <v>0</v>
          </cell>
        </row>
        <row r="6053">
          <cell r="A6053" t="str">
            <v>35.13.047</v>
          </cell>
          <cell r="B6053" t="str">
            <v>QUADRO DE DISTRIBUIÇÃO COMPLETO-QDF-6, COM PROTEÇÃO COMPLETA, ATERRAMENTO, ACESSÓRIOS, CONFORME PROJETO - INSTALAÇÕES ELÉTRICAS / SUBESTAÇÕES E QUADROS (Escolas Técnicas Padrões FNDE).</v>
          </cell>
          <cell r="C6053" t="str">
            <v>Un</v>
          </cell>
          <cell r="D6053">
            <v>176.85</v>
          </cell>
          <cell r="E6053">
            <v>141.47999999999999</v>
          </cell>
          <cell r="F6053" t="str">
            <v>SEE</v>
          </cell>
        </row>
        <row r="6054">
          <cell r="A6054" t="str">
            <v/>
          </cell>
          <cell r="D6054">
            <v>0</v>
          </cell>
        </row>
        <row r="6055">
          <cell r="A6055" t="str">
            <v>35.13.050</v>
          </cell>
          <cell r="B6055" t="str">
            <v>CABO DE COBRE NU DE 16 mm² - INSTALAÇÕES ELÉTRICAS / ATERRAMENTO DOS QUADROS (Escolas Técnicas Padrões FNDE).</v>
          </cell>
          <cell r="C6055" t="str">
            <v>m</v>
          </cell>
          <cell r="D6055">
            <v>11.375</v>
          </cell>
          <cell r="E6055">
            <v>9.1</v>
          </cell>
          <cell r="F6055" t="str">
            <v>SEE</v>
          </cell>
        </row>
        <row r="6056">
          <cell r="A6056" t="str">
            <v/>
          </cell>
          <cell r="D6056">
            <v>0</v>
          </cell>
        </row>
        <row r="6057">
          <cell r="A6057" t="str">
            <v>35.13.053</v>
          </cell>
          <cell r="B6057" t="str">
            <v>HASTE DE ATERRAMENTO DE AÇO COBREADO 3/4" x 2,50 m - INSTALAÇÕES ELÉTRICAS / ATERRAMENTO DOS QUADROS (Escolas Técnicas Padrões FNDE).</v>
          </cell>
          <cell r="C6057" t="str">
            <v>Un</v>
          </cell>
          <cell r="D6057">
            <v>60.225000000000001</v>
          </cell>
          <cell r="E6057">
            <v>48.18</v>
          </cell>
          <cell r="F6057" t="str">
            <v>SEE</v>
          </cell>
        </row>
        <row r="6058">
          <cell r="A6058" t="str">
            <v/>
          </cell>
          <cell r="D6058">
            <v>0</v>
          </cell>
        </row>
        <row r="6059">
          <cell r="A6059" t="str">
            <v>35.13.054</v>
          </cell>
          <cell r="B6059" t="str">
            <v xml:space="preserve"> CABO DE COBRE NU DE 16mm² - INSTALAÇÕES ELÉTRICAS / SPDA-ATERRAMENTO E FIAÇÕES (Escolas Técnicas Padrões FNDE).</v>
          </cell>
          <cell r="C6059" t="str">
            <v>m</v>
          </cell>
          <cell r="D6059">
            <v>11.375</v>
          </cell>
          <cell r="E6059">
            <v>9.1</v>
          </cell>
          <cell r="F6059" t="str">
            <v>SEE</v>
          </cell>
        </row>
        <row r="6060">
          <cell r="A6060" t="str">
            <v/>
          </cell>
          <cell r="D6060">
            <v>0</v>
          </cell>
        </row>
        <row r="6061">
          <cell r="A6061" t="str">
            <v>35.13.055</v>
          </cell>
          <cell r="B6061" t="str">
            <v xml:space="preserve"> CABO DE COBRE NU DE 35mm² - INSTALAÇÕES ELÉTRICAS / SPDA-ATERRAMENTO E FIAÇÕES (Escolas Técnicas Padrões FNDE).</v>
          </cell>
          <cell r="C6061" t="str">
            <v>m</v>
          </cell>
          <cell r="D6061">
            <v>20.975000000000001</v>
          </cell>
          <cell r="E6061">
            <v>16.78</v>
          </cell>
          <cell r="F6061" t="str">
            <v>SEE</v>
          </cell>
        </row>
        <row r="6062">
          <cell r="A6062" t="str">
            <v/>
          </cell>
          <cell r="D6062">
            <v>0</v>
          </cell>
        </row>
        <row r="6063">
          <cell r="A6063" t="str">
            <v>35.13.056</v>
          </cell>
          <cell r="B6063" t="str">
            <v xml:space="preserve"> CABO DE COBRE NU DE 50 mm² - INSTALAÇÕES ELÉTRICAS / SPDA-ATERRAMENTO E FIAÇÕES (Escolas Técnicas Padrões FNDE).</v>
          </cell>
          <cell r="C6063" t="str">
            <v>m</v>
          </cell>
          <cell r="D6063">
            <v>22.025000000000002</v>
          </cell>
          <cell r="E6063">
            <v>17.62</v>
          </cell>
          <cell r="F6063" t="str">
            <v>SEE</v>
          </cell>
        </row>
        <row r="6064">
          <cell r="A6064" t="str">
            <v/>
          </cell>
          <cell r="D6064">
            <v>0</v>
          </cell>
        </row>
        <row r="6065">
          <cell r="A6065" t="str">
            <v>35.13.058</v>
          </cell>
          <cell r="B6065" t="str">
            <v>SUPORTE-GUIA CURTO REFORÇADO COM TENSIONADOR - INSTALAÇÕES ELÉTRICAS / SPDA-ATERRAMENTO E FIAÇÕES (Escolas Técnicas Padrões FNDE).</v>
          </cell>
          <cell r="C6065" t="str">
            <v>Un</v>
          </cell>
          <cell r="D6065">
            <v>17.375</v>
          </cell>
          <cell r="E6065">
            <v>13.9</v>
          </cell>
          <cell r="F6065" t="str">
            <v>SEE</v>
          </cell>
        </row>
        <row r="6066">
          <cell r="A6066" t="str">
            <v/>
          </cell>
          <cell r="D6066">
            <v>0</v>
          </cell>
        </row>
        <row r="6067">
          <cell r="A6067" t="str">
            <v>35.13.059</v>
          </cell>
          <cell r="B6067" t="str">
            <v xml:space="preserve"> TERMINAL AÉREO EM AÇO GALVANIZADO A FOGO H-35 cm x 3/8" FIXAÇÃO HORIZ. E COM BANDEIRINHA - INSTALAÇÕES ELÉTRICAS / SPDA-ATERRAMENTO E FIAÇÕES (Escolas Técnicas Padrões FNDE).</v>
          </cell>
          <cell r="C6067" t="str">
            <v>Un</v>
          </cell>
          <cell r="D6067">
            <v>18.25</v>
          </cell>
          <cell r="E6067">
            <v>14.6</v>
          </cell>
          <cell r="F6067" t="str">
            <v>SEE</v>
          </cell>
        </row>
        <row r="6068">
          <cell r="A6068" t="str">
            <v/>
          </cell>
          <cell r="D6068">
            <v>0</v>
          </cell>
        </row>
        <row r="6069">
          <cell r="A6069" t="str">
            <v>35.13.060</v>
          </cell>
          <cell r="B6069" t="str">
            <v>CONECTOR DE PRESSÃO DE LATÃO ESTANHADO RABICHO ROSCA MEC. 3/8" PARA CB ATÉ 70 mm² - INSTALAÇÕES ELÉTRICAS / SPDA-ATERRAMENTO E FIAÇÕES (Escolas Técnicas Padrões FNDE).</v>
          </cell>
          <cell r="C6069" t="str">
            <v>Un</v>
          </cell>
          <cell r="D6069">
            <v>33.412500000000001</v>
          </cell>
          <cell r="E6069">
            <v>26.73</v>
          </cell>
          <cell r="F6069" t="str">
            <v>SEE</v>
          </cell>
        </row>
        <row r="6070">
          <cell r="A6070" t="str">
            <v/>
          </cell>
          <cell r="D6070">
            <v>0</v>
          </cell>
        </row>
        <row r="6071">
          <cell r="A6071" t="str">
            <v>35.13.063</v>
          </cell>
          <cell r="B6071" t="str">
            <v>HASTE DE ATERRAMENTO DE AÇO COBREADO 3/4" x 2,5 m - INSTALAÇÕES ELÉTRICAS / SPDA-ATERRAMENTO E FIAÇÕES (Escolas Técnicas Padrões FNDE).</v>
          </cell>
          <cell r="C6071" t="str">
            <v>Un</v>
          </cell>
          <cell r="D6071">
            <v>60.225000000000001</v>
          </cell>
          <cell r="E6071">
            <v>48.18</v>
          </cell>
          <cell r="F6071" t="str">
            <v>SEE</v>
          </cell>
        </row>
        <row r="6072">
          <cell r="A6072" t="str">
            <v/>
          </cell>
          <cell r="D6072">
            <v>0</v>
          </cell>
        </row>
        <row r="6073">
          <cell r="A6073" t="str">
            <v>35.13.065</v>
          </cell>
          <cell r="B6073" t="str">
            <v>ELETRODUTO PVC 1" - INSTALAÇÕES ELÉTRICAS / SPDA-ATERRAMENTO E FIAÇÕES (Escolas Técnicas Padrões FNDE).</v>
          </cell>
          <cell r="C6073" t="str">
            <v>m</v>
          </cell>
          <cell r="D6073">
            <v>8.5625</v>
          </cell>
          <cell r="E6073">
            <v>6.85</v>
          </cell>
          <cell r="F6073" t="str">
            <v>SEE</v>
          </cell>
        </row>
        <row r="6074">
          <cell r="A6074" t="str">
            <v/>
          </cell>
          <cell r="D6074">
            <v>0</v>
          </cell>
        </row>
        <row r="6075">
          <cell r="A6075" t="str">
            <v>35.13.074</v>
          </cell>
          <cell r="B6075" t="str">
            <v>LUMINÁRIAS DE EMERGÊNCIA DE 8 WATTS - INSTALAÇÕES ELÉTRICAS / POSTE, LIUMINÁRIAS, INTERRUPTORES (Escolas Técnicas Padrões FNDE).</v>
          </cell>
          <cell r="C6075" t="str">
            <v>Un</v>
          </cell>
          <cell r="D6075">
            <v>47.737499999999997</v>
          </cell>
          <cell r="E6075">
            <v>38.19</v>
          </cell>
          <cell r="F6075" t="str">
            <v>SEE</v>
          </cell>
        </row>
        <row r="6076">
          <cell r="A6076" t="str">
            <v/>
          </cell>
          <cell r="D6076">
            <v>0</v>
          </cell>
        </row>
        <row r="6077">
          <cell r="A6077" t="str">
            <v>35.13.078</v>
          </cell>
          <cell r="B6077" t="str">
            <v>LUMINÁRIA TIPO ARANDELA DE 20 w - INSTALAÇÕES ELÉTRICAS / POSTE, LIUMINÁRIAS, INTERRUPTORES (Escolas Técnicas Padrões FNDE).</v>
          </cell>
          <cell r="C6077" t="str">
            <v>Un</v>
          </cell>
          <cell r="D6077">
            <v>69.1875</v>
          </cell>
          <cell r="E6077">
            <v>55.35</v>
          </cell>
          <cell r="F6077" t="str">
            <v>SEE</v>
          </cell>
        </row>
        <row r="6078">
          <cell r="A6078" t="str">
            <v/>
          </cell>
          <cell r="D6078">
            <v>0</v>
          </cell>
        </row>
        <row r="6079">
          <cell r="A6079" t="str">
            <v>35.13.089</v>
          </cell>
          <cell r="B6079" t="str">
            <v>PONTOS DE REDE LÓGICA COMPLETO COM TOMADA RJ45, ESPELHO PARA ACABAMENTO, TOMADA FÊMEA - INSTALAÇÕES ELÉTRICAS / REDE LÓGICA DE DADOS E VOZ (Escolas Técnicas Padrões FNDE).</v>
          </cell>
          <cell r="C6079" t="str">
            <v>Un</v>
          </cell>
          <cell r="D6079">
            <v>24.024999999999999</v>
          </cell>
          <cell r="E6079">
            <v>19.22</v>
          </cell>
          <cell r="F6079" t="str">
            <v>SEE</v>
          </cell>
        </row>
        <row r="6080">
          <cell r="A6080" t="str">
            <v/>
          </cell>
          <cell r="D6080">
            <v>0</v>
          </cell>
        </row>
        <row r="6081">
          <cell r="A6081" t="str">
            <v>35.14.001</v>
          </cell>
          <cell r="B6081" t="str">
            <v>TUBULAÇÃO DE ESGOTO EXTERNA DIÂM. 75 mm COM CONEXÕES - INSTALAÇÕES HIDROSANITÁRIAS, INCÊNDIO, GÁS (Escolas Técnicas Padrões FNDE).</v>
          </cell>
          <cell r="C6081" t="str">
            <v>m</v>
          </cell>
          <cell r="D6081">
            <v>13.9375</v>
          </cell>
          <cell r="E6081">
            <v>11.15</v>
          </cell>
          <cell r="F6081" t="str">
            <v>SEE</v>
          </cell>
        </row>
        <row r="6082">
          <cell r="A6082" t="str">
            <v/>
          </cell>
          <cell r="D6082">
            <v>0</v>
          </cell>
        </row>
        <row r="6083">
          <cell r="A6083" t="str">
            <v>35.14.002</v>
          </cell>
          <cell r="B6083" t="str">
            <v>TUBULAÇÃO DE ESGOTO EXTERNA DIÂM. 100 mm COM CONEXÕES - INSTALAÇÕES HIDROSANITÁRIAS, INCÊNDIO, GÁS (Escolas Técnicas Padrões FNDE).</v>
          </cell>
          <cell r="C6083" t="str">
            <v>m</v>
          </cell>
          <cell r="D6083">
            <v>18.75</v>
          </cell>
          <cell r="E6083">
            <v>15</v>
          </cell>
          <cell r="F6083" t="str">
            <v>SEE</v>
          </cell>
        </row>
        <row r="6084">
          <cell r="A6084" t="str">
            <v/>
          </cell>
          <cell r="D6084">
            <v>0</v>
          </cell>
        </row>
        <row r="6085">
          <cell r="A6085" t="str">
            <v>35.14.003</v>
          </cell>
          <cell r="B6085" t="str">
            <v>TUBULAÇÃO DE ESGOTO EXTERNA DIÂM. 150 mm COM CONEXÕES - INSTALAÇÕES HIDROSANITÁRIAS, INCÊNDIO, GÁS (Escolas Técnicas Padrões FNDE).</v>
          </cell>
          <cell r="C6085" t="str">
            <v>m</v>
          </cell>
          <cell r="D6085">
            <v>35.137500000000003</v>
          </cell>
          <cell r="E6085">
            <v>28.11</v>
          </cell>
          <cell r="F6085" t="str">
            <v>SEE</v>
          </cell>
        </row>
        <row r="6086">
          <cell r="A6086" t="str">
            <v/>
          </cell>
          <cell r="D6086">
            <v>0</v>
          </cell>
        </row>
        <row r="6087">
          <cell r="A6087" t="str">
            <v>35.14.005</v>
          </cell>
          <cell r="B6087" t="str">
            <v>TUBULAÇÃO DE ÁGUA EXTERNA DIÂM. 25 mm COM CONEXÕES - INSTALAÇÕES HIDROSANITÁRIAS, INCÊNDIO, GÁS (Escolas Técnicas Padrões FNDE).</v>
          </cell>
          <cell r="C6087" t="str">
            <v>m</v>
          </cell>
          <cell r="D6087">
            <v>8.0749999999999993</v>
          </cell>
          <cell r="E6087">
            <v>6.46</v>
          </cell>
          <cell r="F6087" t="str">
            <v>SEE</v>
          </cell>
        </row>
        <row r="6088">
          <cell r="A6088" t="str">
            <v/>
          </cell>
          <cell r="D6088">
            <v>0</v>
          </cell>
        </row>
        <row r="6089">
          <cell r="A6089" t="str">
            <v>35.14.006</v>
          </cell>
          <cell r="B6089" t="str">
            <v>TUBULAÇÃO DE ÁGUA EXTERNA DIÂM. 32 mm COM CONEXÕES - INSTALAÇÕES HIDROSANITÁRIAS, INCÊNDIO, GÁS (Escolas Técnicas Padrões FNDE).</v>
          </cell>
          <cell r="C6089" t="str">
            <v>m</v>
          </cell>
          <cell r="D6089">
            <v>12.137500000000001</v>
          </cell>
          <cell r="E6089">
            <v>9.7100000000000009</v>
          </cell>
          <cell r="F6089" t="str">
            <v>SEE</v>
          </cell>
        </row>
        <row r="6090">
          <cell r="A6090" t="str">
            <v/>
          </cell>
          <cell r="D6090">
            <v>0</v>
          </cell>
        </row>
        <row r="6091">
          <cell r="A6091" t="str">
            <v>35.14.007</v>
          </cell>
          <cell r="B6091" t="str">
            <v>TUBULAÇÃO DE ÁGUA EXTERNA DIÂM. 40 mm COM CONEXÕES - INSTALAÇÕES HIDROSANITÁRIAS, INCÊNDIO, GÁS (Escolas Técnicas Padrões FNDE).</v>
          </cell>
          <cell r="C6091" t="str">
            <v>m</v>
          </cell>
          <cell r="D6091">
            <v>15.7125</v>
          </cell>
          <cell r="E6091">
            <v>12.57</v>
          </cell>
          <cell r="F6091" t="str">
            <v>SEE</v>
          </cell>
        </row>
        <row r="6092">
          <cell r="A6092" t="str">
            <v/>
          </cell>
          <cell r="D6092">
            <v>0</v>
          </cell>
        </row>
        <row r="6093">
          <cell r="A6093" t="str">
            <v>35.14.008</v>
          </cell>
          <cell r="B6093" t="str">
            <v>TUBULAÇÃO DE ÁGUA EXTERNA DIÂM. 50 mm COM CONEXÕES - INSTALAÇÕES HIDROSANITÁRIAS, INCÊNDIO, GÁS (Escolas Técnicas Padrões FNDE).</v>
          </cell>
          <cell r="C6093" t="str">
            <v>m</v>
          </cell>
          <cell r="D6093">
            <v>18.162499999999998</v>
          </cell>
          <cell r="E6093">
            <v>14.53</v>
          </cell>
          <cell r="F6093" t="str">
            <v>SEE</v>
          </cell>
        </row>
        <row r="6094">
          <cell r="A6094" t="str">
            <v/>
          </cell>
          <cell r="D6094">
            <v>0</v>
          </cell>
        </row>
        <row r="6095">
          <cell r="A6095" t="str">
            <v>35.14.009</v>
          </cell>
          <cell r="B6095" t="str">
            <v>TUBULAÇÃO DE ÁGUA EXTERNA DIÂM. 60 mm COM CONEXÕES - INSTALAÇÕES HIDROSANITÁRIAS, INCÊNDIO, GÁS (Escolas Técnicas Padrões FNDE).</v>
          </cell>
          <cell r="C6095" t="str">
            <v>m</v>
          </cell>
          <cell r="D6095">
            <v>26.1875</v>
          </cell>
          <cell r="E6095">
            <v>20.95</v>
          </cell>
          <cell r="F6095" t="str">
            <v>SEE</v>
          </cell>
        </row>
        <row r="6096">
          <cell r="A6096" t="str">
            <v/>
          </cell>
          <cell r="D6096">
            <v>0</v>
          </cell>
        </row>
        <row r="6097">
          <cell r="A6097" t="str">
            <v>35.14.010</v>
          </cell>
          <cell r="B6097" t="str">
            <v>TUBULAÇÃO DE ÁGUA PLUVIAL EXTERNA DIÂM. 75 mm COM CONEXÕES - INSTALAÇÕES HIDROSANITÁRIAS, INCÊNDIO, GÁS (Escolas Técnicas Padrões FNDE).</v>
          </cell>
          <cell r="C6097" t="str">
            <v>m</v>
          </cell>
          <cell r="D6097">
            <v>13.9375</v>
          </cell>
          <cell r="E6097">
            <v>11.15</v>
          </cell>
          <cell r="F6097" t="str">
            <v>SEE</v>
          </cell>
        </row>
        <row r="6098">
          <cell r="A6098" t="str">
            <v/>
          </cell>
          <cell r="D6098">
            <v>0</v>
          </cell>
        </row>
        <row r="6099">
          <cell r="A6099" t="str">
            <v>35.14.011</v>
          </cell>
          <cell r="B6099" t="str">
            <v>TUBULAÇÃO DE ÁGUA PLUVIAL EXTERNA DIÂM. 100 mm COM CONEXÕES - INSTALAÇÕES HIDROSANITÁRIAS, INCÊNDIO, GÁS (Escolas Técnicas Padrões FNDE).</v>
          </cell>
          <cell r="C6099" t="str">
            <v>m</v>
          </cell>
          <cell r="D6099">
            <v>18.75</v>
          </cell>
          <cell r="E6099">
            <v>15</v>
          </cell>
          <cell r="F6099" t="str">
            <v>SEE</v>
          </cell>
        </row>
        <row r="6100">
          <cell r="A6100" t="str">
            <v/>
          </cell>
          <cell r="D6100">
            <v>0</v>
          </cell>
        </row>
        <row r="6101">
          <cell r="A6101" t="str">
            <v>35.14.012</v>
          </cell>
          <cell r="B6101" t="str">
            <v>TUBULAÇÃO DE ÁGUA PLUVIAL EXTERNA DIÂM. 150 mm COM CONEXÕES - INSTALAÇÕES HIDROSANITÁRIAS, INCÊNDIO, GÁS (Escolas Técnicas Padrões FNDE).</v>
          </cell>
          <cell r="C6101" t="str">
            <v>m</v>
          </cell>
          <cell r="D6101">
            <v>35.137500000000003</v>
          </cell>
          <cell r="E6101">
            <v>28.11</v>
          </cell>
          <cell r="F6101" t="str">
            <v>SEE</v>
          </cell>
        </row>
        <row r="6102">
          <cell r="A6102" t="str">
            <v/>
          </cell>
          <cell r="D6102">
            <v>0</v>
          </cell>
        </row>
        <row r="6103">
          <cell r="A6103" t="str">
            <v>35.14.013</v>
          </cell>
          <cell r="B6103" t="str">
            <v>TUBULAÇÃO DE ÁGUA PLUVIAL EXTERNA DIÂM. 200 mm COM CONEXÕES - INSTALAÇÕES HIDROSANITÁRIAS, INCÊNDIO, GÁS (Escolas Técnicas Padrões FNDE).</v>
          </cell>
          <cell r="C6103" t="str">
            <v>m</v>
          </cell>
          <cell r="D6103">
            <v>61.574999999999996</v>
          </cell>
          <cell r="E6103">
            <v>49.26</v>
          </cell>
          <cell r="F6103" t="str">
            <v>SEE</v>
          </cell>
        </row>
        <row r="6104">
          <cell r="A6104" t="str">
            <v/>
          </cell>
          <cell r="D6104">
            <v>0</v>
          </cell>
        </row>
        <row r="6105">
          <cell r="A6105" t="str">
            <v>35.14.014</v>
          </cell>
          <cell r="B6105" t="str">
            <v>TUBULAÇÃO DE ESGOTO INTERNA DIÂM. 40 mm COM CONEXÕES - INSTALAÇÕES HIDROSANITÁRIAS, INCÊNDIO, GÁS (Escolas Técnicas Padrões FNDE).</v>
          </cell>
          <cell r="C6105" t="str">
            <v>m</v>
          </cell>
          <cell r="D6105">
            <v>7.5124999999999993</v>
          </cell>
          <cell r="E6105">
            <v>6.01</v>
          </cell>
          <cell r="F6105" t="str">
            <v>SEE</v>
          </cell>
        </row>
        <row r="6106">
          <cell r="A6106" t="str">
            <v/>
          </cell>
          <cell r="D6106">
            <v>0</v>
          </cell>
        </row>
        <row r="6107">
          <cell r="A6107" t="str">
            <v>35.14.015</v>
          </cell>
          <cell r="B6107" t="str">
            <v>TUBULAÇÃO DE ESGOTO INTERNA DIÂM. 50 mm COM CONEXÕES - INSTALAÇÕES HIDROSANITÁRIAS, INCÊNDIO, GÁS (Escolas Técnicas Padrões FNDE).</v>
          </cell>
          <cell r="C6107" t="str">
            <v>m</v>
          </cell>
          <cell r="D6107">
            <v>10.324999999999999</v>
          </cell>
          <cell r="E6107">
            <v>8.26</v>
          </cell>
          <cell r="F6107" t="str">
            <v>SEE</v>
          </cell>
        </row>
        <row r="6108">
          <cell r="A6108" t="str">
            <v/>
          </cell>
          <cell r="D6108">
            <v>0</v>
          </cell>
        </row>
        <row r="6109">
          <cell r="A6109" t="str">
            <v>35.14.016</v>
          </cell>
          <cell r="B6109" t="str">
            <v>TUBULAÇÃO DE ESGOTO INTERNA DIÂM. 75 mm COM CONEXÕES - INSTALAÇÕES HIDROSANITÁRIAS, INCÊNDIO, GÁS (Escolas Técnicas Padrões FNDE).</v>
          </cell>
          <cell r="C6109" t="str">
            <v>m</v>
          </cell>
          <cell r="D6109">
            <v>13.9375</v>
          </cell>
          <cell r="E6109">
            <v>11.15</v>
          </cell>
          <cell r="F6109" t="str">
            <v>SEE</v>
          </cell>
        </row>
        <row r="6110">
          <cell r="A6110" t="str">
            <v/>
          </cell>
          <cell r="D6110">
            <v>0</v>
          </cell>
        </row>
        <row r="6111">
          <cell r="A6111" t="str">
            <v>35.14.017</v>
          </cell>
          <cell r="B6111" t="str">
            <v>TUBULAÇÃO DE ESGOTO INTERNA DIÂM. 100 mm COM CONEXÕES - INSTALAÇÕES HIDROSANITÁRIAS, INCÊNDIO, GÁS (Escolas Técnicas Padrões FNDE).</v>
          </cell>
          <cell r="C6111" t="str">
            <v>m</v>
          </cell>
          <cell r="D6111">
            <v>17.675000000000001</v>
          </cell>
          <cell r="E6111">
            <v>14.14</v>
          </cell>
          <cell r="F6111" t="str">
            <v>SEE</v>
          </cell>
        </row>
        <row r="6112">
          <cell r="A6112" t="str">
            <v/>
          </cell>
          <cell r="D6112">
            <v>0</v>
          </cell>
        </row>
        <row r="6113">
          <cell r="A6113" t="str">
            <v>35.14.018</v>
          </cell>
          <cell r="B6113" t="str">
            <v>TUBULAÇÃO DE ESGOTO INTERNA DIÂM. 150 mm COM CONEXÕES - INSTALAÇÕES HIDROSANITÁRIAS, INCÊNDIO, GÁS (Escolas Técnicas Padrões FNDE).</v>
          </cell>
          <cell r="C6113" t="str">
            <v>m</v>
          </cell>
          <cell r="D6113">
            <v>35.137500000000003</v>
          </cell>
          <cell r="E6113">
            <v>28.11</v>
          </cell>
          <cell r="F6113" t="str">
            <v>SEE</v>
          </cell>
        </row>
        <row r="6114">
          <cell r="A6114" t="str">
            <v/>
          </cell>
          <cell r="D6114">
            <v>0</v>
          </cell>
        </row>
        <row r="6115">
          <cell r="A6115" t="str">
            <v>35.14.019</v>
          </cell>
          <cell r="B6115" t="str">
            <v>TUBULAÇÃO DE INCÊNDIO INTERNA DIÂM. 2 1/2" COM CONEXÕES - INSTALAÇÕES HIDROSANITÁRIAS, INCÊNDIO, GÁS (Escolas Técnicas Padrões FNDE).</v>
          </cell>
          <cell r="C6115" t="str">
            <v>m</v>
          </cell>
          <cell r="D6115">
            <v>111.5</v>
          </cell>
          <cell r="E6115">
            <v>89.2</v>
          </cell>
          <cell r="F6115" t="str">
            <v>SEE</v>
          </cell>
        </row>
        <row r="6116">
          <cell r="A6116" t="str">
            <v/>
          </cell>
          <cell r="D6116">
            <v>0</v>
          </cell>
        </row>
        <row r="6117">
          <cell r="A6117" t="str">
            <v>35.14.020</v>
          </cell>
          <cell r="B6117" t="str">
            <v>TUBULAÇÃO DE ÁGUA INTERNA DIÂM. 20 mm COM CONEXÕES - INSTALAÇÕES HIDROSANITÁRIAS, INCÊNDIO, GÁS (Escolas Técnicas Padrões FNDE).</v>
          </cell>
          <cell r="C6117" t="str">
            <v>m</v>
          </cell>
          <cell r="D6117">
            <v>7.0374999999999996</v>
          </cell>
          <cell r="E6117">
            <v>5.63</v>
          </cell>
          <cell r="F6117" t="str">
            <v>SEE</v>
          </cell>
        </row>
        <row r="6118">
          <cell r="A6118" t="str">
            <v/>
          </cell>
          <cell r="D6118">
            <v>0</v>
          </cell>
        </row>
        <row r="6119">
          <cell r="A6119" t="str">
            <v>35.14.021</v>
          </cell>
          <cell r="B6119" t="str">
            <v>TUBULAÇÃO DE ÁGUA INTERNA DIÂM. 25 mm COM CONEXÕES - INSTALAÇÕES HIDROSANITÁRIAS, INCÊNDIO, GÁS (Escolas Técnicas Padrões FNDE).</v>
          </cell>
          <cell r="C6119" t="str">
            <v>m</v>
          </cell>
          <cell r="D6119">
            <v>8.0749999999999993</v>
          </cell>
          <cell r="E6119">
            <v>6.46</v>
          </cell>
          <cell r="F6119" t="str">
            <v>SEE</v>
          </cell>
        </row>
        <row r="6120">
          <cell r="A6120" t="str">
            <v/>
          </cell>
          <cell r="D6120">
            <v>0</v>
          </cell>
        </row>
        <row r="6121">
          <cell r="A6121" t="str">
            <v>35.14.022</v>
          </cell>
          <cell r="B6121" t="str">
            <v>TUBULAÇÃO DE ÁGUA INTERNA DIÂM. 32 mm COM CONEXÕES - INSTALAÇÕES HIDROSANITÁRIAS, INCÊNDIO, GÁS (Escolas Técnicas Padrões FNDE).</v>
          </cell>
          <cell r="C6121" t="str">
            <v>m</v>
          </cell>
          <cell r="D6121">
            <v>12.137500000000001</v>
          </cell>
          <cell r="E6121">
            <v>9.7100000000000009</v>
          </cell>
          <cell r="F6121" t="str">
            <v>SEE</v>
          </cell>
        </row>
        <row r="6122">
          <cell r="A6122" t="str">
            <v/>
          </cell>
          <cell r="D6122">
            <v>0</v>
          </cell>
        </row>
        <row r="6123">
          <cell r="A6123" t="str">
            <v>35.14.023</v>
          </cell>
          <cell r="B6123" t="str">
            <v>TUBULAÇÃO DE ÁGUA INTERNA DIÂM. 40 mm COM CONEXÕES - INSTALAÇÕES HIDROSANITÁRIAS, INCÊNDIO, GÁS (Escolas Técnicas Padrões FNDE).</v>
          </cell>
          <cell r="C6123" t="str">
            <v>m</v>
          </cell>
          <cell r="D6123">
            <v>15.7125</v>
          </cell>
          <cell r="E6123">
            <v>12.57</v>
          </cell>
          <cell r="F6123" t="str">
            <v>SEE</v>
          </cell>
        </row>
        <row r="6124">
          <cell r="A6124" t="str">
            <v/>
          </cell>
          <cell r="D6124">
            <v>0</v>
          </cell>
        </row>
        <row r="6125">
          <cell r="A6125" t="str">
            <v>35.14.024</v>
          </cell>
          <cell r="B6125" t="str">
            <v>CAIXA DE GORDURA DE 60 x 120 cm - INSTALAÇÕES HIDROSANITÁRIAS, INCÊNDIO, GÁS / SERVIÇOS DIVERSOS (Escolas Técnicas Padrões FNDE).</v>
          </cell>
          <cell r="C6125" t="str">
            <v>Un</v>
          </cell>
          <cell r="D6125">
            <v>186.3125</v>
          </cell>
          <cell r="E6125">
            <v>149.05000000000001</v>
          </cell>
          <cell r="F6125" t="str">
            <v>SEE</v>
          </cell>
        </row>
        <row r="6126">
          <cell r="A6126" t="str">
            <v/>
          </cell>
          <cell r="D6126">
            <v>0</v>
          </cell>
        </row>
        <row r="6127">
          <cell r="A6127" t="str">
            <v>35.14.025</v>
          </cell>
          <cell r="B6127" t="str">
            <v>CAIXA DE INSPEÇÃO PARA ESGOTO DE 60 x 60 cm - INSTALAÇÕES HIDROSANITÁRIAS, INCÊNDIO, GÁS / SERVIÇOS DIVERSOS (Escolas Técnicas Padrões FNDE).</v>
          </cell>
          <cell r="C6127" t="str">
            <v>Un</v>
          </cell>
          <cell r="D6127">
            <v>279.3</v>
          </cell>
          <cell r="E6127">
            <v>223.44</v>
          </cell>
          <cell r="F6127" t="str">
            <v>SEE</v>
          </cell>
        </row>
        <row r="6128">
          <cell r="A6128" t="str">
            <v/>
          </cell>
          <cell r="D6128">
            <v>0</v>
          </cell>
        </row>
        <row r="6129">
          <cell r="A6129" t="str">
            <v>35.14.026</v>
          </cell>
          <cell r="B6129" t="str">
            <v>CAIXA COM SEIXO ROLADO PARA ÁGUA PLUVIAL DE 60 x 60 cm - INSTALAÇÕES HIDROSANITÁRIAS, INCÊNDIO, GÁS / SERVIÇOS DIVERSOS (Escolas Técnicas Padrões FNDE).</v>
          </cell>
          <cell r="C6129" t="str">
            <v>Un</v>
          </cell>
          <cell r="D6129">
            <v>59.537500000000001</v>
          </cell>
          <cell r="E6129">
            <v>47.63</v>
          </cell>
          <cell r="F6129" t="str">
            <v>SEE</v>
          </cell>
        </row>
        <row r="6130">
          <cell r="A6130" t="str">
            <v/>
          </cell>
          <cell r="D6130">
            <v>0</v>
          </cell>
        </row>
        <row r="6131">
          <cell r="A6131" t="str">
            <v>35.14.027</v>
          </cell>
          <cell r="B6131" t="str">
            <v>TORNEIRA PARA JARDIM DIÂM. 25 mm - INSTALAÇÕES HIDROSANITÁRIAS, INCÊNDIO, GÁS / SERVIÇOS DIVERSOS (Escolas Técnicas Padrões FNDE).</v>
          </cell>
          <cell r="C6131" t="str">
            <v>Un</v>
          </cell>
          <cell r="D6131">
            <v>17.5</v>
          </cell>
          <cell r="E6131">
            <v>14</v>
          </cell>
          <cell r="F6131" t="str">
            <v>SEE</v>
          </cell>
        </row>
        <row r="6132">
          <cell r="A6132" t="str">
            <v/>
          </cell>
          <cell r="D6132">
            <v>0</v>
          </cell>
        </row>
        <row r="6133">
          <cell r="A6133" t="str">
            <v>35.14.030</v>
          </cell>
          <cell r="B6133" t="str">
            <v>REGISTRO DE GAVETA DIÂM. 1" - INSTALAÇÕES HIDROSANITÁRIAS, INCÊNDIO, GÁS / REGISTROS, HIDRANTES (Escolas Técnicas Padrões FNDE).</v>
          </cell>
          <cell r="C6133" t="str">
            <v>Un</v>
          </cell>
          <cell r="D6133">
            <v>99.175000000000011</v>
          </cell>
          <cell r="E6133">
            <v>79.34</v>
          </cell>
          <cell r="F6133" t="str">
            <v>SEE</v>
          </cell>
        </row>
        <row r="6134">
          <cell r="A6134" t="str">
            <v/>
          </cell>
          <cell r="D6134">
            <v>0</v>
          </cell>
        </row>
        <row r="6135">
          <cell r="A6135" t="str">
            <v>35.14.031</v>
          </cell>
          <cell r="B6135" t="str">
            <v>REGISTRO DE GAVETA DIÂM. 3/4" - INSTALAÇÕES HIDROSANITÁRIAS, INCÊNDIO, GÁS / REGISTROS, HIDRANTES (Escolas Técnicas Padrões FNDE).</v>
          </cell>
          <cell r="C6135" t="str">
            <v>Un</v>
          </cell>
          <cell r="D6135">
            <v>75.25</v>
          </cell>
          <cell r="E6135">
            <v>60.2</v>
          </cell>
          <cell r="F6135" t="str">
            <v>SEE</v>
          </cell>
        </row>
        <row r="6136">
          <cell r="A6136" t="str">
            <v/>
          </cell>
          <cell r="D6136">
            <v>0</v>
          </cell>
        </row>
        <row r="6137">
          <cell r="A6137" t="str">
            <v>35.14.032</v>
          </cell>
          <cell r="B6137" t="str">
            <v>REGISTRO DE GAVETA DIÂM. 32 mm - INSTALAÇÕES HIDROSANITÁRIAS, INCÊNDIO, GÁS / REGISTROS, HIDRANTES (Escolas Técnicas Padrões FNDE).</v>
          </cell>
          <cell r="C6137" t="str">
            <v>Un</v>
          </cell>
          <cell r="D6137">
            <v>138.9</v>
          </cell>
          <cell r="E6137">
            <v>111.12</v>
          </cell>
          <cell r="F6137" t="str">
            <v>SEE</v>
          </cell>
        </row>
        <row r="6138">
          <cell r="A6138" t="str">
            <v/>
          </cell>
          <cell r="D6138">
            <v>0</v>
          </cell>
        </row>
        <row r="6139">
          <cell r="A6139" t="str">
            <v>35.14.033</v>
          </cell>
          <cell r="B6139" t="str">
            <v>REGISTRO DE PRESSÃO DIÂM. 25 mm - INSTALAÇÕES HIDROSANITÁRIAS, INCÊNDIO, GÁS / REGISTROS, HIDRANTES (Escolas Técnicas Padrões FNDE).</v>
          </cell>
          <cell r="C6139" t="str">
            <v>Un</v>
          </cell>
          <cell r="D6139">
            <v>99.175000000000011</v>
          </cell>
          <cell r="E6139">
            <v>79.34</v>
          </cell>
          <cell r="F6139" t="str">
            <v>SEE</v>
          </cell>
        </row>
        <row r="6140">
          <cell r="A6140" t="str">
            <v/>
          </cell>
          <cell r="D6140">
            <v>0</v>
          </cell>
        </row>
        <row r="6141">
          <cell r="A6141" t="str">
            <v>35.14.034</v>
          </cell>
          <cell r="B6141" t="str">
            <v>REGISTRO DE RECALQUE DIÂM. 2 1/2" - INSTALAÇÕES HIDROSANITÁRIAS, INCÊNDIO, GÁS / REGISTROS, HIDRANTES (Escolas Técnicas Padrões FNDE).</v>
          </cell>
          <cell r="C6141" t="str">
            <v>Un</v>
          </cell>
          <cell r="D6141">
            <v>241.9</v>
          </cell>
          <cell r="E6141">
            <v>193.52</v>
          </cell>
          <cell r="F6141" t="str">
            <v>SEE</v>
          </cell>
        </row>
        <row r="6142">
          <cell r="A6142" t="str">
            <v/>
          </cell>
          <cell r="D6142">
            <v>0</v>
          </cell>
        </row>
        <row r="6143">
          <cell r="A6143" t="str">
            <v>35.14.037</v>
          </cell>
          <cell r="B6143" t="str">
            <v>EXTINTOR PQS DE 12 kg - INSTALAÇÕES HIDROSANITÁRIAS, INCÊNDIO, GÁS / REGISTROS, HIDRANTES (Escolas Técnicas Padrões FNDE).</v>
          </cell>
          <cell r="C6143" t="str">
            <v>Un</v>
          </cell>
          <cell r="D6143">
            <v>245.33750000000001</v>
          </cell>
          <cell r="E6143">
            <v>196.27</v>
          </cell>
          <cell r="F6143" t="str">
            <v>SEE</v>
          </cell>
        </row>
        <row r="6144">
          <cell r="A6144" t="str">
            <v/>
          </cell>
          <cell r="D6144">
            <v>0</v>
          </cell>
        </row>
        <row r="6145">
          <cell r="A6145" t="str">
            <v>35.14.038</v>
          </cell>
          <cell r="B6145" t="str">
            <v>EXTINTOR PQS DE 4 OU 6 kg - INSTALAÇÕES HIDROSANITÁRIAS, INCÊNDIO, GÁS / REGISTROS, HIDRANTES (Escolas Técnicas Padrões FNDE).</v>
          </cell>
          <cell r="C6145" t="str">
            <v>Un</v>
          </cell>
          <cell r="D6145">
            <v>149.19999999999999</v>
          </cell>
          <cell r="E6145">
            <v>119.36</v>
          </cell>
          <cell r="F6145" t="str">
            <v>SEE</v>
          </cell>
        </row>
        <row r="6146">
          <cell r="A6146" t="str">
            <v/>
          </cell>
          <cell r="D6146">
            <v>0</v>
          </cell>
        </row>
        <row r="6147">
          <cell r="A6147" t="str">
            <v>35.14.039</v>
          </cell>
          <cell r="B6147" t="str">
            <v>EXTINTOR APL DE 10 L - INSTALAÇÕES HIDROSANITÁRIAS, INCÊNDIO, GÁS / REGISTROS, HIDRANTES (Escolas Técnicas Padrões FNDE).</v>
          </cell>
          <cell r="C6147" t="str">
            <v>Un</v>
          </cell>
          <cell r="D6147">
            <v>129.08750000000001</v>
          </cell>
          <cell r="E6147">
            <v>103.27</v>
          </cell>
          <cell r="F6147" t="str">
            <v>SEE</v>
          </cell>
        </row>
        <row r="6148">
          <cell r="A6148" t="str">
            <v/>
          </cell>
          <cell r="D6148">
            <v>0</v>
          </cell>
        </row>
        <row r="6149">
          <cell r="A6149" t="str">
            <v>35.14.048</v>
          </cell>
          <cell r="B6149" t="str">
            <v>MICTÓRIO DE LOUÇA COMPLETO COM VÁLVULA - INSTALAÇÕES HIDROSANITÁRIAS, INCÊNDIO, GÁS /  PEÇAS E METAIS SANITÁRIOS(Escolas Técnicas Padrões FNDE).</v>
          </cell>
          <cell r="C6149" t="str">
            <v>Un</v>
          </cell>
          <cell r="D6149">
            <v>175.46250000000001</v>
          </cell>
          <cell r="E6149">
            <v>140.37</v>
          </cell>
          <cell r="F6149" t="str">
            <v>SEE</v>
          </cell>
        </row>
        <row r="6150">
          <cell r="A6150" t="str">
            <v/>
          </cell>
          <cell r="D6150">
            <v>0</v>
          </cell>
        </row>
        <row r="6151">
          <cell r="A6151" t="str">
            <v>35.14.049</v>
          </cell>
          <cell r="B6151" t="str">
            <v>TANQUE DE LOUÇA MÉDIO DE 30 LITROS COMPLETO - INSTALAÇÕES HIDROSANITÁRIAS, INCÊNDIO, GÁS /  PEÇAS E METAIS SANITÁRIOS(Escolas Técnicas Padrões FNDE).</v>
          </cell>
          <cell r="C6151" t="str">
            <v>Un</v>
          </cell>
          <cell r="D6151">
            <v>363.66250000000002</v>
          </cell>
          <cell r="E6151">
            <v>290.93</v>
          </cell>
          <cell r="F6151" t="str">
            <v>SEE</v>
          </cell>
        </row>
        <row r="6152">
          <cell r="A6152" t="str">
            <v/>
          </cell>
          <cell r="D6152">
            <v>0</v>
          </cell>
        </row>
        <row r="6153">
          <cell r="A6153" t="str">
            <v>35.14.051</v>
          </cell>
          <cell r="B6153" t="str">
            <v>LAVATÓRIO DE LOUÇA COMPLETA C/ SIFÃO E VÁLVULA CROMADA - INSTALAÇÕES HIDROSANITÁRIAS, INCÊNDIO, GÁS /  PEÇAS E METAIS SANITÁRIOS(Escolas Técnicas Padrões FNDE).</v>
          </cell>
          <cell r="C6153" t="str">
            <v>Un</v>
          </cell>
          <cell r="D6153">
            <v>95.075000000000003</v>
          </cell>
          <cell r="E6153">
            <v>76.06</v>
          </cell>
          <cell r="F6153" t="str">
            <v>SEE</v>
          </cell>
        </row>
        <row r="6154">
          <cell r="A6154" t="str">
            <v/>
          </cell>
          <cell r="D6154">
            <v>0</v>
          </cell>
        </row>
        <row r="6155">
          <cell r="A6155" t="str">
            <v>35.14.052</v>
          </cell>
          <cell r="B6155" t="str">
            <v>BACIA DE LOUÇA COM VÁLVULA DE DESCARGA DUPLO - INSTALAÇÕES HIDROSANITÁRIAS, INCÊNDIO, GÁS /  PEÇAS E METAIS SANITÁRIOS(Escolas Técnicas Padrões FNDE).</v>
          </cell>
          <cell r="C6155" t="str">
            <v>Un</v>
          </cell>
          <cell r="D6155">
            <v>353.42500000000001</v>
          </cell>
          <cell r="E6155">
            <v>282.74</v>
          </cell>
          <cell r="F6155" t="str">
            <v>SEE</v>
          </cell>
        </row>
        <row r="6156">
          <cell r="A6156" t="str">
            <v/>
          </cell>
          <cell r="D6156">
            <v>0</v>
          </cell>
        </row>
        <row r="6157">
          <cell r="A6157" t="str">
            <v>35.14.053</v>
          </cell>
          <cell r="B6157" t="str">
            <v>BACIA DE LOUÇA COM CAIXA DE DESCARGA ACOPLADA - INSTALAÇÕES HIDROSANITÁRIAS, INCÊNDIO, GÁS /  PEÇAS E METAIS SANITÁRIOS(Escolas Técnicas Padrões FNDE).</v>
          </cell>
          <cell r="C6157" t="str">
            <v>Un</v>
          </cell>
          <cell r="D6157">
            <v>244.65</v>
          </cell>
          <cell r="E6157">
            <v>195.72</v>
          </cell>
          <cell r="F6157" t="str">
            <v>SEE</v>
          </cell>
        </row>
        <row r="6158">
          <cell r="A6158" t="str">
            <v/>
          </cell>
          <cell r="D6158">
            <v>0</v>
          </cell>
        </row>
        <row r="6159">
          <cell r="A6159" t="str">
            <v>35.14.055</v>
          </cell>
          <cell r="B6159" t="str">
            <v>PORTA PAPEL DE LOUÇA - INSTALAÇÕES HIDROSANITÁRIAS, INCÊNDIO, GÁS /  PEÇAS E METAIS SANITÁRIOS(Escolas Técnicas Padrões FNDE).</v>
          </cell>
          <cell r="C6159" t="str">
            <v>Un</v>
          </cell>
          <cell r="D6159">
            <v>23.5</v>
          </cell>
          <cell r="E6159">
            <v>18.8</v>
          </cell>
          <cell r="F6159" t="str">
            <v>SEE</v>
          </cell>
        </row>
        <row r="6160">
          <cell r="A6160" t="str">
            <v/>
          </cell>
          <cell r="D6160">
            <v>0</v>
          </cell>
        </row>
        <row r="6161">
          <cell r="A6161" t="str">
            <v>35.14.056</v>
          </cell>
          <cell r="B6161" t="str">
            <v>PORTA TOALHA DE LOUÇA - INSTALAÇÕES HIDROSANITÁRIAS, INCÊNDIO, GÁS /  PEÇAS E METAIS SANITÁRIOS(Escolas Técnicas Padrões FNDE).</v>
          </cell>
          <cell r="C6161" t="str">
            <v>Un</v>
          </cell>
          <cell r="D6161">
            <v>11.899999999999999</v>
          </cell>
          <cell r="E6161">
            <v>9.52</v>
          </cell>
          <cell r="F6161" t="str">
            <v>SEE</v>
          </cell>
        </row>
        <row r="6162">
          <cell r="A6162" t="str">
            <v/>
          </cell>
          <cell r="D6162">
            <v>0</v>
          </cell>
        </row>
        <row r="6163">
          <cell r="A6163" t="str">
            <v>35.14.057</v>
          </cell>
          <cell r="B6163" t="str">
            <v>DUCHA HIGIÊNCA - INSTALAÇÕES HIDROSANITÁRIAS, INCÊNDIO, GÁS /  PEÇAS E METAIS SANITÁRIOS(Escolas Técnicas Padrões FNDE).</v>
          </cell>
          <cell r="C6163" t="str">
            <v>Un</v>
          </cell>
          <cell r="D6163">
            <v>78.899999999999991</v>
          </cell>
          <cell r="E6163">
            <v>63.12</v>
          </cell>
          <cell r="F6163" t="str">
            <v>SEE</v>
          </cell>
        </row>
        <row r="6164">
          <cell r="A6164" t="str">
            <v/>
          </cell>
          <cell r="D6164">
            <v>0</v>
          </cell>
        </row>
        <row r="6165">
          <cell r="A6165" t="str">
            <v>35.14.059</v>
          </cell>
          <cell r="B6165" t="str">
            <v>MEIA SABONETEIRA DE LOUÇA DE 7,50 x 15 cm - INSTALAÇÕES HIDROSANITÁRIAS, INCÊNDIO, GÁS /  PEÇAS E METAIS SANITÁRIOS(Escolas Técnicas Padrões FNDE).</v>
          </cell>
          <cell r="C6165" t="str">
            <v>Un</v>
          </cell>
          <cell r="D6165">
            <v>22.324999999999999</v>
          </cell>
          <cell r="E6165">
            <v>17.86</v>
          </cell>
          <cell r="F6165" t="str">
            <v>SEE</v>
          </cell>
        </row>
        <row r="6166">
          <cell r="A6166" t="str">
            <v/>
          </cell>
          <cell r="D6166">
            <v>0</v>
          </cell>
        </row>
        <row r="6167">
          <cell r="A6167" t="str">
            <v>35.14.062</v>
          </cell>
          <cell r="B6167" t="str">
            <v>BOMBA PARA CISTERNA</v>
          </cell>
          <cell r="C6167" t="str">
            <v>Un</v>
          </cell>
          <cell r="D6167">
            <v>481</v>
          </cell>
          <cell r="E6167">
            <v>384.8</v>
          </cell>
          <cell r="F6167" t="str">
            <v>SEE</v>
          </cell>
        </row>
        <row r="6168">
          <cell r="A6168" t="str">
            <v/>
          </cell>
          <cell r="D6168">
            <v>0</v>
          </cell>
        </row>
        <row r="6169">
          <cell r="A6169" t="str">
            <v>35.14.064</v>
          </cell>
          <cell r="B6169" t="str">
            <v>CONJUNTO MOTO-BOMBA PARA RESERVATÓRIO DE ÁGUA DE REUSO E PLUVIAL, INCLUSIVE PEÇAS PARA INSTALAÇÃO - 3/4 cv - INSTALAÇÕES HIDROSANITÁRIAS, INCÊNDIO, GÁS /  INSTALAÇÕES DIVERSAS (Escolas Técnicas Padrões FNDE).</v>
          </cell>
          <cell r="C6169" t="str">
            <v>Un</v>
          </cell>
          <cell r="D6169">
            <v>481</v>
          </cell>
          <cell r="E6169">
            <v>384.8</v>
          </cell>
          <cell r="F6169" t="str">
            <v>SEE</v>
          </cell>
        </row>
        <row r="6170">
          <cell r="A6170" t="str">
            <v/>
          </cell>
          <cell r="D6170">
            <v>0</v>
          </cell>
        </row>
        <row r="6171">
          <cell r="A6171" t="str">
            <v>35.14.065</v>
          </cell>
          <cell r="B6171" t="str">
            <v>AUTOMÁTICO DE BÓIA INFERIOR - INSTALAÇÕES HIDROSANITÁRIAS, INCÊNDIO, GÁS /  INSTALAÇÕES DIVERSAS (Escolas Técnicas Padrões FNDE).</v>
          </cell>
          <cell r="C6171" t="str">
            <v>Un</v>
          </cell>
          <cell r="D6171">
            <v>38.712499999999999</v>
          </cell>
          <cell r="E6171">
            <v>30.97</v>
          </cell>
          <cell r="F6171" t="str">
            <v>SEE</v>
          </cell>
        </row>
        <row r="6172">
          <cell r="A6172" t="str">
            <v/>
          </cell>
          <cell r="D6172">
            <v>0</v>
          </cell>
        </row>
        <row r="6173">
          <cell r="A6173" t="str">
            <v>35.14.066</v>
          </cell>
          <cell r="B6173" t="str">
            <v>AUTOMÁTICO DE BÓIA SUPERIOR - INSTALAÇÕES HIDROSANITÁRIAS, INCÊNDIO, GÁS /  INSTALAÇÕES DIVERSAS (Escolas Técnicas Padrões FNDE).</v>
          </cell>
          <cell r="C6173" t="str">
            <v>Un</v>
          </cell>
          <cell r="D6173">
            <v>38.712499999999999</v>
          </cell>
          <cell r="E6173">
            <v>30.97</v>
          </cell>
          <cell r="F6173" t="str">
            <v>SEE</v>
          </cell>
        </row>
        <row r="6174">
          <cell r="A6174" t="str">
            <v/>
          </cell>
          <cell r="D6174">
            <v>0</v>
          </cell>
        </row>
        <row r="6175">
          <cell r="A6175" t="str">
            <v>36.00.000</v>
          </cell>
          <cell r="B6175" t="str">
            <v>ESCOLAS PADRÕES FNDE - 06 SALAS</v>
          </cell>
          <cell r="D6175">
            <v>0</v>
          </cell>
        </row>
        <row r="6176">
          <cell r="A6176" t="str">
            <v/>
          </cell>
          <cell r="D6176">
            <v>0</v>
          </cell>
        </row>
        <row r="6177">
          <cell r="A6177" t="str">
            <v>36.01.001</v>
          </cell>
          <cell r="B6177" t="str">
            <v>BARRACÃO PARA ESCRITÓRIO DE OBRA PORTE PEQUENO S=25,41 m² - SERVIÇOS PRELIMINARES / SERVIÇOS PROVISÓRIOS.</v>
          </cell>
          <cell r="C6177" t="str">
            <v>Un</v>
          </cell>
          <cell r="D6177">
            <v>7535.0125000000007</v>
          </cell>
          <cell r="E6177">
            <v>6028.01</v>
          </cell>
          <cell r="F6177" t="str">
            <v>SEE</v>
          </cell>
        </row>
        <row r="6178">
          <cell r="A6178" t="str">
            <v/>
          </cell>
          <cell r="D6178">
            <v>0</v>
          </cell>
        </row>
        <row r="6179">
          <cell r="A6179" t="str">
            <v>36.01.002</v>
          </cell>
          <cell r="B6179" t="str">
            <v>TAPUME EM CHAPA COMPENSADA ESPESSURA = 10 mm, NA ÁREA DE 60 x 50 m - SERVIÇOS PRELIMINARES / SERVIÇOS PROVISÓRIOS.</v>
          </cell>
          <cell r="C6179" t="str">
            <v>m2</v>
          </cell>
          <cell r="D6179">
            <v>44.3</v>
          </cell>
          <cell r="E6179">
            <v>35.44</v>
          </cell>
          <cell r="F6179" t="str">
            <v>SEE</v>
          </cell>
        </row>
        <row r="6180">
          <cell r="A6180" t="str">
            <v/>
          </cell>
          <cell r="D6180">
            <v>0</v>
          </cell>
        </row>
        <row r="6181">
          <cell r="A6181" t="str">
            <v>36.01.003</v>
          </cell>
          <cell r="B6181" t="str">
            <v>PLACA DE OBRA EM CHAPA ZINCADA,  INSTALADA - SERVIÇOS PRELIMINARES / SERVIÇOS PROVISÓRIOS.</v>
          </cell>
          <cell r="C6181" t="str">
            <v>m2</v>
          </cell>
          <cell r="D6181">
            <v>197.71249999999998</v>
          </cell>
          <cell r="E6181">
            <v>158.16999999999999</v>
          </cell>
          <cell r="F6181" t="str">
            <v>SEE</v>
          </cell>
        </row>
        <row r="6182">
          <cell r="A6182" t="str">
            <v/>
          </cell>
          <cell r="D6182">
            <v>0</v>
          </cell>
        </row>
        <row r="6183">
          <cell r="A6183" t="str">
            <v>36.01.004</v>
          </cell>
          <cell r="B6183" t="str">
            <v>LOCAÇÃO DE CONSTRUÇÃO DE EDIFICAÇÃO COM GABARITO DE MADEIRA - SERVIÇOS PRELIMINARES / SERVIÇOS PROVISÓRIOS.</v>
          </cell>
          <cell r="C6183" t="str">
            <v>m2</v>
          </cell>
          <cell r="D6183">
            <v>3.75</v>
          </cell>
          <cell r="E6183">
            <v>3</v>
          </cell>
          <cell r="F6183" t="str">
            <v>SEE</v>
          </cell>
        </row>
        <row r="6184">
          <cell r="A6184" t="str">
            <v/>
          </cell>
          <cell r="D6184">
            <v>0</v>
          </cell>
        </row>
        <row r="6185">
          <cell r="A6185" t="str">
            <v>36.02.001</v>
          </cell>
          <cell r="B6185" t="str">
            <v>ESCAVAÇÃO MANUAL, BALDRAMES E SAPATAS, EM MATERIAL DE 1ª CATEGORIA, PRONFUNDIDADE ATÉ 1,50 m - MOVIMENTO DE TERRAS / MANUAL.</v>
          </cell>
          <cell r="C6185" t="str">
            <v>m3</v>
          </cell>
          <cell r="D6185">
            <v>13.45</v>
          </cell>
          <cell r="E6185">
            <v>10.76</v>
          </cell>
          <cell r="F6185" t="str">
            <v>SEE</v>
          </cell>
        </row>
        <row r="6186">
          <cell r="A6186" t="str">
            <v/>
          </cell>
          <cell r="D6186">
            <v>0</v>
          </cell>
        </row>
        <row r="6187">
          <cell r="A6187" t="str">
            <v>36.02.002</v>
          </cell>
          <cell r="B6187" t="str">
            <v>APILOAMENTO MANUAL DE FUNDO DE VALA - MOVIMENTO DE TERRAS / MANUAL.</v>
          </cell>
          <cell r="C6187" t="str">
            <v>m2</v>
          </cell>
          <cell r="D6187">
            <v>15.287500000000001</v>
          </cell>
          <cell r="E6187">
            <v>12.23</v>
          </cell>
          <cell r="F6187" t="str">
            <v>SEE</v>
          </cell>
        </row>
        <row r="6188">
          <cell r="A6188" t="str">
            <v/>
          </cell>
          <cell r="D6188">
            <v>0</v>
          </cell>
        </row>
        <row r="6189">
          <cell r="A6189" t="str">
            <v>36.02.003</v>
          </cell>
          <cell r="B6189" t="str">
            <v>REATERRO MANUAL DE VALAS, COM COMPACTAÇÃO UTILIZANDO SÊPO, SEM CONTROLE DO GRAU DE COMPACTAÇÃO - MOVIMENTO DE TERRAS / MANUAL.</v>
          </cell>
          <cell r="C6189" t="str">
            <v>m3</v>
          </cell>
          <cell r="D6189">
            <v>18.337499999999999</v>
          </cell>
          <cell r="E6189">
            <v>14.67</v>
          </cell>
          <cell r="F6189" t="str">
            <v>SEE</v>
          </cell>
        </row>
        <row r="6190">
          <cell r="A6190" t="str">
            <v/>
          </cell>
          <cell r="D6190">
            <v>0</v>
          </cell>
        </row>
        <row r="6191">
          <cell r="A6191" t="str">
            <v>36.02.004</v>
          </cell>
          <cell r="B6191" t="str">
            <v>ATERRO INTERNO COM APILOAMENTO COM TRASPORTE EM CARRINHO DE MÃO - MOVIMENTO DE TERRAS / MANUAL.</v>
          </cell>
          <cell r="C6191" t="str">
            <v>m3</v>
          </cell>
          <cell r="D6191">
            <v>40.137500000000003</v>
          </cell>
          <cell r="E6191">
            <v>32.11</v>
          </cell>
          <cell r="F6191" t="str">
            <v>SEE</v>
          </cell>
        </row>
        <row r="6192">
          <cell r="A6192" t="str">
            <v/>
          </cell>
          <cell r="D6192">
            <v>0</v>
          </cell>
        </row>
        <row r="6193">
          <cell r="A6193" t="str">
            <v>36.03.001</v>
          </cell>
          <cell r="B6193" t="str">
            <v>CONCRETO SIMPLES, CONTROLE B, FABRICADO NA OBRA, FCK 20 MPa - INFRA-ESTRUTURA / SAPATAS E CINTAS.</v>
          </cell>
          <cell r="C6193" t="str">
            <v>m3</v>
          </cell>
          <cell r="D6193">
            <v>355.8125</v>
          </cell>
          <cell r="E6193">
            <v>284.64999999999998</v>
          </cell>
          <cell r="F6193" t="str">
            <v>SEE</v>
          </cell>
        </row>
        <row r="6194">
          <cell r="A6194" t="str">
            <v/>
          </cell>
          <cell r="D6194">
            <v>0</v>
          </cell>
        </row>
        <row r="6195">
          <cell r="A6195" t="str">
            <v>36.03.002</v>
          </cell>
          <cell r="B6195" t="str">
            <v>FORMA PLANA PARA ESTRUTURAS, EM TÁBUAS DE MADEIRA MISTA, 05 USOS - INFRA-ESTRUTURA / SAPATAS E CINTAS.</v>
          </cell>
          <cell r="C6195" t="str">
            <v>m2</v>
          </cell>
          <cell r="D6195">
            <v>36.5</v>
          </cell>
          <cell r="E6195">
            <v>29.2</v>
          </cell>
          <cell r="F6195" t="str">
            <v>SEE</v>
          </cell>
        </row>
        <row r="6196">
          <cell r="A6196" t="str">
            <v/>
          </cell>
          <cell r="D6196">
            <v>0</v>
          </cell>
        </row>
        <row r="6197">
          <cell r="A6197" t="str">
            <v>36.03.003</v>
          </cell>
          <cell r="B6197" t="str">
            <v>AÇO CA-50 DIÂM. 6,3 A 12,5 mm, PARA ESTRUTURAS E FUNDAÇÕES - INFRA-ESTRUTURA / SAPATAS E CINTAS.</v>
          </cell>
          <cell r="C6197" t="str">
            <v>Kg</v>
          </cell>
          <cell r="D6197">
            <v>6.4875000000000007</v>
          </cell>
          <cell r="E6197">
            <v>5.19</v>
          </cell>
          <cell r="F6197" t="str">
            <v>SEE</v>
          </cell>
        </row>
        <row r="6198">
          <cell r="A6198" t="str">
            <v/>
          </cell>
          <cell r="D6198">
            <v>0</v>
          </cell>
        </row>
        <row r="6199">
          <cell r="A6199" t="str">
            <v>36.04.001</v>
          </cell>
          <cell r="B6199" t="str">
            <v>CONCRETO SIMPLES, CONTROLE B, FABRICADO NA OBRA, FCK 20MPa - SUPRA-ESTRUTURA /  CONCRETO.</v>
          </cell>
          <cell r="C6199" t="str">
            <v>m3</v>
          </cell>
          <cell r="D6199">
            <v>392.59999999999997</v>
          </cell>
          <cell r="E6199">
            <v>314.08</v>
          </cell>
          <cell r="F6199" t="str">
            <v>SEE</v>
          </cell>
        </row>
        <row r="6200">
          <cell r="A6200" t="str">
            <v/>
          </cell>
          <cell r="D6200">
            <v>0</v>
          </cell>
        </row>
        <row r="6201">
          <cell r="A6201" t="str">
            <v>36.04.002</v>
          </cell>
          <cell r="B6201" t="str">
            <v>FORMA PLANA PARA ESTRUTURAS, EM TÁBUAS DE MADEIRA MISTA, 03 USOS - SUPRA-ESTRUTURA /  CONCRETO.</v>
          </cell>
          <cell r="C6201" t="str">
            <v>m2</v>
          </cell>
          <cell r="D6201">
            <v>39.712499999999999</v>
          </cell>
          <cell r="E6201">
            <v>31.77</v>
          </cell>
          <cell r="F6201" t="str">
            <v>SEE</v>
          </cell>
        </row>
        <row r="6202">
          <cell r="A6202" t="str">
            <v/>
          </cell>
          <cell r="D6202">
            <v>0</v>
          </cell>
        </row>
        <row r="6203">
          <cell r="A6203" t="str">
            <v>36.04.003</v>
          </cell>
          <cell r="B6203" t="str">
            <v>FORMA CIRCULAR PARA ESTRUTURAS, EM TUBO PVC - SUPRA-ESTRUTURA /  CONCRETO.</v>
          </cell>
          <cell r="C6203" t="str">
            <v>m</v>
          </cell>
          <cell r="D6203">
            <v>34.262500000000003</v>
          </cell>
          <cell r="E6203">
            <v>27.41</v>
          </cell>
          <cell r="F6203" t="str">
            <v>SEE</v>
          </cell>
        </row>
        <row r="6204">
          <cell r="A6204" t="str">
            <v/>
          </cell>
          <cell r="D6204">
            <v>0</v>
          </cell>
        </row>
        <row r="6205">
          <cell r="A6205" t="str">
            <v>36.04.004</v>
          </cell>
          <cell r="B6205" t="str">
            <v>AÇO CA-50 DIÂM. 6,3 A 12,5 mm, PARA ESTRUTURAS E FUNDAÇÕES - SUPRA-ESTRUTURA /  CONCRETO.</v>
          </cell>
          <cell r="C6205" t="str">
            <v>Kg</v>
          </cell>
          <cell r="D6205">
            <v>6.6374999999999993</v>
          </cell>
          <cell r="E6205">
            <v>5.31</v>
          </cell>
          <cell r="F6205" t="str">
            <v>SEE</v>
          </cell>
        </row>
        <row r="6206">
          <cell r="A6206" t="str">
            <v/>
          </cell>
          <cell r="D6206">
            <v>0</v>
          </cell>
        </row>
        <row r="6207">
          <cell r="A6207" t="str">
            <v>36.04.005</v>
          </cell>
          <cell r="B6207" t="str">
            <v>LAJE PRÉ-MOLDADA PARA FORRO, VÃO ACIMA DE 3,5 m, INCLUSIVE CAPEAMENTO E ESCORAMENTO - SUPRA-ESTRUTURA /  CONCRETO.</v>
          </cell>
          <cell r="C6207" t="str">
            <v>m2</v>
          </cell>
          <cell r="D6207">
            <v>67.362499999999997</v>
          </cell>
          <cell r="E6207">
            <v>53.89</v>
          </cell>
          <cell r="F6207" t="str">
            <v>SEE</v>
          </cell>
        </row>
        <row r="6208">
          <cell r="A6208" t="str">
            <v/>
          </cell>
          <cell r="D6208">
            <v>0</v>
          </cell>
        </row>
        <row r="6209">
          <cell r="A6209" t="str">
            <v>36.05.001</v>
          </cell>
          <cell r="B6209" t="str">
            <v>TUBO PVC RÍGIDO SOLDÁVEL MARROM P/ ÁGUA, D = 50 mm (1 1/2") - INSTALAÇÕES HIDRO-SANITÁRIAS / TUBO PVC SOLDÁVEL PARA ÁGUA POTÁVEL.</v>
          </cell>
          <cell r="C6209" t="str">
            <v>m</v>
          </cell>
          <cell r="D6209">
            <v>18.5</v>
          </cell>
          <cell r="E6209">
            <v>14.8</v>
          </cell>
          <cell r="F6209" t="str">
            <v>SEE</v>
          </cell>
        </row>
        <row r="6210">
          <cell r="A6210" t="str">
            <v/>
          </cell>
          <cell r="D6210">
            <v>0</v>
          </cell>
        </row>
        <row r="6211">
          <cell r="A6211" t="str">
            <v>36.05.002</v>
          </cell>
          <cell r="B6211" t="str">
            <v>TUBO PVC RÍGIDO SOLDÁVEL MARROM P/ ÁGUA, D = 40 mm (1 1/4") - INSTALAÇÕES HIDRO-SANITÁRIAS / TUBO PVC SOLDÁVEL PARA ÁGUA POTÁVEL.</v>
          </cell>
          <cell r="C6211" t="str">
            <v>m</v>
          </cell>
          <cell r="D6211">
            <v>15.774999999999999</v>
          </cell>
          <cell r="E6211">
            <v>12.62</v>
          </cell>
          <cell r="F6211" t="str">
            <v>SEE</v>
          </cell>
        </row>
        <row r="6212">
          <cell r="A6212" t="str">
            <v/>
          </cell>
          <cell r="D6212">
            <v>0</v>
          </cell>
        </row>
        <row r="6213">
          <cell r="A6213" t="str">
            <v>36.05.003</v>
          </cell>
          <cell r="B6213" t="str">
            <v>TUBO PVC RÍGIDO SOLDÁVEL MARROM P/ ÁGUA, D = 32 mm (1") - INSTALAÇÕES HIDRO-SANITÁRIAS / TUBO PVC SOLDÁVEL PARA ÁGUA POTÁVEL.</v>
          </cell>
          <cell r="C6213" t="str">
            <v>m</v>
          </cell>
          <cell r="D6213">
            <v>7.05</v>
          </cell>
          <cell r="E6213">
            <v>5.64</v>
          </cell>
          <cell r="F6213" t="str">
            <v>SEE</v>
          </cell>
        </row>
        <row r="6214">
          <cell r="A6214" t="str">
            <v/>
          </cell>
          <cell r="D6214">
            <v>0</v>
          </cell>
        </row>
        <row r="6215">
          <cell r="A6215" t="str">
            <v>36.05.004</v>
          </cell>
          <cell r="B6215" t="str">
            <v>TUBO PVC RÍGIDO SOLDÁVEL MARROM P/ ÁGUA, D = 25 mm (3/4") - INSTALAÇÕES HIDRO-SANITÁRIAS / TUBO PVC SOLDÁVEL PARA ÁGUA POTÁVEL.</v>
          </cell>
          <cell r="C6215" t="str">
            <v>m</v>
          </cell>
          <cell r="D6215">
            <v>5.8999999999999995</v>
          </cell>
          <cell r="E6215">
            <v>4.72</v>
          </cell>
          <cell r="F6215" t="str">
            <v>SEE</v>
          </cell>
        </row>
        <row r="6216">
          <cell r="A6216" t="str">
            <v/>
          </cell>
          <cell r="D6216">
            <v>0</v>
          </cell>
        </row>
        <row r="6217">
          <cell r="A6217" t="str">
            <v>36.05.005</v>
          </cell>
          <cell r="B6217" t="str">
            <v>TUBO PVC RÍGIDO SOLDÁVEL MARROM P/ ÁGUA, D = 20 mm (1/2") - INSTALAÇÕES HIDRO-SANITÁRIAS / TUBO PVC SOLDÁVEL PARA ÁGUA POTÁVEL.</v>
          </cell>
          <cell r="C6217" t="str">
            <v>m</v>
          </cell>
          <cell r="D6217">
            <v>4.9249999999999998</v>
          </cell>
          <cell r="E6217">
            <v>3.94</v>
          </cell>
          <cell r="F6217" t="str">
            <v>SEE</v>
          </cell>
        </row>
        <row r="6218">
          <cell r="A6218" t="str">
            <v/>
          </cell>
          <cell r="D6218">
            <v>0</v>
          </cell>
        </row>
        <row r="6219">
          <cell r="A6219" t="str">
            <v>36.05.006</v>
          </cell>
          <cell r="B6219" t="str">
            <v xml:space="preserve"> ADAPTADOR DE PVC RÍGIDO SOLDÁVEL CURTO C/ BOLSA E ROSCA P/ REGISTRO DIÂM = 50 mm x 1 1/4" - INSTALAÇÕES HIDRO-SANITÁRIAS / ADAPTADOR CURTO DE PVC PARA REGISTRO.</v>
          </cell>
          <cell r="C6219" t="str">
            <v>Un</v>
          </cell>
          <cell r="D6219">
            <v>7.8125</v>
          </cell>
          <cell r="E6219">
            <v>6.25</v>
          </cell>
          <cell r="F6219" t="str">
            <v>SEE</v>
          </cell>
        </row>
        <row r="6220">
          <cell r="A6220" t="str">
            <v/>
          </cell>
          <cell r="D6220">
            <v>0</v>
          </cell>
        </row>
        <row r="6221">
          <cell r="A6221" t="str">
            <v>36.05.007</v>
          </cell>
          <cell r="B6221" t="str">
            <v xml:space="preserve"> ADAPTADOR DE PVC RÍGIDO SOLDÁVEL CURTO C/ BOLSA E ROSCA P/ REGISTRO DIÂM = 25 mm x 3/4" - INSTALAÇÕES HIDRO-SANITÁRIAS / ADAPTADOR CURTO DE PVC PARA REGISTRO.</v>
          </cell>
          <cell r="C6221" t="str">
            <v>Un</v>
          </cell>
          <cell r="D6221">
            <v>3.6125000000000003</v>
          </cell>
          <cell r="E6221">
            <v>2.89</v>
          </cell>
          <cell r="F6221" t="str">
            <v>SEE</v>
          </cell>
        </row>
        <row r="6222">
          <cell r="A6222" t="str">
            <v/>
          </cell>
          <cell r="D6222">
            <v>0</v>
          </cell>
        </row>
        <row r="6223">
          <cell r="A6223" t="str">
            <v>36.05.008</v>
          </cell>
          <cell r="B6223" t="str">
            <v>ADAPTADOR DE PVC RÍGIDO SOLDÁVEL CURTO C/ BOLSA E ROSCA P/ REGISTRO DIÂM = 20 mm x 1/2" - INSTALAÇÕES HIDRO-SANITÁRIAS / ADAPTADOR CURTO DE PVC PARA REGISTRO.</v>
          </cell>
          <cell r="C6223" t="str">
            <v>Un</v>
          </cell>
          <cell r="D6223">
            <v>7.875</v>
          </cell>
          <cell r="E6223">
            <v>6.3</v>
          </cell>
          <cell r="F6223" t="str">
            <v>SEE</v>
          </cell>
        </row>
        <row r="6224">
          <cell r="A6224" t="str">
            <v/>
          </cell>
          <cell r="D6224">
            <v>0</v>
          </cell>
        </row>
        <row r="6225">
          <cell r="A6225" t="str">
            <v>36.05.009</v>
          </cell>
          <cell r="B6225" t="str">
            <v>REGISTRO DE GAVETA BRUTO, D = 38 mm (1 1/2") - (DECA OU SIMILAR) - INSTALAÇÕES HIDRO-SANITÁRIAS /  REGISTRO DE GAVETA BRUTO.</v>
          </cell>
          <cell r="C6225" t="str">
            <v>Un</v>
          </cell>
          <cell r="D6225">
            <v>81.1875</v>
          </cell>
          <cell r="E6225">
            <v>64.95</v>
          </cell>
          <cell r="F6225" t="str">
            <v>SEE</v>
          </cell>
        </row>
        <row r="6226">
          <cell r="A6226" t="str">
            <v/>
          </cell>
          <cell r="D6226">
            <v>0</v>
          </cell>
        </row>
        <row r="6227">
          <cell r="A6227" t="str">
            <v>36.05.010</v>
          </cell>
          <cell r="B6227" t="str">
            <v>REGISTRO GAVETA C/ CANOPLA CROMADA, D = 19 mm (3/4") - HYDRA REF. 1510 HD OU SIMILAR) - INTALAÇÕES HIDRO-SANITÁRIAS / REGISTRO DE GAVETA COM ACABAMENTO.</v>
          </cell>
          <cell r="C6227" t="str">
            <v>Un</v>
          </cell>
          <cell r="D6227">
            <v>75.25</v>
          </cell>
          <cell r="E6227">
            <v>60.2</v>
          </cell>
          <cell r="F6227" t="str">
            <v>SEE</v>
          </cell>
        </row>
        <row r="6228">
          <cell r="A6228" t="str">
            <v/>
          </cell>
          <cell r="D6228">
            <v>0</v>
          </cell>
        </row>
        <row r="6229">
          <cell r="A6229" t="str">
            <v>36.05.011</v>
          </cell>
          <cell r="B6229" t="str">
            <v xml:space="preserve"> REGISTRO GAVETA C/ CANOPLA CROMADA, D = 13 mm (1/2") - (HYDRA REF. 1510 HD OU SIMILAR) - INTALAÇÕES HIDRO-SANITÁRIAS / REGISTRO DE GAVETA COM ACABAMENTO.</v>
          </cell>
          <cell r="C6229" t="str">
            <v>Un</v>
          </cell>
          <cell r="D6229">
            <v>55.512499999999996</v>
          </cell>
          <cell r="E6229">
            <v>44.41</v>
          </cell>
          <cell r="F6229" t="str">
            <v>SEE</v>
          </cell>
        </row>
        <row r="6230">
          <cell r="A6230" t="str">
            <v/>
          </cell>
          <cell r="D6230">
            <v>0</v>
          </cell>
        </row>
        <row r="6231">
          <cell r="A6231" t="str">
            <v>36.05.012</v>
          </cell>
          <cell r="B6231" t="str">
            <v>REGISTRO PRESSÃO C/ CANOPLA CROMADA, D = 19 mm (3/4") - (DECA REF. 1416, LINHA c40 OU SIMILAR) - INTALAÇÕES HIDRO-SANITÁRIAS / REGISTRO DE PRESSÃO COM ACABAMENTO.</v>
          </cell>
          <cell r="C6231" t="str">
            <v>Un</v>
          </cell>
          <cell r="D6231">
            <v>64</v>
          </cell>
          <cell r="E6231">
            <v>51.2</v>
          </cell>
          <cell r="F6231" t="str">
            <v>SEE</v>
          </cell>
        </row>
        <row r="6232">
          <cell r="A6232" t="str">
            <v/>
          </cell>
          <cell r="D6232">
            <v>0</v>
          </cell>
        </row>
        <row r="6233">
          <cell r="A6233" t="str">
            <v>36.05.013</v>
          </cell>
          <cell r="B6233" t="str">
            <v xml:space="preserve"> REGISTRO DE PRESSÃO C/ CANOPLA CROMADA, D = 13 mm (1/2") - (DECA REF. 1416, LINHA c40 OU SIMILAR) - INSTALAÇÕES HIDRO-SANITÁRIAS / REGISTRO DE PRESSÃO COM ACABAMENTO.</v>
          </cell>
          <cell r="C6233" t="str">
            <v>Un</v>
          </cell>
          <cell r="D6233">
            <v>57.112499999999997</v>
          </cell>
          <cell r="E6233">
            <v>45.69</v>
          </cell>
          <cell r="F6233" t="str">
            <v>SEE</v>
          </cell>
        </row>
        <row r="6234">
          <cell r="A6234" t="str">
            <v/>
          </cell>
          <cell r="D6234">
            <v>0</v>
          </cell>
        </row>
        <row r="6235">
          <cell r="A6235" t="str">
            <v>36.05.014</v>
          </cell>
          <cell r="B6235" t="str">
            <v>COLOCAÇÃO DE HIDRÔMETRO EM LIGAÇÃO EXISTENTE, C/ REMANEJAMENTO P/ O MURO OU FACHADA, INLCUSIVE CAVALETE E CAIXA DE PROTEÇÃO - INSTALAÇÕES HIDRO-SANITÁRIAS / DIVRESOS.</v>
          </cell>
          <cell r="C6235" t="str">
            <v>Un</v>
          </cell>
          <cell r="D6235">
            <v>254.6875</v>
          </cell>
          <cell r="E6235">
            <v>203.75</v>
          </cell>
          <cell r="F6235" t="str">
            <v>SEE</v>
          </cell>
        </row>
        <row r="6236">
          <cell r="A6236" t="str">
            <v/>
          </cell>
          <cell r="D6236">
            <v>0</v>
          </cell>
        </row>
        <row r="6237">
          <cell r="A6237" t="str">
            <v>36.05.015</v>
          </cell>
          <cell r="B6237" t="str">
            <v>RESERVATÓRIOS DE ÁGUA, INSTALADOS, INCLUSIVE ESTRUTURA DE SUPORTE, CONFORME PROJETO - INSTALAÇÕES HIDRO-SANITÁRIAS / DIVRESOS.</v>
          </cell>
          <cell r="C6237" t="str">
            <v>Un</v>
          </cell>
          <cell r="D6237">
            <v>9394.625</v>
          </cell>
          <cell r="E6237">
            <v>7515.7</v>
          </cell>
          <cell r="F6237" t="str">
            <v>SEE</v>
          </cell>
        </row>
        <row r="6238">
          <cell r="A6238" t="str">
            <v/>
          </cell>
          <cell r="D6238">
            <v>0</v>
          </cell>
        </row>
        <row r="6239">
          <cell r="A6239" t="str">
            <v>36.05.016</v>
          </cell>
          <cell r="B6239" t="str">
            <v>TORNEIRA DE JARDIM, INLCUSIVE POSTE DE PROTEÇÃO - INSTALAÇÕES HIDRO-SANITÁRIAS / DIVRESOS.</v>
          </cell>
          <cell r="C6239" t="str">
            <v>Un</v>
          </cell>
          <cell r="D6239">
            <v>58.287500000000001</v>
          </cell>
          <cell r="E6239">
            <v>46.63</v>
          </cell>
          <cell r="F6239" t="str">
            <v>SEE</v>
          </cell>
        </row>
        <row r="6240">
          <cell r="A6240" t="str">
            <v/>
          </cell>
          <cell r="D6240">
            <v>0</v>
          </cell>
        </row>
        <row r="6241">
          <cell r="A6241" t="str">
            <v>36.05.017</v>
          </cell>
          <cell r="B6241" t="str">
            <v>TUBO PVC RÍGIDO C/ ANÉIS, PONTA E BOLSA P/ ESGOTO SECUNDÁRIO, D = 40 mm - INSTALAÇÕES HIDRO-SANITÁRIAS / TUBO PVC SOLDÁVEL PARA ESGOTO.</v>
          </cell>
          <cell r="C6241" t="str">
            <v>m</v>
          </cell>
          <cell r="D6241">
            <v>6.875</v>
          </cell>
          <cell r="E6241">
            <v>5.5</v>
          </cell>
          <cell r="F6241" t="str">
            <v>SEE</v>
          </cell>
        </row>
        <row r="6242">
          <cell r="A6242" t="str">
            <v/>
          </cell>
          <cell r="D6242">
            <v>0</v>
          </cell>
        </row>
        <row r="6243">
          <cell r="A6243" t="str">
            <v>36.05.018</v>
          </cell>
          <cell r="B6243" t="str">
            <v>TUBO PVC RÍGIDO C/ ANÉIS, PONTA E BOLSA P/ ESGOTO SECUNDÁRIO, D = 50 mm - INSTALAÇÕES HIDRO-SANITÁRIAS / TUBO PVC SOLDÁVEL PARA ESGOTO.</v>
          </cell>
          <cell r="C6243" t="str">
            <v>m</v>
          </cell>
          <cell r="D6243">
            <v>8.5750000000000011</v>
          </cell>
          <cell r="E6243">
            <v>6.86</v>
          </cell>
          <cell r="F6243" t="str">
            <v>SEE</v>
          </cell>
        </row>
        <row r="6244">
          <cell r="A6244" t="str">
            <v/>
          </cell>
          <cell r="D6244">
            <v>0</v>
          </cell>
        </row>
        <row r="6245">
          <cell r="A6245" t="str">
            <v>36.05.019</v>
          </cell>
          <cell r="B6245" t="str">
            <v xml:space="preserve"> TUBO PVC RÍGIDO C/ ANÉIS, PONTA E BOLSA P/ ESGOTO PRIMÁRIO, D = 75 mm - INSTALAÇÕES HIDRO-SANITÁRIAS / TUBO PVC SOLDÁVEL PARA ESGOTO.</v>
          </cell>
          <cell r="C6245" t="str">
            <v>m</v>
          </cell>
          <cell r="D6245">
            <v>10.462499999999999</v>
          </cell>
          <cell r="E6245">
            <v>8.3699999999999992</v>
          </cell>
          <cell r="F6245" t="str">
            <v>SEE</v>
          </cell>
        </row>
        <row r="6246">
          <cell r="A6246" t="str">
            <v/>
          </cell>
          <cell r="D6246">
            <v>0</v>
          </cell>
        </row>
        <row r="6247">
          <cell r="A6247" t="str">
            <v>36.05.020</v>
          </cell>
          <cell r="B6247" t="str">
            <v>TUBO PVC RÍGIDO C/ ANÉIS, PONTA E BOLSA P/ ESGOTO PRIMÁRIO, D = 100 mm - INSTALAÇÕES HIDRO-SANITÁRIAS / TUBO PVC SOLDÁVEL PARA ESGOTO.</v>
          </cell>
          <cell r="C6247" t="str">
            <v>m</v>
          </cell>
          <cell r="D6247">
            <v>16.725000000000001</v>
          </cell>
          <cell r="E6247">
            <v>13.38</v>
          </cell>
          <cell r="F6247" t="str">
            <v>SEE</v>
          </cell>
        </row>
        <row r="6248">
          <cell r="A6248" t="str">
            <v/>
          </cell>
          <cell r="D6248">
            <v>0</v>
          </cell>
        </row>
        <row r="6249">
          <cell r="A6249" t="str">
            <v>36.05.021</v>
          </cell>
          <cell r="B6249" t="str">
            <v>CAIXA SINFONADA QUADRADA, COM TRÊS ENTRADAS E UMA SAÍDA, D = 100 x 100 x 50 mm, REF. Nº 68, ACABAMENTO ALUMÍNIO ( MARCA AKROS OU SIMILAR) - INSTALAÇÕES HIDRO-SANITÁRIAS / DIVERSOS.</v>
          </cell>
          <cell r="C6249" t="str">
            <v>Un</v>
          </cell>
          <cell r="D6249">
            <v>23.375</v>
          </cell>
          <cell r="E6249">
            <v>18.7</v>
          </cell>
          <cell r="F6249" t="str">
            <v>SEE</v>
          </cell>
        </row>
        <row r="6250">
          <cell r="A6250" t="str">
            <v/>
          </cell>
          <cell r="D6250">
            <v>0</v>
          </cell>
        </row>
        <row r="6251">
          <cell r="A6251" t="str">
            <v>36.05.022</v>
          </cell>
          <cell r="B6251" t="str">
            <v>RALO SINFONADO EM PVC D = 100 mm ALTURA REGULÁVEL, SAÍDA 40 mm, COM GRELHA REDONDA ACABAMENTO CROMADO - INSTALAÇÕES HIDRO-SANITÁRIAS / DIVERSOS.</v>
          </cell>
          <cell r="C6251" t="str">
            <v>Un</v>
          </cell>
          <cell r="D6251">
            <v>20.1875</v>
          </cell>
          <cell r="E6251">
            <v>16.149999999999999</v>
          </cell>
          <cell r="F6251" t="str">
            <v>SEE</v>
          </cell>
        </row>
        <row r="6252">
          <cell r="A6252" t="str">
            <v/>
          </cell>
          <cell r="D6252">
            <v>0</v>
          </cell>
        </row>
        <row r="6253">
          <cell r="A6253" t="str">
            <v>36.05.023</v>
          </cell>
          <cell r="B6253" t="str">
            <v>CAIXA DE GORDURA EM ALVENARIA (90 x 90 x 120 cm) - INSTALAÇÕES HIDRO-SANITÁRIAS / DIVERSOS.</v>
          </cell>
          <cell r="C6253" t="str">
            <v>Un</v>
          </cell>
          <cell r="D6253">
            <v>186.3125</v>
          </cell>
          <cell r="E6253">
            <v>149.05000000000001</v>
          </cell>
          <cell r="F6253" t="str">
            <v>SEE</v>
          </cell>
        </row>
        <row r="6254">
          <cell r="A6254" t="str">
            <v/>
          </cell>
          <cell r="D6254">
            <v>0</v>
          </cell>
        </row>
        <row r="6255">
          <cell r="A6255" t="str">
            <v>36.05.024</v>
          </cell>
          <cell r="B6255" t="str">
            <v>CHUVEIRO ELÉTRICO DE PLÁSTICO, MARCA LORENZETTI OU SIMILAR, C/ REGISTRO DE PRESSÃO, MARCA DECA LINHA c40 REF. 1416 OU SIMILAR - INSTALAÇÕES HIDRO-SANITÁRIAS / DIVERSOS.</v>
          </cell>
          <cell r="C6255" t="str">
            <v>Un</v>
          </cell>
          <cell r="D6255">
            <v>120.60000000000001</v>
          </cell>
          <cell r="E6255">
            <v>96.48</v>
          </cell>
          <cell r="F6255" t="str">
            <v>SEE</v>
          </cell>
        </row>
        <row r="6256">
          <cell r="A6256" t="str">
            <v/>
          </cell>
          <cell r="D6256">
            <v>0</v>
          </cell>
        </row>
        <row r="6257">
          <cell r="A6257" t="str">
            <v>36.05.025</v>
          </cell>
          <cell r="B6257" t="str">
            <v>CAIXA DE INSPEÇÃO EM ALVENARIA (90 x 90 x 120 cm) - INSTALAÇÕES HIDRO-SANITÁRIAS / DIVERSOS.</v>
          </cell>
          <cell r="C6257" t="str">
            <v>Un</v>
          </cell>
          <cell r="D6257">
            <v>279.3</v>
          </cell>
          <cell r="E6257">
            <v>223.44</v>
          </cell>
          <cell r="F6257" t="str">
            <v>SEE</v>
          </cell>
        </row>
        <row r="6258">
          <cell r="A6258" t="str">
            <v/>
          </cell>
          <cell r="D6258">
            <v>0</v>
          </cell>
        </row>
        <row r="6259">
          <cell r="A6259" t="str">
            <v>36.05.026</v>
          </cell>
          <cell r="B6259" t="str">
            <v>FOSSA SÉPTICA, EM CONCRETO ARMADO, ( 1,50 x 4,75 x 1,50) - INSTALAÇÕES HIDRO-SANITÁRIAS / FOSSA SÉPTICA E SUMIDOURO.</v>
          </cell>
          <cell r="C6259" t="str">
            <v>Un</v>
          </cell>
          <cell r="D6259">
            <v>7583.4625000000005</v>
          </cell>
          <cell r="E6259">
            <v>6066.77</v>
          </cell>
          <cell r="F6259" t="str">
            <v>SEE</v>
          </cell>
        </row>
        <row r="6260">
          <cell r="A6260" t="str">
            <v/>
          </cell>
          <cell r="D6260">
            <v>0</v>
          </cell>
        </row>
        <row r="6261">
          <cell r="A6261" t="str">
            <v>36.05.027</v>
          </cell>
          <cell r="B6261" t="str">
            <v>SUMIDOURO EM ALVENARIA, (D = 3,00 x H = 6,00) - INSTALAÇÕES HIDRO-SANITÁRIAS / FOSSA SÉPTICA E SUMIDOURO.</v>
          </cell>
          <cell r="C6261" t="str">
            <v>Un</v>
          </cell>
          <cell r="D6261">
            <v>15294.224999999999</v>
          </cell>
          <cell r="E6261">
            <v>12235.38</v>
          </cell>
          <cell r="F6261" t="str">
            <v>SEE</v>
          </cell>
        </row>
        <row r="6262">
          <cell r="A6262" t="str">
            <v/>
          </cell>
          <cell r="D6262">
            <v>0</v>
          </cell>
        </row>
        <row r="6263">
          <cell r="A6263" t="str">
            <v>36.05.028</v>
          </cell>
          <cell r="B6263" t="str">
            <v>BACIA SANITÁRIA CONVENCIONAL, MARCA DECA LINHA RAVENA P9, INLCUSIVE VÁLVULA DE DESCARGA CROMADA MARCA HYDRA, ASSENTO, CONJUNTO DE FIXAÇÃO MARCA DECA SP13, ANEL DE VEDAÇÃO, TUBO DE LIGAÇÃO COM ACABAMENTO CROMADO E ENGASTE PLÁSTICO (OU SIMILARES) - INSTALAÇ</v>
          </cell>
          <cell r="C6263" t="str">
            <v>Un</v>
          </cell>
          <cell r="D6263">
            <v>135.6875</v>
          </cell>
          <cell r="E6263">
            <v>108.55</v>
          </cell>
          <cell r="F6263" t="str">
            <v>SEE</v>
          </cell>
        </row>
        <row r="6264">
          <cell r="A6264" t="str">
            <v/>
          </cell>
          <cell r="D6264">
            <v>0</v>
          </cell>
        </row>
        <row r="6265">
          <cell r="A6265" t="str">
            <v>36.05.029</v>
          </cell>
          <cell r="B6265" t="str">
            <v>BACIA SANITÁRIA COM CAIXA DE DESCARGA ACOPLADA, MARCA DECA LINHA RAVENA CP929, INLCUSIVE ASSENTO, CONJUNTO DE FIXAÇÃO, MARCA DECA SP13, ANEL DE VEDAÇÃO, TUBO DE LIGAÇÃO COM ACABAMENTO CROMADO E ENGASTE PLÁSTICO ( OU SIMILARES) - INSTALAÇÕES HIDRO-SANITÁRI</v>
          </cell>
          <cell r="C6265" t="str">
            <v>Un</v>
          </cell>
          <cell r="D6265">
            <v>244.65</v>
          </cell>
          <cell r="E6265">
            <v>195.72</v>
          </cell>
          <cell r="F6265" t="str">
            <v>SEE</v>
          </cell>
        </row>
        <row r="6266">
          <cell r="A6266" t="str">
            <v/>
          </cell>
          <cell r="D6266">
            <v>0</v>
          </cell>
        </row>
        <row r="6267">
          <cell r="A6267" t="str">
            <v>36.05.030</v>
          </cell>
          <cell r="B6267" t="str">
            <v>MICTÓRIO DE LOUÇA COM SIFÃO INTEGRADO, MARCA DECA REF. m712, ENGASTE CROMADO, MARCA DECA REF. c4606180, REGISTRO DE PRESSÃO, MARCA DECA LINHA c40 REF. 1416, ( OU SIMILARES) - INSTALAÇÕES HIDRO-SANITÁRIAS / LOUÇAS.</v>
          </cell>
          <cell r="C6267" t="str">
            <v>Un</v>
          </cell>
          <cell r="D6267">
            <v>175.46250000000001</v>
          </cell>
          <cell r="E6267">
            <v>140.37</v>
          </cell>
          <cell r="F6267" t="str">
            <v>SEE</v>
          </cell>
        </row>
        <row r="6268">
          <cell r="A6268" t="str">
            <v/>
          </cell>
          <cell r="D6268">
            <v>0</v>
          </cell>
        </row>
        <row r="6269">
          <cell r="A6269" t="str">
            <v>36.05.031</v>
          </cell>
          <cell r="B6269" t="str">
            <v>LAVATÓRIO COM COLUNA, MARCA DECA LINHA RAVENA REF. l191 E c9, COM SIFÃO PLÁSTICO, ENGASTE CROMADO, TORNEIRA DE METAL, MARCA DECA REF. 1190 c41, VÁLVULA CROMADA, MARCA DECA REF. 1600, CONJUNTO DE FIXAÇÃO, MARCA DECA REF. sp7, (OU SIMILARES) - INSTALAÇÕES H</v>
          </cell>
          <cell r="C6269" t="str">
            <v>Un</v>
          </cell>
          <cell r="D6269">
            <v>307.96249999999998</v>
          </cell>
          <cell r="E6269">
            <v>246.37</v>
          </cell>
          <cell r="F6269" t="str">
            <v>SEE</v>
          </cell>
        </row>
        <row r="6270">
          <cell r="A6270" t="str">
            <v/>
          </cell>
          <cell r="D6270">
            <v>0</v>
          </cell>
        </row>
        <row r="6271">
          <cell r="A6271" t="str">
            <v>36.05.032</v>
          </cell>
          <cell r="B6271" t="str">
            <v xml:space="preserve">LAVATÓRIO SEM COLUNA, MARCA DECA LINHA RAVENA REF. l915, C/ SIFÃO CROMADO, MARCA DECA REF. 1190, VÁLVULA CROMADA, MARCA DECA REF. 1602 C, TORNEIRA DE METAL, MARCA DECA REF. 1190 c 41, CONJUNTO DE FIXAÇÃO, MARCA DECA REF. sp7, (OU SIMILARES) - INSTALAÇÕES </v>
          </cell>
          <cell r="C6271" t="str">
            <v>Un</v>
          </cell>
          <cell r="D6271">
            <v>92.737499999999997</v>
          </cell>
          <cell r="E6271">
            <v>74.19</v>
          </cell>
          <cell r="F6271" t="str">
            <v>SEE</v>
          </cell>
        </row>
        <row r="6272">
          <cell r="A6272" t="str">
            <v/>
          </cell>
          <cell r="D6272">
            <v>0</v>
          </cell>
        </row>
        <row r="6273">
          <cell r="A6273" t="str">
            <v>36.05.033</v>
          </cell>
          <cell r="B6273" t="str">
            <v xml:space="preserve"> CUBA DE EMBUTIR OVAL, MARCA DECA LINHA REF. l37, P/ INSTALAÇÃO EM BANCADAS, C/ SIFÃO CROMADO, MARCA DECA REF. c1680, TONEIRA DE METAL, MARCA DECA REF. 1190 c 41, ENGASTE CROMADO, MARCA DECA, (OU SIMILARES) - INSTALAÇÕES HIDRO-SANITÁRIAS / LOUÇAS.</v>
          </cell>
          <cell r="C6273" t="str">
            <v>Un</v>
          </cell>
          <cell r="D6273">
            <v>322.75</v>
          </cell>
          <cell r="E6273">
            <v>258.2</v>
          </cell>
          <cell r="F6273" t="str">
            <v>SEE</v>
          </cell>
        </row>
        <row r="6274">
          <cell r="A6274" t="str">
            <v/>
          </cell>
          <cell r="D6274">
            <v>0</v>
          </cell>
        </row>
        <row r="6275">
          <cell r="A6275" t="str">
            <v>36.05.034</v>
          </cell>
          <cell r="B6275" t="str">
            <v>TANQUE DE LOUÇA COM COLUNA, MARCA DECA REF. q25 E REF. ct25, COM TORNEIRA METÁLICA, MARCA DECA LINHA c23 REF. 1153, C/ VÁLVULA DE PLÁSTICO E CONJUNTO DE FIXAÇÃO, MARCA DECA REF. ft11, (OU SIMILARES) - INSTALAÇÕES HIDRO-SANITÁRIAS / LOUÇAS.</v>
          </cell>
          <cell r="C6275" t="str">
            <v>Un</v>
          </cell>
          <cell r="D6275">
            <v>334.76249999999999</v>
          </cell>
          <cell r="E6275">
            <v>267.81</v>
          </cell>
          <cell r="F6275" t="str">
            <v>SEE</v>
          </cell>
        </row>
        <row r="6276">
          <cell r="A6276" t="str">
            <v/>
          </cell>
          <cell r="D6276">
            <v>0</v>
          </cell>
        </row>
        <row r="6277">
          <cell r="A6277" t="str">
            <v>36.05.035</v>
          </cell>
          <cell r="B6277" t="str">
            <v>PAPELEIRA DE LOUÇA, MARCA DECA A480 OU SIMILAR, 15 x 15 cm - INSTALAÇÕES HIDRO-SANITÁRIAS / LOUÇAS.</v>
          </cell>
          <cell r="C6277" t="str">
            <v>Un</v>
          </cell>
          <cell r="D6277">
            <v>28.0625</v>
          </cell>
          <cell r="E6277">
            <v>22.45</v>
          </cell>
          <cell r="F6277" t="str">
            <v>SEE</v>
          </cell>
        </row>
        <row r="6278">
          <cell r="A6278" t="str">
            <v/>
          </cell>
          <cell r="D6278">
            <v>0</v>
          </cell>
        </row>
        <row r="6279">
          <cell r="A6279" t="str">
            <v>36.05.036</v>
          </cell>
          <cell r="B6279" t="str">
            <v xml:space="preserve"> MEIA SABONETEIRA DE LOUÇA, MARCA DECA REF. a380 OU SIMILAR - INSTALAÇÕES HIDRO-SANITÁRIAS / LOUÇAS.</v>
          </cell>
          <cell r="C6279" t="str">
            <v>Un</v>
          </cell>
          <cell r="D6279">
            <v>22.324999999999999</v>
          </cell>
          <cell r="E6279">
            <v>17.86</v>
          </cell>
          <cell r="F6279" t="str">
            <v>SEE</v>
          </cell>
        </row>
        <row r="6280">
          <cell r="A6280" t="str">
            <v/>
          </cell>
          <cell r="D6280">
            <v>0</v>
          </cell>
        </row>
        <row r="6281">
          <cell r="A6281" t="str">
            <v>36.05.037</v>
          </cell>
          <cell r="B6281" t="str">
            <v>CABIDE DE LOUÇA, MARCA DECA A 680 OU SIMILAR, BRANCO - INSTALAÇÕES HIDRO-SANITÁRIAS / LOUÇAS.</v>
          </cell>
          <cell r="C6281" t="str">
            <v>Un</v>
          </cell>
          <cell r="D6281">
            <v>11.899999999999999</v>
          </cell>
          <cell r="E6281">
            <v>9.52</v>
          </cell>
          <cell r="F6281" t="str">
            <v>SEE</v>
          </cell>
        </row>
        <row r="6282">
          <cell r="A6282" t="str">
            <v/>
          </cell>
          <cell r="D6282">
            <v>0</v>
          </cell>
        </row>
        <row r="6283">
          <cell r="A6283" t="str">
            <v>36.05.038</v>
          </cell>
          <cell r="B6283" t="str">
            <v>TORNEIRA CROMADA PARA PIA DE COZINHA, MARCA ESTEVES LINHA MÔNACO VTM 040 (1167) OU SIMILAR, DE MESA, COM ARTICULADOR, DIÂM. 1/2" - INSTALAÇÕES HIDRO-SANITÁRIAS / METAIS.</v>
          </cell>
          <cell r="C6283" t="str">
            <v>Un</v>
          </cell>
          <cell r="D6283">
            <v>62.024999999999999</v>
          </cell>
          <cell r="E6283">
            <v>49.62</v>
          </cell>
          <cell r="F6283" t="str">
            <v>SEE</v>
          </cell>
        </row>
        <row r="6284">
          <cell r="A6284" t="str">
            <v/>
          </cell>
          <cell r="D6284">
            <v>0</v>
          </cell>
        </row>
        <row r="6285">
          <cell r="A6285" t="str">
            <v>36.05.039</v>
          </cell>
          <cell r="B6285" t="str">
            <v>TORNEIRA CROMADA PARA JARDIM, MARCA DECA 1153 OU SIMILAR - INSTALAÇÕES HIDRO-SANITÁRIAS / METAIS.</v>
          </cell>
          <cell r="C6285" t="str">
            <v>Un</v>
          </cell>
          <cell r="D6285">
            <v>17.5</v>
          </cell>
          <cell r="E6285">
            <v>14</v>
          </cell>
          <cell r="F6285" t="str">
            <v>SEE</v>
          </cell>
        </row>
        <row r="6286">
          <cell r="A6286" t="str">
            <v/>
          </cell>
          <cell r="D6286">
            <v>0</v>
          </cell>
        </row>
        <row r="6287">
          <cell r="A6287" t="str">
            <v>36.05.040</v>
          </cell>
          <cell r="B6287" t="str">
            <v>FORNECIMENTO E INSTALAÇÃO SABONETEIRA DE LOUÇA, MARCA DECA REF. A180 OU SIMILAR - INSTALAÇÕES HIDRO-SANITÁRIAS / METAIS.</v>
          </cell>
          <cell r="C6287" t="str">
            <v>Un</v>
          </cell>
          <cell r="D6287">
            <v>22.324999999999999</v>
          </cell>
          <cell r="E6287">
            <v>17.86</v>
          </cell>
          <cell r="F6287" t="str">
            <v>SEE</v>
          </cell>
        </row>
        <row r="6288">
          <cell r="A6288" t="str">
            <v/>
          </cell>
          <cell r="D6288">
            <v>0</v>
          </cell>
        </row>
        <row r="6289">
          <cell r="A6289" t="str">
            <v>36.05.041</v>
          </cell>
          <cell r="B6289" t="str">
            <v>ASSENTAMENTO DE CUBA INOX EM BANCADA - INSTALAÇÕES HIDRO-SANITÁRIAS / METAIS.</v>
          </cell>
          <cell r="C6289" t="str">
            <v>Un</v>
          </cell>
          <cell r="D6289">
            <v>860.38749999999993</v>
          </cell>
          <cell r="E6289">
            <v>688.31</v>
          </cell>
          <cell r="F6289" t="str">
            <v>SEE</v>
          </cell>
        </row>
        <row r="6290">
          <cell r="A6290" t="str">
            <v/>
          </cell>
          <cell r="D6290">
            <v>0</v>
          </cell>
        </row>
        <row r="6291">
          <cell r="A6291" t="str">
            <v>36.05.042</v>
          </cell>
          <cell r="B6291" t="str">
            <v>SUPORTE PARA AUXÍLIO DE DEFICIENTES FÍSICOS (BARRA DE APOIO) L = 80 cm  EM TUBO GALVANIZADO D = 1 1/2" (CONFORME PROJETO - VIDE DETALHES DE SANITÁRIOS) - INSTALAÇÕES HIDRO-SANITÁRIAS / METAIS.</v>
          </cell>
          <cell r="C6291" t="str">
            <v>Un</v>
          </cell>
          <cell r="D6291">
            <v>78.612499999999997</v>
          </cell>
          <cell r="E6291">
            <v>62.89</v>
          </cell>
          <cell r="F6291" t="str">
            <v>SEE</v>
          </cell>
        </row>
        <row r="6292">
          <cell r="A6292" t="str">
            <v/>
          </cell>
          <cell r="D6292">
            <v>0</v>
          </cell>
        </row>
        <row r="6293">
          <cell r="A6293" t="str">
            <v>36.05.043</v>
          </cell>
          <cell r="B6293" t="str">
            <v>REGISTRO DE PRESSÃO C/ CANOPLA CROMADA, D = 25 mm (1"), MARCA DECA REF. 1416 LINHA c40 OU SIMILAR - INSTALAÇÕES HIDRO-SANITÁRIAS / METAIS.</v>
          </cell>
          <cell r="C6293" t="str">
            <v>Un</v>
          </cell>
          <cell r="D6293">
            <v>77.4375</v>
          </cell>
          <cell r="E6293">
            <v>61.95</v>
          </cell>
          <cell r="F6293" t="str">
            <v>SEE</v>
          </cell>
        </row>
        <row r="6294">
          <cell r="A6294" t="str">
            <v/>
          </cell>
          <cell r="D6294">
            <v>0</v>
          </cell>
        </row>
        <row r="6295">
          <cell r="A6295" t="str">
            <v>36.06.001</v>
          </cell>
          <cell r="B6295" t="str">
            <v>ELETRODUTO DE PVC RÍGIDO ROSCÁVEL, DIÂM = 40 mm (1 1/4") - INSTALAÇÕES ELÉTRICAS E TELEFÔNICAS / ELETRODUTOS DE PVC RÍGIDO.</v>
          </cell>
          <cell r="C6295" t="str">
            <v>m</v>
          </cell>
          <cell r="D6295">
            <v>11.975</v>
          </cell>
          <cell r="E6295">
            <v>9.58</v>
          </cell>
          <cell r="F6295" t="str">
            <v>SEE</v>
          </cell>
        </row>
        <row r="6296">
          <cell r="A6296" t="str">
            <v/>
          </cell>
          <cell r="D6296">
            <v>0</v>
          </cell>
        </row>
        <row r="6297">
          <cell r="A6297" t="str">
            <v>36.06.002</v>
          </cell>
          <cell r="B6297" t="str">
            <v>ELETRODUTO DE PVC RÍGIDO ROSCÁVEL, DIÂM = 32 mm (1") - INSTALAÇÕES ELÉTRICAS E TELEFÔNICAS / ELETRODUTOS DE PVC RÍGIDO.</v>
          </cell>
          <cell r="C6297" t="str">
            <v>m</v>
          </cell>
          <cell r="D6297">
            <v>8.5625</v>
          </cell>
          <cell r="E6297">
            <v>6.85</v>
          </cell>
          <cell r="F6297" t="str">
            <v>SEE</v>
          </cell>
        </row>
        <row r="6298">
          <cell r="A6298" t="str">
            <v/>
          </cell>
          <cell r="D6298">
            <v>0</v>
          </cell>
        </row>
        <row r="6299">
          <cell r="A6299" t="str">
            <v>36.06.003</v>
          </cell>
          <cell r="B6299" t="str">
            <v>FIO ISOLADO EM PVC SEÇÃO 2,5 mm² - 750v / 70° c - INSTALAÇÕES ELÉTRICAS E TELEFÔNICAS / FIOS E CABOS.</v>
          </cell>
          <cell r="C6299" t="str">
            <v>m</v>
          </cell>
          <cell r="D6299">
            <v>2.6624999999999996</v>
          </cell>
          <cell r="E6299">
            <v>2.13</v>
          </cell>
          <cell r="F6299" t="str">
            <v>SEE</v>
          </cell>
        </row>
        <row r="6300">
          <cell r="A6300" t="str">
            <v/>
          </cell>
          <cell r="D6300">
            <v>0</v>
          </cell>
        </row>
        <row r="6301">
          <cell r="A6301" t="str">
            <v>36.06.004</v>
          </cell>
          <cell r="B6301" t="str">
            <v>FIO ISOLADO EM PVC SEÇÃO 4,0 mm² - 750v / 70° c - INSTALAÇÕES ELÉTRICAS E TELEFÔNICAS / FIOS E CABOS.</v>
          </cell>
          <cell r="C6301" t="str">
            <v>m</v>
          </cell>
          <cell r="D6301">
            <v>3.5</v>
          </cell>
          <cell r="E6301">
            <v>2.8</v>
          </cell>
          <cell r="F6301" t="str">
            <v>SEE</v>
          </cell>
        </row>
        <row r="6302">
          <cell r="A6302" t="str">
            <v/>
          </cell>
          <cell r="D6302">
            <v>0</v>
          </cell>
        </row>
        <row r="6303">
          <cell r="A6303" t="str">
            <v>36.06.005</v>
          </cell>
          <cell r="B6303" t="str">
            <v>FIO ISOLADO EM PVC SEÇÃO 6,0 mm² - 750v / 70° c - INSTALAÇÕES ELÉTRICAS E TELEFÔNICAS / FIOS E CABOS.</v>
          </cell>
          <cell r="C6303" t="str">
            <v>m</v>
          </cell>
          <cell r="D6303">
            <v>5.05</v>
          </cell>
          <cell r="E6303">
            <v>4.04</v>
          </cell>
          <cell r="F6303" t="str">
            <v>SEE</v>
          </cell>
        </row>
        <row r="6304">
          <cell r="A6304" t="str">
            <v/>
          </cell>
          <cell r="D6304">
            <v>0</v>
          </cell>
        </row>
        <row r="6305">
          <cell r="A6305" t="str">
            <v>36.06.006</v>
          </cell>
          <cell r="B6305" t="str">
            <v>CABO ISOLADO EM PVC SEÇÃO 10,0 mm² - 750v / 70° c - INSTALAÇÕES ELÉTRICAS E TELEFÔNICAS / FIOS E CABOS.</v>
          </cell>
          <cell r="C6305" t="str">
            <v>m</v>
          </cell>
          <cell r="D6305">
            <v>8.8125</v>
          </cell>
          <cell r="E6305">
            <v>7.05</v>
          </cell>
          <cell r="F6305" t="str">
            <v>SEE</v>
          </cell>
        </row>
        <row r="6306">
          <cell r="A6306" t="str">
            <v/>
          </cell>
          <cell r="D6306">
            <v>0</v>
          </cell>
        </row>
        <row r="6307">
          <cell r="A6307" t="str">
            <v>36.06.007</v>
          </cell>
          <cell r="B6307" t="str">
            <v>CABO ISOLADO EM PVC SEÇÃO 16,0 mm² - 750v / 70° c - INSTALAÇÕES ELÉTRICAS E TELEFÔNICAS / FIOS E CABOS.</v>
          </cell>
          <cell r="C6307" t="str">
            <v>m</v>
          </cell>
          <cell r="D6307">
            <v>12.25</v>
          </cell>
          <cell r="E6307">
            <v>9.8000000000000007</v>
          </cell>
          <cell r="F6307" t="str">
            <v>SEE</v>
          </cell>
        </row>
        <row r="6308">
          <cell r="A6308" t="str">
            <v/>
          </cell>
          <cell r="D6308">
            <v>0</v>
          </cell>
        </row>
        <row r="6309">
          <cell r="A6309" t="str">
            <v>36.06.008</v>
          </cell>
          <cell r="B6309" t="str">
            <v>INSTALAÇÃO DE CABO TELEFÔNICO CCE 50-02 - INSTALAÇÕES ELÉTRICAS E TELEFÔNICAS / CABO TELEFÔNICO.</v>
          </cell>
          <cell r="C6309" t="str">
            <v>m</v>
          </cell>
          <cell r="D6309">
            <v>4.0625</v>
          </cell>
          <cell r="E6309">
            <v>3.25</v>
          </cell>
          <cell r="F6309" t="str">
            <v>SEE</v>
          </cell>
        </row>
        <row r="6310">
          <cell r="A6310" t="str">
            <v/>
          </cell>
          <cell r="D6310">
            <v>0</v>
          </cell>
        </row>
        <row r="6311">
          <cell r="A6311" t="str">
            <v>36.06.009</v>
          </cell>
          <cell r="B6311" t="str">
            <v>INSTALAÇÃO DE CABO TELEFÔNICO CCI 50-02 - INSTALAÇÕES ELÉTRICAS E TELEFÔNICAS / CABO TELEFÔNICO.</v>
          </cell>
          <cell r="C6311" t="str">
            <v>m</v>
          </cell>
          <cell r="D6311">
            <v>2.6750000000000003</v>
          </cell>
          <cell r="E6311">
            <v>2.14</v>
          </cell>
          <cell r="F6311" t="str">
            <v>SEE</v>
          </cell>
        </row>
        <row r="6312">
          <cell r="A6312" t="str">
            <v/>
          </cell>
          <cell r="D6312">
            <v>0</v>
          </cell>
        </row>
        <row r="6313">
          <cell r="A6313" t="str">
            <v>36.06.010</v>
          </cell>
          <cell r="B6313" t="str">
            <v>INTERRUPTOR 01 SEÇÃO SIMPLES - INSTALAÇÕES ELÉTRICAS E TELEFÔNICAS / INTERRUPTOR.</v>
          </cell>
          <cell r="C6313" t="str">
            <v>Un</v>
          </cell>
          <cell r="D6313">
            <v>5.9125000000000005</v>
          </cell>
          <cell r="E6313">
            <v>4.7300000000000004</v>
          </cell>
          <cell r="F6313" t="str">
            <v>SEE</v>
          </cell>
        </row>
        <row r="6314">
          <cell r="A6314" t="str">
            <v/>
          </cell>
          <cell r="D6314">
            <v>0</v>
          </cell>
        </row>
        <row r="6315">
          <cell r="A6315" t="str">
            <v>36.06.011</v>
          </cell>
          <cell r="B6315" t="str">
            <v>INTERRUPTOR 02 SEÇÃO SIMPLES - INSTALAÇÕES ELÉTRICAS E TELEFÔNICAS / INTERRUPTOR.</v>
          </cell>
          <cell r="C6315" t="str">
            <v>Un</v>
          </cell>
          <cell r="D6315">
            <v>10.199999999999999</v>
          </cell>
          <cell r="E6315">
            <v>8.16</v>
          </cell>
          <cell r="F6315" t="str">
            <v>SEE</v>
          </cell>
        </row>
        <row r="6316">
          <cell r="A6316" t="str">
            <v/>
          </cell>
          <cell r="D6316">
            <v>0</v>
          </cell>
        </row>
        <row r="6317">
          <cell r="A6317" t="str">
            <v>36.06.012</v>
          </cell>
          <cell r="B6317" t="str">
            <v>TOMADA PARA TELEFONE, COM CAIXA PVC, EMBUTIDA - INSTALAÇÕES ELÉTRICAS E TELEFÔNICAS / TOMADAS DE TELEFONE DE EMBUTIR.</v>
          </cell>
          <cell r="C6317" t="str">
            <v>Un</v>
          </cell>
          <cell r="D6317">
            <v>15.600000000000001</v>
          </cell>
          <cell r="E6317">
            <v>12.48</v>
          </cell>
          <cell r="F6317" t="str">
            <v>SEE</v>
          </cell>
        </row>
        <row r="6318">
          <cell r="A6318" t="str">
            <v/>
          </cell>
          <cell r="D6318">
            <v>0</v>
          </cell>
        </row>
        <row r="6319">
          <cell r="A6319" t="str">
            <v>36.06.013</v>
          </cell>
          <cell r="B6319" t="str">
            <v>TOMADA DE EMBUTIR PARA USO GERAL, 2P + T - INSTALAÇÕES ELÉTRICAS E TELEFÔNICAS / TOMADAS ELÉTRICA DE EMBUTIR.</v>
          </cell>
          <cell r="C6319" t="str">
            <v>Un</v>
          </cell>
          <cell r="D6319">
            <v>14.487500000000001</v>
          </cell>
          <cell r="E6319">
            <v>11.59</v>
          </cell>
          <cell r="F6319" t="str">
            <v>SEE</v>
          </cell>
        </row>
        <row r="6320">
          <cell r="A6320" t="str">
            <v/>
          </cell>
          <cell r="D6320">
            <v>0</v>
          </cell>
        </row>
        <row r="6321">
          <cell r="A6321" t="str">
            <v>36.06.014</v>
          </cell>
          <cell r="B6321" t="str">
            <v>TOMADA DE EMBUTIR PARA USO GERAL, 2P + T, DUPLA - INSTALAÇÕES ELÉTRICAS E TELEFÔNICAS / TOMADAS ELÉTRICA DE EMBUTIR.</v>
          </cell>
          <cell r="C6321" t="str">
            <v>Un</v>
          </cell>
          <cell r="D6321">
            <v>19.162500000000001</v>
          </cell>
          <cell r="E6321">
            <v>15.33</v>
          </cell>
          <cell r="F6321" t="str">
            <v>SEE</v>
          </cell>
        </row>
        <row r="6322">
          <cell r="A6322" t="str">
            <v/>
          </cell>
          <cell r="D6322">
            <v>0</v>
          </cell>
        </row>
        <row r="6323">
          <cell r="A6323" t="str">
            <v>36.06.015</v>
          </cell>
          <cell r="B6323" t="str">
            <v>FORNECIMENTO E ASSENTAMENTO DE CAIXA PVC 4" x 2" COM TAMPA - INSTALAÇÕES ELÉTRICAS E TELEFÔNICAS / CAIXA DE EMBUTIR DE PVC.</v>
          </cell>
          <cell r="C6323" t="str">
            <v>Un</v>
          </cell>
          <cell r="D6323">
            <v>4.3874999999999993</v>
          </cell>
          <cell r="E6323">
            <v>3.51</v>
          </cell>
          <cell r="F6323" t="str">
            <v>SEE</v>
          </cell>
        </row>
        <row r="6324">
          <cell r="A6324" t="str">
            <v/>
          </cell>
          <cell r="D6324">
            <v>0</v>
          </cell>
        </row>
        <row r="6325">
          <cell r="A6325" t="str">
            <v>36.06.016</v>
          </cell>
          <cell r="B6325" t="str">
            <v>FORNECIMENTO E ASSENTAMENTO DE CAIXA PVC 4" x 4" - INSTALAÇÕES ELÉTRICAS E TELEFÔNICAS / CAIXA DE EMBUTIR DE PVC.</v>
          </cell>
          <cell r="C6325" t="str">
            <v>Un</v>
          </cell>
          <cell r="D6325">
            <v>5.8875000000000002</v>
          </cell>
          <cell r="E6325">
            <v>4.71</v>
          </cell>
          <cell r="F6325" t="str">
            <v>SEE</v>
          </cell>
        </row>
        <row r="6326">
          <cell r="A6326" t="str">
            <v/>
          </cell>
          <cell r="D6326">
            <v>0</v>
          </cell>
        </row>
        <row r="6327">
          <cell r="A6327" t="str">
            <v>36.06.017</v>
          </cell>
          <cell r="B6327" t="str">
            <v>FORNECIMENTO E ASSENTAMENTO DE CAIXA  OCTOGONAL DE PVC 4" x 4" - INSTALAÇÕES ELÉTRICAS E TELEFÔNICAS / CAIXA DE EMBUTIR DE PVC.</v>
          </cell>
          <cell r="C6327" t="str">
            <v>Un</v>
          </cell>
          <cell r="D6327">
            <v>5.0375000000000005</v>
          </cell>
          <cell r="E6327">
            <v>4.03</v>
          </cell>
          <cell r="F6327" t="str">
            <v>SEE</v>
          </cell>
        </row>
        <row r="6328">
          <cell r="A6328" t="str">
            <v/>
          </cell>
          <cell r="D6328">
            <v>0</v>
          </cell>
        </row>
        <row r="6329">
          <cell r="A6329" t="str">
            <v>36.06.018</v>
          </cell>
          <cell r="B6329" t="str">
            <v>QUADRO DE DISTRIBUIÇÃO DE EMBUTIR, COM BARRAMENTO, EM CHAPA DE AÇO, PARA ATÉ 12 DIJUNTORES PADRÃO EUROPEU (LINHA BRANCA), EXCLUSIVE DISJUNTORES - INSTALAÇÕES ELÉTRICAS E TELEFÔNICAS / QLD.</v>
          </cell>
          <cell r="C6329" t="str">
            <v>Un</v>
          </cell>
          <cell r="D6329">
            <v>176.47500000000002</v>
          </cell>
          <cell r="E6329">
            <v>141.18</v>
          </cell>
          <cell r="F6329" t="str">
            <v>SEE</v>
          </cell>
        </row>
        <row r="6330">
          <cell r="A6330" t="str">
            <v/>
          </cell>
          <cell r="D6330">
            <v>0</v>
          </cell>
        </row>
        <row r="6331">
          <cell r="A6331" t="str">
            <v>36.06.019</v>
          </cell>
          <cell r="B6331" t="str">
            <v xml:space="preserve"> DISJUNTOR TRIPOLAR 70 A - INSTALAÇÕES ELÉTRICAS E TELEFÔNICAS / QDL.</v>
          </cell>
          <cell r="C6331" t="str">
            <v>Un</v>
          </cell>
          <cell r="D6331">
            <v>89.3</v>
          </cell>
          <cell r="E6331">
            <v>71.44</v>
          </cell>
          <cell r="F6331" t="str">
            <v>SEE</v>
          </cell>
        </row>
        <row r="6332">
          <cell r="A6332" t="str">
            <v/>
          </cell>
          <cell r="D6332">
            <v>0</v>
          </cell>
        </row>
        <row r="6333">
          <cell r="A6333" t="str">
            <v>36.06.020</v>
          </cell>
          <cell r="B6333" t="str">
            <v>DISJUNTOR MONOPOLAR 15 A - INSTALAÇÕES ELÉTRICAS E TELEFÔNICAS / QDL.</v>
          </cell>
          <cell r="C6333" t="str">
            <v>Un</v>
          </cell>
          <cell r="D6333">
            <v>11.799999999999999</v>
          </cell>
          <cell r="E6333">
            <v>9.44</v>
          </cell>
          <cell r="F6333" t="str">
            <v>SEE</v>
          </cell>
        </row>
        <row r="6334">
          <cell r="A6334" t="str">
            <v/>
          </cell>
          <cell r="D6334">
            <v>0</v>
          </cell>
        </row>
        <row r="6335">
          <cell r="A6335" t="str">
            <v>36.06.021</v>
          </cell>
          <cell r="B6335" t="str">
            <v>DISJUNTOR MONOPOLAR 20 A - INSTALAÇÕES ELÉTRICAS E TELEFÔNICAS / QDL.</v>
          </cell>
          <cell r="C6335" t="str">
            <v>Un</v>
          </cell>
          <cell r="D6335">
            <v>11.799999999999999</v>
          </cell>
          <cell r="E6335">
            <v>9.44</v>
          </cell>
          <cell r="F6335" t="str">
            <v>SEE</v>
          </cell>
        </row>
        <row r="6336">
          <cell r="A6336" t="str">
            <v/>
          </cell>
          <cell r="D6336">
            <v>0</v>
          </cell>
        </row>
        <row r="6337">
          <cell r="A6337" t="str">
            <v>36.06.022</v>
          </cell>
          <cell r="B6337" t="str">
            <v>DISJUNTOR TRIPOLAR 30 A - INSTALAÇÕES ELÉTRICAS E TELEFÔNICAS / QDL.</v>
          </cell>
          <cell r="C6337" t="str">
            <v>Un</v>
          </cell>
          <cell r="D6337">
            <v>74.125</v>
          </cell>
          <cell r="E6337">
            <v>59.3</v>
          </cell>
          <cell r="F6337" t="str">
            <v>SEE</v>
          </cell>
        </row>
        <row r="6338">
          <cell r="A6338" t="str">
            <v/>
          </cell>
          <cell r="D6338">
            <v>0</v>
          </cell>
        </row>
        <row r="6339">
          <cell r="A6339" t="str">
            <v>36.06.023</v>
          </cell>
          <cell r="B6339" t="str">
            <v>DISJUNTOR TRIPOLAR 50 A - INSTALAÇÕES ELÉTRICAS E TELEFÔNICAS / QDL.</v>
          </cell>
          <cell r="C6339" t="str">
            <v>Un</v>
          </cell>
          <cell r="D6339">
            <v>74.125</v>
          </cell>
          <cell r="E6339">
            <v>59.3</v>
          </cell>
          <cell r="F6339" t="str">
            <v>SEE</v>
          </cell>
        </row>
        <row r="6340">
          <cell r="A6340" t="str">
            <v/>
          </cell>
          <cell r="D6340">
            <v>0</v>
          </cell>
        </row>
        <row r="6341">
          <cell r="A6341" t="str">
            <v>36.06.024</v>
          </cell>
          <cell r="B6341" t="str">
            <v>DISJUNTOR MONOPOLAR 25 A - INSTALAÇÕES ELÉTRICAS E TELEFÔNICAS / QDL.</v>
          </cell>
          <cell r="C6341" t="str">
            <v>Un</v>
          </cell>
          <cell r="D6341">
            <v>11.799999999999999</v>
          </cell>
          <cell r="E6341">
            <v>9.44</v>
          </cell>
          <cell r="F6341" t="str">
            <v>SEE</v>
          </cell>
        </row>
        <row r="6342">
          <cell r="A6342" t="str">
            <v/>
          </cell>
          <cell r="D6342">
            <v>0</v>
          </cell>
        </row>
        <row r="6343">
          <cell r="A6343" t="str">
            <v>36.06.025</v>
          </cell>
          <cell r="B6343" t="str">
            <v>QUADRO DE MEDIÇÃO TRIFÁSICA (ACIMA DE 10 kva) COM CAIXA EM NORIL - INSTALAÇÕES ELÉTRICAS E TELEFÔNICAS / CAIXA DE MEDIÇÃO.</v>
          </cell>
          <cell r="C6343" t="str">
            <v>Un</v>
          </cell>
          <cell r="D6343">
            <v>252.57499999999999</v>
          </cell>
          <cell r="E6343">
            <v>202.06</v>
          </cell>
          <cell r="F6343" t="str">
            <v>SEE</v>
          </cell>
        </row>
        <row r="6344">
          <cell r="A6344" t="str">
            <v/>
          </cell>
          <cell r="D6344">
            <v>0</v>
          </cell>
        </row>
        <row r="6345">
          <cell r="A6345" t="str">
            <v>36.06.026</v>
          </cell>
          <cell r="B6345" t="str">
            <v>CAIXA DE PASSAGEM EM ALVENARIA DE TIJOLOS MACIÇOS ESP. = 0,12 m, DIÂM. INT. = 0,60 x 0,60 x 0,60 m - INSTALAÇÕES ELÉTRICAS E TELEFÔNICAS / CAIXA DE DISTRIBUIÇÃO GERAL DE TELEFONE.</v>
          </cell>
          <cell r="C6345" t="str">
            <v>Un</v>
          </cell>
          <cell r="D6345">
            <v>201.5</v>
          </cell>
          <cell r="E6345">
            <v>161.19999999999999</v>
          </cell>
          <cell r="F6345" t="str">
            <v>SEE</v>
          </cell>
        </row>
        <row r="6346">
          <cell r="A6346" t="str">
            <v/>
          </cell>
          <cell r="D6346">
            <v>0</v>
          </cell>
        </row>
        <row r="6347">
          <cell r="A6347" t="str">
            <v>36.06.027</v>
          </cell>
          <cell r="B6347" t="str">
            <v>DISTRIBUIDOR GERAL PADRÃO TELEBRÁS DIMENSÕES 0,20 x 0,20 x 0,12 m - INSTALAÇÕES ELÉTRICAS E TELEFÔNICAS / CAIXA DE DISTRIBUIÇÃO GERAL DE TELEFONE.</v>
          </cell>
          <cell r="C6347" t="str">
            <v>Un</v>
          </cell>
          <cell r="D6347">
            <v>51.65</v>
          </cell>
          <cell r="E6347">
            <v>41.32</v>
          </cell>
          <cell r="F6347" t="str">
            <v>SEE</v>
          </cell>
        </row>
        <row r="6348">
          <cell r="A6348" t="str">
            <v/>
          </cell>
          <cell r="D6348">
            <v>0</v>
          </cell>
        </row>
        <row r="6349">
          <cell r="A6349" t="str">
            <v>36.06.028</v>
          </cell>
          <cell r="B6349" t="str">
            <v>LUMINÁRIA FLUORESCENTE DE EMBUTIR ABERTA 2 x 40 w, MARCA PELOTAS REF. 8157 OU SIMILAR, COMPLETA - INSTALAÇÕES ELÉTRICAS E TELEFÔNICAS / LUMINÁRIAS.</v>
          </cell>
          <cell r="C6349" t="str">
            <v>Un</v>
          </cell>
          <cell r="D6349">
            <v>137.30000000000001</v>
          </cell>
          <cell r="E6349">
            <v>109.84</v>
          </cell>
          <cell r="F6349" t="str">
            <v>SEE</v>
          </cell>
        </row>
        <row r="6350">
          <cell r="A6350" t="str">
            <v/>
          </cell>
          <cell r="D6350">
            <v>0</v>
          </cell>
        </row>
        <row r="6351">
          <cell r="A6351" t="str">
            <v>36.06.029</v>
          </cell>
          <cell r="B6351" t="str">
            <v>PÁRA-RAIO TIPO GAIOLA DE FARANDAY, CONFORME PROJETO - INSTALAÇÕES ELÉTRICAS E TELEFÔNICAS / SISTEMA DE PROTEÇÃO CONTRA DESCARGA ATMOSFÉRICAS.</v>
          </cell>
          <cell r="C6351" t="str">
            <v>Un</v>
          </cell>
          <cell r="D6351">
            <v>11793.55</v>
          </cell>
          <cell r="E6351">
            <v>9434.84</v>
          </cell>
          <cell r="F6351" t="str">
            <v>SEE</v>
          </cell>
        </row>
        <row r="6352">
          <cell r="A6352" t="str">
            <v/>
          </cell>
          <cell r="D6352">
            <v>0</v>
          </cell>
        </row>
        <row r="6353">
          <cell r="A6353" t="str">
            <v>36.07.001</v>
          </cell>
          <cell r="B6353" t="str">
            <v xml:space="preserve"> ALVENARIA DE BLOCO CERÂMICO (9 x 19 x 25 cm), E = 0,09 m, COM ARGAMASSA TRAÇO - 1:2:8 (CIMENTO / CAL / AREIA) - PAREDES E PAINÉIS / ALVENARIA.</v>
          </cell>
          <cell r="C6353" t="str">
            <v>m2</v>
          </cell>
          <cell r="D6353">
            <v>22.337500000000002</v>
          </cell>
          <cell r="E6353">
            <v>17.87</v>
          </cell>
          <cell r="F6353" t="str">
            <v>SEE</v>
          </cell>
        </row>
        <row r="6354">
          <cell r="A6354" t="str">
            <v/>
          </cell>
          <cell r="D6354">
            <v>0</v>
          </cell>
        </row>
        <row r="6355">
          <cell r="A6355" t="str">
            <v>36.07.002</v>
          </cell>
          <cell r="B6355" t="str">
            <v xml:space="preserve"> VERGAS E CONTRA-VERGAS EM CONCRETO ARMADO FCK = 15 MPa, SEÇÃO 9 x 12 cm - PAREDES E PAINÉIS / ALVENARIA.</v>
          </cell>
          <cell r="C6355" t="str">
            <v>m</v>
          </cell>
          <cell r="D6355">
            <v>12.649999999999999</v>
          </cell>
          <cell r="E6355">
            <v>10.119999999999999</v>
          </cell>
          <cell r="F6355" t="str">
            <v>SEE</v>
          </cell>
        </row>
        <row r="6356">
          <cell r="A6356" t="str">
            <v/>
          </cell>
          <cell r="D6356">
            <v>0</v>
          </cell>
        </row>
        <row r="6357">
          <cell r="A6357" t="str">
            <v>36.07.003</v>
          </cell>
          <cell r="B6357" t="str">
            <v xml:space="preserve"> ALVENARIA DE BLOCO CERÂMICO 21 FUROS, SINGELA, APARENTE, COM ARGAMASSA TRAÇO - 1:2:8 (CIMENTO / CAL / AREIA) - PAREDES E PAINÉIS / ALVENARIA.</v>
          </cell>
          <cell r="C6357" t="str">
            <v>m2</v>
          </cell>
          <cell r="D6357">
            <v>63.0625</v>
          </cell>
          <cell r="E6357">
            <v>50.45</v>
          </cell>
          <cell r="F6357" t="str">
            <v>SEE</v>
          </cell>
        </row>
        <row r="6358">
          <cell r="A6358" t="str">
            <v/>
          </cell>
          <cell r="D6358">
            <v>0</v>
          </cell>
        </row>
        <row r="6359">
          <cell r="A6359" t="str">
            <v>36.07.004</v>
          </cell>
          <cell r="B6359" t="str">
            <v xml:space="preserve"> APERTO DE ALVENARIA EM TIJOLO CERÂMICO MACIÇO, ESP = 0,10 m, COM ARGAMASSA TRAÇO - 1:2:8 (CIMENTO/ CAL /  AREIA), À REVESTIR - PAREDES E PAINÉIS / ALVENARIA.</v>
          </cell>
          <cell r="C6359" t="str">
            <v>m</v>
          </cell>
          <cell r="D6359">
            <v>0.53749999999999998</v>
          </cell>
          <cell r="E6359">
            <v>0.43</v>
          </cell>
          <cell r="F6359" t="str">
            <v>SEE</v>
          </cell>
        </row>
        <row r="6360">
          <cell r="A6360" t="str">
            <v/>
          </cell>
          <cell r="D6360">
            <v>0</v>
          </cell>
        </row>
        <row r="6361">
          <cell r="A6361" t="str">
            <v>36.07.005</v>
          </cell>
          <cell r="B6361" t="str">
            <v>DIVISÓRIA EM GRANITO CINZA ANDORINHA POLIDO, E = 3 cm, INCLUSIVE MONTAGEM COM FERRAGENS - PAREDES E PAINÉIS / DIVISÓRIA.</v>
          </cell>
          <cell r="C6361" t="str">
            <v>m2</v>
          </cell>
          <cell r="D6361">
            <v>360.13750000000005</v>
          </cell>
          <cell r="E6361">
            <v>288.11</v>
          </cell>
          <cell r="F6361" t="str">
            <v>SEE</v>
          </cell>
        </row>
        <row r="6362">
          <cell r="A6362" t="str">
            <v/>
          </cell>
          <cell r="D6362">
            <v>0</v>
          </cell>
        </row>
        <row r="6363">
          <cell r="A6363" t="str">
            <v>36.08.001</v>
          </cell>
          <cell r="B6363" t="str">
            <v>PORTA EM MADEIRA DE LEI COMPLETA (C/ ALIZAR E BATENTES), LISA, SEMI-ÔCA, 0,70 x 2,10 (PM-01) - ESQUADRIAS / MADEIRA.</v>
          </cell>
          <cell r="C6363" t="str">
            <v>Un</v>
          </cell>
          <cell r="D6363">
            <v>250.3125</v>
          </cell>
          <cell r="E6363">
            <v>200.25</v>
          </cell>
          <cell r="F6363" t="str">
            <v>SEE</v>
          </cell>
        </row>
        <row r="6364">
          <cell r="A6364" t="str">
            <v/>
          </cell>
          <cell r="D6364">
            <v>0</v>
          </cell>
        </row>
        <row r="6365">
          <cell r="A6365" t="str">
            <v>36.08.002</v>
          </cell>
          <cell r="B6365" t="str">
            <v>PORTA EM MADEIRA DE LEI COMPLETA (C/ ALIZAR E BATENTES), LISA, SEMI-ÔCA, 0,80 x 2,10 (PM-02) - ESQUADRIAS / MADEIRA.</v>
          </cell>
          <cell r="C6365" t="str">
            <v>Un</v>
          </cell>
          <cell r="D6365">
            <v>264.16250000000002</v>
          </cell>
          <cell r="E6365">
            <v>211.33</v>
          </cell>
          <cell r="F6365" t="str">
            <v>SEE</v>
          </cell>
        </row>
        <row r="6366">
          <cell r="A6366" t="str">
            <v/>
          </cell>
          <cell r="D6366">
            <v>0</v>
          </cell>
        </row>
        <row r="6367">
          <cell r="A6367" t="str">
            <v>36.08.003</v>
          </cell>
          <cell r="B6367" t="str">
            <v>PORTA EM MADEIRA DE LEI COMPLETA (C/ ALIZAR E BATENTES), LISA, SEMI-ÔCA, 0,90 x 2,10 (PM-03) - ESQUADRIAS / MADEIRA.</v>
          </cell>
          <cell r="C6367" t="str">
            <v>Un</v>
          </cell>
          <cell r="D6367">
            <v>279.34999999999997</v>
          </cell>
          <cell r="E6367">
            <v>223.48</v>
          </cell>
          <cell r="F6367" t="str">
            <v>SEE</v>
          </cell>
        </row>
        <row r="6368">
          <cell r="A6368" t="str">
            <v/>
          </cell>
          <cell r="D6368">
            <v>0</v>
          </cell>
        </row>
        <row r="6369">
          <cell r="A6369" t="str">
            <v>36.08.004</v>
          </cell>
          <cell r="B6369" t="str">
            <v>PORTA DE MADEIRA COMPENSADA, 0,60 x 1,60 m, E = 20 mm, COM REVESTIMENTO MELAMÍNICO, TARJETA EM AÇO INOX, TIPO LIVRE/OCUPADO, MARCA STANLEY OU SIMILAR, INCLUSIVE FERRAGENS - ESQUADRIAS / MADEIRA.</v>
          </cell>
          <cell r="C6369" t="str">
            <v>Un</v>
          </cell>
          <cell r="D6369">
            <v>238.83749999999998</v>
          </cell>
          <cell r="E6369">
            <v>191.07</v>
          </cell>
          <cell r="F6369" t="str">
            <v>SEE</v>
          </cell>
        </row>
        <row r="6370">
          <cell r="A6370" t="str">
            <v/>
          </cell>
          <cell r="D6370">
            <v>0</v>
          </cell>
        </row>
        <row r="6371">
          <cell r="A6371" t="str">
            <v>36.08.005</v>
          </cell>
          <cell r="B6371" t="str">
            <v>PORTA DE MADEIRA COMPENSADA, 0,80 x 1,60 m, E = 20 mm, COM REVESTIMENTO MELAMÍNICO, TARJETA EM AÇO INOX, TIPO LIVRE/OCUPADO, MARCA STANLEY OU SIMILAR, INCLUSIVE FERRAGENS - ESQUADRIAS / MADEIRA.</v>
          </cell>
          <cell r="C6371" t="str">
            <v>Un</v>
          </cell>
          <cell r="D6371">
            <v>266.8125</v>
          </cell>
          <cell r="E6371">
            <v>213.45</v>
          </cell>
          <cell r="F6371" t="str">
            <v>SEE</v>
          </cell>
        </row>
        <row r="6372">
          <cell r="A6372" t="str">
            <v/>
          </cell>
          <cell r="D6372">
            <v>0</v>
          </cell>
        </row>
        <row r="6373">
          <cell r="A6373" t="str">
            <v>36.08.006</v>
          </cell>
          <cell r="B6373" t="str">
            <v>BASCULANTE DE FERRO (DIMENSÕES, DETALHES E NOS AMBIENTES CONFORME O PROJETO - VIDE QUADRO DE ESQUADRIAS)- ESQUADRIAS / METÁLICAS.</v>
          </cell>
          <cell r="C6373" t="str">
            <v>m2</v>
          </cell>
          <cell r="D6373">
            <v>191.27500000000001</v>
          </cell>
          <cell r="E6373">
            <v>153.02000000000001</v>
          </cell>
          <cell r="F6373" t="str">
            <v>SEE</v>
          </cell>
        </row>
        <row r="6374">
          <cell r="A6374" t="str">
            <v/>
          </cell>
          <cell r="D6374">
            <v>0</v>
          </cell>
        </row>
        <row r="6375">
          <cell r="A6375" t="str">
            <v>36.09.001</v>
          </cell>
          <cell r="B6375" t="str">
            <v>TELHADO EM TELHA COLONIAL INCLUINDO MADEIRAMENTO DE LEI, CONFORME PROJETO - COBERTURA / TELHAS E ESTRUTURA EM MADEIRA.</v>
          </cell>
          <cell r="C6375" t="str">
            <v>m2</v>
          </cell>
          <cell r="D6375">
            <v>126.64999999999999</v>
          </cell>
          <cell r="E6375">
            <v>101.32</v>
          </cell>
          <cell r="F6375" t="str">
            <v>SEE</v>
          </cell>
        </row>
        <row r="6376">
          <cell r="A6376" t="str">
            <v/>
          </cell>
          <cell r="D6376">
            <v>0</v>
          </cell>
        </row>
        <row r="6377">
          <cell r="A6377" t="str">
            <v>36.09.002</v>
          </cell>
          <cell r="B6377" t="str">
            <v>CUMEEIRA PARA TELHA CANAL COMUM, INCLUSIVE EMASSAMENTO - COBERTURA / TELHAS E ESTRUTURA EM MADEIRA.</v>
          </cell>
          <cell r="C6377" t="str">
            <v>m</v>
          </cell>
          <cell r="D6377">
            <v>11.825000000000001</v>
          </cell>
          <cell r="E6377">
            <v>9.4600000000000009</v>
          </cell>
          <cell r="F6377" t="str">
            <v>SEE</v>
          </cell>
        </row>
        <row r="6378">
          <cell r="A6378" t="str">
            <v/>
          </cell>
          <cell r="D6378">
            <v>0</v>
          </cell>
        </row>
        <row r="6379">
          <cell r="A6379" t="str">
            <v>36.09.003</v>
          </cell>
          <cell r="B6379" t="str">
            <v>RUFO EM CHAPA DE AÇO, ESP = 0,65 m, LARG. = 30,0 cm - COBERTURA / CHAPAS.</v>
          </cell>
          <cell r="C6379" t="str">
            <v>m</v>
          </cell>
          <cell r="D6379">
            <v>50.274999999999999</v>
          </cell>
          <cell r="E6379">
            <v>40.22</v>
          </cell>
          <cell r="F6379" t="str">
            <v>SEE</v>
          </cell>
        </row>
        <row r="6380">
          <cell r="A6380" t="str">
            <v/>
          </cell>
          <cell r="D6380">
            <v>0</v>
          </cell>
        </row>
        <row r="6381">
          <cell r="A6381" t="str">
            <v>36.10.001</v>
          </cell>
          <cell r="B6381" t="str">
            <v>CHAPISCO EM PAREDE COM ARGAMASSA TRAÇO - 1:3 (CIMENTO / AREIA) - REVESTIMENTO / MASSA.</v>
          </cell>
          <cell r="C6381" t="str">
            <v>m2</v>
          </cell>
          <cell r="D6381">
            <v>4.5625</v>
          </cell>
          <cell r="E6381">
            <v>3.65</v>
          </cell>
          <cell r="F6381" t="str">
            <v>SEE</v>
          </cell>
        </row>
        <row r="6382">
          <cell r="A6382" t="str">
            <v/>
          </cell>
          <cell r="D6382">
            <v>0</v>
          </cell>
        </row>
        <row r="6383">
          <cell r="A6383" t="str">
            <v>36.10.002</v>
          </cell>
          <cell r="B6383" t="str">
            <v xml:space="preserve"> REBOCO INTERNO, DE PAREDE, COM ARGAMASSA TRAÇO - 1:2:9 (CIMENTO / CAL / AREIA), ESPESSURA 1,5 cm - REVESTIMENTO / MASSA.</v>
          </cell>
          <cell r="C6383" t="str">
            <v>m2</v>
          </cell>
          <cell r="D6383">
            <v>12.962499999999999</v>
          </cell>
          <cell r="E6383">
            <v>10.37</v>
          </cell>
          <cell r="F6383" t="str">
            <v>SEE</v>
          </cell>
        </row>
        <row r="6384">
          <cell r="A6384" t="str">
            <v/>
          </cell>
          <cell r="D6384">
            <v>0</v>
          </cell>
        </row>
        <row r="6385">
          <cell r="A6385" t="str">
            <v>36.10.003</v>
          </cell>
          <cell r="B6385" t="str">
            <v xml:space="preserve"> REBOCO EXTERNO, DE PAREDE, COM ARGAMASSA TRAÇO - 1:2:9 (CIMENTO / CAL / AREIA), ESPESSURA 2,5 cm- REVESTIMENTO / MASSA.</v>
          </cell>
          <cell r="C6385" t="str">
            <v>m2</v>
          </cell>
          <cell r="D6385">
            <v>15.600000000000001</v>
          </cell>
          <cell r="E6385">
            <v>12.48</v>
          </cell>
          <cell r="F6385" t="str">
            <v>SEE</v>
          </cell>
        </row>
        <row r="6386">
          <cell r="A6386" t="str">
            <v/>
          </cell>
          <cell r="D6386">
            <v>0</v>
          </cell>
        </row>
        <row r="6387">
          <cell r="A6387" t="str">
            <v>36.10.004</v>
          </cell>
          <cell r="B6387" t="str">
            <v>REBOCO INTERNO, DE TETO, COM ARGAMASSA TRAÇO - 1:2:9 (CIMENTO / CAL / AREIA), ESPESSURA 1,5 cm - REVESTIMENTO / MASSA.</v>
          </cell>
          <cell r="C6387" t="str">
            <v>m2</v>
          </cell>
          <cell r="D6387">
            <v>14.625</v>
          </cell>
          <cell r="E6387">
            <v>11.7</v>
          </cell>
          <cell r="F6387" t="str">
            <v>SEE</v>
          </cell>
        </row>
        <row r="6388">
          <cell r="A6388" t="str">
            <v/>
          </cell>
          <cell r="D6388">
            <v>0</v>
          </cell>
        </row>
        <row r="6389">
          <cell r="A6389" t="str">
            <v>36.10.005</v>
          </cell>
          <cell r="B6389" t="str">
            <v>REVESTIMENTO CERÂMICO PARA PAREDE, MARCA ELIANE LINHA ARQUITETURAL  NEVE OU SIMILAR, PEI - 3, DIMENSÕES 10 x 10 cm, APLICADO COM ARGAMASSA INDUSTRIALIZADA AC-I, REJUNTADO, EXCLUSIVE EMBOÇO - REVESTIMENTO / ACABAMENTO.</v>
          </cell>
          <cell r="C6389" t="str">
            <v>m2</v>
          </cell>
          <cell r="D6389">
            <v>37.9375</v>
          </cell>
          <cell r="E6389">
            <v>30.35</v>
          </cell>
          <cell r="F6389" t="str">
            <v>SEE</v>
          </cell>
        </row>
        <row r="6390">
          <cell r="A6390" t="str">
            <v/>
          </cell>
          <cell r="D6390">
            <v>0</v>
          </cell>
        </row>
        <row r="6391">
          <cell r="A6391" t="str">
            <v>36.11.001</v>
          </cell>
          <cell r="B6391" t="str">
            <v>LASTRO DE CONCRETO SIMPLES REGULARIZADO PARA PISO, INCLUSIVE IMPERMEABILIZAÇÃO - PAVIMENTAÇÃO / CAMADA IMPERMEABILIZADORA.</v>
          </cell>
          <cell r="C6391" t="str">
            <v>m3</v>
          </cell>
          <cell r="D6391">
            <v>586.5</v>
          </cell>
          <cell r="E6391">
            <v>469.2</v>
          </cell>
          <cell r="F6391" t="str">
            <v>SEE</v>
          </cell>
        </row>
        <row r="6392">
          <cell r="A6392" t="str">
            <v/>
          </cell>
          <cell r="D6392">
            <v>0</v>
          </cell>
        </row>
        <row r="6393">
          <cell r="A6393" t="str">
            <v>36.11.002</v>
          </cell>
          <cell r="B6393" t="str">
            <v>REVESTIMENTO CERÂMICO PARA PISO, MARCA CECRISA LINHA HERCULES GR E AL OU SIMILARES, DIMENSÕES 40 x 40 cm, PEI-4, APLICADO COM ARGAMASSA INDUSTRIALIZADA AC-I, REJUNTADO. EXCLUSIVE REGULARIZAÇÃO DA BASE - PAVIMENTAÇÃO / ACABAMENTO.</v>
          </cell>
          <cell r="C6393" t="str">
            <v>m2</v>
          </cell>
          <cell r="D6393">
            <v>51.8</v>
          </cell>
          <cell r="E6393">
            <v>41.44</v>
          </cell>
          <cell r="F6393" t="str">
            <v>SEE</v>
          </cell>
        </row>
        <row r="6394">
          <cell r="A6394" t="str">
            <v/>
          </cell>
          <cell r="D6394">
            <v>0</v>
          </cell>
        </row>
        <row r="6395">
          <cell r="A6395" t="str">
            <v>36.11.003</v>
          </cell>
          <cell r="B6395" t="str">
            <v>PISO EM CONCRETO SIMPLES DESEMPOLADO, FCK = 15 MPa, E = 7 cm - PAVIMENTAÇÃO / CALÇADA EM CONCRETO E CIMENTADO.</v>
          </cell>
          <cell r="C6395" t="str">
            <v>m2</v>
          </cell>
          <cell r="D6395">
            <v>30.824999999999999</v>
          </cell>
          <cell r="E6395">
            <v>24.66</v>
          </cell>
          <cell r="F6395" t="str">
            <v>SEE</v>
          </cell>
        </row>
        <row r="6396">
          <cell r="A6396" t="str">
            <v/>
          </cell>
          <cell r="D6396">
            <v>0</v>
          </cell>
        </row>
        <row r="6397">
          <cell r="A6397" t="str">
            <v>36.12.001</v>
          </cell>
          <cell r="B6397" t="str">
            <v>SOLEIRA EM GRANITO CINZA ANDORINHA, L = 15 cm, E = 2 CM, INCLUSIVE IMPERMEABILIZAÇÃO - SOLEIRAS E RODAPÉS.</v>
          </cell>
          <cell r="C6397" t="str">
            <v>m</v>
          </cell>
          <cell r="D6397">
            <v>40.737500000000004</v>
          </cell>
          <cell r="E6397">
            <v>32.590000000000003</v>
          </cell>
          <cell r="F6397" t="str">
            <v>SEE</v>
          </cell>
        </row>
        <row r="6398">
          <cell r="A6398" t="str">
            <v/>
          </cell>
          <cell r="D6398">
            <v>0</v>
          </cell>
        </row>
        <row r="6399">
          <cell r="A6399" t="str">
            <v>36.12.002</v>
          </cell>
          <cell r="B6399" t="str">
            <v>RODAPÉ CERÂMICO, MARCA CECRISA LINHA RP HERCULES GR E AL OU SIMILARES, DIMENSÕES 8,5 x 40 cm, APLICADO COM ARGAMASSA INDUSTRIALIZADA AC-I, REJUNTADO - SOLEIRAS E RODAPÉS.</v>
          </cell>
          <cell r="C6399" t="str">
            <v>m</v>
          </cell>
          <cell r="D6399">
            <v>33.262500000000003</v>
          </cell>
          <cell r="E6399">
            <v>26.61</v>
          </cell>
          <cell r="F6399" t="str">
            <v>SEE</v>
          </cell>
        </row>
        <row r="6400">
          <cell r="A6400" t="str">
            <v/>
          </cell>
          <cell r="D6400">
            <v>0</v>
          </cell>
        </row>
        <row r="6401">
          <cell r="A6401" t="str">
            <v>36.13.001</v>
          </cell>
          <cell r="B6401" t="str">
            <v>PINTURA PARA EXTERIORES, SOBRE PAREDES, COM LIXAMENTO, APLICAÇÃO DE 01 DEMÃO DE SELADOR ACRÍLICO, 02 DEMÃOS DE MASSA ACRÍLICA E 02 DEMÃOS DE TINTA ACRÍLICA - PINTURAS /  ACRÍLICA.</v>
          </cell>
          <cell r="C6401" t="str">
            <v>m2</v>
          </cell>
          <cell r="D6401">
            <v>20.037500000000001</v>
          </cell>
          <cell r="E6401">
            <v>16.03</v>
          </cell>
          <cell r="F6401" t="str">
            <v>SEE</v>
          </cell>
        </row>
        <row r="6402">
          <cell r="A6402" t="str">
            <v/>
          </cell>
          <cell r="D6402">
            <v>0</v>
          </cell>
        </row>
        <row r="6403">
          <cell r="A6403" t="str">
            <v>36.13.002</v>
          </cell>
          <cell r="B6403" t="str">
            <v>PINTURA PARA INTERIORES, SOBRE PAREDES, COM LIXAMENTO, APLICAÇÃO DE 01 DEMÃO DE SELADOR ACRÍLICO, 02 DEMÃOS DE MASSA ACRÍLICA E 02 DEMÃOS DE TINTA ACRÍLICA - PINTURAS /  ACRÍLICA.</v>
          </cell>
          <cell r="C6403" t="str">
            <v>m2</v>
          </cell>
          <cell r="D6403">
            <v>18.337499999999999</v>
          </cell>
          <cell r="E6403">
            <v>14.67</v>
          </cell>
          <cell r="F6403" t="str">
            <v>SEE</v>
          </cell>
        </row>
        <row r="6404">
          <cell r="A6404" t="str">
            <v/>
          </cell>
          <cell r="D6404">
            <v>0</v>
          </cell>
        </row>
        <row r="6405">
          <cell r="A6405" t="str">
            <v>36.13.003</v>
          </cell>
          <cell r="B6405" t="str">
            <v>PINTURA PARA INTERIORES, SOBRE TETO, COM LIXAMENTO, APLICAÇÃO DE 01 DEMÃO DE SELADOR ACRÍLICO, 02 DEMÃOS DE MASSA ACRÍLICA E 02 DEMÃOS DE TINTA ACRÍLICA - PINTURAS /  ACRÍLICA.</v>
          </cell>
          <cell r="C6405" t="str">
            <v>m2</v>
          </cell>
          <cell r="D6405">
            <v>18.337499999999999</v>
          </cell>
          <cell r="E6405">
            <v>14.67</v>
          </cell>
          <cell r="F6405" t="str">
            <v>SEE</v>
          </cell>
        </row>
        <row r="6406">
          <cell r="A6406" t="str">
            <v/>
          </cell>
          <cell r="D6406">
            <v>0</v>
          </cell>
        </row>
        <row r="6407">
          <cell r="A6407" t="str">
            <v>36.13.004</v>
          </cell>
          <cell r="B6407" t="str">
            <v xml:space="preserve"> PINTURA DE ACABAMENTO, SOBRE MADEIRA, COM LIXAMENTO, APLICAÇÃO DE 02 DEMÃOS DE ESMALTE, INCLUSIVE EMASSAMENTO - PINTURAS / ESMALTE.</v>
          </cell>
          <cell r="C6407" t="str">
            <v>m2</v>
          </cell>
          <cell r="D6407">
            <v>23.799999999999997</v>
          </cell>
          <cell r="E6407">
            <v>19.04</v>
          </cell>
          <cell r="F6407" t="str">
            <v>SEE</v>
          </cell>
        </row>
        <row r="6408">
          <cell r="A6408" t="str">
            <v/>
          </cell>
          <cell r="D6408">
            <v>0</v>
          </cell>
        </row>
        <row r="6409">
          <cell r="A6409" t="str">
            <v>36.13.005</v>
          </cell>
          <cell r="B6409" t="str">
            <v>PINTURA DE ACABAMENTO, SOBRE ESTRUTURA DE MADEIRA, COM LIXAMENTO, APLICAÇÃO DE 01 DEMÃO DE ESMALTE SINTÉTICO, INCLUSIVE EMASSAMENTO - PINTURAS / ESMALTE.</v>
          </cell>
          <cell r="C6409" t="str">
            <v>m2</v>
          </cell>
          <cell r="D6409">
            <v>19.8125</v>
          </cell>
          <cell r="E6409">
            <v>15.85</v>
          </cell>
          <cell r="F6409" t="str">
            <v>SEE</v>
          </cell>
        </row>
        <row r="6410">
          <cell r="A6410" t="str">
            <v/>
          </cell>
          <cell r="D6410">
            <v>0</v>
          </cell>
        </row>
        <row r="6411">
          <cell r="A6411" t="str">
            <v>36.13.006</v>
          </cell>
          <cell r="B6411" t="str">
            <v>PINTURA SOBRE SUPERFÍCIES METÁLICAS, COM LIXAMENTO, APLICAÇÃO DE TINTA À BASE DE ZARCÃO E 02 DEMÃOS DE TINTA ESMALTE - PINTURAS/ ESMALTE.</v>
          </cell>
          <cell r="C6411" t="str">
            <v>m2</v>
          </cell>
          <cell r="D6411">
            <v>17.287500000000001</v>
          </cell>
          <cell r="E6411">
            <v>13.83</v>
          </cell>
          <cell r="F6411" t="str">
            <v>SEE</v>
          </cell>
        </row>
        <row r="6412">
          <cell r="A6412" t="str">
            <v/>
          </cell>
          <cell r="D6412">
            <v>0</v>
          </cell>
        </row>
        <row r="6413">
          <cell r="A6413" t="str">
            <v>36.14.001</v>
          </cell>
          <cell r="B6413" t="str">
            <v>FECHADURA, MARCA LA FONTE LINHA RESIDENCE cj 2176, MAÇANETA/ESPELHO, ACABAMNETO CROMADO BRILHANTE, (OU SIMILARES) - FERRAGENS PARA ESQUADRIAS DE MADEIRA.</v>
          </cell>
          <cell r="C6413" t="str">
            <v>Un</v>
          </cell>
          <cell r="D6413">
            <v>103.05</v>
          </cell>
          <cell r="E6413">
            <v>82.44</v>
          </cell>
          <cell r="F6413" t="str">
            <v>SEE</v>
          </cell>
        </row>
        <row r="6414">
          <cell r="A6414" t="str">
            <v/>
          </cell>
          <cell r="D6414">
            <v>0</v>
          </cell>
        </row>
        <row r="6415">
          <cell r="A6415" t="str">
            <v>36.14.002</v>
          </cell>
          <cell r="B6415" t="str">
            <v>DOBRADIÇA DE LATÃO OU AÇO, MARCA LA FONTE REF. 85 OU SIMILAR, ACABAMENTO CROMADO BRILHANTE, TIPO MÉDIA, 3 x 2 1/2" COM ANÉIS, COM PARAFUSOS - FERRAGENS PARA ESQUADRIAS DE MADEIRA.</v>
          </cell>
          <cell r="C6415" t="str">
            <v>Un</v>
          </cell>
          <cell r="D6415">
            <v>23.875</v>
          </cell>
          <cell r="E6415">
            <v>19.100000000000001</v>
          </cell>
          <cell r="F6415" t="str">
            <v>SEE</v>
          </cell>
        </row>
        <row r="6416">
          <cell r="A6416" t="str">
            <v/>
          </cell>
          <cell r="D6416">
            <v>0</v>
          </cell>
        </row>
        <row r="6417">
          <cell r="A6417" t="str">
            <v>36.15.001</v>
          </cell>
          <cell r="B6417" t="str">
            <v>BANCO DE CONCRETO EM ALVENARIA DE TIJOLOS, ASSENTO EM CONCRETO ARMADO, SEM ENCOSTO, PINTADO COM TINTA ACRÍLICA, 2 DEMÃOS (DIMENSÕES, DETALHES E NOS AMBIENTES CONFORME PROJETO) - ELEMENTOS DECOATIVOS E OUTROS / CONCRETO.</v>
          </cell>
          <cell r="C6417" t="str">
            <v>m2</v>
          </cell>
          <cell r="D6417">
            <v>443.0625</v>
          </cell>
          <cell r="E6417">
            <v>354.45</v>
          </cell>
          <cell r="F6417" t="str">
            <v>SEE</v>
          </cell>
        </row>
        <row r="6418">
          <cell r="A6418" t="str">
            <v/>
          </cell>
          <cell r="D6418">
            <v>0</v>
          </cell>
        </row>
        <row r="6419">
          <cell r="A6419" t="str">
            <v>36.15.002</v>
          </cell>
          <cell r="B6419" t="str">
            <v>BANCADA EM GRANITO CINZA ANDORINHA, DIM. 2,85 x 0,60, INCLUSIVE TESTEIRA E RODOPIA 8 cm, ASSENTADA ( CONFORME PROJETO - VIDE DETALHES DE SANITÁRIOS ALUNOS) - ELEMENTOS DECOATIVOS E OUTROS / GRANITO.</v>
          </cell>
          <cell r="C6419" t="str">
            <v>Un</v>
          </cell>
          <cell r="D6419">
            <v>283.1875</v>
          </cell>
          <cell r="E6419">
            <v>226.55</v>
          </cell>
          <cell r="F6419" t="str">
            <v>SEE</v>
          </cell>
        </row>
        <row r="6420">
          <cell r="A6420" t="str">
            <v/>
          </cell>
          <cell r="D6420">
            <v>0</v>
          </cell>
        </row>
        <row r="6421">
          <cell r="A6421" t="str">
            <v>36.15.003</v>
          </cell>
          <cell r="B6421" t="str">
            <v xml:space="preserve"> BANCADA EM ALVENARIA, COM PORTAS EM MADEIRA COM REVESTIMENTO MELAMÍNICO, TAMPO EM GRANITO CINZA ADORINHA (CONFORME PROJETO - VIDE DETALHES MARCENARIA/COZINHA) - ELEMENTOS DECORATIVOS E OUTROS / MADEIRA.</v>
          </cell>
          <cell r="C6421" t="str">
            <v>Un</v>
          </cell>
          <cell r="D6421">
            <v>1252.3375000000001</v>
          </cell>
          <cell r="E6421">
            <v>1001.87</v>
          </cell>
          <cell r="F6421" t="str">
            <v>SEE</v>
          </cell>
        </row>
        <row r="6422">
          <cell r="A6422" t="str">
            <v/>
          </cell>
          <cell r="D6422">
            <v>0</v>
          </cell>
        </row>
        <row r="6423">
          <cell r="A6423" t="str">
            <v>36.15.004</v>
          </cell>
          <cell r="B6423" t="str">
            <v xml:space="preserve"> BANCADA EM ALVENARIA, COM 02 CUBAS EM INOX, PORTAS EM MADEIRA COM REVESTIMENTO MELAMÍNICO, TAMPO EM GRANITO CINZA ANDORINHA, INLCLUINDO ABRIGO DE GÁS COM PORTA VENEZIANA METÁLICA (CONFORME PROJETO - VIDE DETALHES MARCENARIA/COZINHA) - ELEMENTOS DECORATIV</v>
          </cell>
          <cell r="C6423" t="str">
            <v>Un</v>
          </cell>
          <cell r="D6423">
            <v>1142.875</v>
          </cell>
          <cell r="E6423">
            <v>914.3</v>
          </cell>
          <cell r="F6423" t="str">
            <v>SEE</v>
          </cell>
        </row>
        <row r="6424">
          <cell r="A6424" t="str">
            <v/>
          </cell>
          <cell r="D6424">
            <v>0</v>
          </cell>
        </row>
        <row r="6425">
          <cell r="A6425" t="str">
            <v>36.15.005</v>
          </cell>
          <cell r="B6425" t="str">
            <v xml:space="preserve"> BANCADA EM ALVENARIA, COM TAMPO EM MADEIRA REVESTIMENTO MELAMÍNICO, INCLUSIVE SUPORTE COM MÃO-FRANCESA (CONFORME PROJETO - VIDE DETALHES DE MARCENARIA/SALA DE INFORMÁTICA - ELEMENTOS DECORATIVOS E OUTROS / MADEIRA.</v>
          </cell>
          <cell r="C6425" t="str">
            <v>Un</v>
          </cell>
          <cell r="D6425">
            <v>1330.925</v>
          </cell>
          <cell r="E6425">
            <v>1064.74</v>
          </cell>
          <cell r="F6425" t="str">
            <v>SEE</v>
          </cell>
        </row>
        <row r="6426">
          <cell r="A6426" t="str">
            <v/>
          </cell>
          <cell r="D6426">
            <v>0</v>
          </cell>
        </row>
        <row r="6427">
          <cell r="A6427" t="str">
            <v>36.15.006</v>
          </cell>
          <cell r="B6427" t="str">
            <v xml:space="preserve"> QUADRO ESCOLAR EM REVESTIMENTO DE ARGAMASSA, PINTADO COM TINTA ESPECIAL NA COR VERDE, COM MOLDURA E APAGADOR DE GIZ EM MADEIRA, CONFORME PROJETO - ELEMENTOS DECORATIVOS E OUTROS / MADEIRA.</v>
          </cell>
          <cell r="C6427" t="str">
            <v>m2</v>
          </cell>
          <cell r="D6427">
            <v>96.987500000000011</v>
          </cell>
          <cell r="E6427">
            <v>77.59</v>
          </cell>
          <cell r="F6427" t="str">
            <v>SEE</v>
          </cell>
        </row>
        <row r="6428">
          <cell r="A6428" t="str">
            <v/>
          </cell>
          <cell r="D6428">
            <v>0</v>
          </cell>
        </row>
        <row r="6429">
          <cell r="A6429" t="str">
            <v>36.15.007</v>
          </cell>
          <cell r="B6429" t="str">
            <v>QUADRO ESCOLAR EM FÓRMICA BRANCA COM MOLDURA, INSTALADO NA SALA DE INFORMÁTICA - ELEMENTOS DECORATIVOS E OUTROS / MADEIRA.</v>
          </cell>
          <cell r="C6429" t="str">
            <v>m2</v>
          </cell>
          <cell r="D6429">
            <v>136.91249999999999</v>
          </cell>
          <cell r="E6429">
            <v>109.53</v>
          </cell>
          <cell r="F6429" t="str">
            <v>SEE</v>
          </cell>
        </row>
        <row r="6430">
          <cell r="A6430" t="str">
            <v/>
          </cell>
          <cell r="D6430">
            <v>0</v>
          </cell>
        </row>
        <row r="6431">
          <cell r="A6431" t="str">
            <v>36.15.008</v>
          </cell>
          <cell r="B6431" t="str">
            <v>PRATELEIRA EM COMPENSADO NAVAL 18 mm, ESMALTADO, INCLUSIVE SUPORTE COM MÃO FRANCESA, CONFORME PROJETO - ELEMENTOS DECORATIVOS E OUTROS / MADEIRA.</v>
          </cell>
          <cell r="C6431" t="str">
            <v>m2</v>
          </cell>
          <cell r="D6431">
            <v>79.612499999999997</v>
          </cell>
          <cell r="E6431">
            <v>63.69</v>
          </cell>
          <cell r="F6431" t="str">
            <v>SEE</v>
          </cell>
        </row>
        <row r="6432">
          <cell r="A6432" t="str">
            <v/>
          </cell>
          <cell r="D6432">
            <v>0</v>
          </cell>
        </row>
        <row r="6433">
          <cell r="A6433" t="str">
            <v>36.15.009</v>
          </cell>
          <cell r="B6433" t="str">
            <v>EXTINTOR DE PÓ QUÍMICO ABC, CAPACIDADE 6 kg, ALCANCE MÉDIO DO JATO 5 m, TEMPO DE DESCARGA 16 s, NBR 9443, 10721 - ELEMENTOS DECORATIVOS E OUTROS / INCÊNDIO.</v>
          </cell>
          <cell r="C6433" t="str">
            <v>Un</v>
          </cell>
          <cell r="D6433">
            <v>149.94999999999999</v>
          </cell>
          <cell r="E6433">
            <v>119.96</v>
          </cell>
          <cell r="F6433" t="str">
            <v>SEE</v>
          </cell>
        </row>
        <row r="6434">
          <cell r="A6434" t="str">
            <v/>
          </cell>
          <cell r="D6434">
            <v>0</v>
          </cell>
        </row>
        <row r="6435">
          <cell r="A6435" t="str">
            <v>36.15.010</v>
          </cell>
          <cell r="B6435" t="str">
            <v>TUBO DE AÇO SEM CONSTURA SCH 40, DIÂM. 3/4" - ELEMENTOS DECORATIVOS E OUTROS / GÁS.</v>
          </cell>
          <cell r="C6435" t="str">
            <v>m</v>
          </cell>
          <cell r="D6435">
            <v>46.25</v>
          </cell>
          <cell r="E6435">
            <v>37</v>
          </cell>
          <cell r="F6435" t="str">
            <v>SEE</v>
          </cell>
        </row>
        <row r="6436">
          <cell r="A6436" t="str">
            <v/>
          </cell>
          <cell r="D6436">
            <v>0</v>
          </cell>
        </row>
        <row r="6437">
          <cell r="A6437" t="str">
            <v>36.15.011</v>
          </cell>
          <cell r="B6437" t="str">
            <v>COTOVELO EM AÇOFORJADO CLASSE 10, DIÂM. 3/4" x 90° - ELEMENTOS DECORATIVOS E OUTROS / GÁS.</v>
          </cell>
          <cell r="C6437" t="str">
            <v>Un</v>
          </cell>
          <cell r="D6437">
            <v>31.25</v>
          </cell>
          <cell r="E6437">
            <v>25</v>
          </cell>
          <cell r="F6437" t="str">
            <v>SEE</v>
          </cell>
        </row>
        <row r="6438">
          <cell r="A6438" t="str">
            <v/>
          </cell>
          <cell r="D6438">
            <v>0</v>
          </cell>
        </row>
        <row r="6439">
          <cell r="A6439" t="str">
            <v>36.15.012</v>
          </cell>
          <cell r="B6439" t="str">
            <v>TÊ EM AÇO FORJADO CLASSE 10, DIÂM. 3/4" - ELEMENTOS DECORATIVOS E OUTROS / GÁS.</v>
          </cell>
          <cell r="C6439" t="str">
            <v>Un</v>
          </cell>
          <cell r="D6439">
            <v>68.75</v>
          </cell>
          <cell r="E6439">
            <v>55</v>
          </cell>
          <cell r="F6439" t="str">
            <v>SEE</v>
          </cell>
        </row>
        <row r="6440">
          <cell r="A6440" t="str">
            <v/>
          </cell>
          <cell r="D6440">
            <v>0</v>
          </cell>
        </row>
        <row r="6441">
          <cell r="A6441" t="str">
            <v>36.15.013</v>
          </cell>
          <cell r="B6441" t="str">
            <v>UNIÃO EM AÇO FORJADO CLASSE 10, DIÂM 3/4" - ELEMENTOS DECORATIVOS E OUTROS / GÁS.</v>
          </cell>
          <cell r="C6441" t="str">
            <v>Un</v>
          </cell>
          <cell r="D6441">
            <v>162.5</v>
          </cell>
          <cell r="E6441">
            <v>130</v>
          </cell>
          <cell r="F6441" t="str">
            <v>SEE</v>
          </cell>
        </row>
        <row r="6442">
          <cell r="A6442" t="str">
            <v/>
          </cell>
          <cell r="D6442">
            <v>0</v>
          </cell>
        </row>
        <row r="6443">
          <cell r="A6443" t="str">
            <v>36.15.014</v>
          </cell>
          <cell r="B6443" t="str">
            <v>REGISTRO ESFERA, DIÂM. 3/4" - ELEMENTOS DECORATIVOS E OUTROS / GÁS.</v>
          </cell>
          <cell r="C6443" t="str">
            <v>Un</v>
          </cell>
          <cell r="D6443">
            <v>112.5</v>
          </cell>
          <cell r="E6443">
            <v>90</v>
          </cell>
          <cell r="F6443" t="str">
            <v>SEE</v>
          </cell>
        </row>
        <row r="6444">
          <cell r="A6444" t="str">
            <v/>
          </cell>
          <cell r="D6444">
            <v>0</v>
          </cell>
        </row>
        <row r="6445">
          <cell r="A6445" t="str">
            <v>36.15.015</v>
          </cell>
          <cell r="B6445" t="str">
            <v>LUVA EM AÇO FORJADO CLASSE 10, DIÂM. 3/4" - ELEMENTOS DECORATIVOS E OUTROS / GÁS.</v>
          </cell>
          <cell r="C6445" t="str">
            <v>Un</v>
          </cell>
          <cell r="D6445">
            <v>18.75</v>
          </cell>
          <cell r="E6445">
            <v>15</v>
          </cell>
          <cell r="F6445" t="str">
            <v>SEE</v>
          </cell>
        </row>
        <row r="6446">
          <cell r="A6446" t="str">
            <v/>
          </cell>
          <cell r="D6446">
            <v>0</v>
          </cell>
        </row>
        <row r="6447">
          <cell r="A6447" t="str">
            <v>36.15.016</v>
          </cell>
          <cell r="B6447" t="str">
            <v>VIDRO FANTASIA CANELADO 4 mm, INSTALADO NAS ESQUADRIAS DE JANELAS  - ELEMENTOS DECORATIVOS E OUTROS / VIDROS.</v>
          </cell>
          <cell r="C6447" t="str">
            <v>m2</v>
          </cell>
          <cell r="D6447">
            <v>71.875</v>
          </cell>
          <cell r="E6447">
            <v>57.5</v>
          </cell>
          <cell r="F6447" t="str">
            <v>SEE</v>
          </cell>
        </row>
        <row r="6448">
          <cell r="A6448" t="str">
            <v/>
          </cell>
          <cell r="D6448">
            <v>0</v>
          </cell>
        </row>
        <row r="6449">
          <cell r="A6449" t="str">
            <v>36.15.017</v>
          </cell>
          <cell r="B6449" t="str">
            <v>ESPELHO PLANO 3 mm, INCLUSIVE MOLDURA (DIMENSÕES, DETALHES E NOS AMBIENTES CONFORME PROJETO - VIDE DETALHES DOS SANITÁRIOS  - ELEMENTOS DECORATIVOS E OUTROS / VIDROS.</v>
          </cell>
          <cell r="C6449" t="str">
            <v>m2</v>
          </cell>
          <cell r="D6449">
            <v>125</v>
          </cell>
          <cell r="E6449">
            <v>100</v>
          </cell>
          <cell r="F6449" t="str">
            <v>SEE</v>
          </cell>
        </row>
        <row r="6450">
          <cell r="A6450" t="str">
            <v/>
          </cell>
          <cell r="D6450">
            <v>0</v>
          </cell>
        </row>
        <row r="6451">
          <cell r="A6451" t="str">
            <v>36.15.018</v>
          </cell>
          <cell r="B6451" t="str">
            <v>VIDRO LISO INCOLOR 4 mm, INSTALADOS NAS DEMAIS ESQUADRIAS DE JANELAS  - ELEMENTOS DECORATIVOS E OUTROS / VIDROS.</v>
          </cell>
          <cell r="C6451" t="str">
            <v>m2</v>
          </cell>
          <cell r="D6451">
            <v>83.612499999999997</v>
          </cell>
          <cell r="E6451">
            <v>66.89</v>
          </cell>
          <cell r="F6451" t="str">
            <v>SEE</v>
          </cell>
        </row>
        <row r="6452">
          <cell r="A6452" t="str">
            <v/>
          </cell>
          <cell r="D6452">
            <v>0</v>
          </cell>
        </row>
        <row r="6453">
          <cell r="A6453" t="str">
            <v>36.16.001</v>
          </cell>
          <cell r="B6453" t="str">
            <v>LIMPEZA GERAL - LIMPEZA DA OBRA</v>
          </cell>
          <cell r="C6453" t="str">
            <v>m2</v>
          </cell>
          <cell r="D6453">
            <v>1.5874999999999999</v>
          </cell>
          <cell r="E6453">
            <v>1.27</v>
          </cell>
          <cell r="F6453" t="str">
            <v>SEE</v>
          </cell>
        </row>
      </sheetData>
      <sheetData sheetId="1" refreshError="1"/>
      <sheetData sheetId="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lcdseeletricidade@hotmail.com" TargetMode="External"/><Relationship Id="rId1" Type="http://schemas.openxmlformats.org/officeDocument/2006/relationships/hyperlink" Target="mailto:lcdseeletricidade@hotmail.com"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544"/>
  <sheetViews>
    <sheetView topLeftCell="A2928" workbookViewId="0">
      <selection activeCell="B2932" sqref="B2932"/>
    </sheetView>
  </sheetViews>
  <sheetFormatPr defaultRowHeight="12.75"/>
  <cols>
    <col min="1" max="1" width="24.5703125" style="119" customWidth="1"/>
    <col min="2" max="2" width="48.7109375" style="120" customWidth="1"/>
    <col min="3" max="3" width="10.7109375" style="121" customWidth="1"/>
    <col min="4" max="4" width="21.140625" style="121" customWidth="1"/>
    <col min="5" max="5" width="10.7109375" style="121" customWidth="1"/>
    <col min="6" max="6" width="21.140625" style="121" customWidth="1"/>
    <col min="7" max="248" width="9.140625" style="119"/>
    <col min="249" max="249" width="70.28515625" style="119" customWidth="1"/>
    <col min="250" max="250" width="17.5703125" style="119" customWidth="1"/>
    <col min="251" max="251" width="70.28515625" style="119" customWidth="1"/>
    <col min="252" max="252" width="17.5703125" style="119" customWidth="1"/>
    <col min="253" max="253" width="15.28515625" style="119" customWidth="1"/>
    <col min="254" max="254" width="48.7109375" style="119" customWidth="1"/>
    <col min="255" max="255" width="24.5703125" style="119" customWidth="1"/>
    <col min="256" max="256" width="48.7109375" style="119" customWidth="1"/>
    <col min="257" max="257" width="8.140625" style="119" customWidth="1"/>
    <col min="258" max="258" width="38.7109375" style="119" customWidth="1"/>
    <col min="259" max="259" width="21.140625" style="119" customWidth="1"/>
    <col min="260" max="260" width="82" style="119" customWidth="1"/>
    <col min="261" max="504" width="9.140625" style="119"/>
    <col min="505" max="505" width="70.28515625" style="119" customWidth="1"/>
    <col min="506" max="506" width="17.5703125" style="119" customWidth="1"/>
    <col min="507" max="507" width="70.28515625" style="119" customWidth="1"/>
    <col min="508" max="508" width="17.5703125" style="119" customWidth="1"/>
    <col min="509" max="509" width="15.28515625" style="119" customWidth="1"/>
    <col min="510" max="510" width="48.7109375" style="119" customWidth="1"/>
    <col min="511" max="511" width="24.5703125" style="119" customWidth="1"/>
    <col min="512" max="512" width="48.7109375" style="119" customWidth="1"/>
    <col min="513" max="513" width="8.140625" style="119" customWidth="1"/>
    <col min="514" max="514" width="38.7109375" style="119" customWidth="1"/>
    <col min="515" max="515" width="21.140625" style="119" customWidth="1"/>
    <col min="516" max="516" width="82" style="119" customWidth="1"/>
    <col min="517" max="760" width="9.140625" style="119"/>
    <col min="761" max="761" width="70.28515625" style="119" customWidth="1"/>
    <col min="762" max="762" width="17.5703125" style="119" customWidth="1"/>
    <col min="763" max="763" width="70.28515625" style="119" customWidth="1"/>
    <col min="764" max="764" width="17.5703125" style="119" customWidth="1"/>
    <col min="765" max="765" width="15.28515625" style="119" customWidth="1"/>
    <col min="766" max="766" width="48.7109375" style="119" customWidth="1"/>
    <col min="767" max="767" width="24.5703125" style="119" customWidth="1"/>
    <col min="768" max="768" width="48.7109375" style="119" customWidth="1"/>
    <col min="769" max="769" width="8.140625" style="119" customWidth="1"/>
    <col min="770" max="770" width="38.7109375" style="119" customWidth="1"/>
    <col min="771" max="771" width="21.140625" style="119" customWidth="1"/>
    <col min="772" max="772" width="82" style="119" customWidth="1"/>
    <col min="773" max="1016" width="9.140625" style="119"/>
    <col min="1017" max="1017" width="70.28515625" style="119" customWidth="1"/>
    <col min="1018" max="1018" width="17.5703125" style="119" customWidth="1"/>
    <col min="1019" max="1019" width="70.28515625" style="119" customWidth="1"/>
    <col min="1020" max="1020" width="17.5703125" style="119" customWidth="1"/>
    <col min="1021" max="1021" width="15.28515625" style="119" customWidth="1"/>
    <col min="1022" max="1022" width="48.7109375" style="119" customWidth="1"/>
    <col min="1023" max="1023" width="24.5703125" style="119" customWidth="1"/>
    <col min="1024" max="1024" width="48.7109375" style="119" customWidth="1"/>
    <col min="1025" max="1025" width="8.140625" style="119" customWidth="1"/>
    <col min="1026" max="1026" width="38.7109375" style="119" customWidth="1"/>
    <col min="1027" max="1027" width="21.140625" style="119" customWidth="1"/>
    <col min="1028" max="1028" width="82" style="119" customWidth="1"/>
    <col min="1029" max="1272" width="9.140625" style="119"/>
    <col min="1273" max="1273" width="70.28515625" style="119" customWidth="1"/>
    <col min="1274" max="1274" width="17.5703125" style="119" customWidth="1"/>
    <col min="1275" max="1275" width="70.28515625" style="119" customWidth="1"/>
    <col min="1276" max="1276" width="17.5703125" style="119" customWidth="1"/>
    <col min="1277" max="1277" width="15.28515625" style="119" customWidth="1"/>
    <col min="1278" max="1278" width="48.7109375" style="119" customWidth="1"/>
    <col min="1279" max="1279" width="24.5703125" style="119" customWidth="1"/>
    <col min="1280" max="1280" width="48.7109375" style="119" customWidth="1"/>
    <col min="1281" max="1281" width="8.140625" style="119" customWidth="1"/>
    <col min="1282" max="1282" width="38.7109375" style="119" customWidth="1"/>
    <col min="1283" max="1283" width="21.140625" style="119" customWidth="1"/>
    <col min="1284" max="1284" width="82" style="119" customWidth="1"/>
    <col min="1285" max="1528" width="9.140625" style="119"/>
    <col min="1529" max="1529" width="70.28515625" style="119" customWidth="1"/>
    <col min="1530" max="1530" width="17.5703125" style="119" customWidth="1"/>
    <col min="1531" max="1531" width="70.28515625" style="119" customWidth="1"/>
    <col min="1532" max="1532" width="17.5703125" style="119" customWidth="1"/>
    <col min="1533" max="1533" width="15.28515625" style="119" customWidth="1"/>
    <col min="1534" max="1534" width="48.7109375" style="119" customWidth="1"/>
    <col min="1535" max="1535" width="24.5703125" style="119" customWidth="1"/>
    <col min="1536" max="1536" width="48.7109375" style="119" customWidth="1"/>
    <col min="1537" max="1537" width="8.140625" style="119" customWidth="1"/>
    <col min="1538" max="1538" width="38.7109375" style="119" customWidth="1"/>
    <col min="1539" max="1539" width="21.140625" style="119" customWidth="1"/>
    <col min="1540" max="1540" width="82" style="119" customWidth="1"/>
    <col min="1541" max="1784" width="9.140625" style="119"/>
    <col min="1785" max="1785" width="70.28515625" style="119" customWidth="1"/>
    <col min="1786" max="1786" width="17.5703125" style="119" customWidth="1"/>
    <col min="1787" max="1787" width="70.28515625" style="119" customWidth="1"/>
    <col min="1788" max="1788" width="17.5703125" style="119" customWidth="1"/>
    <col min="1789" max="1789" width="15.28515625" style="119" customWidth="1"/>
    <col min="1790" max="1790" width="48.7109375" style="119" customWidth="1"/>
    <col min="1791" max="1791" width="24.5703125" style="119" customWidth="1"/>
    <col min="1792" max="1792" width="48.7109375" style="119" customWidth="1"/>
    <col min="1793" max="1793" width="8.140625" style="119" customWidth="1"/>
    <col min="1794" max="1794" width="38.7109375" style="119" customWidth="1"/>
    <col min="1795" max="1795" width="21.140625" style="119" customWidth="1"/>
    <col min="1796" max="1796" width="82" style="119" customWidth="1"/>
    <col min="1797" max="2040" width="9.140625" style="119"/>
    <col min="2041" max="2041" width="70.28515625" style="119" customWidth="1"/>
    <col min="2042" max="2042" width="17.5703125" style="119" customWidth="1"/>
    <col min="2043" max="2043" width="70.28515625" style="119" customWidth="1"/>
    <col min="2044" max="2044" width="17.5703125" style="119" customWidth="1"/>
    <col min="2045" max="2045" width="15.28515625" style="119" customWidth="1"/>
    <col min="2046" max="2046" width="48.7109375" style="119" customWidth="1"/>
    <col min="2047" max="2047" width="24.5703125" style="119" customWidth="1"/>
    <col min="2048" max="2048" width="48.7109375" style="119" customWidth="1"/>
    <col min="2049" max="2049" width="8.140625" style="119" customWidth="1"/>
    <col min="2050" max="2050" width="38.7109375" style="119" customWidth="1"/>
    <col min="2051" max="2051" width="21.140625" style="119" customWidth="1"/>
    <col min="2052" max="2052" width="82" style="119" customWidth="1"/>
    <col min="2053" max="2296" width="9.140625" style="119"/>
    <col min="2297" max="2297" width="70.28515625" style="119" customWidth="1"/>
    <col min="2298" max="2298" width="17.5703125" style="119" customWidth="1"/>
    <col min="2299" max="2299" width="70.28515625" style="119" customWidth="1"/>
    <col min="2300" max="2300" width="17.5703125" style="119" customWidth="1"/>
    <col min="2301" max="2301" width="15.28515625" style="119" customWidth="1"/>
    <col min="2302" max="2302" width="48.7109375" style="119" customWidth="1"/>
    <col min="2303" max="2303" width="24.5703125" style="119" customWidth="1"/>
    <col min="2304" max="2304" width="48.7109375" style="119" customWidth="1"/>
    <col min="2305" max="2305" width="8.140625" style="119" customWidth="1"/>
    <col min="2306" max="2306" width="38.7109375" style="119" customWidth="1"/>
    <col min="2307" max="2307" width="21.140625" style="119" customWidth="1"/>
    <col min="2308" max="2308" width="82" style="119" customWidth="1"/>
    <col min="2309" max="2552" width="9.140625" style="119"/>
    <col min="2553" max="2553" width="70.28515625" style="119" customWidth="1"/>
    <col min="2554" max="2554" width="17.5703125" style="119" customWidth="1"/>
    <col min="2555" max="2555" width="70.28515625" style="119" customWidth="1"/>
    <col min="2556" max="2556" width="17.5703125" style="119" customWidth="1"/>
    <col min="2557" max="2557" width="15.28515625" style="119" customWidth="1"/>
    <col min="2558" max="2558" width="48.7109375" style="119" customWidth="1"/>
    <col min="2559" max="2559" width="24.5703125" style="119" customWidth="1"/>
    <col min="2560" max="2560" width="48.7109375" style="119" customWidth="1"/>
    <col min="2561" max="2561" width="8.140625" style="119" customWidth="1"/>
    <col min="2562" max="2562" width="38.7109375" style="119" customWidth="1"/>
    <col min="2563" max="2563" width="21.140625" style="119" customWidth="1"/>
    <col min="2564" max="2564" width="82" style="119" customWidth="1"/>
    <col min="2565" max="2808" width="9.140625" style="119"/>
    <col min="2809" max="2809" width="70.28515625" style="119" customWidth="1"/>
    <col min="2810" max="2810" width="17.5703125" style="119" customWidth="1"/>
    <col min="2811" max="2811" width="70.28515625" style="119" customWidth="1"/>
    <col min="2812" max="2812" width="17.5703125" style="119" customWidth="1"/>
    <col min="2813" max="2813" width="15.28515625" style="119" customWidth="1"/>
    <col min="2814" max="2814" width="48.7109375" style="119" customWidth="1"/>
    <col min="2815" max="2815" width="24.5703125" style="119" customWidth="1"/>
    <col min="2816" max="2816" width="48.7109375" style="119" customWidth="1"/>
    <col min="2817" max="2817" width="8.140625" style="119" customWidth="1"/>
    <col min="2818" max="2818" width="38.7109375" style="119" customWidth="1"/>
    <col min="2819" max="2819" width="21.140625" style="119" customWidth="1"/>
    <col min="2820" max="2820" width="82" style="119" customWidth="1"/>
    <col min="2821" max="3064" width="9.140625" style="119"/>
    <col min="3065" max="3065" width="70.28515625" style="119" customWidth="1"/>
    <col min="3066" max="3066" width="17.5703125" style="119" customWidth="1"/>
    <col min="3067" max="3067" width="70.28515625" style="119" customWidth="1"/>
    <col min="3068" max="3068" width="17.5703125" style="119" customWidth="1"/>
    <col min="3069" max="3069" width="15.28515625" style="119" customWidth="1"/>
    <col min="3070" max="3070" width="48.7109375" style="119" customWidth="1"/>
    <col min="3071" max="3071" width="24.5703125" style="119" customWidth="1"/>
    <col min="3072" max="3072" width="48.7109375" style="119" customWidth="1"/>
    <col min="3073" max="3073" width="8.140625" style="119" customWidth="1"/>
    <col min="3074" max="3074" width="38.7109375" style="119" customWidth="1"/>
    <col min="3075" max="3075" width="21.140625" style="119" customWidth="1"/>
    <col min="3076" max="3076" width="82" style="119" customWidth="1"/>
    <col min="3077" max="3320" width="9.140625" style="119"/>
    <col min="3321" max="3321" width="70.28515625" style="119" customWidth="1"/>
    <col min="3322" max="3322" width="17.5703125" style="119" customWidth="1"/>
    <col min="3323" max="3323" width="70.28515625" style="119" customWidth="1"/>
    <col min="3324" max="3324" width="17.5703125" style="119" customWidth="1"/>
    <col min="3325" max="3325" width="15.28515625" style="119" customWidth="1"/>
    <col min="3326" max="3326" width="48.7109375" style="119" customWidth="1"/>
    <col min="3327" max="3327" width="24.5703125" style="119" customWidth="1"/>
    <col min="3328" max="3328" width="48.7109375" style="119" customWidth="1"/>
    <col min="3329" max="3329" width="8.140625" style="119" customWidth="1"/>
    <col min="3330" max="3330" width="38.7109375" style="119" customWidth="1"/>
    <col min="3331" max="3331" width="21.140625" style="119" customWidth="1"/>
    <col min="3332" max="3332" width="82" style="119" customWidth="1"/>
    <col min="3333" max="3576" width="9.140625" style="119"/>
    <col min="3577" max="3577" width="70.28515625" style="119" customWidth="1"/>
    <col min="3578" max="3578" width="17.5703125" style="119" customWidth="1"/>
    <col min="3579" max="3579" width="70.28515625" style="119" customWidth="1"/>
    <col min="3580" max="3580" width="17.5703125" style="119" customWidth="1"/>
    <col min="3581" max="3581" width="15.28515625" style="119" customWidth="1"/>
    <col min="3582" max="3582" width="48.7109375" style="119" customWidth="1"/>
    <col min="3583" max="3583" width="24.5703125" style="119" customWidth="1"/>
    <col min="3584" max="3584" width="48.7109375" style="119" customWidth="1"/>
    <col min="3585" max="3585" width="8.140625" style="119" customWidth="1"/>
    <col min="3586" max="3586" width="38.7109375" style="119" customWidth="1"/>
    <col min="3587" max="3587" width="21.140625" style="119" customWidth="1"/>
    <col min="3588" max="3588" width="82" style="119" customWidth="1"/>
    <col min="3589" max="3832" width="9.140625" style="119"/>
    <col min="3833" max="3833" width="70.28515625" style="119" customWidth="1"/>
    <col min="3834" max="3834" width="17.5703125" style="119" customWidth="1"/>
    <col min="3835" max="3835" width="70.28515625" style="119" customWidth="1"/>
    <col min="3836" max="3836" width="17.5703125" style="119" customWidth="1"/>
    <col min="3837" max="3837" width="15.28515625" style="119" customWidth="1"/>
    <col min="3838" max="3838" width="48.7109375" style="119" customWidth="1"/>
    <col min="3839" max="3839" width="24.5703125" style="119" customWidth="1"/>
    <col min="3840" max="3840" width="48.7109375" style="119" customWidth="1"/>
    <col min="3841" max="3841" width="8.140625" style="119" customWidth="1"/>
    <col min="3842" max="3842" width="38.7109375" style="119" customWidth="1"/>
    <col min="3843" max="3843" width="21.140625" style="119" customWidth="1"/>
    <col min="3844" max="3844" width="82" style="119" customWidth="1"/>
    <col min="3845" max="4088" width="9.140625" style="119"/>
    <col min="4089" max="4089" width="70.28515625" style="119" customWidth="1"/>
    <col min="4090" max="4090" width="17.5703125" style="119" customWidth="1"/>
    <col min="4091" max="4091" width="70.28515625" style="119" customWidth="1"/>
    <col min="4092" max="4092" width="17.5703125" style="119" customWidth="1"/>
    <col min="4093" max="4093" width="15.28515625" style="119" customWidth="1"/>
    <col min="4094" max="4094" width="48.7109375" style="119" customWidth="1"/>
    <col min="4095" max="4095" width="24.5703125" style="119" customWidth="1"/>
    <col min="4096" max="4096" width="48.7109375" style="119" customWidth="1"/>
    <col min="4097" max="4097" width="8.140625" style="119" customWidth="1"/>
    <col min="4098" max="4098" width="38.7109375" style="119" customWidth="1"/>
    <col min="4099" max="4099" width="21.140625" style="119" customWidth="1"/>
    <col min="4100" max="4100" width="82" style="119" customWidth="1"/>
    <col min="4101" max="4344" width="9.140625" style="119"/>
    <col min="4345" max="4345" width="70.28515625" style="119" customWidth="1"/>
    <col min="4346" max="4346" width="17.5703125" style="119" customWidth="1"/>
    <col min="4347" max="4347" width="70.28515625" style="119" customWidth="1"/>
    <col min="4348" max="4348" width="17.5703125" style="119" customWidth="1"/>
    <col min="4349" max="4349" width="15.28515625" style="119" customWidth="1"/>
    <col min="4350" max="4350" width="48.7109375" style="119" customWidth="1"/>
    <col min="4351" max="4351" width="24.5703125" style="119" customWidth="1"/>
    <col min="4352" max="4352" width="48.7109375" style="119" customWidth="1"/>
    <col min="4353" max="4353" width="8.140625" style="119" customWidth="1"/>
    <col min="4354" max="4354" width="38.7109375" style="119" customWidth="1"/>
    <col min="4355" max="4355" width="21.140625" style="119" customWidth="1"/>
    <col min="4356" max="4356" width="82" style="119" customWidth="1"/>
    <col min="4357" max="4600" width="9.140625" style="119"/>
    <col min="4601" max="4601" width="70.28515625" style="119" customWidth="1"/>
    <col min="4602" max="4602" width="17.5703125" style="119" customWidth="1"/>
    <col min="4603" max="4603" width="70.28515625" style="119" customWidth="1"/>
    <col min="4604" max="4604" width="17.5703125" style="119" customWidth="1"/>
    <col min="4605" max="4605" width="15.28515625" style="119" customWidth="1"/>
    <col min="4606" max="4606" width="48.7109375" style="119" customWidth="1"/>
    <col min="4607" max="4607" width="24.5703125" style="119" customWidth="1"/>
    <col min="4608" max="4608" width="48.7109375" style="119" customWidth="1"/>
    <col min="4609" max="4609" width="8.140625" style="119" customWidth="1"/>
    <col min="4610" max="4610" width="38.7109375" style="119" customWidth="1"/>
    <col min="4611" max="4611" width="21.140625" style="119" customWidth="1"/>
    <col min="4612" max="4612" width="82" style="119" customWidth="1"/>
    <col min="4613" max="4856" width="9.140625" style="119"/>
    <col min="4857" max="4857" width="70.28515625" style="119" customWidth="1"/>
    <col min="4858" max="4858" width="17.5703125" style="119" customWidth="1"/>
    <col min="4859" max="4859" width="70.28515625" style="119" customWidth="1"/>
    <col min="4860" max="4860" width="17.5703125" style="119" customWidth="1"/>
    <col min="4861" max="4861" width="15.28515625" style="119" customWidth="1"/>
    <col min="4862" max="4862" width="48.7109375" style="119" customWidth="1"/>
    <col min="4863" max="4863" width="24.5703125" style="119" customWidth="1"/>
    <col min="4864" max="4864" width="48.7109375" style="119" customWidth="1"/>
    <col min="4865" max="4865" width="8.140625" style="119" customWidth="1"/>
    <col min="4866" max="4866" width="38.7109375" style="119" customWidth="1"/>
    <col min="4867" max="4867" width="21.140625" style="119" customWidth="1"/>
    <col min="4868" max="4868" width="82" style="119" customWidth="1"/>
    <col min="4869" max="5112" width="9.140625" style="119"/>
    <col min="5113" max="5113" width="70.28515625" style="119" customWidth="1"/>
    <col min="5114" max="5114" width="17.5703125" style="119" customWidth="1"/>
    <col min="5115" max="5115" width="70.28515625" style="119" customWidth="1"/>
    <col min="5116" max="5116" width="17.5703125" style="119" customWidth="1"/>
    <col min="5117" max="5117" width="15.28515625" style="119" customWidth="1"/>
    <col min="5118" max="5118" width="48.7109375" style="119" customWidth="1"/>
    <col min="5119" max="5119" width="24.5703125" style="119" customWidth="1"/>
    <col min="5120" max="5120" width="48.7109375" style="119" customWidth="1"/>
    <col min="5121" max="5121" width="8.140625" style="119" customWidth="1"/>
    <col min="5122" max="5122" width="38.7109375" style="119" customWidth="1"/>
    <col min="5123" max="5123" width="21.140625" style="119" customWidth="1"/>
    <col min="5124" max="5124" width="82" style="119" customWidth="1"/>
    <col min="5125" max="5368" width="9.140625" style="119"/>
    <col min="5369" max="5369" width="70.28515625" style="119" customWidth="1"/>
    <col min="5370" max="5370" width="17.5703125" style="119" customWidth="1"/>
    <col min="5371" max="5371" width="70.28515625" style="119" customWidth="1"/>
    <col min="5372" max="5372" width="17.5703125" style="119" customWidth="1"/>
    <col min="5373" max="5373" width="15.28515625" style="119" customWidth="1"/>
    <col min="5374" max="5374" width="48.7109375" style="119" customWidth="1"/>
    <col min="5375" max="5375" width="24.5703125" style="119" customWidth="1"/>
    <col min="5376" max="5376" width="48.7109375" style="119" customWidth="1"/>
    <col min="5377" max="5377" width="8.140625" style="119" customWidth="1"/>
    <col min="5378" max="5378" width="38.7109375" style="119" customWidth="1"/>
    <col min="5379" max="5379" width="21.140625" style="119" customWidth="1"/>
    <col min="5380" max="5380" width="82" style="119" customWidth="1"/>
    <col min="5381" max="5624" width="9.140625" style="119"/>
    <col min="5625" max="5625" width="70.28515625" style="119" customWidth="1"/>
    <col min="5626" max="5626" width="17.5703125" style="119" customWidth="1"/>
    <col min="5627" max="5627" width="70.28515625" style="119" customWidth="1"/>
    <col min="5628" max="5628" width="17.5703125" style="119" customWidth="1"/>
    <col min="5629" max="5629" width="15.28515625" style="119" customWidth="1"/>
    <col min="5630" max="5630" width="48.7109375" style="119" customWidth="1"/>
    <col min="5631" max="5631" width="24.5703125" style="119" customWidth="1"/>
    <col min="5632" max="5632" width="48.7109375" style="119" customWidth="1"/>
    <col min="5633" max="5633" width="8.140625" style="119" customWidth="1"/>
    <col min="5634" max="5634" width="38.7109375" style="119" customWidth="1"/>
    <col min="5635" max="5635" width="21.140625" style="119" customWidth="1"/>
    <col min="5636" max="5636" width="82" style="119" customWidth="1"/>
    <col min="5637" max="5880" width="9.140625" style="119"/>
    <col min="5881" max="5881" width="70.28515625" style="119" customWidth="1"/>
    <col min="5882" max="5882" width="17.5703125" style="119" customWidth="1"/>
    <col min="5883" max="5883" width="70.28515625" style="119" customWidth="1"/>
    <col min="5884" max="5884" width="17.5703125" style="119" customWidth="1"/>
    <col min="5885" max="5885" width="15.28515625" style="119" customWidth="1"/>
    <col min="5886" max="5886" width="48.7109375" style="119" customWidth="1"/>
    <col min="5887" max="5887" width="24.5703125" style="119" customWidth="1"/>
    <col min="5888" max="5888" width="48.7109375" style="119" customWidth="1"/>
    <col min="5889" max="5889" width="8.140625" style="119" customWidth="1"/>
    <col min="5890" max="5890" width="38.7109375" style="119" customWidth="1"/>
    <col min="5891" max="5891" width="21.140625" style="119" customWidth="1"/>
    <col min="5892" max="5892" width="82" style="119" customWidth="1"/>
    <col min="5893" max="6136" width="9.140625" style="119"/>
    <col min="6137" max="6137" width="70.28515625" style="119" customWidth="1"/>
    <col min="6138" max="6138" width="17.5703125" style="119" customWidth="1"/>
    <col min="6139" max="6139" width="70.28515625" style="119" customWidth="1"/>
    <col min="6140" max="6140" width="17.5703125" style="119" customWidth="1"/>
    <col min="6141" max="6141" width="15.28515625" style="119" customWidth="1"/>
    <col min="6142" max="6142" width="48.7109375" style="119" customWidth="1"/>
    <col min="6143" max="6143" width="24.5703125" style="119" customWidth="1"/>
    <col min="6144" max="6144" width="48.7109375" style="119" customWidth="1"/>
    <col min="6145" max="6145" width="8.140625" style="119" customWidth="1"/>
    <col min="6146" max="6146" width="38.7109375" style="119" customWidth="1"/>
    <col min="6147" max="6147" width="21.140625" style="119" customWidth="1"/>
    <col min="6148" max="6148" width="82" style="119" customWidth="1"/>
    <col min="6149" max="6392" width="9.140625" style="119"/>
    <col min="6393" max="6393" width="70.28515625" style="119" customWidth="1"/>
    <col min="6394" max="6394" width="17.5703125" style="119" customWidth="1"/>
    <col min="6395" max="6395" width="70.28515625" style="119" customWidth="1"/>
    <col min="6396" max="6396" width="17.5703125" style="119" customWidth="1"/>
    <col min="6397" max="6397" width="15.28515625" style="119" customWidth="1"/>
    <col min="6398" max="6398" width="48.7109375" style="119" customWidth="1"/>
    <col min="6399" max="6399" width="24.5703125" style="119" customWidth="1"/>
    <col min="6400" max="6400" width="48.7109375" style="119" customWidth="1"/>
    <col min="6401" max="6401" width="8.140625" style="119" customWidth="1"/>
    <col min="6402" max="6402" width="38.7109375" style="119" customWidth="1"/>
    <col min="6403" max="6403" width="21.140625" style="119" customWidth="1"/>
    <col min="6404" max="6404" width="82" style="119" customWidth="1"/>
    <col min="6405" max="6648" width="9.140625" style="119"/>
    <col min="6649" max="6649" width="70.28515625" style="119" customWidth="1"/>
    <col min="6650" max="6650" width="17.5703125" style="119" customWidth="1"/>
    <col min="6651" max="6651" width="70.28515625" style="119" customWidth="1"/>
    <col min="6652" max="6652" width="17.5703125" style="119" customWidth="1"/>
    <col min="6653" max="6653" width="15.28515625" style="119" customWidth="1"/>
    <col min="6654" max="6654" width="48.7109375" style="119" customWidth="1"/>
    <col min="6655" max="6655" width="24.5703125" style="119" customWidth="1"/>
    <col min="6656" max="6656" width="48.7109375" style="119" customWidth="1"/>
    <col min="6657" max="6657" width="8.140625" style="119" customWidth="1"/>
    <col min="6658" max="6658" width="38.7109375" style="119" customWidth="1"/>
    <col min="6659" max="6659" width="21.140625" style="119" customWidth="1"/>
    <col min="6660" max="6660" width="82" style="119" customWidth="1"/>
    <col min="6661" max="6904" width="9.140625" style="119"/>
    <col min="6905" max="6905" width="70.28515625" style="119" customWidth="1"/>
    <col min="6906" max="6906" width="17.5703125" style="119" customWidth="1"/>
    <col min="6907" max="6907" width="70.28515625" style="119" customWidth="1"/>
    <col min="6908" max="6908" width="17.5703125" style="119" customWidth="1"/>
    <col min="6909" max="6909" width="15.28515625" style="119" customWidth="1"/>
    <col min="6910" max="6910" width="48.7109375" style="119" customWidth="1"/>
    <col min="6911" max="6911" width="24.5703125" style="119" customWidth="1"/>
    <col min="6912" max="6912" width="48.7109375" style="119" customWidth="1"/>
    <col min="6913" max="6913" width="8.140625" style="119" customWidth="1"/>
    <col min="6914" max="6914" width="38.7109375" style="119" customWidth="1"/>
    <col min="6915" max="6915" width="21.140625" style="119" customWidth="1"/>
    <col min="6916" max="6916" width="82" style="119" customWidth="1"/>
    <col min="6917" max="7160" width="9.140625" style="119"/>
    <col min="7161" max="7161" width="70.28515625" style="119" customWidth="1"/>
    <col min="7162" max="7162" width="17.5703125" style="119" customWidth="1"/>
    <col min="7163" max="7163" width="70.28515625" style="119" customWidth="1"/>
    <col min="7164" max="7164" width="17.5703125" style="119" customWidth="1"/>
    <col min="7165" max="7165" width="15.28515625" style="119" customWidth="1"/>
    <col min="7166" max="7166" width="48.7109375" style="119" customWidth="1"/>
    <col min="7167" max="7167" width="24.5703125" style="119" customWidth="1"/>
    <col min="7168" max="7168" width="48.7109375" style="119" customWidth="1"/>
    <col min="7169" max="7169" width="8.140625" style="119" customWidth="1"/>
    <col min="7170" max="7170" width="38.7109375" style="119" customWidth="1"/>
    <col min="7171" max="7171" width="21.140625" style="119" customWidth="1"/>
    <col min="7172" max="7172" width="82" style="119" customWidth="1"/>
    <col min="7173" max="7416" width="9.140625" style="119"/>
    <col min="7417" max="7417" width="70.28515625" style="119" customWidth="1"/>
    <col min="7418" max="7418" width="17.5703125" style="119" customWidth="1"/>
    <col min="7419" max="7419" width="70.28515625" style="119" customWidth="1"/>
    <col min="7420" max="7420" width="17.5703125" style="119" customWidth="1"/>
    <col min="7421" max="7421" width="15.28515625" style="119" customWidth="1"/>
    <col min="7422" max="7422" width="48.7109375" style="119" customWidth="1"/>
    <col min="7423" max="7423" width="24.5703125" style="119" customWidth="1"/>
    <col min="7424" max="7424" width="48.7109375" style="119" customWidth="1"/>
    <col min="7425" max="7425" width="8.140625" style="119" customWidth="1"/>
    <col min="7426" max="7426" width="38.7109375" style="119" customWidth="1"/>
    <col min="7427" max="7427" width="21.140625" style="119" customWidth="1"/>
    <col min="7428" max="7428" width="82" style="119" customWidth="1"/>
    <col min="7429" max="7672" width="9.140625" style="119"/>
    <col min="7673" max="7673" width="70.28515625" style="119" customWidth="1"/>
    <col min="7674" max="7674" width="17.5703125" style="119" customWidth="1"/>
    <col min="7675" max="7675" width="70.28515625" style="119" customWidth="1"/>
    <col min="7676" max="7676" width="17.5703125" style="119" customWidth="1"/>
    <col min="7677" max="7677" width="15.28515625" style="119" customWidth="1"/>
    <col min="7678" max="7678" width="48.7109375" style="119" customWidth="1"/>
    <col min="7679" max="7679" width="24.5703125" style="119" customWidth="1"/>
    <col min="7680" max="7680" width="48.7109375" style="119" customWidth="1"/>
    <col min="7681" max="7681" width="8.140625" style="119" customWidth="1"/>
    <col min="7682" max="7682" width="38.7109375" style="119" customWidth="1"/>
    <col min="7683" max="7683" width="21.140625" style="119" customWidth="1"/>
    <col min="7684" max="7684" width="82" style="119" customWidth="1"/>
    <col min="7685" max="7928" width="9.140625" style="119"/>
    <col min="7929" max="7929" width="70.28515625" style="119" customWidth="1"/>
    <col min="7930" max="7930" width="17.5703125" style="119" customWidth="1"/>
    <col min="7931" max="7931" width="70.28515625" style="119" customWidth="1"/>
    <col min="7932" max="7932" width="17.5703125" style="119" customWidth="1"/>
    <col min="7933" max="7933" width="15.28515625" style="119" customWidth="1"/>
    <col min="7934" max="7934" width="48.7109375" style="119" customWidth="1"/>
    <col min="7935" max="7935" width="24.5703125" style="119" customWidth="1"/>
    <col min="7936" max="7936" width="48.7109375" style="119" customWidth="1"/>
    <col min="7937" max="7937" width="8.140625" style="119" customWidth="1"/>
    <col min="7938" max="7938" width="38.7109375" style="119" customWidth="1"/>
    <col min="7939" max="7939" width="21.140625" style="119" customWidth="1"/>
    <col min="7940" max="7940" width="82" style="119" customWidth="1"/>
    <col min="7941" max="8184" width="9.140625" style="119"/>
    <col min="8185" max="8185" width="70.28515625" style="119" customWidth="1"/>
    <col min="8186" max="8186" width="17.5703125" style="119" customWidth="1"/>
    <col min="8187" max="8187" width="70.28515625" style="119" customWidth="1"/>
    <col min="8188" max="8188" width="17.5703125" style="119" customWidth="1"/>
    <col min="8189" max="8189" width="15.28515625" style="119" customWidth="1"/>
    <col min="8190" max="8190" width="48.7109375" style="119" customWidth="1"/>
    <col min="8191" max="8191" width="24.5703125" style="119" customWidth="1"/>
    <col min="8192" max="8192" width="48.7109375" style="119" customWidth="1"/>
    <col min="8193" max="8193" width="8.140625" style="119" customWidth="1"/>
    <col min="8194" max="8194" width="38.7109375" style="119" customWidth="1"/>
    <col min="8195" max="8195" width="21.140625" style="119" customWidth="1"/>
    <col min="8196" max="8196" width="82" style="119" customWidth="1"/>
    <col min="8197" max="8440" width="9.140625" style="119"/>
    <col min="8441" max="8441" width="70.28515625" style="119" customWidth="1"/>
    <col min="8442" max="8442" width="17.5703125" style="119" customWidth="1"/>
    <col min="8443" max="8443" width="70.28515625" style="119" customWidth="1"/>
    <col min="8444" max="8444" width="17.5703125" style="119" customWidth="1"/>
    <col min="8445" max="8445" width="15.28515625" style="119" customWidth="1"/>
    <col min="8446" max="8446" width="48.7109375" style="119" customWidth="1"/>
    <col min="8447" max="8447" width="24.5703125" style="119" customWidth="1"/>
    <col min="8448" max="8448" width="48.7109375" style="119" customWidth="1"/>
    <col min="8449" max="8449" width="8.140625" style="119" customWidth="1"/>
    <col min="8450" max="8450" width="38.7109375" style="119" customWidth="1"/>
    <col min="8451" max="8451" width="21.140625" style="119" customWidth="1"/>
    <col min="8452" max="8452" width="82" style="119" customWidth="1"/>
    <col min="8453" max="8696" width="9.140625" style="119"/>
    <col min="8697" max="8697" width="70.28515625" style="119" customWidth="1"/>
    <col min="8698" max="8698" width="17.5703125" style="119" customWidth="1"/>
    <col min="8699" max="8699" width="70.28515625" style="119" customWidth="1"/>
    <col min="8700" max="8700" width="17.5703125" style="119" customWidth="1"/>
    <col min="8701" max="8701" width="15.28515625" style="119" customWidth="1"/>
    <col min="8702" max="8702" width="48.7109375" style="119" customWidth="1"/>
    <col min="8703" max="8703" width="24.5703125" style="119" customWidth="1"/>
    <col min="8704" max="8704" width="48.7109375" style="119" customWidth="1"/>
    <col min="8705" max="8705" width="8.140625" style="119" customWidth="1"/>
    <col min="8706" max="8706" width="38.7109375" style="119" customWidth="1"/>
    <col min="8707" max="8707" width="21.140625" style="119" customWidth="1"/>
    <col min="8708" max="8708" width="82" style="119" customWidth="1"/>
    <col min="8709" max="8952" width="9.140625" style="119"/>
    <col min="8953" max="8953" width="70.28515625" style="119" customWidth="1"/>
    <col min="8954" max="8954" width="17.5703125" style="119" customWidth="1"/>
    <col min="8955" max="8955" width="70.28515625" style="119" customWidth="1"/>
    <col min="8956" max="8956" width="17.5703125" style="119" customWidth="1"/>
    <col min="8957" max="8957" width="15.28515625" style="119" customWidth="1"/>
    <col min="8958" max="8958" width="48.7109375" style="119" customWidth="1"/>
    <col min="8959" max="8959" width="24.5703125" style="119" customWidth="1"/>
    <col min="8960" max="8960" width="48.7109375" style="119" customWidth="1"/>
    <col min="8961" max="8961" width="8.140625" style="119" customWidth="1"/>
    <col min="8962" max="8962" width="38.7109375" style="119" customWidth="1"/>
    <col min="8963" max="8963" width="21.140625" style="119" customWidth="1"/>
    <col min="8964" max="8964" width="82" style="119" customWidth="1"/>
    <col min="8965" max="9208" width="9.140625" style="119"/>
    <col min="9209" max="9209" width="70.28515625" style="119" customWidth="1"/>
    <col min="9210" max="9210" width="17.5703125" style="119" customWidth="1"/>
    <col min="9211" max="9211" width="70.28515625" style="119" customWidth="1"/>
    <col min="9212" max="9212" width="17.5703125" style="119" customWidth="1"/>
    <col min="9213" max="9213" width="15.28515625" style="119" customWidth="1"/>
    <col min="9214" max="9214" width="48.7109375" style="119" customWidth="1"/>
    <col min="9215" max="9215" width="24.5703125" style="119" customWidth="1"/>
    <col min="9216" max="9216" width="48.7109375" style="119" customWidth="1"/>
    <col min="9217" max="9217" width="8.140625" style="119" customWidth="1"/>
    <col min="9218" max="9218" width="38.7109375" style="119" customWidth="1"/>
    <col min="9219" max="9219" width="21.140625" style="119" customWidth="1"/>
    <col min="9220" max="9220" width="82" style="119" customWidth="1"/>
    <col min="9221" max="9464" width="9.140625" style="119"/>
    <col min="9465" max="9465" width="70.28515625" style="119" customWidth="1"/>
    <col min="9466" max="9466" width="17.5703125" style="119" customWidth="1"/>
    <col min="9467" max="9467" width="70.28515625" style="119" customWidth="1"/>
    <col min="9468" max="9468" width="17.5703125" style="119" customWidth="1"/>
    <col min="9469" max="9469" width="15.28515625" style="119" customWidth="1"/>
    <col min="9470" max="9470" width="48.7109375" style="119" customWidth="1"/>
    <col min="9471" max="9471" width="24.5703125" style="119" customWidth="1"/>
    <col min="9472" max="9472" width="48.7109375" style="119" customWidth="1"/>
    <col min="9473" max="9473" width="8.140625" style="119" customWidth="1"/>
    <col min="9474" max="9474" width="38.7109375" style="119" customWidth="1"/>
    <col min="9475" max="9475" width="21.140625" style="119" customWidth="1"/>
    <col min="9476" max="9476" width="82" style="119" customWidth="1"/>
    <col min="9477" max="9720" width="9.140625" style="119"/>
    <col min="9721" max="9721" width="70.28515625" style="119" customWidth="1"/>
    <col min="9722" max="9722" width="17.5703125" style="119" customWidth="1"/>
    <col min="9723" max="9723" width="70.28515625" style="119" customWidth="1"/>
    <col min="9724" max="9724" width="17.5703125" style="119" customWidth="1"/>
    <col min="9725" max="9725" width="15.28515625" style="119" customWidth="1"/>
    <col min="9726" max="9726" width="48.7109375" style="119" customWidth="1"/>
    <col min="9727" max="9727" width="24.5703125" style="119" customWidth="1"/>
    <col min="9728" max="9728" width="48.7109375" style="119" customWidth="1"/>
    <col min="9729" max="9729" width="8.140625" style="119" customWidth="1"/>
    <col min="9730" max="9730" width="38.7109375" style="119" customWidth="1"/>
    <col min="9731" max="9731" width="21.140625" style="119" customWidth="1"/>
    <col min="9732" max="9732" width="82" style="119" customWidth="1"/>
    <col min="9733" max="9976" width="9.140625" style="119"/>
    <col min="9977" max="9977" width="70.28515625" style="119" customWidth="1"/>
    <col min="9978" max="9978" width="17.5703125" style="119" customWidth="1"/>
    <col min="9979" max="9979" width="70.28515625" style="119" customWidth="1"/>
    <col min="9980" max="9980" width="17.5703125" style="119" customWidth="1"/>
    <col min="9981" max="9981" width="15.28515625" style="119" customWidth="1"/>
    <col min="9982" max="9982" width="48.7109375" style="119" customWidth="1"/>
    <col min="9983" max="9983" width="24.5703125" style="119" customWidth="1"/>
    <col min="9984" max="9984" width="48.7109375" style="119" customWidth="1"/>
    <col min="9985" max="9985" width="8.140625" style="119" customWidth="1"/>
    <col min="9986" max="9986" width="38.7109375" style="119" customWidth="1"/>
    <col min="9987" max="9987" width="21.140625" style="119" customWidth="1"/>
    <col min="9988" max="9988" width="82" style="119" customWidth="1"/>
    <col min="9989" max="10232" width="9.140625" style="119"/>
    <col min="10233" max="10233" width="70.28515625" style="119" customWidth="1"/>
    <col min="10234" max="10234" width="17.5703125" style="119" customWidth="1"/>
    <col min="10235" max="10235" width="70.28515625" style="119" customWidth="1"/>
    <col min="10236" max="10236" width="17.5703125" style="119" customWidth="1"/>
    <col min="10237" max="10237" width="15.28515625" style="119" customWidth="1"/>
    <col min="10238" max="10238" width="48.7109375" style="119" customWidth="1"/>
    <col min="10239" max="10239" width="24.5703125" style="119" customWidth="1"/>
    <col min="10240" max="10240" width="48.7109375" style="119" customWidth="1"/>
    <col min="10241" max="10241" width="8.140625" style="119" customWidth="1"/>
    <col min="10242" max="10242" width="38.7109375" style="119" customWidth="1"/>
    <col min="10243" max="10243" width="21.140625" style="119" customWidth="1"/>
    <col min="10244" max="10244" width="82" style="119" customWidth="1"/>
    <col min="10245" max="10488" width="9.140625" style="119"/>
    <col min="10489" max="10489" width="70.28515625" style="119" customWidth="1"/>
    <col min="10490" max="10490" width="17.5703125" style="119" customWidth="1"/>
    <col min="10491" max="10491" width="70.28515625" style="119" customWidth="1"/>
    <col min="10492" max="10492" width="17.5703125" style="119" customWidth="1"/>
    <col min="10493" max="10493" width="15.28515625" style="119" customWidth="1"/>
    <col min="10494" max="10494" width="48.7109375" style="119" customWidth="1"/>
    <col min="10495" max="10495" width="24.5703125" style="119" customWidth="1"/>
    <col min="10496" max="10496" width="48.7109375" style="119" customWidth="1"/>
    <col min="10497" max="10497" width="8.140625" style="119" customWidth="1"/>
    <col min="10498" max="10498" width="38.7109375" style="119" customWidth="1"/>
    <col min="10499" max="10499" width="21.140625" style="119" customWidth="1"/>
    <col min="10500" max="10500" width="82" style="119" customWidth="1"/>
    <col min="10501" max="10744" width="9.140625" style="119"/>
    <col min="10745" max="10745" width="70.28515625" style="119" customWidth="1"/>
    <col min="10746" max="10746" width="17.5703125" style="119" customWidth="1"/>
    <col min="10747" max="10747" width="70.28515625" style="119" customWidth="1"/>
    <col min="10748" max="10748" width="17.5703125" style="119" customWidth="1"/>
    <col min="10749" max="10749" width="15.28515625" style="119" customWidth="1"/>
    <col min="10750" max="10750" width="48.7109375" style="119" customWidth="1"/>
    <col min="10751" max="10751" width="24.5703125" style="119" customWidth="1"/>
    <col min="10752" max="10752" width="48.7109375" style="119" customWidth="1"/>
    <col min="10753" max="10753" width="8.140625" style="119" customWidth="1"/>
    <col min="10754" max="10754" width="38.7109375" style="119" customWidth="1"/>
    <col min="10755" max="10755" width="21.140625" style="119" customWidth="1"/>
    <col min="10756" max="10756" width="82" style="119" customWidth="1"/>
    <col min="10757" max="11000" width="9.140625" style="119"/>
    <col min="11001" max="11001" width="70.28515625" style="119" customWidth="1"/>
    <col min="11002" max="11002" width="17.5703125" style="119" customWidth="1"/>
    <col min="11003" max="11003" width="70.28515625" style="119" customWidth="1"/>
    <col min="11004" max="11004" width="17.5703125" style="119" customWidth="1"/>
    <col min="11005" max="11005" width="15.28515625" style="119" customWidth="1"/>
    <col min="11006" max="11006" width="48.7109375" style="119" customWidth="1"/>
    <col min="11007" max="11007" width="24.5703125" style="119" customWidth="1"/>
    <col min="11008" max="11008" width="48.7109375" style="119" customWidth="1"/>
    <col min="11009" max="11009" width="8.140625" style="119" customWidth="1"/>
    <col min="11010" max="11010" width="38.7109375" style="119" customWidth="1"/>
    <col min="11011" max="11011" width="21.140625" style="119" customWidth="1"/>
    <col min="11012" max="11012" width="82" style="119" customWidth="1"/>
    <col min="11013" max="11256" width="9.140625" style="119"/>
    <col min="11257" max="11257" width="70.28515625" style="119" customWidth="1"/>
    <col min="11258" max="11258" width="17.5703125" style="119" customWidth="1"/>
    <col min="11259" max="11259" width="70.28515625" style="119" customWidth="1"/>
    <col min="11260" max="11260" width="17.5703125" style="119" customWidth="1"/>
    <col min="11261" max="11261" width="15.28515625" style="119" customWidth="1"/>
    <col min="11262" max="11262" width="48.7109375" style="119" customWidth="1"/>
    <col min="11263" max="11263" width="24.5703125" style="119" customWidth="1"/>
    <col min="11264" max="11264" width="48.7109375" style="119" customWidth="1"/>
    <col min="11265" max="11265" width="8.140625" style="119" customWidth="1"/>
    <col min="11266" max="11266" width="38.7109375" style="119" customWidth="1"/>
    <col min="11267" max="11267" width="21.140625" style="119" customWidth="1"/>
    <col min="11268" max="11268" width="82" style="119" customWidth="1"/>
    <col min="11269" max="11512" width="9.140625" style="119"/>
    <col min="11513" max="11513" width="70.28515625" style="119" customWidth="1"/>
    <col min="11514" max="11514" width="17.5703125" style="119" customWidth="1"/>
    <col min="11515" max="11515" width="70.28515625" style="119" customWidth="1"/>
    <col min="11516" max="11516" width="17.5703125" style="119" customWidth="1"/>
    <col min="11517" max="11517" width="15.28515625" style="119" customWidth="1"/>
    <col min="11518" max="11518" width="48.7109375" style="119" customWidth="1"/>
    <col min="11519" max="11519" width="24.5703125" style="119" customWidth="1"/>
    <col min="11520" max="11520" width="48.7109375" style="119" customWidth="1"/>
    <col min="11521" max="11521" width="8.140625" style="119" customWidth="1"/>
    <col min="11522" max="11522" width="38.7109375" style="119" customWidth="1"/>
    <col min="11523" max="11523" width="21.140625" style="119" customWidth="1"/>
    <col min="11524" max="11524" width="82" style="119" customWidth="1"/>
    <col min="11525" max="11768" width="9.140625" style="119"/>
    <col min="11769" max="11769" width="70.28515625" style="119" customWidth="1"/>
    <col min="11770" max="11770" width="17.5703125" style="119" customWidth="1"/>
    <col min="11771" max="11771" width="70.28515625" style="119" customWidth="1"/>
    <col min="11772" max="11772" width="17.5703125" style="119" customWidth="1"/>
    <col min="11773" max="11773" width="15.28515625" style="119" customWidth="1"/>
    <col min="11774" max="11774" width="48.7109375" style="119" customWidth="1"/>
    <col min="11775" max="11775" width="24.5703125" style="119" customWidth="1"/>
    <col min="11776" max="11776" width="48.7109375" style="119" customWidth="1"/>
    <col min="11777" max="11777" width="8.140625" style="119" customWidth="1"/>
    <col min="11778" max="11778" width="38.7109375" style="119" customWidth="1"/>
    <col min="11779" max="11779" width="21.140625" style="119" customWidth="1"/>
    <col min="11780" max="11780" width="82" style="119" customWidth="1"/>
    <col min="11781" max="12024" width="9.140625" style="119"/>
    <col min="12025" max="12025" width="70.28515625" style="119" customWidth="1"/>
    <col min="12026" max="12026" width="17.5703125" style="119" customWidth="1"/>
    <col min="12027" max="12027" width="70.28515625" style="119" customWidth="1"/>
    <col min="12028" max="12028" width="17.5703125" style="119" customWidth="1"/>
    <col min="12029" max="12029" width="15.28515625" style="119" customWidth="1"/>
    <col min="12030" max="12030" width="48.7109375" style="119" customWidth="1"/>
    <col min="12031" max="12031" width="24.5703125" style="119" customWidth="1"/>
    <col min="12032" max="12032" width="48.7109375" style="119" customWidth="1"/>
    <col min="12033" max="12033" width="8.140625" style="119" customWidth="1"/>
    <col min="12034" max="12034" width="38.7109375" style="119" customWidth="1"/>
    <col min="12035" max="12035" width="21.140625" style="119" customWidth="1"/>
    <col min="12036" max="12036" width="82" style="119" customWidth="1"/>
    <col min="12037" max="12280" width="9.140625" style="119"/>
    <col min="12281" max="12281" width="70.28515625" style="119" customWidth="1"/>
    <col min="12282" max="12282" width="17.5703125" style="119" customWidth="1"/>
    <col min="12283" max="12283" width="70.28515625" style="119" customWidth="1"/>
    <col min="12284" max="12284" width="17.5703125" style="119" customWidth="1"/>
    <col min="12285" max="12285" width="15.28515625" style="119" customWidth="1"/>
    <col min="12286" max="12286" width="48.7109375" style="119" customWidth="1"/>
    <col min="12287" max="12287" width="24.5703125" style="119" customWidth="1"/>
    <col min="12288" max="12288" width="48.7109375" style="119" customWidth="1"/>
    <col min="12289" max="12289" width="8.140625" style="119" customWidth="1"/>
    <col min="12290" max="12290" width="38.7109375" style="119" customWidth="1"/>
    <col min="12291" max="12291" width="21.140625" style="119" customWidth="1"/>
    <col min="12292" max="12292" width="82" style="119" customWidth="1"/>
    <col min="12293" max="12536" width="9.140625" style="119"/>
    <col min="12537" max="12537" width="70.28515625" style="119" customWidth="1"/>
    <col min="12538" max="12538" width="17.5703125" style="119" customWidth="1"/>
    <col min="12539" max="12539" width="70.28515625" style="119" customWidth="1"/>
    <col min="12540" max="12540" width="17.5703125" style="119" customWidth="1"/>
    <col min="12541" max="12541" width="15.28515625" style="119" customWidth="1"/>
    <col min="12542" max="12542" width="48.7109375" style="119" customWidth="1"/>
    <col min="12543" max="12543" width="24.5703125" style="119" customWidth="1"/>
    <col min="12544" max="12544" width="48.7109375" style="119" customWidth="1"/>
    <col min="12545" max="12545" width="8.140625" style="119" customWidth="1"/>
    <col min="12546" max="12546" width="38.7109375" style="119" customWidth="1"/>
    <col min="12547" max="12547" width="21.140625" style="119" customWidth="1"/>
    <col min="12548" max="12548" width="82" style="119" customWidth="1"/>
    <col min="12549" max="12792" width="9.140625" style="119"/>
    <col min="12793" max="12793" width="70.28515625" style="119" customWidth="1"/>
    <col min="12794" max="12794" width="17.5703125" style="119" customWidth="1"/>
    <col min="12795" max="12795" width="70.28515625" style="119" customWidth="1"/>
    <col min="12796" max="12796" width="17.5703125" style="119" customWidth="1"/>
    <col min="12797" max="12797" width="15.28515625" style="119" customWidth="1"/>
    <col min="12798" max="12798" width="48.7109375" style="119" customWidth="1"/>
    <col min="12799" max="12799" width="24.5703125" style="119" customWidth="1"/>
    <col min="12800" max="12800" width="48.7109375" style="119" customWidth="1"/>
    <col min="12801" max="12801" width="8.140625" style="119" customWidth="1"/>
    <col min="12802" max="12802" width="38.7109375" style="119" customWidth="1"/>
    <col min="12803" max="12803" width="21.140625" style="119" customWidth="1"/>
    <col min="12804" max="12804" width="82" style="119" customWidth="1"/>
    <col min="12805" max="13048" width="9.140625" style="119"/>
    <col min="13049" max="13049" width="70.28515625" style="119" customWidth="1"/>
    <col min="13050" max="13050" width="17.5703125" style="119" customWidth="1"/>
    <col min="13051" max="13051" width="70.28515625" style="119" customWidth="1"/>
    <col min="13052" max="13052" width="17.5703125" style="119" customWidth="1"/>
    <col min="13053" max="13053" width="15.28515625" style="119" customWidth="1"/>
    <col min="13054" max="13054" width="48.7109375" style="119" customWidth="1"/>
    <col min="13055" max="13055" width="24.5703125" style="119" customWidth="1"/>
    <col min="13056" max="13056" width="48.7109375" style="119" customWidth="1"/>
    <col min="13057" max="13057" width="8.140625" style="119" customWidth="1"/>
    <col min="13058" max="13058" width="38.7109375" style="119" customWidth="1"/>
    <col min="13059" max="13059" width="21.140625" style="119" customWidth="1"/>
    <col min="13060" max="13060" width="82" style="119" customWidth="1"/>
    <col min="13061" max="13304" width="9.140625" style="119"/>
    <col min="13305" max="13305" width="70.28515625" style="119" customWidth="1"/>
    <col min="13306" max="13306" width="17.5703125" style="119" customWidth="1"/>
    <col min="13307" max="13307" width="70.28515625" style="119" customWidth="1"/>
    <col min="13308" max="13308" width="17.5703125" style="119" customWidth="1"/>
    <col min="13309" max="13309" width="15.28515625" style="119" customWidth="1"/>
    <col min="13310" max="13310" width="48.7109375" style="119" customWidth="1"/>
    <col min="13311" max="13311" width="24.5703125" style="119" customWidth="1"/>
    <col min="13312" max="13312" width="48.7109375" style="119" customWidth="1"/>
    <col min="13313" max="13313" width="8.140625" style="119" customWidth="1"/>
    <col min="13314" max="13314" width="38.7109375" style="119" customWidth="1"/>
    <col min="13315" max="13315" width="21.140625" style="119" customWidth="1"/>
    <col min="13316" max="13316" width="82" style="119" customWidth="1"/>
    <col min="13317" max="13560" width="9.140625" style="119"/>
    <col min="13561" max="13561" width="70.28515625" style="119" customWidth="1"/>
    <col min="13562" max="13562" width="17.5703125" style="119" customWidth="1"/>
    <col min="13563" max="13563" width="70.28515625" style="119" customWidth="1"/>
    <col min="13564" max="13564" width="17.5703125" style="119" customWidth="1"/>
    <col min="13565" max="13565" width="15.28515625" style="119" customWidth="1"/>
    <col min="13566" max="13566" width="48.7109375" style="119" customWidth="1"/>
    <col min="13567" max="13567" width="24.5703125" style="119" customWidth="1"/>
    <col min="13568" max="13568" width="48.7109375" style="119" customWidth="1"/>
    <col min="13569" max="13569" width="8.140625" style="119" customWidth="1"/>
    <col min="13570" max="13570" width="38.7109375" style="119" customWidth="1"/>
    <col min="13571" max="13571" width="21.140625" style="119" customWidth="1"/>
    <col min="13572" max="13572" width="82" style="119" customWidth="1"/>
    <col min="13573" max="13816" width="9.140625" style="119"/>
    <col min="13817" max="13817" width="70.28515625" style="119" customWidth="1"/>
    <col min="13818" max="13818" width="17.5703125" style="119" customWidth="1"/>
    <col min="13819" max="13819" width="70.28515625" style="119" customWidth="1"/>
    <col min="13820" max="13820" width="17.5703125" style="119" customWidth="1"/>
    <col min="13821" max="13821" width="15.28515625" style="119" customWidth="1"/>
    <col min="13822" max="13822" width="48.7109375" style="119" customWidth="1"/>
    <col min="13823" max="13823" width="24.5703125" style="119" customWidth="1"/>
    <col min="13824" max="13824" width="48.7109375" style="119" customWidth="1"/>
    <col min="13825" max="13825" width="8.140625" style="119" customWidth="1"/>
    <col min="13826" max="13826" width="38.7109375" style="119" customWidth="1"/>
    <col min="13827" max="13827" width="21.140625" style="119" customWidth="1"/>
    <col min="13828" max="13828" width="82" style="119" customWidth="1"/>
    <col min="13829" max="14072" width="9.140625" style="119"/>
    <col min="14073" max="14073" width="70.28515625" style="119" customWidth="1"/>
    <col min="14074" max="14074" width="17.5703125" style="119" customWidth="1"/>
    <col min="14075" max="14075" width="70.28515625" style="119" customWidth="1"/>
    <col min="14076" max="14076" width="17.5703125" style="119" customWidth="1"/>
    <col min="14077" max="14077" width="15.28515625" style="119" customWidth="1"/>
    <col min="14078" max="14078" width="48.7109375" style="119" customWidth="1"/>
    <col min="14079" max="14079" width="24.5703125" style="119" customWidth="1"/>
    <col min="14080" max="14080" width="48.7109375" style="119" customWidth="1"/>
    <col min="14081" max="14081" width="8.140625" style="119" customWidth="1"/>
    <col min="14082" max="14082" width="38.7109375" style="119" customWidth="1"/>
    <col min="14083" max="14083" width="21.140625" style="119" customWidth="1"/>
    <col min="14084" max="14084" width="82" style="119" customWidth="1"/>
    <col min="14085" max="14328" width="9.140625" style="119"/>
    <col min="14329" max="14329" width="70.28515625" style="119" customWidth="1"/>
    <col min="14330" max="14330" width="17.5703125" style="119" customWidth="1"/>
    <col min="14331" max="14331" width="70.28515625" style="119" customWidth="1"/>
    <col min="14332" max="14332" width="17.5703125" style="119" customWidth="1"/>
    <col min="14333" max="14333" width="15.28515625" style="119" customWidth="1"/>
    <col min="14334" max="14334" width="48.7109375" style="119" customWidth="1"/>
    <col min="14335" max="14335" width="24.5703125" style="119" customWidth="1"/>
    <col min="14336" max="14336" width="48.7109375" style="119" customWidth="1"/>
    <col min="14337" max="14337" width="8.140625" style="119" customWidth="1"/>
    <col min="14338" max="14338" width="38.7109375" style="119" customWidth="1"/>
    <col min="14339" max="14339" width="21.140625" style="119" customWidth="1"/>
    <col min="14340" max="14340" width="82" style="119" customWidth="1"/>
    <col min="14341" max="14584" width="9.140625" style="119"/>
    <col min="14585" max="14585" width="70.28515625" style="119" customWidth="1"/>
    <col min="14586" max="14586" width="17.5703125" style="119" customWidth="1"/>
    <col min="14587" max="14587" width="70.28515625" style="119" customWidth="1"/>
    <col min="14588" max="14588" width="17.5703125" style="119" customWidth="1"/>
    <col min="14589" max="14589" width="15.28515625" style="119" customWidth="1"/>
    <col min="14590" max="14590" width="48.7109375" style="119" customWidth="1"/>
    <col min="14591" max="14591" width="24.5703125" style="119" customWidth="1"/>
    <col min="14592" max="14592" width="48.7109375" style="119" customWidth="1"/>
    <col min="14593" max="14593" width="8.140625" style="119" customWidth="1"/>
    <col min="14594" max="14594" width="38.7109375" style="119" customWidth="1"/>
    <col min="14595" max="14595" width="21.140625" style="119" customWidth="1"/>
    <col min="14596" max="14596" width="82" style="119" customWidth="1"/>
    <col min="14597" max="14840" width="9.140625" style="119"/>
    <col min="14841" max="14841" width="70.28515625" style="119" customWidth="1"/>
    <col min="14842" max="14842" width="17.5703125" style="119" customWidth="1"/>
    <col min="14843" max="14843" width="70.28515625" style="119" customWidth="1"/>
    <col min="14844" max="14844" width="17.5703125" style="119" customWidth="1"/>
    <col min="14845" max="14845" width="15.28515625" style="119" customWidth="1"/>
    <col min="14846" max="14846" width="48.7109375" style="119" customWidth="1"/>
    <col min="14847" max="14847" width="24.5703125" style="119" customWidth="1"/>
    <col min="14848" max="14848" width="48.7109375" style="119" customWidth="1"/>
    <col min="14849" max="14849" width="8.140625" style="119" customWidth="1"/>
    <col min="14850" max="14850" width="38.7109375" style="119" customWidth="1"/>
    <col min="14851" max="14851" width="21.140625" style="119" customWidth="1"/>
    <col min="14852" max="14852" width="82" style="119" customWidth="1"/>
    <col min="14853" max="15096" width="9.140625" style="119"/>
    <col min="15097" max="15097" width="70.28515625" style="119" customWidth="1"/>
    <col min="15098" max="15098" width="17.5703125" style="119" customWidth="1"/>
    <col min="15099" max="15099" width="70.28515625" style="119" customWidth="1"/>
    <col min="15100" max="15100" width="17.5703125" style="119" customWidth="1"/>
    <col min="15101" max="15101" width="15.28515625" style="119" customWidth="1"/>
    <col min="15102" max="15102" width="48.7109375" style="119" customWidth="1"/>
    <col min="15103" max="15103" width="24.5703125" style="119" customWidth="1"/>
    <col min="15104" max="15104" width="48.7109375" style="119" customWidth="1"/>
    <col min="15105" max="15105" width="8.140625" style="119" customWidth="1"/>
    <col min="15106" max="15106" width="38.7109375" style="119" customWidth="1"/>
    <col min="15107" max="15107" width="21.140625" style="119" customWidth="1"/>
    <col min="15108" max="15108" width="82" style="119" customWidth="1"/>
    <col min="15109" max="15352" width="9.140625" style="119"/>
    <col min="15353" max="15353" width="70.28515625" style="119" customWidth="1"/>
    <col min="15354" max="15354" width="17.5703125" style="119" customWidth="1"/>
    <col min="15355" max="15355" width="70.28515625" style="119" customWidth="1"/>
    <col min="15356" max="15356" width="17.5703125" style="119" customWidth="1"/>
    <col min="15357" max="15357" width="15.28515625" style="119" customWidth="1"/>
    <col min="15358" max="15358" width="48.7109375" style="119" customWidth="1"/>
    <col min="15359" max="15359" width="24.5703125" style="119" customWidth="1"/>
    <col min="15360" max="15360" width="48.7109375" style="119" customWidth="1"/>
    <col min="15361" max="15361" width="8.140625" style="119" customWidth="1"/>
    <col min="15362" max="15362" width="38.7109375" style="119" customWidth="1"/>
    <col min="15363" max="15363" width="21.140625" style="119" customWidth="1"/>
    <col min="15364" max="15364" width="82" style="119" customWidth="1"/>
    <col min="15365" max="15608" width="9.140625" style="119"/>
    <col min="15609" max="15609" width="70.28515625" style="119" customWidth="1"/>
    <col min="15610" max="15610" width="17.5703125" style="119" customWidth="1"/>
    <col min="15611" max="15611" width="70.28515625" style="119" customWidth="1"/>
    <col min="15612" max="15612" width="17.5703125" style="119" customWidth="1"/>
    <col min="15613" max="15613" width="15.28515625" style="119" customWidth="1"/>
    <col min="15614" max="15614" width="48.7109375" style="119" customWidth="1"/>
    <col min="15615" max="15615" width="24.5703125" style="119" customWidth="1"/>
    <col min="15616" max="15616" width="48.7109375" style="119" customWidth="1"/>
    <col min="15617" max="15617" width="8.140625" style="119" customWidth="1"/>
    <col min="15618" max="15618" width="38.7109375" style="119" customWidth="1"/>
    <col min="15619" max="15619" width="21.140625" style="119" customWidth="1"/>
    <col min="15620" max="15620" width="82" style="119" customWidth="1"/>
    <col min="15621" max="15864" width="9.140625" style="119"/>
    <col min="15865" max="15865" width="70.28515625" style="119" customWidth="1"/>
    <col min="15866" max="15866" width="17.5703125" style="119" customWidth="1"/>
    <col min="15867" max="15867" width="70.28515625" style="119" customWidth="1"/>
    <col min="15868" max="15868" width="17.5703125" style="119" customWidth="1"/>
    <col min="15869" max="15869" width="15.28515625" style="119" customWidth="1"/>
    <col min="15870" max="15870" width="48.7109375" style="119" customWidth="1"/>
    <col min="15871" max="15871" width="24.5703125" style="119" customWidth="1"/>
    <col min="15872" max="15872" width="48.7109375" style="119" customWidth="1"/>
    <col min="15873" max="15873" width="8.140625" style="119" customWidth="1"/>
    <col min="15874" max="15874" width="38.7109375" style="119" customWidth="1"/>
    <col min="15875" max="15875" width="21.140625" style="119" customWidth="1"/>
    <col min="15876" max="15876" width="82" style="119" customWidth="1"/>
    <col min="15877" max="16120" width="9.140625" style="119"/>
    <col min="16121" max="16121" width="70.28515625" style="119" customWidth="1"/>
    <col min="16122" max="16122" width="17.5703125" style="119" customWidth="1"/>
    <col min="16123" max="16123" width="70.28515625" style="119" customWidth="1"/>
    <col min="16124" max="16124" width="17.5703125" style="119" customWidth="1"/>
    <col min="16125" max="16125" width="15.28515625" style="119" customWidth="1"/>
    <col min="16126" max="16126" width="48.7109375" style="119" customWidth="1"/>
    <col min="16127" max="16127" width="24.5703125" style="119" customWidth="1"/>
    <col min="16128" max="16128" width="48.7109375" style="119" customWidth="1"/>
    <col min="16129" max="16129" width="8.140625" style="119" customWidth="1"/>
    <col min="16130" max="16130" width="38.7109375" style="119" customWidth="1"/>
    <col min="16131" max="16131" width="21.140625" style="119" customWidth="1"/>
    <col min="16132" max="16132" width="82" style="119" customWidth="1"/>
    <col min="16133" max="16384" width="9.140625" style="119"/>
  </cols>
  <sheetData>
    <row r="1" spans="1:6" ht="15">
      <c r="A1" s="198" t="s">
        <v>18404</v>
      </c>
      <c r="B1" s="199"/>
      <c r="C1" s="200"/>
      <c r="D1" s="89"/>
      <c r="E1" s="89"/>
      <c r="F1" s="89"/>
    </row>
    <row r="2" spans="1:6" ht="13.5">
      <c r="A2" s="201" t="s">
        <v>12</v>
      </c>
      <c r="B2" s="202" t="s">
        <v>18405</v>
      </c>
      <c r="C2" s="201" t="s">
        <v>213</v>
      </c>
      <c r="D2" s="201" t="s">
        <v>214</v>
      </c>
      <c r="E2" s="201" t="s">
        <v>17048</v>
      </c>
      <c r="F2" s="201" t="s">
        <v>214</v>
      </c>
    </row>
    <row r="3" spans="1:6" ht="15">
      <c r="A3" s="200"/>
      <c r="B3" s="203"/>
      <c r="C3" s="200"/>
      <c r="D3" s="201" t="s">
        <v>17047</v>
      </c>
      <c r="E3" s="200"/>
      <c r="F3" s="201" t="s">
        <v>18144</v>
      </c>
    </row>
    <row r="4" spans="1:6" ht="15">
      <c r="A4" s="200"/>
      <c r="B4" s="203"/>
      <c r="C4" s="200"/>
      <c r="D4" s="201"/>
      <c r="E4" s="200"/>
      <c r="F4" s="201"/>
    </row>
    <row r="5" spans="1:6" ht="67.5">
      <c r="A5" s="201" t="s">
        <v>215</v>
      </c>
      <c r="B5" s="204" t="s">
        <v>216</v>
      </c>
      <c r="C5" s="201" t="s">
        <v>217</v>
      </c>
      <c r="D5" s="205" t="s">
        <v>1504</v>
      </c>
      <c r="E5" s="202" t="s">
        <v>18406</v>
      </c>
      <c r="F5" s="205" t="s">
        <v>8237</v>
      </c>
    </row>
    <row r="6" spans="1:6" ht="67.5">
      <c r="A6" s="201" t="s">
        <v>219</v>
      </c>
      <c r="B6" s="204" t="s">
        <v>220</v>
      </c>
      <c r="C6" s="201" t="s">
        <v>217</v>
      </c>
      <c r="D6" s="205" t="s">
        <v>1583</v>
      </c>
      <c r="E6" s="202" t="s">
        <v>18406</v>
      </c>
      <c r="F6" s="205" t="s">
        <v>17360</v>
      </c>
    </row>
    <row r="7" spans="1:6" ht="67.5">
      <c r="A7" s="201" t="s">
        <v>222</v>
      </c>
      <c r="B7" s="204" t="s">
        <v>223</v>
      </c>
      <c r="C7" s="201" t="s">
        <v>217</v>
      </c>
      <c r="D7" s="205" t="s">
        <v>17899</v>
      </c>
      <c r="E7" s="202" t="s">
        <v>18406</v>
      </c>
      <c r="F7" s="205" t="s">
        <v>16147</v>
      </c>
    </row>
    <row r="8" spans="1:6" ht="67.5">
      <c r="A8" s="201" t="s">
        <v>225</v>
      </c>
      <c r="B8" s="204" t="s">
        <v>226</v>
      </c>
      <c r="C8" s="201" t="s">
        <v>217</v>
      </c>
      <c r="D8" s="205" t="s">
        <v>6621</v>
      </c>
      <c r="E8" s="202" t="s">
        <v>18406</v>
      </c>
      <c r="F8" s="205" t="s">
        <v>3091</v>
      </c>
    </row>
    <row r="9" spans="1:6" ht="67.5">
      <c r="A9" s="201" t="s">
        <v>227</v>
      </c>
      <c r="B9" s="204" t="s">
        <v>228</v>
      </c>
      <c r="C9" s="201" t="s">
        <v>217</v>
      </c>
      <c r="D9" s="205" t="s">
        <v>11606</v>
      </c>
      <c r="E9" s="202" t="s">
        <v>18406</v>
      </c>
      <c r="F9" s="205" t="s">
        <v>13646</v>
      </c>
    </row>
    <row r="10" spans="1:6" ht="67.5">
      <c r="A10" s="201" t="s">
        <v>230</v>
      </c>
      <c r="B10" s="204" t="s">
        <v>231</v>
      </c>
      <c r="C10" s="201" t="s">
        <v>217</v>
      </c>
      <c r="D10" s="205" t="s">
        <v>9115</v>
      </c>
      <c r="E10" s="202" t="s">
        <v>18406</v>
      </c>
      <c r="F10" s="205" t="s">
        <v>11154</v>
      </c>
    </row>
    <row r="11" spans="1:6" ht="67.5">
      <c r="A11" s="201" t="s">
        <v>233</v>
      </c>
      <c r="B11" s="204" t="s">
        <v>234</v>
      </c>
      <c r="C11" s="201" t="s">
        <v>217</v>
      </c>
      <c r="D11" s="205" t="s">
        <v>18407</v>
      </c>
      <c r="E11" s="202" t="s">
        <v>18406</v>
      </c>
      <c r="F11" s="205" t="s">
        <v>1873</v>
      </c>
    </row>
    <row r="12" spans="1:6" ht="67.5">
      <c r="A12" s="201" t="s">
        <v>235</v>
      </c>
      <c r="B12" s="204" t="s">
        <v>236</v>
      </c>
      <c r="C12" s="201" t="s">
        <v>217</v>
      </c>
      <c r="D12" s="205" t="s">
        <v>12780</v>
      </c>
      <c r="E12" s="202" t="s">
        <v>18406</v>
      </c>
      <c r="F12" s="205" t="s">
        <v>18408</v>
      </c>
    </row>
    <row r="13" spans="1:6" ht="67.5">
      <c r="A13" s="201" t="s">
        <v>238</v>
      </c>
      <c r="B13" s="204" t="s">
        <v>239</v>
      </c>
      <c r="C13" s="201" t="s">
        <v>217</v>
      </c>
      <c r="D13" s="205" t="s">
        <v>1727</v>
      </c>
      <c r="E13" s="202" t="s">
        <v>18406</v>
      </c>
      <c r="F13" s="205" t="s">
        <v>384</v>
      </c>
    </row>
    <row r="14" spans="1:6" ht="67.5">
      <c r="A14" s="201" t="s">
        <v>240</v>
      </c>
      <c r="B14" s="204" t="s">
        <v>241</v>
      </c>
      <c r="C14" s="201" t="s">
        <v>217</v>
      </c>
      <c r="D14" s="205" t="s">
        <v>17622</v>
      </c>
      <c r="E14" s="202" t="s">
        <v>18406</v>
      </c>
      <c r="F14" s="205" t="s">
        <v>18409</v>
      </c>
    </row>
    <row r="15" spans="1:6" ht="67.5">
      <c r="A15" s="201" t="s">
        <v>242</v>
      </c>
      <c r="B15" s="204" t="s">
        <v>243</v>
      </c>
      <c r="C15" s="201" t="s">
        <v>217</v>
      </c>
      <c r="D15" s="205" t="s">
        <v>18410</v>
      </c>
      <c r="E15" s="202" t="s">
        <v>18406</v>
      </c>
      <c r="F15" s="205" t="s">
        <v>18411</v>
      </c>
    </row>
    <row r="16" spans="1:6" ht="67.5">
      <c r="A16" s="201" t="s">
        <v>244</v>
      </c>
      <c r="B16" s="204" t="s">
        <v>245</v>
      </c>
      <c r="C16" s="201" t="s">
        <v>217</v>
      </c>
      <c r="D16" s="205" t="s">
        <v>17072</v>
      </c>
      <c r="E16" s="202" t="s">
        <v>18406</v>
      </c>
      <c r="F16" s="205" t="s">
        <v>17433</v>
      </c>
    </row>
    <row r="17" spans="1:6" ht="67.5">
      <c r="A17" s="201" t="s">
        <v>247</v>
      </c>
      <c r="B17" s="204" t="s">
        <v>248</v>
      </c>
      <c r="C17" s="201" t="s">
        <v>217</v>
      </c>
      <c r="D17" s="205" t="s">
        <v>18412</v>
      </c>
      <c r="E17" s="202" t="s">
        <v>18406</v>
      </c>
      <c r="F17" s="205" t="s">
        <v>18413</v>
      </c>
    </row>
    <row r="18" spans="1:6" ht="67.5">
      <c r="A18" s="201" t="s">
        <v>250</v>
      </c>
      <c r="B18" s="204" t="s">
        <v>251</v>
      </c>
      <c r="C18" s="201" t="s">
        <v>217</v>
      </c>
      <c r="D18" s="205" t="s">
        <v>5111</v>
      </c>
      <c r="E18" s="202" t="s">
        <v>18406</v>
      </c>
      <c r="F18" s="205" t="s">
        <v>10872</v>
      </c>
    </row>
    <row r="19" spans="1:6" ht="67.5">
      <c r="A19" s="201" t="s">
        <v>252</v>
      </c>
      <c r="B19" s="204" t="s">
        <v>253</v>
      </c>
      <c r="C19" s="201" t="s">
        <v>217</v>
      </c>
      <c r="D19" s="205" t="s">
        <v>18414</v>
      </c>
      <c r="E19" s="202" t="s">
        <v>18406</v>
      </c>
      <c r="F19" s="205" t="s">
        <v>18415</v>
      </c>
    </row>
    <row r="20" spans="1:6" ht="67.5">
      <c r="A20" s="201" t="s">
        <v>254</v>
      </c>
      <c r="B20" s="204" t="s">
        <v>255</v>
      </c>
      <c r="C20" s="201" t="s">
        <v>217</v>
      </c>
      <c r="D20" s="205" t="s">
        <v>18416</v>
      </c>
      <c r="E20" s="202" t="s">
        <v>18406</v>
      </c>
      <c r="F20" s="205" t="s">
        <v>7569</v>
      </c>
    </row>
    <row r="21" spans="1:6" ht="67.5">
      <c r="A21" s="201" t="s">
        <v>256</v>
      </c>
      <c r="B21" s="204" t="s">
        <v>257</v>
      </c>
      <c r="C21" s="201" t="s">
        <v>217</v>
      </c>
      <c r="D21" s="205" t="s">
        <v>11179</v>
      </c>
      <c r="E21" s="202" t="s">
        <v>18406</v>
      </c>
      <c r="F21" s="205" t="s">
        <v>17725</v>
      </c>
    </row>
    <row r="22" spans="1:6" ht="67.5">
      <c r="A22" s="201" t="s">
        <v>259</v>
      </c>
      <c r="B22" s="204" t="s">
        <v>260</v>
      </c>
      <c r="C22" s="201" t="s">
        <v>217</v>
      </c>
      <c r="D22" s="205" t="s">
        <v>12838</v>
      </c>
      <c r="E22" s="202" t="s">
        <v>18406</v>
      </c>
      <c r="F22" s="205" t="s">
        <v>432</v>
      </c>
    </row>
    <row r="23" spans="1:6" ht="67.5">
      <c r="A23" s="201" t="s">
        <v>262</v>
      </c>
      <c r="B23" s="204" t="s">
        <v>263</v>
      </c>
      <c r="C23" s="201" t="s">
        <v>217</v>
      </c>
      <c r="D23" s="205" t="s">
        <v>12962</v>
      </c>
      <c r="E23" s="202" t="s">
        <v>18406</v>
      </c>
      <c r="F23" s="205" t="s">
        <v>17508</v>
      </c>
    </row>
    <row r="24" spans="1:6" ht="67.5">
      <c r="A24" s="201" t="s">
        <v>265</v>
      </c>
      <c r="B24" s="204" t="s">
        <v>266</v>
      </c>
      <c r="C24" s="201" t="s">
        <v>217</v>
      </c>
      <c r="D24" s="205" t="s">
        <v>17501</v>
      </c>
      <c r="E24" s="202" t="s">
        <v>18406</v>
      </c>
      <c r="F24" s="205" t="s">
        <v>8493</v>
      </c>
    </row>
    <row r="25" spans="1:6" ht="67.5">
      <c r="A25" s="201" t="s">
        <v>268</v>
      </c>
      <c r="B25" s="204" t="s">
        <v>269</v>
      </c>
      <c r="C25" s="201" t="s">
        <v>217</v>
      </c>
      <c r="D25" s="205" t="s">
        <v>17952</v>
      </c>
      <c r="E25" s="202" t="s">
        <v>18406</v>
      </c>
      <c r="F25" s="205" t="s">
        <v>13834</v>
      </c>
    </row>
    <row r="26" spans="1:6" ht="67.5">
      <c r="A26" s="201" t="s">
        <v>271</v>
      </c>
      <c r="B26" s="204" t="s">
        <v>272</v>
      </c>
      <c r="C26" s="201" t="s">
        <v>217</v>
      </c>
      <c r="D26" s="205" t="s">
        <v>6275</v>
      </c>
      <c r="E26" s="202" t="s">
        <v>18406</v>
      </c>
      <c r="F26" s="205" t="s">
        <v>12282</v>
      </c>
    </row>
    <row r="27" spans="1:6" ht="67.5">
      <c r="A27" s="201" t="s">
        <v>274</v>
      </c>
      <c r="B27" s="204" t="s">
        <v>275</v>
      </c>
      <c r="C27" s="201" t="s">
        <v>217</v>
      </c>
      <c r="D27" s="205" t="s">
        <v>16147</v>
      </c>
      <c r="E27" s="202" t="s">
        <v>18406</v>
      </c>
      <c r="F27" s="205" t="s">
        <v>16579</v>
      </c>
    </row>
    <row r="28" spans="1:6" ht="67.5">
      <c r="A28" s="201" t="s">
        <v>277</v>
      </c>
      <c r="B28" s="204" t="s">
        <v>278</v>
      </c>
      <c r="C28" s="201" t="s">
        <v>217</v>
      </c>
      <c r="D28" s="205" t="s">
        <v>17499</v>
      </c>
      <c r="E28" s="202" t="s">
        <v>18406</v>
      </c>
      <c r="F28" s="205" t="s">
        <v>1779</v>
      </c>
    </row>
    <row r="29" spans="1:6" ht="67.5">
      <c r="A29" s="201" t="s">
        <v>280</v>
      </c>
      <c r="B29" s="204" t="s">
        <v>281</v>
      </c>
      <c r="C29" s="201" t="s">
        <v>217</v>
      </c>
      <c r="D29" s="205" t="s">
        <v>5731</v>
      </c>
      <c r="E29" s="202" t="s">
        <v>18406</v>
      </c>
      <c r="F29" s="205" t="s">
        <v>8916</v>
      </c>
    </row>
    <row r="30" spans="1:6" ht="67.5">
      <c r="A30" s="201" t="s">
        <v>283</v>
      </c>
      <c r="B30" s="204" t="s">
        <v>284</v>
      </c>
      <c r="C30" s="201" t="s">
        <v>217</v>
      </c>
      <c r="D30" s="205" t="s">
        <v>3518</v>
      </c>
      <c r="E30" s="202" t="s">
        <v>18406</v>
      </c>
      <c r="F30" s="205" t="s">
        <v>18417</v>
      </c>
    </row>
    <row r="31" spans="1:6" ht="67.5">
      <c r="A31" s="201" t="s">
        <v>285</v>
      </c>
      <c r="B31" s="204" t="s">
        <v>286</v>
      </c>
      <c r="C31" s="201" t="s">
        <v>217</v>
      </c>
      <c r="D31" s="205" t="s">
        <v>13826</v>
      </c>
      <c r="E31" s="202" t="s">
        <v>18406</v>
      </c>
      <c r="F31" s="205" t="s">
        <v>18418</v>
      </c>
    </row>
    <row r="32" spans="1:6" ht="67.5">
      <c r="A32" s="201" t="s">
        <v>287</v>
      </c>
      <c r="B32" s="204" t="s">
        <v>288</v>
      </c>
      <c r="C32" s="201" t="s">
        <v>217</v>
      </c>
      <c r="D32" s="205" t="s">
        <v>18419</v>
      </c>
      <c r="E32" s="202" t="s">
        <v>18406</v>
      </c>
      <c r="F32" s="205" t="s">
        <v>18420</v>
      </c>
    </row>
    <row r="33" spans="1:6" ht="67.5">
      <c r="A33" s="201" t="s">
        <v>289</v>
      </c>
      <c r="B33" s="204" t="s">
        <v>290</v>
      </c>
      <c r="C33" s="201" t="s">
        <v>217</v>
      </c>
      <c r="D33" s="205" t="s">
        <v>10743</v>
      </c>
      <c r="E33" s="202" t="s">
        <v>18406</v>
      </c>
      <c r="F33" s="205" t="s">
        <v>17880</v>
      </c>
    </row>
    <row r="34" spans="1:6" ht="67.5">
      <c r="A34" s="201" t="s">
        <v>292</v>
      </c>
      <c r="B34" s="204" t="s">
        <v>293</v>
      </c>
      <c r="C34" s="201" t="s">
        <v>217</v>
      </c>
      <c r="D34" s="205" t="s">
        <v>18421</v>
      </c>
      <c r="E34" s="202" t="s">
        <v>18406</v>
      </c>
      <c r="F34" s="205" t="s">
        <v>18422</v>
      </c>
    </row>
    <row r="35" spans="1:6" ht="67.5">
      <c r="A35" s="201" t="s">
        <v>295</v>
      </c>
      <c r="B35" s="204" t="s">
        <v>296</v>
      </c>
      <c r="C35" s="201" t="s">
        <v>217</v>
      </c>
      <c r="D35" s="205" t="s">
        <v>18423</v>
      </c>
      <c r="E35" s="202" t="s">
        <v>18406</v>
      </c>
      <c r="F35" s="205" t="s">
        <v>18424</v>
      </c>
    </row>
    <row r="36" spans="1:6" ht="67.5">
      <c r="A36" s="201" t="s">
        <v>297</v>
      </c>
      <c r="B36" s="204" t="s">
        <v>298</v>
      </c>
      <c r="C36" s="201" t="s">
        <v>217</v>
      </c>
      <c r="D36" s="205" t="s">
        <v>18425</v>
      </c>
      <c r="E36" s="202" t="s">
        <v>18406</v>
      </c>
      <c r="F36" s="205" t="s">
        <v>18426</v>
      </c>
    </row>
    <row r="37" spans="1:6" ht="67.5">
      <c r="A37" s="201" t="s">
        <v>299</v>
      </c>
      <c r="B37" s="204" t="s">
        <v>300</v>
      </c>
      <c r="C37" s="201" t="s">
        <v>217</v>
      </c>
      <c r="D37" s="205" t="s">
        <v>18106</v>
      </c>
      <c r="E37" s="202" t="s">
        <v>18406</v>
      </c>
      <c r="F37" s="205" t="s">
        <v>8177</v>
      </c>
    </row>
    <row r="38" spans="1:6" ht="67.5">
      <c r="A38" s="201" t="s">
        <v>301</v>
      </c>
      <c r="B38" s="204" t="s">
        <v>302</v>
      </c>
      <c r="C38" s="201" t="s">
        <v>217</v>
      </c>
      <c r="D38" s="205" t="s">
        <v>18427</v>
      </c>
      <c r="E38" s="202" t="s">
        <v>18406</v>
      </c>
      <c r="F38" s="205" t="s">
        <v>1757</v>
      </c>
    </row>
    <row r="39" spans="1:6" ht="67.5">
      <c r="A39" s="201" t="s">
        <v>304</v>
      </c>
      <c r="B39" s="204" t="s">
        <v>305</v>
      </c>
      <c r="C39" s="201" t="s">
        <v>217</v>
      </c>
      <c r="D39" s="205" t="s">
        <v>18428</v>
      </c>
      <c r="E39" s="202" t="s">
        <v>18406</v>
      </c>
      <c r="F39" s="205" t="s">
        <v>18429</v>
      </c>
    </row>
    <row r="40" spans="1:6" ht="67.5">
      <c r="A40" s="201" t="s">
        <v>307</v>
      </c>
      <c r="B40" s="204" t="s">
        <v>308</v>
      </c>
      <c r="C40" s="201" t="s">
        <v>217</v>
      </c>
      <c r="D40" s="205" t="s">
        <v>18430</v>
      </c>
      <c r="E40" s="202" t="s">
        <v>18406</v>
      </c>
      <c r="F40" s="205" t="s">
        <v>11058</v>
      </c>
    </row>
    <row r="41" spans="1:6" ht="67.5">
      <c r="A41" s="201" t="s">
        <v>310</v>
      </c>
      <c r="B41" s="204" t="s">
        <v>311</v>
      </c>
      <c r="C41" s="201" t="s">
        <v>217</v>
      </c>
      <c r="D41" s="205" t="s">
        <v>18431</v>
      </c>
      <c r="E41" s="202" t="s">
        <v>18406</v>
      </c>
      <c r="F41" s="205" t="s">
        <v>17413</v>
      </c>
    </row>
    <row r="42" spans="1:6" ht="67.5">
      <c r="A42" s="201" t="s">
        <v>313</v>
      </c>
      <c r="B42" s="204" t="s">
        <v>314</v>
      </c>
      <c r="C42" s="201" t="s">
        <v>217</v>
      </c>
      <c r="D42" s="205" t="s">
        <v>9656</v>
      </c>
      <c r="E42" s="202" t="s">
        <v>18406</v>
      </c>
      <c r="F42" s="205" t="s">
        <v>18432</v>
      </c>
    </row>
    <row r="43" spans="1:6" ht="81">
      <c r="A43" s="201" t="s">
        <v>315</v>
      </c>
      <c r="B43" s="204" t="s">
        <v>316</v>
      </c>
      <c r="C43" s="201" t="s">
        <v>217</v>
      </c>
      <c r="D43" s="205" t="s">
        <v>18433</v>
      </c>
      <c r="E43" s="202" t="s">
        <v>18406</v>
      </c>
      <c r="F43" s="205" t="s">
        <v>18434</v>
      </c>
    </row>
    <row r="44" spans="1:6" ht="67.5">
      <c r="A44" s="201" t="s">
        <v>317</v>
      </c>
      <c r="B44" s="204" t="s">
        <v>318</v>
      </c>
      <c r="C44" s="201" t="s">
        <v>217</v>
      </c>
      <c r="D44" s="205" t="s">
        <v>18435</v>
      </c>
      <c r="E44" s="202" t="s">
        <v>18406</v>
      </c>
      <c r="F44" s="205" t="s">
        <v>16308</v>
      </c>
    </row>
    <row r="45" spans="1:6" ht="67.5">
      <c r="A45" s="201" t="s">
        <v>320</v>
      </c>
      <c r="B45" s="204" t="s">
        <v>321</v>
      </c>
      <c r="C45" s="201" t="s">
        <v>217</v>
      </c>
      <c r="D45" s="205" t="s">
        <v>18436</v>
      </c>
      <c r="E45" s="202" t="s">
        <v>18406</v>
      </c>
      <c r="F45" s="205" t="s">
        <v>18437</v>
      </c>
    </row>
    <row r="46" spans="1:6" ht="67.5">
      <c r="A46" s="201" t="s">
        <v>322</v>
      </c>
      <c r="B46" s="204" t="s">
        <v>323</v>
      </c>
      <c r="C46" s="201" t="s">
        <v>217</v>
      </c>
      <c r="D46" s="205" t="s">
        <v>17325</v>
      </c>
      <c r="E46" s="202" t="s">
        <v>18406</v>
      </c>
      <c r="F46" s="205" t="s">
        <v>18438</v>
      </c>
    </row>
    <row r="47" spans="1:6" ht="67.5">
      <c r="A47" s="201" t="s">
        <v>324</v>
      </c>
      <c r="B47" s="204" t="s">
        <v>325</v>
      </c>
      <c r="C47" s="201" t="s">
        <v>217</v>
      </c>
      <c r="D47" s="205" t="s">
        <v>18439</v>
      </c>
      <c r="E47" s="202" t="s">
        <v>18406</v>
      </c>
      <c r="F47" s="205" t="s">
        <v>3631</v>
      </c>
    </row>
    <row r="48" spans="1:6" ht="67.5">
      <c r="A48" s="201" t="s">
        <v>326</v>
      </c>
      <c r="B48" s="204" t="s">
        <v>327</v>
      </c>
      <c r="C48" s="201" t="s">
        <v>217</v>
      </c>
      <c r="D48" s="205" t="s">
        <v>4810</v>
      </c>
      <c r="E48" s="202" t="s">
        <v>18406</v>
      </c>
      <c r="F48" s="205" t="s">
        <v>6190</v>
      </c>
    </row>
    <row r="49" spans="1:6" ht="67.5">
      <c r="A49" s="201" t="s">
        <v>328</v>
      </c>
      <c r="B49" s="204" t="s">
        <v>329</v>
      </c>
      <c r="C49" s="201" t="s">
        <v>217</v>
      </c>
      <c r="D49" s="205" t="s">
        <v>8193</v>
      </c>
      <c r="E49" s="202" t="s">
        <v>18406</v>
      </c>
      <c r="F49" s="205" t="s">
        <v>18440</v>
      </c>
    </row>
    <row r="50" spans="1:6" ht="67.5">
      <c r="A50" s="201" t="s">
        <v>330</v>
      </c>
      <c r="B50" s="204" t="s">
        <v>331</v>
      </c>
      <c r="C50" s="201" t="s">
        <v>217</v>
      </c>
      <c r="D50" s="205" t="s">
        <v>17594</v>
      </c>
      <c r="E50" s="202" t="s">
        <v>18406</v>
      </c>
      <c r="F50" s="205" t="s">
        <v>17583</v>
      </c>
    </row>
    <row r="51" spans="1:6" ht="81">
      <c r="A51" s="201" t="s">
        <v>333</v>
      </c>
      <c r="B51" s="204" t="s">
        <v>334</v>
      </c>
      <c r="C51" s="201" t="s">
        <v>217</v>
      </c>
      <c r="D51" s="205" t="s">
        <v>18441</v>
      </c>
      <c r="E51" s="202" t="s">
        <v>18406</v>
      </c>
      <c r="F51" s="205" t="s">
        <v>18442</v>
      </c>
    </row>
    <row r="52" spans="1:6" ht="67.5">
      <c r="A52" s="201" t="s">
        <v>336</v>
      </c>
      <c r="B52" s="204" t="s">
        <v>337</v>
      </c>
      <c r="C52" s="201" t="s">
        <v>217</v>
      </c>
      <c r="D52" s="205" t="s">
        <v>5169</v>
      </c>
      <c r="E52" s="202" t="s">
        <v>18406</v>
      </c>
      <c r="F52" s="205" t="s">
        <v>12084</v>
      </c>
    </row>
    <row r="53" spans="1:6" ht="81">
      <c r="A53" s="201" t="s">
        <v>338</v>
      </c>
      <c r="B53" s="204" t="s">
        <v>339</v>
      </c>
      <c r="C53" s="201" t="s">
        <v>217</v>
      </c>
      <c r="D53" s="205" t="s">
        <v>18443</v>
      </c>
      <c r="E53" s="202" t="s">
        <v>18406</v>
      </c>
      <c r="F53" s="205" t="s">
        <v>14805</v>
      </c>
    </row>
    <row r="54" spans="1:6" ht="67.5">
      <c r="A54" s="201" t="s">
        <v>341</v>
      </c>
      <c r="B54" s="204" t="s">
        <v>342</v>
      </c>
      <c r="C54" s="201" t="s">
        <v>217</v>
      </c>
      <c r="D54" s="205" t="s">
        <v>15969</v>
      </c>
      <c r="E54" s="202" t="s">
        <v>18406</v>
      </c>
      <c r="F54" s="205" t="s">
        <v>18444</v>
      </c>
    </row>
    <row r="55" spans="1:6" ht="67.5">
      <c r="A55" s="201" t="s">
        <v>343</v>
      </c>
      <c r="B55" s="204" t="s">
        <v>344</v>
      </c>
      <c r="C55" s="201" t="s">
        <v>217</v>
      </c>
      <c r="D55" s="205" t="s">
        <v>18445</v>
      </c>
      <c r="E55" s="202" t="s">
        <v>18406</v>
      </c>
      <c r="F55" s="205" t="s">
        <v>18446</v>
      </c>
    </row>
    <row r="56" spans="1:6" ht="67.5">
      <c r="A56" s="201" t="s">
        <v>346</v>
      </c>
      <c r="B56" s="204" t="s">
        <v>347</v>
      </c>
      <c r="C56" s="201" t="s">
        <v>217</v>
      </c>
      <c r="D56" s="205" t="s">
        <v>18447</v>
      </c>
      <c r="E56" s="202" t="s">
        <v>18406</v>
      </c>
      <c r="F56" s="205" t="s">
        <v>18448</v>
      </c>
    </row>
    <row r="57" spans="1:6" ht="54">
      <c r="A57" s="201" t="s">
        <v>348</v>
      </c>
      <c r="B57" s="204" t="s">
        <v>349</v>
      </c>
      <c r="C57" s="201" t="s">
        <v>217</v>
      </c>
      <c r="D57" s="205" t="s">
        <v>18449</v>
      </c>
      <c r="E57" s="202" t="s">
        <v>18406</v>
      </c>
      <c r="F57" s="205" t="s">
        <v>18450</v>
      </c>
    </row>
    <row r="58" spans="1:6" ht="54">
      <c r="A58" s="201" t="s">
        <v>351</v>
      </c>
      <c r="B58" s="204" t="s">
        <v>352</v>
      </c>
      <c r="C58" s="201" t="s">
        <v>217</v>
      </c>
      <c r="D58" s="205" t="s">
        <v>18451</v>
      </c>
      <c r="E58" s="202" t="s">
        <v>18406</v>
      </c>
      <c r="F58" s="205" t="s">
        <v>18452</v>
      </c>
    </row>
    <row r="59" spans="1:6" ht="54">
      <c r="A59" s="201" t="s">
        <v>353</v>
      </c>
      <c r="B59" s="204" t="s">
        <v>354</v>
      </c>
      <c r="C59" s="201" t="s">
        <v>217</v>
      </c>
      <c r="D59" s="205" t="s">
        <v>5108</v>
      </c>
      <c r="E59" s="202" t="s">
        <v>18406</v>
      </c>
      <c r="F59" s="205" t="s">
        <v>18453</v>
      </c>
    </row>
    <row r="60" spans="1:6" ht="54">
      <c r="A60" s="201" t="s">
        <v>355</v>
      </c>
      <c r="B60" s="204" t="s">
        <v>356</v>
      </c>
      <c r="C60" s="201" t="s">
        <v>217</v>
      </c>
      <c r="D60" s="205" t="s">
        <v>18454</v>
      </c>
      <c r="E60" s="202" t="s">
        <v>18406</v>
      </c>
      <c r="F60" s="205" t="s">
        <v>18455</v>
      </c>
    </row>
    <row r="61" spans="1:6" ht="54">
      <c r="A61" s="201" t="s">
        <v>357</v>
      </c>
      <c r="B61" s="204" t="s">
        <v>358</v>
      </c>
      <c r="C61" s="201" t="s">
        <v>217</v>
      </c>
      <c r="D61" s="205" t="s">
        <v>18456</v>
      </c>
      <c r="E61" s="202" t="s">
        <v>18406</v>
      </c>
      <c r="F61" s="205" t="s">
        <v>18457</v>
      </c>
    </row>
    <row r="62" spans="1:6" ht="54">
      <c r="A62" s="201" t="s">
        <v>359</v>
      </c>
      <c r="B62" s="204" t="s">
        <v>360</v>
      </c>
      <c r="C62" s="201" t="s">
        <v>217</v>
      </c>
      <c r="D62" s="205" t="s">
        <v>18458</v>
      </c>
      <c r="E62" s="202" t="s">
        <v>18406</v>
      </c>
      <c r="F62" s="205" t="s">
        <v>18459</v>
      </c>
    </row>
    <row r="63" spans="1:6" ht="54">
      <c r="A63" s="201" t="s">
        <v>361</v>
      </c>
      <c r="B63" s="204" t="s">
        <v>362</v>
      </c>
      <c r="C63" s="201" t="s">
        <v>217</v>
      </c>
      <c r="D63" s="205" t="s">
        <v>18460</v>
      </c>
      <c r="E63" s="202" t="s">
        <v>18406</v>
      </c>
      <c r="F63" s="205" t="s">
        <v>18461</v>
      </c>
    </row>
    <row r="64" spans="1:6" ht="54">
      <c r="A64" s="201" t="s">
        <v>363</v>
      </c>
      <c r="B64" s="204" t="s">
        <v>364</v>
      </c>
      <c r="C64" s="201" t="s">
        <v>217</v>
      </c>
      <c r="D64" s="205" t="s">
        <v>18462</v>
      </c>
      <c r="E64" s="202" t="s">
        <v>18406</v>
      </c>
      <c r="F64" s="205" t="s">
        <v>17557</v>
      </c>
    </row>
    <row r="65" spans="1:6" ht="54">
      <c r="A65" s="201" t="s">
        <v>366</v>
      </c>
      <c r="B65" s="204" t="s">
        <v>367</v>
      </c>
      <c r="C65" s="201" t="s">
        <v>217</v>
      </c>
      <c r="D65" s="205" t="s">
        <v>18463</v>
      </c>
      <c r="E65" s="202" t="s">
        <v>18406</v>
      </c>
      <c r="F65" s="205" t="s">
        <v>18464</v>
      </c>
    </row>
    <row r="66" spans="1:6" ht="54">
      <c r="A66" s="201" t="s">
        <v>368</v>
      </c>
      <c r="B66" s="204" t="s">
        <v>369</v>
      </c>
      <c r="C66" s="201" t="s">
        <v>217</v>
      </c>
      <c r="D66" s="205" t="s">
        <v>18465</v>
      </c>
      <c r="E66" s="202" t="s">
        <v>18406</v>
      </c>
      <c r="F66" s="205" t="s">
        <v>18466</v>
      </c>
    </row>
    <row r="67" spans="1:6" ht="54">
      <c r="A67" s="201" t="s">
        <v>371</v>
      </c>
      <c r="B67" s="204" t="s">
        <v>372</v>
      </c>
      <c r="C67" s="201" t="s">
        <v>217</v>
      </c>
      <c r="D67" s="205" t="s">
        <v>18467</v>
      </c>
      <c r="E67" s="202" t="s">
        <v>18406</v>
      </c>
      <c r="F67" s="205" t="s">
        <v>18468</v>
      </c>
    </row>
    <row r="68" spans="1:6" ht="54">
      <c r="A68" s="201" t="s">
        <v>373</v>
      </c>
      <c r="B68" s="204" t="s">
        <v>374</v>
      </c>
      <c r="C68" s="201" t="s">
        <v>217</v>
      </c>
      <c r="D68" s="205" t="s">
        <v>18469</v>
      </c>
      <c r="E68" s="202" t="s">
        <v>18406</v>
      </c>
      <c r="F68" s="205" t="s">
        <v>18470</v>
      </c>
    </row>
    <row r="69" spans="1:6" ht="54">
      <c r="A69" s="201" t="s">
        <v>375</v>
      </c>
      <c r="B69" s="204" t="s">
        <v>376</v>
      </c>
      <c r="C69" s="201" t="s">
        <v>217</v>
      </c>
      <c r="D69" s="205" t="s">
        <v>18471</v>
      </c>
      <c r="E69" s="202" t="s">
        <v>18406</v>
      </c>
      <c r="F69" s="205" t="s">
        <v>18472</v>
      </c>
    </row>
    <row r="70" spans="1:6" ht="54">
      <c r="A70" s="201" t="s">
        <v>377</v>
      </c>
      <c r="B70" s="204" t="s">
        <v>378</v>
      </c>
      <c r="C70" s="201" t="s">
        <v>217</v>
      </c>
      <c r="D70" s="205" t="s">
        <v>18473</v>
      </c>
      <c r="E70" s="202" t="s">
        <v>18406</v>
      </c>
      <c r="F70" s="205" t="s">
        <v>18474</v>
      </c>
    </row>
    <row r="71" spans="1:6" ht="40.5">
      <c r="A71" s="201" t="s">
        <v>379</v>
      </c>
      <c r="B71" s="204" t="s">
        <v>380</v>
      </c>
      <c r="C71" s="201" t="s">
        <v>381</v>
      </c>
      <c r="D71" s="205" t="s">
        <v>8380</v>
      </c>
      <c r="E71" s="202" t="s">
        <v>18406</v>
      </c>
      <c r="F71" s="205" t="s">
        <v>13086</v>
      </c>
    </row>
    <row r="72" spans="1:6" ht="40.5">
      <c r="A72" s="201" t="s">
        <v>382</v>
      </c>
      <c r="B72" s="204" t="s">
        <v>383</v>
      </c>
      <c r="C72" s="201" t="s">
        <v>381</v>
      </c>
      <c r="D72" s="205" t="s">
        <v>17790</v>
      </c>
      <c r="E72" s="202" t="s">
        <v>18406</v>
      </c>
      <c r="F72" s="205" t="s">
        <v>18475</v>
      </c>
    </row>
    <row r="73" spans="1:6" ht="40.5">
      <c r="A73" s="201" t="s">
        <v>385</v>
      </c>
      <c r="B73" s="204" t="s">
        <v>386</v>
      </c>
      <c r="C73" s="201" t="s">
        <v>381</v>
      </c>
      <c r="D73" s="205" t="s">
        <v>17589</v>
      </c>
      <c r="E73" s="202" t="s">
        <v>18406</v>
      </c>
      <c r="F73" s="205" t="s">
        <v>18476</v>
      </c>
    </row>
    <row r="74" spans="1:6" ht="40.5">
      <c r="A74" s="201" t="s">
        <v>388</v>
      </c>
      <c r="B74" s="204" t="s">
        <v>389</v>
      </c>
      <c r="C74" s="201" t="s">
        <v>381</v>
      </c>
      <c r="D74" s="205" t="s">
        <v>9933</v>
      </c>
      <c r="E74" s="202" t="s">
        <v>18406</v>
      </c>
      <c r="F74" s="205" t="s">
        <v>6773</v>
      </c>
    </row>
    <row r="75" spans="1:6" ht="40.5">
      <c r="A75" s="201" t="s">
        <v>391</v>
      </c>
      <c r="B75" s="204" t="s">
        <v>392</v>
      </c>
      <c r="C75" s="201" t="s">
        <v>381</v>
      </c>
      <c r="D75" s="205" t="s">
        <v>17216</v>
      </c>
      <c r="E75" s="202" t="s">
        <v>18406</v>
      </c>
      <c r="F75" s="205" t="s">
        <v>18477</v>
      </c>
    </row>
    <row r="76" spans="1:6" ht="40.5">
      <c r="A76" s="201" t="s">
        <v>393</v>
      </c>
      <c r="B76" s="204" t="s">
        <v>394</v>
      </c>
      <c r="C76" s="201" t="s">
        <v>381</v>
      </c>
      <c r="D76" s="205" t="s">
        <v>6010</v>
      </c>
      <c r="E76" s="202" t="s">
        <v>18406</v>
      </c>
      <c r="F76" s="205" t="s">
        <v>934</v>
      </c>
    </row>
    <row r="77" spans="1:6" ht="40.5">
      <c r="A77" s="201" t="s">
        <v>395</v>
      </c>
      <c r="B77" s="204" t="s">
        <v>396</v>
      </c>
      <c r="C77" s="201" t="s">
        <v>381</v>
      </c>
      <c r="D77" s="205" t="s">
        <v>18478</v>
      </c>
      <c r="E77" s="202" t="s">
        <v>18406</v>
      </c>
      <c r="F77" s="205" t="s">
        <v>18479</v>
      </c>
    </row>
    <row r="78" spans="1:6" ht="40.5">
      <c r="A78" s="201" t="s">
        <v>397</v>
      </c>
      <c r="B78" s="204" t="s">
        <v>398</v>
      </c>
      <c r="C78" s="201" t="s">
        <v>381</v>
      </c>
      <c r="D78" s="205" t="s">
        <v>18480</v>
      </c>
      <c r="E78" s="202" t="s">
        <v>18406</v>
      </c>
      <c r="F78" s="205" t="s">
        <v>18481</v>
      </c>
    </row>
    <row r="79" spans="1:6" ht="40.5">
      <c r="A79" s="201" t="s">
        <v>399</v>
      </c>
      <c r="B79" s="204" t="s">
        <v>400</v>
      </c>
      <c r="C79" s="201" t="s">
        <v>381</v>
      </c>
      <c r="D79" s="205" t="s">
        <v>18444</v>
      </c>
      <c r="E79" s="202" t="s">
        <v>18406</v>
      </c>
      <c r="F79" s="205" t="s">
        <v>18482</v>
      </c>
    </row>
    <row r="80" spans="1:6" ht="54">
      <c r="A80" s="201" t="s">
        <v>401</v>
      </c>
      <c r="B80" s="204" t="s">
        <v>402</v>
      </c>
      <c r="C80" s="201" t="s">
        <v>217</v>
      </c>
      <c r="D80" s="205" t="s">
        <v>13534</v>
      </c>
      <c r="E80" s="202" t="s">
        <v>18406</v>
      </c>
      <c r="F80" s="205" t="s">
        <v>15448</v>
      </c>
    </row>
    <row r="81" spans="1:6" ht="54">
      <c r="A81" s="201" t="s">
        <v>404</v>
      </c>
      <c r="B81" s="204" t="s">
        <v>405</v>
      </c>
      <c r="C81" s="201" t="s">
        <v>217</v>
      </c>
      <c r="D81" s="205" t="s">
        <v>18483</v>
      </c>
      <c r="E81" s="202" t="s">
        <v>18406</v>
      </c>
      <c r="F81" s="205" t="s">
        <v>2239</v>
      </c>
    </row>
    <row r="82" spans="1:6" ht="54">
      <c r="A82" s="201" t="s">
        <v>407</v>
      </c>
      <c r="B82" s="204" t="s">
        <v>408</v>
      </c>
      <c r="C82" s="201" t="s">
        <v>217</v>
      </c>
      <c r="D82" s="205" t="s">
        <v>9433</v>
      </c>
      <c r="E82" s="202" t="s">
        <v>18406</v>
      </c>
      <c r="F82" s="205" t="s">
        <v>8680</v>
      </c>
    </row>
    <row r="83" spans="1:6" ht="54">
      <c r="A83" s="201" t="s">
        <v>410</v>
      </c>
      <c r="B83" s="204" t="s">
        <v>411</v>
      </c>
      <c r="C83" s="201" t="s">
        <v>217</v>
      </c>
      <c r="D83" s="205" t="s">
        <v>18484</v>
      </c>
      <c r="E83" s="202" t="s">
        <v>18406</v>
      </c>
      <c r="F83" s="205" t="s">
        <v>13928</v>
      </c>
    </row>
    <row r="84" spans="1:6" ht="54">
      <c r="A84" s="201" t="s">
        <v>413</v>
      </c>
      <c r="B84" s="204" t="s">
        <v>414</v>
      </c>
      <c r="C84" s="201" t="s">
        <v>217</v>
      </c>
      <c r="D84" s="205" t="s">
        <v>12909</v>
      </c>
      <c r="E84" s="202" t="s">
        <v>18406</v>
      </c>
      <c r="F84" s="205" t="s">
        <v>17343</v>
      </c>
    </row>
    <row r="85" spans="1:6" ht="54">
      <c r="A85" s="201" t="s">
        <v>416</v>
      </c>
      <c r="B85" s="204" t="s">
        <v>417</v>
      </c>
      <c r="C85" s="201" t="s">
        <v>217</v>
      </c>
      <c r="D85" s="205" t="s">
        <v>1501</v>
      </c>
      <c r="E85" s="202" t="s">
        <v>18406</v>
      </c>
      <c r="F85" s="205" t="s">
        <v>14108</v>
      </c>
    </row>
    <row r="86" spans="1:6" ht="54">
      <c r="A86" s="201" t="s">
        <v>418</v>
      </c>
      <c r="B86" s="204" t="s">
        <v>419</v>
      </c>
      <c r="C86" s="201" t="s">
        <v>217</v>
      </c>
      <c r="D86" s="205" t="s">
        <v>8518</v>
      </c>
      <c r="E86" s="202" t="s">
        <v>18406</v>
      </c>
      <c r="F86" s="205" t="s">
        <v>17339</v>
      </c>
    </row>
    <row r="87" spans="1:6" ht="54">
      <c r="A87" s="201" t="s">
        <v>421</v>
      </c>
      <c r="B87" s="204" t="s">
        <v>422</v>
      </c>
      <c r="C87" s="201" t="s">
        <v>217</v>
      </c>
      <c r="D87" s="205" t="s">
        <v>18485</v>
      </c>
      <c r="E87" s="202" t="s">
        <v>18406</v>
      </c>
      <c r="F87" s="205" t="s">
        <v>426</v>
      </c>
    </row>
    <row r="88" spans="1:6" ht="54">
      <c r="A88" s="201" t="s">
        <v>424</v>
      </c>
      <c r="B88" s="204" t="s">
        <v>425</v>
      </c>
      <c r="C88" s="201" t="s">
        <v>217</v>
      </c>
      <c r="D88" s="205" t="s">
        <v>2670</v>
      </c>
      <c r="E88" s="202" t="s">
        <v>18406</v>
      </c>
      <c r="F88" s="205" t="s">
        <v>15867</v>
      </c>
    </row>
    <row r="89" spans="1:6" ht="54">
      <c r="A89" s="201" t="s">
        <v>427</v>
      </c>
      <c r="B89" s="204" t="s">
        <v>428</v>
      </c>
      <c r="C89" s="201" t="s">
        <v>217</v>
      </c>
      <c r="D89" s="205" t="s">
        <v>857</v>
      </c>
      <c r="E89" s="202" t="s">
        <v>18406</v>
      </c>
      <c r="F89" s="205" t="s">
        <v>12328</v>
      </c>
    </row>
    <row r="90" spans="1:6" ht="54">
      <c r="A90" s="201" t="s">
        <v>430</v>
      </c>
      <c r="B90" s="204" t="s">
        <v>431</v>
      </c>
      <c r="C90" s="201" t="s">
        <v>217</v>
      </c>
      <c r="D90" s="205" t="s">
        <v>18486</v>
      </c>
      <c r="E90" s="202" t="s">
        <v>18406</v>
      </c>
      <c r="F90" s="205" t="s">
        <v>264</v>
      </c>
    </row>
    <row r="91" spans="1:6" ht="54">
      <c r="A91" s="201" t="s">
        <v>433</v>
      </c>
      <c r="B91" s="204" t="s">
        <v>434</v>
      </c>
      <c r="C91" s="201" t="s">
        <v>217</v>
      </c>
      <c r="D91" s="205" t="s">
        <v>17834</v>
      </c>
      <c r="E91" s="202" t="s">
        <v>18406</v>
      </c>
      <c r="F91" s="205" t="s">
        <v>2767</v>
      </c>
    </row>
    <row r="92" spans="1:6" ht="54">
      <c r="A92" s="201" t="s">
        <v>436</v>
      </c>
      <c r="B92" s="204" t="s">
        <v>437</v>
      </c>
      <c r="C92" s="201" t="s">
        <v>217</v>
      </c>
      <c r="D92" s="205" t="s">
        <v>9223</v>
      </c>
      <c r="E92" s="202" t="s">
        <v>18406</v>
      </c>
      <c r="F92" s="205" t="s">
        <v>7303</v>
      </c>
    </row>
    <row r="93" spans="1:6" ht="67.5">
      <c r="A93" s="201" t="s">
        <v>438</v>
      </c>
      <c r="B93" s="204" t="s">
        <v>439</v>
      </c>
      <c r="C93" s="201" t="s">
        <v>217</v>
      </c>
      <c r="D93" s="205" t="s">
        <v>16565</v>
      </c>
      <c r="E93" s="202" t="s">
        <v>18406</v>
      </c>
      <c r="F93" s="205" t="s">
        <v>11205</v>
      </c>
    </row>
    <row r="94" spans="1:6" ht="67.5">
      <c r="A94" s="201" t="s">
        <v>440</v>
      </c>
      <c r="B94" s="204" t="s">
        <v>441</v>
      </c>
      <c r="C94" s="201" t="s">
        <v>217</v>
      </c>
      <c r="D94" s="205" t="s">
        <v>2649</v>
      </c>
      <c r="E94" s="202" t="s">
        <v>18406</v>
      </c>
      <c r="F94" s="205" t="s">
        <v>4986</v>
      </c>
    </row>
    <row r="95" spans="1:6" ht="54">
      <c r="A95" s="201" t="s">
        <v>442</v>
      </c>
      <c r="B95" s="204" t="s">
        <v>443</v>
      </c>
      <c r="C95" s="201" t="s">
        <v>217</v>
      </c>
      <c r="D95" s="205" t="s">
        <v>17232</v>
      </c>
      <c r="E95" s="202" t="s">
        <v>18406</v>
      </c>
      <c r="F95" s="205" t="s">
        <v>18487</v>
      </c>
    </row>
    <row r="96" spans="1:6" ht="67.5">
      <c r="A96" s="201" t="s">
        <v>444</v>
      </c>
      <c r="B96" s="204" t="s">
        <v>445</v>
      </c>
      <c r="C96" s="201" t="s">
        <v>217</v>
      </c>
      <c r="D96" s="205" t="s">
        <v>15677</v>
      </c>
      <c r="E96" s="202" t="s">
        <v>18406</v>
      </c>
      <c r="F96" s="205" t="s">
        <v>15691</v>
      </c>
    </row>
    <row r="97" spans="1:6" ht="54">
      <c r="A97" s="201" t="s">
        <v>447</v>
      </c>
      <c r="B97" s="204" t="s">
        <v>448</v>
      </c>
      <c r="C97" s="201" t="s">
        <v>217</v>
      </c>
      <c r="D97" s="205" t="s">
        <v>18488</v>
      </c>
      <c r="E97" s="202" t="s">
        <v>18406</v>
      </c>
      <c r="F97" s="205" t="s">
        <v>18489</v>
      </c>
    </row>
    <row r="98" spans="1:6" ht="67.5">
      <c r="A98" s="201" t="s">
        <v>449</v>
      </c>
      <c r="B98" s="204" t="s">
        <v>450</v>
      </c>
      <c r="C98" s="201" t="s">
        <v>217</v>
      </c>
      <c r="D98" s="205" t="s">
        <v>2992</v>
      </c>
      <c r="E98" s="202" t="s">
        <v>18406</v>
      </c>
      <c r="F98" s="205" t="s">
        <v>474</v>
      </c>
    </row>
    <row r="99" spans="1:6" ht="54">
      <c r="A99" s="201" t="s">
        <v>452</v>
      </c>
      <c r="B99" s="204" t="s">
        <v>453</v>
      </c>
      <c r="C99" s="201" t="s">
        <v>217</v>
      </c>
      <c r="D99" s="205" t="s">
        <v>18490</v>
      </c>
      <c r="E99" s="202" t="s">
        <v>18406</v>
      </c>
      <c r="F99" s="205" t="s">
        <v>18491</v>
      </c>
    </row>
    <row r="100" spans="1:6" ht="67.5">
      <c r="A100" s="201" t="s">
        <v>454</v>
      </c>
      <c r="B100" s="204" t="s">
        <v>455</v>
      </c>
      <c r="C100" s="201" t="s">
        <v>217</v>
      </c>
      <c r="D100" s="205" t="s">
        <v>18492</v>
      </c>
      <c r="E100" s="202" t="s">
        <v>18406</v>
      </c>
      <c r="F100" s="205" t="s">
        <v>10695</v>
      </c>
    </row>
    <row r="101" spans="1:6" ht="67.5">
      <c r="A101" s="201" t="s">
        <v>456</v>
      </c>
      <c r="B101" s="204" t="s">
        <v>457</v>
      </c>
      <c r="C101" s="201" t="s">
        <v>217</v>
      </c>
      <c r="D101" s="205" t="s">
        <v>18493</v>
      </c>
      <c r="E101" s="202" t="s">
        <v>18406</v>
      </c>
      <c r="F101" s="205" t="s">
        <v>17648</v>
      </c>
    </row>
    <row r="102" spans="1:6" ht="54">
      <c r="A102" s="201" t="s">
        <v>459</v>
      </c>
      <c r="B102" s="204" t="s">
        <v>460</v>
      </c>
      <c r="C102" s="201" t="s">
        <v>217</v>
      </c>
      <c r="D102" s="205" t="s">
        <v>18494</v>
      </c>
      <c r="E102" s="202" t="s">
        <v>18406</v>
      </c>
      <c r="F102" s="205" t="s">
        <v>18495</v>
      </c>
    </row>
    <row r="103" spans="1:6" ht="67.5">
      <c r="A103" s="201" t="s">
        <v>461</v>
      </c>
      <c r="B103" s="204" t="s">
        <v>462</v>
      </c>
      <c r="C103" s="201" t="s">
        <v>217</v>
      </c>
      <c r="D103" s="205" t="s">
        <v>7015</v>
      </c>
      <c r="E103" s="202" t="s">
        <v>18406</v>
      </c>
      <c r="F103" s="205" t="s">
        <v>18496</v>
      </c>
    </row>
    <row r="104" spans="1:6" ht="54">
      <c r="A104" s="201" t="s">
        <v>463</v>
      </c>
      <c r="B104" s="204" t="s">
        <v>464</v>
      </c>
      <c r="C104" s="201" t="s">
        <v>217</v>
      </c>
      <c r="D104" s="205" t="s">
        <v>18497</v>
      </c>
      <c r="E104" s="202" t="s">
        <v>18406</v>
      </c>
      <c r="F104" s="205" t="s">
        <v>18498</v>
      </c>
    </row>
    <row r="105" spans="1:6" ht="67.5">
      <c r="A105" s="201" t="s">
        <v>465</v>
      </c>
      <c r="B105" s="204" t="s">
        <v>466</v>
      </c>
      <c r="C105" s="201" t="s">
        <v>217</v>
      </c>
      <c r="D105" s="205" t="s">
        <v>17495</v>
      </c>
      <c r="E105" s="202" t="s">
        <v>18406</v>
      </c>
      <c r="F105" s="205" t="s">
        <v>17251</v>
      </c>
    </row>
    <row r="106" spans="1:6" ht="67.5">
      <c r="A106" s="201" t="s">
        <v>467</v>
      </c>
      <c r="B106" s="204" t="s">
        <v>468</v>
      </c>
      <c r="C106" s="201" t="s">
        <v>217</v>
      </c>
      <c r="D106" s="205" t="s">
        <v>8097</v>
      </c>
      <c r="E106" s="202" t="s">
        <v>18406</v>
      </c>
      <c r="F106" s="205" t="s">
        <v>17124</v>
      </c>
    </row>
    <row r="107" spans="1:6" ht="67.5">
      <c r="A107" s="201" t="s">
        <v>470</v>
      </c>
      <c r="B107" s="204" t="s">
        <v>471</v>
      </c>
      <c r="C107" s="201" t="s">
        <v>217</v>
      </c>
      <c r="D107" s="205" t="s">
        <v>18018</v>
      </c>
      <c r="E107" s="202" t="s">
        <v>18406</v>
      </c>
      <c r="F107" s="205" t="s">
        <v>17854</v>
      </c>
    </row>
    <row r="108" spans="1:6" ht="67.5">
      <c r="A108" s="201" t="s">
        <v>472</v>
      </c>
      <c r="B108" s="204" t="s">
        <v>473</v>
      </c>
      <c r="C108" s="201" t="s">
        <v>217</v>
      </c>
      <c r="D108" s="205" t="s">
        <v>15401</v>
      </c>
      <c r="E108" s="202" t="s">
        <v>18406</v>
      </c>
      <c r="F108" s="205" t="s">
        <v>7666</v>
      </c>
    </row>
    <row r="109" spans="1:6" ht="67.5">
      <c r="A109" s="201" t="s">
        <v>475</v>
      </c>
      <c r="B109" s="204" t="s">
        <v>476</v>
      </c>
      <c r="C109" s="201" t="s">
        <v>217</v>
      </c>
      <c r="D109" s="205" t="s">
        <v>18499</v>
      </c>
      <c r="E109" s="202" t="s">
        <v>18406</v>
      </c>
      <c r="F109" s="205" t="s">
        <v>12360</v>
      </c>
    </row>
    <row r="110" spans="1:6" ht="67.5">
      <c r="A110" s="201" t="s">
        <v>477</v>
      </c>
      <c r="B110" s="204" t="s">
        <v>478</v>
      </c>
      <c r="C110" s="201" t="s">
        <v>217</v>
      </c>
      <c r="D110" s="205" t="s">
        <v>18012</v>
      </c>
      <c r="E110" s="202" t="s">
        <v>18406</v>
      </c>
      <c r="F110" s="205" t="s">
        <v>2372</v>
      </c>
    </row>
    <row r="111" spans="1:6" ht="67.5">
      <c r="A111" s="201" t="s">
        <v>479</v>
      </c>
      <c r="B111" s="204" t="s">
        <v>480</v>
      </c>
      <c r="C111" s="201" t="s">
        <v>217</v>
      </c>
      <c r="D111" s="205" t="s">
        <v>1496</v>
      </c>
      <c r="E111" s="202" t="s">
        <v>18406</v>
      </c>
      <c r="F111" s="205" t="s">
        <v>12265</v>
      </c>
    </row>
    <row r="112" spans="1:6" ht="67.5">
      <c r="A112" s="201" t="s">
        <v>482</v>
      </c>
      <c r="B112" s="204" t="s">
        <v>483</v>
      </c>
      <c r="C112" s="201" t="s">
        <v>217</v>
      </c>
      <c r="D112" s="205" t="s">
        <v>2182</v>
      </c>
      <c r="E112" s="202" t="s">
        <v>18406</v>
      </c>
      <c r="F112" s="205" t="s">
        <v>16688</v>
      </c>
    </row>
    <row r="113" spans="1:6" ht="54">
      <c r="A113" s="201" t="s">
        <v>484</v>
      </c>
      <c r="B113" s="204" t="s">
        <v>485</v>
      </c>
      <c r="C113" s="201" t="s">
        <v>217</v>
      </c>
      <c r="D113" s="205" t="s">
        <v>17585</v>
      </c>
      <c r="E113" s="202" t="s">
        <v>18406</v>
      </c>
      <c r="F113" s="205" t="s">
        <v>17302</v>
      </c>
    </row>
    <row r="114" spans="1:6" ht="40.5">
      <c r="A114" s="201" t="s">
        <v>486</v>
      </c>
      <c r="B114" s="204" t="s">
        <v>487</v>
      </c>
      <c r="C114" s="201" t="s">
        <v>381</v>
      </c>
      <c r="D114" s="205" t="s">
        <v>18500</v>
      </c>
      <c r="E114" s="202" t="s">
        <v>18406</v>
      </c>
      <c r="F114" s="205" t="s">
        <v>18501</v>
      </c>
    </row>
    <row r="115" spans="1:6" ht="40.5">
      <c r="A115" s="201" t="s">
        <v>488</v>
      </c>
      <c r="B115" s="204" t="s">
        <v>489</v>
      </c>
      <c r="C115" s="201" t="s">
        <v>381</v>
      </c>
      <c r="D115" s="205" t="s">
        <v>18502</v>
      </c>
      <c r="E115" s="202" t="s">
        <v>18406</v>
      </c>
      <c r="F115" s="205" t="s">
        <v>18503</v>
      </c>
    </row>
    <row r="116" spans="1:6" ht="40.5">
      <c r="A116" s="201" t="s">
        <v>490</v>
      </c>
      <c r="B116" s="204" t="s">
        <v>491</v>
      </c>
      <c r="C116" s="201" t="s">
        <v>381</v>
      </c>
      <c r="D116" s="205" t="s">
        <v>18504</v>
      </c>
      <c r="E116" s="202" t="s">
        <v>18406</v>
      </c>
      <c r="F116" s="205" t="s">
        <v>17582</v>
      </c>
    </row>
    <row r="117" spans="1:6" ht="40.5">
      <c r="A117" s="201" t="s">
        <v>493</v>
      </c>
      <c r="B117" s="204" t="s">
        <v>494</v>
      </c>
      <c r="C117" s="201" t="s">
        <v>381</v>
      </c>
      <c r="D117" s="205" t="s">
        <v>18505</v>
      </c>
      <c r="E117" s="202" t="s">
        <v>18406</v>
      </c>
      <c r="F117" s="205" t="s">
        <v>18506</v>
      </c>
    </row>
    <row r="118" spans="1:6" ht="40.5">
      <c r="A118" s="201" t="s">
        <v>495</v>
      </c>
      <c r="B118" s="204" t="s">
        <v>496</v>
      </c>
      <c r="C118" s="201" t="s">
        <v>381</v>
      </c>
      <c r="D118" s="205" t="s">
        <v>18507</v>
      </c>
      <c r="E118" s="202" t="s">
        <v>18406</v>
      </c>
      <c r="F118" s="205" t="s">
        <v>18508</v>
      </c>
    </row>
    <row r="119" spans="1:6" ht="67.5">
      <c r="A119" s="201" t="s">
        <v>497</v>
      </c>
      <c r="B119" s="204" t="s">
        <v>498</v>
      </c>
      <c r="C119" s="201" t="s">
        <v>217</v>
      </c>
      <c r="D119" s="205" t="s">
        <v>18509</v>
      </c>
      <c r="E119" s="202" t="s">
        <v>18406</v>
      </c>
      <c r="F119" s="205" t="s">
        <v>18510</v>
      </c>
    </row>
    <row r="120" spans="1:6" ht="81">
      <c r="A120" s="201" t="s">
        <v>499</v>
      </c>
      <c r="B120" s="204" t="s">
        <v>500</v>
      </c>
      <c r="C120" s="201" t="s">
        <v>217</v>
      </c>
      <c r="D120" s="205" t="s">
        <v>8691</v>
      </c>
      <c r="E120" s="202" t="s">
        <v>18406</v>
      </c>
      <c r="F120" s="205" t="s">
        <v>8493</v>
      </c>
    </row>
    <row r="121" spans="1:6" ht="67.5">
      <c r="A121" s="201" t="s">
        <v>501</v>
      </c>
      <c r="B121" s="204" t="s">
        <v>502</v>
      </c>
      <c r="C121" s="201" t="s">
        <v>217</v>
      </c>
      <c r="D121" s="205" t="s">
        <v>18511</v>
      </c>
      <c r="E121" s="202" t="s">
        <v>18406</v>
      </c>
      <c r="F121" s="205" t="s">
        <v>18512</v>
      </c>
    </row>
    <row r="122" spans="1:6" ht="81">
      <c r="A122" s="201" t="s">
        <v>503</v>
      </c>
      <c r="B122" s="204" t="s">
        <v>504</v>
      </c>
      <c r="C122" s="201" t="s">
        <v>217</v>
      </c>
      <c r="D122" s="205" t="s">
        <v>18513</v>
      </c>
      <c r="E122" s="202" t="s">
        <v>18406</v>
      </c>
      <c r="F122" s="205" t="s">
        <v>5748</v>
      </c>
    </row>
    <row r="123" spans="1:6" ht="67.5">
      <c r="A123" s="201" t="s">
        <v>506</v>
      </c>
      <c r="B123" s="204" t="s">
        <v>507</v>
      </c>
      <c r="C123" s="201" t="s">
        <v>217</v>
      </c>
      <c r="D123" s="205" t="s">
        <v>18514</v>
      </c>
      <c r="E123" s="202" t="s">
        <v>18406</v>
      </c>
      <c r="F123" s="205" t="s">
        <v>18515</v>
      </c>
    </row>
    <row r="124" spans="1:6" ht="81">
      <c r="A124" s="201" t="s">
        <v>508</v>
      </c>
      <c r="B124" s="204" t="s">
        <v>509</v>
      </c>
      <c r="C124" s="201" t="s">
        <v>217</v>
      </c>
      <c r="D124" s="205" t="s">
        <v>17321</v>
      </c>
      <c r="E124" s="202" t="s">
        <v>18406</v>
      </c>
      <c r="F124" s="205" t="s">
        <v>5675</v>
      </c>
    </row>
    <row r="125" spans="1:6" ht="67.5">
      <c r="A125" s="201" t="s">
        <v>511</v>
      </c>
      <c r="B125" s="204" t="s">
        <v>512</v>
      </c>
      <c r="C125" s="201" t="s">
        <v>217</v>
      </c>
      <c r="D125" s="205" t="s">
        <v>18516</v>
      </c>
      <c r="E125" s="202" t="s">
        <v>18406</v>
      </c>
      <c r="F125" s="205" t="s">
        <v>18517</v>
      </c>
    </row>
    <row r="126" spans="1:6" ht="81">
      <c r="A126" s="201" t="s">
        <v>513</v>
      </c>
      <c r="B126" s="204" t="s">
        <v>514</v>
      </c>
      <c r="C126" s="201" t="s">
        <v>217</v>
      </c>
      <c r="D126" s="205" t="s">
        <v>17202</v>
      </c>
      <c r="E126" s="202" t="s">
        <v>18406</v>
      </c>
      <c r="F126" s="205" t="s">
        <v>12790</v>
      </c>
    </row>
    <row r="127" spans="1:6" ht="67.5">
      <c r="A127" s="201" t="s">
        <v>516</v>
      </c>
      <c r="B127" s="204" t="s">
        <v>517</v>
      </c>
      <c r="C127" s="201" t="s">
        <v>217</v>
      </c>
      <c r="D127" s="205" t="s">
        <v>17275</v>
      </c>
      <c r="E127" s="202" t="s">
        <v>18406</v>
      </c>
      <c r="F127" s="205" t="s">
        <v>18518</v>
      </c>
    </row>
    <row r="128" spans="1:6" ht="81">
      <c r="A128" s="201" t="s">
        <v>518</v>
      </c>
      <c r="B128" s="204" t="s">
        <v>519</v>
      </c>
      <c r="C128" s="201" t="s">
        <v>217</v>
      </c>
      <c r="D128" s="205" t="s">
        <v>10328</v>
      </c>
      <c r="E128" s="202" t="s">
        <v>18406</v>
      </c>
      <c r="F128" s="205" t="s">
        <v>3261</v>
      </c>
    </row>
    <row r="129" spans="1:6" ht="67.5">
      <c r="A129" s="201" t="s">
        <v>521</v>
      </c>
      <c r="B129" s="204" t="s">
        <v>522</v>
      </c>
      <c r="C129" s="201" t="s">
        <v>217</v>
      </c>
      <c r="D129" s="205" t="s">
        <v>18519</v>
      </c>
      <c r="E129" s="202" t="s">
        <v>18406</v>
      </c>
      <c r="F129" s="205" t="s">
        <v>18520</v>
      </c>
    </row>
    <row r="130" spans="1:6" ht="81">
      <c r="A130" s="201" t="s">
        <v>523</v>
      </c>
      <c r="B130" s="204" t="s">
        <v>524</v>
      </c>
      <c r="C130" s="201" t="s">
        <v>217</v>
      </c>
      <c r="D130" s="205" t="s">
        <v>17049</v>
      </c>
      <c r="E130" s="202" t="s">
        <v>18406</v>
      </c>
      <c r="F130" s="205" t="s">
        <v>6486</v>
      </c>
    </row>
    <row r="131" spans="1:6" ht="67.5">
      <c r="A131" s="201" t="s">
        <v>526</v>
      </c>
      <c r="B131" s="204" t="s">
        <v>527</v>
      </c>
      <c r="C131" s="201" t="s">
        <v>217</v>
      </c>
      <c r="D131" s="205" t="s">
        <v>18521</v>
      </c>
      <c r="E131" s="202" t="s">
        <v>18406</v>
      </c>
      <c r="F131" s="205" t="s">
        <v>18522</v>
      </c>
    </row>
    <row r="132" spans="1:6" ht="81">
      <c r="A132" s="201" t="s">
        <v>528</v>
      </c>
      <c r="B132" s="204" t="s">
        <v>529</v>
      </c>
      <c r="C132" s="201" t="s">
        <v>217</v>
      </c>
      <c r="D132" s="205" t="s">
        <v>14236</v>
      </c>
      <c r="E132" s="202" t="s">
        <v>18406</v>
      </c>
      <c r="F132" s="205" t="s">
        <v>10690</v>
      </c>
    </row>
    <row r="133" spans="1:6" ht="67.5">
      <c r="A133" s="201" t="s">
        <v>531</v>
      </c>
      <c r="B133" s="204" t="s">
        <v>532</v>
      </c>
      <c r="C133" s="201" t="s">
        <v>217</v>
      </c>
      <c r="D133" s="205" t="s">
        <v>18523</v>
      </c>
      <c r="E133" s="202" t="s">
        <v>18406</v>
      </c>
      <c r="F133" s="205" t="s">
        <v>18524</v>
      </c>
    </row>
    <row r="134" spans="1:6" ht="81">
      <c r="A134" s="201" t="s">
        <v>533</v>
      </c>
      <c r="B134" s="204" t="s">
        <v>534</v>
      </c>
      <c r="C134" s="201" t="s">
        <v>217</v>
      </c>
      <c r="D134" s="205" t="s">
        <v>18525</v>
      </c>
      <c r="E134" s="202" t="s">
        <v>18406</v>
      </c>
      <c r="F134" s="205" t="s">
        <v>18526</v>
      </c>
    </row>
    <row r="135" spans="1:6" ht="67.5">
      <c r="A135" s="201" t="s">
        <v>536</v>
      </c>
      <c r="B135" s="204" t="s">
        <v>537</v>
      </c>
      <c r="C135" s="201" t="s">
        <v>217</v>
      </c>
      <c r="D135" s="205" t="s">
        <v>18527</v>
      </c>
      <c r="E135" s="202" t="s">
        <v>18406</v>
      </c>
      <c r="F135" s="205" t="s">
        <v>18528</v>
      </c>
    </row>
    <row r="136" spans="1:6" ht="81">
      <c r="A136" s="201" t="s">
        <v>538</v>
      </c>
      <c r="B136" s="204" t="s">
        <v>539</v>
      </c>
      <c r="C136" s="201" t="s">
        <v>217</v>
      </c>
      <c r="D136" s="205" t="s">
        <v>2390</v>
      </c>
      <c r="E136" s="202" t="s">
        <v>18406</v>
      </c>
      <c r="F136" s="205" t="s">
        <v>5754</v>
      </c>
    </row>
    <row r="137" spans="1:6" ht="67.5">
      <c r="A137" s="201" t="s">
        <v>541</v>
      </c>
      <c r="B137" s="204" t="s">
        <v>542</v>
      </c>
      <c r="C137" s="201" t="s">
        <v>217</v>
      </c>
      <c r="D137" s="205" t="s">
        <v>18529</v>
      </c>
      <c r="E137" s="202" t="s">
        <v>18406</v>
      </c>
      <c r="F137" s="205" t="s">
        <v>3716</v>
      </c>
    </row>
    <row r="138" spans="1:6" ht="81">
      <c r="A138" s="201" t="s">
        <v>544</v>
      </c>
      <c r="B138" s="204" t="s">
        <v>545</v>
      </c>
      <c r="C138" s="201" t="s">
        <v>217</v>
      </c>
      <c r="D138" s="205" t="s">
        <v>10391</v>
      </c>
      <c r="E138" s="202" t="s">
        <v>18406</v>
      </c>
      <c r="F138" s="205" t="s">
        <v>6905</v>
      </c>
    </row>
    <row r="139" spans="1:6" ht="67.5">
      <c r="A139" s="201" t="s">
        <v>547</v>
      </c>
      <c r="B139" s="204" t="s">
        <v>548</v>
      </c>
      <c r="C139" s="201" t="s">
        <v>217</v>
      </c>
      <c r="D139" s="205" t="s">
        <v>18530</v>
      </c>
      <c r="E139" s="202" t="s">
        <v>18406</v>
      </c>
      <c r="F139" s="205" t="s">
        <v>18531</v>
      </c>
    </row>
    <row r="140" spans="1:6" ht="81">
      <c r="A140" s="201" t="s">
        <v>549</v>
      </c>
      <c r="B140" s="204" t="s">
        <v>550</v>
      </c>
      <c r="C140" s="201" t="s">
        <v>217</v>
      </c>
      <c r="D140" s="205" t="s">
        <v>6219</v>
      </c>
      <c r="E140" s="202" t="s">
        <v>18406</v>
      </c>
      <c r="F140" s="205" t="s">
        <v>18532</v>
      </c>
    </row>
    <row r="141" spans="1:6" ht="67.5">
      <c r="A141" s="201" t="s">
        <v>552</v>
      </c>
      <c r="B141" s="204" t="s">
        <v>553</v>
      </c>
      <c r="C141" s="201" t="s">
        <v>217</v>
      </c>
      <c r="D141" s="205" t="s">
        <v>18533</v>
      </c>
      <c r="E141" s="202" t="s">
        <v>18406</v>
      </c>
      <c r="F141" s="205" t="s">
        <v>18534</v>
      </c>
    </row>
    <row r="142" spans="1:6" ht="81">
      <c r="A142" s="201" t="s">
        <v>554</v>
      </c>
      <c r="B142" s="204" t="s">
        <v>555</v>
      </c>
      <c r="C142" s="201" t="s">
        <v>217</v>
      </c>
      <c r="D142" s="205" t="s">
        <v>17660</v>
      </c>
      <c r="E142" s="202" t="s">
        <v>18406</v>
      </c>
      <c r="F142" s="205" t="s">
        <v>3014</v>
      </c>
    </row>
    <row r="143" spans="1:6" ht="67.5">
      <c r="A143" s="201" t="s">
        <v>557</v>
      </c>
      <c r="B143" s="204" t="s">
        <v>558</v>
      </c>
      <c r="C143" s="201" t="s">
        <v>217</v>
      </c>
      <c r="D143" s="205" t="s">
        <v>18535</v>
      </c>
      <c r="E143" s="202" t="s">
        <v>18406</v>
      </c>
      <c r="F143" s="205" t="s">
        <v>18536</v>
      </c>
    </row>
    <row r="144" spans="1:6" ht="81">
      <c r="A144" s="201" t="s">
        <v>559</v>
      </c>
      <c r="B144" s="204" t="s">
        <v>560</v>
      </c>
      <c r="C144" s="201" t="s">
        <v>217</v>
      </c>
      <c r="D144" s="205" t="s">
        <v>18537</v>
      </c>
      <c r="E144" s="202" t="s">
        <v>18406</v>
      </c>
      <c r="F144" s="205" t="s">
        <v>18538</v>
      </c>
    </row>
    <row r="145" spans="1:6" ht="67.5">
      <c r="A145" s="201" t="s">
        <v>562</v>
      </c>
      <c r="B145" s="204" t="s">
        <v>563</v>
      </c>
      <c r="C145" s="201" t="s">
        <v>217</v>
      </c>
      <c r="D145" s="205" t="s">
        <v>18539</v>
      </c>
      <c r="E145" s="202" t="s">
        <v>18406</v>
      </c>
      <c r="F145" s="205" t="s">
        <v>18540</v>
      </c>
    </row>
    <row r="146" spans="1:6" ht="81">
      <c r="A146" s="201" t="s">
        <v>564</v>
      </c>
      <c r="B146" s="204" t="s">
        <v>565</v>
      </c>
      <c r="C146" s="201" t="s">
        <v>217</v>
      </c>
      <c r="D146" s="205" t="s">
        <v>18541</v>
      </c>
      <c r="E146" s="202" t="s">
        <v>18406</v>
      </c>
      <c r="F146" s="205" t="s">
        <v>17497</v>
      </c>
    </row>
    <row r="147" spans="1:6" ht="67.5">
      <c r="A147" s="201" t="s">
        <v>566</v>
      </c>
      <c r="B147" s="204" t="s">
        <v>567</v>
      </c>
      <c r="C147" s="201" t="s">
        <v>217</v>
      </c>
      <c r="D147" s="205" t="s">
        <v>18542</v>
      </c>
      <c r="E147" s="202" t="s">
        <v>18406</v>
      </c>
      <c r="F147" s="205" t="s">
        <v>18543</v>
      </c>
    </row>
    <row r="148" spans="1:6" ht="81">
      <c r="A148" s="201" t="s">
        <v>568</v>
      </c>
      <c r="B148" s="204" t="s">
        <v>569</v>
      </c>
      <c r="C148" s="201" t="s">
        <v>217</v>
      </c>
      <c r="D148" s="205" t="s">
        <v>8300</v>
      </c>
      <c r="E148" s="202" t="s">
        <v>18406</v>
      </c>
      <c r="F148" s="205" t="s">
        <v>17772</v>
      </c>
    </row>
    <row r="149" spans="1:6" ht="67.5">
      <c r="A149" s="201" t="s">
        <v>571</v>
      </c>
      <c r="B149" s="204" t="s">
        <v>572</v>
      </c>
      <c r="C149" s="201" t="s">
        <v>217</v>
      </c>
      <c r="D149" s="205" t="s">
        <v>18544</v>
      </c>
      <c r="E149" s="202" t="s">
        <v>18406</v>
      </c>
      <c r="F149" s="205" t="s">
        <v>18545</v>
      </c>
    </row>
    <row r="150" spans="1:6" ht="81">
      <c r="A150" s="201" t="s">
        <v>573</v>
      </c>
      <c r="B150" s="204" t="s">
        <v>574</v>
      </c>
      <c r="C150" s="201" t="s">
        <v>217</v>
      </c>
      <c r="D150" s="205" t="s">
        <v>335</v>
      </c>
      <c r="E150" s="202" t="s">
        <v>18406</v>
      </c>
      <c r="F150" s="205" t="s">
        <v>17644</v>
      </c>
    </row>
    <row r="151" spans="1:6" ht="67.5">
      <c r="A151" s="201" t="s">
        <v>576</v>
      </c>
      <c r="B151" s="204" t="s">
        <v>577</v>
      </c>
      <c r="C151" s="201" t="s">
        <v>217</v>
      </c>
      <c r="D151" s="205" t="s">
        <v>18546</v>
      </c>
      <c r="E151" s="202" t="s">
        <v>18406</v>
      </c>
      <c r="F151" s="205" t="s">
        <v>18547</v>
      </c>
    </row>
    <row r="152" spans="1:6" ht="67.5">
      <c r="A152" s="201" t="s">
        <v>578</v>
      </c>
      <c r="B152" s="204" t="s">
        <v>579</v>
      </c>
      <c r="C152" s="201" t="s">
        <v>217</v>
      </c>
      <c r="D152" s="205" t="s">
        <v>17276</v>
      </c>
      <c r="E152" s="202" t="s">
        <v>18406</v>
      </c>
      <c r="F152" s="205" t="s">
        <v>2805</v>
      </c>
    </row>
    <row r="153" spans="1:6" ht="67.5">
      <c r="A153" s="201" t="s">
        <v>580</v>
      </c>
      <c r="B153" s="204" t="s">
        <v>581</v>
      </c>
      <c r="C153" s="201" t="s">
        <v>217</v>
      </c>
      <c r="D153" s="205" t="s">
        <v>18548</v>
      </c>
      <c r="E153" s="202" t="s">
        <v>18406</v>
      </c>
      <c r="F153" s="205" t="s">
        <v>18549</v>
      </c>
    </row>
    <row r="154" spans="1:6" ht="67.5">
      <c r="A154" s="201" t="s">
        <v>582</v>
      </c>
      <c r="B154" s="204" t="s">
        <v>583</v>
      </c>
      <c r="C154" s="201" t="s">
        <v>217</v>
      </c>
      <c r="D154" s="205" t="s">
        <v>18550</v>
      </c>
      <c r="E154" s="202" t="s">
        <v>18406</v>
      </c>
      <c r="F154" s="205" t="s">
        <v>18551</v>
      </c>
    </row>
    <row r="155" spans="1:6" ht="67.5">
      <c r="A155" s="201" t="s">
        <v>584</v>
      </c>
      <c r="B155" s="204" t="s">
        <v>585</v>
      </c>
      <c r="C155" s="201" t="s">
        <v>217</v>
      </c>
      <c r="D155" s="205" t="s">
        <v>18552</v>
      </c>
      <c r="E155" s="202" t="s">
        <v>18406</v>
      </c>
      <c r="F155" s="205" t="s">
        <v>18553</v>
      </c>
    </row>
    <row r="156" spans="1:6" ht="67.5">
      <c r="A156" s="201" t="s">
        <v>586</v>
      </c>
      <c r="B156" s="204" t="s">
        <v>587</v>
      </c>
      <c r="C156" s="201" t="s">
        <v>217</v>
      </c>
      <c r="D156" s="205" t="s">
        <v>18554</v>
      </c>
      <c r="E156" s="202" t="s">
        <v>18406</v>
      </c>
      <c r="F156" s="205" t="s">
        <v>18555</v>
      </c>
    </row>
    <row r="157" spans="1:6" ht="67.5">
      <c r="A157" s="201" t="s">
        <v>588</v>
      </c>
      <c r="B157" s="204" t="s">
        <v>589</v>
      </c>
      <c r="C157" s="201" t="s">
        <v>217</v>
      </c>
      <c r="D157" s="205" t="s">
        <v>18556</v>
      </c>
      <c r="E157" s="202" t="s">
        <v>18406</v>
      </c>
      <c r="F157" s="205" t="s">
        <v>18557</v>
      </c>
    </row>
    <row r="158" spans="1:6" ht="67.5">
      <c r="A158" s="201" t="s">
        <v>590</v>
      </c>
      <c r="B158" s="204" t="s">
        <v>591</v>
      </c>
      <c r="C158" s="201" t="s">
        <v>217</v>
      </c>
      <c r="D158" s="205" t="s">
        <v>18558</v>
      </c>
      <c r="E158" s="202" t="s">
        <v>18406</v>
      </c>
      <c r="F158" s="205" t="s">
        <v>18559</v>
      </c>
    </row>
    <row r="159" spans="1:6" ht="67.5">
      <c r="A159" s="201" t="s">
        <v>592</v>
      </c>
      <c r="B159" s="204" t="s">
        <v>593</v>
      </c>
      <c r="C159" s="201" t="s">
        <v>217</v>
      </c>
      <c r="D159" s="205" t="s">
        <v>18560</v>
      </c>
      <c r="E159" s="202" t="s">
        <v>18406</v>
      </c>
      <c r="F159" s="205" t="s">
        <v>18561</v>
      </c>
    </row>
    <row r="160" spans="1:6" ht="67.5">
      <c r="A160" s="201" t="s">
        <v>595</v>
      </c>
      <c r="B160" s="204" t="s">
        <v>596</v>
      </c>
      <c r="C160" s="201" t="s">
        <v>217</v>
      </c>
      <c r="D160" s="205" t="s">
        <v>4840</v>
      </c>
      <c r="E160" s="202" t="s">
        <v>18406</v>
      </c>
      <c r="F160" s="205" t="s">
        <v>8234</v>
      </c>
    </row>
    <row r="161" spans="1:6" ht="67.5">
      <c r="A161" s="201" t="s">
        <v>597</v>
      </c>
      <c r="B161" s="204" t="s">
        <v>598</v>
      </c>
      <c r="C161" s="201" t="s">
        <v>217</v>
      </c>
      <c r="D161" s="205" t="s">
        <v>18562</v>
      </c>
      <c r="E161" s="202" t="s">
        <v>18406</v>
      </c>
      <c r="F161" s="205" t="s">
        <v>18563</v>
      </c>
    </row>
    <row r="162" spans="1:6" ht="67.5">
      <c r="A162" s="201" t="s">
        <v>599</v>
      </c>
      <c r="B162" s="204" t="s">
        <v>600</v>
      </c>
      <c r="C162" s="201" t="s">
        <v>217</v>
      </c>
      <c r="D162" s="205" t="s">
        <v>18564</v>
      </c>
      <c r="E162" s="202" t="s">
        <v>18406</v>
      </c>
      <c r="F162" s="205" t="s">
        <v>18565</v>
      </c>
    </row>
    <row r="163" spans="1:6" ht="67.5">
      <c r="A163" s="201" t="s">
        <v>601</v>
      </c>
      <c r="B163" s="204" t="s">
        <v>602</v>
      </c>
      <c r="C163" s="201" t="s">
        <v>217</v>
      </c>
      <c r="D163" s="205" t="s">
        <v>18566</v>
      </c>
      <c r="E163" s="202" t="s">
        <v>18406</v>
      </c>
      <c r="F163" s="205" t="s">
        <v>18567</v>
      </c>
    </row>
    <row r="164" spans="1:6" ht="67.5">
      <c r="A164" s="201" t="s">
        <v>603</v>
      </c>
      <c r="B164" s="204" t="s">
        <v>604</v>
      </c>
      <c r="C164" s="201" t="s">
        <v>217</v>
      </c>
      <c r="D164" s="205" t="s">
        <v>18568</v>
      </c>
      <c r="E164" s="202" t="s">
        <v>18406</v>
      </c>
      <c r="F164" s="205" t="s">
        <v>18569</v>
      </c>
    </row>
    <row r="165" spans="1:6" ht="81">
      <c r="A165" s="201" t="s">
        <v>605</v>
      </c>
      <c r="B165" s="204" t="s">
        <v>606</v>
      </c>
      <c r="C165" s="201" t="s">
        <v>217</v>
      </c>
      <c r="D165" s="205" t="s">
        <v>18570</v>
      </c>
      <c r="E165" s="202" t="s">
        <v>18406</v>
      </c>
      <c r="F165" s="205" t="s">
        <v>18571</v>
      </c>
    </row>
    <row r="166" spans="1:6" ht="81">
      <c r="A166" s="201" t="s">
        <v>607</v>
      </c>
      <c r="B166" s="204" t="s">
        <v>608</v>
      </c>
      <c r="C166" s="201" t="s">
        <v>217</v>
      </c>
      <c r="D166" s="205" t="s">
        <v>18572</v>
      </c>
      <c r="E166" s="202" t="s">
        <v>18406</v>
      </c>
      <c r="F166" s="205" t="s">
        <v>3292</v>
      </c>
    </row>
    <row r="167" spans="1:6" ht="81">
      <c r="A167" s="201" t="s">
        <v>609</v>
      </c>
      <c r="B167" s="204" t="s">
        <v>610</v>
      </c>
      <c r="C167" s="201" t="s">
        <v>217</v>
      </c>
      <c r="D167" s="205" t="s">
        <v>13902</v>
      </c>
      <c r="E167" s="202" t="s">
        <v>18406</v>
      </c>
      <c r="F167" s="205" t="s">
        <v>1832</v>
      </c>
    </row>
    <row r="168" spans="1:6" ht="81">
      <c r="A168" s="201" t="s">
        <v>612</v>
      </c>
      <c r="B168" s="204" t="s">
        <v>613</v>
      </c>
      <c r="C168" s="201" t="s">
        <v>217</v>
      </c>
      <c r="D168" s="205" t="s">
        <v>18573</v>
      </c>
      <c r="E168" s="202" t="s">
        <v>18406</v>
      </c>
      <c r="F168" s="205" t="s">
        <v>18574</v>
      </c>
    </row>
    <row r="169" spans="1:6" ht="81">
      <c r="A169" s="201" t="s">
        <v>614</v>
      </c>
      <c r="B169" s="204" t="s">
        <v>615</v>
      </c>
      <c r="C169" s="201" t="s">
        <v>217</v>
      </c>
      <c r="D169" s="205" t="s">
        <v>18575</v>
      </c>
      <c r="E169" s="202" t="s">
        <v>18406</v>
      </c>
      <c r="F169" s="205" t="s">
        <v>18576</v>
      </c>
    </row>
    <row r="170" spans="1:6" ht="81">
      <c r="A170" s="201" t="s">
        <v>616</v>
      </c>
      <c r="B170" s="204" t="s">
        <v>617</v>
      </c>
      <c r="C170" s="201" t="s">
        <v>217</v>
      </c>
      <c r="D170" s="205" t="s">
        <v>15640</v>
      </c>
      <c r="E170" s="202" t="s">
        <v>18406</v>
      </c>
      <c r="F170" s="205" t="s">
        <v>18577</v>
      </c>
    </row>
    <row r="171" spans="1:6" ht="81">
      <c r="A171" s="201" t="s">
        <v>618</v>
      </c>
      <c r="B171" s="204" t="s">
        <v>619</v>
      </c>
      <c r="C171" s="201" t="s">
        <v>217</v>
      </c>
      <c r="D171" s="205" t="s">
        <v>18501</v>
      </c>
      <c r="E171" s="202" t="s">
        <v>18406</v>
      </c>
      <c r="F171" s="205" t="s">
        <v>18578</v>
      </c>
    </row>
    <row r="172" spans="1:6" ht="81">
      <c r="A172" s="201" t="s">
        <v>621</v>
      </c>
      <c r="B172" s="204" t="s">
        <v>622</v>
      </c>
      <c r="C172" s="201" t="s">
        <v>217</v>
      </c>
      <c r="D172" s="205" t="s">
        <v>18579</v>
      </c>
      <c r="E172" s="202" t="s">
        <v>18406</v>
      </c>
      <c r="F172" s="205" t="s">
        <v>17123</v>
      </c>
    </row>
    <row r="173" spans="1:6" ht="67.5">
      <c r="A173" s="201" t="s">
        <v>623</v>
      </c>
      <c r="B173" s="204" t="s">
        <v>624</v>
      </c>
      <c r="C173" s="201" t="s">
        <v>217</v>
      </c>
      <c r="D173" s="205" t="s">
        <v>18580</v>
      </c>
      <c r="E173" s="202" t="s">
        <v>18406</v>
      </c>
      <c r="F173" s="205" t="s">
        <v>18581</v>
      </c>
    </row>
    <row r="174" spans="1:6" ht="81">
      <c r="A174" s="201" t="s">
        <v>625</v>
      </c>
      <c r="B174" s="204" t="s">
        <v>626</v>
      </c>
      <c r="C174" s="201" t="s">
        <v>217</v>
      </c>
      <c r="D174" s="205" t="s">
        <v>18582</v>
      </c>
      <c r="E174" s="202" t="s">
        <v>18406</v>
      </c>
      <c r="F174" s="205" t="s">
        <v>18583</v>
      </c>
    </row>
    <row r="175" spans="1:6" ht="67.5">
      <c r="A175" s="201" t="s">
        <v>628</v>
      </c>
      <c r="B175" s="204" t="s">
        <v>629</v>
      </c>
      <c r="C175" s="201" t="s">
        <v>217</v>
      </c>
      <c r="D175" s="205" t="s">
        <v>18584</v>
      </c>
      <c r="E175" s="202" t="s">
        <v>18406</v>
      </c>
      <c r="F175" s="205" t="s">
        <v>18585</v>
      </c>
    </row>
    <row r="176" spans="1:6" ht="81">
      <c r="A176" s="201" t="s">
        <v>630</v>
      </c>
      <c r="B176" s="204" t="s">
        <v>631</v>
      </c>
      <c r="C176" s="201" t="s">
        <v>217</v>
      </c>
      <c r="D176" s="205" t="s">
        <v>18586</v>
      </c>
      <c r="E176" s="202" t="s">
        <v>18406</v>
      </c>
      <c r="F176" s="205" t="s">
        <v>18587</v>
      </c>
    </row>
    <row r="177" spans="1:6" ht="81">
      <c r="A177" s="201" t="s">
        <v>632</v>
      </c>
      <c r="B177" s="204" t="s">
        <v>633</v>
      </c>
      <c r="C177" s="201" t="s">
        <v>217</v>
      </c>
      <c r="D177" s="205" t="s">
        <v>18588</v>
      </c>
      <c r="E177" s="202" t="s">
        <v>18406</v>
      </c>
      <c r="F177" s="205" t="s">
        <v>18589</v>
      </c>
    </row>
    <row r="178" spans="1:6" ht="81">
      <c r="A178" s="201" t="s">
        <v>635</v>
      </c>
      <c r="B178" s="204" t="s">
        <v>636</v>
      </c>
      <c r="C178" s="201" t="s">
        <v>217</v>
      </c>
      <c r="D178" s="205" t="s">
        <v>9281</v>
      </c>
      <c r="E178" s="202" t="s">
        <v>18406</v>
      </c>
      <c r="F178" s="205" t="s">
        <v>18590</v>
      </c>
    </row>
    <row r="179" spans="1:6" ht="81">
      <c r="A179" s="201" t="s">
        <v>637</v>
      </c>
      <c r="B179" s="204" t="s">
        <v>638</v>
      </c>
      <c r="C179" s="201" t="s">
        <v>217</v>
      </c>
      <c r="D179" s="205" t="s">
        <v>18591</v>
      </c>
      <c r="E179" s="202" t="s">
        <v>18406</v>
      </c>
      <c r="F179" s="205" t="s">
        <v>17631</v>
      </c>
    </row>
    <row r="180" spans="1:6" ht="81">
      <c r="A180" s="201" t="s">
        <v>639</v>
      </c>
      <c r="B180" s="204" t="s">
        <v>640</v>
      </c>
      <c r="C180" s="201" t="s">
        <v>217</v>
      </c>
      <c r="D180" s="205" t="s">
        <v>17477</v>
      </c>
      <c r="E180" s="202" t="s">
        <v>18406</v>
      </c>
      <c r="F180" s="205" t="s">
        <v>18592</v>
      </c>
    </row>
    <row r="181" spans="1:6" ht="81">
      <c r="A181" s="201" t="s">
        <v>641</v>
      </c>
      <c r="B181" s="204" t="s">
        <v>642</v>
      </c>
      <c r="C181" s="201" t="s">
        <v>217</v>
      </c>
      <c r="D181" s="205" t="s">
        <v>18593</v>
      </c>
      <c r="E181" s="202" t="s">
        <v>18406</v>
      </c>
      <c r="F181" s="205" t="s">
        <v>18594</v>
      </c>
    </row>
    <row r="182" spans="1:6" ht="81">
      <c r="A182" s="201" t="s">
        <v>643</v>
      </c>
      <c r="B182" s="204" t="s">
        <v>644</v>
      </c>
      <c r="C182" s="201" t="s">
        <v>217</v>
      </c>
      <c r="D182" s="205" t="s">
        <v>9472</v>
      </c>
      <c r="E182" s="202" t="s">
        <v>18406</v>
      </c>
      <c r="F182" s="205" t="s">
        <v>18595</v>
      </c>
    </row>
    <row r="183" spans="1:6" ht="81">
      <c r="A183" s="201" t="s">
        <v>645</v>
      </c>
      <c r="B183" s="204" t="s">
        <v>646</v>
      </c>
      <c r="C183" s="201" t="s">
        <v>217</v>
      </c>
      <c r="D183" s="205" t="s">
        <v>17255</v>
      </c>
      <c r="E183" s="202" t="s">
        <v>18406</v>
      </c>
      <c r="F183" s="205" t="s">
        <v>18596</v>
      </c>
    </row>
    <row r="184" spans="1:6" ht="81">
      <c r="A184" s="201" t="s">
        <v>647</v>
      </c>
      <c r="B184" s="204" t="s">
        <v>648</v>
      </c>
      <c r="C184" s="201" t="s">
        <v>217</v>
      </c>
      <c r="D184" s="205" t="s">
        <v>18597</v>
      </c>
      <c r="E184" s="202" t="s">
        <v>18406</v>
      </c>
      <c r="F184" s="205" t="s">
        <v>18598</v>
      </c>
    </row>
    <row r="185" spans="1:6" ht="67.5">
      <c r="A185" s="201" t="s">
        <v>649</v>
      </c>
      <c r="B185" s="204" t="s">
        <v>650</v>
      </c>
      <c r="C185" s="201" t="s">
        <v>217</v>
      </c>
      <c r="D185" s="205" t="s">
        <v>18599</v>
      </c>
      <c r="E185" s="202" t="s">
        <v>18406</v>
      </c>
      <c r="F185" s="205" t="s">
        <v>18600</v>
      </c>
    </row>
    <row r="186" spans="1:6" ht="81">
      <c r="A186" s="201" t="s">
        <v>651</v>
      </c>
      <c r="B186" s="204" t="s">
        <v>652</v>
      </c>
      <c r="C186" s="201" t="s">
        <v>217</v>
      </c>
      <c r="D186" s="205" t="s">
        <v>18601</v>
      </c>
      <c r="E186" s="202" t="s">
        <v>18406</v>
      </c>
      <c r="F186" s="205" t="s">
        <v>18602</v>
      </c>
    </row>
    <row r="187" spans="1:6" ht="67.5">
      <c r="A187" s="201" t="s">
        <v>653</v>
      </c>
      <c r="B187" s="204" t="s">
        <v>654</v>
      </c>
      <c r="C187" s="201" t="s">
        <v>217</v>
      </c>
      <c r="D187" s="205" t="s">
        <v>18603</v>
      </c>
      <c r="E187" s="202" t="s">
        <v>18406</v>
      </c>
      <c r="F187" s="205" t="s">
        <v>18604</v>
      </c>
    </row>
    <row r="188" spans="1:6" ht="81">
      <c r="A188" s="201" t="s">
        <v>655</v>
      </c>
      <c r="B188" s="204" t="s">
        <v>656</v>
      </c>
      <c r="C188" s="201" t="s">
        <v>217</v>
      </c>
      <c r="D188" s="205" t="s">
        <v>18605</v>
      </c>
      <c r="E188" s="202" t="s">
        <v>18406</v>
      </c>
      <c r="F188" s="205" t="s">
        <v>18606</v>
      </c>
    </row>
    <row r="189" spans="1:6" ht="67.5">
      <c r="A189" s="201" t="s">
        <v>657</v>
      </c>
      <c r="B189" s="204" t="s">
        <v>658</v>
      </c>
      <c r="C189" s="201" t="s">
        <v>217</v>
      </c>
      <c r="D189" s="205" t="s">
        <v>18607</v>
      </c>
      <c r="E189" s="202" t="s">
        <v>18406</v>
      </c>
      <c r="F189" s="205" t="s">
        <v>18608</v>
      </c>
    </row>
    <row r="190" spans="1:6" ht="67.5">
      <c r="A190" s="201" t="s">
        <v>659</v>
      </c>
      <c r="B190" s="204" t="s">
        <v>660</v>
      </c>
      <c r="C190" s="201" t="s">
        <v>217</v>
      </c>
      <c r="D190" s="205" t="s">
        <v>18609</v>
      </c>
      <c r="E190" s="202" t="s">
        <v>18406</v>
      </c>
      <c r="F190" s="205" t="s">
        <v>18610</v>
      </c>
    </row>
    <row r="191" spans="1:6" ht="67.5">
      <c r="A191" s="201" t="s">
        <v>661</v>
      </c>
      <c r="B191" s="204" t="s">
        <v>662</v>
      </c>
      <c r="C191" s="201" t="s">
        <v>217</v>
      </c>
      <c r="D191" s="205" t="s">
        <v>17866</v>
      </c>
      <c r="E191" s="202" t="s">
        <v>18406</v>
      </c>
      <c r="F191" s="205" t="s">
        <v>18611</v>
      </c>
    </row>
    <row r="192" spans="1:6" ht="67.5">
      <c r="A192" s="201" t="s">
        <v>663</v>
      </c>
      <c r="B192" s="204" t="s">
        <v>664</v>
      </c>
      <c r="C192" s="201" t="s">
        <v>217</v>
      </c>
      <c r="D192" s="205" t="s">
        <v>18612</v>
      </c>
      <c r="E192" s="202" t="s">
        <v>18406</v>
      </c>
      <c r="F192" s="205" t="s">
        <v>18613</v>
      </c>
    </row>
    <row r="193" spans="1:6" ht="67.5">
      <c r="A193" s="201" t="s">
        <v>665</v>
      </c>
      <c r="B193" s="204" t="s">
        <v>666</v>
      </c>
      <c r="C193" s="201" t="s">
        <v>217</v>
      </c>
      <c r="D193" s="205" t="s">
        <v>18614</v>
      </c>
      <c r="E193" s="202" t="s">
        <v>18406</v>
      </c>
      <c r="F193" s="205" t="s">
        <v>17117</v>
      </c>
    </row>
    <row r="194" spans="1:6" ht="67.5">
      <c r="A194" s="201" t="s">
        <v>668</v>
      </c>
      <c r="B194" s="204" t="s">
        <v>669</v>
      </c>
      <c r="C194" s="201" t="s">
        <v>217</v>
      </c>
      <c r="D194" s="205" t="s">
        <v>18615</v>
      </c>
      <c r="E194" s="202" t="s">
        <v>18406</v>
      </c>
      <c r="F194" s="205" t="s">
        <v>18616</v>
      </c>
    </row>
    <row r="195" spans="1:6" ht="67.5">
      <c r="A195" s="201" t="s">
        <v>670</v>
      </c>
      <c r="B195" s="204" t="s">
        <v>671</v>
      </c>
      <c r="C195" s="201" t="s">
        <v>217</v>
      </c>
      <c r="D195" s="205" t="s">
        <v>18617</v>
      </c>
      <c r="E195" s="202" t="s">
        <v>18406</v>
      </c>
      <c r="F195" s="205" t="s">
        <v>18618</v>
      </c>
    </row>
    <row r="196" spans="1:6" ht="67.5">
      <c r="A196" s="201" t="s">
        <v>673</v>
      </c>
      <c r="B196" s="204" t="s">
        <v>674</v>
      </c>
      <c r="C196" s="201" t="s">
        <v>217</v>
      </c>
      <c r="D196" s="205" t="s">
        <v>18619</v>
      </c>
      <c r="E196" s="202" t="s">
        <v>18406</v>
      </c>
      <c r="F196" s="205" t="s">
        <v>18620</v>
      </c>
    </row>
    <row r="197" spans="1:6" ht="81">
      <c r="A197" s="201" t="s">
        <v>675</v>
      </c>
      <c r="B197" s="204" t="s">
        <v>676</v>
      </c>
      <c r="C197" s="201" t="s">
        <v>217</v>
      </c>
      <c r="D197" s="205" t="s">
        <v>6228</v>
      </c>
      <c r="E197" s="202" t="s">
        <v>18406</v>
      </c>
      <c r="F197" s="205" t="s">
        <v>15721</v>
      </c>
    </row>
    <row r="198" spans="1:6" ht="81">
      <c r="A198" s="201" t="s">
        <v>678</v>
      </c>
      <c r="B198" s="204" t="s">
        <v>679</v>
      </c>
      <c r="C198" s="201" t="s">
        <v>217</v>
      </c>
      <c r="D198" s="205" t="s">
        <v>8872</v>
      </c>
      <c r="E198" s="202" t="s">
        <v>18406</v>
      </c>
      <c r="F198" s="205" t="s">
        <v>10114</v>
      </c>
    </row>
    <row r="199" spans="1:6" ht="81">
      <c r="A199" s="201" t="s">
        <v>681</v>
      </c>
      <c r="B199" s="204" t="s">
        <v>682</v>
      </c>
      <c r="C199" s="201" t="s">
        <v>217</v>
      </c>
      <c r="D199" s="205" t="s">
        <v>11274</v>
      </c>
      <c r="E199" s="202" t="s">
        <v>18406</v>
      </c>
      <c r="F199" s="205" t="s">
        <v>12612</v>
      </c>
    </row>
    <row r="200" spans="1:6" ht="81">
      <c r="A200" s="201" t="s">
        <v>684</v>
      </c>
      <c r="B200" s="204" t="s">
        <v>685</v>
      </c>
      <c r="C200" s="201" t="s">
        <v>217</v>
      </c>
      <c r="D200" s="205" t="s">
        <v>9021</v>
      </c>
      <c r="E200" s="202" t="s">
        <v>18406</v>
      </c>
      <c r="F200" s="205" t="s">
        <v>18621</v>
      </c>
    </row>
    <row r="201" spans="1:6" ht="81">
      <c r="A201" s="201" t="s">
        <v>687</v>
      </c>
      <c r="B201" s="204" t="s">
        <v>688</v>
      </c>
      <c r="C201" s="201" t="s">
        <v>217</v>
      </c>
      <c r="D201" s="205" t="s">
        <v>18622</v>
      </c>
      <c r="E201" s="202" t="s">
        <v>18406</v>
      </c>
      <c r="F201" s="205" t="s">
        <v>18623</v>
      </c>
    </row>
    <row r="202" spans="1:6" ht="81">
      <c r="A202" s="201" t="s">
        <v>690</v>
      </c>
      <c r="B202" s="204" t="s">
        <v>691</v>
      </c>
      <c r="C202" s="201" t="s">
        <v>217</v>
      </c>
      <c r="D202" s="205" t="s">
        <v>17507</v>
      </c>
      <c r="E202" s="202" t="s">
        <v>18406</v>
      </c>
      <c r="F202" s="205" t="s">
        <v>18624</v>
      </c>
    </row>
    <row r="203" spans="1:6" ht="81">
      <c r="A203" s="201" t="s">
        <v>693</v>
      </c>
      <c r="B203" s="204" t="s">
        <v>694</v>
      </c>
      <c r="C203" s="201" t="s">
        <v>217</v>
      </c>
      <c r="D203" s="205" t="s">
        <v>18625</v>
      </c>
      <c r="E203" s="202" t="s">
        <v>18406</v>
      </c>
      <c r="F203" s="205" t="s">
        <v>18626</v>
      </c>
    </row>
    <row r="204" spans="1:6" ht="81">
      <c r="A204" s="201" t="s">
        <v>696</v>
      </c>
      <c r="B204" s="204" t="s">
        <v>697</v>
      </c>
      <c r="C204" s="201" t="s">
        <v>217</v>
      </c>
      <c r="D204" s="205" t="s">
        <v>2309</v>
      </c>
      <c r="E204" s="202" t="s">
        <v>18406</v>
      </c>
      <c r="F204" s="205" t="s">
        <v>14845</v>
      </c>
    </row>
    <row r="205" spans="1:6" ht="81">
      <c r="A205" s="201" t="s">
        <v>699</v>
      </c>
      <c r="B205" s="204" t="s">
        <v>700</v>
      </c>
      <c r="C205" s="201" t="s">
        <v>217</v>
      </c>
      <c r="D205" s="205" t="s">
        <v>17324</v>
      </c>
      <c r="E205" s="202" t="s">
        <v>18406</v>
      </c>
      <c r="F205" s="205" t="s">
        <v>18627</v>
      </c>
    </row>
    <row r="206" spans="1:6" ht="81">
      <c r="A206" s="201" t="s">
        <v>701</v>
      </c>
      <c r="B206" s="204" t="s">
        <v>702</v>
      </c>
      <c r="C206" s="201" t="s">
        <v>217</v>
      </c>
      <c r="D206" s="205" t="s">
        <v>12336</v>
      </c>
      <c r="E206" s="202" t="s">
        <v>18406</v>
      </c>
      <c r="F206" s="205" t="s">
        <v>17834</v>
      </c>
    </row>
    <row r="207" spans="1:6" ht="81">
      <c r="A207" s="201" t="s">
        <v>704</v>
      </c>
      <c r="B207" s="204" t="s">
        <v>705</v>
      </c>
      <c r="C207" s="201" t="s">
        <v>217</v>
      </c>
      <c r="D207" s="205" t="s">
        <v>6314</v>
      </c>
      <c r="E207" s="202" t="s">
        <v>18406</v>
      </c>
      <c r="F207" s="205" t="s">
        <v>18628</v>
      </c>
    </row>
    <row r="208" spans="1:6" ht="81">
      <c r="A208" s="201" t="s">
        <v>706</v>
      </c>
      <c r="B208" s="204" t="s">
        <v>707</v>
      </c>
      <c r="C208" s="201" t="s">
        <v>217</v>
      </c>
      <c r="D208" s="205" t="s">
        <v>17389</v>
      </c>
      <c r="E208" s="202" t="s">
        <v>18406</v>
      </c>
      <c r="F208" s="205" t="s">
        <v>12641</v>
      </c>
    </row>
    <row r="209" spans="1:6" ht="81">
      <c r="A209" s="201" t="s">
        <v>709</v>
      </c>
      <c r="B209" s="204" t="s">
        <v>710</v>
      </c>
      <c r="C209" s="201" t="s">
        <v>217</v>
      </c>
      <c r="D209" s="205" t="s">
        <v>9223</v>
      </c>
      <c r="E209" s="202" t="s">
        <v>18406</v>
      </c>
      <c r="F209" s="205" t="s">
        <v>17831</v>
      </c>
    </row>
    <row r="210" spans="1:6" ht="81">
      <c r="A210" s="201" t="s">
        <v>711</v>
      </c>
      <c r="B210" s="204" t="s">
        <v>712</v>
      </c>
      <c r="C210" s="201" t="s">
        <v>217</v>
      </c>
      <c r="D210" s="205" t="s">
        <v>8636</v>
      </c>
      <c r="E210" s="202" t="s">
        <v>18406</v>
      </c>
      <c r="F210" s="205" t="s">
        <v>18629</v>
      </c>
    </row>
    <row r="211" spans="1:6" ht="54">
      <c r="A211" s="201" t="s">
        <v>714</v>
      </c>
      <c r="B211" s="204" t="s">
        <v>715</v>
      </c>
      <c r="C211" s="201" t="s">
        <v>217</v>
      </c>
      <c r="D211" s="205" t="s">
        <v>18630</v>
      </c>
      <c r="E211" s="202" t="s">
        <v>18406</v>
      </c>
      <c r="F211" s="205" t="s">
        <v>18631</v>
      </c>
    </row>
    <row r="212" spans="1:6" ht="54">
      <c r="A212" s="201" t="s">
        <v>717</v>
      </c>
      <c r="B212" s="204" t="s">
        <v>718</v>
      </c>
      <c r="C212" s="201" t="s">
        <v>217</v>
      </c>
      <c r="D212" s="205" t="s">
        <v>17602</v>
      </c>
      <c r="E212" s="202" t="s">
        <v>18406</v>
      </c>
      <c r="F212" s="205" t="s">
        <v>719</v>
      </c>
    </row>
    <row r="213" spans="1:6" ht="54">
      <c r="A213" s="201" t="s">
        <v>720</v>
      </c>
      <c r="B213" s="204" t="s">
        <v>721</v>
      </c>
      <c r="C213" s="201" t="s">
        <v>217</v>
      </c>
      <c r="D213" s="205" t="s">
        <v>18632</v>
      </c>
      <c r="E213" s="202" t="s">
        <v>18406</v>
      </c>
      <c r="F213" s="205" t="s">
        <v>6152</v>
      </c>
    </row>
    <row r="214" spans="1:6" ht="54">
      <c r="A214" s="201" t="s">
        <v>722</v>
      </c>
      <c r="B214" s="204" t="s">
        <v>723</v>
      </c>
      <c r="C214" s="201" t="s">
        <v>217</v>
      </c>
      <c r="D214" s="205" t="s">
        <v>4476</v>
      </c>
      <c r="E214" s="202" t="s">
        <v>18406</v>
      </c>
      <c r="F214" s="205" t="s">
        <v>18091</v>
      </c>
    </row>
    <row r="215" spans="1:6" ht="54">
      <c r="A215" s="201" t="s">
        <v>725</v>
      </c>
      <c r="B215" s="204" t="s">
        <v>726</v>
      </c>
      <c r="C215" s="201" t="s">
        <v>217</v>
      </c>
      <c r="D215" s="205" t="s">
        <v>18633</v>
      </c>
      <c r="E215" s="202" t="s">
        <v>18406</v>
      </c>
      <c r="F215" s="205" t="s">
        <v>17792</v>
      </c>
    </row>
    <row r="216" spans="1:6" ht="54">
      <c r="A216" s="201" t="s">
        <v>728</v>
      </c>
      <c r="B216" s="204" t="s">
        <v>729</v>
      </c>
      <c r="C216" s="201" t="s">
        <v>217</v>
      </c>
      <c r="D216" s="205" t="s">
        <v>18634</v>
      </c>
      <c r="E216" s="202" t="s">
        <v>18406</v>
      </c>
      <c r="F216" s="205" t="s">
        <v>10370</v>
      </c>
    </row>
    <row r="217" spans="1:6" ht="54">
      <c r="A217" s="201" t="s">
        <v>731</v>
      </c>
      <c r="B217" s="204" t="s">
        <v>732</v>
      </c>
      <c r="C217" s="201" t="s">
        <v>217</v>
      </c>
      <c r="D217" s="205" t="s">
        <v>18635</v>
      </c>
      <c r="E217" s="202" t="s">
        <v>18406</v>
      </c>
      <c r="F217" s="205" t="s">
        <v>14441</v>
      </c>
    </row>
    <row r="218" spans="1:6" ht="54">
      <c r="A218" s="201" t="s">
        <v>734</v>
      </c>
      <c r="B218" s="204" t="s">
        <v>735</v>
      </c>
      <c r="C218" s="201" t="s">
        <v>217</v>
      </c>
      <c r="D218" s="205" t="s">
        <v>5985</v>
      </c>
      <c r="E218" s="202" t="s">
        <v>18406</v>
      </c>
      <c r="F218" s="205" t="s">
        <v>15635</v>
      </c>
    </row>
    <row r="219" spans="1:6" ht="54">
      <c r="A219" s="201" t="s">
        <v>736</v>
      </c>
      <c r="B219" s="204" t="s">
        <v>737</v>
      </c>
      <c r="C219" s="201" t="s">
        <v>217</v>
      </c>
      <c r="D219" s="205" t="s">
        <v>17708</v>
      </c>
      <c r="E219" s="202" t="s">
        <v>18406</v>
      </c>
      <c r="F219" s="205" t="s">
        <v>17227</v>
      </c>
    </row>
    <row r="220" spans="1:6" ht="54">
      <c r="A220" s="201" t="s">
        <v>739</v>
      </c>
      <c r="B220" s="204" t="s">
        <v>740</v>
      </c>
      <c r="C220" s="201" t="s">
        <v>217</v>
      </c>
      <c r="D220" s="205" t="s">
        <v>18636</v>
      </c>
      <c r="E220" s="202" t="s">
        <v>18406</v>
      </c>
      <c r="F220" s="205" t="s">
        <v>18637</v>
      </c>
    </row>
    <row r="221" spans="1:6" ht="54">
      <c r="A221" s="201" t="s">
        <v>741</v>
      </c>
      <c r="B221" s="204" t="s">
        <v>742</v>
      </c>
      <c r="C221" s="201" t="s">
        <v>217</v>
      </c>
      <c r="D221" s="205" t="s">
        <v>18638</v>
      </c>
      <c r="E221" s="202" t="s">
        <v>18406</v>
      </c>
      <c r="F221" s="205" t="s">
        <v>12009</v>
      </c>
    </row>
    <row r="222" spans="1:6" ht="54">
      <c r="A222" s="201" t="s">
        <v>743</v>
      </c>
      <c r="B222" s="204" t="s">
        <v>744</v>
      </c>
      <c r="C222" s="201" t="s">
        <v>217</v>
      </c>
      <c r="D222" s="205" t="s">
        <v>17471</v>
      </c>
      <c r="E222" s="202" t="s">
        <v>18406</v>
      </c>
      <c r="F222" s="205" t="s">
        <v>18639</v>
      </c>
    </row>
    <row r="223" spans="1:6" ht="54">
      <c r="A223" s="201" t="s">
        <v>745</v>
      </c>
      <c r="B223" s="204" t="s">
        <v>746</v>
      </c>
      <c r="C223" s="201" t="s">
        <v>217</v>
      </c>
      <c r="D223" s="205" t="s">
        <v>18640</v>
      </c>
      <c r="E223" s="202" t="s">
        <v>18406</v>
      </c>
      <c r="F223" s="205" t="s">
        <v>14626</v>
      </c>
    </row>
    <row r="224" spans="1:6" ht="54">
      <c r="A224" s="201" t="s">
        <v>747</v>
      </c>
      <c r="B224" s="204" t="s">
        <v>748</v>
      </c>
      <c r="C224" s="201" t="s">
        <v>217</v>
      </c>
      <c r="D224" s="205" t="s">
        <v>18641</v>
      </c>
      <c r="E224" s="202" t="s">
        <v>18406</v>
      </c>
      <c r="F224" s="205" t="s">
        <v>18642</v>
      </c>
    </row>
    <row r="225" spans="1:6" ht="54">
      <c r="A225" s="201" t="s">
        <v>749</v>
      </c>
      <c r="B225" s="204" t="s">
        <v>750</v>
      </c>
      <c r="C225" s="201" t="s">
        <v>217</v>
      </c>
      <c r="D225" s="205" t="s">
        <v>18643</v>
      </c>
      <c r="E225" s="202" t="s">
        <v>18406</v>
      </c>
      <c r="F225" s="205" t="s">
        <v>18644</v>
      </c>
    </row>
    <row r="226" spans="1:6" ht="54">
      <c r="A226" s="201" t="s">
        <v>751</v>
      </c>
      <c r="B226" s="204" t="s">
        <v>752</v>
      </c>
      <c r="C226" s="201" t="s">
        <v>217</v>
      </c>
      <c r="D226" s="205" t="s">
        <v>18645</v>
      </c>
      <c r="E226" s="202" t="s">
        <v>18406</v>
      </c>
      <c r="F226" s="205" t="s">
        <v>11976</v>
      </c>
    </row>
    <row r="227" spans="1:6" ht="54">
      <c r="A227" s="201" t="s">
        <v>753</v>
      </c>
      <c r="B227" s="204" t="s">
        <v>754</v>
      </c>
      <c r="C227" s="201" t="s">
        <v>381</v>
      </c>
      <c r="D227" s="205" t="s">
        <v>18646</v>
      </c>
      <c r="E227" s="202" t="s">
        <v>18406</v>
      </c>
      <c r="F227" s="205" t="s">
        <v>17936</v>
      </c>
    </row>
    <row r="228" spans="1:6" ht="54">
      <c r="A228" s="201" t="s">
        <v>756</v>
      </c>
      <c r="B228" s="204" t="s">
        <v>757</v>
      </c>
      <c r="C228" s="201" t="s">
        <v>381</v>
      </c>
      <c r="D228" s="205" t="s">
        <v>11448</v>
      </c>
      <c r="E228" s="202" t="s">
        <v>18406</v>
      </c>
      <c r="F228" s="205" t="s">
        <v>18647</v>
      </c>
    </row>
    <row r="229" spans="1:6" ht="54">
      <c r="A229" s="201" t="s">
        <v>758</v>
      </c>
      <c r="B229" s="204" t="s">
        <v>759</v>
      </c>
      <c r="C229" s="201" t="s">
        <v>381</v>
      </c>
      <c r="D229" s="205" t="s">
        <v>18648</v>
      </c>
      <c r="E229" s="202" t="s">
        <v>18406</v>
      </c>
      <c r="F229" s="205" t="s">
        <v>17662</v>
      </c>
    </row>
    <row r="230" spans="1:6" ht="54">
      <c r="A230" s="201" t="s">
        <v>761</v>
      </c>
      <c r="B230" s="204" t="s">
        <v>762</v>
      </c>
      <c r="C230" s="201" t="s">
        <v>381</v>
      </c>
      <c r="D230" s="205" t="s">
        <v>8227</v>
      </c>
      <c r="E230" s="202" t="s">
        <v>18406</v>
      </c>
      <c r="F230" s="205" t="s">
        <v>17363</v>
      </c>
    </row>
    <row r="231" spans="1:6" ht="54">
      <c r="A231" s="201" t="s">
        <v>763</v>
      </c>
      <c r="B231" s="204" t="s">
        <v>764</v>
      </c>
      <c r="C231" s="201" t="s">
        <v>381</v>
      </c>
      <c r="D231" s="205" t="s">
        <v>11976</v>
      </c>
      <c r="E231" s="202" t="s">
        <v>18406</v>
      </c>
      <c r="F231" s="205" t="s">
        <v>18649</v>
      </c>
    </row>
    <row r="232" spans="1:6" ht="54">
      <c r="A232" s="201" t="s">
        <v>766</v>
      </c>
      <c r="B232" s="204" t="s">
        <v>767</v>
      </c>
      <c r="C232" s="201" t="s">
        <v>381</v>
      </c>
      <c r="D232" s="205" t="s">
        <v>18650</v>
      </c>
      <c r="E232" s="202" t="s">
        <v>18406</v>
      </c>
      <c r="F232" s="205" t="s">
        <v>18651</v>
      </c>
    </row>
    <row r="233" spans="1:6" ht="54">
      <c r="A233" s="201" t="s">
        <v>768</v>
      </c>
      <c r="B233" s="204" t="s">
        <v>769</v>
      </c>
      <c r="C233" s="201" t="s">
        <v>381</v>
      </c>
      <c r="D233" s="205" t="s">
        <v>18652</v>
      </c>
      <c r="E233" s="202" t="s">
        <v>18406</v>
      </c>
      <c r="F233" s="205" t="s">
        <v>18653</v>
      </c>
    </row>
    <row r="234" spans="1:6" ht="54">
      <c r="A234" s="201" t="s">
        <v>770</v>
      </c>
      <c r="B234" s="204" t="s">
        <v>771</v>
      </c>
      <c r="C234" s="201" t="s">
        <v>381</v>
      </c>
      <c r="D234" s="205" t="s">
        <v>18654</v>
      </c>
      <c r="E234" s="202" t="s">
        <v>18406</v>
      </c>
      <c r="F234" s="205" t="s">
        <v>18655</v>
      </c>
    </row>
    <row r="235" spans="1:6" ht="54">
      <c r="A235" s="201" t="s">
        <v>772</v>
      </c>
      <c r="B235" s="204" t="s">
        <v>773</v>
      </c>
      <c r="C235" s="201" t="s">
        <v>381</v>
      </c>
      <c r="D235" s="205" t="s">
        <v>18656</v>
      </c>
      <c r="E235" s="202" t="s">
        <v>18406</v>
      </c>
      <c r="F235" s="205" t="s">
        <v>18657</v>
      </c>
    </row>
    <row r="236" spans="1:6" ht="54">
      <c r="A236" s="201" t="s">
        <v>774</v>
      </c>
      <c r="B236" s="204" t="s">
        <v>775</v>
      </c>
      <c r="C236" s="201" t="s">
        <v>381</v>
      </c>
      <c r="D236" s="205" t="s">
        <v>18658</v>
      </c>
      <c r="E236" s="202" t="s">
        <v>18406</v>
      </c>
      <c r="F236" s="205" t="s">
        <v>18659</v>
      </c>
    </row>
    <row r="237" spans="1:6" ht="54">
      <c r="A237" s="201" t="s">
        <v>776</v>
      </c>
      <c r="B237" s="204" t="s">
        <v>777</v>
      </c>
      <c r="C237" s="201" t="s">
        <v>381</v>
      </c>
      <c r="D237" s="205" t="s">
        <v>18660</v>
      </c>
      <c r="E237" s="202" t="s">
        <v>18406</v>
      </c>
      <c r="F237" s="205" t="s">
        <v>18661</v>
      </c>
    </row>
    <row r="238" spans="1:6" ht="54">
      <c r="A238" s="201" t="s">
        <v>778</v>
      </c>
      <c r="B238" s="204" t="s">
        <v>779</v>
      </c>
      <c r="C238" s="201" t="s">
        <v>381</v>
      </c>
      <c r="D238" s="205" t="s">
        <v>18662</v>
      </c>
      <c r="E238" s="202" t="s">
        <v>18406</v>
      </c>
      <c r="F238" s="205" t="s">
        <v>18663</v>
      </c>
    </row>
    <row r="239" spans="1:6" ht="54">
      <c r="A239" s="201" t="s">
        <v>781</v>
      </c>
      <c r="B239" s="204" t="s">
        <v>782</v>
      </c>
      <c r="C239" s="201" t="s">
        <v>381</v>
      </c>
      <c r="D239" s="205" t="s">
        <v>18664</v>
      </c>
      <c r="E239" s="202" t="s">
        <v>18406</v>
      </c>
      <c r="F239" s="205" t="s">
        <v>18665</v>
      </c>
    </row>
    <row r="240" spans="1:6" ht="54">
      <c r="A240" s="201" t="s">
        <v>783</v>
      </c>
      <c r="B240" s="204" t="s">
        <v>784</v>
      </c>
      <c r="C240" s="201" t="s">
        <v>381</v>
      </c>
      <c r="D240" s="205" t="s">
        <v>18666</v>
      </c>
      <c r="E240" s="202" t="s">
        <v>18406</v>
      </c>
      <c r="F240" s="205" t="s">
        <v>18667</v>
      </c>
    </row>
    <row r="241" spans="1:6" ht="54">
      <c r="A241" s="201" t="s">
        <v>785</v>
      </c>
      <c r="B241" s="204" t="s">
        <v>786</v>
      </c>
      <c r="C241" s="201" t="s">
        <v>381</v>
      </c>
      <c r="D241" s="205" t="s">
        <v>18668</v>
      </c>
      <c r="E241" s="202" t="s">
        <v>18406</v>
      </c>
      <c r="F241" s="205" t="s">
        <v>18669</v>
      </c>
    </row>
    <row r="242" spans="1:6" ht="54">
      <c r="A242" s="201" t="s">
        <v>787</v>
      </c>
      <c r="B242" s="204" t="s">
        <v>788</v>
      </c>
      <c r="C242" s="201" t="s">
        <v>381</v>
      </c>
      <c r="D242" s="205" t="s">
        <v>18670</v>
      </c>
      <c r="E242" s="202" t="s">
        <v>18406</v>
      </c>
      <c r="F242" s="205" t="s">
        <v>18671</v>
      </c>
    </row>
    <row r="243" spans="1:6" ht="54">
      <c r="A243" s="201" t="s">
        <v>789</v>
      </c>
      <c r="B243" s="204" t="s">
        <v>790</v>
      </c>
      <c r="C243" s="201" t="s">
        <v>381</v>
      </c>
      <c r="D243" s="205" t="s">
        <v>18087</v>
      </c>
      <c r="E243" s="202" t="s">
        <v>18406</v>
      </c>
      <c r="F243" s="205" t="s">
        <v>18672</v>
      </c>
    </row>
    <row r="244" spans="1:6" ht="54">
      <c r="A244" s="201" t="s">
        <v>791</v>
      </c>
      <c r="B244" s="204" t="s">
        <v>792</v>
      </c>
      <c r="C244" s="201" t="s">
        <v>381</v>
      </c>
      <c r="D244" s="205" t="s">
        <v>18673</v>
      </c>
      <c r="E244" s="202" t="s">
        <v>18406</v>
      </c>
      <c r="F244" s="205" t="s">
        <v>18674</v>
      </c>
    </row>
    <row r="245" spans="1:6" ht="54">
      <c r="A245" s="201" t="s">
        <v>793</v>
      </c>
      <c r="B245" s="204" t="s">
        <v>794</v>
      </c>
      <c r="C245" s="201" t="s">
        <v>381</v>
      </c>
      <c r="D245" s="205" t="s">
        <v>16322</v>
      </c>
      <c r="E245" s="202" t="s">
        <v>18406</v>
      </c>
      <c r="F245" s="205" t="s">
        <v>17108</v>
      </c>
    </row>
    <row r="246" spans="1:6" ht="54">
      <c r="A246" s="201" t="s">
        <v>795</v>
      </c>
      <c r="B246" s="204" t="s">
        <v>796</v>
      </c>
      <c r="C246" s="201" t="s">
        <v>381</v>
      </c>
      <c r="D246" s="205" t="s">
        <v>18675</v>
      </c>
      <c r="E246" s="202" t="s">
        <v>18406</v>
      </c>
      <c r="F246" s="205" t="s">
        <v>18676</v>
      </c>
    </row>
    <row r="247" spans="1:6" ht="54">
      <c r="A247" s="201" t="s">
        <v>797</v>
      </c>
      <c r="B247" s="204" t="s">
        <v>798</v>
      </c>
      <c r="C247" s="201" t="s">
        <v>381</v>
      </c>
      <c r="D247" s="205" t="s">
        <v>18677</v>
      </c>
      <c r="E247" s="202" t="s">
        <v>18406</v>
      </c>
      <c r="F247" s="205" t="s">
        <v>18678</v>
      </c>
    </row>
    <row r="248" spans="1:6" ht="54">
      <c r="A248" s="201" t="s">
        <v>799</v>
      </c>
      <c r="B248" s="204" t="s">
        <v>800</v>
      </c>
      <c r="C248" s="201" t="s">
        <v>381</v>
      </c>
      <c r="D248" s="205" t="s">
        <v>18679</v>
      </c>
      <c r="E248" s="202" t="s">
        <v>18406</v>
      </c>
      <c r="F248" s="205" t="s">
        <v>18680</v>
      </c>
    </row>
    <row r="249" spans="1:6" ht="54">
      <c r="A249" s="201" t="s">
        <v>801</v>
      </c>
      <c r="B249" s="204" t="s">
        <v>802</v>
      </c>
      <c r="C249" s="201" t="s">
        <v>381</v>
      </c>
      <c r="D249" s="205" t="s">
        <v>18681</v>
      </c>
      <c r="E249" s="202" t="s">
        <v>18406</v>
      </c>
      <c r="F249" s="205" t="s">
        <v>18682</v>
      </c>
    </row>
    <row r="250" spans="1:6" ht="54">
      <c r="A250" s="201" t="s">
        <v>803</v>
      </c>
      <c r="B250" s="204" t="s">
        <v>804</v>
      </c>
      <c r="C250" s="201" t="s">
        <v>381</v>
      </c>
      <c r="D250" s="205" t="s">
        <v>18683</v>
      </c>
      <c r="E250" s="202" t="s">
        <v>18406</v>
      </c>
      <c r="F250" s="205" t="s">
        <v>18684</v>
      </c>
    </row>
    <row r="251" spans="1:6" ht="54">
      <c r="A251" s="201" t="s">
        <v>805</v>
      </c>
      <c r="B251" s="204" t="s">
        <v>806</v>
      </c>
      <c r="C251" s="201" t="s">
        <v>381</v>
      </c>
      <c r="D251" s="205" t="s">
        <v>18685</v>
      </c>
      <c r="E251" s="202" t="s">
        <v>18406</v>
      </c>
      <c r="F251" s="205" t="s">
        <v>18686</v>
      </c>
    </row>
    <row r="252" spans="1:6" ht="54">
      <c r="A252" s="201" t="s">
        <v>807</v>
      </c>
      <c r="B252" s="204" t="s">
        <v>808</v>
      </c>
      <c r="C252" s="201" t="s">
        <v>381</v>
      </c>
      <c r="D252" s="205" t="s">
        <v>18687</v>
      </c>
      <c r="E252" s="202" t="s">
        <v>18406</v>
      </c>
      <c r="F252" s="205" t="s">
        <v>18688</v>
      </c>
    </row>
    <row r="253" spans="1:6" ht="54">
      <c r="A253" s="201" t="s">
        <v>809</v>
      </c>
      <c r="B253" s="204" t="s">
        <v>810</v>
      </c>
      <c r="C253" s="201" t="s">
        <v>381</v>
      </c>
      <c r="D253" s="205" t="s">
        <v>18689</v>
      </c>
      <c r="E253" s="202" t="s">
        <v>18406</v>
      </c>
      <c r="F253" s="205" t="s">
        <v>18690</v>
      </c>
    </row>
    <row r="254" spans="1:6" ht="54">
      <c r="A254" s="201" t="s">
        <v>811</v>
      </c>
      <c r="B254" s="204" t="s">
        <v>812</v>
      </c>
      <c r="C254" s="201" t="s">
        <v>381</v>
      </c>
      <c r="D254" s="205" t="s">
        <v>18691</v>
      </c>
      <c r="E254" s="202" t="s">
        <v>18406</v>
      </c>
      <c r="F254" s="205" t="s">
        <v>18692</v>
      </c>
    </row>
    <row r="255" spans="1:6" ht="54">
      <c r="A255" s="201" t="s">
        <v>813</v>
      </c>
      <c r="B255" s="204" t="s">
        <v>814</v>
      </c>
      <c r="C255" s="201" t="s">
        <v>381</v>
      </c>
      <c r="D255" s="205" t="s">
        <v>18693</v>
      </c>
      <c r="E255" s="202" t="s">
        <v>18406</v>
      </c>
      <c r="F255" s="205" t="s">
        <v>18694</v>
      </c>
    </row>
    <row r="256" spans="1:6" ht="54">
      <c r="A256" s="201" t="s">
        <v>815</v>
      </c>
      <c r="B256" s="204" t="s">
        <v>816</v>
      </c>
      <c r="C256" s="201" t="s">
        <v>381</v>
      </c>
      <c r="D256" s="205" t="s">
        <v>18695</v>
      </c>
      <c r="E256" s="202" t="s">
        <v>18406</v>
      </c>
      <c r="F256" s="205" t="s">
        <v>18696</v>
      </c>
    </row>
    <row r="257" spans="1:6" ht="54">
      <c r="A257" s="201" t="s">
        <v>817</v>
      </c>
      <c r="B257" s="204" t="s">
        <v>818</v>
      </c>
      <c r="C257" s="201" t="s">
        <v>381</v>
      </c>
      <c r="D257" s="205" t="s">
        <v>18697</v>
      </c>
      <c r="E257" s="202" t="s">
        <v>18406</v>
      </c>
      <c r="F257" s="205" t="s">
        <v>18698</v>
      </c>
    </row>
    <row r="258" spans="1:6" ht="54">
      <c r="A258" s="201" t="s">
        <v>819</v>
      </c>
      <c r="B258" s="204" t="s">
        <v>820</v>
      </c>
      <c r="C258" s="201" t="s">
        <v>381</v>
      </c>
      <c r="D258" s="205" t="s">
        <v>18699</v>
      </c>
      <c r="E258" s="202" t="s">
        <v>18406</v>
      </c>
      <c r="F258" s="205" t="s">
        <v>18700</v>
      </c>
    </row>
    <row r="259" spans="1:6" ht="54">
      <c r="A259" s="201" t="s">
        <v>821</v>
      </c>
      <c r="B259" s="204" t="s">
        <v>822</v>
      </c>
      <c r="C259" s="201" t="s">
        <v>381</v>
      </c>
      <c r="D259" s="205" t="s">
        <v>16211</v>
      </c>
      <c r="E259" s="202" t="s">
        <v>18406</v>
      </c>
      <c r="F259" s="205" t="s">
        <v>18058</v>
      </c>
    </row>
    <row r="260" spans="1:6" ht="54">
      <c r="A260" s="201" t="s">
        <v>824</v>
      </c>
      <c r="B260" s="204" t="s">
        <v>825</v>
      </c>
      <c r="C260" s="201" t="s">
        <v>381</v>
      </c>
      <c r="D260" s="205" t="s">
        <v>18701</v>
      </c>
      <c r="E260" s="202" t="s">
        <v>18406</v>
      </c>
      <c r="F260" s="205" t="s">
        <v>7134</v>
      </c>
    </row>
    <row r="261" spans="1:6" ht="54">
      <c r="A261" s="201" t="s">
        <v>826</v>
      </c>
      <c r="B261" s="204" t="s">
        <v>827</v>
      </c>
      <c r="C261" s="201" t="s">
        <v>381</v>
      </c>
      <c r="D261" s="205" t="s">
        <v>18702</v>
      </c>
      <c r="E261" s="202" t="s">
        <v>18406</v>
      </c>
      <c r="F261" s="205" t="s">
        <v>18703</v>
      </c>
    </row>
    <row r="262" spans="1:6" ht="54">
      <c r="A262" s="201" t="s">
        <v>828</v>
      </c>
      <c r="B262" s="204" t="s">
        <v>829</v>
      </c>
      <c r="C262" s="201" t="s">
        <v>381</v>
      </c>
      <c r="D262" s="205" t="s">
        <v>18704</v>
      </c>
      <c r="E262" s="202" t="s">
        <v>18406</v>
      </c>
      <c r="F262" s="205" t="s">
        <v>7023</v>
      </c>
    </row>
    <row r="263" spans="1:6" ht="54">
      <c r="A263" s="201" t="s">
        <v>830</v>
      </c>
      <c r="B263" s="204" t="s">
        <v>831</v>
      </c>
      <c r="C263" s="201" t="s">
        <v>381</v>
      </c>
      <c r="D263" s="205" t="s">
        <v>18705</v>
      </c>
      <c r="E263" s="202" t="s">
        <v>18406</v>
      </c>
      <c r="F263" s="205" t="s">
        <v>18706</v>
      </c>
    </row>
    <row r="264" spans="1:6" ht="54">
      <c r="A264" s="201" t="s">
        <v>832</v>
      </c>
      <c r="B264" s="204" t="s">
        <v>833</v>
      </c>
      <c r="C264" s="201" t="s">
        <v>381</v>
      </c>
      <c r="D264" s="205" t="s">
        <v>18707</v>
      </c>
      <c r="E264" s="202" t="s">
        <v>18406</v>
      </c>
      <c r="F264" s="205" t="s">
        <v>18708</v>
      </c>
    </row>
    <row r="265" spans="1:6" ht="54">
      <c r="A265" s="201" t="s">
        <v>834</v>
      </c>
      <c r="B265" s="204" t="s">
        <v>835</v>
      </c>
      <c r="C265" s="201" t="s">
        <v>381</v>
      </c>
      <c r="D265" s="205" t="s">
        <v>18709</v>
      </c>
      <c r="E265" s="202" t="s">
        <v>18406</v>
      </c>
      <c r="F265" s="205" t="s">
        <v>18710</v>
      </c>
    </row>
    <row r="266" spans="1:6" ht="54">
      <c r="A266" s="201" t="s">
        <v>836</v>
      </c>
      <c r="B266" s="204" t="s">
        <v>837</v>
      </c>
      <c r="C266" s="201" t="s">
        <v>381</v>
      </c>
      <c r="D266" s="205" t="s">
        <v>18711</v>
      </c>
      <c r="E266" s="202" t="s">
        <v>18406</v>
      </c>
      <c r="F266" s="205" t="s">
        <v>18712</v>
      </c>
    </row>
    <row r="267" spans="1:6" ht="54">
      <c r="A267" s="201" t="s">
        <v>838</v>
      </c>
      <c r="B267" s="204" t="s">
        <v>839</v>
      </c>
      <c r="C267" s="201" t="s">
        <v>381</v>
      </c>
      <c r="D267" s="205" t="s">
        <v>18713</v>
      </c>
      <c r="E267" s="202" t="s">
        <v>18406</v>
      </c>
      <c r="F267" s="205" t="s">
        <v>18714</v>
      </c>
    </row>
    <row r="268" spans="1:6" ht="54">
      <c r="A268" s="201" t="s">
        <v>840</v>
      </c>
      <c r="B268" s="204" t="s">
        <v>841</v>
      </c>
      <c r="C268" s="201" t="s">
        <v>381</v>
      </c>
      <c r="D268" s="205" t="s">
        <v>18715</v>
      </c>
      <c r="E268" s="202" t="s">
        <v>18406</v>
      </c>
      <c r="F268" s="205" t="s">
        <v>18716</v>
      </c>
    </row>
    <row r="269" spans="1:6" ht="54">
      <c r="A269" s="201" t="s">
        <v>842</v>
      </c>
      <c r="B269" s="204" t="s">
        <v>843</v>
      </c>
      <c r="C269" s="201" t="s">
        <v>381</v>
      </c>
      <c r="D269" s="205" t="s">
        <v>18717</v>
      </c>
      <c r="E269" s="202" t="s">
        <v>18406</v>
      </c>
      <c r="F269" s="205" t="s">
        <v>18718</v>
      </c>
    </row>
    <row r="270" spans="1:6" ht="54">
      <c r="A270" s="201" t="s">
        <v>845</v>
      </c>
      <c r="B270" s="204" t="s">
        <v>846</v>
      </c>
      <c r="C270" s="201" t="s">
        <v>381</v>
      </c>
      <c r="D270" s="205" t="s">
        <v>18719</v>
      </c>
      <c r="E270" s="202" t="s">
        <v>18406</v>
      </c>
      <c r="F270" s="205" t="s">
        <v>18720</v>
      </c>
    </row>
    <row r="271" spans="1:6" ht="54">
      <c r="A271" s="201" t="s">
        <v>847</v>
      </c>
      <c r="B271" s="204" t="s">
        <v>848</v>
      </c>
      <c r="C271" s="201" t="s">
        <v>381</v>
      </c>
      <c r="D271" s="205" t="s">
        <v>18721</v>
      </c>
      <c r="E271" s="202" t="s">
        <v>18406</v>
      </c>
      <c r="F271" s="205" t="s">
        <v>18722</v>
      </c>
    </row>
    <row r="272" spans="1:6" ht="54">
      <c r="A272" s="201" t="s">
        <v>849</v>
      </c>
      <c r="B272" s="204" t="s">
        <v>850</v>
      </c>
      <c r="C272" s="201" t="s">
        <v>381</v>
      </c>
      <c r="D272" s="205" t="s">
        <v>18723</v>
      </c>
      <c r="E272" s="202" t="s">
        <v>18406</v>
      </c>
      <c r="F272" s="205" t="s">
        <v>18724</v>
      </c>
    </row>
    <row r="273" spans="1:6" ht="54">
      <c r="A273" s="201" t="s">
        <v>851</v>
      </c>
      <c r="B273" s="204" t="s">
        <v>852</v>
      </c>
      <c r="C273" s="201" t="s">
        <v>381</v>
      </c>
      <c r="D273" s="205" t="s">
        <v>18725</v>
      </c>
      <c r="E273" s="202" t="s">
        <v>18406</v>
      </c>
      <c r="F273" s="205" t="s">
        <v>18726</v>
      </c>
    </row>
    <row r="274" spans="1:6" ht="54">
      <c r="A274" s="201" t="s">
        <v>853</v>
      </c>
      <c r="B274" s="204" t="s">
        <v>854</v>
      </c>
      <c r="C274" s="201" t="s">
        <v>381</v>
      </c>
      <c r="D274" s="205" t="s">
        <v>18727</v>
      </c>
      <c r="E274" s="202" t="s">
        <v>18406</v>
      </c>
      <c r="F274" s="205" t="s">
        <v>18728</v>
      </c>
    </row>
    <row r="275" spans="1:6" ht="54">
      <c r="A275" s="201" t="s">
        <v>855</v>
      </c>
      <c r="B275" s="204" t="s">
        <v>856</v>
      </c>
      <c r="C275" s="201" t="s">
        <v>217</v>
      </c>
      <c r="D275" s="205" t="s">
        <v>17068</v>
      </c>
      <c r="E275" s="202" t="s">
        <v>18406</v>
      </c>
      <c r="F275" s="205" t="s">
        <v>15721</v>
      </c>
    </row>
    <row r="276" spans="1:6" ht="54">
      <c r="A276" s="201" t="s">
        <v>858</v>
      </c>
      <c r="B276" s="204" t="s">
        <v>859</v>
      </c>
      <c r="C276" s="201" t="s">
        <v>217</v>
      </c>
      <c r="D276" s="205" t="s">
        <v>5718</v>
      </c>
      <c r="E276" s="202" t="s">
        <v>18406</v>
      </c>
      <c r="F276" s="205" t="s">
        <v>18729</v>
      </c>
    </row>
    <row r="277" spans="1:6" ht="67.5">
      <c r="A277" s="201" t="s">
        <v>861</v>
      </c>
      <c r="B277" s="204" t="s">
        <v>862</v>
      </c>
      <c r="C277" s="201" t="s">
        <v>217</v>
      </c>
      <c r="D277" s="205" t="s">
        <v>18730</v>
      </c>
      <c r="E277" s="202" t="s">
        <v>18406</v>
      </c>
      <c r="F277" s="205" t="s">
        <v>18731</v>
      </c>
    </row>
    <row r="278" spans="1:6" ht="67.5">
      <c r="A278" s="201" t="s">
        <v>863</v>
      </c>
      <c r="B278" s="204" t="s">
        <v>864</v>
      </c>
      <c r="C278" s="201" t="s">
        <v>217</v>
      </c>
      <c r="D278" s="205" t="s">
        <v>18732</v>
      </c>
      <c r="E278" s="202" t="s">
        <v>18406</v>
      </c>
      <c r="F278" s="205" t="s">
        <v>18733</v>
      </c>
    </row>
    <row r="279" spans="1:6" ht="67.5">
      <c r="A279" s="201" t="s">
        <v>865</v>
      </c>
      <c r="B279" s="204" t="s">
        <v>866</v>
      </c>
      <c r="C279" s="201" t="s">
        <v>217</v>
      </c>
      <c r="D279" s="205" t="s">
        <v>18734</v>
      </c>
      <c r="E279" s="202" t="s">
        <v>18406</v>
      </c>
      <c r="F279" s="205" t="s">
        <v>18735</v>
      </c>
    </row>
    <row r="280" spans="1:6" ht="67.5">
      <c r="A280" s="201" t="s">
        <v>867</v>
      </c>
      <c r="B280" s="204" t="s">
        <v>868</v>
      </c>
      <c r="C280" s="201" t="s">
        <v>217</v>
      </c>
      <c r="D280" s="205" t="s">
        <v>18736</v>
      </c>
      <c r="E280" s="202" t="s">
        <v>18406</v>
      </c>
      <c r="F280" s="205" t="s">
        <v>18737</v>
      </c>
    </row>
    <row r="281" spans="1:6" ht="67.5">
      <c r="A281" s="201" t="s">
        <v>869</v>
      </c>
      <c r="B281" s="204" t="s">
        <v>870</v>
      </c>
      <c r="C281" s="201" t="s">
        <v>217</v>
      </c>
      <c r="D281" s="205" t="s">
        <v>18738</v>
      </c>
      <c r="E281" s="202" t="s">
        <v>18406</v>
      </c>
      <c r="F281" s="205" t="s">
        <v>18739</v>
      </c>
    </row>
    <row r="282" spans="1:6" ht="67.5">
      <c r="A282" s="201" t="s">
        <v>871</v>
      </c>
      <c r="B282" s="204" t="s">
        <v>872</v>
      </c>
      <c r="C282" s="201" t="s">
        <v>217</v>
      </c>
      <c r="D282" s="205" t="s">
        <v>18740</v>
      </c>
      <c r="E282" s="202" t="s">
        <v>18406</v>
      </c>
      <c r="F282" s="205" t="s">
        <v>18741</v>
      </c>
    </row>
    <row r="283" spans="1:6" ht="67.5">
      <c r="A283" s="201" t="s">
        <v>873</v>
      </c>
      <c r="B283" s="204" t="s">
        <v>874</v>
      </c>
      <c r="C283" s="201" t="s">
        <v>217</v>
      </c>
      <c r="D283" s="205" t="s">
        <v>18742</v>
      </c>
      <c r="E283" s="202" t="s">
        <v>18406</v>
      </c>
      <c r="F283" s="205" t="s">
        <v>18743</v>
      </c>
    </row>
    <row r="284" spans="1:6" ht="67.5">
      <c r="A284" s="201" t="s">
        <v>875</v>
      </c>
      <c r="B284" s="204" t="s">
        <v>876</v>
      </c>
      <c r="C284" s="201" t="s">
        <v>217</v>
      </c>
      <c r="D284" s="205" t="s">
        <v>18744</v>
      </c>
      <c r="E284" s="202" t="s">
        <v>18406</v>
      </c>
      <c r="F284" s="205" t="s">
        <v>18745</v>
      </c>
    </row>
    <row r="285" spans="1:6" ht="67.5">
      <c r="A285" s="201" t="s">
        <v>877</v>
      </c>
      <c r="B285" s="204" t="s">
        <v>878</v>
      </c>
      <c r="C285" s="201" t="s">
        <v>217</v>
      </c>
      <c r="D285" s="205" t="s">
        <v>18746</v>
      </c>
      <c r="E285" s="202" t="s">
        <v>18406</v>
      </c>
      <c r="F285" s="205" t="s">
        <v>18747</v>
      </c>
    </row>
    <row r="286" spans="1:6" ht="67.5">
      <c r="A286" s="201" t="s">
        <v>879</v>
      </c>
      <c r="B286" s="204" t="s">
        <v>880</v>
      </c>
      <c r="C286" s="201" t="s">
        <v>217</v>
      </c>
      <c r="D286" s="205" t="s">
        <v>18748</v>
      </c>
      <c r="E286" s="202" t="s">
        <v>18406</v>
      </c>
      <c r="F286" s="205" t="s">
        <v>18749</v>
      </c>
    </row>
    <row r="287" spans="1:6" ht="67.5">
      <c r="A287" s="201" t="s">
        <v>881</v>
      </c>
      <c r="B287" s="204" t="s">
        <v>882</v>
      </c>
      <c r="C287" s="201" t="s">
        <v>217</v>
      </c>
      <c r="D287" s="205" t="s">
        <v>18750</v>
      </c>
      <c r="E287" s="202" t="s">
        <v>18406</v>
      </c>
      <c r="F287" s="205" t="s">
        <v>18751</v>
      </c>
    </row>
    <row r="288" spans="1:6" ht="67.5">
      <c r="A288" s="201" t="s">
        <v>883</v>
      </c>
      <c r="B288" s="204" t="s">
        <v>884</v>
      </c>
      <c r="C288" s="201" t="s">
        <v>217</v>
      </c>
      <c r="D288" s="205" t="s">
        <v>18752</v>
      </c>
      <c r="E288" s="202" t="s">
        <v>18406</v>
      </c>
      <c r="F288" s="205" t="s">
        <v>18753</v>
      </c>
    </row>
    <row r="289" spans="1:6" ht="67.5">
      <c r="A289" s="201" t="s">
        <v>885</v>
      </c>
      <c r="B289" s="204" t="s">
        <v>886</v>
      </c>
      <c r="C289" s="201" t="s">
        <v>217</v>
      </c>
      <c r="D289" s="205" t="s">
        <v>18754</v>
      </c>
      <c r="E289" s="202" t="s">
        <v>18406</v>
      </c>
      <c r="F289" s="205" t="s">
        <v>18755</v>
      </c>
    </row>
    <row r="290" spans="1:6" ht="67.5">
      <c r="A290" s="201" t="s">
        <v>887</v>
      </c>
      <c r="B290" s="204" t="s">
        <v>888</v>
      </c>
      <c r="C290" s="201" t="s">
        <v>381</v>
      </c>
      <c r="D290" s="205" t="s">
        <v>18756</v>
      </c>
      <c r="E290" s="202" t="s">
        <v>18406</v>
      </c>
      <c r="F290" s="205" t="s">
        <v>18757</v>
      </c>
    </row>
    <row r="291" spans="1:6" ht="67.5">
      <c r="A291" s="201" t="s">
        <v>889</v>
      </c>
      <c r="B291" s="204" t="s">
        <v>890</v>
      </c>
      <c r="C291" s="201" t="s">
        <v>381</v>
      </c>
      <c r="D291" s="205" t="s">
        <v>12333</v>
      </c>
      <c r="E291" s="202" t="s">
        <v>18406</v>
      </c>
      <c r="F291" s="205" t="s">
        <v>12967</v>
      </c>
    </row>
    <row r="292" spans="1:6" ht="67.5">
      <c r="A292" s="201" t="s">
        <v>892</v>
      </c>
      <c r="B292" s="204" t="s">
        <v>893</v>
      </c>
      <c r="C292" s="201" t="s">
        <v>381</v>
      </c>
      <c r="D292" s="205" t="s">
        <v>3808</v>
      </c>
      <c r="E292" s="202" t="s">
        <v>18406</v>
      </c>
      <c r="F292" s="205" t="s">
        <v>17204</v>
      </c>
    </row>
    <row r="293" spans="1:6" ht="67.5">
      <c r="A293" s="201" t="s">
        <v>895</v>
      </c>
      <c r="B293" s="204" t="s">
        <v>896</v>
      </c>
      <c r="C293" s="201" t="s">
        <v>381</v>
      </c>
      <c r="D293" s="205" t="s">
        <v>17830</v>
      </c>
      <c r="E293" s="202" t="s">
        <v>18406</v>
      </c>
      <c r="F293" s="205" t="s">
        <v>14908</v>
      </c>
    </row>
    <row r="294" spans="1:6" ht="67.5">
      <c r="A294" s="201" t="s">
        <v>897</v>
      </c>
      <c r="B294" s="204" t="s">
        <v>898</v>
      </c>
      <c r="C294" s="201" t="s">
        <v>381</v>
      </c>
      <c r="D294" s="205" t="s">
        <v>15588</v>
      </c>
      <c r="E294" s="202" t="s">
        <v>18406</v>
      </c>
      <c r="F294" s="205" t="s">
        <v>18758</v>
      </c>
    </row>
    <row r="295" spans="1:6" ht="67.5">
      <c r="A295" s="201" t="s">
        <v>899</v>
      </c>
      <c r="B295" s="204" t="s">
        <v>900</v>
      </c>
      <c r="C295" s="201" t="s">
        <v>381</v>
      </c>
      <c r="D295" s="205" t="s">
        <v>18759</v>
      </c>
      <c r="E295" s="202" t="s">
        <v>18406</v>
      </c>
      <c r="F295" s="205" t="s">
        <v>18760</v>
      </c>
    </row>
    <row r="296" spans="1:6" ht="67.5">
      <c r="A296" s="201" t="s">
        <v>902</v>
      </c>
      <c r="B296" s="204" t="s">
        <v>903</v>
      </c>
      <c r="C296" s="201" t="s">
        <v>381</v>
      </c>
      <c r="D296" s="205" t="s">
        <v>18761</v>
      </c>
      <c r="E296" s="202" t="s">
        <v>18406</v>
      </c>
      <c r="F296" s="205" t="s">
        <v>9372</v>
      </c>
    </row>
    <row r="297" spans="1:6" ht="67.5">
      <c r="A297" s="201" t="s">
        <v>905</v>
      </c>
      <c r="B297" s="204" t="s">
        <v>906</v>
      </c>
      <c r="C297" s="201" t="s">
        <v>381</v>
      </c>
      <c r="D297" s="205" t="s">
        <v>18538</v>
      </c>
      <c r="E297" s="202" t="s">
        <v>18406</v>
      </c>
      <c r="F297" s="205" t="s">
        <v>17051</v>
      </c>
    </row>
    <row r="298" spans="1:6" ht="67.5">
      <c r="A298" s="201" t="s">
        <v>907</v>
      </c>
      <c r="B298" s="204" t="s">
        <v>908</v>
      </c>
      <c r="C298" s="201" t="s">
        <v>381</v>
      </c>
      <c r="D298" s="205" t="s">
        <v>18762</v>
      </c>
      <c r="E298" s="202" t="s">
        <v>18406</v>
      </c>
      <c r="F298" s="205" t="s">
        <v>17940</v>
      </c>
    </row>
    <row r="299" spans="1:6" ht="67.5">
      <c r="A299" s="201" t="s">
        <v>909</v>
      </c>
      <c r="B299" s="204" t="s">
        <v>910</v>
      </c>
      <c r="C299" s="201" t="s">
        <v>381</v>
      </c>
      <c r="D299" s="205" t="s">
        <v>2159</v>
      </c>
      <c r="E299" s="202" t="s">
        <v>18406</v>
      </c>
      <c r="F299" s="205" t="s">
        <v>10978</v>
      </c>
    </row>
    <row r="300" spans="1:6" ht="67.5">
      <c r="A300" s="201" t="s">
        <v>911</v>
      </c>
      <c r="B300" s="204" t="s">
        <v>912</v>
      </c>
      <c r="C300" s="201" t="s">
        <v>381</v>
      </c>
      <c r="D300" s="205" t="s">
        <v>2095</v>
      </c>
      <c r="E300" s="202" t="s">
        <v>18406</v>
      </c>
      <c r="F300" s="205" t="s">
        <v>18763</v>
      </c>
    </row>
    <row r="301" spans="1:6" ht="67.5">
      <c r="A301" s="201" t="s">
        <v>913</v>
      </c>
      <c r="B301" s="204" t="s">
        <v>914</v>
      </c>
      <c r="C301" s="201" t="s">
        <v>381</v>
      </c>
      <c r="D301" s="205" t="s">
        <v>17257</v>
      </c>
      <c r="E301" s="202" t="s">
        <v>18406</v>
      </c>
      <c r="F301" s="205" t="s">
        <v>18764</v>
      </c>
    </row>
    <row r="302" spans="1:6" ht="67.5">
      <c r="A302" s="201" t="s">
        <v>916</v>
      </c>
      <c r="B302" s="204" t="s">
        <v>917</v>
      </c>
      <c r="C302" s="201" t="s">
        <v>381</v>
      </c>
      <c r="D302" s="205" t="s">
        <v>18443</v>
      </c>
      <c r="E302" s="202" t="s">
        <v>18406</v>
      </c>
      <c r="F302" s="205" t="s">
        <v>18765</v>
      </c>
    </row>
    <row r="303" spans="1:6" ht="67.5">
      <c r="A303" s="201" t="s">
        <v>918</v>
      </c>
      <c r="B303" s="204" t="s">
        <v>919</v>
      </c>
      <c r="C303" s="201" t="s">
        <v>381</v>
      </c>
      <c r="D303" s="205" t="s">
        <v>18766</v>
      </c>
      <c r="E303" s="202" t="s">
        <v>18406</v>
      </c>
      <c r="F303" s="205" t="s">
        <v>18767</v>
      </c>
    </row>
    <row r="304" spans="1:6" ht="67.5">
      <c r="A304" s="201" t="s">
        <v>920</v>
      </c>
      <c r="B304" s="204" t="s">
        <v>921</v>
      </c>
      <c r="C304" s="201" t="s">
        <v>381</v>
      </c>
      <c r="D304" s="205" t="s">
        <v>12317</v>
      </c>
      <c r="E304" s="202" t="s">
        <v>18406</v>
      </c>
      <c r="F304" s="205" t="s">
        <v>14903</v>
      </c>
    </row>
    <row r="305" spans="1:6" ht="67.5">
      <c r="A305" s="201" t="s">
        <v>923</v>
      </c>
      <c r="B305" s="204" t="s">
        <v>924</v>
      </c>
      <c r="C305" s="201" t="s">
        <v>381</v>
      </c>
      <c r="D305" s="205" t="s">
        <v>2342</v>
      </c>
      <c r="E305" s="202" t="s">
        <v>18406</v>
      </c>
      <c r="F305" s="205" t="s">
        <v>2782</v>
      </c>
    </row>
    <row r="306" spans="1:6" ht="67.5">
      <c r="A306" s="201" t="s">
        <v>925</v>
      </c>
      <c r="B306" s="204" t="s">
        <v>926</v>
      </c>
      <c r="C306" s="201" t="s">
        <v>381</v>
      </c>
      <c r="D306" s="205" t="s">
        <v>17350</v>
      </c>
      <c r="E306" s="202" t="s">
        <v>18406</v>
      </c>
      <c r="F306" s="205" t="s">
        <v>17825</v>
      </c>
    </row>
    <row r="307" spans="1:6" ht="67.5">
      <c r="A307" s="201" t="s">
        <v>928</v>
      </c>
      <c r="B307" s="204" t="s">
        <v>929</v>
      </c>
      <c r="C307" s="201" t="s">
        <v>381</v>
      </c>
      <c r="D307" s="205" t="s">
        <v>18761</v>
      </c>
      <c r="E307" s="202" t="s">
        <v>18406</v>
      </c>
      <c r="F307" s="205" t="s">
        <v>9372</v>
      </c>
    </row>
    <row r="308" spans="1:6" ht="67.5">
      <c r="A308" s="201" t="s">
        <v>930</v>
      </c>
      <c r="B308" s="204" t="s">
        <v>931</v>
      </c>
      <c r="C308" s="201" t="s">
        <v>381</v>
      </c>
      <c r="D308" s="205" t="s">
        <v>18768</v>
      </c>
      <c r="E308" s="202" t="s">
        <v>18406</v>
      </c>
      <c r="F308" s="205" t="s">
        <v>18769</v>
      </c>
    </row>
    <row r="309" spans="1:6" ht="67.5">
      <c r="A309" s="201" t="s">
        <v>932</v>
      </c>
      <c r="B309" s="204" t="s">
        <v>933</v>
      </c>
      <c r="C309" s="201" t="s">
        <v>381</v>
      </c>
      <c r="D309" s="205" t="s">
        <v>18770</v>
      </c>
      <c r="E309" s="202" t="s">
        <v>18406</v>
      </c>
      <c r="F309" s="205" t="s">
        <v>17986</v>
      </c>
    </row>
    <row r="310" spans="1:6" ht="67.5">
      <c r="A310" s="201" t="s">
        <v>935</v>
      </c>
      <c r="B310" s="204" t="s">
        <v>936</v>
      </c>
      <c r="C310" s="201" t="s">
        <v>381</v>
      </c>
      <c r="D310" s="205" t="s">
        <v>17256</v>
      </c>
      <c r="E310" s="202" t="s">
        <v>18406</v>
      </c>
      <c r="F310" s="205" t="s">
        <v>18771</v>
      </c>
    </row>
    <row r="311" spans="1:6" ht="67.5">
      <c r="A311" s="201" t="s">
        <v>937</v>
      </c>
      <c r="B311" s="204" t="s">
        <v>938</v>
      </c>
      <c r="C311" s="201" t="s">
        <v>381</v>
      </c>
      <c r="D311" s="205" t="s">
        <v>18766</v>
      </c>
      <c r="E311" s="202" t="s">
        <v>18406</v>
      </c>
      <c r="F311" s="205" t="s">
        <v>18767</v>
      </c>
    </row>
    <row r="312" spans="1:6" ht="67.5">
      <c r="A312" s="201" t="s">
        <v>939</v>
      </c>
      <c r="B312" s="204" t="s">
        <v>940</v>
      </c>
      <c r="C312" s="201" t="s">
        <v>381</v>
      </c>
      <c r="D312" s="205" t="s">
        <v>18772</v>
      </c>
      <c r="E312" s="202" t="s">
        <v>18406</v>
      </c>
      <c r="F312" s="205" t="s">
        <v>18773</v>
      </c>
    </row>
    <row r="313" spans="1:6" ht="67.5">
      <c r="A313" s="201" t="s">
        <v>942</v>
      </c>
      <c r="B313" s="204" t="s">
        <v>943</v>
      </c>
      <c r="C313" s="201" t="s">
        <v>381</v>
      </c>
      <c r="D313" s="205" t="s">
        <v>319</v>
      </c>
      <c r="E313" s="202" t="s">
        <v>18406</v>
      </c>
      <c r="F313" s="205" t="s">
        <v>5201</v>
      </c>
    </row>
    <row r="314" spans="1:6" ht="67.5">
      <c r="A314" s="201" t="s">
        <v>944</v>
      </c>
      <c r="B314" s="204" t="s">
        <v>945</v>
      </c>
      <c r="C314" s="201" t="s">
        <v>381</v>
      </c>
      <c r="D314" s="205" t="s">
        <v>18774</v>
      </c>
      <c r="E314" s="202" t="s">
        <v>18406</v>
      </c>
      <c r="F314" s="205" t="s">
        <v>18775</v>
      </c>
    </row>
    <row r="315" spans="1:6" ht="67.5">
      <c r="A315" s="201" t="s">
        <v>946</v>
      </c>
      <c r="B315" s="204" t="s">
        <v>947</v>
      </c>
      <c r="C315" s="201" t="s">
        <v>381</v>
      </c>
      <c r="D315" s="205" t="s">
        <v>17454</v>
      </c>
      <c r="E315" s="202" t="s">
        <v>18406</v>
      </c>
      <c r="F315" s="205" t="s">
        <v>18776</v>
      </c>
    </row>
    <row r="316" spans="1:6" ht="67.5">
      <c r="A316" s="201" t="s">
        <v>948</v>
      </c>
      <c r="B316" s="204" t="s">
        <v>949</v>
      </c>
      <c r="C316" s="201" t="s">
        <v>381</v>
      </c>
      <c r="D316" s="205" t="s">
        <v>18777</v>
      </c>
      <c r="E316" s="202" t="s">
        <v>18406</v>
      </c>
      <c r="F316" s="205" t="s">
        <v>17231</v>
      </c>
    </row>
    <row r="317" spans="1:6" ht="67.5">
      <c r="A317" s="201" t="s">
        <v>951</v>
      </c>
      <c r="B317" s="204" t="s">
        <v>952</v>
      </c>
      <c r="C317" s="201" t="s">
        <v>381</v>
      </c>
      <c r="D317" s="205" t="s">
        <v>18778</v>
      </c>
      <c r="E317" s="202" t="s">
        <v>18406</v>
      </c>
      <c r="F317" s="205" t="s">
        <v>18779</v>
      </c>
    </row>
    <row r="318" spans="1:6" ht="54">
      <c r="A318" s="201" t="s">
        <v>953</v>
      </c>
      <c r="B318" s="204" t="s">
        <v>954</v>
      </c>
      <c r="C318" s="201" t="s">
        <v>381</v>
      </c>
      <c r="D318" s="205" t="s">
        <v>18780</v>
      </c>
      <c r="E318" s="202" t="s">
        <v>18406</v>
      </c>
      <c r="F318" s="205" t="s">
        <v>18632</v>
      </c>
    </row>
    <row r="319" spans="1:6" ht="54">
      <c r="A319" s="201" t="s">
        <v>956</v>
      </c>
      <c r="B319" s="204" t="s">
        <v>957</v>
      </c>
      <c r="C319" s="201" t="s">
        <v>381</v>
      </c>
      <c r="D319" s="205" t="s">
        <v>18781</v>
      </c>
      <c r="E319" s="202" t="s">
        <v>18406</v>
      </c>
      <c r="F319" s="205" t="s">
        <v>17946</v>
      </c>
    </row>
    <row r="320" spans="1:6" ht="54">
      <c r="A320" s="201" t="s">
        <v>959</v>
      </c>
      <c r="B320" s="204" t="s">
        <v>960</v>
      </c>
      <c r="C320" s="201" t="s">
        <v>381</v>
      </c>
      <c r="D320" s="205" t="s">
        <v>17601</v>
      </c>
      <c r="E320" s="202" t="s">
        <v>18406</v>
      </c>
      <c r="F320" s="205" t="s">
        <v>18782</v>
      </c>
    </row>
    <row r="321" spans="1:6" ht="54">
      <c r="A321" s="201" t="s">
        <v>962</v>
      </c>
      <c r="B321" s="204" t="s">
        <v>963</v>
      </c>
      <c r="C321" s="201" t="s">
        <v>381</v>
      </c>
      <c r="D321" s="205" t="s">
        <v>18783</v>
      </c>
      <c r="E321" s="202" t="s">
        <v>18406</v>
      </c>
      <c r="F321" s="205" t="s">
        <v>18784</v>
      </c>
    </row>
    <row r="322" spans="1:6" ht="54">
      <c r="A322" s="201" t="s">
        <v>964</v>
      </c>
      <c r="B322" s="204" t="s">
        <v>965</v>
      </c>
      <c r="C322" s="201" t="s">
        <v>381</v>
      </c>
      <c r="D322" s="205" t="s">
        <v>18785</v>
      </c>
      <c r="E322" s="202" t="s">
        <v>18406</v>
      </c>
      <c r="F322" s="205" t="s">
        <v>18786</v>
      </c>
    </row>
    <row r="323" spans="1:6" ht="54">
      <c r="A323" s="201" t="s">
        <v>966</v>
      </c>
      <c r="B323" s="204" t="s">
        <v>967</v>
      </c>
      <c r="C323" s="201" t="s">
        <v>381</v>
      </c>
      <c r="D323" s="205" t="s">
        <v>18787</v>
      </c>
      <c r="E323" s="202" t="s">
        <v>18406</v>
      </c>
      <c r="F323" s="205" t="s">
        <v>7916</v>
      </c>
    </row>
    <row r="324" spans="1:6" ht="54">
      <c r="A324" s="201" t="s">
        <v>969</v>
      </c>
      <c r="B324" s="204" t="s">
        <v>970</v>
      </c>
      <c r="C324" s="201" t="s">
        <v>381</v>
      </c>
      <c r="D324" s="205" t="s">
        <v>4253</v>
      </c>
      <c r="E324" s="202" t="s">
        <v>18406</v>
      </c>
      <c r="F324" s="205" t="s">
        <v>13315</v>
      </c>
    </row>
    <row r="325" spans="1:6" ht="54">
      <c r="A325" s="201" t="s">
        <v>971</v>
      </c>
      <c r="B325" s="204" t="s">
        <v>972</v>
      </c>
      <c r="C325" s="201" t="s">
        <v>381</v>
      </c>
      <c r="D325" s="205" t="s">
        <v>18788</v>
      </c>
      <c r="E325" s="202" t="s">
        <v>18406</v>
      </c>
      <c r="F325" s="205" t="s">
        <v>18789</v>
      </c>
    </row>
    <row r="326" spans="1:6" ht="54">
      <c r="A326" s="201" t="s">
        <v>973</v>
      </c>
      <c r="B326" s="204" t="s">
        <v>974</v>
      </c>
      <c r="C326" s="201" t="s">
        <v>381</v>
      </c>
      <c r="D326" s="205" t="s">
        <v>18790</v>
      </c>
      <c r="E326" s="202" t="s">
        <v>18406</v>
      </c>
      <c r="F326" s="205" t="s">
        <v>17561</v>
      </c>
    </row>
    <row r="327" spans="1:6" ht="54">
      <c r="A327" s="201" t="s">
        <v>976</v>
      </c>
      <c r="B327" s="204" t="s">
        <v>977</v>
      </c>
      <c r="C327" s="201" t="s">
        <v>381</v>
      </c>
      <c r="D327" s="205" t="s">
        <v>17433</v>
      </c>
      <c r="E327" s="202" t="s">
        <v>18406</v>
      </c>
      <c r="F327" s="205" t="s">
        <v>634</v>
      </c>
    </row>
    <row r="328" spans="1:6" ht="54">
      <c r="A328" s="201" t="s">
        <v>979</v>
      </c>
      <c r="B328" s="204" t="s">
        <v>980</v>
      </c>
      <c r="C328" s="201" t="s">
        <v>381</v>
      </c>
      <c r="D328" s="205" t="s">
        <v>18791</v>
      </c>
      <c r="E328" s="202" t="s">
        <v>18406</v>
      </c>
      <c r="F328" s="205" t="s">
        <v>17875</v>
      </c>
    </row>
    <row r="329" spans="1:6" ht="67.5">
      <c r="A329" s="201" t="s">
        <v>981</v>
      </c>
      <c r="B329" s="204" t="s">
        <v>982</v>
      </c>
      <c r="C329" s="201" t="s">
        <v>381</v>
      </c>
      <c r="D329" s="205" t="s">
        <v>18792</v>
      </c>
      <c r="E329" s="202" t="s">
        <v>18406</v>
      </c>
      <c r="F329" s="205" t="s">
        <v>18793</v>
      </c>
    </row>
    <row r="330" spans="1:6" ht="54">
      <c r="A330" s="201" t="s">
        <v>983</v>
      </c>
      <c r="B330" s="204" t="s">
        <v>984</v>
      </c>
      <c r="C330" s="201" t="s">
        <v>381</v>
      </c>
      <c r="D330" s="205" t="s">
        <v>17224</v>
      </c>
      <c r="E330" s="202" t="s">
        <v>18406</v>
      </c>
      <c r="F330" s="205" t="s">
        <v>18794</v>
      </c>
    </row>
    <row r="331" spans="1:6" ht="54">
      <c r="A331" s="201" t="s">
        <v>985</v>
      </c>
      <c r="B331" s="204" t="s">
        <v>986</v>
      </c>
      <c r="C331" s="201" t="s">
        <v>381</v>
      </c>
      <c r="D331" s="205" t="s">
        <v>17224</v>
      </c>
      <c r="E331" s="202" t="s">
        <v>18406</v>
      </c>
      <c r="F331" s="205" t="s">
        <v>18794</v>
      </c>
    </row>
    <row r="332" spans="1:6" ht="54">
      <c r="A332" s="201" t="s">
        <v>987</v>
      </c>
      <c r="B332" s="204" t="s">
        <v>988</v>
      </c>
      <c r="C332" s="201" t="s">
        <v>381</v>
      </c>
      <c r="D332" s="205" t="s">
        <v>18795</v>
      </c>
      <c r="E332" s="202" t="s">
        <v>18406</v>
      </c>
      <c r="F332" s="205" t="s">
        <v>18796</v>
      </c>
    </row>
    <row r="333" spans="1:6" ht="54">
      <c r="A333" s="201" t="s">
        <v>989</v>
      </c>
      <c r="B333" s="204" t="s">
        <v>990</v>
      </c>
      <c r="C333" s="201" t="s">
        <v>381</v>
      </c>
      <c r="D333" s="205" t="s">
        <v>18797</v>
      </c>
      <c r="E333" s="202" t="s">
        <v>18406</v>
      </c>
      <c r="F333" s="205" t="s">
        <v>18798</v>
      </c>
    </row>
    <row r="334" spans="1:6" ht="54">
      <c r="A334" s="201" t="s">
        <v>991</v>
      </c>
      <c r="B334" s="204" t="s">
        <v>992</v>
      </c>
      <c r="C334" s="201" t="s">
        <v>381</v>
      </c>
      <c r="D334" s="205" t="s">
        <v>18799</v>
      </c>
      <c r="E334" s="202" t="s">
        <v>18406</v>
      </c>
      <c r="F334" s="205" t="s">
        <v>18800</v>
      </c>
    </row>
    <row r="335" spans="1:6" ht="54">
      <c r="A335" s="201" t="s">
        <v>993</v>
      </c>
      <c r="B335" s="204" t="s">
        <v>994</v>
      </c>
      <c r="C335" s="201" t="s">
        <v>381</v>
      </c>
      <c r="D335" s="205" t="s">
        <v>18801</v>
      </c>
      <c r="E335" s="202" t="s">
        <v>18406</v>
      </c>
      <c r="F335" s="205" t="s">
        <v>18802</v>
      </c>
    </row>
    <row r="336" spans="1:6" ht="40.5">
      <c r="A336" s="201" t="s">
        <v>995</v>
      </c>
      <c r="B336" s="204" t="s">
        <v>996</v>
      </c>
      <c r="C336" s="201" t="s">
        <v>31</v>
      </c>
      <c r="D336" s="205" t="s">
        <v>18803</v>
      </c>
      <c r="E336" s="202" t="s">
        <v>18406</v>
      </c>
      <c r="F336" s="205" t="s">
        <v>18804</v>
      </c>
    </row>
    <row r="337" spans="1:6" ht="54">
      <c r="A337" s="201" t="s">
        <v>997</v>
      </c>
      <c r="B337" s="204" t="s">
        <v>998</v>
      </c>
      <c r="C337" s="201" t="s">
        <v>31</v>
      </c>
      <c r="D337" s="205" t="s">
        <v>18805</v>
      </c>
      <c r="E337" s="202" t="s">
        <v>18406</v>
      </c>
      <c r="F337" s="205" t="s">
        <v>18806</v>
      </c>
    </row>
    <row r="338" spans="1:6" ht="40.5">
      <c r="A338" s="201" t="s">
        <v>999</v>
      </c>
      <c r="B338" s="204" t="s">
        <v>1000</v>
      </c>
      <c r="C338" s="201" t="s">
        <v>31</v>
      </c>
      <c r="D338" s="205" t="s">
        <v>18807</v>
      </c>
      <c r="E338" s="202" t="s">
        <v>18406</v>
      </c>
      <c r="F338" s="205" t="s">
        <v>18808</v>
      </c>
    </row>
    <row r="339" spans="1:6" ht="40.5">
      <c r="A339" s="201" t="s">
        <v>1001</v>
      </c>
      <c r="B339" s="204" t="s">
        <v>1002</v>
      </c>
      <c r="C339" s="201" t="s">
        <v>31</v>
      </c>
      <c r="D339" s="205" t="s">
        <v>18809</v>
      </c>
      <c r="E339" s="202" t="s">
        <v>18406</v>
      </c>
      <c r="F339" s="205" t="s">
        <v>18810</v>
      </c>
    </row>
    <row r="340" spans="1:6" ht="54">
      <c r="A340" s="201" t="s">
        <v>1003</v>
      </c>
      <c r="B340" s="204" t="s">
        <v>1004</v>
      </c>
      <c r="C340" s="201" t="s">
        <v>31</v>
      </c>
      <c r="D340" s="205" t="s">
        <v>18811</v>
      </c>
      <c r="E340" s="202" t="s">
        <v>18406</v>
      </c>
      <c r="F340" s="205" t="s">
        <v>18812</v>
      </c>
    </row>
    <row r="341" spans="1:6" ht="40.5">
      <c r="A341" s="201" t="s">
        <v>1005</v>
      </c>
      <c r="B341" s="204" t="s">
        <v>1006</v>
      </c>
      <c r="C341" s="201" t="s">
        <v>31</v>
      </c>
      <c r="D341" s="205" t="s">
        <v>18813</v>
      </c>
      <c r="E341" s="202" t="s">
        <v>18406</v>
      </c>
      <c r="F341" s="205" t="s">
        <v>18814</v>
      </c>
    </row>
    <row r="342" spans="1:6" ht="54">
      <c r="A342" s="201" t="s">
        <v>1007</v>
      </c>
      <c r="B342" s="204" t="s">
        <v>1008</v>
      </c>
      <c r="C342" s="201" t="s">
        <v>31</v>
      </c>
      <c r="D342" s="205" t="s">
        <v>18815</v>
      </c>
      <c r="E342" s="202" t="s">
        <v>18406</v>
      </c>
      <c r="F342" s="205" t="s">
        <v>18816</v>
      </c>
    </row>
    <row r="343" spans="1:6" ht="40.5">
      <c r="A343" s="201" t="s">
        <v>1009</v>
      </c>
      <c r="B343" s="204" t="s">
        <v>1010</v>
      </c>
      <c r="C343" s="201" t="s">
        <v>31</v>
      </c>
      <c r="D343" s="205" t="s">
        <v>18817</v>
      </c>
      <c r="E343" s="202" t="s">
        <v>18406</v>
      </c>
      <c r="F343" s="205" t="s">
        <v>18818</v>
      </c>
    </row>
    <row r="344" spans="1:6" ht="54">
      <c r="A344" s="201" t="s">
        <v>1011</v>
      </c>
      <c r="B344" s="204" t="s">
        <v>1012</v>
      </c>
      <c r="C344" s="201" t="s">
        <v>381</v>
      </c>
      <c r="D344" s="205" t="s">
        <v>18819</v>
      </c>
      <c r="E344" s="202" t="s">
        <v>18406</v>
      </c>
      <c r="F344" s="205" t="s">
        <v>18820</v>
      </c>
    </row>
    <row r="345" spans="1:6" ht="54">
      <c r="A345" s="201" t="s">
        <v>1013</v>
      </c>
      <c r="B345" s="204" t="s">
        <v>1014</v>
      </c>
      <c r="C345" s="201" t="s">
        <v>381</v>
      </c>
      <c r="D345" s="205" t="s">
        <v>18821</v>
      </c>
      <c r="E345" s="202" t="s">
        <v>18406</v>
      </c>
      <c r="F345" s="205" t="s">
        <v>18822</v>
      </c>
    </row>
    <row r="346" spans="1:6" ht="40.5">
      <c r="A346" s="201" t="s">
        <v>1015</v>
      </c>
      <c r="B346" s="204" t="s">
        <v>1016</v>
      </c>
      <c r="C346" s="201" t="s">
        <v>31</v>
      </c>
      <c r="D346" s="205" t="s">
        <v>18823</v>
      </c>
      <c r="E346" s="202" t="s">
        <v>18406</v>
      </c>
      <c r="F346" s="205" t="s">
        <v>18824</v>
      </c>
    </row>
    <row r="347" spans="1:6" ht="54">
      <c r="A347" s="201" t="s">
        <v>1018</v>
      </c>
      <c r="B347" s="204" t="s">
        <v>1019</v>
      </c>
      <c r="C347" s="201" t="s">
        <v>31</v>
      </c>
      <c r="D347" s="205" t="s">
        <v>18825</v>
      </c>
      <c r="E347" s="202" t="s">
        <v>18406</v>
      </c>
      <c r="F347" s="205" t="s">
        <v>18826</v>
      </c>
    </row>
    <row r="348" spans="1:6" ht="40.5">
      <c r="A348" s="201" t="s">
        <v>1020</v>
      </c>
      <c r="B348" s="204" t="s">
        <v>1021</v>
      </c>
      <c r="C348" s="201" t="s">
        <v>31</v>
      </c>
      <c r="D348" s="205" t="s">
        <v>18827</v>
      </c>
      <c r="E348" s="202" t="s">
        <v>18406</v>
      </c>
      <c r="F348" s="205" t="s">
        <v>18828</v>
      </c>
    </row>
    <row r="349" spans="1:6" ht="40.5">
      <c r="A349" s="201" t="s">
        <v>1022</v>
      </c>
      <c r="B349" s="204" t="s">
        <v>1023</v>
      </c>
      <c r="C349" s="201" t="s">
        <v>31</v>
      </c>
      <c r="D349" s="205" t="s">
        <v>18829</v>
      </c>
      <c r="E349" s="202" t="s">
        <v>18406</v>
      </c>
      <c r="F349" s="205" t="s">
        <v>18830</v>
      </c>
    </row>
    <row r="350" spans="1:6" ht="54">
      <c r="A350" s="201" t="s">
        <v>1024</v>
      </c>
      <c r="B350" s="204" t="s">
        <v>1025</v>
      </c>
      <c r="C350" s="201" t="s">
        <v>31</v>
      </c>
      <c r="D350" s="205" t="s">
        <v>18831</v>
      </c>
      <c r="E350" s="202" t="s">
        <v>18406</v>
      </c>
      <c r="F350" s="205" t="s">
        <v>18832</v>
      </c>
    </row>
    <row r="351" spans="1:6" ht="54">
      <c r="A351" s="201" t="s">
        <v>1026</v>
      </c>
      <c r="B351" s="204" t="s">
        <v>1027</v>
      </c>
      <c r="C351" s="201" t="s">
        <v>31</v>
      </c>
      <c r="D351" s="205" t="s">
        <v>18833</v>
      </c>
      <c r="E351" s="202" t="s">
        <v>18406</v>
      </c>
      <c r="F351" s="205" t="s">
        <v>18834</v>
      </c>
    </row>
    <row r="352" spans="1:6" ht="54">
      <c r="A352" s="201" t="s">
        <v>1029</v>
      </c>
      <c r="B352" s="204" t="s">
        <v>1030</v>
      </c>
      <c r="C352" s="201" t="s">
        <v>31</v>
      </c>
      <c r="D352" s="205" t="s">
        <v>18835</v>
      </c>
      <c r="E352" s="202" t="s">
        <v>18406</v>
      </c>
      <c r="F352" s="205" t="s">
        <v>13450</v>
      </c>
    </row>
    <row r="353" spans="1:6" ht="54">
      <c r="A353" s="201" t="s">
        <v>1031</v>
      </c>
      <c r="B353" s="204" t="s">
        <v>1032</v>
      </c>
      <c r="C353" s="201" t="s">
        <v>31</v>
      </c>
      <c r="D353" s="205" t="s">
        <v>18836</v>
      </c>
      <c r="E353" s="202" t="s">
        <v>18406</v>
      </c>
      <c r="F353" s="205" t="s">
        <v>18837</v>
      </c>
    </row>
    <row r="354" spans="1:6" ht="54">
      <c r="A354" s="201" t="s">
        <v>1033</v>
      </c>
      <c r="B354" s="204" t="s">
        <v>1034</v>
      </c>
      <c r="C354" s="201" t="s">
        <v>31</v>
      </c>
      <c r="D354" s="205" t="s">
        <v>18838</v>
      </c>
      <c r="E354" s="202" t="s">
        <v>18406</v>
      </c>
      <c r="F354" s="205" t="s">
        <v>18839</v>
      </c>
    </row>
    <row r="355" spans="1:6" ht="54">
      <c r="A355" s="201" t="s">
        <v>1035</v>
      </c>
      <c r="B355" s="204" t="s">
        <v>1036</v>
      </c>
      <c r="C355" s="201" t="s">
        <v>31</v>
      </c>
      <c r="D355" s="205" t="s">
        <v>18840</v>
      </c>
      <c r="E355" s="202" t="s">
        <v>18406</v>
      </c>
      <c r="F355" s="205" t="s">
        <v>18841</v>
      </c>
    </row>
    <row r="356" spans="1:6" ht="54">
      <c r="A356" s="201" t="s">
        <v>1037</v>
      </c>
      <c r="B356" s="204" t="s">
        <v>1038</v>
      </c>
      <c r="C356" s="201" t="s">
        <v>31</v>
      </c>
      <c r="D356" s="205" t="s">
        <v>10256</v>
      </c>
      <c r="E356" s="202" t="s">
        <v>18406</v>
      </c>
      <c r="F356" s="205" t="s">
        <v>9391</v>
      </c>
    </row>
    <row r="357" spans="1:6" ht="54">
      <c r="A357" s="201" t="s">
        <v>1039</v>
      </c>
      <c r="B357" s="204" t="s">
        <v>1040</v>
      </c>
      <c r="C357" s="201" t="s">
        <v>31</v>
      </c>
      <c r="D357" s="205" t="s">
        <v>18842</v>
      </c>
      <c r="E357" s="202" t="s">
        <v>18406</v>
      </c>
      <c r="F357" s="205" t="s">
        <v>18843</v>
      </c>
    </row>
    <row r="358" spans="1:6" ht="54">
      <c r="A358" s="201" t="s">
        <v>1041</v>
      </c>
      <c r="B358" s="204" t="s">
        <v>1042</v>
      </c>
      <c r="C358" s="201" t="s">
        <v>31</v>
      </c>
      <c r="D358" s="205" t="s">
        <v>18844</v>
      </c>
      <c r="E358" s="202" t="s">
        <v>18406</v>
      </c>
      <c r="F358" s="205" t="s">
        <v>18845</v>
      </c>
    </row>
    <row r="359" spans="1:6" ht="54">
      <c r="A359" s="201" t="s">
        <v>1044</v>
      </c>
      <c r="B359" s="204" t="s">
        <v>1045</v>
      </c>
      <c r="C359" s="201" t="s">
        <v>31</v>
      </c>
      <c r="D359" s="205" t="s">
        <v>18846</v>
      </c>
      <c r="E359" s="202" t="s">
        <v>18406</v>
      </c>
      <c r="F359" s="205" t="s">
        <v>18847</v>
      </c>
    </row>
    <row r="360" spans="1:6" ht="54">
      <c r="A360" s="201" t="s">
        <v>1046</v>
      </c>
      <c r="B360" s="204" t="s">
        <v>1047</v>
      </c>
      <c r="C360" s="201" t="s">
        <v>31</v>
      </c>
      <c r="D360" s="205" t="s">
        <v>18848</v>
      </c>
      <c r="E360" s="202" t="s">
        <v>18406</v>
      </c>
      <c r="F360" s="205" t="s">
        <v>18849</v>
      </c>
    </row>
    <row r="361" spans="1:6" ht="54">
      <c r="A361" s="201" t="s">
        <v>1048</v>
      </c>
      <c r="B361" s="204" t="s">
        <v>1049</v>
      </c>
      <c r="C361" s="201" t="s">
        <v>31</v>
      </c>
      <c r="D361" s="205" t="s">
        <v>18850</v>
      </c>
      <c r="E361" s="202" t="s">
        <v>18406</v>
      </c>
      <c r="F361" s="205" t="s">
        <v>18851</v>
      </c>
    </row>
    <row r="362" spans="1:6" ht="54">
      <c r="A362" s="201" t="s">
        <v>1050</v>
      </c>
      <c r="B362" s="204" t="s">
        <v>1051</v>
      </c>
      <c r="C362" s="201" t="s">
        <v>31</v>
      </c>
      <c r="D362" s="205" t="s">
        <v>18852</v>
      </c>
      <c r="E362" s="202" t="s">
        <v>18406</v>
      </c>
      <c r="F362" s="205" t="s">
        <v>18853</v>
      </c>
    </row>
    <row r="363" spans="1:6" ht="54">
      <c r="A363" s="201" t="s">
        <v>1052</v>
      </c>
      <c r="B363" s="204" t="s">
        <v>1053</v>
      </c>
      <c r="C363" s="201" t="s">
        <v>31</v>
      </c>
      <c r="D363" s="205" t="s">
        <v>18854</v>
      </c>
      <c r="E363" s="202" t="s">
        <v>18406</v>
      </c>
      <c r="F363" s="205" t="s">
        <v>18855</v>
      </c>
    </row>
    <row r="364" spans="1:6" ht="54">
      <c r="A364" s="201" t="s">
        <v>1054</v>
      </c>
      <c r="B364" s="204" t="s">
        <v>1055</v>
      </c>
      <c r="C364" s="201" t="s">
        <v>31</v>
      </c>
      <c r="D364" s="205" t="s">
        <v>18856</v>
      </c>
      <c r="E364" s="202" t="s">
        <v>18406</v>
      </c>
      <c r="F364" s="205" t="s">
        <v>18857</v>
      </c>
    </row>
    <row r="365" spans="1:6" ht="54">
      <c r="A365" s="201" t="s">
        <v>1056</v>
      </c>
      <c r="B365" s="204" t="s">
        <v>1057</v>
      </c>
      <c r="C365" s="201" t="s">
        <v>31</v>
      </c>
      <c r="D365" s="205" t="s">
        <v>18858</v>
      </c>
      <c r="E365" s="202" t="s">
        <v>18406</v>
      </c>
      <c r="F365" s="205" t="s">
        <v>18859</v>
      </c>
    </row>
    <row r="366" spans="1:6" ht="27">
      <c r="A366" s="201" t="s">
        <v>1058</v>
      </c>
      <c r="B366" s="204" t="s">
        <v>1059</v>
      </c>
      <c r="C366" s="201" t="s">
        <v>31</v>
      </c>
      <c r="D366" s="205" t="s">
        <v>18860</v>
      </c>
      <c r="E366" s="202" t="s">
        <v>18406</v>
      </c>
      <c r="F366" s="205" t="s">
        <v>18861</v>
      </c>
    </row>
    <row r="367" spans="1:6" ht="27">
      <c r="A367" s="201" t="s">
        <v>1060</v>
      </c>
      <c r="B367" s="204" t="s">
        <v>1061</v>
      </c>
      <c r="C367" s="201" t="s">
        <v>31</v>
      </c>
      <c r="D367" s="205" t="s">
        <v>18862</v>
      </c>
      <c r="E367" s="202" t="s">
        <v>18406</v>
      </c>
      <c r="F367" s="205" t="s">
        <v>18863</v>
      </c>
    </row>
    <row r="368" spans="1:6" ht="40.5">
      <c r="A368" s="201" t="s">
        <v>1062</v>
      </c>
      <c r="B368" s="204" t="s">
        <v>1063</v>
      </c>
      <c r="C368" s="201" t="s">
        <v>31</v>
      </c>
      <c r="D368" s="205" t="s">
        <v>18864</v>
      </c>
      <c r="E368" s="202" t="s">
        <v>18406</v>
      </c>
      <c r="F368" s="205" t="s">
        <v>18865</v>
      </c>
    </row>
    <row r="369" spans="1:6" ht="40.5">
      <c r="A369" s="201" t="s">
        <v>1064</v>
      </c>
      <c r="B369" s="204" t="s">
        <v>1065</v>
      </c>
      <c r="C369" s="201" t="s">
        <v>381</v>
      </c>
      <c r="D369" s="205" t="s">
        <v>18866</v>
      </c>
      <c r="E369" s="202" t="s">
        <v>18406</v>
      </c>
      <c r="F369" s="205" t="s">
        <v>18867</v>
      </c>
    </row>
    <row r="370" spans="1:6" ht="40.5">
      <c r="A370" s="201" t="s">
        <v>1066</v>
      </c>
      <c r="B370" s="204" t="s">
        <v>1067</v>
      </c>
      <c r="C370" s="201" t="s">
        <v>381</v>
      </c>
      <c r="D370" s="205" t="s">
        <v>18868</v>
      </c>
      <c r="E370" s="202" t="s">
        <v>18406</v>
      </c>
      <c r="F370" s="205" t="s">
        <v>18869</v>
      </c>
    </row>
    <row r="371" spans="1:6" ht="54">
      <c r="A371" s="201" t="s">
        <v>1068</v>
      </c>
      <c r="B371" s="204" t="s">
        <v>1069</v>
      </c>
      <c r="C371" s="201" t="s">
        <v>1070</v>
      </c>
      <c r="D371" s="205" t="s">
        <v>18870</v>
      </c>
      <c r="E371" s="202" t="s">
        <v>18406</v>
      </c>
      <c r="F371" s="205" t="s">
        <v>1043</v>
      </c>
    </row>
    <row r="372" spans="1:6" ht="94.5">
      <c r="A372" s="201" t="s">
        <v>1071</v>
      </c>
      <c r="B372" s="204" t="s">
        <v>1072</v>
      </c>
      <c r="C372" s="201" t="s">
        <v>1070</v>
      </c>
      <c r="D372" s="205" t="s">
        <v>18871</v>
      </c>
      <c r="E372" s="202" t="s">
        <v>18406</v>
      </c>
      <c r="F372" s="205" t="s">
        <v>18872</v>
      </c>
    </row>
    <row r="373" spans="1:6" ht="94.5">
      <c r="A373" s="201" t="s">
        <v>1073</v>
      </c>
      <c r="B373" s="204" t="s">
        <v>1074</v>
      </c>
      <c r="C373" s="201" t="s">
        <v>1070</v>
      </c>
      <c r="D373" s="205" t="s">
        <v>18873</v>
      </c>
      <c r="E373" s="202" t="s">
        <v>18406</v>
      </c>
      <c r="F373" s="205" t="s">
        <v>18874</v>
      </c>
    </row>
    <row r="374" spans="1:6" ht="67.5">
      <c r="A374" s="201" t="s">
        <v>1075</v>
      </c>
      <c r="B374" s="204" t="s">
        <v>1076</v>
      </c>
      <c r="C374" s="201" t="s">
        <v>1070</v>
      </c>
      <c r="D374" s="205" t="s">
        <v>18875</v>
      </c>
      <c r="E374" s="202" t="s">
        <v>18406</v>
      </c>
      <c r="F374" s="205" t="s">
        <v>18876</v>
      </c>
    </row>
    <row r="375" spans="1:6" ht="54">
      <c r="A375" s="201" t="s">
        <v>1077</v>
      </c>
      <c r="B375" s="204" t="s">
        <v>1078</v>
      </c>
      <c r="C375" s="201" t="s">
        <v>1070</v>
      </c>
      <c r="D375" s="205" t="s">
        <v>8582</v>
      </c>
      <c r="E375" s="202" t="s">
        <v>18406</v>
      </c>
      <c r="F375" s="205" t="s">
        <v>8582</v>
      </c>
    </row>
    <row r="376" spans="1:6" ht="40.5">
      <c r="A376" s="201" t="s">
        <v>1080</v>
      </c>
      <c r="B376" s="204" t="s">
        <v>1081</v>
      </c>
      <c r="C376" s="201" t="s">
        <v>1070</v>
      </c>
      <c r="D376" s="205" t="s">
        <v>901</v>
      </c>
      <c r="E376" s="202" t="s">
        <v>18406</v>
      </c>
      <c r="F376" s="205" t="s">
        <v>18877</v>
      </c>
    </row>
    <row r="377" spans="1:6" ht="67.5">
      <c r="A377" s="201" t="s">
        <v>1083</v>
      </c>
      <c r="B377" s="204" t="s">
        <v>1084</v>
      </c>
      <c r="C377" s="201" t="s">
        <v>1070</v>
      </c>
      <c r="D377" s="205" t="s">
        <v>18878</v>
      </c>
      <c r="E377" s="202" t="s">
        <v>18406</v>
      </c>
      <c r="F377" s="205" t="s">
        <v>18879</v>
      </c>
    </row>
    <row r="378" spans="1:6" ht="40.5">
      <c r="A378" s="201" t="s">
        <v>1085</v>
      </c>
      <c r="B378" s="204" t="s">
        <v>1086</v>
      </c>
      <c r="C378" s="201" t="s">
        <v>1070</v>
      </c>
      <c r="D378" s="205" t="s">
        <v>18880</v>
      </c>
      <c r="E378" s="202" t="s">
        <v>18406</v>
      </c>
      <c r="F378" s="205" t="s">
        <v>18881</v>
      </c>
    </row>
    <row r="379" spans="1:6" ht="81">
      <c r="A379" s="201" t="s">
        <v>1087</v>
      </c>
      <c r="B379" s="204" t="s">
        <v>1088</v>
      </c>
      <c r="C379" s="201" t="s">
        <v>1070</v>
      </c>
      <c r="D379" s="205" t="s">
        <v>18882</v>
      </c>
      <c r="E379" s="202" t="s">
        <v>18406</v>
      </c>
      <c r="F379" s="205" t="s">
        <v>18883</v>
      </c>
    </row>
    <row r="380" spans="1:6" ht="54">
      <c r="A380" s="201" t="s">
        <v>1089</v>
      </c>
      <c r="B380" s="204" t="s">
        <v>1090</v>
      </c>
      <c r="C380" s="201" t="s">
        <v>1070</v>
      </c>
      <c r="D380" s="205" t="s">
        <v>18884</v>
      </c>
      <c r="E380" s="202" t="s">
        <v>18406</v>
      </c>
      <c r="F380" s="205" t="s">
        <v>18885</v>
      </c>
    </row>
    <row r="381" spans="1:6" ht="40.5">
      <c r="A381" s="201" t="s">
        <v>1091</v>
      </c>
      <c r="B381" s="204" t="s">
        <v>1092</v>
      </c>
      <c r="C381" s="201" t="s">
        <v>1070</v>
      </c>
      <c r="D381" s="205" t="s">
        <v>17339</v>
      </c>
      <c r="E381" s="202" t="s">
        <v>18406</v>
      </c>
      <c r="F381" s="205" t="s">
        <v>17339</v>
      </c>
    </row>
    <row r="382" spans="1:6" ht="40.5">
      <c r="A382" s="201" t="s">
        <v>1093</v>
      </c>
      <c r="B382" s="204" t="s">
        <v>1094</v>
      </c>
      <c r="C382" s="201" t="s">
        <v>1070</v>
      </c>
      <c r="D382" s="205" t="s">
        <v>18886</v>
      </c>
      <c r="E382" s="202" t="s">
        <v>18406</v>
      </c>
      <c r="F382" s="205" t="s">
        <v>18887</v>
      </c>
    </row>
    <row r="383" spans="1:6" ht="40.5">
      <c r="A383" s="201" t="s">
        <v>1095</v>
      </c>
      <c r="B383" s="204" t="s">
        <v>1096</v>
      </c>
      <c r="C383" s="201" t="s">
        <v>1070</v>
      </c>
      <c r="D383" s="205" t="s">
        <v>18888</v>
      </c>
      <c r="E383" s="202" t="s">
        <v>18406</v>
      </c>
      <c r="F383" s="205" t="s">
        <v>10223</v>
      </c>
    </row>
    <row r="384" spans="1:6" ht="54">
      <c r="A384" s="201" t="s">
        <v>1097</v>
      </c>
      <c r="B384" s="204" t="s">
        <v>1098</v>
      </c>
      <c r="C384" s="201" t="s">
        <v>1070</v>
      </c>
      <c r="D384" s="205" t="s">
        <v>18889</v>
      </c>
      <c r="E384" s="202" t="s">
        <v>18406</v>
      </c>
      <c r="F384" s="205" t="s">
        <v>18890</v>
      </c>
    </row>
    <row r="385" spans="1:6" ht="40.5">
      <c r="A385" s="201" t="s">
        <v>1099</v>
      </c>
      <c r="B385" s="204" t="s">
        <v>1100</v>
      </c>
      <c r="C385" s="201" t="s">
        <v>1070</v>
      </c>
      <c r="D385" s="205" t="s">
        <v>18891</v>
      </c>
      <c r="E385" s="202" t="s">
        <v>18406</v>
      </c>
      <c r="F385" s="205" t="s">
        <v>18892</v>
      </c>
    </row>
    <row r="386" spans="1:6" ht="67.5">
      <c r="A386" s="201" t="s">
        <v>1101</v>
      </c>
      <c r="B386" s="204" t="s">
        <v>1102</v>
      </c>
      <c r="C386" s="201" t="s">
        <v>1070</v>
      </c>
      <c r="D386" s="205" t="s">
        <v>9172</v>
      </c>
      <c r="E386" s="202" t="s">
        <v>18406</v>
      </c>
      <c r="F386" s="205" t="s">
        <v>9172</v>
      </c>
    </row>
    <row r="387" spans="1:6" ht="54">
      <c r="A387" s="201" t="s">
        <v>1104</v>
      </c>
      <c r="B387" s="204" t="s">
        <v>1105</v>
      </c>
      <c r="C387" s="201" t="s">
        <v>1070</v>
      </c>
      <c r="D387" s="205" t="s">
        <v>18893</v>
      </c>
      <c r="E387" s="202" t="s">
        <v>18406</v>
      </c>
      <c r="F387" s="205" t="s">
        <v>18894</v>
      </c>
    </row>
    <row r="388" spans="1:6" ht="94.5">
      <c r="A388" s="201" t="s">
        <v>1106</v>
      </c>
      <c r="B388" s="204" t="s">
        <v>1107</v>
      </c>
      <c r="C388" s="201" t="s">
        <v>1070</v>
      </c>
      <c r="D388" s="205" t="s">
        <v>18895</v>
      </c>
      <c r="E388" s="202" t="s">
        <v>18406</v>
      </c>
      <c r="F388" s="205" t="s">
        <v>18896</v>
      </c>
    </row>
    <row r="389" spans="1:6" ht="67.5">
      <c r="A389" s="201" t="s">
        <v>1108</v>
      </c>
      <c r="B389" s="204" t="s">
        <v>1109</v>
      </c>
      <c r="C389" s="201" t="s">
        <v>1070</v>
      </c>
      <c r="D389" s="205" t="s">
        <v>18897</v>
      </c>
      <c r="E389" s="202" t="s">
        <v>18406</v>
      </c>
      <c r="F389" s="205" t="s">
        <v>18898</v>
      </c>
    </row>
    <row r="390" spans="1:6" ht="81">
      <c r="A390" s="201" t="s">
        <v>1110</v>
      </c>
      <c r="B390" s="204" t="s">
        <v>1111</v>
      </c>
      <c r="C390" s="201" t="s">
        <v>1070</v>
      </c>
      <c r="D390" s="205" t="s">
        <v>14736</v>
      </c>
      <c r="E390" s="202" t="s">
        <v>18406</v>
      </c>
      <c r="F390" s="205" t="s">
        <v>18899</v>
      </c>
    </row>
    <row r="391" spans="1:6" ht="67.5">
      <c r="A391" s="201" t="s">
        <v>1112</v>
      </c>
      <c r="B391" s="204" t="s">
        <v>1113</v>
      </c>
      <c r="C391" s="201" t="s">
        <v>1070</v>
      </c>
      <c r="D391" s="205" t="s">
        <v>18900</v>
      </c>
      <c r="E391" s="202" t="s">
        <v>18406</v>
      </c>
      <c r="F391" s="205" t="s">
        <v>18901</v>
      </c>
    </row>
    <row r="392" spans="1:6" ht="67.5">
      <c r="A392" s="201" t="s">
        <v>1114</v>
      </c>
      <c r="B392" s="204" t="s">
        <v>1115</v>
      </c>
      <c r="C392" s="201" t="s">
        <v>1070</v>
      </c>
      <c r="D392" s="205" t="s">
        <v>18902</v>
      </c>
      <c r="E392" s="202" t="s">
        <v>18406</v>
      </c>
      <c r="F392" s="205" t="s">
        <v>18903</v>
      </c>
    </row>
    <row r="393" spans="1:6" ht="81">
      <c r="A393" s="201" t="s">
        <v>1116</v>
      </c>
      <c r="B393" s="204" t="s">
        <v>1117</v>
      </c>
      <c r="C393" s="201" t="s">
        <v>1070</v>
      </c>
      <c r="D393" s="205" t="s">
        <v>18057</v>
      </c>
      <c r="E393" s="202" t="s">
        <v>18406</v>
      </c>
      <c r="F393" s="205" t="s">
        <v>18904</v>
      </c>
    </row>
    <row r="394" spans="1:6" ht="54">
      <c r="A394" s="201" t="s">
        <v>1118</v>
      </c>
      <c r="B394" s="204" t="s">
        <v>1119</v>
      </c>
      <c r="C394" s="201" t="s">
        <v>1070</v>
      </c>
      <c r="D394" s="205" t="s">
        <v>823</v>
      </c>
      <c r="E394" s="202" t="s">
        <v>18406</v>
      </c>
      <c r="F394" s="205" t="s">
        <v>18905</v>
      </c>
    </row>
    <row r="395" spans="1:6" ht="40.5">
      <c r="A395" s="201" t="s">
        <v>1121</v>
      </c>
      <c r="B395" s="204" t="s">
        <v>1122</v>
      </c>
      <c r="C395" s="201" t="s">
        <v>1070</v>
      </c>
      <c r="D395" s="205" t="s">
        <v>6228</v>
      </c>
      <c r="E395" s="202" t="s">
        <v>18406</v>
      </c>
      <c r="F395" s="205" t="s">
        <v>6228</v>
      </c>
    </row>
    <row r="396" spans="1:6" ht="81">
      <c r="A396" s="201" t="s">
        <v>1124</v>
      </c>
      <c r="B396" s="204" t="s">
        <v>1125</v>
      </c>
      <c r="C396" s="201" t="s">
        <v>1070</v>
      </c>
      <c r="D396" s="205" t="s">
        <v>18906</v>
      </c>
      <c r="E396" s="202" t="s">
        <v>18406</v>
      </c>
      <c r="F396" s="205" t="s">
        <v>18907</v>
      </c>
    </row>
    <row r="397" spans="1:6" ht="54">
      <c r="A397" s="201" t="s">
        <v>1126</v>
      </c>
      <c r="B397" s="204" t="s">
        <v>1127</v>
      </c>
      <c r="C397" s="201" t="s">
        <v>1070</v>
      </c>
      <c r="D397" s="205" t="s">
        <v>18908</v>
      </c>
      <c r="E397" s="202" t="s">
        <v>18406</v>
      </c>
      <c r="F397" s="205" t="s">
        <v>18909</v>
      </c>
    </row>
    <row r="398" spans="1:6" ht="54">
      <c r="A398" s="201" t="s">
        <v>1128</v>
      </c>
      <c r="B398" s="204" t="s">
        <v>1129</v>
      </c>
      <c r="C398" s="201" t="s">
        <v>1070</v>
      </c>
      <c r="D398" s="205" t="s">
        <v>3763</v>
      </c>
      <c r="E398" s="202" t="s">
        <v>18406</v>
      </c>
      <c r="F398" s="205" t="s">
        <v>18910</v>
      </c>
    </row>
    <row r="399" spans="1:6" ht="54">
      <c r="A399" s="201" t="s">
        <v>1130</v>
      </c>
      <c r="B399" s="204" t="s">
        <v>1131</v>
      </c>
      <c r="C399" s="201" t="s">
        <v>1070</v>
      </c>
      <c r="D399" s="205" t="s">
        <v>18911</v>
      </c>
      <c r="E399" s="202" t="s">
        <v>18406</v>
      </c>
      <c r="F399" s="205" t="s">
        <v>18912</v>
      </c>
    </row>
    <row r="400" spans="1:6" ht="54">
      <c r="A400" s="201" t="s">
        <v>1132</v>
      </c>
      <c r="B400" s="204" t="s">
        <v>1133</v>
      </c>
      <c r="C400" s="201" t="s">
        <v>1070</v>
      </c>
      <c r="D400" s="205" t="s">
        <v>18913</v>
      </c>
      <c r="E400" s="202" t="s">
        <v>18406</v>
      </c>
      <c r="F400" s="205" t="s">
        <v>18913</v>
      </c>
    </row>
    <row r="401" spans="1:6" ht="67.5">
      <c r="A401" s="201" t="s">
        <v>1135</v>
      </c>
      <c r="B401" s="204" t="s">
        <v>1136</v>
      </c>
      <c r="C401" s="201" t="s">
        <v>1070</v>
      </c>
      <c r="D401" s="205" t="s">
        <v>17266</v>
      </c>
      <c r="E401" s="202" t="s">
        <v>18406</v>
      </c>
      <c r="F401" s="205" t="s">
        <v>18914</v>
      </c>
    </row>
    <row r="402" spans="1:6" ht="54">
      <c r="A402" s="201" t="s">
        <v>1137</v>
      </c>
      <c r="B402" s="204" t="s">
        <v>1138</v>
      </c>
      <c r="C402" s="201" t="s">
        <v>1070</v>
      </c>
      <c r="D402" s="205" t="s">
        <v>18915</v>
      </c>
      <c r="E402" s="202" t="s">
        <v>18406</v>
      </c>
      <c r="F402" s="205" t="s">
        <v>18916</v>
      </c>
    </row>
    <row r="403" spans="1:6" ht="40.5">
      <c r="A403" s="201" t="s">
        <v>1139</v>
      </c>
      <c r="B403" s="204" t="s">
        <v>18917</v>
      </c>
      <c r="C403" s="201" t="s">
        <v>1070</v>
      </c>
      <c r="D403" s="205" t="s">
        <v>18918</v>
      </c>
      <c r="E403" s="202" t="s">
        <v>18406</v>
      </c>
      <c r="F403" s="205" t="s">
        <v>18918</v>
      </c>
    </row>
    <row r="404" spans="1:6" ht="67.5">
      <c r="A404" s="201" t="s">
        <v>1140</v>
      </c>
      <c r="B404" s="204" t="s">
        <v>1141</v>
      </c>
      <c r="C404" s="201" t="s">
        <v>1070</v>
      </c>
      <c r="D404" s="205" t="s">
        <v>2090</v>
      </c>
      <c r="E404" s="202" t="s">
        <v>18406</v>
      </c>
      <c r="F404" s="205" t="s">
        <v>2090</v>
      </c>
    </row>
    <row r="405" spans="1:6" ht="81">
      <c r="A405" s="201" t="s">
        <v>1143</v>
      </c>
      <c r="B405" s="204" t="s">
        <v>1144</v>
      </c>
      <c r="C405" s="201" t="s">
        <v>1070</v>
      </c>
      <c r="D405" s="205" t="s">
        <v>18919</v>
      </c>
      <c r="E405" s="202" t="s">
        <v>18406</v>
      </c>
      <c r="F405" s="205" t="s">
        <v>18920</v>
      </c>
    </row>
    <row r="406" spans="1:6" ht="67.5">
      <c r="A406" s="201" t="s">
        <v>1145</v>
      </c>
      <c r="B406" s="204" t="s">
        <v>1146</v>
      </c>
      <c r="C406" s="201" t="s">
        <v>1070</v>
      </c>
      <c r="D406" s="205" t="s">
        <v>18921</v>
      </c>
      <c r="E406" s="202" t="s">
        <v>18406</v>
      </c>
      <c r="F406" s="205" t="s">
        <v>18922</v>
      </c>
    </row>
    <row r="407" spans="1:6" ht="40.5">
      <c r="A407" s="201" t="s">
        <v>1147</v>
      </c>
      <c r="B407" s="204" t="s">
        <v>1148</v>
      </c>
      <c r="C407" s="201" t="s">
        <v>1070</v>
      </c>
      <c r="D407" s="205" t="s">
        <v>18923</v>
      </c>
      <c r="E407" s="202" t="s">
        <v>18406</v>
      </c>
      <c r="F407" s="205" t="s">
        <v>18923</v>
      </c>
    </row>
    <row r="408" spans="1:6" ht="67.5">
      <c r="A408" s="201" t="s">
        <v>1149</v>
      </c>
      <c r="B408" s="204" t="s">
        <v>1150</v>
      </c>
      <c r="C408" s="201" t="s">
        <v>1070</v>
      </c>
      <c r="D408" s="205" t="s">
        <v>18924</v>
      </c>
      <c r="E408" s="202" t="s">
        <v>18406</v>
      </c>
      <c r="F408" s="205" t="s">
        <v>18925</v>
      </c>
    </row>
    <row r="409" spans="1:6" ht="81">
      <c r="A409" s="201" t="s">
        <v>1151</v>
      </c>
      <c r="B409" s="204" t="s">
        <v>1152</v>
      </c>
      <c r="C409" s="201" t="s">
        <v>1070</v>
      </c>
      <c r="D409" s="205" t="s">
        <v>594</v>
      </c>
      <c r="E409" s="202" t="s">
        <v>18406</v>
      </c>
      <c r="F409" s="205" t="s">
        <v>17196</v>
      </c>
    </row>
    <row r="410" spans="1:6" ht="67.5">
      <c r="A410" s="201" t="s">
        <v>1153</v>
      </c>
      <c r="B410" s="204" t="s">
        <v>1154</v>
      </c>
      <c r="C410" s="201" t="s">
        <v>1070</v>
      </c>
      <c r="D410" s="205" t="s">
        <v>12741</v>
      </c>
      <c r="E410" s="202" t="s">
        <v>18406</v>
      </c>
      <c r="F410" s="205" t="s">
        <v>12741</v>
      </c>
    </row>
    <row r="411" spans="1:6" ht="81">
      <c r="A411" s="201" t="s">
        <v>1156</v>
      </c>
      <c r="B411" s="204" t="s">
        <v>18926</v>
      </c>
      <c r="C411" s="201" t="s">
        <v>1070</v>
      </c>
      <c r="D411" s="205" t="s">
        <v>18927</v>
      </c>
      <c r="E411" s="202" t="s">
        <v>18406</v>
      </c>
      <c r="F411" s="205" t="s">
        <v>18928</v>
      </c>
    </row>
    <row r="412" spans="1:6" ht="54">
      <c r="A412" s="201" t="s">
        <v>1158</v>
      </c>
      <c r="B412" s="204" t="s">
        <v>1159</v>
      </c>
      <c r="C412" s="201" t="s">
        <v>1070</v>
      </c>
      <c r="D412" s="205" t="s">
        <v>18929</v>
      </c>
      <c r="E412" s="202" t="s">
        <v>18406</v>
      </c>
      <c r="F412" s="205" t="s">
        <v>18930</v>
      </c>
    </row>
    <row r="413" spans="1:6" ht="54">
      <c r="A413" s="201" t="s">
        <v>1160</v>
      </c>
      <c r="B413" s="204" t="s">
        <v>18931</v>
      </c>
      <c r="C413" s="201" t="s">
        <v>1070</v>
      </c>
      <c r="D413" s="205" t="s">
        <v>6535</v>
      </c>
      <c r="E413" s="202" t="s">
        <v>18406</v>
      </c>
      <c r="F413" s="205" t="s">
        <v>6535</v>
      </c>
    </row>
    <row r="414" spans="1:6" ht="54">
      <c r="A414" s="201" t="s">
        <v>1162</v>
      </c>
      <c r="B414" s="204" t="s">
        <v>18932</v>
      </c>
      <c r="C414" s="201" t="s">
        <v>1070</v>
      </c>
      <c r="D414" s="205" t="s">
        <v>2286</v>
      </c>
      <c r="E414" s="202" t="s">
        <v>18406</v>
      </c>
      <c r="F414" s="205" t="s">
        <v>2286</v>
      </c>
    </row>
    <row r="415" spans="1:6" ht="54">
      <c r="A415" s="201" t="s">
        <v>1164</v>
      </c>
      <c r="B415" s="204" t="s">
        <v>18933</v>
      </c>
      <c r="C415" s="201" t="s">
        <v>1070</v>
      </c>
      <c r="D415" s="205" t="s">
        <v>435</v>
      </c>
      <c r="E415" s="202" t="s">
        <v>18406</v>
      </c>
      <c r="F415" s="205" t="s">
        <v>435</v>
      </c>
    </row>
    <row r="416" spans="1:6" ht="54">
      <c r="A416" s="201" t="s">
        <v>1166</v>
      </c>
      <c r="B416" s="204" t="s">
        <v>18934</v>
      </c>
      <c r="C416" s="201" t="s">
        <v>1070</v>
      </c>
      <c r="D416" s="205" t="s">
        <v>15597</v>
      </c>
      <c r="E416" s="202" t="s">
        <v>18406</v>
      </c>
      <c r="F416" s="205" t="s">
        <v>15597</v>
      </c>
    </row>
    <row r="417" spans="1:6" ht="54">
      <c r="A417" s="201" t="s">
        <v>1167</v>
      </c>
      <c r="B417" s="204" t="s">
        <v>1168</v>
      </c>
      <c r="C417" s="201" t="s">
        <v>1070</v>
      </c>
      <c r="D417" s="205" t="s">
        <v>8496</v>
      </c>
      <c r="E417" s="202" t="s">
        <v>18406</v>
      </c>
      <c r="F417" s="205" t="s">
        <v>8496</v>
      </c>
    </row>
    <row r="418" spans="1:6" ht="54">
      <c r="A418" s="201" t="s">
        <v>1170</v>
      </c>
      <c r="B418" s="204" t="s">
        <v>1171</v>
      </c>
      <c r="C418" s="201" t="s">
        <v>1070</v>
      </c>
      <c r="D418" s="205" t="s">
        <v>9723</v>
      </c>
      <c r="E418" s="202" t="s">
        <v>18406</v>
      </c>
      <c r="F418" s="205" t="s">
        <v>9723</v>
      </c>
    </row>
    <row r="419" spans="1:6" ht="54">
      <c r="A419" s="201" t="s">
        <v>1172</v>
      </c>
      <c r="B419" s="204" t="s">
        <v>18935</v>
      </c>
      <c r="C419" s="201" t="s">
        <v>1070</v>
      </c>
      <c r="D419" s="205" t="s">
        <v>18936</v>
      </c>
      <c r="E419" s="202" t="s">
        <v>18406</v>
      </c>
      <c r="F419" s="205" t="s">
        <v>18936</v>
      </c>
    </row>
    <row r="420" spans="1:6" ht="40.5">
      <c r="A420" s="201" t="s">
        <v>1174</v>
      </c>
      <c r="B420" s="204" t="s">
        <v>1175</v>
      </c>
      <c r="C420" s="201" t="s">
        <v>1070</v>
      </c>
      <c r="D420" s="205" t="s">
        <v>18937</v>
      </c>
      <c r="E420" s="202" t="s">
        <v>18406</v>
      </c>
      <c r="F420" s="205" t="s">
        <v>18938</v>
      </c>
    </row>
    <row r="421" spans="1:6" ht="54">
      <c r="A421" s="201" t="s">
        <v>1177</v>
      </c>
      <c r="B421" s="204" t="s">
        <v>1178</v>
      </c>
      <c r="C421" s="201" t="s">
        <v>1070</v>
      </c>
      <c r="D421" s="205" t="s">
        <v>18939</v>
      </c>
      <c r="E421" s="202" t="s">
        <v>18406</v>
      </c>
      <c r="F421" s="205" t="s">
        <v>18940</v>
      </c>
    </row>
    <row r="422" spans="1:6" ht="67.5">
      <c r="A422" s="201" t="s">
        <v>1179</v>
      </c>
      <c r="B422" s="204" t="s">
        <v>1180</v>
      </c>
      <c r="C422" s="201" t="s">
        <v>1070</v>
      </c>
      <c r="D422" s="205" t="s">
        <v>18941</v>
      </c>
      <c r="E422" s="202" t="s">
        <v>18406</v>
      </c>
      <c r="F422" s="205" t="s">
        <v>18941</v>
      </c>
    </row>
    <row r="423" spans="1:6" ht="40.5">
      <c r="A423" s="201" t="s">
        <v>1182</v>
      </c>
      <c r="B423" s="204" t="s">
        <v>18942</v>
      </c>
      <c r="C423" s="201" t="s">
        <v>1070</v>
      </c>
      <c r="D423" s="205" t="s">
        <v>18943</v>
      </c>
      <c r="E423" s="202" t="s">
        <v>18406</v>
      </c>
      <c r="F423" s="205" t="s">
        <v>18943</v>
      </c>
    </row>
    <row r="424" spans="1:6" ht="40.5">
      <c r="A424" s="201" t="s">
        <v>1183</v>
      </c>
      <c r="B424" s="204" t="s">
        <v>1184</v>
      </c>
      <c r="C424" s="201" t="s">
        <v>1070</v>
      </c>
      <c r="D424" s="205" t="s">
        <v>18944</v>
      </c>
      <c r="E424" s="202" t="s">
        <v>18406</v>
      </c>
      <c r="F424" s="205" t="s">
        <v>18945</v>
      </c>
    </row>
    <row r="425" spans="1:6" ht="40.5">
      <c r="A425" s="201" t="s">
        <v>1185</v>
      </c>
      <c r="B425" s="204" t="s">
        <v>1186</v>
      </c>
      <c r="C425" s="201" t="s">
        <v>1070</v>
      </c>
      <c r="D425" s="205" t="s">
        <v>18946</v>
      </c>
      <c r="E425" s="202" t="s">
        <v>18406</v>
      </c>
      <c r="F425" s="205" t="s">
        <v>17325</v>
      </c>
    </row>
    <row r="426" spans="1:6" ht="54">
      <c r="A426" s="201" t="s">
        <v>1188</v>
      </c>
      <c r="B426" s="204" t="s">
        <v>18947</v>
      </c>
      <c r="C426" s="201" t="s">
        <v>1070</v>
      </c>
      <c r="D426" s="205" t="s">
        <v>17810</v>
      </c>
      <c r="E426" s="202" t="s">
        <v>18406</v>
      </c>
      <c r="F426" s="205" t="s">
        <v>17810</v>
      </c>
    </row>
    <row r="427" spans="1:6" ht="40.5">
      <c r="A427" s="201" t="s">
        <v>1191</v>
      </c>
      <c r="B427" s="204" t="s">
        <v>1192</v>
      </c>
      <c r="C427" s="201" t="s">
        <v>1070</v>
      </c>
      <c r="D427" s="205" t="s">
        <v>18948</v>
      </c>
      <c r="E427" s="202" t="s">
        <v>18406</v>
      </c>
      <c r="F427" s="205" t="s">
        <v>18949</v>
      </c>
    </row>
    <row r="428" spans="1:6" ht="40.5">
      <c r="A428" s="201" t="s">
        <v>1193</v>
      </c>
      <c r="B428" s="204" t="s">
        <v>1194</v>
      </c>
      <c r="C428" s="201" t="s">
        <v>1070</v>
      </c>
      <c r="D428" s="205" t="s">
        <v>18950</v>
      </c>
      <c r="E428" s="202" t="s">
        <v>18406</v>
      </c>
      <c r="F428" s="205" t="s">
        <v>18951</v>
      </c>
    </row>
    <row r="429" spans="1:6" ht="40.5">
      <c r="A429" s="201" t="s">
        <v>1195</v>
      </c>
      <c r="B429" s="204" t="s">
        <v>1196</v>
      </c>
      <c r="C429" s="201" t="s">
        <v>1070</v>
      </c>
      <c r="D429" s="205" t="s">
        <v>18952</v>
      </c>
      <c r="E429" s="202" t="s">
        <v>18406</v>
      </c>
      <c r="F429" s="205" t="s">
        <v>18953</v>
      </c>
    </row>
    <row r="430" spans="1:6" ht="54">
      <c r="A430" s="201" t="s">
        <v>1197</v>
      </c>
      <c r="B430" s="204" t="s">
        <v>1198</v>
      </c>
      <c r="C430" s="201" t="s">
        <v>1070</v>
      </c>
      <c r="D430" s="205" t="s">
        <v>18954</v>
      </c>
      <c r="E430" s="202" t="s">
        <v>18406</v>
      </c>
      <c r="F430" s="205" t="s">
        <v>18955</v>
      </c>
    </row>
    <row r="431" spans="1:6" ht="54">
      <c r="A431" s="201" t="s">
        <v>1199</v>
      </c>
      <c r="B431" s="204" t="s">
        <v>1200</v>
      </c>
      <c r="C431" s="201" t="s">
        <v>1070</v>
      </c>
      <c r="D431" s="205" t="s">
        <v>18956</v>
      </c>
      <c r="E431" s="202" t="s">
        <v>18406</v>
      </c>
      <c r="F431" s="205" t="s">
        <v>17491</v>
      </c>
    </row>
    <row r="432" spans="1:6" ht="54">
      <c r="A432" s="201" t="s">
        <v>1201</v>
      </c>
      <c r="B432" s="204" t="s">
        <v>18957</v>
      </c>
      <c r="C432" s="201" t="s">
        <v>1070</v>
      </c>
      <c r="D432" s="205" t="s">
        <v>6614</v>
      </c>
      <c r="E432" s="202" t="s">
        <v>18406</v>
      </c>
      <c r="F432" s="205" t="s">
        <v>6614</v>
      </c>
    </row>
    <row r="433" spans="1:6" ht="40.5">
      <c r="A433" s="201" t="s">
        <v>1203</v>
      </c>
      <c r="B433" s="204" t="s">
        <v>1204</v>
      </c>
      <c r="C433" s="201" t="s">
        <v>1070</v>
      </c>
      <c r="D433" s="205" t="s">
        <v>18958</v>
      </c>
      <c r="E433" s="202" t="s">
        <v>18406</v>
      </c>
      <c r="F433" s="205" t="s">
        <v>18959</v>
      </c>
    </row>
    <row r="434" spans="1:6" ht="67.5">
      <c r="A434" s="201" t="s">
        <v>1205</v>
      </c>
      <c r="B434" s="204" t="s">
        <v>1206</v>
      </c>
      <c r="C434" s="201" t="s">
        <v>1070</v>
      </c>
      <c r="D434" s="205" t="s">
        <v>18960</v>
      </c>
      <c r="E434" s="202" t="s">
        <v>18406</v>
      </c>
      <c r="F434" s="205" t="s">
        <v>18961</v>
      </c>
    </row>
    <row r="435" spans="1:6" ht="67.5">
      <c r="A435" s="201" t="s">
        <v>1207</v>
      </c>
      <c r="B435" s="204" t="s">
        <v>1208</v>
      </c>
      <c r="C435" s="201" t="s">
        <v>1070</v>
      </c>
      <c r="D435" s="205" t="s">
        <v>18962</v>
      </c>
      <c r="E435" s="202" t="s">
        <v>18406</v>
      </c>
      <c r="F435" s="205" t="s">
        <v>18963</v>
      </c>
    </row>
    <row r="436" spans="1:6" ht="54">
      <c r="A436" s="201" t="s">
        <v>1209</v>
      </c>
      <c r="B436" s="204" t="s">
        <v>1210</v>
      </c>
      <c r="C436" s="201" t="s">
        <v>1070</v>
      </c>
      <c r="D436" s="205" t="s">
        <v>1496</v>
      </c>
      <c r="E436" s="202" t="s">
        <v>18406</v>
      </c>
      <c r="F436" s="205" t="s">
        <v>1496</v>
      </c>
    </row>
    <row r="437" spans="1:6" ht="40.5">
      <c r="A437" s="201" t="s">
        <v>1212</v>
      </c>
      <c r="B437" s="204" t="s">
        <v>1213</v>
      </c>
      <c r="C437" s="201" t="s">
        <v>1070</v>
      </c>
      <c r="D437" s="205" t="s">
        <v>17451</v>
      </c>
      <c r="E437" s="202" t="s">
        <v>18406</v>
      </c>
      <c r="F437" s="205" t="s">
        <v>17451</v>
      </c>
    </row>
    <row r="438" spans="1:6" ht="54">
      <c r="A438" s="201" t="s">
        <v>1214</v>
      </c>
      <c r="B438" s="204" t="s">
        <v>1215</v>
      </c>
      <c r="C438" s="201" t="s">
        <v>1070</v>
      </c>
      <c r="D438" s="205" t="s">
        <v>17237</v>
      </c>
      <c r="E438" s="202" t="s">
        <v>18406</v>
      </c>
      <c r="F438" s="205" t="s">
        <v>18964</v>
      </c>
    </row>
    <row r="439" spans="1:6" ht="67.5">
      <c r="A439" s="201" t="s">
        <v>1216</v>
      </c>
      <c r="B439" s="204" t="s">
        <v>1217</v>
      </c>
      <c r="C439" s="201" t="s">
        <v>1070</v>
      </c>
      <c r="D439" s="205" t="s">
        <v>6970</v>
      </c>
      <c r="E439" s="202" t="s">
        <v>18406</v>
      </c>
      <c r="F439" s="205" t="s">
        <v>6970</v>
      </c>
    </row>
    <row r="440" spans="1:6" ht="54">
      <c r="A440" s="201" t="s">
        <v>1219</v>
      </c>
      <c r="B440" s="204" t="s">
        <v>1220</v>
      </c>
      <c r="C440" s="201" t="s">
        <v>1070</v>
      </c>
      <c r="D440" s="205" t="s">
        <v>17688</v>
      </c>
      <c r="E440" s="202" t="s">
        <v>18406</v>
      </c>
      <c r="F440" s="205" t="s">
        <v>17688</v>
      </c>
    </row>
    <row r="441" spans="1:6" ht="67.5">
      <c r="A441" s="201" t="s">
        <v>1222</v>
      </c>
      <c r="B441" s="204" t="s">
        <v>1223</v>
      </c>
      <c r="C441" s="201" t="s">
        <v>1070</v>
      </c>
      <c r="D441" s="205" t="s">
        <v>8634</v>
      </c>
      <c r="E441" s="202" t="s">
        <v>18406</v>
      </c>
      <c r="F441" s="205" t="s">
        <v>8634</v>
      </c>
    </row>
    <row r="442" spans="1:6" ht="40.5">
      <c r="A442" s="201" t="s">
        <v>1225</v>
      </c>
      <c r="B442" s="204" t="s">
        <v>1226</v>
      </c>
      <c r="C442" s="201" t="s">
        <v>1070</v>
      </c>
      <c r="D442" s="205" t="s">
        <v>3352</v>
      </c>
      <c r="E442" s="202" t="s">
        <v>18406</v>
      </c>
      <c r="F442" s="205" t="s">
        <v>3352</v>
      </c>
    </row>
    <row r="443" spans="1:6" ht="40.5">
      <c r="A443" s="201" t="s">
        <v>1228</v>
      </c>
      <c r="B443" s="204" t="s">
        <v>1229</v>
      </c>
      <c r="C443" s="201" t="s">
        <v>1070</v>
      </c>
      <c r="D443" s="205" t="s">
        <v>12310</v>
      </c>
      <c r="E443" s="202" t="s">
        <v>18406</v>
      </c>
      <c r="F443" s="205" t="s">
        <v>12310</v>
      </c>
    </row>
    <row r="444" spans="1:6" ht="81">
      <c r="A444" s="201" t="s">
        <v>1231</v>
      </c>
      <c r="B444" s="204" t="s">
        <v>18965</v>
      </c>
      <c r="C444" s="201" t="s">
        <v>1070</v>
      </c>
      <c r="D444" s="205" t="s">
        <v>3783</v>
      </c>
      <c r="E444" s="202" t="s">
        <v>18406</v>
      </c>
      <c r="F444" s="205" t="s">
        <v>3783</v>
      </c>
    </row>
    <row r="445" spans="1:6" ht="81">
      <c r="A445" s="201" t="s">
        <v>1233</v>
      </c>
      <c r="B445" s="204" t="s">
        <v>1234</v>
      </c>
      <c r="C445" s="201" t="s">
        <v>1070</v>
      </c>
      <c r="D445" s="205" t="s">
        <v>18966</v>
      </c>
      <c r="E445" s="202" t="s">
        <v>18406</v>
      </c>
      <c r="F445" s="205" t="s">
        <v>18967</v>
      </c>
    </row>
    <row r="446" spans="1:6" ht="81">
      <c r="A446" s="201" t="s">
        <v>1235</v>
      </c>
      <c r="B446" s="204" t="s">
        <v>1236</v>
      </c>
      <c r="C446" s="201" t="s">
        <v>1070</v>
      </c>
      <c r="D446" s="205" t="s">
        <v>18968</v>
      </c>
      <c r="E446" s="202" t="s">
        <v>18406</v>
      </c>
      <c r="F446" s="205" t="s">
        <v>18969</v>
      </c>
    </row>
    <row r="447" spans="1:6" ht="54">
      <c r="A447" s="201" t="s">
        <v>1237</v>
      </c>
      <c r="B447" s="204" t="s">
        <v>18970</v>
      </c>
      <c r="C447" s="201" t="s">
        <v>1070</v>
      </c>
      <c r="D447" s="205" t="s">
        <v>18971</v>
      </c>
      <c r="E447" s="202" t="s">
        <v>18406</v>
      </c>
      <c r="F447" s="205" t="s">
        <v>18972</v>
      </c>
    </row>
    <row r="448" spans="1:6" ht="54">
      <c r="A448" s="201" t="s">
        <v>1239</v>
      </c>
      <c r="B448" s="204" t="s">
        <v>1240</v>
      </c>
      <c r="C448" s="201" t="s">
        <v>1070</v>
      </c>
      <c r="D448" s="205" t="s">
        <v>18973</v>
      </c>
      <c r="E448" s="202" t="s">
        <v>18406</v>
      </c>
      <c r="F448" s="205" t="s">
        <v>7552</v>
      </c>
    </row>
    <row r="449" spans="1:6" ht="54">
      <c r="A449" s="201" t="s">
        <v>1242</v>
      </c>
      <c r="B449" s="204" t="s">
        <v>1243</v>
      </c>
      <c r="C449" s="201" t="s">
        <v>1070</v>
      </c>
      <c r="D449" s="205" t="s">
        <v>18532</v>
      </c>
      <c r="E449" s="202" t="s">
        <v>18406</v>
      </c>
      <c r="F449" s="205" t="s">
        <v>18532</v>
      </c>
    </row>
    <row r="450" spans="1:6" ht="54">
      <c r="A450" s="201" t="s">
        <v>1244</v>
      </c>
      <c r="B450" s="204" t="s">
        <v>1245</v>
      </c>
      <c r="C450" s="201" t="s">
        <v>1070</v>
      </c>
      <c r="D450" s="205" t="s">
        <v>17249</v>
      </c>
      <c r="E450" s="202" t="s">
        <v>18406</v>
      </c>
      <c r="F450" s="205" t="s">
        <v>17249</v>
      </c>
    </row>
    <row r="451" spans="1:6" ht="54">
      <c r="A451" s="201" t="s">
        <v>1247</v>
      </c>
      <c r="B451" s="204" t="s">
        <v>1248</v>
      </c>
      <c r="C451" s="201" t="s">
        <v>1070</v>
      </c>
      <c r="D451" s="205" t="s">
        <v>18974</v>
      </c>
      <c r="E451" s="202" t="s">
        <v>18406</v>
      </c>
      <c r="F451" s="205" t="s">
        <v>18974</v>
      </c>
    </row>
    <row r="452" spans="1:6" ht="54">
      <c r="A452" s="201" t="s">
        <v>1249</v>
      </c>
      <c r="B452" s="204" t="s">
        <v>1250</v>
      </c>
      <c r="C452" s="201" t="s">
        <v>1070</v>
      </c>
      <c r="D452" s="205" t="s">
        <v>17114</v>
      </c>
      <c r="E452" s="202" t="s">
        <v>18406</v>
      </c>
      <c r="F452" s="205" t="s">
        <v>18975</v>
      </c>
    </row>
    <row r="453" spans="1:6" ht="54">
      <c r="A453" s="201" t="s">
        <v>1251</v>
      </c>
      <c r="B453" s="204" t="s">
        <v>1252</v>
      </c>
      <c r="C453" s="201" t="s">
        <v>1070</v>
      </c>
      <c r="D453" s="205" t="s">
        <v>18976</v>
      </c>
      <c r="E453" s="202" t="s">
        <v>18406</v>
      </c>
      <c r="F453" s="205" t="s">
        <v>18976</v>
      </c>
    </row>
    <row r="454" spans="1:6" ht="67.5">
      <c r="A454" s="201" t="s">
        <v>1254</v>
      </c>
      <c r="B454" s="204" t="s">
        <v>1255</v>
      </c>
      <c r="C454" s="201" t="s">
        <v>1070</v>
      </c>
      <c r="D454" s="205" t="s">
        <v>18977</v>
      </c>
      <c r="E454" s="202" t="s">
        <v>18406</v>
      </c>
      <c r="F454" s="205" t="s">
        <v>18978</v>
      </c>
    </row>
    <row r="455" spans="1:6" ht="54">
      <c r="A455" s="201" t="s">
        <v>1256</v>
      </c>
      <c r="B455" s="204" t="s">
        <v>1257</v>
      </c>
      <c r="C455" s="201" t="s">
        <v>1070</v>
      </c>
      <c r="D455" s="205" t="s">
        <v>7880</v>
      </c>
      <c r="E455" s="202" t="s">
        <v>18406</v>
      </c>
      <c r="F455" s="205" t="s">
        <v>7880</v>
      </c>
    </row>
    <row r="456" spans="1:6" ht="67.5">
      <c r="A456" s="201" t="s">
        <v>1259</v>
      </c>
      <c r="B456" s="204" t="s">
        <v>1260</v>
      </c>
      <c r="C456" s="201" t="s">
        <v>1070</v>
      </c>
      <c r="D456" s="205" t="s">
        <v>18979</v>
      </c>
      <c r="E456" s="202" t="s">
        <v>18406</v>
      </c>
      <c r="F456" s="205" t="s">
        <v>18979</v>
      </c>
    </row>
    <row r="457" spans="1:6" ht="81">
      <c r="A457" s="201" t="s">
        <v>1261</v>
      </c>
      <c r="B457" s="204" t="s">
        <v>1262</v>
      </c>
      <c r="C457" s="201" t="s">
        <v>1070</v>
      </c>
      <c r="D457" s="205" t="s">
        <v>18980</v>
      </c>
      <c r="E457" s="202" t="s">
        <v>18406</v>
      </c>
      <c r="F457" s="205" t="s">
        <v>18981</v>
      </c>
    </row>
    <row r="458" spans="1:6" ht="40.5">
      <c r="A458" s="201" t="s">
        <v>1263</v>
      </c>
      <c r="B458" s="204" t="s">
        <v>1264</v>
      </c>
      <c r="C458" s="201" t="s">
        <v>1070</v>
      </c>
      <c r="D458" s="205" t="s">
        <v>17481</v>
      </c>
      <c r="E458" s="202" t="s">
        <v>18406</v>
      </c>
      <c r="F458" s="205" t="s">
        <v>18982</v>
      </c>
    </row>
    <row r="459" spans="1:6" ht="81">
      <c r="A459" s="201" t="s">
        <v>1265</v>
      </c>
      <c r="B459" s="204" t="s">
        <v>1266</v>
      </c>
      <c r="C459" s="201" t="s">
        <v>1070</v>
      </c>
      <c r="D459" s="205" t="s">
        <v>18983</v>
      </c>
      <c r="E459" s="202" t="s">
        <v>18406</v>
      </c>
      <c r="F459" s="205" t="s">
        <v>18984</v>
      </c>
    </row>
    <row r="460" spans="1:6" ht="81">
      <c r="A460" s="201" t="s">
        <v>1267</v>
      </c>
      <c r="B460" s="204" t="s">
        <v>1268</v>
      </c>
      <c r="C460" s="201" t="s">
        <v>1070</v>
      </c>
      <c r="D460" s="205" t="s">
        <v>18985</v>
      </c>
      <c r="E460" s="202" t="s">
        <v>18406</v>
      </c>
      <c r="F460" s="205" t="s">
        <v>18986</v>
      </c>
    </row>
    <row r="461" spans="1:6" ht="40.5">
      <c r="A461" s="201" t="s">
        <v>1269</v>
      </c>
      <c r="B461" s="204" t="s">
        <v>1270</v>
      </c>
      <c r="C461" s="201" t="s">
        <v>1070</v>
      </c>
      <c r="D461" s="205" t="s">
        <v>16836</v>
      </c>
      <c r="E461" s="202" t="s">
        <v>18406</v>
      </c>
      <c r="F461" s="205" t="s">
        <v>18987</v>
      </c>
    </row>
    <row r="462" spans="1:6" ht="40.5">
      <c r="A462" s="201" t="s">
        <v>1272</v>
      </c>
      <c r="B462" s="204" t="s">
        <v>1273</v>
      </c>
      <c r="C462" s="201" t="s">
        <v>1070</v>
      </c>
      <c r="D462" s="205" t="s">
        <v>17280</v>
      </c>
      <c r="E462" s="202" t="s">
        <v>18406</v>
      </c>
      <c r="F462" s="205" t="s">
        <v>17280</v>
      </c>
    </row>
    <row r="463" spans="1:6" ht="94.5">
      <c r="A463" s="201" t="s">
        <v>1275</v>
      </c>
      <c r="B463" s="204" t="s">
        <v>18988</v>
      </c>
      <c r="C463" s="201" t="s">
        <v>1070</v>
      </c>
      <c r="D463" s="205" t="s">
        <v>18989</v>
      </c>
      <c r="E463" s="202" t="s">
        <v>18406</v>
      </c>
      <c r="F463" s="205" t="s">
        <v>18990</v>
      </c>
    </row>
    <row r="464" spans="1:6" ht="54">
      <c r="A464" s="201" t="s">
        <v>1276</v>
      </c>
      <c r="B464" s="204" t="s">
        <v>18991</v>
      </c>
      <c r="C464" s="201" t="s">
        <v>1070</v>
      </c>
      <c r="D464" s="205" t="s">
        <v>2932</v>
      </c>
      <c r="E464" s="202" t="s">
        <v>18406</v>
      </c>
      <c r="F464" s="205" t="s">
        <v>2932</v>
      </c>
    </row>
    <row r="465" spans="1:6" ht="27">
      <c r="A465" s="201" t="s">
        <v>1278</v>
      </c>
      <c r="B465" s="204" t="s">
        <v>18992</v>
      </c>
      <c r="C465" s="201" t="s">
        <v>1070</v>
      </c>
      <c r="D465" s="205" t="s">
        <v>1279</v>
      </c>
      <c r="E465" s="202" t="s">
        <v>18406</v>
      </c>
      <c r="F465" s="205" t="s">
        <v>1279</v>
      </c>
    </row>
    <row r="466" spans="1:6" ht="40.5">
      <c r="A466" s="201" t="s">
        <v>1280</v>
      </c>
      <c r="B466" s="204" t="s">
        <v>1281</v>
      </c>
      <c r="C466" s="201" t="s">
        <v>1070</v>
      </c>
      <c r="D466" s="205" t="s">
        <v>18993</v>
      </c>
      <c r="E466" s="202" t="s">
        <v>18406</v>
      </c>
      <c r="F466" s="205" t="s">
        <v>18994</v>
      </c>
    </row>
    <row r="467" spans="1:6" ht="40.5">
      <c r="A467" s="201" t="s">
        <v>1282</v>
      </c>
      <c r="B467" s="204" t="s">
        <v>1283</v>
      </c>
      <c r="C467" s="201" t="s">
        <v>1070</v>
      </c>
      <c r="D467" s="205" t="s">
        <v>18995</v>
      </c>
      <c r="E467" s="202" t="s">
        <v>18406</v>
      </c>
      <c r="F467" s="205" t="s">
        <v>18996</v>
      </c>
    </row>
    <row r="468" spans="1:6" ht="81">
      <c r="A468" s="201" t="s">
        <v>1284</v>
      </c>
      <c r="B468" s="204" t="s">
        <v>1285</v>
      </c>
      <c r="C468" s="201" t="s">
        <v>1070</v>
      </c>
      <c r="D468" s="205" t="s">
        <v>18997</v>
      </c>
      <c r="E468" s="202" t="s">
        <v>18406</v>
      </c>
      <c r="F468" s="205" t="s">
        <v>18998</v>
      </c>
    </row>
    <row r="469" spans="1:6" ht="54">
      <c r="A469" s="201" t="s">
        <v>1286</v>
      </c>
      <c r="B469" s="204" t="s">
        <v>18999</v>
      </c>
      <c r="C469" s="201" t="s">
        <v>1070</v>
      </c>
      <c r="D469" s="205" t="s">
        <v>19000</v>
      </c>
      <c r="E469" s="202" t="s">
        <v>18406</v>
      </c>
      <c r="F469" s="205" t="s">
        <v>19000</v>
      </c>
    </row>
    <row r="470" spans="1:6" ht="40.5">
      <c r="A470" s="201" t="s">
        <v>1287</v>
      </c>
      <c r="B470" s="204" t="s">
        <v>1288</v>
      </c>
      <c r="C470" s="201" t="s">
        <v>1070</v>
      </c>
      <c r="D470" s="205" t="s">
        <v>11606</v>
      </c>
      <c r="E470" s="202" t="s">
        <v>18406</v>
      </c>
      <c r="F470" s="205" t="s">
        <v>11606</v>
      </c>
    </row>
    <row r="471" spans="1:6" ht="40.5">
      <c r="A471" s="201" t="s">
        <v>1290</v>
      </c>
      <c r="B471" s="204" t="s">
        <v>1291</v>
      </c>
      <c r="C471" s="201" t="s">
        <v>1070</v>
      </c>
      <c r="D471" s="205" t="s">
        <v>6499</v>
      </c>
      <c r="E471" s="202" t="s">
        <v>18406</v>
      </c>
      <c r="F471" s="205" t="s">
        <v>17633</v>
      </c>
    </row>
    <row r="472" spans="1:6" ht="81">
      <c r="A472" s="201" t="s">
        <v>1292</v>
      </c>
      <c r="B472" s="204" t="s">
        <v>1293</v>
      </c>
      <c r="C472" s="201" t="s">
        <v>1070</v>
      </c>
      <c r="D472" s="205" t="s">
        <v>19001</v>
      </c>
      <c r="E472" s="202" t="s">
        <v>18406</v>
      </c>
      <c r="F472" s="205" t="s">
        <v>19002</v>
      </c>
    </row>
    <row r="473" spans="1:6" ht="54">
      <c r="A473" s="201" t="s">
        <v>1294</v>
      </c>
      <c r="B473" s="204" t="s">
        <v>1295</v>
      </c>
      <c r="C473" s="201" t="s">
        <v>1070</v>
      </c>
      <c r="D473" s="205" t="s">
        <v>2231</v>
      </c>
      <c r="E473" s="202" t="s">
        <v>18406</v>
      </c>
      <c r="F473" s="205" t="s">
        <v>2231</v>
      </c>
    </row>
    <row r="474" spans="1:6" ht="40.5">
      <c r="A474" s="201" t="s">
        <v>1297</v>
      </c>
      <c r="B474" s="204" t="s">
        <v>19003</v>
      </c>
      <c r="C474" s="201" t="s">
        <v>1070</v>
      </c>
      <c r="D474" s="205" t="s">
        <v>19004</v>
      </c>
      <c r="E474" s="202" t="s">
        <v>18406</v>
      </c>
      <c r="F474" s="205" t="s">
        <v>19005</v>
      </c>
    </row>
    <row r="475" spans="1:6" ht="40.5">
      <c r="A475" s="201" t="s">
        <v>1299</v>
      </c>
      <c r="B475" s="204" t="s">
        <v>1300</v>
      </c>
      <c r="C475" s="201" t="s">
        <v>1070</v>
      </c>
      <c r="D475" s="205" t="s">
        <v>16241</v>
      </c>
      <c r="E475" s="202" t="s">
        <v>18406</v>
      </c>
      <c r="F475" s="205" t="s">
        <v>1232</v>
      </c>
    </row>
    <row r="476" spans="1:6" ht="54">
      <c r="A476" s="201" t="s">
        <v>1302</v>
      </c>
      <c r="B476" s="204" t="s">
        <v>1303</v>
      </c>
      <c r="C476" s="201" t="s">
        <v>1070</v>
      </c>
      <c r="D476" s="205" t="s">
        <v>19006</v>
      </c>
      <c r="E476" s="202" t="s">
        <v>18406</v>
      </c>
      <c r="F476" s="205" t="s">
        <v>19007</v>
      </c>
    </row>
    <row r="477" spans="1:6" ht="81">
      <c r="A477" s="201" t="s">
        <v>1304</v>
      </c>
      <c r="B477" s="204" t="s">
        <v>1305</v>
      </c>
      <c r="C477" s="201" t="s">
        <v>1070</v>
      </c>
      <c r="D477" s="205" t="s">
        <v>18888</v>
      </c>
      <c r="E477" s="202" t="s">
        <v>18406</v>
      </c>
      <c r="F477" s="205" t="s">
        <v>19008</v>
      </c>
    </row>
    <row r="478" spans="1:6" ht="81">
      <c r="A478" s="201" t="s">
        <v>1306</v>
      </c>
      <c r="B478" s="204" t="s">
        <v>19009</v>
      </c>
      <c r="C478" s="201" t="s">
        <v>1070</v>
      </c>
      <c r="D478" s="205" t="s">
        <v>17981</v>
      </c>
      <c r="E478" s="202" t="s">
        <v>18406</v>
      </c>
      <c r="F478" s="205" t="s">
        <v>19010</v>
      </c>
    </row>
    <row r="479" spans="1:6" ht="40.5">
      <c r="A479" s="201" t="s">
        <v>1308</v>
      </c>
      <c r="B479" s="204" t="s">
        <v>1309</v>
      </c>
      <c r="C479" s="201" t="s">
        <v>1070</v>
      </c>
      <c r="D479" s="205" t="s">
        <v>19011</v>
      </c>
      <c r="E479" s="202" t="s">
        <v>18406</v>
      </c>
      <c r="F479" s="205" t="s">
        <v>19011</v>
      </c>
    </row>
    <row r="480" spans="1:6" ht="40.5">
      <c r="A480" s="201" t="s">
        <v>1311</v>
      </c>
      <c r="B480" s="204" t="s">
        <v>1312</v>
      </c>
      <c r="C480" s="201" t="s">
        <v>1070</v>
      </c>
      <c r="D480" s="205" t="s">
        <v>19012</v>
      </c>
      <c r="E480" s="202" t="s">
        <v>18406</v>
      </c>
      <c r="F480" s="205" t="s">
        <v>19012</v>
      </c>
    </row>
    <row r="481" spans="1:6" ht="40.5">
      <c r="A481" s="201" t="s">
        <v>1314</v>
      </c>
      <c r="B481" s="204" t="s">
        <v>1315</v>
      </c>
      <c r="C481" s="201" t="s">
        <v>1070</v>
      </c>
      <c r="D481" s="205" t="s">
        <v>19013</v>
      </c>
      <c r="E481" s="202" t="s">
        <v>18406</v>
      </c>
      <c r="F481" s="205" t="s">
        <v>19013</v>
      </c>
    </row>
    <row r="482" spans="1:6" ht="40.5">
      <c r="A482" s="201" t="s">
        <v>1316</v>
      </c>
      <c r="B482" s="204" t="s">
        <v>19014</v>
      </c>
      <c r="C482" s="201" t="s">
        <v>1070</v>
      </c>
      <c r="D482" s="205" t="s">
        <v>19015</v>
      </c>
      <c r="E482" s="202" t="s">
        <v>18406</v>
      </c>
      <c r="F482" s="205" t="s">
        <v>19016</v>
      </c>
    </row>
    <row r="483" spans="1:6" ht="40.5">
      <c r="A483" s="201" t="s">
        <v>1317</v>
      </c>
      <c r="B483" s="204" t="s">
        <v>19017</v>
      </c>
      <c r="C483" s="201" t="s">
        <v>1070</v>
      </c>
      <c r="D483" s="205" t="s">
        <v>19018</v>
      </c>
      <c r="E483" s="202" t="s">
        <v>18406</v>
      </c>
      <c r="F483" s="205" t="s">
        <v>19019</v>
      </c>
    </row>
    <row r="484" spans="1:6" ht="40.5">
      <c r="A484" s="201" t="s">
        <v>1318</v>
      </c>
      <c r="B484" s="204" t="s">
        <v>1319</v>
      </c>
      <c r="C484" s="201" t="s">
        <v>1070</v>
      </c>
      <c r="D484" s="205" t="s">
        <v>19020</v>
      </c>
      <c r="E484" s="202" t="s">
        <v>18406</v>
      </c>
      <c r="F484" s="205" t="s">
        <v>19021</v>
      </c>
    </row>
    <row r="485" spans="1:6" ht="40.5">
      <c r="A485" s="201" t="s">
        <v>1320</v>
      </c>
      <c r="B485" s="204" t="s">
        <v>1321</v>
      </c>
      <c r="C485" s="201" t="s">
        <v>1070</v>
      </c>
      <c r="D485" s="205" t="s">
        <v>19022</v>
      </c>
      <c r="E485" s="202" t="s">
        <v>18406</v>
      </c>
      <c r="F485" s="205" t="s">
        <v>19023</v>
      </c>
    </row>
    <row r="486" spans="1:6" ht="40.5">
      <c r="A486" s="201" t="s">
        <v>1322</v>
      </c>
      <c r="B486" s="204" t="s">
        <v>1323</v>
      </c>
      <c r="C486" s="201" t="s">
        <v>1070</v>
      </c>
      <c r="D486" s="205" t="s">
        <v>17753</v>
      </c>
      <c r="E486" s="202" t="s">
        <v>18406</v>
      </c>
      <c r="F486" s="205" t="s">
        <v>17252</v>
      </c>
    </row>
    <row r="487" spans="1:6" ht="40.5">
      <c r="A487" s="201" t="s">
        <v>1324</v>
      </c>
      <c r="B487" s="204" t="s">
        <v>1325</v>
      </c>
      <c r="C487" s="201" t="s">
        <v>1070</v>
      </c>
      <c r="D487" s="205" t="s">
        <v>2485</v>
      </c>
      <c r="E487" s="202" t="s">
        <v>18406</v>
      </c>
      <c r="F487" s="205" t="s">
        <v>2485</v>
      </c>
    </row>
    <row r="488" spans="1:6" ht="40.5">
      <c r="A488" s="201" t="s">
        <v>1327</v>
      </c>
      <c r="B488" s="204" t="s">
        <v>19024</v>
      </c>
      <c r="C488" s="201" t="s">
        <v>1070</v>
      </c>
      <c r="D488" s="205" t="s">
        <v>19025</v>
      </c>
      <c r="E488" s="202" t="s">
        <v>18406</v>
      </c>
      <c r="F488" s="205" t="s">
        <v>19026</v>
      </c>
    </row>
    <row r="489" spans="1:6" ht="27">
      <c r="A489" s="201" t="s">
        <v>1329</v>
      </c>
      <c r="B489" s="204" t="s">
        <v>1330</v>
      </c>
      <c r="C489" s="201" t="s">
        <v>1070</v>
      </c>
      <c r="D489" s="205" t="s">
        <v>19027</v>
      </c>
      <c r="E489" s="202" t="s">
        <v>18406</v>
      </c>
      <c r="F489" s="205" t="s">
        <v>19028</v>
      </c>
    </row>
    <row r="490" spans="1:6" ht="40.5">
      <c r="A490" s="201" t="s">
        <v>1332</v>
      </c>
      <c r="B490" s="204" t="s">
        <v>1333</v>
      </c>
      <c r="C490" s="201" t="s">
        <v>1070</v>
      </c>
      <c r="D490" s="205" t="s">
        <v>14314</v>
      </c>
      <c r="E490" s="202" t="s">
        <v>18406</v>
      </c>
      <c r="F490" s="205" t="s">
        <v>14314</v>
      </c>
    </row>
    <row r="491" spans="1:6" ht="54">
      <c r="A491" s="201" t="s">
        <v>1335</v>
      </c>
      <c r="B491" s="204" t="s">
        <v>1336</v>
      </c>
      <c r="C491" s="201" t="s">
        <v>1070</v>
      </c>
      <c r="D491" s="205" t="s">
        <v>19029</v>
      </c>
      <c r="E491" s="202" t="s">
        <v>18406</v>
      </c>
      <c r="F491" s="205" t="s">
        <v>19029</v>
      </c>
    </row>
    <row r="492" spans="1:6" ht="40.5">
      <c r="A492" s="201" t="s">
        <v>1338</v>
      </c>
      <c r="B492" s="204" t="s">
        <v>19030</v>
      </c>
      <c r="C492" s="201" t="s">
        <v>1070</v>
      </c>
      <c r="D492" s="205" t="s">
        <v>6021</v>
      </c>
      <c r="E492" s="202" t="s">
        <v>18406</v>
      </c>
      <c r="F492" s="205" t="s">
        <v>6021</v>
      </c>
    </row>
    <row r="493" spans="1:6" ht="40.5">
      <c r="A493" s="201" t="s">
        <v>1340</v>
      </c>
      <c r="B493" s="204" t="s">
        <v>19031</v>
      </c>
      <c r="C493" s="201" t="s">
        <v>1070</v>
      </c>
      <c r="D493" s="205" t="s">
        <v>10464</v>
      </c>
      <c r="E493" s="202" t="s">
        <v>18406</v>
      </c>
      <c r="F493" s="205" t="s">
        <v>10464</v>
      </c>
    </row>
    <row r="494" spans="1:6" ht="67.5">
      <c r="A494" s="201" t="s">
        <v>1341</v>
      </c>
      <c r="B494" s="204" t="s">
        <v>1342</v>
      </c>
      <c r="C494" s="201" t="s">
        <v>1070</v>
      </c>
      <c r="D494" s="205" t="s">
        <v>13783</v>
      </c>
      <c r="E494" s="202" t="s">
        <v>18406</v>
      </c>
      <c r="F494" s="205" t="s">
        <v>19032</v>
      </c>
    </row>
    <row r="495" spans="1:6" ht="54">
      <c r="A495" s="201" t="s">
        <v>1343</v>
      </c>
      <c r="B495" s="204" t="s">
        <v>1344</v>
      </c>
      <c r="C495" s="201" t="s">
        <v>1070</v>
      </c>
      <c r="D495" s="205" t="s">
        <v>19033</v>
      </c>
      <c r="E495" s="202" t="s">
        <v>18406</v>
      </c>
      <c r="F495" s="205" t="s">
        <v>19034</v>
      </c>
    </row>
    <row r="496" spans="1:6" ht="40.5">
      <c r="A496" s="201" t="s">
        <v>1345</v>
      </c>
      <c r="B496" s="204" t="s">
        <v>1346</v>
      </c>
      <c r="C496" s="201" t="s">
        <v>1070</v>
      </c>
      <c r="D496" s="205" t="s">
        <v>19035</v>
      </c>
      <c r="E496" s="202" t="s">
        <v>18406</v>
      </c>
      <c r="F496" s="205" t="s">
        <v>19036</v>
      </c>
    </row>
    <row r="497" spans="1:6" ht="54">
      <c r="A497" s="201" t="s">
        <v>1347</v>
      </c>
      <c r="B497" s="204" t="s">
        <v>1348</v>
      </c>
      <c r="C497" s="201" t="s">
        <v>1070</v>
      </c>
      <c r="D497" s="205" t="s">
        <v>19037</v>
      </c>
      <c r="E497" s="202" t="s">
        <v>18406</v>
      </c>
      <c r="F497" s="205" t="s">
        <v>19038</v>
      </c>
    </row>
    <row r="498" spans="1:6" ht="67.5">
      <c r="A498" s="201" t="s">
        <v>1350</v>
      </c>
      <c r="B498" s="204" t="s">
        <v>1351</v>
      </c>
      <c r="C498" s="201" t="s">
        <v>1070</v>
      </c>
      <c r="D498" s="205" t="s">
        <v>19039</v>
      </c>
      <c r="E498" s="202" t="s">
        <v>18406</v>
      </c>
      <c r="F498" s="205" t="s">
        <v>19040</v>
      </c>
    </row>
    <row r="499" spans="1:6" ht="81">
      <c r="A499" s="201" t="s">
        <v>1352</v>
      </c>
      <c r="B499" s="204" t="s">
        <v>1353</v>
      </c>
      <c r="C499" s="201" t="s">
        <v>1070</v>
      </c>
      <c r="D499" s="205" t="s">
        <v>19041</v>
      </c>
      <c r="E499" s="202" t="s">
        <v>18406</v>
      </c>
      <c r="F499" s="205" t="s">
        <v>19042</v>
      </c>
    </row>
    <row r="500" spans="1:6" ht="40.5">
      <c r="A500" s="201" t="s">
        <v>1354</v>
      </c>
      <c r="B500" s="204" t="s">
        <v>1355</v>
      </c>
      <c r="C500" s="201" t="s">
        <v>1070</v>
      </c>
      <c r="D500" s="205" t="s">
        <v>19043</v>
      </c>
      <c r="E500" s="202" t="s">
        <v>18406</v>
      </c>
      <c r="F500" s="205" t="s">
        <v>19043</v>
      </c>
    </row>
    <row r="501" spans="1:6" ht="40.5">
      <c r="A501" s="201" t="s">
        <v>1356</v>
      </c>
      <c r="B501" s="204" t="s">
        <v>1357</v>
      </c>
      <c r="C501" s="201" t="s">
        <v>1070</v>
      </c>
      <c r="D501" s="205" t="s">
        <v>19044</v>
      </c>
      <c r="E501" s="202" t="s">
        <v>18406</v>
      </c>
      <c r="F501" s="205" t="s">
        <v>19045</v>
      </c>
    </row>
    <row r="502" spans="1:6" ht="40.5">
      <c r="A502" s="201" t="s">
        <v>1358</v>
      </c>
      <c r="B502" s="204" t="s">
        <v>1359</v>
      </c>
      <c r="C502" s="201" t="s">
        <v>1070</v>
      </c>
      <c r="D502" s="205" t="s">
        <v>19046</v>
      </c>
      <c r="E502" s="202" t="s">
        <v>18406</v>
      </c>
      <c r="F502" s="205" t="s">
        <v>19047</v>
      </c>
    </row>
    <row r="503" spans="1:6" ht="40.5">
      <c r="A503" s="201" t="s">
        <v>1360</v>
      </c>
      <c r="B503" s="204" t="s">
        <v>1361</v>
      </c>
      <c r="C503" s="201" t="s">
        <v>1070</v>
      </c>
      <c r="D503" s="205" t="s">
        <v>19048</v>
      </c>
      <c r="E503" s="202" t="s">
        <v>18406</v>
      </c>
      <c r="F503" s="205" t="s">
        <v>19049</v>
      </c>
    </row>
    <row r="504" spans="1:6" ht="54">
      <c r="A504" s="201" t="s">
        <v>1362</v>
      </c>
      <c r="B504" s="204" t="s">
        <v>1363</v>
      </c>
      <c r="C504" s="201" t="s">
        <v>1070</v>
      </c>
      <c r="D504" s="205" t="s">
        <v>19050</v>
      </c>
      <c r="E504" s="202" t="s">
        <v>18406</v>
      </c>
      <c r="F504" s="205" t="s">
        <v>19051</v>
      </c>
    </row>
    <row r="505" spans="1:6" ht="40.5">
      <c r="A505" s="201" t="s">
        <v>1365</v>
      </c>
      <c r="B505" s="204" t="s">
        <v>1366</v>
      </c>
      <c r="C505" s="201" t="s">
        <v>1070</v>
      </c>
      <c r="D505" s="205" t="s">
        <v>19052</v>
      </c>
      <c r="E505" s="202" t="s">
        <v>18406</v>
      </c>
      <c r="F505" s="205" t="s">
        <v>19053</v>
      </c>
    </row>
    <row r="506" spans="1:6" ht="54">
      <c r="A506" s="201" t="s">
        <v>1367</v>
      </c>
      <c r="B506" s="204" t="s">
        <v>1368</v>
      </c>
      <c r="C506" s="201" t="s">
        <v>1070</v>
      </c>
      <c r="D506" s="205" t="s">
        <v>17103</v>
      </c>
      <c r="E506" s="202" t="s">
        <v>18406</v>
      </c>
      <c r="F506" s="205" t="s">
        <v>19054</v>
      </c>
    </row>
    <row r="507" spans="1:6" ht="40.5">
      <c r="A507" s="201" t="s">
        <v>1369</v>
      </c>
      <c r="B507" s="204" t="s">
        <v>1370</v>
      </c>
      <c r="C507" s="201" t="s">
        <v>1070</v>
      </c>
      <c r="D507" s="205" t="s">
        <v>16597</v>
      </c>
      <c r="E507" s="202" t="s">
        <v>18406</v>
      </c>
      <c r="F507" s="205" t="s">
        <v>19055</v>
      </c>
    </row>
    <row r="508" spans="1:6" ht="54">
      <c r="A508" s="201" t="s">
        <v>1371</v>
      </c>
      <c r="B508" s="204" t="s">
        <v>1372</v>
      </c>
      <c r="C508" s="201" t="s">
        <v>1070</v>
      </c>
      <c r="D508" s="205" t="s">
        <v>19056</v>
      </c>
      <c r="E508" s="202" t="s">
        <v>18406</v>
      </c>
      <c r="F508" s="205" t="s">
        <v>9108</v>
      </c>
    </row>
    <row r="509" spans="1:6" ht="54">
      <c r="A509" s="201" t="s">
        <v>1373</v>
      </c>
      <c r="B509" s="204" t="s">
        <v>1374</v>
      </c>
      <c r="C509" s="201" t="s">
        <v>1070</v>
      </c>
      <c r="D509" s="205" t="s">
        <v>7639</v>
      </c>
      <c r="E509" s="202" t="s">
        <v>18406</v>
      </c>
      <c r="F509" s="205" t="s">
        <v>7639</v>
      </c>
    </row>
    <row r="510" spans="1:6" ht="67.5">
      <c r="A510" s="201" t="s">
        <v>1376</v>
      </c>
      <c r="B510" s="204" t="s">
        <v>19057</v>
      </c>
      <c r="C510" s="201" t="s">
        <v>1070</v>
      </c>
      <c r="D510" s="205" t="s">
        <v>18020</v>
      </c>
      <c r="E510" s="202" t="s">
        <v>18406</v>
      </c>
      <c r="F510" s="205" t="s">
        <v>18020</v>
      </c>
    </row>
    <row r="511" spans="1:6" ht="40.5">
      <c r="A511" s="201" t="s">
        <v>1377</v>
      </c>
      <c r="B511" s="204" t="s">
        <v>1378</v>
      </c>
      <c r="C511" s="201" t="s">
        <v>1070</v>
      </c>
      <c r="D511" s="205" t="s">
        <v>19058</v>
      </c>
      <c r="E511" s="202" t="s">
        <v>18406</v>
      </c>
      <c r="F511" s="205" t="s">
        <v>19059</v>
      </c>
    </row>
    <row r="512" spans="1:6" ht="40.5">
      <c r="A512" s="201" t="s">
        <v>1379</v>
      </c>
      <c r="B512" s="204" t="s">
        <v>1380</v>
      </c>
      <c r="C512" s="201" t="s">
        <v>1070</v>
      </c>
      <c r="D512" s="205" t="s">
        <v>19060</v>
      </c>
      <c r="E512" s="202" t="s">
        <v>18406</v>
      </c>
      <c r="F512" s="205" t="s">
        <v>19061</v>
      </c>
    </row>
    <row r="513" spans="1:6" ht="40.5">
      <c r="A513" s="201" t="s">
        <v>1381</v>
      </c>
      <c r="B513" s="204" t="s">
        <v>1382</v>
      </c>
      <c r="C513" s="201" t="s">
        <v>1070</v>
      </c>
      <c r="D513" s="205" t="s">
        <v>19062</v>
      </c>
      <c r="E513" s="202" t="s">
        <v>18406</v>
      </c>
      <c r="F513" s="205" t="s">
        <v>9042</v>
      </c>
    </row>
    <row r="514" spans="1:6" ht="54">
      <c r="A514" s="201" t="s">
        <v>1384</v>
      </c>
      <c r="B514" s="204" t="s">
        <v>1385</v>
      </c>
      <c r="C514" s="201" t="s">
        <v>1070</v>
      </c>
      <c r="D514" s="205" t="s">
        <v>19063</v>
      </c>
      <c r="E514" s="202" t="s">
        <v>18406</v>
      </c>
      <c r="F514" s="205" t="s">
        <v>19063</v>
      </c>
    </row>
    <row r="515" spans="1:6" ht="54">
      <c r="A515" s="201" t="s">
        <v>1387</v>
      </c>
      <c r="B515" s="204" t="s">
        <v>1388</v>
      </c>
      <c r="C515" s="201" t="s">
        <v>1070</v>
      </c>
      <c r="D515" s="205" t="s">
        <v>2452</v>
      </c>
      <c r="E515" s="202" t="s">
        <v>18406</v>
      </c>
      <c r="F515" s="205" t="s">
        <v>2452</v>
      </c>
    </row>
    <row r="516" spans="1:6" ht="54">
      <c r="A516" s="201" t="s">
        <v>1390</v>
      </c>
      <c r="B516" s="204" t="s">
        <v>1391</v>
      </c>
      <c r="C516" s="201" t="s">
        <v>1392</v>
      </c>
      <c r="D516" s="205" t="s">
        <v>19064</v>
      </c>
      <c r="E516" s="202" t="s">
        <v>18406</v>
      </c>
      <c r="F516" s="205" t="s">
        <v>16603</v>
      </c>
    </row>
    <row r="517" spans="1:6" ht="94.5">
      <c r="A517" s="201" t="s">
        <v>1393</v>
      </c>
      <c r="B517" s="204" t="s">
        <v>1394</v>
      </c>
      <c r="C517" s="201" t="s">
        <v>1392</v>
      </c>
      <c r="D517" s="205" t="s">
        <v>2824</v>
      </c>
      <c r="E517" s="202" t="s">
        <v>18406</v>
      </c>
      <c r="F517" s="205" t="s">
        <v>19065</v>
      </c>
    </row>
    <row r="518" spans="1:6" ht="94.5">
      <c r="A518" s="201" t="s">
        <v>1395</v>
      </c>
      <c r="B518" s="204" t="s">
        <v>1396</v>
      </c>
      <c r="C518" s="201" t="s">
        <v>1392</v>
      </c>
      <c r="D518" s="205" t="s">
        <v>9626</v>
      </c>
      <c r="E518" s="202" t="s">
        <v>18406</v>
      </c>
      <c r="F518" s="205" t="s">
        <v>8020</v>
      </c>
    </row>
    <row r="519" spans="1:6" ht="67.5">
      <c r="A519" s="201" t="s">
        <v>1398</v>
      </c>
      <c r="B519" s="204" t="s">
        <v>1399</v>
      </c>
      <c r="C519" s="201" t="s">
        <v>1392</v>
      </c>
      <c r="D519" s="205" t="s">
        <v>19066</v>
      </c>
      <c r="E519" s="202" t="s">
        <v>18406</v>
      </c>
      <c r="F519" s="205" t="s">
        <v>1637</v>
      </c>
    </row>
    <row r="520" spans="1:6" ht="54">
      <c r="A520" s="201" t="s">
        <v>1401</v>
      </c>
      <c r="B520" s="204" t="s">
        <v>1402</v>
      </c>
      <c r="C520" s="201" t="s">
        <v>1392</v>
      </c>
      <c r="D520" s="205" t="s">
        <v>18483</v>
      </c>
      <c r="E520" s="202" t="s">
        <v>18406</v>
      </c>
      <c r="F520" s="205" t="s">
        <v>18483</v>
      </c>
    </row>
    <row r="521" spans="1:6" ht="67.5">
      <c r="A521" s="201" t="s">
        <v>1404</v>
      </c>
      <c r="B521" s="204" t="s">
        <v>1405</v>
      </c>
      <c r="C521" s="201" t="s">
        <v>1392</v>
      </c>
      <c r="D521" s="205" t="s">
        <v>1854</v>
      </c>
      <c r="E521" s="202" t="s">
        <v>18406</v>
      </c>
      <c r="F521" s="205" t="s">
        <v>1854</v>
      </c>
    </row>
    <row r="522" spans="1:6" ht="81">
      <c r="A522" s="201" t="s">
        <v>1407</v>
      </c>
      <c r="B522" s="204" t="s">
        <v>1408</v>
      </c>
      <c r="C522" s="201" t="s">
        <v>1392</v>
      </c>
      <c r="D522" s="205" t="s">
        <v>13201</v>
      </c>
      <c r="E522" s="202" t="s">
        <v>18406</v>
      </c>
      <c r="F522" s="205" t="s">
        <v>17081</v>
      </c>
    </row>
    <row r="523" spans="1:6" ht="40.5">
      <c r="A523" s="201" t="s">
        <v>1410</v>
      </c>
      <c r="B523" s="204" t="s">
        <v>1411</v>
      </c>
      <c r="C523" s="201" t="s">
        <v>1392</v>
      </c>
      <c r="D523" s="205" t="s">
        <v>19067</v>
      </c>
      <c r="E523" s="202" t="s">
        <v>18406</v>
      </c>
      <c r="F523" s="205" t="s">
        <v>12207</v>
      </c>
    </row>
    <row r="524" spans="1:6" ht="54">
      <c r="A524" s="201" t="s">
        <v>1412</v>
      </c>
      <c r="B524" s="204" t="s">
        <v>1413</v>
      </c>
      <c r="C524" s="201" t="s">
        <v>1392</v>
      </c>
      <c r="D524" s="205" t="s">
        <v>19068</v>
      </c>
      <c r="E524" s="202" t="s">
        <v>18406</v>
      </c>
      <c r="F524" s="205" t="s">
        <v>19069</v>
      </c>
    </row>
    <row r="525" spans="1:6" ht="40.5">
      <c r="A525" s="201" t="s">
        <v>1414</v>
      </c>
      <c r="B525" s="204" t="s">
        <v>1415</v>
      </c>
      <c r="C525" s="201" t="s">
        <v>1392</v>
      </c>
      <c r="D525" s="205" t="s">
        <v>17915</v>
      </c>
      <c r="E525" s="202" t="s">
        <v>18406</v>
      </c>
      <c r="F525" s="205" t="s">
        <v>17915</v>
      </c>
    </row>
    <row r="526" spans="1:6" ht="40.5">
      <c r="A526" s="201" t="s">
        <v>1417</v>
      </c>
      <c r="B526" s="204" t="s">
        <v>1418</v>
      </c>
      <c r="C526" s="201" t="s">
        <v>1392</v>
      </c>
      <c r="D526" s="205" t="s">
        <v>19070</v>
      </c>
      <c r="E526" s="202" t="s">
        <v>18406</v>
      </c>
      <c r="F526" s="205" t="s">
        <v>19071</v>
      </c>
    </row>
    <row r="527" spans="1:6" ht="40.5">
      <c r="A527" s="201" t="s">
        <v>1420</v>
      </c>
      <c r="B527" s="204" t="s">
        <v>1421</v>
      </c>
      <c r="C527" s="201" t="s">
        <v>1392</v>
      </c>
      <c r="D527" s="205" t="s">
        <v>7569</v>
      </c>
      <c r="E527" s="202" t="s">
        <v>18406</v>
      </c>
      <c r="F527" s="205" t="s">
        <v>19072</v>
      </c>
    </row>
    <row r="528" spans="1:6" ht="54">
      <c r="A528" s="201" t="s">
        <v>1422</v>
      </c>
      <c r="B528" s="204" t="s">
        <v>1423</v>
      </c>
      <c r="C528" s="201" t="s">
        <v>1392</v>
      </c>
      <c r="D528" s="205" t="s">
        <v>1882</v>
      </c>
      <c r="E528" s="202" t="s">
        <v>18406</v>
      </c>
      <c r="F528" s="205" t="s">
        <v>19073</v>
      </c>
    </row>
    <row r="529" spans="1:6" ht="40.5">
      <c r="A529" s="201" t="s">
        <v>1425</v>
      </c>
      <c r="B529" s="204" t="s">
        <v>1426</v>
      </c>
      <c r="C529" s="201" t="s">
        <v>1392</v>
      </c>
      <c r="D529" s="205" t="s">
        <v>19074</v>
      </c>
      <c r="E529" s="202" t="s">
        <v>18406</v>
      </c>
      <c r="F529" s="205" t="s">
        <v>19075</v>
      </c>
    </row>
    <row r="530" spans="1:6" ht="67.5">
      <c r="A530" s="201" t="s">
        <v>1427</v>
      </c>
      <c r="B530" s="204" t="s">
        <v>1428</v>
      </c>
      <c r="C530" s="201" t="s">
        <v>1392</v>
      </c>
      <c r="D530" s="205" t="s">
        <v>8782</v>
      </c>
      <c r="E530" s="202" t="s">
        <v>18406</v>
      </c>
      <c r="F530" s="205" t="s">
        <v>8782</v>
      </c>
    </row>
    <row r="531" spans="1:6" ht="54">
      <c r="A531" s="201" t="s">
        <v>1430</v>
      </c>
      <c r="B531" s="204" t="s">
        <v>1431</v>
      </c>
      <c r="C531" s="201" t="s">
        <v>1392</v>
      </c>
      <c r="D531" s="205" t="s">
        <v>17435</v>
      </c>
      <c r="E531" s="202" t="s">
        <v>18406</v>
      </c>
      <c r="F531" s="205" t="s">
        <v>19076</v>
      </c>
    </row>
    <row r="532" spans="1:6" ht="94.5">
      <c r="A532" s="201" t="s">
        <v>1432</v>
      </c>
      <c r="B532" s="204" t="s">
        <v>1433</v>
      </c>
      <c r="C532" s="201" t="s">
        <v>1392</v>
      </c>
      <c r="D532" s="205" t="s">
        <v>19077</v>
      </c>
      <c r="E532" s="202" t="s">
        <v>18406</v>
      </c>
      <c r="F532" s="205" t="s">
        <v>19078</v>
      </c>
    </row>
    <row r="533" spans="1:6" ht="67.5">
      <c r="A533" s="201" t="s">
        <v>1434</v>
      </c>
      <c r="B533" s="204" t="s">
        <v>1435</v>
      </c>
      <c r="C533" s="201" t="s">
        <v>1392</v>
      </c>
      <c r="D533" s="205" t="s">
        <v>17167</v>
      </c>
      <c r="E533" s="202" t="s">
        <v>18406</v>
      </c>
      <c r="F533" s="205" t="s">
        <v>19079</v>
      </c>
    </row>
    <row r="534" spans="1:6" ht="81">
      <c r="A534" s="201" t="s">
        <v>1436</v>
      </c>
      <c r="B534" s="204" t="s">
        <v>1437</v>
      </c>
      <c r="C534" s="201" t="s">
        <v>1392</v>
      </c>
      <c r="D534" s="205" t="s">
        <v>19080</v>
      </c>
      <c r="E534" s="202" t="s">
        <v>18406</v>
      </c>
      <c r="F534" s="205" t="s">
        <v>17941</v>
      </c>
    </row>
    <row r="535" spans="1:6" ht="67.5">
      <c r="A535" s="201" t="s">
        <v>1439</v>
      </c>
      <c r="B535" s="204" t="s">
        <v>1440</v>
      </c>
      <c r="C535" s="201" t="s">
        <v>1392</v>
      </c>
      <c r="D535" s="205" t="s">
        <v>1662</v>
      </c>
      <c r="E535" s="202" t="s">
        <v>18406</v>
      </c>
      <c r="F535" s="205" t="s">
        <v>16667</v>
      </c>
    </row>
    <row r="536" spans="1:6" ht="67.5">
      <c r="A536" s="201" t="s">
        <v>1442</v>
      </c>
      <c r="B536" s="204" t="s">
        <v>1443</v>
      </c>
      <c r="C536" s="201" t="s">
        <v>1392</v>
      </c>
      <c r="D536" s="205" t="s">
        <v>6222</v>
      </c>
      <c r="E536" s="202" t="s">
        <v>18406</v>
      </c>
      <c r="F536" s="205" t="s">
        <v>6091</v>
      </c>
    </row>
    <row r="537" spans="1:6" ht="81">
      <c r="A537" s="201" t="s">
        <v>1445</v>
      </c>
      <c r="B537" s="204" t="s">
        <v>1446</v>
      </c>
      <c r="C537" s="201" t="s">
        <v>1392</v>
      </c>
      <c r="D537" s="205" t="s">
        <v>19081</v>
      </c>
      <c r="E537" s="202" t="s">
        <v>18406</v>
      </c>
      <c r="F537" s="205" t="s">
        <v>14837</v>
      </c>
    </row>
    <row r="538" spans="1:6" ht="54">
      <c r="A538" s="201" t="s">
        <v>1447</v>
      </c>
      <c r="B538" s="204" t="s">
        <v>1448</v>
      </c>
      <c r="C538" s="201" t="s">
        <v>1392</v>
      </c>
      <c r="D538" s="205" t="s">
        <v>19082</v>
      </c>
      <c r="E538" s="202" t="s">
        <v>18406</v>
      </c>
      <c r="F538" s="205" t="s">
        <v>2727</v>
      </c>
    </row>
    <row r="539" spans="1:6" ht="40.5">
      <c r="A539" s="201" t="s">
        <v>1450</v>
      </c>
      <c r="B539" s="204" t="s">
        <v>1451</v>
      </c>
      <c r="C539" s="201" t="s">
        <v>1392</v>
      </c>
      <c r="D539" s="205" t="s">
        <v>17446</v>
      </c>
      <c r="E539" s="202" t="s">
        <v>18406</v>
      </c>
      <c r="F539" s="205" t="s">
        <v>17446</v>
      </c>
    </row>
    <row r="540" spans="1:6" ht="81">
      <c r="A540" s="201" t="s">
        <v>1453</v>
      </c>
      <c r="B540" s="204" t="s">
        <v>1454</v>
      </c>
      <c r="C540" s="201" t="s">
        <v>1392</v>
      </c>
      <c r="D540" s="205" t="s">
        <v>4261</v>
      </c>
      <c r="E540" s="202" t="s">
        <v>18406</v>
      </c>
      <c r="F540" s="205" t="s">
        <v>2824</v>
      </c>
    </row>
    <row r="541" spans="1:6" ht="54">
      <c r="A541" s="201" t="s">
        <v>1455</v>
      </c>
      <c r="B541" s="204" t="s">
        <v>1456</v>
      </c>
      <c r="C541" s="201" t="s">
        <v>1392</v>
      </c>
      <c r="D541" s="205" t="s">
        <v>19083</v>
      </c>
      <c r="E541" s="202" t="s">
        <v>18406</v>
      </c>
      <c r="F541" s="205" t="s">
        <v>17248</v>
      </c>
    </row>
    <row r="542" spans="1:6" ht="54">
      <c r="A542" s="201" t="s">
        <v>1457</v>
      </c>
      <c r="B542" s="204" t="s">
        <v>1458</v>
      </c>
      <c r="C542" s="201" t="s">
        <v>1392</v>
      </c>
      <c r="D542" s="205" t="s">
        <v>19084</v>
      </c>
      <c r="E542" s="202" t="s">
        <v>18406</v>
      </c>
      <c r="F542" s="205" t="s">
        <v>19085</v>
      </c>
    </row>
    <row r="543" spans="1:6" ht="54">
      <c r="A543" s="201" t="s">
        <v>1459</v>
      </c>
      <c r="B543" s="204" t="s">
        <v>1460</v>
      </c>
      <c r="C543" s="201" t="s">
        <v>1392</v>
      </c>
      <c r="D543" s="205" t="s">
        <v>19086</v>
      </c>
      <c r="E543" s="202" t="s">
        <v>18406</v>
      </c>
      <c r="F543" s="205" t="s">
        <v>19087</v>
      </c>
    </row>
    <row r="544" spans="1:6" ht="40.5">
      <c r="A544" s="201" t="s">
        <v>1461</v>
      </c>
      <c r="B544" s="204" t="s">
        <v>1462</v>
      </c>
      <c r="C544" s="201" t="s">
        <v>1392</v>
      </c>
      <c r="D544" s="205" t="s">
        <v>2252</v>
      </c>
      <c r="E544" s="202" t="s">
        <v>18406</v>
      </c>
      <c r="F544" s="205" t="s">
        <v>19088</v>
      </c>
    </row>
    <row r="545" spans="1:6" ht="54">
      <c r="A545" s="201" t="s">
        <v>1463</v>
      </c>
      <c r="B545" s="204" t="s">
        <v>1464</v>
      </c>
      <c r="C545" s="201" t="s">
        <v>1392</v>
      </c>
      <c r="D545" s="205" t="s">
        <v>17068</v>
      </c>
      <c r="E545" s="202" t="s">
        <v>18406</v>
      </c>
      <c r="F545" s="205" t="s">
        <v>17068</v>
      </c>
    </row>
    <row r="546" spans="1:6" ht="67.5">
      <c r="A546" s="201" t="s">
        <v>1466</v>
      </c>
      <c r="B546" s="204" t="s">
        <v>1467</v>
      </c>
      <c r="C546" s="201" t="s">
        <v>1392</v>
      </c>
      <c r="D546" s="205" t="s">
        <v>10193</v>
      </c>
      <c r="E546" s="202" t="s">
        <v>18406</v>
      </c>
      <c r="F546" s="205" t="s">
        <v>19089</v>
      </c>
    </row>
    <row r="547" spans="1:6" ht="67.5">
      <c r="A547" s="201" t="s">
        <v>1468</v>
      </c>
      <c r="B547" s="204" t="s">
        <v>1469</v>
      </c>
      <c r="C547" s="201" t="s">
        <v>1392</v>
      </c>
      <c r="D547" s="205" t="s">
        <v>17061</v>
      </c>
      <c r="E547" s="202" t="s">
        <v>18406</v>
      </c>
      <c r="F547" s="205" t="s">
        <v>19090</v>
      </c>
    </row>
    <row r="548" spans="1:6" ht="54">
      <c r="A548" s="201" t="s">
        <v>1470</v>
      </c>
      <c r="B548" s="204" t="s">
        <v>1471</v>
      </c>
      <c r="C548" s="201" t="s">
        <v>1392</v>
      </c>
      <c r="D548" s="205" t="s">
        <v>19091</v>
      </c>
      <c r="E548" s="202" t="s">
        <v>18406</v>
      </c>
      <c r="F548" s="205" t="s">
        <v>19092</v>
      </c>
    </row>
    <row r="549" spans="1:6" ht="40.5">
      <c r="A549" s="201" t="s">
        <v>1472</v>
      </c>
      <c r="B549" s="204" t="s">
        <v>19093</v>
      </c>
      <c r="C549" s="201" t="s">
        <v>1392</v>
      </c>
      <c r="D549" s="205" t="s">
        <v>9331</v>
      </c>
      <c r="E549" s="202" t="s">
        <v>18406</v>
      </c>
      <c r="F549" s="205" t="s">
        <v>9331</v>
      </c>
    </row>
    <row r="550" spans="1:6" ht="67.5">
      <c r="A550" s="201" t="s">
        <v>1474</v>
      </c>
      <c r="B550" s="204" t="s">
        <v>1475</v>
      </c>
      <c r="C550" s="201" t="s">
        <v>1392</v>
      </c>
      <c r="D550" s="205" t="s">
        <v>16401</v>
      </c>
      <c r="E550" s="202" t="s">
        <v>18406</v>
      </c>
      <c r="F550" s="205" t="s">
        <v>16401</v>
      </c>
    </row>
    <row r="551" spans="1:6" ht="81">
      <c r="A551" s="201" t="s">
        <v>1477</v>
      </c>
      <c r="B551" s="204" t="s">
        <v>1478</v>
      </c>
      <c r="C551" s="201" t="s">
        <v>1392</v>
      </c>
      <c r="D551" s="205" t="s">
        <v>19094</v>
      </c>
      <c r="E551" s="202" t="s">
        <v>18406</v>
      </c>
      <c r="F551" s="205" t="s">
        <v>17621</v>
      </c>
    </row>
    <row r="552" spans="1:6" ht="67.5">
      <c r="A552" s="201" t="s">
        <v>1480</v>
      </c>
      <c r="B552" s="204" t="s">
        <v>1481</v>
      </c>
      <c r="C552" s="201" t="s">
        <v>1392</v>
      </c>
      <c r="D552" s="205" t="s">
        <v>17353</v>
      </c>
      <c r="E552" s="202" t="s">
        <v>18406</v>
      </c>
      <c r="F552" s="205" t="s">
        <v>19095</v>
      </c>
    </row>
    <row r="553" spans="1:6" ht="40.5">
      <c r="A553" s="201" t="s">
        <v>1483</v>
      </c>
      <c r="B553" s="204" t="s">
        <v>1484</v>
      </c>
      <c r="C553" s="201" t="s">
        <v>1392</v>
      </c>
      <c r="D553" s="205" t="s">
        <v>17344</v>
      </c>
      <c r="E553" s="202" t="s">
        <v>18406</v>
      </c>
      <c r="F553" s="205" t="s">
        <v>17344</v>
      </c>
    </row>
    <row r="554" spans="1:6" ht="54">
      <c r="A554" s="201" t="s">
        <v>1486</v>
      </c>
      <c r="B554" s="204" t="s">
        <v>1487</v>
      </c>
      <c r="C554" s="201" t="s">
        <v>1392</v>
      </c>
      <c r="D554" s="205" t="s">
        <v>19096</v>
      </c>
      <c r="E554" s="202" t="s">
        <v>18406</v>
      </c>
      <c r="F554" s="205" t="s">
        <v>19097</v>
      </c>
    </row>
    <row r="555" spans="1:6" ht="54">
      <c r="A555" s="201" t="s">
        <v>1489</v>
      </c>
      <c r="B555" s="204" t="s">
        <v>1490</v>
      </c>
      <c r="C555" s="201" t="s">
        <v>1392</v>
      </c>
      <c r="D555" s="205" t="s">
        <v>19098</v>
      </c>
      <c r="E555" s="202" t="s">
        <v>18406</v>
      </c>
      <c r="F555" s="205" t="s">
        <v>19099</v>
      </c>
    </row>
    <row r="556" spans="1:6" ht="54">
      <c r="A556" s="201" t="s">
        <v>1491</v>
      </c>
      <c r="B556" s="204" t="s">
        <v>19100</v>
      </c>
      <c r="C556" s="201" t="s">
        <v>1392</v>
      </c>
      <c r="D556" s="205" t="s">
        <v>2687</v>
      </c>
      <c r="E556" s="202" t="s">
        <v>18406</v>
      </c>
      <c r="F556" s="205" t="s">
        <v>2687</v>
      </c>
    </row>
    <row r="557" spans="1:6" ht="54">
      <c r="A557" s="201" t="s">
        <v>1493</v>
      </c>
      <c r="B557" s="204" t="s">
        <v>19101</v>
      </c>
      <c r="C557" s="201" t="s">
        <v>1392</v>
      </c>
      <c r="D557" s="205" t="s">
        <v>19102</v>
      </c>
      <c r="E557" s="202" t="s">
        <v>18406</v>
      </c>
      <c r="F557" s="205" t="s">
        <v>19102</v>
      </c>
    </row>
    <row r="558" spans="1:6" ht="54">
      <c r="A558" s="201" t="s">
        <v>1495</v>
      </c>
      <c r="B558" s="204" t="s">
        <v>19103</v>
      </c>
      <c r="C558" s="201" t="s">
        <v>1392</v>
      </c>
      <c r="D558" s="205" t="s">
        <v>18034</v>
      </c>
      <c r="E558" s="202" t="s">
        <v>18406</v>
      </c>
      <c r="F558" s="205" t="s">
        <v>18034</v>
      </c>
    </row>
    <row r="559" spans="1:6" ht="54">
      <c r="A559" s="201" t="s">
        <v>1497</v>
      </c>
      <c r="B559" s="204" t="s">
        <v>19104</v>
      </c>
      <c r="C559" s="201" t="s">
        <v>1392</v>
      </c>
      <c r="D559" s="205" t="s">
        <v>1996</v>
      </c>
      <c r="E559" s="202" t="s">
        <v>18406</v>
      </c>
      <c r="F559" s="205" t="s">
        <v>1996</v>
      </c>
    </row>
    <row r="560" spans="1:6" ht="54">
      <c r="A560" s="201" t="s">
        <v>1499</v>
      </c>
      <c r="B560" s="204" t="s">
        <v>1500</v>
      </c>
      <c r="C560" s="201" t="s">
        <v>1392</v>
      </c>
      <c r="D560" s="205" t="s">
        <v>18486</v>
      </c>
      <c r="E560" s="202" t="s">
        <v>18406</v>
      </c>
      <c r="F560" s="205" t="s">
        <v>18486</v>
      </c>
    </row>
    <row r="561" spans="1:6" ht="54">
      <c r="A561" s="201" t="s">
        <v>1502</v>
      </c>
      <c r="B561" s="204" t="s">
        <v>1503</v>
      </c>
      <c r="C561" s="201" t="s">
        <v>1392</v>
      </c>
      <c r="D561" s="205" t="s">
        <v>14898</v>
      </c>
      <c r="E561" s="202" t="s">
        <v>18406</v>
      </c>
      <c r="F561" s="205" t="s">
        <v>14898</v>
      </c>
    </row>
    <row r="562" spans="1:6" ht="54">
      <c r="A562" s="201" t="s">
        <v>1505</v>
      </c>
      <c r="B562" s="204" t="s">
        <v>19105</v>
      </c>
      <c r="C562" s="201" t="s">
        <v>1392</v>
      </c>
      <c r="D562" s="205" t="s">
        <v>2738</v>
      </c>
      <c r="E562" s="202" t="s">
        <v>18406</v>
      </c>
      <c r="F562" s="205" t="s">
        <v>2738</v>
      </c>
    </row>
    <row r="563" spans="1:6" ht="40.5">
      <c r="A563" s="201" t="s">
        <v>1507</v>
      </c>
      <c r="B563" s="204" t="s">
        <v>1508</v>
      </c>
      <c r="C563" s="201" t="s">
        <v>1392</v>
      </c>
      <c r="D563" s="205" t="s">
        <v>17183</v>
      </c>
      <c r="E563" s="202" t="s">
        <v>18406</v>
      </c>
      <c r="F563" s="205" t="s">
        <v>19106</v>
      </c>
    </row>
    <row r="564" spans="1:6" ht="54">
      <c r="A564" s="201" t="s">
        <v>1510</v>
      </c>
      <c r="B564" s="204" t="s">
        <v>1511</v>
      </c>
      <c r="C564" s="201" t="s">
        <v>1392</v>
      </c>
      <c r="D564" s="205" t="s">
        <v>19107</v>
      </c>
      <c r="E564" s="202" t="s">
        <v>18406</v>
      </c>
      <c r="F564" s="205" t="s">
        <v>19108</v>
      </c>
    </row>
    <row r="565" spans="1:6" ht="67.5">
      <c r="A565" s="201" t="s">
        <v>1512</v>
      </c>
      <c r="B565" s="204" t="s">
        <v>1513</v>
      </c>
      <c r="C565" s="201" t="s">
        <v>1392</v>
      </c>
      <c r="D565" s="205" t="s">
        <v>1514</v>
      </c>
      <c r="E565" s="202" t="s">
        <v>18406</v>
      </c>
      <c r="F565" s="205" t="s">
        <v>1514</v>
      </c>
    </row>
    <row r="566" spans="1:6" ht="40.5">
      <c r="A566" s="201" t="s">
        <v>1515</v>
      </c>
      <c r="B566" s="204" t="s">
        <v>19109</v>
      </c>
      <c r="C566" s="201" t="s">
        <v>1392</v>
      </c>
      <c r="D566" s="205" t="s">
        <v>11524</v>
      </c>
      <c r="E566" s="202" t="s">
        <v>18406</v>
      </c>
      <c r="F566" s="205" t="s">
        <v>11524</v>
      </c>
    </row>
    <row r="567" spans="1:6" ht="40.5">
      <c r="A567" s="201" t="s">
        <v>1517</v>
      </c>
      <c r="B567" s="204" t="s">
        <v>1518</v>
      </c>
      <c r="C567" s="201" t="s">
        <v>1392</v>
      </c>
      <c r="D567" s="205" t="s">
        <v>19110</v>
      </c>
      <c r="E567" s="202" t="s">
        <v>18406</v>
      </c>
      <c r="F567" s="205" t="s">
        <v>10323</v>
      </c>
    </row>
    <row r="568" spans="1:6" ht="40.5">
      <c r="A568" s="201" t="s">
        <v>1519</v>
      </c>
      <c r="B568" s="204" t="s">
        <v>1520</v>
      </c>
      <c r="C568" s="201" t="s">
        <v>1392</v>
      </c>
      <c r="D568" s="205" t="s">
        <v>19111</v>
      </c>
      <c r="E568" s="202" t="s">
        <v>18406</v>
      </c>
      <c r="F568" s="205" t="s">
        <v>4248</v>
      </c>
    </row>
    <row r="569" spans="1:6" ht="40.5">
      <c r="A569" s="201" t="s">
        <v>1521</v>
      </c>
      <c r="B569" s="204" t="s">
        <v>1522</v>
      </c>
      <c r="C569" s="201" t="s">
        <v>1392</v>
      </c>
      <c r="D569" s="205" t="s">
        <v>19112</v>
      </c>
      <c r="E569" s="202" t="s">
        <v>18406</v>
      </c>
      <c r="F569" s="205" t="s">
        <v>19113</v>
      </c>
    </row>
    <row r="570" spans="1:6" ht="54">
      <c r="A570" s="201" t="s">
        <v>1524</v>
      </c>
      <c r="B570" s="204" t="s">
        <v>19114</v>
      </c>
      <c r="C570" s="201" t="s">
        <v>1392</v>
      </c>
      <c r="D570" s="205" t="s">
        <v>19115</v>
      </c>
      <c r="E570" s="202" t="s">
        <v>18406</v>
      </c>
      <c r="F570" s="205" t="s">
        <v>19115</v>
      </c>
    </row>
    <row r="571" spans="1:6" ht="40.5">
      <c r="A571" s="201" t="s">
        <v>1527</v>
      </c>
      <c r="B571" s="204" t="s">
        <v>1528</v>
      </c>
      <c r="C571" s="201" t="s">
        <v>1392</v>
      </c>
      <c r="D571" s="205" t="s">
        <v>19116</v>
      </c>
      <c r="E571" s="202" t="s">
        <v>18406</v>
      </c>
      <c r="F571" s="205" t="s">
        <v>19117</v>
      </c>
    </row>
    <row r="572" spans="1:6" ht="40.5">
      <c r="A572" s="201" t="s">
        <v>1529</v>
      </c>
      <c r="B572" s="204" t="s">
        <v>1530</v>
      </c>
      <c r="C572" s="201" t="s">
        <v>1392</v>
      </c>
      <c r="D572" s="205" t="s">
        <v>19118</v>
      </c>
      <c r="E572" s="202" t="s">
        <v>18406</v>
      </c>
      <c r="F572" s="205" t="s">
        <v>19119</v>
      </c>
    </row>
    <row r="573" spans="1:6" ht="40.5">
      <c r="A573" s="201" t="s">
        <v>1531</v>
      </c>
      <c r="B573" s="204" t="s">
        <v>1532</v>
      </c>
      <c r="C573" s="201" t="s">
        <v>1392</v>
      </c>
      <c r="D573" s="205" t="s">
        <v>19120</v>
      </c>
      <c r="E573" s="202" t="s">
        <v>18406</v>
      </c>
      <c r="F573" s="205" t="s">
        <v>19121</v>
      </c>
    </row>
    <row r="574" spans="1:6" ht="54">
      <c r="A574" s="201" t="s">
        <v>1533</v>
      </c>
      <c r="B574" s="204" t="s">
        <v>1534</v>
      </c>
      <c r="C574" s="201" t="s">
        <v>1392</v>
      </c>
      <c r="D574" s="205" t="s">
        <v>19122</v>
      </c>
      <c r="E574" s="202" t="s">
        <v>18406</v>
      </c>
      <c r="F574" s="205" t="s">
        <v>19123</v>
      </c>
    </row>
    <row r="575" spans="1:6" ht="54">
      <c r="A575" s="201" t="s">
        <v>1535</v>
      </c>
      <c r="B575" s="204" t="s">
        <v>1536</v>
      </c>
      <c r="C575" s="201" t="s">
        <v>1392</v>
      </c>
      <c r="D575" s="205" t="s">
        <v>19124</v>
      </c>
      <c r="E575" s="202" t="s">
        <v>18406</v>
      </c>
      <c r="F575" s="205" t="s">
        <v>19125</v>
      </c>
    </row>
    <row r="576" spans="1:6" ht="54">
      <c r="A576" s="201" t="s">
        <v>1537</v>
      </c>
      <c r="B576" s="204" t="s">
        <v>19126</v>
      </c>
      <c r="C576" s="201" t="s">
        <v>1392</v>
      </c>
      <c r="D576" s="205" t="s">
        <v>1173</v>
      </c>
      <c r="E576" s="202" t="s">
        <v>18406</v>
      </c>
      <c r="F576" s="205" t="s">
        <v>1173</v>
      </c>
    </row>
    <row r="577" spans="1:6" ht="67.5">
      <c r="A577" s="201" t="s">
        <v>1538</v>
      </c>
      <c r="B577" s="204" t="s">
        <v>1539</v>
      </c>
      <c r="C577" s="201" t="s">
        <v>1392</v>
      </c>
      <c r="D577" s="205" t="s">
        <v>19127</v>
      </c>
      <c r="E577" s="202" t="s">
        <v>18406</v>
      </c>
      <c r="F577" s="205" t="s">
        <v>19128</v>
      </c>
    </row>
    <row r="578" spans="1:6" ht="67.5">
      <c r="A578" s="201" t="s">
        <v>1540</v>
      </c>
      <c r="B578" s="204" t="s">
        <v>1541</v>
      </c>
      <c r="C578" s="201" t="s">
        <v>1392</v>
      </c>
      <c r="D578" s="205" t="s">
        <v>19129</v>
      </c>
      <c r="E578" s="202" t="s">
        <v>18406</v>
      </c>
      <c r="F578" s="205" t="s">
        <v>19130</v>
      </c>
    </row>
    <row r="579" spans="1:6" ht="54">
      <c r="A579" s="201" t="s">
        <v>1543</v>
      </c>
      <c r="B579" s="204" t="s">
        <v>1544</v>
      </c>
      <c r="C579" s="201" t="s">
        <v>1392</v>
      </c>
      <c r="D579" s="205" t="s">
        <v>2301</v>
      </c>
      <c r="E579" s="202" t="s">
        <v>18406</v>
      </c>
      <c r="F579" s="205" t="s">
        <v>2301</v>
      </c>
    </row>
    <row r="580" spans="1:6" ht="40.5">
      <c r="A580" s="201" t="s">
        <v>1545</v>
      </c>
      <c r="B580" s="204" t="s">
        <v>1546</v>
      </c>
      <c r="C580" s="201" t="s">
        <v>1392</v>
      </c>
      <c r="D580" s="205" t="s">
        <v>1173</v>
      </c>
      <c r="E580" s="202" t="s">
        <v>18406</v>
      </c>
      <c r="F580" s="205" t="s">
        <v>1173</v>
      </c>
    </row>
    <row r="581" spans="1:6" ht="54">
      <c r="A581" s="201" t="s">
        <v>1547</v>
      </c>
      <c r="B581" s="204" t="s">
        <v>1548</v>
      </c>
      <c r="C581" s="201" t="s">
        <v>1392</v>
      </c>
      <c r="D581" s="205" t="s">
        <v>19131</v>
      </c>
      <c r="E581" s="202" t="s">
        <v>18406</v>
      </c>
      <c r="F581" s="205" t="s">
        <v>17229</v>
      </c>
    </row>
    <row r="582" spans="1:6" ht="67.5">
      <c r="A582" s="201" t="s">
        <v>1549</v>
      </c>
      <c r="B582" s="204" t="s">
        <v>1550</v>
      </c>
      <c r="C582" s="201" t="s">
        <v>1392</v>
      </c>
      <c r="D582" s="205" t="s">
        <v>19132</v>
      </c>
      <c r="E582" s="202" t="s">
        <v>18406</v>
      </c>
      <c r="F582" s="205" t="s">
        <v>19132</v>
      </c>
    </row>
    <row r="583" spans="1:6" ht="54">
      <c r="A583" s="201" t="s">
        <v>1551</v>
      </c>
      <c r="B583" s="204" t="s">
        <v>1552</v>
      </c>
      <c r="C583" s="201" t="s">
        <v>1392</v>
      </c>
      <c r="D583" s="205" t="s">
        <v>19133</v>
      </c>
      <c r="E583" s="202" t="s">
        <v>18406</v>
      </c>
      <c r="F583" s="205" t="s">
        <v>19133</v>
      </c>
    </row>
    <row r="584" spans="1:6" ht="67.5">
      <c r="A584" s="201" t="s">
        <v>1553</v>
      </c>
      <c r="B584" s="204" t="s">
        <v>1554</v>
      </c>
      <c r="C584" s="201" t="s">
        <v>1392</v>
      </c>
      <c r="D584" s="205" t="s">
        <v>2416</v>
      </c>
      <c r="E584" s="202" t="s">
        <v>18406</v>
      </c>
      <c r="F584" s="205" t="s">
        <v>2416</v>
      </c>
    </row>
    <row r="585" spans="1:6" ht="40.5">
      <c r="A585" s="201" t="s">
        <v>1556</v>
      </c>
      <c r="B585" s="204" t="s">
        <v>1557</v>
      </c>
      <c r="C585" s="201" t="s">
        <v>1392</v>
      </c>
      <c r="D585" s="205" t="s">
        <v>15864</v>
      </c>
      <c r="E585" s="202" t="s">
        <v>18406</v>
      </c>
      <c r="F585" s="205" t="s">
        <v>15864</v>
      </c>
    </row>
    <row r="586" spans="1:6" ht="40.5">
      <c r="A586" s="201" t="s">
        <v>1558</v>
      </c>
      <c r="B586" s="204" t="s">
        <v>1559</v>
      </c>
      <c r="C586" s="201" t="s">
        <v>1392</v>
      </c>
      <c r="D586" s="205" t="s">
        <v>1161</v>
      </c>
      <c r="E586" s="202" t="s">
        <v>18406</v>
      </c>
      <c r="F586" s="205" t="s">
        <v>1161</v>
      </c>
    </row>
    <row r="587" spans="1:6" ht="81">
      <c r="A587" s="201" t="s">
        <v>1561</v>
      </c>
      <c r="B587" s="204" t="s">
        <v>19134</v>
      </c>
      <c r="C587" s="201" t="s">
        <v>1392</v>
      </c>
      <c r="D587" s="205" t="s">
        <v>19135</v>
      </c>
      <c r="E587" s="202" t="s">
        <v>18406</v>
      </c>
      <c r="F587" s="205" t="s">
        <v>19135</v>
      </c>
    </row>
    <row r="588" spans="1:6" ht="81">
      <c r="A588" s="201" t="s">
        <v>1563</v>
      </c>
      <c r="B588" s="204" t="s">
        <v>1564</v>
      </c>
      <c r="C588" s="201" t="s">
        <v>1392</v>
      </c>
      <c r="D588" s="205" t="s">
        <v>19136</v>
      </c>
      <c r="E588" s="202" t="s">
        <v>18406</v>
      </c>
      <c r="F588" s="205" t="s">
        <v>19137</v>
      </c>
    </row>
    <row r="589" spans="1:6" ht="81">
      <c r="A589" s="201" t="s">
        <v>1566</v>
      </c>
      <c r="B589" s="204" t="s">
        <v>1567</v>
      </c>
      <c r="C589" s="201" t="s">
        <v>1392</v>
      </c>
      <c r="D589" s="205" t="s">
        <v>19138</v>
      </c>
      <c r="E589" s="202" t="s">
        <v>18406</v>
      </c>
      <c r="F589" s="205" t="s">
        <v>19139</v>
      </c>
    </row>
    <row r="590" spans="1:6" ht="54">
      <c r="A590" s="201" t="s">
        <v>1569</v>
      </c>
      <c r="B590" s="204" t="s">
        <v>19140</v>
      </c>
      <c r="C590" s="201" t="s">
        <v>1392</v>
      </c>
      <c r="D590" s="205" t="s">
        <v>14488</v>
      </c>
      <c r="E590" s="202" t="s">
        <v>18406</v>
      </c>
      <c r="F590" s="205" t="s">
        <v>19141</v>
      </c>
    </row>
    <row r="591" spans="1:6" ht="54">
      <c r="A591" s="201" t="s">
        <v>1570</v>
      </c>
      <c r="B591" s="204" t="s">
        <v>1571</v>
      </c>
      <c r="C591" s="201" t="s">
        <v>1392</v>
      </c>
      <c r="D591" s="205" t="s">
        <v>19142</v>
      </c>
      <c r="E591" s="202" t="s">
        <v>18406</v>
      </c>
      <c r="F591" s="205" t="s">
        <v>17676</v>
      </c>
    </row>
    <row r="592" spans="1:6" ht="54">
      <c r="A592" s="201" t="s">
        <v>1572</v>
      </c>
      <c r="B592" s="204" t="s">
        <v>1573</v>
      </c>
      <c r="C592" s="201" t="s">
        <v>1392</v>
      </c>
      <c r="D592" s="205" t="s">
        <v>17842</v>
      </c>
      <c r="E592" s="202" t="s">
        <v>18406</v>
      </c>
      <c r="F592" s="205" t="s">
        <v>17842</v>
      </c>
    </row>
    <row r="593" spans="1:6" ht="54">
      <c r="A593" s="201" t="s">
        <v>1575</v>
      </c>
      <c r="B593" s="204" t="s">
        <v>1576</v>
      </c>
      <c r="C593" s="201" t="s">
        <v>1392</v>
      </c>
      <c r="D593" s="205" t="s">
        <v>19143</v>
      </c>
      <c r="E593" s="202" t="s">
        <v>18406</v>
      </c>
      <c r="F593" s="205" t="s">
        <v>19143</v>
      </c>
    </row>
    <row r="594" spans="1:6" ht="54">
      <c r="A594" s="201" t="s">
        <v>1578</v>
      </c>
      <c r="B594" s="204" t="s">
        <v>1579</v>
      </c>
      <c r="C594" s="201" t="s">
        <v>1392</v>
      </c>
      <c r="D594" s="205" t="s">
        <v>19144</v>
      </c>
      <c r="E594" s="202" t="s">
        <v>18406</v>
      </c>
      <c r="F594" s="205" t="s">
        <v>19144</v>
      </c>
    </row>
    <row r="595" spans="1:6" ht="54">
      <c r="A595" s="201" t="s">
        <v>1581</v>
      </c>
      <c r="B595" s="204" t="s">
        <v>1582</v>
      </c>
      <c r="C595" s="201" t="s">
        <v>1392</v>
      </c>
      <c r="D595" s="205" t="s">
        <v>2374</v>
      </c>
      <c r="E595" s="202" t="s">
        <v>18406</v>
      </c>
      <c r="F595" s="205" t="s">
        <v>2374</v>
      </c>
    </row>
    <row r="596" spans="1:6" ht="67.5">
      <c r="A596" s="201" t="s">
        <v>1584</v>
      </c>
      <c r="B596" s="204" t="s">
        <v>1585</v>
      </c>
      <c r="C596" s="201" t="s">
        <v>1392</v>
      </c>
      <c r="D596" s="205" t="s">
        <v>19145</v>
      </c>
      <c r="E596" s="202" t="s">
        <v>18406</v>
      </c>
      <c r="F596" s="205" t="s">
        <v>19146</v>
      </c>
    </row>
    <row r="597" spans="1:6" ht="54">
      <c r="A597" s="201" t="s">
        <v>1586</v>
      </c>
      <c r="B597" s="204" t="s">
        <v>1587</v>
      </c>
      <c r="C597" s="201" t="s">
        <v>1392</v>
      </c>
      <c r="D597" s="205" t="s">
        <v>1588</v>
      </c>
      <c r="E597" s="202" t="s">
        <v>18406</v>
      </c>
      <c r="F597" s="205" t="s">
        <v>1588</v>
      </c>
    </row>
    <row r="598" spans="1:6" ht="67.5">
      <c r="A598" s="201" t="s">
        <v>1589</v>
      </c>
      <c r="B598" s="204" t="s">
        <v>1590</v>
      </c>
      <c r="C598" s="201" t="s">
        <v>1392</v>
      </c>
      <c r="D598" s="205" t="s">
        <v>15481</v>
      </c>
      <c r="E598" s="202" t="s">
        <v>18406</v>
      </c>
      <c r="F598" s="205" t="s">
        <v>15481</v>
      </c>
    </row>
    <row r="599" spans="1:6" ht="81">
      <c r="A599" s="201" t="s">
        <v>1592</v>
      </c>
      <c r="B599" s="204" t="s">
        <v>1593</v>
      </c>
      <c r="C599" s="201" t="s">
        <v>1392</v>
      </c>
      <c r="D599" s="205" t="s">
        <v>19147</v>
      </c>
      <c r="E599" s="202" t="s">
        <v>18406</v>
      </c>
      <c r="F599" s="205" t="s">
        <v>19148</v>
      </c>
    </row>
    <row r="600" spans="1:6" ht="81">
      <c r="A600" s="201" t="s">
        <v>1594</v>
      </c>
      <c r="B600" s="204" t="s">
        <v>1595</v>
      </c>
      <c r="C600" s="201" t="s">
        <v>1392</v>
      </c>
      <c r="D600" s="205" t="s">
        <v>19149</v>
      </c>
      <c r="E600" s="202" t="s">
        <v>18406</v>
      </c>
      <c r="F600" s="205" t="s">
        <v>19150</v>
      </c>
    </row>
    <row r="601" spans="1:6" ht="81">
      <c r="A601" s="201" t="s">
        <v>1596</v>
      </c>
      <c r="B601" s="204" t="s">
        <v>19151</v>
      </c>
      <c r="C601" s="201" t="s">
        <v>1392</v>
      </c>
      <c r="D601" s="205" t="s">
        <v>14692</v>
      </c>
      <c r="E601" s="202" t="s">
        <v>18406</v>
      </c>
      <c r="F601" s="205" t="s">
        <v>19152</v>
      </c>
    </row>
    <row r="602" spans="1:6" ht="40.5">
      <c r="A602" s="201" t="s">
        <v>1597</v>
      </c>
      <c r="B602" s="204" t="s">
        <v>1598</v>
      </c>
      <c r="C602" s="201" t="s">
        <v>1392</v>
      </c>
      <c r="D602" s="205" t="s">
        <v>1599</v>
      </c>
      <c r="E602" s="202" t="s">
        <v>18406</v>
      </c>
      <c r="F602" s="205" t="s">
        <v>17136</v>
      </c>
    </row>
    <row r="603" spans="1:6" ht="81">
      <c r="A603" s="201" t="s">
        <v>1600</v>
      </c>
      <c r="B603" s="204" t="s">
        <v>1601</v>
      </c>
      <c r="C603" s="201" t="s">
        <v>1392</v>
      </c>
      <c r="D603" s="205" t="s">
        <v>13184</v>
      </c>
      <c r="E603" s="202" t="s">
        <v>18406</v>
      </c>
      <c r="F603" s="205" t="s">
        <v>19153</v>
      </c>
    </row>
    <row r="604" spans="1:6" ht="81">
      <c r="A604" s="201" t="s">
        <v>1603</v>
      </c>
      <c r="B604" s="204" t="s">
        <v>1604</v>
      </c>
      <c r="C604" s="201" t="s">
        <v>1392</v>
      </c>
      <c r="D604" s="205" t="s">
        <v>19154</v>
      </c>
      <c r="E604" s="202" t="s">
        <v>18406</v>
      </c>
      <c r="F604" s="205" t="s">
        <v>19155</v>
      </c>
    </row>
    <row r="605" spans="1:6" ht="40.5">
      <c r="A605" s="201" t="s">
        <v>1605</v>
      </c>
      <c r="B605" s="204" t="s">
        <v>1606</v>
      </c>
      <c r="C605" s="201" t="s">
        <v>1392</v>
      </c>
      <c r="D605" s="205" t="s">
        <v>1607</v>
      </c>
      <c r="E605" s="202" t="s">
        <v>18406</v>
      </c>
      <c r="F605" s="205" t="s">
        <v>17138</v>
      </c>
    </row>
    <row r="606" spans="1:6" ht="40.5">
      <c r="A606" s="201" t="s">
        <v>1608</v>
      </c>
      <c r="B606" s="204" t="s">
        <v>1609</v>
      </c>
      <c r="C606" s="201" t="s">
        <v>1392</v>
      </c>
      <c r="D606" s="205" t="s">
        <v>2622</v>
      </c>
      <c r="E606" s="202" t="s">
        <v>18406</v>
      </c>
      <c r="F606" s="205" t="s">
        <v>2622</v>
      </c>
    </row>
    <row r="607" spans="1:6" ht="94.5">
      <c r="A607" s="201" t="s">
        <v>1611</v>
      </c>
      <c r="B607" s="204" t="s">
        <v>19156</v>
      </c>
      <c r="C607" s="201" t="s">
        <v>1392</v>
      </c>
      <c r="D607" s="205" t="s">
        <v>19157</v>
      </c>
      <c r="E607" s="202" t="s">
        <v>18406</v>
      </c>
      <c r="F607" s="205" t="s">
        <v>19158</v>
      </c>
    </row>
    <row r="608" spans="1:6" ht="54">
      <c r="A608" s="201" t="s">
        <v>1613</v>
      </c>
      <c r="B608" s="204" t="s">
        <v>19159</v>
      </c>
      <c r="C608" s="201" t="s">
        <v>1392</v>
      </c>
      <c r="D608" s="205" t="s">
        <v>1389</v>
      </c>
      <c r="E608" s="202" t="s">
        <v>18406</v>
      </c>
      <c r="F608" s="205" t="s">
        <v>1389</v>
      </c>
    </row>
    <row r="609" spans="1:6" ht="27">
      <c r="A609" s="201" t="s">
        <v>1615</v>
      </c>
      <c r="B609" s="204" t="s">
        <v>19160</v>
      </c>
      <c r="C609" s="201" t="s">
        <v>1392</v>
      </c>
      <c r="D609" s="205" t="s">
        <v>1616</v>
      </c>
      <c r="E609" s="202" t="s">
        <v>18406</v>
      </c>
      <c r="F609" s="205" t="s">
        <v>1616</v>
      </c>
    </row>
    <row r="610" spans="1:6" ht="40.5">
      <c r="A610" s="201" t="s">
        <v>1617</v>
      </c>
      <c r="B610" s="204" t="s">
        <v>1618</v>
      </c>
      <c r="C610" s="201" t="s">
        <v>1392</v>
      </c>
      <c r="D610" s="205" t="s">
        <v>18423</v>
      </c>
      <c r="E610" s="202" t="s">
        <v>18406</v>
      </c>
      <c r="F610" s="205" t="s">
        <v>9423</v>
      </c>
    </row>
    <row r="611" spans="1:6" ht="40.5">
      <c r="A611" s="201" t="s">
        <v>1619</v>
      </c>
      <c r="B611" s="204" t="s">
        <v>1620</v>
      </c>
      <c r="C611" s="201" t="s">
        <v>1392</v>
      </c>
      <c r="D611" s="205" t="s">
        <v>8998</v>
      </c>
      <c r="E611" s="202" t="s">
        <v>18406</v>
      </c>
      <c r="F611" s="205" t="s">
        <v>19161</v>
      </c>
    </row>
    <row r="612" spans="1:6" ht="81">
      <c r="A612" s="201" t="s">
        <v>1621</v>
      </c>
      <c r="B612" s="204" t="s">
        <v>1622</v>
      </c>
      <c r="C612" s="201" t="s">
        <v>1392</v>
      </c>
      <c r="D612" s="205" t="s">
        <v>11640</v>
      </c>
      <c r="E612" s="202" t="s">
        <v>18406</v>
      </c>
      <c r="F612" s="205" t="s">
        <v>19162</v>
      </c>
    </row>
    <row r="613" spans="1:6" ht="54">
      <c r="A613" s="201" t="s">
        <v>1623</v>
      </c>
      <c r="B613" s="204" t="s">
        <v>19163</v>
      </c>
      <c r="C613" s="201" t="s">
        <v>1392</v>
      </c>
      <c r="D613" s="205" t="s">
        <v>2074</v>
      </c>
      <c r="E613" s="202" t="s">
        <v>18406</v>
      </c>
      <c r="F613" s="205" t="s">
        <v>2074</v>
      </c>
    </row>
    <row r="614" spans="1:6" ht="40.5">
      <c r="A614" s="201" t="s">
        <v>1625</v>
      </c>
      <c r="B614" s="204" t="s">
        <v>1626</v>
      </c>
      <c r="C614" s="201" t="s">
        <v>1392</v>
      </c>
      <c r="D614" s="205" t="s">
        <v>1416</v>
      </c>
      <c r="E614" s="202" t="s">
        <v>18406</v>
      </c>
      <c r="F614" s="205" t="s">
        <v>1416</v>
      </c>
    </row>
    <row r="615" spans="1:6" ht="40.5">
      <c r="A615" s="201" t="s">
        <v>1627</v>
      </c>
      <c r="B615" s="204" t="s">
        <v>1628</v>
      </c>
      <c r="C615" s="201" t="s">
        <v>1392</v>
      </c>
      <c r="D615" s="205" t="s">
        <v>17625</v>
      </c>
      <c r="E615" s="202" t="s">
        <v>18406</v>
      </c>
      <c r="F615" s="205" t="s">
        <v>19164</v>
      </c>
    </row>
    <row r="616" spans="1:6" ht="81">
      <c r="A616" s="201" t="s">
        <v>1630</v>
      </c>
      <c r="B616" s="204" t="s">
        <v>1631</v>
      </c>
      <c r="C616" s="201" t="s">
        <v>1392</v>
      </c>
      <c r="D616" s="205" t="s">
        <v>19165</v>
      </c>
      <c r="E616" s="202" t="s">
        <v>18406</v>
      </c>
      <c r="F616" s="205" t="s">
        <v>19166</v>
      </c>
    </row>
    <row r="617" spans="1:6" ht="54">
      <c r="A617" s="201" t="s">
        <v>1632</v>
      </c>
      <c r="B617" s="204" t="s">
        <v>1633</v>
      </c>
      <c r="C617" s="201" t="s">
        <v>1392</v>
      </c>
      <c r="D617" s="205" t="s">
        <v>2916</v>
      </c>
      <c r="E617" s="202" t="s">
        <v>18406</v>
      </c>
      <c r="F617" s="205" t="s">
        <v>2916</v>
      </c>
    </row>
    <row r="618" spans="1:6" ht="67.5">
      <c r="A618" s="201" t="s">
        <v>1635</v>
      </c>
      <c r="B618" s="204" t="s">
        <v>1636</v>
      </c>
      <c r="C618" s="201" t="s">
        <v>1392</v>
      </c>
      <c r="D618" s="205" t="s">
        <v>19167</v>
      </c>
      <c r="E618" s="202" t="s">
        <v>18406</v>
      </c>
      <c r="F618" s="205" t="s">
        <v>19168</v>
      </c>
    </row>
    <row r="619" spans="1:6" ht="40.5">
      <c r="A619" s="201" t="s">
        <v>1638</v>
      </c>
      <c r="B619" s="204" t="s">
        <v>19169</v>
      </c>
      <c r="C619" s="201" t="s">
        <v>1392</v>
      </c>
      <c r="D619" s="205" t="s">
        <v>19170</v>
      </c>
      <c r="E619" s="202" t="s">
        <v>18406</v>
      </c>
      <c r="F619" s="205" t="s">
        <v>7070</v>
      </c>
    </row>
    <row r="620" spans="1:6" ht="40.5">
      <c r="A620" s="201" t="s">
        <v>1640</v>
      </c>
      <c r="B620" s="204" t="s">
        <v>1641</v>
      </c>
      <c r="C620" s="201" t="s">
        <v>1392</v>
      </c>
      <c r="D620" s="205" t="s">
        <v>9271</v>
      </c>
      <c r="E620" s="202" t="s">
        <v>18406</v>
      </c>
      <c r="F620" s="205" t="s">
        <v>17190</v>
      </c>
    </row>
    <row r="621" spans="1:6" ht="54">
      <c r="A621" s="201" t="s">
        <v>1642</v>
      </c>
      <c r="B621" s="204" t="s">
        <v>1643</v>
      </c>
      <c r="C621" s="201" t="s">
        <v>1392</v>
      </c>
      <c r="D621" s="205" t="s">
        <v>19171</v>
      </c>
      <c r="E621" s="202" t="s">
        <v>18406</v>
      </c>
      <c r="F621" s="205" t="s">
        <v>19172</v>
      </c>
    </row>
    <row r="622" spans="1:6" ht="81">
      <c r="A622" s="201" t="s">
        <v>1644</v>
      </c>
      <c r="B622" s="204" t="s">
        <v>1645</v>
      </c>
      <c r="C622" s="201" t="s">
        <v>1392</v>
      </c>
      <c r="D622" s="205" t="s">
        <v>19173</v>
      </c>
      <c r="E622" s="202" t="s">
        <v>18406</v>
      </c>
      <c r="F622" s="205" t="s">
        <v>17111</v>
      </c>
    </row>
    <row r="623" spans="1:6" ht="81">
      <c r="A623" s="201" t="s">
        <v>1647</v>
      </c>
      <c r="B623" s="204" t="s">
        <v>19174</v>
      </c>
      <c r="C623" s="201" t="s">
        <v>1392</v>
      </c>
      <c r="D623" s="205" t="s">
        <v>19175</v>
      </c>
      <c r="E623" s="202" t="s">
        <v>18406</v>
      </c>
      <c r="F623" s="205" t="s">
        <v>19176</v>
      </c>
    </row>
    <row r="624" spans="1:6" ht="40.5">
      <c r="A624" s="201" t="s">
        <v>1648</v>
      </c>
      <c r="B624" s="204" t="s">
        <v>1649</v>
      </c>
      <c r="C624" s="201" t="s">
        <v>1392</v>
      </c>
      <c r="D624" s="205" t="s">
        <v>1506</v>
      </c>
      <c r="E624" s="202" t="s">
        <v>18406</v>
      </c>
      <c r="F624" s="205" t="s">
        <v>1506</v>
      </c>
    </row>
    <row r="625" spans="1:6" ht="40.5">
      <c r="A625" s="201" t="s">
        <v>1651</v>
      </c>
      <c r="B625" s="204" t="s">
        <v>1652</v>
      </c>
      <c r="C625" s="201" t="s">
        <v>1392</v>
      </c>
      <c r="D625" s="205" t="s">
        <v>19177</v>
      </c>
      <c r="E625" s="202" t="s">
        <v>18406</v>
      </c>
      <c r="F625" s="205" t="s">
        <v>19177</v>
      </c>
    </row>
    <row r="626" spans="1:6" ht="40.5">
      <c r="A626" s="201" t="s">
        <v>1653</v>
      </c>
      <c r="B626" s="204" t="s">
        <v>1654</v>
      </c>
      <c r="C626" s="201" t="s">
        <v>1392</v>
      </c>
      <c r="D626" s="205" t="s">
        <v>10535</v>
      </c>
      <c r="E626" s="202" t="s">
        <v>18406</v>
      </c>
      <c r="F626" s="205" t="s">
        <v>10535</v>
      </c>
    </row>
    <row r="627" spans="1:6" ht="40.5">
      <c r="A627" s="201" t="s">
        <v>1656</v>
      </c>
      <c r="B627" s="204" t="s">
        <v>19178</v>
      </c>
      <c r="C627" s="201" t="s">
        <v>1392</v>
      </c>
      <c r="D627" s="205" t="s">
        <v>19179</v>
      </c>
      <c r="E627" s="202" t="s">
        <v>18406</v>
      </c>
      <c r="F627" s="205" t="s">
        <v>19180</v>
      </c>
    </row>
    <row r="628" spans="1:6" ht="40.5">
      <c r="A628" s="201" t="s">
        <v>1657</v>
      </c>
      <c r="B628" s="204" t="s">
        <v>19181</v>
      </c>
      <c r="C628" s="201" t="s">
        <v>1392</v>
      </c>
      <c r="D628" s="205" t="s">
        <v>19182</v>
      </c>
      <c r="E628" s="202" t="s">
        <v>18406</v>
      </c>
      <c r="F628" s="205" t="s">
        <v>7547</v>
      </c>
    </row>
    <row r="629" spans="1:6" ht="40.5">
      <c r="A629" s="201" t="s">
        <v>1658</v>
      </c>
      <c r="B629" s="204" t="s">
        <v>1659</v>
      </c>
      <c r="C629" s="201" t="s">
        <v>1392</v>
      </c>
      <c r="D629" s="205" t="s">
        <v>19183</v>
      </c>
      <c r="E629" s="202" t="s">
        <v>18406</v>
      </c>
      <c r="F629" s="205" t="s">
        <v>19184</v>
      </c>
    </row>
    <row r="630" spans="1:6" ht="40.5">
      <c r="A630" s="201" t="s">
        <v>1660</v>
      </c>
      <c r="B630" s="204" t="s">
        <v>1661</v>
      </c>
      <c r="C630" s="201" t="s">
        <v>1392</v>
      </c>
      <c r="D630" s="205" t="s">
        <v>17178</v>
      </c>
      <c r="E630" s="202" t="s">
        <v>18406</v>
      </c>
      <c r="F630" s="205" t="s">
        <v>8224</v>
      </c>
    </row>
    <row r="631" spans="1:6" ht="40.5">
      <c r="A631" s="201" t="s">
        <v>1663</v>
      </c>
      <c r="B631" s="204" t="s">
        <v>1664</v>
      </c>
      <c r="C631" s="201" t="s">
        <v>1392</v>
      </c>
      <c r="D631" s="205" t="s">
        <v>2608</v>
      </c>
      <c r="E631" s="202" t="s">
        <v>18406</v>
      </c>
      <c r="F631" s="205" t="s">
        <v>2608</v>
      </c>
    </row>
    <row r="632" spans="1:6" ht="40.5">
      <c r="A632" s="201" t="s">
        <v>1666</v>
      </c>
      <c r="B632" s="204" t="s">
        <v>19185</v>
      </c>
      <c r="C632" s="201" t="s">
        <v>1392</v>
      </c>
      <c r="D632" s="205" t="s">
        <v>19186</v>
      </c>
      <c r="E632" s="202" t="s">
        <v>18406</v>
      </c>
      <c r="F632" s="205" t="s">
        <v>19187</v>
      </c>
    </row>
    <row r="633" spans="1:6" ht="27">
      <c r="A633" s="201" t="s">
        <v>1667</v>
      </c>
      <c r="B633" s="204" t="s">
        <v>1668</v>
      </c>
      <c r="C633" s="201" t="s">
        <v>1392</v>
      </c>
      <c r="D633" s="205" t="s">
        <v>19188</v>
      </c>
      <c r="E633" s="202" t="s">
        <v>18406</v>
      </c>
      <c r="F633" s="205" t="s">
        <v>7012</v>
      </c>
    </row>
    <row r="634" spans="1:6" ht="40.5">
      <c r="A634" s="201" t="s">
        <v>1669</v>
      </c>
      <c r="B634" s="204" t="s">
        <v>1670</v>
      </c>
      <c r="C634" s="201" t="s">
        <v>1392</v>
      </c>
      <c r="D634" s="205" t="s">
        <v>15660</v>
      </c>
      <c r="E634" s="202" t="s">
        <v>18406</v>
      </c>
      <c r="F634" s="205" t="s">
        <v>15660</v>
      </c>
    </row>
    <row r="635" spans="1:6" ht="54">
      <c r="A635" s="201" t="s">
        <v>1672</v>
      </c>
      <c r="B635" s="204" t="s">
        <v>1673</v>
      </c>
      <c r="C635" s="201" t="s">
        <v>1392</v>
      </c>
      <c r="D635" s="205" t="s">
        <v>1492</v>
      </c>
      <c r="E635" s="202" t="s">
        <v>18406</v>
      </c>
      <c r="F635" s="205" t="s">
        <v>1492</v>
      </c>
    </row>
    <row r="636" spans="1:6" ht="40.5">
      <c r="A636" s="201" t="s">
        <v>1675</v>
      </c>
      <c r="B636" s="204" t="s">
        <v>19189</v>
      </c>
      <c r="C636" s="201" t="s">
        <v>1392</v>
      </c>
      <c r="D636" s="205" t="s">
        <v>2081</v>
      </c>
      <c r="E636" s="202" t="s">
        <v>18406</v>
      </c>
      <c r="F636" s="205" t="s">
        <v>2081</v>
      </c>
    </row>
    <row r="637" spans="1:6" ht="40.5">
      <c r="A637" s="201" t="s">
        <v>1676</v>
      </c>
      <c r="B637" s="204" t="s">
        <v>19190</v>
      </c>
      <c r="C637" s="201" t="s">
        <v>1392</v>
      </c>
      <c r="D637" s="205" t="s">
        <v>2871</v>
      </c>
      <c r="E637" s="202" t="s">
        <v>18406</v>
      </c>
      <c r="F637" s="205" t="s">
        <v>2871</v>
      </c>
    </row>
    <row r="638" spans="1:6" ht="67.5">
      <c r="A638" s="201" t="s">
        <v>1678</v>
      </c>
      <c r="B638" s="204" t="s">
        <v>1679</v>
      </c>
      <c r="C638" s="201" t="s">
        <v>1392</v>
      </c>
      <c r="D638" s="205" t="s">
        <v>18492</v>
      </c>
      <c r="E638" s="202" t="s">
        <v>18406</v>
      </c>
      <c r="F638" s="205" t="s">
        <v>8204</v>
      </c>
    </row>
    <row r="639" spans="1:6" ht="54">
      <c r="A639" s="201" t="s">
        <v>1680</v>
      </c>
      <c r="B639" s="204" t="s">
        <v>1681</v>
      </c>
      <c r="C639" s="201" t="s">
        <v>1392</v>
      </c>
      <c r="D639" s="205" t="s">
        <v>19191</v>
      </c>
      <c r="E639" s="202" t="s">
        <v>18406</v>
      </c>
      <c r="F639" s="205" t="s">
        <v>19192</v>
      </c>
    </row>
    <row r="640" spans="1:6" ht="40.5">
      <c r="A640" s="201" t="s">
        <v>1682</v>
      </c>
      <c r="B640" s="204" t="s">
        <v>1683</v>
      </c>
      <c r="C640" s="201" t="s">
        <v>1392</v>
      </c>
      <c r="D640" s="205" t="s">
        <v>2396</v>
      </c>
      <c r="E640" s="202" t="s">
        <v>18406</v>
      </c>
      <c r="F640" s="205" t="s">
        <v>19193</v>
      </c>
    </row>
    <row r="641" spans="1:6" ht="54">
      <c r="A641" s="201" t="s">
        <v>1684</v>
      </c>
      <c r="B641" s="204" t="s">
        <v>1685</v>
      </c>
      <c r="C641" s="201" t="s">
        <v>1392</v>
      </c>
      <c r="D641" s="205" t="s">
        <v>19194</v>
      </c>
      <c r="E641" s="202" t="s">
        <v>18406</v>
      </c>
      <c r="F641" s="205" t="s">
        <v>17322</v>
      </c>
    </row>
    <row r="642" spans="1:6" ht="67.5">
      <c r="A642" s="201" t="s">
        <v>1686</v>
      </c>
      <c r="B642" s="204" t="s">
        <v>1687</v>
      </c>
      <c r="C642" s="201" t="s">
        <v>1392</v>
      </c>
      <c r="D642" s="205" t="s">
        <v>17562</v>
      </c>
      <c r="E642" s="202" t="s">
        <v>18406</v>
      </c>
      <c r="F642" s="205" t="s">
        <v>19195</v>
      </c>
    </row>
    <row r="643" spans="1:6" ht="81">
      <c r="A643" s="201" t="s">
        <v>1688</v>
      </c>
      <c r="B643" s="204" t="s">
        <v>1689</v>
      </c>
      <c r="C643" s="201" t="s">
        <v>1392</v>
      </c>
      <c r="D643" s="205" t="s">
        <v>17667</v>
      </c>
      <c r="E643" s="202" t="s">
        <v>18406</v>
      </c>
      <c r="F643" s="205" t="s">
        <v>19196</v>
      </c>
    </row>
    <row r="644" spans="1:6" ht="40.5">
      <c r="A644" s="201" t="s">
        <v>1690</v>
      </c>
      <c r="B644" s="204" t="s">
        <v>1691</v>
      </c>
      <c r="C644" s="201" t="s">
        <v>1392</v>
      </c>
      <c r="D644" s="205" t="s">
        <v>7741</v>
      </c>
      <c r="E644" s="202" t="s">
        <v>18406</v>
      </c>
      <c r="F644" s="205" t="s">
        <v>7741</v>
      </c>
    </row>
    <row r="645" spans="1:6" ht="40.5">
      <c r="A645" s="201" t="s">
        <v>1693</v>
      </c>
      <c r="B645" s="204" t="s">
        <v>1694</v>
      </c>
      <c r="C645" s="201" t="s">
        <v>1392</v>
      </c>
      <c r="D645" s="205" t="s">
        <v>19197</v>
      </c>
      <c r="E645" s="202" t="s">
        <v>18406</v>
      </c>
      <c r="F645" s="205" t="s">
        <v>19198</v>
      </c>
    </row>
    <row r="646" spans="1:6" ht="40.5">
      <c r="A646" s="201" t="s">
        <v>1696</v>
      </c>
      <c r="B646" s="204" t="s">
        <v>1697</v>
      </c>
      <c r="C646" s="201" t="s">
        <v>1392</v>
      </c>
      <c r="D646" s="205" t="s">
        <v>15635</v>
      </c>
      <c r="E646" s="202" t="s">
        <v>18406</v>
      </c>
      <c r="F646" s="205" t="s">
        <v>3413</v>
      </c>
    </row>
    <row r="647" spans="1:6" ht="40.5">
      <c r="A647" s="201" t="s">
        <v>1698</v>
      </c>
      <c r="B647" s="204" t="s">
        <v>1699</v>
      </c>
      <c r="C647" s="201" t="s">
        <v>1392</v>
      </c>
      <c r="D647" s="205" t="s">
        <v>9127</v>
      </c>
      <c r="E647" s="202" t="s">
        <v>18406</v>
      </c>
      <c r="F647" s="205" t="s">
        <v>19199</v>
      </c>
    </row>
    <row r="648" spans="1:6" ht="54">
      <c r="A648" s="201" t="s">
        <v>1700</v>
      </c>
      <c r="B648" s="204" t="s">
        <v>1701</v>
      </c>
      <c r="C648" s="201" t="s">
        <v>1392</v>
      </c>
      <c r="D648" s="205" t="s">
        <v>19200</v>
      </c>
      <c r="E648" s="202" t="s">
        <v>18406</v>
      </c>
      <c r="F648" s="205" t="s">
        <v>1313</v>
      </c>
    </row>
    <row r="649" spans="1:6" ht="40.5">
      <c r="A649" s="201" t="s">
        <v>1702</v>
      </c>
      <c r="B649" s="204" t="s">
        <v>1703</v>
      </c>
      <c r="C649" s="201" t="s">
        <v>1392</v>
      </c>
      <c r="D649" s="205" t="s">
        <v>19201</v>
      </c>
      <c r="E649" s="202" t="s">
        <v>18406</v>
      </c>
      <c r="F649" s="205" t="s">
        <v>19202</v>
      </c>
    </row>
    <row r="650" spans="1:6" ht="54">
      <c r="A650" s="201" t="s">
        <v>1705</v>
      </c>
      <c r="B650" s="204" t="s">
        <v>1706</v>
      </c>
      <c r="C650" s="201" t="s">
        <v>1392</v>
      </c>
      <c r="D650" s="205" t="s">
        <v>19203</v>
      </c>
      <c r="E650" s="202" t="s">
        <v>18406</v>
      </c>
      <c r="F650" s="205" t="s">
        <v>1509</v>
      </c>
    </row>
    <row r="651" spans="1:6" ht="40.5">
      <c r="A651" s="201" t="s">
        <v>1708</v>
      </c>
      <c r="B651" s="204" t="s">
        <v>1709</v>
      </c>
      <c r="C651" s="201" t="s">
        <v>1392</v>
      </c>
      <c r="D651" s="205" t="s">
        <v>17133</v>
      </c>
      <c r="E651" s="202" t="s">
        <v>18406</v>
      </c>
      <c r="F651" s="205" t="s">
        <v>19204</v>
      </c>
    </row>
    <row r="652" spans="1:6" ht="40.5">
      <c r="A652" s="201" t="s">
        <v>1711</v>
      </c>
      <c r="B652" s="204" t="s">
        <v>1712</v>
      </c>
      <c r="C652" s="201" t="s">
        <v>1392</v>
      </c>
      <c r="D652" s="205" t="s">
        <v>17124</v>
      </c>
      <c r="E652" s="202" t="s">
        <v>18406</v>
      </c>
      <c r="F652" s="205" t="s">
        <v>19205</v>
      </c>
    </row>
    <row r="653" spans="1:6" ht="54">
      <c r="A653" s="201" t="s">
        <v>1713</v>
      </c>
      <c r="B653" s="204" t="s">
        <v>1714</v>
      </c>
      <c r="C653" s="201" t="s">
        <v>1392</v>
      </c>
      <c r="D653" s="205" t="s">
        <v>19206</v>
      </c>
      <c r="E653" s="202" t="s">
        <v>18406</v>
      </c>
      <c r="F653" s="205" t="s">
        <v>19207</v>
      </c>
    </row>
    <row r="654" spans="1:6" ht="54">
      <c r="A654" s="201" t="s">
        <v>1716</v>
      </c>
      <c r="B654" s="204" t="s">
        <v>1717</v>
      </c>
      <c r="C654" s="201" t="s">
        <v>1392</v>
      </c>
      <c r="D654" s="205" t="s">
        <v>1718</v>
      </c>
      <c r="E654" s="202" t="s">
        <v>18406</v>
      </c>
      <c r="F654" s="205" t="s">
        <v>1718</v>
      </c>
    </row>
    <row r="655" spans="1:6" ht="67.5">
      <c r="A655" s="201" t="s">
        <v>1719</v>
      </c>
      <c r="B655" s="204" t="s">
        <v>19208</v>
      </c>
      <c r="C655" s="201" t="s">
        <v>1392</v>
      </c>
      <c r="D655" s="205" t="s">
        <v>1998</v>
      </c>
      <c r="E655" s="202" t="s">
        <v>18406</v>
      </c>
      <c r="F655" s="205" t="s">
        <v>1998</v>
      </c>
    </row>
    <row r="656" spans="1:6" ht="40.5">
      <c r="A656" s="201" t="s">
        <v>1721</v>
      </c>
      <c r="B656" s="204" t="s">
        <v>1722</v>
      </c>
      <c r="C656" s="201" t="s">
        <v>1392</v>
      </c>
      <c r="D656" s="205" t="s">
        <v>19209</v>
      </c>
      <c r="E656" s="202" t="s">
        <v>18406</v>
      </c>
      <c r="F656" s="205" t="s">
        <v>19210</v>
      </c>
    </row>
    <row r="657" spans="1:6" ht="40.5">
      <c r="A657" s="201" t="s">
        <v>1723</v>
      </c>
      <c r="B657" s="204" t="s">
        <v>1724</v>
      </c>
      <c r="C657" s="201" t="s">
        <v>1392</v>
      </c>
      <c r="D657" s="205" t="s">
        <v>19211</v>
      </c>
      <c r="E657" s="202" t="s">
        <v>18406</v>
      </c>
      <c r="F657" s="205" t="s">
        <v>19212</v>
      </c>
    </row>
    <row r="658" spans="1:6" ht="40.5">
      <c r="A658" s="201" t="s">
        <v>1725</v>
      </c>
      <c r="B658" s="204" t="s">
        <v>1726</v>
      </c>
      <c r="C658" s="201" t="s">
        <v>1392</v>
      </c>
      <c r="D658" s="205" t="s">
        <v>7407</v>
      </c>
      <c r="E658" s="202" t="s">
        <v>18406</v>
      </c>
      <c r="F658" s="205" t="s">
        <v>17156</v>
      </c>
    </row>
    <row r="659" spans="1:6" ht="54">
      <c r="A659" s="201" t="s">
        <v>1728</v>
      </c>
      <c r="B659" s="204" t="s">
        <v>1729</v>
      </c>
      <c r="C659" s="201" t="s">
        <v>1392</v>
      </c>
      <c r="D659" s="205" t="s">
        <v>1730</v>
      </c>
      <c r="E659" s="202" t="s">
        <v>18406</v>
      </c>
      <c r="F659" s="205" t="s">
        <v>1730</v>
      </c>
    </row>
    <row r="660" spans="1:6" ht="54">
      <c r="A660" s="201" t="s">
        <v>1731</v>
      </c>
      <c r="B660" s="204" t="s">
        <v>1732</v>
      </c>
      <c r="C660" s="201" t="s">
        <v>1392</v>
      </c>
      <c r="D660" s="205" t="s">
        <v>2637</v>
      </c>
      <c r="E660" s="202" t="s">
        <v>18406</v>
      </c>
      <c r="F660" s="205" t="s">
        <v>2637</v>
      </c>
    </row>
    <row r="661" spans="1:6" ht="67.5">
      <c r="A661" s="201" t="s">
        <v>1733</v>
      </c>
      <c r="B661" s="204" t="s">
        <v>1734</v>
      </c>
      <c r="C661" s="201" t="s">
        <v>199</v>
      </c>
      <c r="D661" s="205" t="s">
        <v>19213</v>
      </c>
      <c r="E661" s="202" t="s">
        <v>18406</v>
      </c>
      <c r="F661" s="205" t="s">
        <v>19213</v>
      </c>
    </row>
    <row r="662" spans="1:6" ht="54">
      <c r="A662" s="201" t="s">
        <v>1735</v>
      </c>
      <c r="B662" s="204" t="s">
        <v>1736</v>
      </c>
      <c r="C662" s="201" t="s">
        <v>199</v>
      </c>
      <c r="D662" s="205" t="s">
        <v>19214</v>
      </c>
      <c r="E662" s="202" t="s">
        <v>18406</v>
      </c>
      <c r="F662" s="205" t="s">
        <v>19214</v>
      </c>
    </row>
    <row r="663" spans="1:6" ht="54">
      <c r="A663" s="201" t="s">
        <v>1737</v>
      </c>
      <c r="B663" s="204" t="s">
        <v>1738</v>
      </c>
      <c r="C663" s="201" t="s">
        <v>199</v>
      </c>
      <c r="D663" s="205" t="s">
        <v>1334</v>
      </c>
      <c r="E663" s="202" t="s">
        <v>18406</v>
      </c>
      <c r="F663" s="205" t="s">
        <v>1334</v>
      </c>
    </row>
    <row r="664" spans="1:6" ht="54">
      <c r="A664" s="201" t="s">
        <v>1739</v>
      </c>
      <c r="B664" s="204" t="s">
        <v>1740</v>
      </c>
      <c r="C664" s="201" t="s">
        <v>199</v>
      </c>
      <c r="D664" s="205" t="s">
        <v>19215</v>
      </c>
      <c r="E664" s="202" t="s">
        <v>18406</v>
      </c>
      <c r="F664" s="205" t="s">
        <v>19215</v>
      </c>
    </row>
    <row r="665" spans="1:6" ht="54">
      <c r="A665" s="201" t="s">
        <v>1741</v>
      </c>
      <c r="B665" s="204" t="s">
        <v>1742</v>
      </c>
      <c r="C665" s="201" t="s">
        <v>199</v>
      </c>
      <c r="D665" s="205" t="s">
        <v>14184</v>
      </c>
      <c r="E665" s="202" t="s">
        <v>18406</v>
      </c>
      <c r="F665" s="205" t="s">
        <v>14184</v>
      </c>
    </row>
    <row r="666" spans="1:6" ht="54">
      <c r="A666" s="201" t="s">
        <v>1744</v>
      </c>
      <c r="B666" s="204" t="s">
        <v>1745</v>
      </c>
      <c r="C666" s="201" t="s">
        <v>199</v>
      </c>
      <c r="D666" s="205" t="s">
        <v>19216</v>
      </c>
      <c r="E666" s="202" t="s">
        <v>18406</v>
      </c>
      <c r="F666" s="205" t="s">
        <v>19216</v>
      </c>
    </row>
    <row r="667" spans="1:6" ht="94.5">
      <c r="A667" s="201" t="s">
        <v>1747</v>
      </c>
      <c r="B667" s="204" t="s">
        <v>1748</v>
      </c>
      <c r="C667" s="201" t="s">
        <v>199</v>
      </c>
      <c r="D667" s="205" t="s">
        <v>17870</v>
      </c>
      <c r="E667" s="202" t="s">
        <v>18406</v>
      </c>
      <c r="F667" s="205" t="s">
        <v>17870</v>
      </c>
    </row>
    <row r="668" spans="1:6" ht="94.5">
      <c r="A668" s="201" t="s">
        <v>1750</v>
      </c>
      <c r="B668" s="204" t="s">
        <v>1751</v>
      </c>
      <c r="C668" s="201" t="s">
        <v>199</v>
      </c>
      <c r="D668" s="205" t="s">
        <v>8248</v>
      </c>
      <c r="E668" s="202" t="s">
        <v>18406</v>
      </c>
      <c r="F668" s="205" t="s">
        <v>8248</v>
      </c>
    </row>
    <row r="669" spans="1:6" ht="94.5">
      <c r="A669" s="201" t="s">
        <v>1753</v>
      </c>
      <c r="B669" s="204" t="s">
        <v>1754</v>
      </c>
      <c r="C669" s="201" t="s">
        <v>199</v>
      </c>
      <c r="D669" s="205" t="s">
        <v>19217</v>
      </c>
      <c r="E669" s="202" t="s">
        <v>18406</v>
      </c>
      <c r="F669" s="205" t="s">
        <v>19217</v>
      </c>
    </row>
    <row r="670" spans="1:6" ht="67.5">
      <c r="A670" s="201" t="s">
        <v>1755</v>
      </c>
      <c r="B670" s="204" t="s">
        <v>1756</v>
      </c>
      <c r="C670" s="201" t="s">
        <v>199</v>
      </c>
      <c r="D670" s="205" t="s">
        <v>19218</v>
      </c>
      <c r="E670" s="202" t="s">
        <v>18406</v>
      </c>
      <c r="F670" s="205" t="s">
        <v>19218</v>
      </c>
    </row>
    <row r="671" spans="1:6" ht="67.5">
      <c r="A671" s="201" t="s">
        <v>1758</v>
      </c>
      <c r="B671" s="204" t="s">
        <v>1759</v>
      </c>
      <c r="C671" s="201" t="s">
        <v>199</v>
      </c>
      <c r="D671" s="205" t="s">
        <v>1624</v>
      </c>
      <c r="E671" s="202" t="s">
        <v>18406</v>
      </c>
      <c r="F671" s="205" t="s">
        <v>1624</v>
      </c>
    </row>
    <row r="672" spans="1:6" ht="67.5">
      <c r="A672" s="201" t="s">
        <v>1760</v>
      </c>
      <c r="B672" s="204" t="s">
        <v>1761</v>
      </c>
      <c r="C672" s="201" t="s">
        <v>199</v>
      </c>
      <c r="D672" s="205" t="s">
        <v>18781</v>
      </c>
      <c r="E672" s="202" t="s">
        <v>18406</v>
      </c>
      <c r="F672" s="205" t="s">
        <v>18781</v>
      </c>
    </row>
    <row r="673" spans="1:6" ht="67.5">
      <c r="A673" s="201" t="s">
        <v>1762</v>
      </c>
      <c r="B673" s="204" t="s">
        <v>1763</v>
      </c>
      <c r="C673" s="201" t="s">
        <v>199</v>
      </c>
      <c r="D673" s="205" t="s">
        <v>1764</v>
      </c>
      <c r="E673" s="202" t="s">
        <v>18406</v>
      </c>
      <c r="F673" s="205" t="s">
        <v>1764</v>
      </c>
    </row>
    <row r="674" spans="1:6" ht="40.5">
      <c r="A674" s="201" t="s">
        <v>1765</v>
      </c>
      <c r="B674" s="204" t="s">
        <v>1766</v>
      </c>
      <c r="C674" s="201" t="s">
        <v>199</v>
      </c>
      <c r="D674" s="205" t="s">
        <v>11373</v>
      </c>
      <c r="E674" s="202" t="s">
        <v>18406</v>
      </c>
      <c r="F674" s="205" t="s">
        <v>11373</v>
      </c>
    </row>
    <row r="675" spans="1:6" ht="81">
      <c r="A675" s="201" t="s">
        <v>1768</v>
      </c>
      <c r="B675" s="204" t="s">
        <v>1769</v>
      </c>
      <c r="C675" s="201" t="s">
        <v>199</v>
      </c>
      <c r="D675" s="205" t="s">
        <v>1770</v>
      </c>
      <c r="E675" s="202" t="s">
        <v>18406</v>
      </c>
      <c r="F675" s="205" t="s">
        <v>1770</v>
      </c>
    </row>
    <row r="676" spans="1:6" ht="40.5">
      <c r="A676" s="201" t="s">
        <v>1771</v>
      </c>
      <c r="B676" s="204" t="s">
        <v>1772</v>
      </c>
      <c r="C676" s="201" t="s">
        <v>199</v>
      </c>
      <c r="D676" s="205" t="s">
        <v>19219</v>
      </c>
      <c r="E676" s="202" t="s">
        <v>18406</v>
      </c>
      <c r="F676" s="205" t="s">
        <v>19219</v>
      </c>
    </row>
    <row r="677" spans="1:6" ht="54">
      <c r="A677" s="201" t="s">
        <v>1773</v>
      </c>
      <c r="B677" s="204" t="s">
        <v>1774</v>
      </c>
      <c r="C677" s="201" t="s">
        <v>199</v>
      </c>
      <c r="D677" s="205" t="s">
        <v>19220</v>
      </c>
      <c r="E677" s="202" t="s">
        <v>18406</v>
      </c>
      <c r="F677" s="205" t="s">
        <v>19220</v>
      </c>
    </row>
    <row r="678" spans="1:6" ht="54">
      <c r="A678" s="201" t="s">
        <v>1775</v>
      </c>
      <c r="B678" s="204" t="s">
        <v>1776</v>
      </c>
      <c r="C678" s="201" t="s">
        <v>199</v>
      </c>
      <c r="D678" s="205" t="s">
        <v>19221</v>
      </c>
      <c r="E678" s="202" t="s">
        <v>18406</v>
      </c>
      <c r="F678" s="205" t="s">
        <v>19221</v>
      </c>
    </row>
    <row r="679" spans="1:6" ht="40.5">
      <c r="A679" s="201" t="s">
        <v>1777</v>
      </c>
      <c r="B679" s="204" t="s">
        <v>1778</v>
      </c>
      <c r="C679" s="201" t="s">
        <v>199</v>
      </c>
      <c r="D679" s="205" t="s">
        <v>17054</v>
      </c>
      <c r="E679" s="202" t="s">
        <v>18406</v>
      </c>
      <c r="F679" s="205" t="s">
        <v>17054</v>
      </c>
    </row>
    <row r="680" spans="1:6" ht="40.5">
      <c r="A680" s="201" t="s">
        <v>1780</v>
      </c>
      <c r="B680" s="204" t="s">
        <v>1781</v>
      </c>
      <c r="C680" s="201" t="s">
        <v>199</v>
      </c>
      <c r="D680" s="205" t="s">
        <v>19222</v>
      </c>
      <c r="E680" s="202" t="s">
        <v>18406</v>
      </c>
      <c r="F680" s="205" t="s">
        <v>19222</v>
      </c>
    </row>
    <row r="681" spans="1:6" ht="40.5">
      <c r="A681" s="201" t="s">
        <v>1782</v>
      </c>
      <c r="B681" s="204" t="s">
        <v>1783</v>
      </c>
      <c r="C681" s="201" t="s">
        <v>199</v>
      </c>
      <c r="D681" s="205" t="s">
        <v>19223</v>
      </c>
      <c r="E681" s="202" t="s">
        <v>18406</v>
      </c>
      <c r="F681" s="205" t="s">
        <v>19223</v>
      </c>
    </row>
    <row r="682" spans="1:6" ht="54">
      <c r="A682" s="201" t="s">
        <v>1784</v>
      </c>
      <c r="B682" s="204" t="s">
        <v>1785</v>
      </c>
      <c r="C682" s="201" t="s">
        <v>199</v>
      </c>
      <c r="D682" s="205" t="s">
        <v>19224</v>
      </c>
      <c r="E682" s="202" t="s">
        <v>18406</v>
      </c>
      <c r="F682" s="205" t="s">
        <v>19224</v>
      </c>
    </row>
    <row r="683" spans="1:6" ht="40.5">
      <c r="A683" s="201" t="s">
        <v>1787</v>
      </c>
      <c r="B683" s="204" t="s">
        <v>1788</v>
      </c>
      <c r="C683" s="201" t="s">
        <v>199</v>
      </c>
      <c r="D683" s="205" t="s">
        <v>5467</v>
      </c>
      <c r="E683" s="202" t="s">
        <v>18406</v>
      </c>
      <c r="F683" s="205" t="s">
        <v>5467</v>
      </c>
    </row>
    <row r="684" spans="1:6" ht="40.5">
      <c r="A684" s="201" t="s">
        <v>1789</v>
      </c>
      <c r="B684" s="204" t="s">
        <v>1790</v>
      </c>
      <c r="C684" s="201" t="s">
        <v>199</v>
      </c>
      <c r="D684" s="205" t="s">
        <v>18027</v>
      </c>
      <c r="E684" s="202" t="s">
        <v>18406</v>
      </c>
      <c r="F684" s="205" t="s">
        <v>18027</v>
      </c>
    </row>
    <row r="685" spans="1:6" ht="67.5">
      <c r="A685" s="201" t="s">
        <v>1791</v>
      </c>
      <c r="B685" s="204" t="s">
        <v>1792</v>
      </c>
      <c r="C685" s="201" t="s">
        <v>199</v>
      </c>
      <c r="D685" s="205" t="s">
        <v>13046</v>
      </c>
      <c r="E685" s="202" t="s">
        <v>18406</v>
      </c>
      <c r="F685" s="205" t="s">
        <v>13046</v>
      </c>
    </row>
    <row r="686" spans="1:6" ht="54">
      <c r="A686" s="201" t="s">
        <v>1794</v>
      </c>
      <c r="B686" s="204" t="s">
        <v>1795</v>
      </c>
      <c r="C686" s="201" t="s">
        <v>199</v>
      </c>
      <c r="D686" s="205" t="s">
        <v>17379</v>
      </c>
      <c r="E686" s="202" t="s">
        <v>18406</v>
      </c>
      <c r="F686" s="205" t="s">
        <v>17379</v>
      </c>
    </row>
    <row r="687" spans="1:6" ht="67.5">
      <c r="A687" s="201" t="s">
        <v>1797</v>
      </c>
      <c r="B687" s="204" t="s">
        <v>1798</v>
      </c>
      <c r="C687" s="201" t="s">
        <v>199</v>
      </c>
      <c r="D687" s="205" t="s">
        <v>19225</v>
      </c>
      <c r="E687" s="202" t="s">
        <v>18406</v>
      </c>
      <c r="F687" s="205" t="s">
        <v>19225</v>
      </c>
    </row>
    <row r="688" spans="1:6" ht="94.5">
      <c r="A688" s="201" t="s">
        <v>1800</v>
      </c>
      <c r="B688" s="204" t="s">
        <v>1801</v>
      </c>
      <c r="C688" s="201" t="s">
        <v>199</v>
      </c>
      <c r="D688" s="205" t="s">
        <v>17714</v>
      </c>
      <c r="E688" s="202" t="s">
        <v>18406</v>
      </c>
      <c r="F688" s="205" t="s">
        <v>17714</v>
      </c>
    </row>
    <row r="689" spans="1:6" ht="94.5">
      <c r="A689" s="201" t="s">
        <v>1803</v>
      </c>
      <c r="B689" s="204" t="s">
        <v>1804</v>
      </c>
      <c r="C689" s="201" t="s">
        <v>199</v>
      </c>
      <c r="D689" s="205" t="s">
        <v>19226</v>
      </c>
      <c r="E689" s="202" t="s">
        <v>18406</v>
      </c>
      <c r="F689" s="205" t="s">
        <v>19226</v>
      </c>
    </row>
    <row r="690" spans="1:6" ht="67.5">
      <c r="A690" s="201" t="s">
        <v>1805</v>
      </c>
      <c r="B690" s="204" t="s">
        <v>1806</v>
      </c>
      <c r="C690" s="201" t="s">
        <v>199</v>
      </c>
      <c r="D690" s="205" t="s">
        <v>19227</v>
      </c>
      <c r="E690" s="202" t="s">
        <v>18406</v>
      </c>
      <c r="F690" s="205" t="s">
        <v>19227</v>
      </c>
    </row>
    <row r="691" spans="1:6" ht="67.5">
      <c r="A691" s="201" t="s">
        <v>1807</v>
      </c>
      <c r="B691" s="204" t="s">
        <v>1808</v>
      </c>
      <c r="C691" s="201" t="s">
        <v>199</v>
      </c>
      <c r="D691" s="205" t="s">
        <v>19228</v>
      </c>
      <c r="E691" s="202" t="s">
        <v>18406</v>
      </c>
      <c r="F691" s="205" t="s">
        <v>19228</v>
      </c>
    </row>
    <row r="692" spans="1:6" ht="81">
      <c r="A692" s="201" t="s">
        <v>1809</v>
      </c>
      <c r="B692" s="204" t="s">
        <v>1810</v>
      </c>
      <c r="C692" s="201" t="s">
        <v>199</v>
      </c>
      <c r="D692" s="205" t="s">
        <v>18571</v>
      </c>
      <c r="E692" s="202" t="s">
        <v>18406</v>
      </c>
      <c r="F692" s="205" t="s">
        <v>18571</v>
      </c>
    </row>
    <row r="693" spans="1:6" ht="81">
      <c r="A693" s="201" t="s">
        <v>1811</v>
      </c>
      <c r="B693" s="204" t="s">
        <v>1812</v>
      </c>
      <c r="C693" s="201" t="s">
        <v>199</v>
      </c>
      <c r="D693" s="205" t="s">
        <v>15424</v>
      </c>
      <c r="E693" s="202" t="s">
        <v>18406</v>
      </c>
      <c r="F693" s="205" t="s">
        <v>15424</v>
      </c>
    </row>
    <row r="694" spans="1:6" ht="67.5">
      <c r="A694" s="201" t="s">
        <v>1814</v>
      </c>
      <c r="B694" s="204" t="s">
        <v>1815</v>
      </c>
      <c r="C694" s="201" t="s">
        <v>199</v>
      </c>
      <c r="D694" s="205" t="s">
        <v>19229</v>
      </c>
      <c r="E694" s="202" t="s">
        <v>18406</v>
      </c>
      <c r="F694" s="205" t="s">
        <v>19229</v>
      </c>
    </row>
    <row r="695" spans="1:6" ht="67.5">
      <c r="A695" s="201" t="s">
        <v>1816</v>
      </c>
      <c r="B695" s="204" t="s">
        <v>1817</v>
      </c>
      <c r="C695" s="201" t="s">
        <v>199</v>
      </c>
      <c r="D695" s="205" t="s">
        <v>19230</v>
      </c>
      <c r="E695" s="202" t="s">
        <v>18406</v>
      </c>
      <c r="F695" s="205" t="s">
        <v>19230</v>
      </c>
    </row>
    <row r="696" spans="1:6" ht="67.5">
      <c r="A696" s="201" t="s">
        <v>1819</v>
      </c>
      <c r="B696" s="204" t="s">
        <v>1820</v>
      </c>
      <c r="C696" s="201" t="s">
        <v>199</v>
      </c>
      <c r="D696" s="205" t="s">
        <v>1821</v>
      </c>
      <c r="E696" s="202" t="s">
        <v>18406</v>
      </c>
      <c r="F696" s="205" t="s">
        <v>1821</v>
      </c>
    </row>
    <row r="697" spans="1:6" ht="81">
      <c r="A697" s="201" t="s">
        <v>1822</v>
      </c>
      <c r="B697" s="204" t="s">
        <v>1823</v>
      </c>
      <c r="C697" s="201" t="s">
        <v>199</v>
      </c>
      <c r="D697" s="205" t="s">
        <v>19231</v>
      </c>
      <c r="E697" s="202" t="s">
        <v>18406</v>
      </c>
      <c r="F697" s="205" t="s">
        <v>19231</v>
      </c>
    </row>
    <row r="698" spans="1:6" ht="54">
      <c r="A698" s="201" t="s">
        <v>1824</v>
      </c>
      <c r="B698" s="204" t="s">
        <v>1825</v>
      </c>
      <c r="C698" s="201" t="s">
        <v>199</v>
      </c>
      <c r="D698" s="205" t="s">
        <v>11524</v>
      </c>
      <c r="E698" s="202" t="s">
        <v>18406</v>
      </c>
      <c r="F698" s="205" t="s">
        <v>11524</v>
      </c>
    </row>
    <row r="699" spans="1:6" ht="54">
      <c r="A699" s="201" t="s">
        <v>1826</v>
      </c>
      <c r="B699" s="204" t="s">
        <v>1827</v>
      </c>
      <c r="C699" s="201" t="s">
        <v>199</v>
      </c>
      <c r="D699" s="205" t="s">
        <v>6527</v>
      </c>
      <c r="E699" s="202" t="s">
        <v>18406</v>
      </c>
      <c r="F699" s="205" t="s">
        <v>6527</v>
      </c>
    </row>
    <row r="700" spans="1:6" ht="54">
      <c r="A700" s="201" t="s">
        <v>1828</v>
      </c>
      <c r="B700" s="204" t="s">
        <v>1829</v>
      </c>
      <c r="C700" s="201" t="s">
        <v>199</v>
      </c>
      <c r="D700" s="205" t="s">
        <v>17781</v>
      </c>
      <c r="E700" s="202" t="s">
        <v>18406</v>
      </c>
      <c r="F700" s="205" t="s">
        <v>17781</v>
      </c>
    </row>
    <row r="701" spans="1:6" ht="54">
      <c r="A701" s="201" t="s">
        <v>1830</v>
      </c>
      <c r="B701" s="204" t="s">
        <v>1831</v>
      </c>
      <c r="C701" s="201" t="s">
        <v>199</v>
      </c>
      <c r="D701" s="205" t="s">
        <v>17984</v>
      </c>
      <c r="E701" s="202" t="s">
        <v>18406</v>
      </c>
      <c r="F701" s="205" t="s">
        <v>17984</v>
      </c>
    </row>
    <row r="702" spans="1:6" ht="54">
      <c r="A702" s="201" t="s">
        <v>1833</v>
      </c>
      <c r="B702" s="204" t="s">
        <v>1834</v>
      </c>
      <c r="C702" s="201" t="s">
        <v>199</v>
      </c>
      <c r="D702" s="205" t="s">
        <v>17052</v>
      </c>
      <c r="E702" s="202" t="s">
        <v>18406</v>
      </c>
      <c r="F702" s="205" t="s">
        <v>17052</v>
      </c>
    </row>
    <row r="703" spans="1:6" ht="67.5">
      <c r="A703" s="201" t="s">
        <v>1836</v>
      </c>
      <c r="B703" s="204" t="s">
        <v>1837</v>
      </c>
      <c r="C703" s="201" t="s">
        <v>199</v>
      </c>
      <c r="D703" s="205" t="s">
        <v>2298</v>
      </c>
      <c r="E703" s="202" t="s">
        <v>18406</v>
      </c>
      <c r="F703" s="205" t="s">
        <v>2298</v>
      </c>
    </row>
    <row r="704" spans="1:6" ht="40.5">
      <c r="A704" s="201" t="s">
        <v>1838</v>
      </c>
      <c r="B704" s="204" t="s">
        <v>19232</v>
      </c>
      <c r="C704" s="201" t="s">
        <v>199</v>
      </c>
      <c r="D704" s="205" t="s">
        <v>2581</v>
      </c>
      <c r="E704" s="202" t="s">
        <v>18406</v>
      </c>
      <c r="F704" s="205" t="s">
        <v>2581</v>
      </c>
    </row>
    <row r="705" spans="1:6" ht="40.5">
      <c r="A705" s="201" t="s">
        <v>1840</v>
      </c>
      <c r="B705" s="204" t="s">
        <v>19233</v>
      </c>
      <c r="C705" s="201" t="s">
        <v>199</v>
      </c>
      <c r="D705" s="205" t="s">
        <v>2695</v>
      </c>
      <c r="E705" s="202" t="s">
        <v>18406</v>
      </c>
      <c r="F705" s="205" t="s">
        <v>2695</v>
      </c>
    </row>
    <row r="706" spans="1:6" ht="40.5">
      <c r="A706" s="201" t="s">
        <v>1842</v>
      </c>
      <c r="B706" s="204" t="s">
        <v>19234</v>
      </c>
      <c r="C706" s="201" t="s">
        <v>199</v>
      </c>
      <c r="D706" s="205" t="s">
        <v>18627</v>
      </c>
      <c r="E706" s="202" t="s">
        <v>18406</v>
      </c>
      <c r="F706" s="205" t="s">
        <v>18627</v>
      </c>
    </row>
    <row r="707" spans="1:6" ht="40.5">
      <c r="A707" s="201" t="s">
        <v>1844</v>
      </c>
      <c r="B707" s="204" t="s">
        <v>19235</v>
      </c>
      <c r="C707" s="201" t="s">
        <v>199</v>
      </c>
      <c r="D707" s="205" t="s">
        <v>19236</v>
      </c>
      <c r="E707" s="202" t="s">
        <v>18406</v>
      </c>
      <c r="F707" s="205" t="s">
        <v>19236</v>
      </c>
    </row>
    <row r="708" spans="1:6" ht="67.5">
      <c r="A708" s="201" t="s">
        <v>1845</v>
      </c>
      <c r="B708" s="204" t="s">
        <v>1846</v>
      </c>
      <c r="C708" s="201" t="s">
        <v>199</v>
      </c>
      <c r="D708" s="205" t="s">
        <v>14218</v>
      </c>
      <c r="E708" s="202" t="s">
        <v>18406</v>
      </c>
      <c r="F708" s="205" t="s">
        <v>14218</v>
      </c>
    </row>
    <row r="709" spans="1:6" ht="54">
      <c r="A709" s="201" t="s">
        <v>1847</v>
      </c>
      <c r="B709" s="204" t="s">
        <v>1848</v>
      </c>
      <c r="C709" s="201" t="s">
        <v>199</v>
      </c>
      <c r="D709" s="205" t="s">
        <v>9430</v>
      </c>
      <c r="E709" s="202" t="s">
        <v>18406</v>
      </c>
      <c r="F709" s="205" t="s">
        <v>9430</v>
      </c>
    </row>
    <row r="710" spans="1:6" ht="54">
      <c r="A710" s="201" t="s">
        <v>1850</v>
      </c>
      <c r="B710" s="204" t="s">
        <v>1851</v>
      </c>
      <c r="C710" s="201" t="s">
        <v>199</v>
      </c>
      <c r="D710" s="205" t="s">
        <v>6931</v>
      </c>
      <c r="E710" s="202" t="s">
        <v>18406</v>
      </c>
      <c r="F710" s="205" t="s">
        <v>6931</v>
      </c>
    </row>
    <row r="711" spans="1:6" ht="67.5">
      <c r="A711" s="201" t="s">
        <v>1852</v>
      </c>
      <c r="B711" s="204" t="s">
        <v>1853</v>
      </c>
      <c r="C711" s="201" t="s">
        <v>199</v>
      </c>
      <c r="D711" s="205" t="s">
        <v>1476</v>
      </c>
      <c r="E711" s="202" t="s">
        <v>18406</v>
      </c>
      <c r="F711" s="205" t="s">
        <v>1476</v>
      </c>
    </row>
    <row r="712" spans="1:6" ht="67.5">
      <c r="A712" s="201" t="s">
        <v>1855</v>
      </c>
      <c r="B712" s="204" t="s">
        <v>1856</v>
      </c>
      <c r="C712" s="201" t="s">
        <v>199</v>
      </c>
      <c r="D712" s="205" t="s">
        <v>1857</v>
      </c>
      <c r="E712" s="202" t="s">
        <v>18406</v>
      </c>
      <c r="F712" s="205" t="s">
        <v>1857</v>
      </c>
    </row>
    <row r="713" spans="1:6" ht="67.5">
      <c r="A713" s="201" t="s">
        <v>1858</v>
      </c>
      <c r="B713" s="204" t="s">
        <v>1859</v>
      </c>
      <c r="C713" s="201" t="s">
        <v>199</v>
      </c>
      <c r="D713" s="205" t="s">
        <v>16401</v>
      </c>
      <c r="E713" s="202" t="s">
        <v>18406</v>
      </c>
      <c r="F713" s="205" t="s">
        <v>16401</v>
      </c>
    </row>
    <row r="714" spans="1:6" ht="67.5">
      <c r="A714" s="201" t="s">
        <v>1860</v>
      </c>
      <c r="B714" s="204" t="s">
        <v>1861</v>
      </c>
      <c r="C714" s="201" t="s">
        <v>199</v>
      </c>
      <c r="D714" s="205" t="s">
        <v>16706</v>
      </c>
      <c r="E714" s="202" t="s">
        <v>18406</v>
      </c>
      <c r="F714" s="205" t="s">
        <v>16706</v>
      </c>
    </row>
    <row r="715" spans="1:6" ht="81">
      <c r="A715" s="201" t="s">
        <v>1863</v>
      </c>
      <c r="B715" s="204" t="s">
        <v>1864</v>
      </c>
      <c r="C715" s="201" t="s">
        <v>199</v>
      </c>
      <c r="D715" s="205" t="s">
        <v>10993</v>
      </c>
      <c r="E715" s="202" t="s">
        <v>18406</v>
      </c>
      <c r="F715" s="205" t="s">
        <v>10993</v>
      </c>
    </row>
    <row r="716" spans="1:6" ht="81">
      <c r="A716" s="201" t="s">
        <v>1865</v>
      </c>
      <c r="B716" s="204" t="s">
        <v>1866</v>
      </c>
      <c r="C716" s="201" t="s">
        <v>199</v>
      </c>
      <c r="D716" s="205" t="s">
        <v>7309</v>
      </c>
      <c r="E716" s="202" t="s">
        <v>18406</v>
      </c>
      <c r="F716" s="205" t="s">
        <v>7309</v>
      </c>
    </row>
    <row r="717" spans="1:6" ht="81">
      <c r="A717" s="201" t="s">
        <v>1867</v>
      </c>
      <c r="B717" s="204" t="s">
        <v>1868</v>
      </c>
      <c r="C717" s="201" t="s">
        <v>199</v>
      </c>
      <c r="D717" s="205" t="s">
        <v>19237</v>
      </c>
      <c r="E717" s="202" t="s">
        <v>18406</v>
      </c>
      <c r="F717" s="205" t="s">
        <v>19237</v>
      </c>
    </row>
    <row r="718" spans="1:6" ht="81">
      <c r="A718" s="201" t="s">
        <v>1869</v>
      </c>
      <c r="B718" s="204" t="s">
        <v>1870</v>
      </c>
      <c r="C718" s="201" t="s">
        <v>199</v>
      </c>
      <c r="D718" s="205" t="s">
        <v>19238</v>
      </c>
      <c r="E718" s="202" t="s">
        <v>18406</v>
      </c>
      <c r="F718" s="205" t="s">
        <v>19238</v>
      </c>
    </row>
    <row r="719" spans="1:6" ht="67.5">
      <c r="A719" s="201" t="s">
        <v>1871</v>
      </c>
      <c r="B719" s="204" t="s">
        <v>1872</v>
      </c>
      <c r="C719" s="201" t="s">
        <v>199</v>
      </c>
      <c r="D719" s="205" t="s">
        <v>1873</v>
      </c>
      <c r="E719" s="202" t="s">
        <v>18406</v>
      </c>
      <c r="F719" s="205" t="s">
        <v>1873</v>
      </c>
    </row>
    <row r="720" spans="1:6" ht="67.5">
      <c r="A720" s="201" t="s">
        <v>1874</v>
      </c>
      <c r="B720" s="204" t="s">
        <v>1875</v>
      </c>
      <c r="C720" s="201" t="s">
        <v>199</v>
      </c>
      <c r="D720" s="205" t="s">
        <v>1876</v>
      </c>
      <c r="E720" s="202" t="s">
        <v>18406</v>
      </c>
      <c r="F720" s="205" t="s">
        <v>1876</v>
      </c>
    </row>
    <row r="721" spans="1:6" ht="67.5">
      <c r="A721" s="201" t="s">
        <v>1877</v>
      </c>
      <c r="B721" s="204" t="s">
        <v>1878</v>
      </c>
      <c r="C721" s="201" t="s">
        <v>199</v>
      </c>
      <c r="D721" s="205" t="s">
        <v>1879</v>
      </c>
      <c r="E721" s="202" t="s">
        <v>18406</v>
      </c>
      <c r="F721" s="205" t="s">
        <v>1879</v>
      </c>
    </row>
    <row r="722" spans="1:6" ht="81">
      <c r="A722" s="201" t="s">
        <v>1880</v>
      </c>
      <c r="B722" s="204" t="s">
        <v>1881</v>
      </c>
      <c r="C722" s="201" t="s">
        <v>199</v>
      </c>
      <c r="D722" s="205" t="s">
        <v>19239</v>
      </c>
      <c r="E722" s="202" t="s">
        <v>18406</v>
      </c>
      <c r="F722" s="205" t="s">
        <v>19239</v>
      </c>
    </row>
    <row r="723" spans="1:6" ht="40.5">
      <c r="A723" s="201" t="s">
        <v>1883</v>
      </c>
      <c r="B723" s="204" t="s">
        <v>1884</v>
      </c>
      <c r="C723" s="201" t="s">
        <v>199</v>
      </c>
      <c r="D723" s="205" t="s">
        <v>19240</v>
      </c>
      <c r="E723" s="202" t="s">
        <v>18406</v>
      </c>
      <c r="F723" s="205" t="s">
        <v>19240</v>
      </c>
    </row>
    <row r="724" spans="1:6" ht="40.5">
      <c r="A724" s="201" t="s">
        <v>1885</v>
      </c>
      <c r="B724" s="204" t="s">
        <v>1886</v>
      </c>
      <c r="C724" s="201" t="s">
        <v>199</v>
      </c>
      <c r="D724" s="205" t="s">
        <v>14870</v>
      </c>
      <c r="E724" s="202" t="s">
        <v>18406</v>
      </c>
      <c r="F724" s="205" t="s">
        <v>14870</v>
      </c>
    </row>
    <row r="725" spans="1:6" ht="40.5">
      <c r="A725" s="201" t="s">
        <v>1888</v>
      </c>
      <c r="B725" s="204" t="s">
        <v>1889</v>
      </c>
      <c r="C725" s="201" t="s">
        <v>199</v>
      </c>
      <c r="D725" s="205" t="s">
        <v>19241</v>
      </c>
      <c r="E725" s="202" t="s">
        <v>18406</v>
      </c>
      <c r="F725" s="205" t="s">
        <v>19241</v>
      </c>
    </row>
    <row r="726" spans="1:6" ht="40.5">
      <c r="A726" s="201" t="s">
        <v>1891</v>
      </c>
      <c r="B726" s="204" t="s">
        <v>1892</v>
      </c>
      <c r="C726" s="201" t="s">
        <v>199</v>
      </c>
      <c r="D726" s="205" t="s">
        <v>19242</v>
      </c>
      <c r="E726" s="202" t="s">
        <v>18406</v>
      </c>
      <c r="F726" s="205" t="s">
        <v>19242</v>
      </c>
    </row>
    <row r="727" spans="1:6" ht="94.5">
      <c r="A727" s="201" t="s">
        <v>1894</v>
      </c>
      <c r="B727" s="204" t="s">
        <v>1895</v>
      </c>
      <c r="C727" s="201" t="s">
        <v>199</v>
      </c>
      <c r="D727" s="205" t="s">
        <v>19243</v>
      </c>
      <c r="E727" s="202" t="s">
        <v>18406</v>
      </c>
      <c r="F727" s="205" t="s">
        <v>19243</v>
      </c>
    </row>
    <row r="728" spans="1:6" ht="81">
      <c r="A728" s="201" t="s">
        <v>1896</v>
      </c>
      <c r="B728" s="204" t="s">
        <v>1897</v>
      </c>
      <c r="C728" s="201" t="s">
        <v>199</v>
      </c>
      <c r="D728" s="205" t="s">
        <v>17918</v>
      </c>
      <c r="E728" s="202" t="s">
        <v>18406</v>
      </c>
      <c r="F728" s="205" t="s">
        <v>17918</v>
      </c>
    </row>
    <row r="729" spans="1:6" ht="81">
      <c r="A729" s="201" t="s">
        <v>1898</v>
      </c>
      <c r="B729" s="204" t="s">
        <v>1899</v>
      </c>
      <c r="C729" s="201" t="s">
        <v>199</v>
      </c>
      <c r="D729" s="205" t="s">
        <v>19244</v>
      </c>
      <c r="E729" s="202" t="s">
        <v>18406</v>
      </c>
      <c r="F729" s="205" t="s">
        <v>19244</v>
      </c>
    </row>
    <row r="730" spans="1:6" ht="40.5">
      <c r="A730" s="201" t="s">
        <v>1900</v>
      </c>
      <c r="B730" s="204" t="s">
        <v>1901</v>
      </c>
      <c r="C730" s="201" t="s">
        <v>199</v>
      </c>
      <c r="D730" s="205" t="s">
        <v>17460</v>
      </c>
      <c r="E730" s="202" t="s">
        <v>18406</v>
      </c>
      <c r="F730" s="205" t="s">
        <v>17460</v>
      </c>
    </row>
    <row r="731" spans="1:6" ht="94.5">
      <c r="A731" s="201" t="s">
        <v>1902</v>
      </c>
      <c r="B731" s="204" t="s">
        <v>1903</v>
      </c>
      <c r="C731" s="201" t="s">
        <v>199</v>
      </c>
      <c r="D731" s="205" t="s">
        <v>17101</v>
      </c>
      <c r="E731" s="202" t="s">
        <v>18406</v>
      </c>
      <c r="F731" s="205" t="s">
        <v>17101</v>
      </c>
    </row>
    <row r="732" spans="1:6" ht="40.5">
      <c r="A732" s="201" t="s">
        <v>1904</v>
      </c>
      <c r="B732" s="204" t="s">
        <v>1905</v>
      </c>
      <c r="C732" s="201" t="s">
        <v>199</v>
      </c>
      <c r="D732" s="205" t="s">
        <v>1161</v>
      </c>
      <c r="E732" s="202" t="s">
        <v>18406</v>
      </c>
      <c r="F732" s="205" t="s">
        <v>1161</v>
      </c>
    </row>
    <row r="733" spans="1:6" ht="40.5">
      <c r="A733" s="201" t="s">
        <v>1907</v>
      </c>
      <c r="B733" s="204" t="s">
        <v>1908</v>
      </c>
      <c r="C733" s="201" t="s">
        <v>199</v>
      </c>
      <c r="D733" s="205" t="s">
        <v>19245</v>
      </c>
      <c r="E733" s="202" t="s">
        <v>18406</v>
      </c>
      <c r="F733" s="205" t="s">
        <v>19245</v>
      </c>
    </row>
    <row r="734" spans="1:6" ht="54">
      <c r="A734" s="201" t="s">
        <v>1909</v>
      </c>
      <c r="B734" s="204" t="s">
        <v>1910</v>
      </c>
      <c r="C734" s="201" t="s">
        <v>199</v>
      </c>
      <c r="D734" s="205" t="s">
        <v>19246</v>
      </c>
      <c r="E734" s="202" t="s">
        <v>18406</v>
      </c>
      <c r="F734" s="205" t="s">
        <v>19246</v>
      </c>
    </row>
    <row r="735" spans="1:6" ht="40.5">
      <c r="A735" s="201" t="s">
        <v>1911</v>
      </c>
      <c r="B735" s="204" t="s">
        <v>1912</v>
      </c>
      <c r="C735" s="201" t="s">
        <v>199</v>
      </c>
      <c r="D735" s="205" t="s">
        <v>19247</v>
      </c>
      <c r="E735" s="202" t="s">
        <v>18406</v>
      </c>
      <c r="F735" s="205" t="s">
        <v>19247</v>
      </c>
    </row>
    <row r="736" spans="1:6" ht="40.5">
      <c r="A736" s="201" t="s">
        <v>1913</v>
      </c>
      <c r="B736" s="204" t="s">
        <v>1914</v>
      </c>
      <c r="C736" s="201" t="s">
        <v>199</v>
      </c>
      <c r="D736" s="205" t="s">
        <v>19248</v>
      </c>
      <c r="E736" s="202" t="s">
        <v>18406</v>
      </c>
      <c r="F736" s="205" t="s">
        <v>19248</v>
      </c>
    </row>
    <row r="737" spans="1:6" ht="67.5">
      <c r="A737" s="201" t="s">
        <v>1916</v>
      </c>
      <c r="B737" s="204" t="s">
        <v>1917</v>
      </c>
      <c r="C737" s="201" t="s">
        <v>199</v>
      </c>
      <c r="D737" s="205" t="s">
        <v>221</v>
      </c>
      <c r="E737" s="202" t="s">
        <v>18406</v>
      </c>
      <c r="F737" s="205" t="s">
        <v>221</v>
      </c>
    </row>
    <row r="738" spans="1:6" ht="67.5">
      <c r="A738" s="201" t="s">
        <v>1919</v>
      </c>
      <c r="B738" s="204" t="s">
        <v>1920</v>
      </c>
      <c r="C738" s="201" t="s">
        <v>199</v>
      </c>
      <c r="D738" s="205" t="s">
        <v>19249</v>
      </c>
      <c r="E738" s="202" t="s">
        <v>18406</v>
      </c>
      <c r="F738" s="205" t="s">
        <v>19249</v>
      </c>
    </row>
    <row r="739" spans="1:6" ht="67.5">
      <c r="A739" s="201" t="s">
        <v>1921</v>
      </c>
      <c r="B739" s="204" t="s">
        <v>1922</v>
      </c>
      <c r="C739" s="201" t="s">
        <v>199</v>
      </c>
      <c r="D739" s="205" t="s">
        <v>17101</v>
      </c>
      <c r="E739" s="202" t="s">
        <v>18406</v>
      </c>
      <c r="F739" s="205" t="s">
        <v>17101</v>
      </c>
    </row>
    <row r="740" spans="1:6" ht="81">
      <c r="A740" s="201" t="s">
        <v>1923</v>
      </c>
      <c r="B740" s="204" t="s">
        <v>1924</v>
      </c>
      <c r="C740" s="201" t="s">
        <v>199</v>
      </c>
      <c r="D740" s="205" t="s">
        <v>19250</v>
      </c>
      <c r="E740" s="202" t="s">
        <v>18406</v>
      </c>
      <c r="F740" s="205" t="s">
        <v>19250</v>
      </c>
    </row>
    <row r="741" spans="1:6" ht="40.5">
      <c r="A741" s="201" t="s">
        <v>1925</v>
      </c>
      <c r="B741" s="204" t="s">
        <v>1926</v>
      </c>
      <c r="C741" s="201" t="s">
        <v>199</v>
      </c>
      <c r="D741" s="205" t="s">
        <v>16024</v>
      </c>
      <c r="E741" s="202" t="s">
        <v>18406</v>
      </c>
      <c r="F741" s="205" t="s">
        <v>16024</v>
      </c>
    </row>
    <row r="742" spans="1:6" ht="40.5">
      <c r="A742" s="201" t="s">
        <v>1927</v>
      </c>
      <c r="B742" s="204" t="s">
        <v>1928</v>
      </c>
      <c r="C742" s="201" t="s">
        <v>199</v>
      </c>
      <c r="D742" s="205" t="s">
        <v>19251</v>
      </c>
      <c r="E742" s="202" t="s">
        <v>18406</v>
      </c>
      <c r="F742" s="205" t="s">
        <v>19251</v>
      </c>
    </row>
    <row r="743" spans="1:6" ht="54">
      <c r="A743" s="201" t="s">
        <v>1930</v>
      </c>
      <c r="B743" s="204" t="s">
        <v>1931</v>
      </c>
      <c r="C743" s="201" t="s">
        <v>199</v>
      </c>
      <c r="D743" s="205" t="s">
        <v>19252</v>
      </c>
      <c r="E743" s="202" t="s">
        <v>18406</v>
      </c>
      <c r="F743" s="205" t="s">
        <v>19252</v>
      </c>
    </row>
    <row r="744" spans="1:6" ht="54">
      <c r="A744" s="201" t="s">
        <v>1933</v>
      </c>
      <c r="B744" s="204" t="s">
        <v>1934</v>
      </c>
      <c r="C744" s="201" t="s">
        <v>199</v>
      </c>
      <c r="D744" s="205" t="s">
        <v>19253</v>
      </c>
      <c r="E744" s="202" t="s">
        <v>18406</v>
      </c>
      <c r="F744" s="205" t="s">
        <v>19253</v>
      </c>
    </row>
    <row r="745" spans="1:6" ht="54">
      <c r="A745" s="201" t="s">
        <v>1935</v>
      </c>
      <c r="B745" s="204" t="s">
        <v>1936</v>
      </c>
      <c r="C745" s="201" t="s">
        <v>199</v>
      </c>
      <c r="D745" s="205" t="s">
        <v>17623</v>
      </c>
      <c r="E745" s="202" t="s">
        <v>18406</v>
      </c>
      <c r="F745" s="205" t="s">
        <v>17623</v>
      </c>
    </row>
    <row r="746" spans="1:6" ht="54">
      <c r="A746" s="201" t="s">
        <v>1938</v>
      </c>
      <c r="B746" s="204" t="s">
        <v>1939</v>
      </c>
      <c r="C746" s="201" t="s">
        <v>199</v>
      </c>
      <c r="D746" s="205" t="s">
        <v>19254</v>
      </c>
      <c r="E746" s="202" t="s">
        <v>18406</v>
      </c>
      <c r="F746" s="205" t="s">
        <v>19254</v>
      </c>
    </row>
    <row r="747" spans="1:6" ht="40.5">
      <c r="A747" s="201" t="s">
        <v>1941</v>
      </c>
      <c r="B747" s="204" t="s">
        <v>1942</v>
      </c>
      <c r="C747" s="201" t="s">
        <v>199</v>
      </c>
      <c r="D747" s="205" t="s">
        <v>19255</v>
      </c>
      <c r="E747" s="202" t="s">
        <v>18406</v>
      </c>
      <c r="F747" s="205" t="s">
        <v>19255</v>
      </c>
    </row>
    <row r="748" spans="1:6" ht="54">
      <c r="A748" s="201" t="s">
        <v>1944</v>
      </c>
      <c r="B748" s="204" t="s">
        <v>1945</v>
      </c>
      <c r="C748" s="201" t="s">
        <v>199</v>
      </c>
      <c r="D748" s="205" t="s">
        <v>10314</v>
      </c>
      <c r="E748" s="202" t="s">
        <v>18406</v>
      </c>
      <c r="F748" s="205" t="s">
        <v>10314</v>
      </c>
    </row>
    <row r="749" spans="1:6" ht="67.5">
      <c r="A749" s="201" t="s">
        <v>1946</v>
      </c>
      <c r="B749" s="204" t="s">
        <v>1947</v>
      </c>
      <c r="C749" s="201" t="s">
        <v>199</v>
      </c>
      <c r="D749" s="205" t="s">
        <v>2304</v>
      </c>
      <c r="E749" s="202" t="s">
        <v>18406</v>
      </c>
      <c r="F749" s="205" t="s">
        <v>2304</v>
      </c>
    </row>
    <row r="750" spans="1:6" ht="67.5">
      <c r="A750" s="201" t="s">
        <v>1949</v>
      </c>
      <c r="B750" s="204" t="s">
        <v>1950</v>
      </c>
      <c r="C750" s="201" t="s">
        <v>199</v>
      </c>
      <c r="D750" s="205" t="s">
        <v>1799</v>
      </c>
      <c r="E750" s="202" t="s">
        <v>18406</v>
      </c>
      <c r="F750" s="205" t="s">
        <v>1799</v>
      </c>
    </row>
    <row r="751" spans="1:6" ht="67.5">
      <c r="A751" s="201" t="s">
        <v>1951</v>
      </c>
      <c r="B751" s="204" t="s">
        <v>1952</v>
      </c>
      <c r="C751" s="201" t="s">
        <v>199</v>
      </c>
      <c r="D751" s="205" t="s">
        <v>14184</v>
      </c>
      <c r="E751" s="202" t="s">
        <v>18406</v>
      </c>
      <c r="F751" s="205" t="s">
        <v>14184</v>
      </c>
    </row>
    <row r="752" spans="1:6" ht="40.5">
      <c r="A752" s="201" t="s">
        <v>1953</v>
      </c>
      <c r="B752" s="204" t="s">
        <v>1954</v>
      </c>
      <c r="C752" s="201" t="s">
        <v>199</v>
      </c>
      <c r="D752" s="205" t="s">
        <v>13760</v>
      </c>
      <c r="E752" s="202" t="s">
        <v>18406</v>
      </c>
      <c r="F752" s="205" t="s">
        <v>13760</v>
      </c>
    </row>
    <row r="753" spans="1:6" ht="40.5">
      <c r="A753" s="201" t="s">
        <v>1956</v>
      </c>
      <c r="B753" s="204" t="s">
        <v>1957</v>
      </c>
      <c r="C753" s="201" t="s">
        <v>199</v>
      </c>
      <c r="D753" s="205" t="s">
        <v>8932</v>
      </c>
      <c r="E753" s="202" t="s">
        <v>18406</v>
      </c>
      <c r="F753" s="205" t="s">
        <v>8932</v>
      </c>
    </row>
    <row r="754" spans="1:6" ht="67.5">
      <c r="A754" s="201" t="s">
        <v>1958</v>
      </c>
      <c r="B754" s="204" t="s">
        <v>1959</v>
      </c>
      <c r="C754" s="201" t="s">
        <v>199</v>
      </c>
      <c r="D754" s="205" t="s">
        <v>11261</v>
      </c>
      <c r="E754" s="202" t="s">
        <v>18406</v>
      </c>
      <c r="F754" s="205" t="s">
        <v>11261</v>
      </c>
    </row>
    <row r="755" spans="1:6" ht="40.5">
      <c r="A755" s="201" t="s">
        <v>1960</v>
      </c>
      <c r="B755" s="204" t="s">
        <v>1961</v>
      </c>
      <c r="C755" s="201" t="s">
        <v>199</v>
      </c>
      <c r="D755" s="205" t="s">
        <v>17432</v>
      </c>
      <c r="E755" s="202" t="s">
        <v>18406</v>
      </c>
      <c r="F755" s="205" t="s">
        <v>17432</v>
      </c>
    </row>
    <row r="756" spans="1:6" ht="67.5">
      <c r="A756" s="201" t="s">
        <v>1962</v>
      </c>
      <c r="B756" s="204" t="s">
        <v>1963</v>
      </c>
      <c r="C756" s="201" t="s">
        <v>199</v>
      </c>
      <c r="D756" s="205" t="s">
        <v>7639</v>
      </c>
      <c r="E756" s="202" t="s">
        <v>18406</v>
      </c>
      <c r="F756" s="205" t="s">
        <v>7639</v>
      </c>
    </row>
    <row r="757" spans="1:6" ht="67.5">
      <c r="A757" s="201" t="s">
        <v>1964</v>
      </c>
      <c r="B757" s="204" t="s">
        <v>1965</v>
      </c>
      <c r="C757" s="201" t="s">
        <v>199</v>
      </c>
      <c r="D757" s="205" t="s">
        <v>17918</v>
      </c>
      <c r="E757" s="202" t="s">
        <v>18406</v>
      </c>
      <c r="F757" s="205" t="s">
        <v>17918</v>
      </c>
    </row>
    <row r="758" spans="1:6" ht="81">
      <c r="A758" s="201" t="s">
        <v>1966</v>
      </c>
      <c r="B758" s="204" t="s">
        <v>1967</v>
      </c>
      <c r="C758" s="201" t="s">
        <v>199</v>
      </c>
      <c r="D758" s="205" t="s">
        <v>6910</v>
      </c>
      <c r="E758" s="202" t="s">
        <v>18406</v>
      </c>
      <c r="F758" s="205" t="s">
        <v>6910</v>
      </c>
    </row>
    <row r="759" spans="1:6" ht="94.5">
      <c r="A759" s="201" t="s">
        <v>1969</v>
      </c>
      <c r="B759" s="204" t="s">
        <v>1970</v>
      </c>
      <c r="C759" s="201" t="s">
        <v>199</v>
      </c>
      <c r="D759" s="205" t="s">
        <v>19256</v>
      </c>
      <c r="E759" s="202" t="s">
        <v>18406</v>
      </c>
      <c r="F759" s="205" t="s">
        <v>19256</v>
      </c>
    </row>
    <row r="760" spans="1:6" ht="81">
      <c r="A760" s="201" t="s">
        <v>1971</v>
      </c>
      <c r="B760" s="204" t="s">
        <v>1972</v>
      </c>
      <c r="C760" s="201" t="s">
        <v>199</v>
      </c>
      <c r="D760" s="205" t="s">
        <v>6211</v>
      </c>
      <c r="E760" s="202" t="s">
        <v>18406</v>
      </c>
      <c r="F760" s="205" t="s">
        <v>6211</v>
      </c>
    </row>
    <row r="761" spans="1:6" ht="54">
      <c r="A761" s="201" t="s">
        <v>1973</v>
      </c>
      <c r="B761" s="204" t="s">
        <v>1974</v>
      </c>
      <c r="C761" s="201" t="s">
        <v>199</v>
      </c>
      <c r="D761" s="205" t="s">
        <v>17357</v>
      </c>
      <c r="E761" s="202" t="s">
        <v>18406</v>
      </c>
      <c r="F761" s="205" t="s">
        <v>17357</v>
      </c>
    </row>
    <row r="762" spans="1:6" ht="54">
      <c r="A762" s="201" t="s">
        <v>1976</v>
      </c>
      <c r="B762" s="204" t="s">
        <v>1977</v>
      </c>
      <c r="C762" s="201" t="s">
        <v>199</v>
      </c>
      <c r="D762" s="205" t="s">
        <v>9436</v>
      </c>
      <c r="E762" s="202" t="s">
        <v>18406</v>
      </c>
      <c r="F762" s="205" t="s">
        <v>9436</v>
      </c>
    </row>
    <row r="763" spans="1:6" ht="54">
      <c r="A763" s="201" t="s">
        <v>1979</v>
      </c>
      <c r="B763" s="204" t="s">
        <v>1980</v>
      </c>
      <c r="C763" s="201" t="s">
        <v>199</v>
      </c>
      <c r="D763" s="205" t="s">
        <v>19257</v>
      </c>
      <c r="E763" s="202" t="s">
        <v>18406</v>
      </c>
      <c r="F763" s="205" t="s">
        <v>19257</v>
      </c>
    </row>
    <row r="764" spans="1:6" ht="54">
      <c r="A764" s="201" t="s">
        <v>1982</v>
      </c>
      <c r="B764" s="204" t="s">
        <v>1983</v>
      </c>
      <c r="C764" s="201" t="s">
        <v>199</v>
      </c>
      <c r="D764" s="205" t="s">
        <v>14887</v>
      </c>
      <c r="E764" s="202" t="s">
        <v>18406</v>
      </c>
      <c r="F764" s="205" t="s">
        <v>14887</v>
      </c>
    </row>
    <row r="765" spans="1:6" ht="40.5">
      <c r="A765" s="201" t="s">
        <v>1985</v>
      </c>
      <c r="B765" s="204" t="s">
        <v>1986</v>
      </c>
      <c r="C765" s="201" t="s">
        <v>199</v>
      </c>
      <c r="D765" s="205" t="s">
        <v>2044</v>
      </c>
      <c r="E765" s="202" t="s">
        <v>18406</v>
      </c>
      <c r="F765" s="205" t="s">
        <v>2044</v>
      </c>
    </row>
    <row r="766" spans="1:6" ht="54">
      <c r="A766" s="201" t="s">
        <v>1988</v>
      </c>
      <c r="B766" s="204" t="s">
        <v>19258</v>
      </c>
      <c r="C766" s="201" t="s">
        <v>199</v>
      </c>
      <c r="D766" s="205" t="s">
        <v>15647</v>
      </c>
      <c r="E766" s="202" t="s">
        <v>18406</v>
      </c>
      <c r="F766" s="205" t="s">
        <v>15647</v>
      </c>
    </row>
    <row r="767" spans="1:6" ht="54">
      <c r="A767" s="201" t="s">
        <v>1990</v>
      </c>
      <c r="B767" s="204" t="s">
        <v>19259</v>
      </c>
      <c r="C767" s="201" t="s">
        <v>199</v>
      </c>
      <c r="D767" s="205" t="s">
        <v>1718</v>
      </c>
      <c r="E767" s="202" t="s">
        <v>18406</v>
      </c>
      <c r="F767" s="205" t="s">
        <v>1718</v>
      </c>
    </row>
    <row r="768" spans="1:6" ht="54">
      <c r="A768" s="201" t="s">
        <v>1991</v>
      </c>
      <c r="B768" s="204" t="s">
        <v>19260</v>
      </c>
      <c r="C768" s="201" t="s">
        <v>199</v>
      </c>
      <c r="D768" s="205" t="s">
        <v>2660</v>
      </c>
      <c r="E768" s="202" t="s">
        <v>18406</v>
      </c>
      <c r="F768" s="205" t="s">
        <v>2660</v>
      </c>
    </row>
    <row r="769" spans="1:6" ht="54">
      <c r="A769" s="201" t="s">
        <v>1993</v>
      </c>
      <c r="B769" s="204" t="s">
        <v>19261</v>
      </c>
      <c r="C769" s="201" t="s">
        <v>199</v>
      </c>
      <c r="D769" s="205" t="s">
        <v>1452</v>
      </c>
      <c r="E769" s="202" t="s">
        <v>18406</v>
      </c>
      <c r="F769" s="205" t="s">
        <v>1452</v>
      </c>
    </row>
    <row r="770" spans="1:6" ht="54">
      <c r="A770" s="201" t="s">
        <v>1995</v>
      </c>
      <c r="B770" s="204" t="s">
        <v>19262</v>
      </c>
      <c r="C770" s="201" t="s">
        <v>199</v>
      </c>
      <c r="D770" s="205" t="s">
        <v>15293</v>
      </c>
      <c r="E770" s="202" t="s">
        <v>18406</v>
      </c>
      <c r="F770" s="205" t="s">
        <v>15293</v>
      </c>
    </row>
    <row r="771" spans="1:6" ht="54">
      <c r="A771" s="201" t="s">
        <v>1997</v>
      </c>
      <c r="B771" s="204" t="s">
        <v>19263</v>
      </c>
      <c r="C771" s="201" t="s">
        <v>199</v>
      </c>
      <c r="D771" s="205" t="s">
        <v>2865</v>
      </c>
      <c r="E771" s="202" t="s">
        <v>18406</v>
      </c>
      <c r="F771" s="205" t="s">
        <v>2865</v>
      </c>
    </row>
    <row r="772" spans="1:6" ht="54">
      <c r="A772" s="201" t="s">
        <v>1999</v>
      </c>
      <c r="B772" s="204" t="s">
        <v>19264</v>
      </c>
      <c r="C772" s="201" t="s">
        <v>199</v>
      </c>
      <c r="D772" s="205" t="s">
        <v>19102</v>
      </c>
      <c r="E772" s="202" t="s">
        <v>18406</v>
      </c>
      <c r="F772" s="205" t="s">
        <v>19102</v>
      </c>
    </row>
    <row r="773" spans="1:6" ht="54">
      <c r="A773" s="201" t="s">
        <v>2001</v>
      </c>
      <c r="B773" s="204" t="s">
        <v>19265</v>
      </c>
      <c r="C773" s="201" t="s">
        <v>199</v>
      </c>
      <c r="D773" s="205" t="s">
        <v>14090</v>
      </c>
      <c r="E773" s="202" t="s">
        <v>18406</v>
      </c>
      <c r="F773" s="205" t="s">
        <v>14090</v>
      </c>
    </row>
    <row r="774" spans="1:6" ht="54">
      <c r="A774" s="201" t="s">
        <v>2003</v>
      </c>
      <c r="B774" s="204" t="s">
        <v>19266</v>
      </c>
      <c r="C774" s="201" t="s">
        <v>199</v>
      </c>
      <c r="D774" s="205" t="s">
        <v>2769</v>
      </c>
      <c r="E774" s="202" t="s">
        <v>18406</v>
      </c>
      <c r="F774" s="205" t="s">
        <v>2769</v>
      </c>
    </row>
    <row r="775" spans="1:6" ht="54">
      <c r="A775" s="201" t="s">
        <v>2005</v>
      </c>
      <c r="B775" s="204" t="s">
        <v>19267</v>
      </c>
      <c r="C775" s="201" t="s">
        <v>199</v>
      </c>
      <c r="D775" s="205" t="s">
        <v>2074</v>
      </c>
      <c r="E775" s="202" t="s">
        <v>18406</v>
      </c>
      <c r="F775" s="205" t="s">
        <v>2074</v>
      </c>
    </row>
    <row r="776" spans="1:6" ht="54">
      <c r="A776" s="201" t="s">
        <v>2006</v>
      </c>
      <c r="B776" s="204" t="s">
        <v>19268</v>
      </c>
      <c r="C776" s="201" t="s">
        <v>199</v>
      </c>
      <c r="D776" s="205" t="s">
        <v>15684</v>
      </c>
      <c r="E776" s="202" t="s">
        <v>18406</v>
      </c>
      <c r="F776" s="205" t="s">
        <v>15684</v>
      </c>
    </row>
    <row r="777" spans="1:6" ht="54">
      <c r="A777" s="201" t="s">
        <v>2007</v>
      </c>
      <c r="B777" s="204" t="s">
        <v>19269</v>
      </c>
      <c r="C777" s="201" t="s">
        <v>199</v>
      </c>
      <c r="D777" s="205" t="s">
        <v>18485</v>
      </c>
      <c r="E777" s="202" t="s">
        <v>18406</v>
      </c>
      <c r="F777" s="205" t="s">
        <v>18485</v>
      </c>
    </row>
    <row r="778" spans="1:6" ht="54">
      <c r="A778" s="201" t="s">
        <v>2008</v>
      </c>
      <c r="B778" s="204" t="s">
        <v>19270</v>
      </c>
      <c r="C778" s="201" t="s">
        <v>199</v>
      </c>
      <c r="D778" s="205" t="s">
        <v>3121</v>
      </c>
      <c r="E778" s="202" t="s">
        <v>18406</v>
      </c>
      <c r="F778" s="205" t="s">
        <v>3121</v>
      </c>
    </row>
    <row r="779" spans="1:6" ht="54">
      <c r="A779" s="201" t="s">
        <v>2009</v>
      </c>
      <c r="B779" s="204" t="s">
        <v>19271</v>
      </c>
      <c r="C779" s="201" t="s">
        <v>199</v>
      </c>
      <c r="D779" s="205" t="s">
        <v>1730</v>
      </c>
      <c r="E779" s="202" t="s">
        <v>18406</v>
      </c>
      <c r="F779" s="205" t="s">
        <v>1730</v>
      </c>
    </row>
    <row r="780" spans="1:6" ht="54">
      <c r="A780" s="201" t="s">
        <v>2011</v>
      </c>
      <c r="B780" s="204" t="s">
        <v>19272</v>
      </c>
      <c r="C780" s="201" t="s">
        <v>199</v>
      </c>
      <c r="D780" s="205" t="s">
        <v>18014</v>
      </c>
      <c r="E780" s="202" t="s">
        <v>18406</v>
      </c>
      <c r="F780" s="205" t="s">
        <v>18014</v>
      </c>
    </row>
    <row r="781" spans="1:6" ht="54">
      <c r="A781" s="201" t="s">
        <v>2013</v>
      </c>
      <c r="B781" s="204" t="s">
        <v>19273</v>
      </c>
      <c r="C781" s="201" t="s">
        <v>199</v>
      </c>
      <c r="D781" s="205" t="s">
        <v>15677</v>
      </c>
      <c r="E781" s="202" t="s">
        <v>18406</v>
      </c>
      <c r="F781" s="205" t="s">
        <v>15677</v>
      </c>
    </row>
    <row r="782" spans="1:6" ht="54">
      <c r="A782" s="201" t="s">
        <v>2015</v>
      </c>
      <c r="B782" s="204" t="s">
        <v>2016</v>
      </c>
      <c r="C782" s="201" t="s">
        <v>199</v>
      </c>
      <c r="D782" s="205" t="s">
        <v>2624</v>
      </c>
      <c r="E782" s="202" t="s">
        <v>18406</v>
      </c>
      <c r="F782" s="205" t="s">
        <v>2624</v>
      </c>
    </row>
    <row r="783" spans="1:6" ht="54">
      <c r="A783" s="201" t="s">
        <v>2018</v>
      </c>
      <c r="B783" s="204" t="s">
        <v>2019</v>
      </c>
      <c r="C783" s="201" t="s">
        <v>199</v>
      </c>
      <c r="D783" s="205" t="s">
        <v>2741</v>
      </c>
      <c r="E783" s="202" t="s">
        <v>18406</v>
      </c>
      <c r="F783" s="205" t="s">
        <v>2741</v>
      </c>
    </row>
    <row r="784" spans="1:6" ht="54">
      <c r="A784" s="201" t="s">
        <v>2021</v>
      </c>
      <c r="B784" s="204" t="s">
        <v>2022</v>
      </c>
      <c r="C784" s="201" t="s">
        <v>199</v>
      </c>
      <c r="D784" s="205" t="s">
        <v>2428</v>
      </c>
      <c r="E784" s="202" t="s">
        <v>18406</v>
      </c>
      <c r="F784" s="205" t="s">
        <v>2428</v>
      </c>
    </row>
    <row r="785" spans="1:6" ht="54">
      <c r="A785" s="201" t="s">
        <v>2024</v>
      </c>
      <c r="B785" s="204" t="s">
        <v>2025</v>
      </c>
      <c r="C785" s="201" t="s">
        <v>199</v>
      </c>
      <c r="D785" s="205" t="s">
        <v>19102</v>
      </c>
      <c r="E785" s="202" t="s">
        <v>18406</v>
      </c>
      <c r="F785" s="205" t="s">
        <v>19102</v>
      </c>
    </row>
    <row r="786" spans="1:6" ht="54">
      <c r="A786" s="201" t="s">
        <v>2026</v>
      </c>
      <c r="B786" s="204" t="s">
        <v>2027</v>
      </c>
      <c r="C786" s="201" t="s">
        <v>199</v>
      </c>
      <c r="D786" s="205" t="s">
        <v>19274</v>
      </c>
      <c r="E786" s="202" t="s">
        <v>18406</v>
      </c>
      <c r="F786" s="205" t="s">
        <v>19274</v>
      </c>
    </row>
    <row r="787" spans="1:6" ht="54">
      <c r="A787" s="201" t="s">
        <v>2029</v>
      </c>
      <c r="B787" s="204" t="s">
        <v>2030</v>
      </c>
      <c r="C787" s="201" t="s">
        <v>199</v>
      </c>
      <c r="D787" s="205" t="s">
        <v>1841</v>
      </c>
      <c r="E787" s="202" t="s">
        <v>18406</v>
      </c>
      <c r="F787" s="205" t="s">
        <v>1841</v>
      </c>
    </row>
    <row r="788" spans="1:6" ht="54">
      <c r="A788" s="201" t="s">
        <v>2031</v>
      </c>
      <c r="B788" s="204" t="s">
        <v>2032</v>
      </c>
      <c r="C788" s="201" t="s">
        <v>199</v>
      </c>
      <c r="D788" s="205" t="s">
        <v>221</v>
      </c>
      <c r="E788" s="202" t="s">
        <v>18406</v>
      </c>
      <c r="F788" s="205" t="s">
        <v>221</v>
      </c>
    </row>
    <row r="789" spans="1:6" ht="54">
      <c r="A789" s="201" t="s">
        <v>2033</v>
      </c>
      <c r="B789" s="204" t="s">
        <v>2034</v>
      </c>
      <c r="C789" s="201" t="s">
        <v>199</v>
      </c>
      <c r="D789" s="205" t="s">
        <v>19102</v>
      </c>
      <c r="E789" s="202" t="s">
        <v>18406</v>
      </c>
      <c r="F789" s="205" t="s">
        <v>19102</v>
      </c>
    </row>
    <row r="790" spans="1:6" ht="54">
      <c r="A790" s="201" t="s">
        <v>2035</v>
      </c>
      <c r="B790" s="204" t="s">
        <v>2036</v>
      </c>
      <c r="C790" s="201" t="s">
        <v>199</v>
      </c>
      <c r="D790" s="205" t="s">
        <v>12360</v>
      </c>
      <c r="E790" s="202" t="s">
        <v>18406</v>
      </c>
      <c r="F790" s="205" t="s">
        <v>12360</v>
      </c>
    </row>
    <row r="791" spans="1:6" ht="54">
      <c r="A791" s="201" t="s">
        <v>2037</v>
      </c>
      <c r="B791" s="204" t="s">
        <v>2038</v>
      </c>
      <c r="C791" s="201" t="s">
        <v>199</v>
      </c>
      <c r="D791" s="205" t="s">
        <v>1677</v>
      </c>
      <c r="E791" s="202" t="s">
        <v>18406</v>
      </c>
      <c r="F791" s="205" t="s">
        <v>1677</v>
      </c>
    </row>
    <row r="792" spans="1:6" ht="54">
      <c r="A792" s="201" t="s">
        <v>2040</v>
      </c>
      <c r="B792" s="204" t="s">
        <v>19275</v>
      </c>
      <c r="C792" s="201" t="s">
        <v>199</v>
      </c>
      <c r="D792" s="205" t="s">
        <v>2298</v>
      </c>
      <c r="E792" s="202" t="s">
        <v>18406</v>
      </c>
      <c r="F792" s="205" t="s">
        <v>2298</v>
      </c>
    </row>
    <row r="793" spans="1:6" ht="54">
      <c r="A793" s="201" t="s">
        <v>2041</v>
      </c>
      <c r="B793" s="204" t="s">
        <v>19276</v>
      </c>
      <c r="C793" s="201" t="s">
        <v>199</v>
      </c>
      <c r="D793" s="205" t="s">
        <v>1665</v>
      </c>
      <c r="E793" s="202" t="s">
        <v>18406</v>
      </c>
      <c r="F793" s="205" t="s">
        <v>1665</v>
      </c>
    </row>
    <row r="794" spans="1:6" ht="54">
      <c r="A794" s="201" t="s">
        <v>2043</v>
      </c>
      <c r="B794" s="204" t="s">
        <v>19277</v>
      </c>
      <c r="C794" s="201" t="s">
        <v>199</v>
      </c>
      <c r="D794" s="205" t="s">
        <v>2890</v>
      </c>
      <c r="E794" s="202" t="s">
        <v>18406</v>
      </c>
      <c r="F794" s="205" t="s">
        <v>2890</v>
      </c>
    </row>
    <row r="795" spans="1:6" ht="67.5">
      <c r="A795" s="201" t="s">
        <v>2045</v>
      </c>
      <c r="B795" s="204" t="s">
        <v>19278</v>
      </c>
      <c r="C795" s="201" t="s">
        <v>199</v>
      </c>
      <c r="D795" s="205" t="s">
        <v>18034</v>
      </c>
      <c r="E795" s="202" t="s">
        <v>18406</v>
      </c>
      <c r="F795" s="205" t="s">
        <v>18034</v>
      </c>
    </row>
    <row r="796" spans="1:6" ht="54">
      <c r="A796" s="201" t="s">
        <v>2047</v>
      </c>
      <c r="B796" s="204" t="s">
        <v>2048</v>
      </c>
      <c r="C796" s="201" t="s">
        <v>199</v>
      </c>
      <c r="D796" s="205" t="s">
        <v>19279</v>
      </c>
      <c r="E796" s="202" t="s">
        <v>18406</v>
      </c>
      <c r="F796" s="205" t="s">
        <v>19279</v>
      </c>
    </row>
    <row r="797" spans="1:6" ht="54">
      <c r="A797" s="201" t="s">
        <v>2050</v>
      </c>
      <c r="B797" s="204" t="s">
        <v>2051</v>
      </c>
      <c r="C797" s="201" t="s">
        <v>199</v>
      </c>
      <c r="D797" s="205" t="s">
        <v>1473</v>
      </c>
      <c r="E797" s="202" t="s">
        <v>18406</v>
      </c>
      <c r="F797" s="205" t="s">
        <v>1473</v>
      </c>
    </row>
    <row r="798" spans="1:6" ht="54">
      <c r="A798" s="201" t="s">
        <v>2053</v>
      </c>
      <c r="B798" s="204" t="s">
        <v>2054</v>
      </c>
      <c r="C798" s="201" t="s">
        <v>199</v>
      </c>
      <c r="D798" s="205" t="s">
        <v>19280</v>
      </c>
      <c r="E798" s="202" t="s">
        <v>18406</v>
      </c>
      <c r="F798" s="205" t="s">
        <v>19280</v>
      </c>
    </row>
    <row r="799" spans="1:6" ht="54">
      <c r="A799" s="201" t="s">
        <v>2056</v>
      </c>
      <c r="B799" s="204" t="s">
        <v>2057</v>
      </c>
      <c r="C799" s="201" t="s">
        <v>199</v>
      </c>
      <c r="D799" s="205" t="s">
        <v>350</v>
      </c>
      <c r="E799" s="202" t="s">
        <v>18406</v>
      </c>
      <c r="F799" s="205" t="s">
        <v>350</v>
      </c>
    </row>
    <row r="800" spans="1:6" ht="40.5">
      <c r="A800" s="201" t="s">
        <v>2059</v>
      </c>
      <c r="B800" s="204" t="s">
        <v>2060</v>
      </c>
      <c r="C800" s="201" t="s">
        <v>199</v>
      </c>
      <c r="D800" s="205" t="s">
        <v>17934</v>
      </c>
      <c r="E800" s="202" t="s">
        <v>18406</v>
      </c>
      <c r="F800" s="205" t="s">
        <v>17934</v>
      </c>
    </row>
    <row r="801" spans="1:6" ht="40.5">
      <c r="A801" s="201" t="s">
        <v>2061</v>
      </c>
      <c r="B801" s="204" t="s">
        <v>2062</v>
      </c>
      <c r="C801" s="201" t="s">
        <v>199</v>
      </c>
      <c r="D801" s="205" t="s">
        <v>19281</v>
      </c>
      <c r="E801" s="202" t="s">
        <v>18406</v>
      </c>
      <c r="F801" s="205" t="s">
        <v>19281</v>
      </c>
    </row>
    <row r="802" spans="1:6" ht="40.5">
      <c r="A802" s="201" t="s">
        <v>2064</v>
      </c>
      <c r="B802" s="204" t="s">
        <v>2065</v>
      </c>
      <c r="C802" s="201" t="s">
        <v>199</v>
      </c>
      <c r="D802" s="205" t="s">
        <v>19282</v>
      </c>
      <c r="E802" s="202" t="s">
        <v>18406</v>
      </c>
      <c r="F802" s="205" t="s">
        <v>19282</v>
      </c>
    </row>
    <row r="803" spans="1:6" ht="40.5">
      <c r="A803" s="201" t="s">
        <v>2066</v>
      </c>
      <c r="B803" s="204" t="s">
        <v>2067</v>
      </c>
      <c r="C803" s="201" t="s">
        <v>199</v>
      </c>
      <c r="D803" s="205" t="s">
        <v>6931</v>
      </c>
      <c r="E803" s="202" t="s">
        <v>18406</v>
      </c>
      <c r="F803" s="205" t="s">
        <v>6931</v>
      </c>
    </row>
    <row r="804" spans="1:6" ht="81">
      <c r="A804" s="201" t="s">
        <v>2068</v>
      </c>
      <c r="B804" s="204" t="s">
        <v>2069</v>
      </c>
      <c r="C804" s="201" t="s">
        <v>199</v>
      </c>
      <c r="D804" s="205" t="s">
        <v>19283</v>
      </c>
      <c r="E804" s="202" t="s">
        <v>18406</v>
      </c>
      <c r="F804" s="205" t="s">
        <v>19283</v>
      </c>
    </row>
    <row r="805" spans="1:6" ht="81">
      <c r="A805" s="201" t="s">
        <v>2070</v>
      </c>
      <c r="B805" s="204" t="s">
        <v>2071</v>
      </c>
      <c r="C805" s="201" t="s">
        <v>199</v>
      </c>
      <c r="D805" s="205" t="s">
        <v>11193</v>
      </c>
      <c r="E805" s="202" t="s">
        <v>18406</v>
      </c>
      <c r="F805" s="205" t="s">
        <v>11193</v>
      </c>
    </row>
    <row r="806" spans="1:6" ht="67.5">
      <c r="A806" s="201" t="s">
        <v>2072</v>
      </c>
      <c r="B806" s="204" t="s">
        <v>2073</v>
      </c>
      <c r="C806" s="201" t="s">
        <v>199</v>
      </c>
      <c r="D806" s="205" t="s">
        <v>1406</v>
      </c>
      <c r="E806" s="202" t="s">
        <v>18406</v>
      </c>
      <c r="F806" s="205" t="s">
        <v>1406</v>
      </c>
    </row>
    <row r="807" spans="1:6" ht="67.5">
      <c r="A807" s="201" t="s">
        <v>2075</v>
      </c>
      <c r="B807" s="204" t="s">
        <v>2076</v>
      </c>
      <c r="C807" s="201" t="s">
        <v>199</v>
      </c>
      <c r="D807" s="205" t="s">
        <v>1857</v>
      </c>
      <c r="E807" s="202" t="s">
        <v>18406</v>
      </c>
      <c r="F807" s="205" t="s">
        <v>1857</v>
      </c>
    </row>
    <row r="808" spans="1:6" ht="54">
      <c r="A808" s="201" t="s">
        <v>2077</v>
      </c>
      <c r="B808" s="204" t="s">
        <v>2078</v>
      </c>
      <c r="C808" s="201" t="s">
        <v>199</v>
      </c>
      <c r="D808" s="205" t="s">
        <v>19284</v>
      </c>
      <c r="E808" s="202" t="s">
        <v>18406</v>
      </c>
      <c r="F808" s="205" t="s">
        <v>19284</v>
      </c>
    </row>
    <row r="809" spans="1:6" ht="54">
      <c r="A809" s="201" t="s">
        <v>2079</v>
      </c>
      <c r="B809" s="204" t="s">
        <v>2080</v>
      </c>
      <c r="C809" s="201" t="s">
        <v>199</v>
      </c>
      <c r="D809" s="205" t="s">
        <v>1989</v>
      </c>
      <c r="E809" s="202" t="s">
        <v>18406</v>
      </c>
      <c r="F809" s="205" t="s">
        <v>1989</v>
      </c>
    </row>
    <row r="810" spans="1:6" ht="94.5">
      <c r="A810" s="201" t="s">
        <v>2082</v>
      </c>
      <c r="B810" s="204" t="s">
        <v>2083</v>
      </c>
      <c r="C810" s="201" t="s">
        <v>199</v>
      </c>
      <c r="D810" s="205" t="s">
        <v>10016</v>
      </c>
      <c r="E810" s="202" t="s">
        <v>18406</v>
      </c>
      <c r="F810" s="205" t="s">
        <v>10016</v>
      </c>
    </row>
    <row r="811" spans="1:6" ht="94.5">
      <c r="A811" s="201" t="s">
        <v>2085</v>
      </c>
      <c r="B811" s="204" t="s">
        <v>2086</v>
      </c>
      <c r="C811" s="201" t="s">
        <v>199</v>
      </c>
      <c r="D811" s="205" t="s">
        <v>7636</v>
      </c>
      <c r="E811" s="202" t="s">
        <v>18406</v>
      </c>
      <c r="F811" s="205" t="s">
        <v>7636</v>
      </c>
    </row>
    <row r="812" spans="1:6" ht="94.5">
      <c r="A812" s="201" t="s">
        <v>2088</v>
      </c>
      <c r="B812" s="204" t="s">
        <v>2089</v>
      </c>
      <c r="C812" s="201" t="s">
        <v>199</v>
      </c>
      <c r="D812" s="205" t="s">
        <v>17447</v>
      </c>
      <c r="E812" s="202" t="s">
        <v>18406</v>
      </c>
      <c r="F812" s="205" t="s">
        <v>17447</v>
      </c>
    </row>
    <row r="813" spans="1:6" ht="94.5">
      <c r="A813" s="201" t="s">
        <v>2091</v>
      </c>
      <c r="B813" s="204" t="s">
        <v>2092</v>
      </c>
      <c r="C813" s="201" t="s">
        <v>199</v>
      </c>
      <c r="D813" s="205" t="s">
        <v>15324</v>
      </c>
      <c r="E813" s="202" t="s">
        <v>18406</v>
      </c>
      <c r="F813" s="205" t="s">
        <v>15324</v>
      </c>
    </row>
    <row r="814" spans="1:6" ht="54">
      <c r="A814" s="201" t="s">
        <v>2093</v>
      </c>
      <c r="B814" s="204" t="s">
        <v>2094</v>
      </c>
      <c r="C814" s="201" t="s">
        <v>199</v>
      </c>
      <c r="D814" s="205" t="s">
        <v>19285</v>
      </c>
      <c r="E814" s="202" t="s">
        <v>18406</v>
      </c>
      <c r="F814" s="205" t="s">
        <v>19285</v>
      </c>
    </row>
    <row r="815" spans="1:6" ht="54">
      <c r="A815" s="201" t="s">
        <v>2096</v>
      </c>
      <c r="B815" s="204" t="s">
        <v>2097</v>
      </c>
      <c r="C815" s="201" t="s">
        <v>199</v>
      </c>
      <c r="D815" s="205" t="s">
        <v>7295</v>
      </c>
      <c r="E815" s="202" t="s">
        <v>18406</v>
      </c>
      <c r="F815" s="205" t="s">
        <v>7295</v>
      </c>
    </row>
    <row r="816" spans="1:6" ht="54">
      <c r="A816" s="201" t="s">
        <v>2099</v>
      </c>
      <c r="B816" s="204" t="s">
        <v>2100</v>
      </c>
      <c r="C816" s="201" t="s">
        <v>199</v>
      </c>
      <c r="D816" s="205" t="s">
        <v>19286</v>
      </c>
      <c r="E816" s="202" t="s">
        <v>18406</v>
      </c>
      <c r="F816" s="205" t="s">
        <v>19286</v>
      </c>
    </row>
    <row r="817" spans="1:6" ht="54">
      <c r="A817" s="201" t="s">
        <v>2101</v>
      </c>
      <c r="B817" s="204" t="s">
        <v>2102</v>
      </c>
      <c r="C817" s="201" t="s">
        <v>199</v>
      </c>
      <c r="D817" s="205" t="s">
        <v>19287</v>
      </c>
      <c r="E817" s="202" t="s">
        <v>18406</v>
      </c>
      <c r="F817" s="205" t="s">
        <v>19287</v>
      </c>
    </row>
    <row r="818" spans="1:6" ht="54">
      <c r="A818" s="201" t="s">
        <v>2103</v>
      </c>
      <c r="B818" s="204" t="s">
        <v>2104</v>
      </c>
      <c r="C818" s="201" t="s">
        <v>199</v>
      </c>
      <c r="D818" s="205" t="s">
        <v>19288</v>
      </c>
      <c r="E818" s="202" t="s">
        <v>18406</v>
      </c>
      <c r="F818" s="205" t="s">
        <v>19288</v>
      </c>
    </row>
    <row r="819" spans="1:6" ht="54">
      <c r="A819" s="201" t="s">
        <v>2106</v>
      </c>
      <c r="B819" s="204" t="s">
        <v>2107</v>
      </c>
      <c r="C819" s="201" t="s">
        <v>199</v>
      </c>
      <c r="D819" s="205" t="s">
        <v>19289</v>
      </c>
      <c r="E819" s="202" t="s">
        <v>18406</v>
      </c>
      <c r="F819" s="205" t="s">
        <v>19289</v>
      </c>
    </row>
    <row r="820" spans="1:6" ht="94.5">
      <c r="A820" s="201" t="s">
        <v>2108</v>
      </c>
      <c r="B820" s="204" t="s">
        <v>2109</v>
      </c>
      <c r="C820" s="201" t="s">
        <v>199</v>
      </c>
      <c r="D820" s="205" t="s">
        <v>19290</v>
      </c>
      <c r="E820" s="202" t="s">
        <v>18406</v>
      </c>
      <c r="F820" s="205" t="s">
        <v>19290</v>
      </c>
    </row>
    <row r="821" spans="1:6" ht="94.5">
      <c r="A821" s="201" t="s">
        <v>2110</v>
      </c>
      <c r="B821" s="204" t="s">
        <v>2111</v>
      </c>
      <c r="C821" s="201" t="s">
        <v>199</v>
      </c>
      <c r="D821" s="205" t="s">
        <v>18756</v>
      </c>
      <c r="E821" s="202" t="s">
        <v>18406</v>
      </c>
      <c r="F821" s="205" t="s">
        <v>18756</v>
      </c>
    </row>
    <row r="822" spans="1:6" ht="40.5">
      <c r="A822" s="201" t="s">
        <v>2113</v>
      </c>
      <c r="B822" s="204" t="s">
        <v>2114</v>
      </c>
      <c r="C822" s="201" t="s">
        <v>199</v>
      </c>
      <c r="D822" s="205" t="s">
        <v>19291</v>
      </c>
      <c r="E822" s="202" t="s">
        <v>18406</v>
      </c>
      <c r="F822" s="205" t="s">
        <v>19291</v>
      </c>
    </row>
    <row r="823" spans="1:6" ht="40.5">
      <c r="A823" s="201" t="s">
        <v>2115</v>
      </c>
      <c r="B823" s="204" t="s">
        <v>2116</v>
      </c>
      <c r="C823" s="201" t="s">
        <v>199</v>
      </c>
      <c r="D823" s="205" t="s">
        <v>9074</v>
      </c>
      <c r="E823" s="202" t="s">
        <v>18406</v>
      </c>
      <c r="F823" s="205" t="s">
        <v>9074</v>
      </c>
    </row>
    <row r="824" spans="1:6" ht="40.5">
      <c r="A824" s="201" t="s">
        <v>2118</v>
      </c>
      <c r="B824" s="204" t="s">
        <v>2119</v>
      </c>
      <c r="C824" s="201" t="s">
        <v>199</v>
      </c>
      <c r="D824" s="205" t="s">
        <v>19292</v>
      </c>
      <c r="E824" s="202" t="s">
        <v>18406</v>
      </c>
      <c r="F824" s="205" t="s">
        <v>19292</v>
      </c>
    </row>
    <row r="825" spans="1:6" ht="40.5">
      <c r="A825" s="201" t="s">
        <v>2121</v>
      </c>
      <c r="B825" s="204" t="s">
        <v>2122</v>
      </c>
      <c r="C825" s="201" t="s">
        <v>199</v>
      </c>
      <c r="D825" s="205" t="s">
        <v>1674</v>
      </c>
      <c r="E825" s="202" t="s">
        <v>18406</v>
      </c>
      <c r="F825" s="205" t="s">
        <v>1674</v>
      </c>
    </row>
    <row r="826" spans="1:6" ht="40.5">
      <c r="A826" s="201" t="s">
        <v>2124</v>
      </c>
      <c r="B826" s="204" t="s">
        <v>2125</v>
      </c>
      <c r="C826" s="201" t="s">
        <v>199</v>
      </c>
      <c r="D826" s="205" t="s">
        <v>17668</v>
      </c>
      <c r="E826" s="202" t="s">
        <v>18406</v>
      </c>
      <c r="F826" s="205" t="s">
        <v>17668</v>
      </c>
    </row>
    <row r="827" spans="1:6" ht="40.5">
      <c r="A827" s="201" t="s">
        <v>2126</v>
      </c>
      <c r="B827" s="204" t="s">
        <v>2127</v>
      </c>
      <c r="C827" s="201" t="s">
        <v>199</v>
      </c>
      <c r="D827" s="205" t="s">
        <v>267</v>
      </c>
      <c r="E827" s="202" t="s">
        <v>18406</v>
      </c>
      <c r="F827" s="205" t="s">
        <v>267</v>
      </c>
    </row>
    <row r="828" spans="1:6" ht="67.5">
      <c r="A828" s="201" t="s">
        <v>2129</v>
      </c>
      <c r="B828" s="204" t="s">
        <v>2130</v>
      </c>
      <c r="C828" s="201" t="s">
        <v>199</v>
      </c>
      <c r="D828" s="205" t="s">
        <v>2131</v>
      </c>
      <c r="E828" s="202" t="s">
        <v>18406</v>
      </c>
      <c r="F828" s="205" t="s">
        <v>2131</v>
      </c>
    </row>
    <row r="829" spans="1:6" ht="67.5">
      <c r="A829" s="201" t="s">
        <v>2132</v>
      </c>
      <c r="B829" s="204" t="s">
        <v>2133</v>
      </c>
      <c r="C829" s="201" t="s">
        <v>199</v>
      </c>
      <c r="D829" s="205" t="s">
        <v>2134</v>
      </c>
      <c r="E829" s="202" t="s">
        <v>18406</v>
      </c>
      <c r="F829" s="205" t="s">
        <v>2134</v>
      </c>
    </row>
    <row r="830" spans="1:6" ht="40.5">
      <c r="A830" s="201" t="s">
        <v>2135</v>
      </c>
      <c r="B830" s="204" t="s">
        <v>19293</v>
      </c>
      <c r="C830" s="201" t="s">
        <v>199</v>
      </c>
      <c r="D830" s="205" t="s">
        <v>17794</v>
      </c>
      <c r="E830" s="202" t="s">
        <v>18406</v>
      </c>
      <c r="F830" s="205" t="s">
        <v>17794</v>
      </c>
    </row>
    <row r="831" spans="1:6" ht="40.5">
      <c r="A831" s="201" t="s">
        <v>2137</v>
      </c>
      <c r="B831" s="204" t="s">
        <v>19294</v>
      </c>
      <c r="C831" s="201" t="s">
        <v>199</v>
      </c>
      <c r="D831" s="205" t="s">
        <v>18043</v>
      </c>
      <c r="E831" s="202" t="s">
        <v>18406</v>
      </c>
      <c r="F831" s="205" t="s">
        <v>18043</v>
      </c>
    </row>
    <row r="832" spans="1:6" ht="40.5">
      <c r="A832" s="201" t="s">
        <v>2139</v>
      </c>
      <c r="B832" s="204" t="s">
        <v>19295</v>
      </c>
      <c r="C832" s="201" t="s">
        <v>199</v>
      </c>
      <c r="D832" s="205" t="s">
        <v>11524</v>
      </c>
      <c r="E832" s="202" t="s">
        <v>18406</v>
      </c>
      <c r="F832" s="205" t="s">
        <v>11524</v>
      </c>
    </row>
    <row r="833" spans="1:6" ht="40.5">
      <c r="A833" s="201" t="s">
        <v>2140</v>
      </c>
      <c r="B833" s="204" t="s">
        <v>19296</v>
      </c>
      <c r="C833" s="201" t="s">
        <v>199</v>
      </c>
      <c r="D833" s="205" t="s">
        <v>19297</v>
      </c>
      <c r="E833" s="202" t="s">
        <v>18406</v>
      </c>
      <c r="F833" s="205" t="s">
        <v>19297</v>
      </c>
    </row>
    <row r="834" spans="1:6" ht="40.5">
      <c r="A834" s="201" t="s">
        <v>2141</v>
      </c>
      <c r="B834" s="204" t="s">
        <v>2142</v>
      </c>
      <c r="C834" s="201" t="s">
        <v>199</v>
      </c>
      <c r="D834" s="205" t="s">
        <v>16800</v>
      </c>
      <c r="E834" s="202" t="s">
        <v>18406</v>
      </c>
      <c r="F834" s="205" t="s">
        <v>16800</v>
      </c>
    </row>
    <row r="835" spans="1:6" ht="40.5">
      <c r="A835" s="201" t="s">
        <v>2144</v>
      </c>
      <c r="B835" s="204" t="s">
        <v>2145</v>
      </c>
      <c r="C835" s="201" t="s">
        <v>199</v>
      </c>
      <c r="D835" s="205" t="s">
        <v>1835</v>
      </c>
      <c r="E835" s="202" t="s">
        <v>18406</v>
      </c>
      <c r="F835" s="205" t="s">
        <v>1835</v>
      </c>
    </row>
    <row r="836" spans="1:6" ht="40.5">
      <c r="A836" s="201" t="s">
        <v>2146</v>
      </c>
      <c r="B836" s="204" t="s">
        <v>2147</v>
      </c>
      <c r="C836" s="201" t="s">
        <v>199</v>
      </c>
      <c r="D836" s="205" t="s">
        <v>19298</v>
      </c>
      <c r="E836" s="202" t="s">
        <v>18406</v>
      </c>
      <c r="F836" s="205" t="s">
        <v>19298</v>
      </c>
    </row>
    <row r="837" spans="1:6" ht="40.5">
      <c r="A837" s="201" t="s">
        <v>2149</v>
      </c>
      <c r="B837" s="204" t="s">
        <v>2150</v>
      </c>
      <c r="C837" s="201" t="s">
        <v>199</v>
      </c>
      <c r="D837" s="205" t="s">
        <v>14282</v>
      </c>
      <c r="E837" s="202" t="s">
        <v>18406</v>
      </c>
      <c r="F837" s="205" t="s">
        <v>14282</v>
      </c>
    </row>
    <row r="838" spans="1:6" ht="54">
      <c r="A838" s="201" t="s">
        <v>2151</v>
      </c>
      <c r="B838" s="204" t="s">
        <v>2152</v>
      </c>
      <c r="C838" s="201" t="s">
        <v>199</v>
      </c>
      <c r="D838" s="205" t="s">
        <v>19299</v>
      </c>
      <c r="E838" s="202" t="s">
        <v>18406</v>
      </c>
      <c r="F838" s="205" t="s">
        <v>19299</v>
      </c>
    </row>
    <row r="839" spans="1:6" ht="54">
      <c r="A839" s="201" t="s">
        <v>2154</v>
      </c>
      <c r="B839" s="204" t="s">
        <v>2155</v>
      </c>
      <c r="C839" s="201" t="s">
        <v>199</v>
      </c>
      <c r="D839" s="205" t="s">
        <v>9331</v>
      </c>
      <c r="E839" s="202" t="s">
        <v>18406</v>
      </c>
      <c r="F839" s="205" t="s">
        <v>9331</v>
      </c>
    </row>
    <row r="840" spans="1:6" ht="54">
      <c r="A840" s="201" t="s">
        <v>2157</v>
      </c>
      <c r="B840" s="204" t="s">
        <v>2158</v>
      </c>
      <c r="C840" s="201" t="s">
        <v>199</v>
      </c>
      <c r="D840" s="205" t="s">
        <v>1940</v>
      </c>
      <c r="E840" s="202" t="s">
        <v>18406</v>
      </c>
      <c r="F840" s="205" t="s">
        <v>1940</v>
      </c>
    </row>
    <row r="841" spans="1:6" ht="54">
      <c r="A841" s="201" t="s">
        <v>2160</v>
      </c>
      <c r="B841" s="204" t="s">
        <v>2161</v>
      </c>
      <c r="C841" s="201" t="s">
        <v>199</v>
      </c>
      <c r="D841" s="205" t="s">
        <v>17508</v>
      </c>
      <c r="E841" s="202" t="s">
        <v>18406</v>
      </c>
      <c r="F841" s="205" t="s">
        <v>17508</v>
      </c>
    </row>
    <row r="842" spans="1:6" ht="81">
      <c r="A842" s="201" t="s">
        <v>2162</v>
      </c>
      <c r="B842" s="204" t="s">
        <v>2163</v>
      </c>
      <c r="C842" s="201" t="s">
        <v>199</v>
      </c>
      <c r="D842" s="205" t="s">
        <v>19300</v>
      </c>
      <c r="E842" s="202" t="s">
        <v>18406</v>
      </c>
      <c r="F842" s="205" t="s">
        <v>19300</v>
      </c>
    </row>
    <row r="843" spans="1:6" ht="67.5">
      <c r="A843" s="201" t="s">
        <v>2165</v>
      </c>
      <c r="B843" s="204" t="s">
        <v>2166</v>
      </c>
      <c r="C843" s="201" t="s">
        <v>199</v>
      </c>
      <c r="D843" s="205" t="s">
        <v>2505</v>
      </c>
      <c r="E843" s="202" t="s">
        <v>18406</v>
      </c>
      <c r="F843" s="205" t="s">
        <v>2505</v>
      </c>
    </row>
    <row r="844" spans="1:6" ht="40.5">
      <c r="A844" s="201" t="s">
        <v>2167</v>
      </c>
      <c r="B844" s="204" t="s">
        <v>2168</v>
      </c>
      <c r="C844" s="201" t="s">
        <v>199</v>
      </c>
      <c r="D844" s="205" t="s">
        <v>19301</v>
      </c>
      <c r="E844" s="202" t="s">
        <v>18406</v>
      </c>
      <c r="F844" s="205" t="s">
        <v>19301</v>
      </c>
    </row>
    <row r="845" spans="1:6" ht="40.5">
      <c r="A845" s="201" t="s">
        <v>2169</v>
      </c>
      <c r="B845" s="204" t="s">
        <v>2170</v>
      </c>
      <c r="C845" s="201" t="s">
        <v>199</v>
      </c>
      <c r="D845" s="205" t="s">
        <v>19302</v>
      </c>
      <c r="E845" s="202" t="s">
        <v>18406</v>
      </c>
      <c r="F845" s="205" t="s">
        <v>19302</v>
      </c>
    </row>
    <row r="846" spans="1:6" ht="40.5">
      <c r="A846" s="201" t="s">
        <v>2172</v>
      </c>
      <c r="B846" s="204" t="s">
        <v>2173</v>
      </c>
      <c r="C846" s="201" t="s">
        <v>199</v>
      </c>
      <c r="D846" s="205" t="s">
        <v>19303</v>
      </c>
      <c r="E846" s="202" t="s">
        <v>18406</v>
      </c>
      <c r="F846" s="205" t="s">
        <v>19303</v>
      </c>
    </row>
    <row r="847" spans="1:6" ht="40.5">
      <c r="A847" s="201" t="s">
        <v>2175</v>
      </c>
      <c r="B847" s="204" t="s">
        <v>2176</v>
      </c>
      <c r="C847" s="201" t="s">
        <v>199</v>
      </c>
      <c r="D847" s="205" t="s">
        <v>19304</v>
      </c>
      <c r="E847" s="202" t="s">
        <v>18406</v>
      </c>
      <c r="F847" s="205" t="s">
        <v>19304</v>
      </c>
    </row>
    <row r="848" spans="1:6" ht="54">
      <c r="A848" s="201" t="s">
        <v>2178</v>
      </c>
      <c r="B848" s="204" t="s">
        <v>19305</v>
      </c>
      <c r="C848" s="201" t="s">
        <v>199</v>
      </c>
      <c r="D848" s="205" t="s">
        <v>19306</v>
      </c>
      <c r="E848" s="202" t="s">
        <v>18406</v>
      </c>
      <c r="F848" s="205" t="s">
        <v>19306</v>
      </c>
    </row>
    <row r="849" spans="1:6" ht="54">
      <c r="A849" s="201" t="s">
        <v>2180</v>
      </c>
      <c r="B849" s="204" t="s">
        <v>19307</v>
      </c>
      <c r="C849" s="201" t="s">
        <v>199</v>
      </c>
      <c r="D849" s="205" t="s">
        <v>16414</v>
      </c>
      <c r="E849" s="202" t="s">
        <v>18406</v>
      </c>
      <c r="F849" s="205" t="s">
        <v>16414</v>
      </c>
    </row>
    <row r="850" spans="1:6" ht="54">
      <c r="A850" s="201" t="s">
        <v>2181</v>
      </c>
      <c r="B850" s="204" t="s">
        <v>19308</v>
      </c>
      <c r="C850" s="201" t="s">
        <v>199</v>
      </c>
      <c r="D850" s="205" t="s">
        <v>1984</v>
      </c>
      <c r="E850" s="202" t="s">
        <v>18406</v>
      </c>
      <c r="F850" s="205" t="s">
        <v>1984</v>
      </c>
    </row>
    <row r="851" spans="1:6" ht="67.5">
      <c r="A851" s="201" t="s">
        <v>2183</v>
      </c>
      <c r="B851" s="204" t="s">
        <v>19309</v>
      </c>
      <c r="C851" s="201" t="s">
        <v>199</v>
      </c>
      <c r="D851" s="205" t="s">
        <v>19310</v>
      </c>
      <c r="E851" s="202" t="s">
        <v>18406</v>
      </c>
      <c r="F851" s="205" t="s">
        <v>19310</v>
      </c>
    </row>
    <row r="852" spans="1:6" ht="54">
      <c r="A852" s="201" t="s">
        <v>2184</v>
      </c>
      <c r="B852" s="204" t="s">
        <v>2185</v>
      </c>
      <c r="C852" s="201" t="s">
        <v>199</v>
      </c>
      <c r="D852" s="205" t="s">
        <v>17361</v>
      </c>
      <c r="E852" s="202" t="s">
        <v>18406</v>
      </c>
      <c r="F852" s="205" t="s">
        <v>17361</v>
      </c>
    </row>
    <row r="853" spans="1:6" ht="54">
      <c r="A853" s="201" t="s">
        <v>2186</v>
      </c>
      <c r="B853" s="204" t="s">
        <v>2187</v>
      </c>
      <c r="C853" s="201" t="s">
        <v>199</v>
      </c>
      <c r="D853" s="205" t="s">
        <v>17357</v>
      </c>
      <c r="E853" s="202" t="s">
        <v>18406</v>
      </c>
      <c r="F853" s="205" t="s">
        <v>17357</v>
      </c>
    </row>
    <row r="854" spans="1:6" ht="40.5">
      <c r="A854" s="201" t="s">
        <v>2188</v>
      </c>
      <c r="B854" s="204" t="s">
        <v>2189</v>
      </c>
      <c r="C854" s="201" t="s">
        <v>199</v>
      </c>
      <c r="D854" s="205" t="s">
        <v>19311</v>
      </c>
      <c r="E854" s="202" t="s">
        <v>18406</v>
      </c>
      <c r="F854" s="205" t="s">
        <v>19311</v>
      </c>
    </row>
    <row r="855" spans="1:6" ht="40.5">
      <c r="A855" s="201" t="s">
        <v>2190</v>
      </c>
      <c r="B855" s="204" t="s">
        <v>2191</v>
      </c>
      <c r="C855" s="201" t="s">
        <v>199</v>
      </c>
      <c r="D855" s="205" t="s">
        <v>1580</v>
      </c>
      <c r="E855" s="202" t="s">
        <v>18406</v>
      </c>
      <c r="F855" s="205" t="s">
        <v>1580</v>
      </c>
    </row>
    <row r="856" spans="1:6" ht="40.5">
      <c r="A856" s="201" t="s">
        <v>2192</v>
      </c>
      <c r="B856" s="204" t="s">
        <v>2193</v>
      </c>
      <c r="C856" s="201" t="s">
        <v>199</v>
      </c>
      <c r="D856" s="205" t="s">
        <v>19312</v>
      </c>
      <c r="E856" s="202" t="s">
        <v>18406</v>
      </c>
      <c r="F856" s="205" t="s">
        <v>19312</v>
      </c>
    </row>
    <row r="857" spans="1:6" ht="40.5">
      <c r="A857" s="201" t="s">
        <v>2194</v>
      </c>
      <c r="B857" s="204" t="s">
        <v>2195</v>
      </c>
      <c r="C857" s="201" t="s">
        <v>199</v>
      </c>
      <c r="D857" s="205" t="s">
        <v>19313</v>
      </c>
      <c r="E857" s="202" t="s">
        <v>18406</v>
      </c>
      <c r="F857" s="205" t="s">
        <v>19313</v>
      </c>
    </row>
    <row r="858" spans="1:6" ht="40.5">
      <c r="A858" s="201" t="s">
        <v>2196</v>
      </c>
      <c r="B858" s="204" t="s">
        <v>2197</v>
      </c>
      <c r="C858" s="201" t="s">
        <v>199</v>
      </c>
      <c r="D858" s="205" t="s">
        <v>19314</v>
      </c>
      <c r="E858" s="202" t="s">
        <v>18406</v>
      </c>
      <c r="F858" s="205" t="s">
        <v>19314</v>
      </c>
    </row>
    <row r="859" spans="1:6" ht="40.5">
      <c r="A859" s="201" t="s">
        <v>2198</v>
      </c>
      <c r="B859" s="204" t="s">
        <v>2199</v>
      </c>
      <c r="C859" s="201" t="s">
        <v>199</v>
      </c>
      <c r="D859" s="205" t="s">
        <v>19315</v>
      </c>
      <c r="E859" s="202" t="s">
        <v>18406</v>
      </c>
      <c r="F859" s="205" t="s">
        <v>19315</v>
      </c>
    </row>
    <row r="860" spans="1:6" ht="40.5">
      <c r="A860" s="201" t="s">
        <v>2200</v>
      </c>
      <c r="B860" s="204" t="s">
        <v>2201</v>
      </c>
      <c r="C860" s="201" t="s">
        <v>199</v>
      </c>
      <c r="D860" s="205" t="s">
        <v>17788</v>
      </c>
      <c r="E860" s="202" t="s">
        <v>18406</v>
      </c>
      <c r="F860" s="205" t="s">
        <v>17788</v>
      </c>
    </row>
    <row r="861" spans="1:6" ht="40.5">
      <c r="A861" s="201" t="s">
        <v>2202</v>
      </c>
      <c r="B861" s="204" t="s">
        <v>2203</v>
      </c>
      <c r="C861" s="201" t="s">
        <v>199</v>
      </c>
      <c r="D861" s="205" t="s">
        <v>19316</v>
      </c>
      <c r="E861" s="202" t="s">
        <v>18406</v>
      </c>
      <c r="F861" s="205" t="s">
        <v>19316</v>
      </c>
    </row>
    <row r="862" spans="1:6" ht="54">
      <c r="A862" s="201" t="s">
        <v>2204</v>
      </c>
      <c r="B862" s="204" t="s">
        <v>2205</v>
      </c>
      <c r="C862" s="201" t="s">
        <v>199</v>
      </c>
      <c r="D862" s="205" t="s">
        <v>19317</v>
      </c>
      <c r="E862" s="202" t="s">
        <v>18406</v>
      </c>
      <c r="F862" s="205" t="s">
        <v>19317</v>
      </c>
    </row>
    <row r="863" spans="1:6" ht="54">
      <c r="A863" s="201" t="s">
        <v>2206</v>
      </c>
      <c r="B863" s="204" t="s">
        <v>2207</v>
      </c>
      <c r="C863" s="201" t="s">
        <v>199</v>
      </c>
      <c r="D863" s="205" t="s">
        <v>6136</v>
      </c>
      <c r="E863" s="202" t="s">
        <v>18406</v>
      </c>
      <c r="F863" s="205" t="s">
        <v>6136</v>
      </c>
    </row>
    <row r="864" spans="1:6" ht="54">
      <c r="A864" s="201" t="s">
        <v>2209</v>
      </c>
      <c r="B864" s="204" t="s">
        <v>2210</v>
      </c>
      <c r="C864" s="201" t="s">
        <v>199</v>
      </c>
      <c r="D864" s="205" t="s">
        <v>19318</v>
      </c>
      <c r="E864" s="202" t="s">
        <v>18406</v>
      </c>
      <c r="F864" s="205" t="s">
        <v>19318</v>
      </c>
    </row>
    <row r="865" spans="1:6" ht="40.5">
      <c r="A865" s="201" t="s">
        <v>2211</v>
      </c>
      <c r="B865" s="204" t="s">
        <v>2212</v>
      </c>
      <c r="C865" s="201" t="s">
        <v>199</v>
      </c>
      <c r="D865" s="205" t="s">
        <v>17990</v>
      </c>
      <c r="E865" s="202" t="s">
        <v>18406</v>
      </c>
      <c r="F865" s="205" t="s">
        <v>17990</v>
      </c>
    </row>
    <row r="866" spans="1:6" ht="40.5">
      <c r="A866" s="201" t="s">
        <v>2213</v>
      </c>
      <c r="B866" s="204" t="s">
        <v>2214</v>
      </c>
      <c r="C866" s="201" t="s">
        <v>199</v>
      </c>
      <c r="D866" s="205" t="s">
        <v>19319</v>
      </c>
      <c r="E866" s="202" t="s">
        <v>18406</v>
      </c>
      <c r="F866" s="205" t="s">
        <v>19319</v>
      </c>
    </row>
    <row r="867" spans="1:6" ht="54">
      <c r="A867" s="201" t="s">
        <v>2215</v>
      </c>
      <c r="B867" s="204" t="s">
        <v>2216</v>
      </c>
      <c r="C867" s="201" t="s">
        <v>199</v>
      </c>
      <c r="D867" s="205" t="s">
        <v>19320</v>
      </c>
      <c r="E867" s="202" t="s">
        <v>18406</v>
      </c>
      <c r="F867" s="205" t="s">
        <v>19320</v>
      </c>
    </row>
    <row r="868" spans="1:6" ht="54">
      <c r="A868" s="201" t="s">
        <v>2217</v>
      </c>
      <c r="B868" s="204" t="s">
        <v>2218</v>
      </c>
      <c r="C868" s="201" t="s">
        <v>199</v>
      </c>
      <c r="D868" s="205" t="s">
        <v>17932</v>
      </c>
      <c r="E868" s="202" t="s">
        <v>18406</v>
      </c>
      <c r="F868" s="205" t="s">
        <v>17932</v>
      </c>
    </row>
    <row r="869" spans="1:6" ht="54">
      <c r="A869" s="201" t="s">
        <v>2219</v>
      </c>
      <c r="B869" s="204" t="s">
        <v>2220</v>
      </c>
      <c r="C869" s="201" t="s">
        <v>199</v>
      </c>
      <c r="D869" s="205" t="s">
        <v>10987</v>
      </c>
      <c r="E869" s="202" t="s">
        <v>18406</v>
      </c>
      <c r="F869" s="205" t="s">
        <v>10987</v>
      </c>
    </row>
    <row r="870" spans="1:6" ht="54">
      <c r="A870" s="201" t="s">
        <v>2222</v>
      </c>
      <c r="B870" s="204" t="s">
        <v>2223</v>
      </c>
      <c r="C870" s="201" t="s">
        <v>199</v>
      </c>
      <c r="D870" s="205" t="s">
        <v>19321</v>
      </c>
      <c r="E870" s="202" t="s">
        <v>18406</v>
      </c>
      <c r="F870" s="205" t="s">
        <v>19321</v>
      </c>
    </row>
    <row r="871" spans="1:6" ht="67.5">
      <c r="A871" s="201" t="s">
        <v>2224</v>
      </c>
      <c r="B871" s="204" t="s">
        <v>2225</v>
      </c>
      <c r="C871" s="201" t="s">
        <v>199</v>
      </c>
      <c r="D871" s="205" t="s">
        <v>12087</v>
      </c>
      <c r="E871" s="202" t="s">
        <v>18406</v>
      </c>
      <c r="F871" s="205" t="s">
        <v>12087</v>
      </c>
    </row>
    <row r="872" spans="1:6" ht="81">
      <c r="A872" s="201" t="s">
        <v>2227</v>
      </c>
      <c r="B872" s="204" t="s">
        <v>2228</v>
      </c>
      <c r="C872" s="201" t="s">
        <v>199</v>
      </c>
      <c r="D872" s="205" t="s">
        <v>8549</v>
      </c>
      <c r="E872" s="202" t="s">
        <v>18406</v>
      </c>
      <c r="F872" s="205" t="s">
        <v>8549</v>
      </c>
    </row>
    <row r="873" spans="1:6" ht="81">
      <c r="A873" s="201" t="s">
        <v>2229</v>
      </c>
      <c r="B873" s="204" t="s">
        <v>2230</v>
      </c>
      <c r="C873" s="201" t="s">
        <v>199</v>
      </c>
      <c r="D873" s="205" t="s">
        <v>19322</v>
      </c>
      <c r="E873" s="202" t="s">
        <v>18406</v>
      </c>
      <c r="F873" s="205" t="s">
        <v>19322</v>
      </c>
    </row>
    <row r="874" spans="1:6" ht="81">
      <c r="A874" s="201" t="s">
        <v>2232</v>
      </c>
      <c r="B874" s="204" t="s">
        <v>2233</v>
      </c>
      <c r="C874" s="201" t="s">
        <v>199</v>
      </c>
      <c r="D874" s="205" t="s">
        <v>19323</v>
      </c>
      <c r="E874" s="202" t="s">
        <v>18406</v>
      </c>
      <c r="F874" s="205" t="s">
        <v>19323</v>
      </c>
    </row>
    <row r="875" spans="1:6" ht="81">
      <c r="A875" s="201" t="s">
        <v>2235</v>
      </c>
      <c r="B875" s="204" t="s">
        <v>2236</v>
      </c>
      <c r="C875" s="201" t="s">
        <v>199</v>
      </c>
      <c r="D875" s="205" t="s">
        <v>1142</v>
      </c>
      <c r="E875" s="202" t="s">
        <v>18406</v>
      </c>
      <c r="F875" s="205" t="s">
        <v>1142</v>
      </c>
    </row>
    <row r="876" spans="1:6" ht="81">
      <c r="A876" s="201" t="s">
        <v>2237</v>
      </c>
      <c r="B876" s="204" t="s">
        <v>2238</v>
      </c>
      <c r="C876" s="201" t="s">
        <v>199</v>
      </c>
      <c r="D876" s="205" t="s">
        <v>2239</v>
      </c>
      <c r="E876" s="202" t="s">
        <v>18406</v>
      </c>
      <c r="F876" s="205" t="s">
        <v>2239</v>
      </c>
    </row>
    <row r="877" spans="1:6" ht="94.5">
      <c r="A877" s="201" t="s">
        <v>2240</v>
      </c>
      <c r="B877" s="204" t="s">
        <v>2241</v>
      </c>
      <c r="C877" s="201" t="s">
        <v>199</v>
      </c>
      <c r="D877" s="205" t="s">
        <v>1277</v>
      </c>
      <c r="E877" s="202" t="s">
        <v>18406</v>
      </c>
      <c r="F877" s="205" t="s">
        <v>1277</v>
      </c>
    </row>
    <row r="878" spans="1:6" ht="54">
      <c r="A878" s="201" t="s">
        <v>2242</v>
      </c>
      <c r="B878" s="204" t="s">
        <v>2243</v>
      </c>
      <c r="C878" s="201" t="s">
        <v>199</v>
      </c>
      <c r="D878" s="205" t="s">
        <v>19324</v>
      </c>
      <c r="E878" s="202" t="s">
        <v>18406</v>
      </c>
      <c r="F878" s="205" t="s">
        <v>19324</v>
      </c>
    </row>
    <row r="879" spans="1:6" ht="54">
      <c r="A879" s="201" t="s">
        <v>2244</v>
      </c>
      <c r="B879" s="204" t="s">
        <v>2245</v>
      </c>
      <c r="C879" s="201" t="s">
        <v>199</v>
      </c>
      <c r="D879" s="205" t="s">
        <v>708</v>
      </c>
      <c r="E879" s="202" t="s">
        <v>18406</v>
      </c>
      <c r="F879" s="205" t="s">
        <v>708</v>
      </c>
    </row>
    <row r="880" spans="1:6" ht="54">
      <c r="A880" s="201" t="s">
        <v>2246</v>
      </c>
      <c r="B880" s="204" t="s">
        <v>2247</v>
      </c>
      <c r="C880" s="201" t="s">
        <v>199</v>
      </c>
      <c r="D880" s="205" t="s">
        <v>19325</v>
      </c>
      <c r="E880" s="202" t="s">
        <v>18406</v>
      </c>
      <c r="F880" s="205" t="s">
        <v>19325</v>
      </c>
    </row>
    <row r="881" spans="1:6" ht="54">
      <c r="A881" s="201" t="s">
        <v>2248</v>
      </c>
      <c r="B881" s="204" t="s">
        <v>2249</v>
      </c>
      <c r="C881" s="201" t="s">
        <v>199</v>
      </c>
      <c r="D881" s="205" t="s">
        <v>17782</v>
      </c>
      <c r="E881" s="202" t="s">
        <v>18406</v>
      </c>
      <c r="F881" s="205" t="s">
        <v>17782</v>
      </c>
    </row>
    <row r="882" spans="1:6" ht="54">
      <c r="A882" s="201" t="s">
        <v>2250</v>
      </c>
      <c r="B882" s="204" t="s">
        <v>2251</v>
      </c>
      <c r="C882" s="201" t="s">
        <v>199</v>
      </c>
      <c r="D882" s="205" t="s">
        <v>11373</v>
      </c>
      <c r="E882" s="202" t="s">
        <v>18406</v>
      </c>
      <c r="F882" s="205" t="s">
        <v>11373</v>
      </c>
    </row>
    <row r="883" spans="1:6" ht="54">
      <c r="A883" s="201" t="s">
        <v>2253</v>
      </c>
      <c r="B883" s="204" t="s">
        <v>19326</v>
      </c>
      <c r="C883" s="201" t="s">
        <v>199</v>
      </c>
      <c r="D883" s="205" t="s">
        <v>2646</v>
      </c>
      <c r="E883" s="202" t="s">
        <v>18406</v>
      </c>
      <c r="F883" s="205" t="s">
        <v>2646</v>
      </c>
    </row>
    <row r="884" spans="1:6" ht="54">
      <c r="A884" s="201" t="s">
        <v>2254</v>
      </c>
      <c r="B884" s="204" t="s">
        <v>19327</v>
      </c>
      <c r="C884" s="201" t="s">
        <v>199</v>
      </c>
      <c r="D884" s="205" t="s">
        <v>16436</v>
      </c>
      <c r="E884" s="202" t="s">
        <v>18406</v>
      </c>
      <c r="F884" s="205" t="s">
        <v>16436</v>
      </c>
    </row>
    <row r="885" spans="1:6" ht="54">
      <c r="A885" s="201" t="s">
        <v>2255</v>
      </c>
      <c r="B885" s="204" t="s">
        <v>19328</v>
      </c>
      <c r="C885" s="201" t="s">
        <v>199</v>
      </c>
      <c r="D885" s="205" t="s">
        <v>15565</v>
      </c>
      <c r="E885" s="202" t="s">
        <v>18406</v>
      </c>
      <c r="F885" s="205" t="s">
        <v>15565</v>
      </c>
    </row>
    <row r="886" spans="1:6" ht="54">
      <c r="A886" s="201" t="s">
        <v>2257</v>
      </c>
      <c r="B886" s="204" t="s">
        <v>19329</v>
      </c>
      <c r="C886" s="201" t="s">
        <v>199</v>
      </c>
      <c r="D886" s="205" t="s">
        <v>12967</v>
      </c>
      <c r="E886" s="202" t="s">
        <v>18406</v>
      </c>
      <c r="F886" s="205" t="s">
        <v>12967</v>
      </c>
    </row>
    <row r="887" spans="1:6" ht="54">
      <c r="A887" s="201" t="s">
        <v>2259</v>
      </c>
      <c r="B887" s="204" t="s">
        <v>2260</v>
      </c>
      <c r="C887" s="201" t="s">
        <v>199</v>
      </c>
      <c r="D887" s="205" t="s">
        <v>19330</v>
      </c>
      <c r="E887" s="202" t="s">
        <v>18406</v>
      </c>
      <c r="F887" s="205" t="s">
        <v>19330</v>
      </c>
    </row>
    <row r="888" spans="1:6" ht="54">
      <c r="A888" s="201" t="s">
        <v>2262</v>
      </c>
      <c r="B888" s="204" t="s">
        <v>2263</v>
      </c>
      <c r="C888" s="201" t="s">
        <v>199</v>
      </c>
      <c r="D888" s="205" t="s">
        <v>1123</v>
      </c>
      <c r="E888" s="202" t="s">
        <v>18406</v>
      </c>
      <c r="F888" s="205" t="s">
        <v>1123</v>
      </c>
    </row>
    <row r="889" spans="1:6" ht="67.5">
      <c r="A889" s="201" t="s">
        <v>2265</v>
      </c>
      <c r="B889" s="204" t="s">
        <v>2266</v>
      </c>
      <c r="C889" s="201" t="s">
        <v>199</v>
      </c>
      <c r="D889" s="205" t="s">
        <v>8722</v>
      </c>
      <c r="E889" s="202" t="s">
        <v>18406</v>
      </c>
      <c r="F889" s="205" t="s">
        <v>8722</v>
      </c>
    </row>
    <row r="890" spans="1:6" ht="67.5">
      <c r="A890" s="201" t="s">
        <v>2267</v>
      </c>
      <c r="B890" s="204" t="s">
        <v>2268</v>
      </c>
      <c r="C890" s="201" t="s">
        <v>199</v>
      </c>
      <c r="D890" s="205" t="s">
        <v>10532</v>
      </c>
      <c r="E890" s="202" t="s">
        <v>18406</v>
      </c>
      <c r="F890" s="205" t="s">
        <v>10532</v>
      </c>
    </row>
    <row r="891" spans="1:6" ht="81">
      <c r="A891" s="201" t="s">
        <v>2270</v>
      </c>
      <c r="B891" s="204" t="s">
        <v>2271</v>
      </c>
      <c r="C891" s="201" t="s">
        <v>199</v>
      </c>
      <c r="D891" s="205" t="s">
        <v>17747</v>
      </c>
      <c r="E891" s="202" t="s">
        <v>18406</v>
      </c>
      <c r="F891" s="205" t="s">
        <v>17747</v>
      </c>
    </row>
    <row r="892" spans="1:6" ht="67.5">
      <c r="A892" s="201" t="s">
        <v>2273</v>
      </c>
      <c r="B892" s="204" t="s">
        <v>2274</v>
      </c>
      <c r="C892" s="201" t="s">
        <v>199</v>
      </c>
      <c r="D892" s="205" t="s">
        <v>19331</v>
      </c>
      <c r="E892" s="202" t="s">
        <v>18406</v>
      </c>
      <c r="F892" s="205" t="s">
        <v>19331</v>
      </c>
    </row>
    <row r="893" spans="1:6" ht="81">
      <c r="A893" s="201" t="s">
        <v>2276</v>
      </c>
      <c r="B893" s="204" t="s">
        <v>2277</v>
      </c>
      <c r="C893" s="201" t="s">
        <v>199</v>
      </c>
      <c r="D893" s="205" t="s">
        <v>19332</v>
      </c>
      <c r="E893" s="202" t="s">
        <v>18406</v>
      </c>
      <c r="F893" s="205" t="s">
        <v>19332</v>
      </c>
    </row>
    <row r="894" spans="1:6" ht="67.5">
      <c r="A894" s="201" t="s">
        <v>2278</v>
      </c>
      <c r="B894" s="204" t="s">
        <v>2279</v>
      </c>
      <c r="C894" s="201" t="s">
        <v>199</v>
      </c>
      <c r="D894" s="205" t="s">
        <v>19333</v>
      </c>
      <c r="E894" s="202" t="s">
        <v>18406</v>
      </c>
      <c r="F894" s="205" t="s">
        <v>19333</v>
      </c>
    </row>
    <row r="895" spans="1:6" ht="67.5">
      <c r="A895" s="201" t="s">
        <v>2281</v>
      </c>
      <c r="B895" s="204" t="s">
        <v>2282</v>
      </c>
      <c r="C895" s="201" t="s">
        <v>199</v>
      </c>
      <c r="D895" s="205" t="s">
        <v>11214</v>
      </c>
      <c r="E895" s="202" t="s">
        <v>18406</v>
      </c>
      <c r="F895" s="205" t="s">
        <v>11214</v>
      </c>
    </row>
    <row r="896" spans="1:6" ht="81">
      <c r="A896" s="201" t="s">
        <v>2284</v>
      </c>
      <c r="B896" s="204" t="s">
        <v>2285</v>
      </c>
      <c r="C896" s="201" t="s">
        <v>199</v>
      </c>
      <c r="D896" s="205" t="s">
        <v>261</v>
      </c>
      <c r="E896" s="202" t="s">
        <v>18406</v>
      </c>
      <c r="F896" s="205" t="s">
        <v>261</v>
      </c>
    </row>
    <row r="897" spans="1:6" ht="67.5">
      <c r="A897" s="201" t="s">
        <v>2287</v>
      </c>
      <c r="B897" s="204" t="s">
        <v>2288</v>
      </c>
      <c r="C897" s="201" t="s">
        <v>199</v>
      </c>
      <c r="D897" s="205" t="s">
        <v>19334</v>
      </c>
      <c r="E897" s="202" t="s">
        <v>18406</v>
      </c>
      <c r="F897" s="205" t="s">
        <v>19334</v>
      </c>
    </row>
    <row r="898" spans="1:6" ht="81">
      <c r="A898" s="201" t="s">
        <v>2289</v>
      </c>
      <c r="B898" s="204" t="s">
        <v>2290</v>
      </c>
      <c r="C898" s="201" t="s">
        <v>199</v>
      </c>
      <c r="D898" s="205" t="s">
        <v>19335</v>
      </c>
      <c r="E898" s="202" t="s">
        <v>18406</v>
      </c>
      <c r="F898" s="205" t="s">
        <v>19335</v>
      </c>
    </row>
    <row r="899" spans="1:6" ht="54">
      <c r="A899" s="201" t="s">
        <v>2291</v>
      </c>
      <c r="B899" s="204" t="s">
        <v>2292</v>
      </c>
      <c r="C899" s="201" t="s">
        <v>199</v>
      </c>
      <c r="D899" s="205" t="s">
        <v>1987</v>
      </c>
      <c r="E899" s="202" t="s">
        <v>18406</v>
      </c>
      <c r="F899" s="205" t="s">
        <v>1987</v>
      </c>
    </row>
    <row r="900" spans="1:6" ht="40.5">
      <c r="A900" s="201" t="s">
        <v>2294</v>
      </c>
      <c r="B900" s="204" t="s">
        <v>2295</v>
      </c>
      <c r="C900" s="201" t="s">
        <v>199</v>
      </c>
      <c r="D900" s="205" t="s">
        <v>2042</v>
      </c>
      <c r="E900" s="202" t="s">
        <v>18406</v>
      </c>
      <c r="F900" s="205" t="s">
        <v>2042</v>
      </c>
    </row>
    <row r="901" spans="1:6" ht="54">
      <c r="A901" s="201" t="s">
        <v>2296</v>
      </c>
      <c r="B901" s="204" t="s">
        <v>2297</v>
      </c>
      <c r="C901" s="201" t="s">
        <v>199</v>
      </c>
      <c r="D901" s="205" t="s">
        <v>2298</v>
      </c>
      <c r="E901" s="202" t="s">
        <v>18406</v>
      </c>
      <c r="F901" s="205" t="s">
        <v>2298</v>
      </c>
    </row>
    <row r="902" spans="1:6" ht="54">
      <c r="A902" s="201" t="s">
        <v>2299</v>
      </c>
      <c r="B902" s="204" t="s">
        <v>2300</v>
      </c>
      <c r="C902" s="201" t="s">
        <v>199</v>
      </c>
      <c r="D902" s="205" t="s">
        <v>1989</v>
      </c>
      <c r="E902" s="202" t="s">
        <v>18406</v>
      </c>
      <c r="F902" s="205" t="s">
        <v>1989</v>
      </c>
    </row>
    <row r="903" spans="1:6" ht="40.5">
      <c r="A903" s="201" t="s">
        <v>2302</v>
      </c>
      <c r="B903" s="204" t="s">
        <v>2303</v>
      </c>
      <c r="C903" s="201" t="s">
        <v>199</v>
      </c>
      <c r="D903" s="205" t="s">
        <v>1948</v>
      </c>
      <c r="E903" s="202" t="s">
        <v>18406</v>
      </c>
      <c r="F903" s="205" t="s">
        <v>1948</v>
      </c>
    </row>
    <row r="904" spans="1:6" ht="40.5">
      <c r="A904" s="201" t="s">
        <v>2305</v>
      </c>
      <c r="B904" s="204" t="s">
        <v>2306</v>
      </c>
      <c r="C904" s="201" t="s">
        <v>199</v>
      </c>
      <c r="D904" s="205" t="s">
        <v>1624</v>
      </c>
      <c r="E904" s="202" t="s">
        <v>18406</v>
      </c>
      <c r="F904" s="205" t="s">
        <v>1624</v>
      </c>
    </row>
    <row r="905" spans="1:6" ht="40.5">
      <c r="A905" s="201" t="s">
        <v>2307</v>
      </c>
      <c r="B905" s="204" t="s">
        <v>2308</v>
      </c>
      <c r="C905" s="201" t="s">
        <v>199</v>
      </c>
      <c r="D905" s="205" t="s">
        <v>17808</v>
      </c>
      <c r="E905" s="202" t="s">
        <v>18406</v>
      </c>
      <c r="F905" s="205" t="s">
        <v>17808</v>
      </c>
    </row>
    <row r="906" spans="1:6" ht="40.5">
      <c r="A906" s="201" t="s">
        <v>2310</v>
      </c>
      <c r="B906" s="204" t="s">
        <v>2311</v>
      </c>
      <c r="C906" s="201" t="s">
        <v>199</v>
      </c>
      <c r="D906" s="205" t="s">
        <v>14090</v>
      </c>
      <c r="E906" s="202" t="s">
        <v>18406</v>
      </c>
      <c r="F906" s="205" t="s">
        <v>14090</v>
      </c>
    </row>
    <row r="907" spans="1:6" ht="54">
      <c r="A907" s="201" t="s">
        <v>2312</v>
      </c>
      <c r="B907" s="204" t="s">
        <v>2313</v>
      </c>
      <c r="C907" s="201" t="s">
        <v>199</v>
      </c>
      <c r="D907" s="205" t="s">
        <v>17651</v>
      </c>
      <c r="E907" s="202" t="s">
        <v>18406</v>
      </c>
      <c r="F907" s="205" t="s">
        <v>17651</v>
      </c>
    </row>
    <row r="908" spans="1:6" ht="54">
      <c r="A908" s="201" t="s">
        <v>2314</v>
      </c>
      <c r="B908" s="204" t="s">
        <v>2315</v>
      </c>
      <c r="C908" s="201" t="s">
        <v>199</v>
      </c>
      <c r="D908" s="205" t="s">
        <v>14291</v>
      </c>
      <c r="E908" s="202" t="s">
        <v>18406</v>
      </c>
      <c r="F908" s="205" t="s">
        <v>14291</v>
      </c>
    </row>
    <row r="909" spans="1:6" ht="54">
      <c r="A909" s="201" t="s">
        <v>2316</v>
      </c>
      <c r="B909" s="204" t="s">
        <v>2317</v>
      </c>
      <c r="C909" s="201" t="s">
        <v>199</v>
      </c>
      <c r="D909" s="205" t="s">
        <v>19336</v>
      </c>
      <c r="E909" s="202" t="s">
        <v>18406</v>
      </c>
      <c r="F909" s="205" t="s">
        <v>19336</v>
      </c>
    </row>
    <row r="910" spans="1:6" ht="54">
      <c r="A910" s="201" t="s">
        <v>2319</v>
      </c>
      <c r="B910" s="204" t="s">
        <v>2320</v>
      </c>
      <c r="C910" s="201" t="s">
        <v>199</v>
      </c>
      <c r="D910" s="205" t="s">
        <v>13910</v>
      </c>
      <c r="E910" s="202" t="s">
        <v>18406</v>
      </c>
      <c r="F910" s="205" t="s">
        <v>13910</v>
      </c>
    </row>
    <row r="911" spans="1:6" ht="67.5">
      <c r="A911" s="201" t="s">
        <v>2322</v>
      </c>
      <c r="B911" s="204" t="s">
        <v>2323</v>
      </c>
      <c r="C911" s="201" t="s">
        <v>199</v>
      </c>
      <c r="D911" s="205" t="s">
        <v>19337</v>
      </c>
      <c r="E911" s="202" t="s">
        <v>18406</v>
      </c>
      <c r="F911" s="205" t="s">
        <v>19337</v>
      </c>
    </row>
    <row r="912" spans="1:6" ht="67.5">
      <c r="A912" s="201" t="s">
        <v>2325</v>
      </c>
      <c r="B912" s="204" t="s">
        <v>2326</v>
      </c>
      <c r="C912" s="201" t="s">
        <v>199</v>
      </c>
      <c r="D912" s="205" t="s">
        <v>2081</v>
      </c>
      <c r="E912" s="202" t="s">
        <v>18406</v>
      </c>
      <c r="F912" s="205" t="s">
        <v>2081</v>
      </c>
    </row>
    <row r="913" spans="1:6" ht="67.5">
      <c r="A913" s="201" t="s">
        <v>2328</v>
      </c>
      <c r="B913" s="204" t="s">
        <v>2329</v>
      </c>
      <c r="C913" s="201" t="s">
        <v>199</v>
      </c>
      <c r="D913" s="205" t="s">
        <v>19338</v>
      </c>
      <c r="E913" s="202" t="s">
        <v>18406</v>
      </c>
      <c r="F913" s="205" t="s">
        <v>19338</v>
      </c>
    </row>
    <row r="914" spans="1:6" ht="81">
      <c r="A914" s="201" t="s">
        <v>2330</v>
      </c>
      <c r="B914" s="204" t="s">
        <v>2331</v>
      </c>
      <c r="C914" s="201" t="s">
        <v>199</v>
      </c>
      <c r="D914" s="205" t="s">
        <v>15854</v>
      </c>
      <c r="E914" s="202" t="s">
        <v>18406</v>
      </c>
      <c r="F914" s="205" t="s">
        <v>15854</v>
      </c>
    </row>
    <row r="915" spans="1:6" ht="54">
      <c r="A915" s="201" t="s">
        <v>2333</v>
      </c>
      <c r="B915" s="204" t="s">
        <v>2334</v>
      </c>
      <c r="C915" s="201" t="s">
        <v>199</v>
      </c>
      <c r="D915" s="205" t="s">
        <v>17506</v>
      </c>
      <c r="E915" s="202" t="s">
        <v>18406</v>
      </c>
      <c r="F915" s="205" t="s">
        <v>17506</v>
      </c>
    </row>
    <row r="916" spans="1:6" ht="54">
      <c r="A916" s="201" t="s">
        <v>2335</v>
      </c>
      <c r="B916" s="204" t="s">
        <v>2336</v>
      </c>
      <c r="C916" s="201" t="s">
        <v>199</v>
      </c>
      <c r="D916" s="205" t="s">
        <v>15660</v>
      </c>
      <c r="E916" s="202" t="s">
        <v>18406</v>
      </c>
      <c r="F916" s="205" t="s">
        <v>15660</v>
      </c>
    </row>
    <row r="917" spans="1:6" ht="54">
      <c r="A917" s="201" t="s">
        <v>2337</v>
      </c>
      <c r="B917" s="204" t="s">
        <v>2338</v>
      </c>
      <c r="C917" s="201" t="s">
        <v>199</v>
      </c>
      <c r="D917" s="205" t="s">
        <v>19339</v>
      </c>
      <c r="E917" s="202" t="s">
        <v>18406</v>
      </c>
      <c r="F917" s="205" t="s">
        <v>19339</v>
      </c>
    </row>
    <row r="918" spans="1:6" ht="54">
      <c r="A918" s="201" t="s">
        <v>2340</v>
      </c>
      <c r="B918" s="204" t="s">
        <v>2341</v>
      </c>
      <c r="C918" s="201" t="s">
        <v>199</v>
      </c>
      <c r="D918" s="205" t="s">
        <v>5793</v>
      </c>
      <c r="E918" s="202" t="s">
        <v>18406</v>
      </c>
      <c r="F918" s="205" t="s">
        <v>5793</v>
      </c>
    </row>
    <row r="919" spans="1:6" ht="67.5">
      <c r="A919" s="201" t="s">
        <v>2343</v>
      </c>
      <c r="B919" s="204" t="s">
        <v>2344</v>
      </c>
      <c r="C919" s="201" t="s">
        <v>199</v>
      </c>
      <c r="D919" s="205" t="s">
        <v>1555</v>
      </c>
      <c r="E919" s="202" t="s">
        <v>18406</v>
      </c>
      <c r="F919" s="205" t="s">
        <v>1555</v>
      </c>
    </row>
    <row r="920" spans="1:6" ht="67.5">
      <c r="A920" s="201" t="s">
        <v>2345</v>
      </c>
      <c r="B920" s="204" t="s">
        <v>2346</v>
      </c>
      <c r="C920" s="201" t="s">
        <v>199</v>
      </c>
      <c r="D920" s="205" t="s">
        <v>1718</v>
      </c>
      <c r="E920" s="202" t="s">
        <v>18406</v>
      </c>
      <c r="F920" s="205" t="s">
        <v>1718</v>
      </c>
    </row>
    <row r="921" spans="1:6" ht="67.5">
      <c r="A921" s="201" t="s">
        <v>2347</v>
      </c>
      <c r="B921" s="204" t="s">
        <v>2348</v>
      </c>
      <c r="C921" s="201" t="s">
        <v>199</v>
      </c>
      <c r="D921" s="205" t="s">
        <v>2138</v>
      </c>
      <c r="E921" s="202" t="s">
        <v>18406</v>
      </c>
      <c r="F921" s="205" t="s">
        <v>2138</v>
      </c>
    </row>
    <row r="922" spans="1:6" ht="67.5">
      <c r="A922" s="201" t="s">
        <v>2349</v>
      </c>
      <c r="B922" s="204" t="s">
        <v>2350</v>
      </c>
      <c r="C922" s="201" t="s">
        <v>199</v>
      </c>
      <c r="D922" s="205" t="s">
        <v>10419</v>
      </c>
      <c r="E922" s="202" t="s">
        <v>18406</v>
      </c>
      <c r="F922" s="205" t="s">
        <v>10419</v>
      </c>
    </row>
    <row r="923" spans="1:6" ht="40.5">
      <c r="A923" s="201" t="s">
        <v>2352</v>
      </c>
      <c r="B923" s="204" t="s">
        <v>2353</v>
      </c>
      <c r="C923" s="201" t="s">
        <v>199</v>
      </c>
      <c r="D923" s="205" t="s">
        <v>2581</v>
      </c>
      <c r="E923" s="202" t="s">
        <v>18406</v>
      </c>
      <c r="F923" s="205" t="s">
        <v>2581</v>
      </c>
    </row>
    <row r="924" spans="1:6" ht="40.5">
      <c r="A924" s="201" t="s">
        <v>2354</v>
      </c>
      <c r="B924" s="204" t="s">
        <v>2355</v>
      </c>
      <c r="C924" s="201" t="s">
        <v>199</v>
      </c>
      <c r="D924" s="205" t="s">
        <v>1634</v>
      </c>
      <c r="E924" s="202" t="s">
        <v>18406</v>
      </c>
      <c r="F924" s="205" t="s">
        <v>1634</v>
      </c>
    </row>
    <row r="925" spans="1:6" ht="40.5">
      <c r="A925" s="201" t="s">
        <v>2356</v>
      </c>
      <c r="B925" s="204" t="s">
        <v>2357</v>
      </c>
      <c r="C925" s="201" t="s">
        <v>199</v>
      </c>
      <c r="D925" s="205" t="s">
        <v>12343</v>
      </c>
      <c r="E925" s="202" t="s">
        <v>18406</v>
      </c>
      <c r="F925" s="205" t="s">
        <v>12343</v>
      </c>
    </row>
    <row r="926" spans="1:6" ht="40.5">
      <c r="A926" s="201" t="s">
        <v>2359</v>
      </c>
      <c r="B926" s="204" t="s">
        <v>2360</v>
      </c>
      <c r="C926" s="201" t="s">
        <v>199</v>
      </c>
      <c r="D926" s="205" t="s">
        <v>8543</v>
      </c>
      <c r="E926" s="202" t="s">
        <v>18406</v>
      </c>
      <c r="F926" s="205" t="s">
        <v>8543</v>
      </c>
    </row>
    <row r="927" spans="1:6" ht="40.5">
      <c r="A927" s="201" t="s">
        <v>2361</v>
      </c>
      <c r="B927" s="204" t="s">
        <v>2362</v>
      </c>
      <c r="C927" s="201" t="s">
        <v>199</v>
      </c>
      <c r="D927" s="205" t="s">
        <v>19340</v>
      </c>
      <c r="E927" s="202" t="s">
        <v>18406</v>
      </c>
      <c r="F927" s="205" t="s">
        <v>19340</v>
      </c>
    </row>
    <row r="928" spans="1:6" ht="40.5">
      <c r="A928" s="201" t="s">
        <v>2364</v>
      </c>
      <c r="B928" s="204" t="s">
        <v>2365</v>
      </c>
      <c r="C928" s="201" t="s">
        <v>199</v>
      </c>
      <c r="D928" s="205" t="s">
        <v>1492</v>
      </c>
      <c r="E928" s="202" t="s">
        <v>18406</v>
      </c>
      <c r="F928" s="205" t="s">
        <v>1492</v>
      </c>
    </row>
    <row r="929" spans="1:6" ht="40.5">
      <c r="A929" s="201" t="s">
        <v>2366</v>
      </c>
      <c r="B929" s="204" t="s">
        <v>2367</v>
      </c>
      <c r="C929" s="201" t="s">
        <v>199</v>
      </c>
      <c r="D929" s="205" t="s">
        <v>15718</v>
      </c>
      <c r="E929" s="202" t="s">
        <v>18406</v>
      </c>
      <c r="F929" s="205" t="s">
        <v>15718</v>
      </c>
    </row>
    <row r="930" spans="1:6" ht="40.5">
      <c r="A930" s="201" t="s">
        <v>2368</v>
      </c>
      <c r="B930" s="204" t="s">
        <v>2369</v>
      </c>
      <c r="C930" s="201" t="s">
        <v>199</v>
      </c>
      <c r="D930" s="205" t="s">
        <v>8543</v>
      </c>
      <c r="E930" s="202" t="s">
        <v>18406</v>
      </c>
      <c r="F930" s="205" t="s">
        <v>8543</v>
      </c>
    </row>
    <row r="931" spans="1:6" ht="81">
      <c r="A931" s="201" t="s">
        <v>2370</v>
      </c>
      <c r="B931" s="204" t="s">
        <v>19341</v>
      </c>
      <c r="C931" s="201" t="s">
        <v>199</v>
      </c>
      <c r="D931" s="205" t="s">
        <v>12967</v>
      </c>
      <c r="E931" s="202" t="s">
        <v>18406</v>
      </c>
      <c r="F931" s="205" t="s">
        <v>12967</v>
      </c>
    </row>
    <row r="932" spans="1:6" ht="81">
      <c r="A932" s="201" t="s">
        <v>2371</v>
      </c>
      <c r="B932" s="204" t="s">
        <v>19342</v>
      </c>
      <c r="C932" s="201" t="s">
        <v>199</v>
      </c>
      <c r="D932" s="205" t="s">
        <v>481</v>
      </c>
      <c r="E932" s="202" t="s">
        <v>18406</v>
      </c>
      <c r="F932" s="205" t="s">
        <v>481</v>
      </c>
    </row>
    <row r="933" spans="1:6" ht="81">
      <c r="A933" s="201" t="s">
        <v>2373</v>
      </c>
      <c r="B933" s="204" t="s">
        <v>19343</v>
      </c>
      <c r="C933" s="201" t="s">
        <v>199</v>
      </c>
      <c r="D933" s="205" t="s">
        <v>17954</v>
      </c>
      <c r="E933" s="202" t="s">
        <v>18406</v>
      </c>
      <c r="F933" s="205" t="s">
        <v>17954</v>
      </c>
    </row>
    <row r="934" spans="1:6" ht="81">
      <c r="A934" s="201" t="s">
        <v>2375</v>
      </c>
      <c r="B934" s="204" t="s">
        <v>19344</v>
      </c>
      <c r="C934" s="201" t="s">
        <v>199</v>
      </c>
      <c r="D934" s="205" t="s">
        <v>5796</v>
      </c>
      <c r="E934" s="202" t="s">
        <v>18406</v>
      </c>
      <c r="F934" s="205" t="s">
        <v>5796</v>
      </c>
    </row>
    <row r="935" spans="1:6" ht="81">
      <c r="A935" s="201" t="s">
        <v>2377</v>
      </c>
      <c r="B935" s="204" t="s">
        <v>2378</v>
      </c>
      <c r="C935" s="201" t="s">
        <v>199</v>
      </c>
      <c r="D935" s="205" t="s">
        <v>19345</v>
      </c>
      <c r="E935" s="202" t="s">
        <v>18406</v>
      </c>
      <c r="F935" s="205" t="s">
        <v>19345</v>
      </c>
    </row>
    <row r="936" spans="1:6" ht="81">
      <c r="A936" s="201" t="s">
        <v>2379</v>
      </c>
      <c r="B936" s="204" t="s">
        <v>2380</v>
      </c>
      <c r="C936" s="201" t="s">
        <v>199</v>
      </c>
      <c r="D936" s="205" t="s">
        <v>19346</v>
      </c>
      <c r="E936" s="202" t="s">
        <v>18406</v>
      </c>
      <c r="F936" s="205" t="s">
        <v>19346</v>
      </c>
    </row>
    <row r="937" spans="1:6" ht="81">
      <c r="A937" s="201" t="s">
        <v>2382</v>
      </c>
      <c r="B937" s="204" t="s">
        <v>2383</v>
      </c>
      <c r="C937" s="201" t="s">
        <v>199</v>
      </c>
      <c r="D937" s="205" t="s">
        <v>19347</v>
      </c>
      <c r="E937" s="202" t="s">
        <v>18406</v>
      </c>
      <c r="F937" s="205" t="s">
        <v>19347</v>
      </c>
    </row>
    <row r="938" spans="1:6" ht="94.5">
      <c r="A938" s="201" t="s">
        <v>2384</v>
      </c>
      <c r="B938" s="204" t="s">
        <v>2385</v>
      </c>
      <c r="C938" s="201" t="s">
        <v>199</v>
      </c>
      <c r="D938" s="205" t="s">
        <v>17701</v>
      </c>
      <c r="E938" s="202" t="s">
        <v>18406</v>
      </c>
      <c r="F938" s="205" t="s">
        <v>17701</v>
      </c>
    </row>
    <row r="939" spans="1:6" ht="81">
      <c r="A939" s="201" t="s">
        <v>2386</v>
      </c>
      <c r="B939" s="204" t="s">
        <v>2387</v>
      </c>
      <c r="C939" s="201" t="s">
        <v>199</v>
      </c>
      <c r="D939" s="205" t="s">
        <v>19348</v>
      </c>
      <c r="E939" s="202" t="s">
        <v>18406</v>
      </c>
      <c r="F939" s="205" t="s">
        <v>19348</v>
      </c>
    </row>
    <row r="940" spans="1:6" ht="81">
      <c r="A940" s="201" t="s">
        <v>2388</v>
      </c>
      <c r="B940" s="204" t="s">
        <v>2389</v>
      </c>
      <c r="C940" s="201" t="s">
        <v>199</v>
      </c>
      <c r="D940" s="205" t="s">
        <v>17222</v>
      </c>
      <c r="E940" s="202" t="s">
        <v>18406</v>
      </c>
      <c r="F940" s="205" t="s">
        <v>17222</v>
      </c>
    </row>
    <row r="941" spans="1:6" ht="81">
      <c r="A941" s="201" t="s">
        <v>2391</v>
      </c>
      <c r="B941" s="204" t="s">
        <v>2392</v>
      </c>
      <c r="C941" s="201" t="s">
        <v>199</v>
      </c>
      <c r="D941" s="205" t="s">
        <v>19349</v>
      </c>
      <c r="E941" s="202" t="s">
        <v>18406</v>
      </c>
      <c r="F941" s="205" t="s">
        <v>19349</v>
      </c>
    </row>
    <row r="942" spans="1:6" ht="81">
      <c r="A942" s="201" t="s">
        <v>2393</v>
      </c>
      <c r="B942" s="204" t="s">
        <v>2394</v>
      </c>
      <c r="C942" s="201" t="s">
        <v>199</v>
      </c>
      <c r="D942" s="205" t="s">
        <v>19350</v>
      </c>
      <c r="E942" s="202" t="s">
        <v>18406</v>
      </c>
      <c r="F942" s="205" t="s">
        <v>19350</v>
      </c>
    </row>
    <row r="943" spans="1:6" ht="54">
      <c r="A943" s="201" t="s">
        <v>2395</v>
      </c>
      <c r="B943" s="204" t="s">
        <v>19351</v>
      </c>
      <c r="C943" s="201" t="s">
        <v>199</v>
      </c>
      <c r="D943" s="205" t="s">
        <v>17267</v>
      </c>
      <c r="E943" s="202" t="s">
        <v>18406</v>
      </c>
      <c r="F943" s="205" t="s">
        <v>17267</v>
      </c>
    </row>
    <row r="944" spans="1:6" ht="54">
      <c r="A944" s="201" t="s">
        <v>2397</v>
      </c>
      <c r="B944" s="204" t="s">
        <v>19352</v>
      </c>
      <c r="C944" s="201" t="s">
        <v>199</v>
      </c>
      <c r="D944" s="205" t="s">
        <v>11179</v>
      </c>
      <c r="E944" s="202" t="s">
        <v>18406</v>
      </c>
      <c r="F944" s="205" t="s">
        <v>11179</v>
      </c>
    </row>
    <row r="945" spans="1:6" ht="54">
      <c r="A945" s="201" t="s">
        <v>2398</v>
      </c>
      <c r="B945" s="204" t="s">
        <v>19353</v>
      </c>
      <c r="C945" s="201" t="s">
        <v>199</v>
      </c>
      <c r="D945" s="205" t="s">
        <v>2399</v>
      </c>
      <c r="E945" s="202" t="s">
        <v>18406</v>
      </c>
      <c r="F945" s="205" t="s">
        <v>2399</v>
      </c>
    </row>
    <row r="946" spans="1:6" ht="54">
      <c r="A946" s="201" t="s">
        <v>2400</v>
      </c>
      <c r="B946" s="204" t="s">
        <v>19354</v>
      </c>
      <c r="C946" s="201" t="s">
        <v>199</v>
      </c>
      <c r="D946" s="205" t="s">
        <v>19355</v>
      </c>
      <c r="E946" s="202" t="s">
        <v>18406</v>
      </c>
      <c r="F946" s="205" t="s">
        <v>19355</v>
      </c>
    </row>
    <row r="947" spans="1:6" ht="54">
      <c r="A947" s="201" t="s">
        <v>2401</v>
      </c>
      <c r="B947" s="204" t="s">
        <v>2402</v>
      </c>
      <c r="C947" s="201" t="s">
        <v>199</v>
      </c>
      <c r="D947" s="205" t="s">
        <v>16880</v>
      </c>
      <c r="E947" s="202" t="s">
        <v>18406</v>
      </c>
      <c r="F947" s="205" t="s">
        <v>16880</v>
      </c>
    </row>
    <row r="948" spans="1:6" ht="40.5">
      <c r="A948" s="201" t="s">
        <v>2404</v>
      </c>
      <c r="B948" s="204" t="s">
        <v>2405</v>
      </c>
      <c r="C948" s="201" t="s">
        <v>199</v>
      </c>
      <c r="D948" s="205" t="s">
        <v>1746</v>
      </c>
      <c r="E948" s="202" t="s">
        <v>18406</v>
      </c>
      <c r="F948" s="205" t="s">
        <v>1746</v>
      </c>
    </row>
    <row r="949" spans="1:6" ht="54">
      <c r="A949" s="201" t="s">
        <v>2406</v>
      </c>
      <c r="B949" s="204" t="s">
        <v>2407</v>
      </c>
      <c r="C949" s="201" t="s">
        <v>199</v>
      </c>
      <c r="D949" s="205" t="s">
        <v>9916</v>
      </c>
      <c r="E949" s="202" t="s">
        <v>18406</v>
      </c>
      <c r="F949" s="205" t="s">
        <v>9916</v>
      </c>
    </row>
    <row r="950" spans="1:6" ht="54">
      <c r="A950" s="201" t="s">
        <v>2409</v>
      </c>
      <c r="B950" s="204" t="s">
        <v>2410</v>
      </c>
      <c r="C950" s="201" t="s">
        <v>199</v>
      </c>
      <c r="D950" s="205" t="s">
        <v>9718</v>
      </c>
      <c r="E950" s="202" t="s">
        <v>18406</v>
      </c>
      <c r="F950" s="205" t="s">
        <v>9718</v>
      </c>
    </row>
    <row r="951" spans="1:6" ht="54">
      <c r="A951" s="201" t="s">
        <v>2412</v>
      </c>
      <c r="B951" s="204" t="s">
        <v>2413</v>
      </c>
      <c r="C951" s="201" t="s">
        <v>199</v>
      </c>
      <c r="D951" s="205" t="s">
        <v>8509</v>
      </c>
      <c r="E951" s="202" t="s">
        <v>18406</v>
      </c>
      <c r="F951" s="205" t="s">
        <v>8509</v>
      </c>
    </row>
    <row r="952" spans="1:6" ht="54">
      <c r="A952" s="201" t="s">
        <v>2414</v>
      </c>
      <c r="B952" s="204" t="s">
        <v>2415</v>
      </c>
      <c r="C952" s="201" t="s">
        <v>199</v>
      </c>
      <c r="D952" s="205" t="s">
        <v>2020</v>
      </c>
      <c r="E952" s="202" t="s">
        <v>18406</v>
      </c>
      <c r="F952" s="205" t="s">
        <v>2020</v>
      </c>
    </row>
    <row r="953" spans="1:6" ht="54">
      <c r="A953" s="201" t="s">
        <v>2417</v>
      </c>
      <c r="B953" s="204" t="s">
        <v>2418</v>
      </c>
      <c r="C953" s="201" t="s">
        <v>199</v>
      </c>
      <c r="D953" s="205" t="s">
        <v>13731</v>
      </c>
      <c r="E953" s="202" t="s">
        <v>18406</v>
      </c>
      <c r="F953" s="205" t="s">
        <v>13731</v>
      </c>
    </row>
    <row r="954" spans="1:6" ht="54">
      <c r="A954" s="201" t="s">
        <v>2420</v>
      </c>
      <c r="B954" s="204" t="s">
        <v>2421</v>
      </c>
      <c r="C954" s="201" t="s">
        <v>199</v>
      </c>
      <c r="D954" s="205" t="s">
        <v>1591</v>
      </c>
      <c r="E954" s="202" t="s">
        <v>18406</v>
      </c>
      <c r="F954" s="205" t="s">
        <v>1591</v>
      </c>
    </row>
    <row r="955" spans="1:6" ht="54">
      <c r="A955" s="201" t="s">
        <v>2422</v>
      </c>
      <c r="B955" s="204" t="s">
        <v>2423</v>
      </c>
      <c r="C955" s="201" t="s">
        <v>199</v>
      </c>
      <c r="D955" s="205" t="s">
        <v>2958</v>
      </c>
      <c r="E955" s="202" t="s">
        <v>18406</v>
      </c>
      <c r="F955" s="205" t="s">
        <v>2958</v>
      </c>
    </row>
    <row r="956" spans="1:6" ht="54">
      <c r="A956" s="201" t="s">
        <v>2424</v>
      </c>
      <c r="B956" s="204" t="s">
        <v>2425</v>
      </c>
      <c r="C956" s="201" t="s">
        <v>199</v>
      </c>
      <c r="D956" s="205" t="s">
        <v>19356</v>
      </c>
      <c r="E956" s="202" t="s">
        <v>18406</v>
      </c>
      <c r="F956" s="205" t="s">
        <v>19356</v>
      </c>
    </row>
    <row r="957" spans="1:6" ht="54">
      <c r="A957" s="201" t="s">
        <v>2426</v>
      </c>
      <c r="B957" s="204" t="s">
        <v>2427</v>
      </c>
      <c r="C957" s="201" t="s">
        <v>199</v>
      </c>
      <c r="D957" s="205" t="s">
        <v>12902</v>
      </c>
      <c r="E957" s="202" t="s">
        <v>18406</v>
      </c>
      <c r="F957" s="205" t="s">
        <v>12902</v>
      </c>
    </row>
    <row r="958" spans="1:6" ht="54">
      <c r="A958" s="201" t="s">
        <v>2429</v>
      </c>
      <c r="B958" s="204" t="s">
        <v>2430</v>
      </c>
      <c r="C958" s="201" t="s">
        <v>199</v>
      </c>
      <c r="D958" s="205" t="s">
        <v>1591</v>
      </c>
      <c r="E958" s="202" t="s">
        <v>18406</v>
      </c>
      <c r="F958" s="205" t="s">
        <v>1591</v>
      </c>
    </row>
    <row r="959" spans="1:6" ht="54">
      <c r="A959" s="201" t="s">
        <v>2431</v>
      </c>
      <c r="B959" s="204" t="s">
        <v>2432</v>
      </c>
      <c r="C959" s="201" t="s">
        <v>199</v>
      </c>
      <c r="D959" s="205" t="s">
        <v>14903</v>
      </c>
      <c r="E959" s="202" t="s">
        <v>18406</v>
      </c>
      <c r="F959" s="205" t="s">
        <v>14903</v>
      </c>
    </row>
    <row r="960" spans="1:6" ht="54">
      <c r="A960" s="201" t="s">
        <v>2434</v>
      </c>
      <c r="B960" s="204" t="s">
        <v>2435</v>
      </c>
      <c r="C960" s="201" t="s">
        <v>199</v>
      </c>
      <c r="D960" s="205" t="s">
        <v>19357</v>
      </c>
      <c r="E960" s="202" t="s">
        <v>18406</v>
      </c>
      <c r="F960" s="205" t="s">
        <v>19357</v>
      </c>
    </row>
    <row r="961" spans="1:6" ht="54">
      <c r="A961" s="201" t="s">
        <v>2436</v>
      </c>
      <c r="B961" s="204" t="s">
        <v>2437</v>
      </c>
      <c r="C961" s="201" t="s">
        <v>199</v>
      </c>
      <c r="D961" s="205" t="s">
        <v>15329</v>
      </c>
      <c r="E961" s="202" t="s">
        <v>18406</v>
      </c>
      <c r="F961" s="205" t="s">
        <v>15329</v>
      </c>
    </row>
    <row r="962" spans="1:6" ht="54">
      <c r="A962" s="201" t="s">
        <v>2439</v>
      </c>
      <c r="B962" s="204" t="s">
        <v>2440</v>
      </c>
      <c r="C962" s="201" t="s">
        <v>199</v>
      </c>
      <c r="D962" s="205" t="s">
        <v>15260</v>
      </c>
      <c r="E962" s="202" t="s">
        <v>18406</v>
      </c>
      <c r="F962" s="205" t="s">
        <v>15260</v>
      </c>
    </row>
    <row r="963" spans="1:6" ht="54">
      <c r="A963" s="201" t="s">
        <v>2442</v>
      </c>
      <c r="B963" s="204" t="s">
        <v>2443</v>
      </c>
      <c r="C963" s="201" t="s">
        <v>199</v>
      </c>
      <c r="D963" s="205" t="s">
        <v>5740</v>
      </c>
      <c r="E963" s="202" t="s">
        <v>18406</v>
      </c>
      <c r="F963" s="205" t="s">
        <v>5740</v>
      </c>
    </row>
    <row r="964" spans="1:6" ht="54">
      <c r="A964" s="201" t="s">
        <v>2445</v>
      </c>
      <c r="B964" s="204" t="s">
        <v>2446</v>
      </c>
      <c r="C964" s="201" t="s">
        <v>199</v>
      </c>
      <c r="D964" s="205" t="s">
        <v>19358</v>
      </c>
      <c r="E964" s="202" t="s">
        <v>18406</v>
      </c>
      <c r="F964" s="205" t="s">
        <v>19358</v>
      </c>
    </row>
    <row r="965" spans="1:6" ht="54">
      <c r="A965" s="201" t="s">
        <v>2447</v>
      </c>
      <c r="B965" s="204" t="s">
        <v>2448</v>
      </c>
      <c r="C965" s="201" t="s">
        <v>199</v>
      </c>
      <c r="D965" s="205" t="s">
        <v>8593</v>
      </c>
      <c r="E965" s="202" t="s">
        <v>18406</v>
      </c>
      <c r="F965" s="205" t="s">
        <v>8593</v>
      </c>
    </row>
    <row r="966" spans="1:6" ht="54">
      <c r="A966" s="201" t="s">
        <v>2450</v>
      </c>
      <c r="B966" s="204" t="s">
        <v>2451</v>
      </c>
      <c r="C966" s="201" t="s">
        <v>199</v>
      </c>
      <c r="D966" s="205" t="s">
        <v>19359</v>
      </c>
      <c r="E966" s="202" t="s">
        <v>18406</v>
      </c>
      <c r="F966" s="205" t="s">
        <v>19359</v>
      </c>
    </row>
    <row r="967" spans="1:6" ht="54">
      <c r="A967" s="201" t="s">
        <v>2453</v>
      </c>
      <c r="B967" s="204" t="s">
        <v>2454</v>
      </c>
      <c r="C967" s="201" t="s">
        <v>199</v>
      </c>
      <c r="D967" s="205" t="s">
        <v>17748</v>
      </c>
      <c r="E967" s="202" t="s">
        <v>18406</v>
      </c>
      <c r="F967" s="205" t="s">
        <v>17748</v>
      </c>
    </row>
    <row r="968" spans="1:6" ht="54">
      <c r="A968" s="201" t="s">
        <v>2455</v>
      </c>
      <c r="B968" s="204" t="s">
        <v>2456</v>
      </c>
      <c r="C968" s="201" t="s">
        <v>199</v>
      </c>
      <c r="D968" s="205" t="s">
        <v>17877</v>
      </c>
      <c r="E968" s="202" t="s">
        <v>18406</v>
      </c>
      <c r="F968" s="205" t="s">
        <v>17877</v>
      </c>
    </row>
    <row r="969" spans="1:6" ht="81">
      <c r="A969" s="201" t="s">
        <v>2457</v>
      </c>
      <c r="B969" s="204" t="s">
        <v>2458</v>
      </c>
      <c r="C969" s="201" t="s">
        <v>199</v>
      </c>
      <c r="D969" s="205" t="s">
        <v>11190</v>
      </c>
      <c r="E969" s="202" t="s">
        <v>18406</v>
      </c>
      <c r="F969" s="205" t="s">
        <v>11190</v>
      </c>
    </row>
    <row r="970" spans="1:6" ht="67.5">
      <c r="A970" s="201" t="s">
        <v>2460</v>
      </c>
      <c r="B970" s="204" t="s">
        <v>2461</v>
      </c>
      <c r="C970" s="201" t="s">
        <v>199</v>
      </c>
      <c r="D970" s="205" t="s">
        <v>2462</v>
      </c>
      <c r="E970" s="202" t="s">
        <v>18406</v>
      </c>
      <c r="F970" s="205" t="s">
        <v>2462</v>
      </c>
    </row>
    <row r="971" spans="1:6" ht="67.5">
      <c r="A971" s="201" t="s">
        <v>2463</v>
      </c>
      <c r="B971" s="204" t="s">
        <v>2464</v>
      </c>
      <c r="C971" s="201" t="s">
        <v>199</v>
      </c>
      <c r="D971" s="205" t="s">
        <v>1123</v>
      </c>
      <c r="E971" s="202" t="s">
        <v>18406</v>
      </c>
      <c r="F971" s="205" t="s">
        <v>1123</v>
      </c>
    </row>
    <row r="972" spans="1:6" ht="67.5">
      <c r="A972" s="201" t="s">
        <v>2465</v>
      </c>
      <c r="B972" s="204" t="s">
        <v>2466</v>
      </c>
      <c r="C972" s="201" t="s">
        <v>199</v>
      </c>
      <c r="D972" s="205" t="s">
        <v>1403</v>
      </c>
      <c r="E972" s="202" t="s">
        <v>18406</v>
      </c>
      <c r="F972" s="205" t="s">
        <v>1403</v>
      </c>
    </row>
    <row r="973" spans="1:6" ht="67.5">
      <c r="A973" s="201" t="s">
        <v>2467</v>
      </c>
      <c r="B973" s="204" t="s">
        <v>2468</v>
      </c>
      <c r="C973" s="201" t="s">
        <v>199</v>
      </c>
      <c r="D973" s="205" t="s">
        <v>634</v>
      </c>
      <c r="E973" s="202" t="s">
        <v>18406</v>
      </c>
      <c r="F973" s="205" t="s">
        <v>634</v>
      </c>
    </row>
    <row r="974" spans="1:6" ht="67.5">
      <c r="A974" s="201" t="s">
        <v>2470</v>
      </c>
      <c r="B974" s="204" t="s">
        <v>2471</v>
      </c>
      <c r="C974" s="201" t="s">
        <v>199</v>
      </c>
      <c r="D974" s="205" t="s">
        <v>19360</v>
      </c>
      <c r="E974" s="202" t="s">
        <v>18406</v>
      </c>
      <c r="F974" s="205" t="s">
        <v>19360</v>
      </c>
    </row>
    <row r="975" spans="1:6" ht="54">
      <c r="A975" s="201" t="s">
        <v>2472</v>
      </c>
      <c r="B975" s="204" t="s">
        <v>2473</v>
      </c>
      <c r="C975" s="201" t="s">
        <v>199</v>
      </c>
      <c r="D975" s="205" t="s">
        <v>1674</v>
      </c>
      <c r="E975" s="202" t="s">
        <v>18406</v>
      </c>
      <c r="F975" s="205" t="s">
        <v>1674</v>
      </c>
    </row>
    <row r="976" spans="1:6" ht="54">
      <c r="A976" s="201" t="s">
        <v>2474</v>
      </c>
      <c r="B976" s="204" t="s">
        <v>2475</v>
      </c>
      <c r="C976" s="201" t="s">
        <v>199</v>
      </c>
      <c r="D976" s="205" t="s">
        <v>1718</v>
      </c>
      <c r="E976" s="202" t="s">
        <v>18406</v>
      </c>
      <c r="F976" s="205" t="s">
        <v>1718</v>
      </c>
    </row>
    <row r="977" spans="1:6" ht="54">
      <c r="A977" s="201" t="s">
        <v>2476</v>
      </c>
      <c r="B977" s="204" t="s">
        <v>2477</v>
      </c>
      <c r="C977" s="201" t="s">
        <v>199</v>
      </c>
      <c r="D977" s="205" t="s">
        <v>2020</v>
      </c>
      <c r="E977" s="202" t="s">
        <v>18406</v>
      </c>
      <c r="F977" s="205" t="s">
        <v>2020</v>
      </c>
    </row>
    <row r="978" spans="1:6" ht="54">
      <c r="A978" s="201" t="s">
        <v>2478</v>
      </c>
      <c r="B978" s="204" t="s">
        <v>2479</v>
      </c>
      <c r="C978" s="201" t="s">
        <v>199</v>
      </c>
      <c r="D978" s="205" t="s">
        <v>17338</v>
      </c>
      <c r="E978" s="202" t="s">
        <v>18406</v>
      </c>
      <c r="F978" s="205" t="s">
        <v>17338</v>
      </c>
    </row>
    <row r="979" spans="1:6" ht="67.5">
      <c r="A979" s="201" t="s">
        <v>2480</v>
      </c>
      <c r="B979" s="204" t="s">
        <v>2481</v>
      </c>
      <c r="C979" s="201" t="s">
        <v>199</v>
      </c>
      <c r="D979" s="205" t="s">
        <v>15660</v>
      </c>
      <c r="E979" s="202" t="s">
        <v>18406</v>
      </c>
      <c r="F979" s="205" t="s">
        <v>15660</v>
      </c>
    </row>
    <row r="980" spans="1:6" ht="67.5">
      <c r="A980" s="201" t="s">
        <v>2483</v>
      </c>
      <c r="B980" s="204" t="s">
        <v>2484</v>
      </c>
      <c r="C980" s="201" t="s">
        <v>199</v>
      </c>
      <c r="D980" s="205" t="s">
        <v>1326</v>
      </c>
      <c r="E980" s="202" t="s">
        <v>18406</v>
      </c>
      <c r="F980" s="205" t="s">
        <v>1326</v>
      </c>
    </row>
    <row r="981" spans="1:6" ht="67.5">
      <c r="A981" s="201" t="s">
        <v>2486</v>
      </c>
      <c r="B981" s="204" t="s">
        <v>2487</v>
      </c>
      <c r="C981" s="201" t="s">
        <v>199</v>
      </c>
      <c r="D981" s="205" t="s">
        <v>18014</v>
      </c>
      <c r="E981" s="202" t="s">
        <v>18406</v>
      </c>
      <c r="F981" s="205" t="s">
        <v>18014</v>
      </c>
    </row>
    <row r="982" spans="1:6" ht="81">
      <c r="A982" s="201" t="s">
        <v>2489</v>
      </c>
      <c r="B982" s="204" t="s">
        <v>2490</v>
      </c>
      <c r="C982" s="201" t="s">
        <v>199</v>
      </c>
      <c r="D982" s="205" t="s">
        <v>2844</v>
      </c>
      <c r="E982" s="202" t="s">
        <v>18406</v>
      </c>
      <c r="F982" s="205" t="s">
        <v>2844</v>
      </c>
    </row>
    <row r="983" spans="1:6" ht="67.5">
      <c r="A983" s="201" t="s">
        <v>2491</v>
      </c>
      <c r="B983" s="204" t="s">
        <v>2492</v>
      </c>
      <c r="C983" s="201" t="s">
        <v>199</v>
      </c>
      <c r="D983" s="205" t="s">
        <v>2493</v>
      </c>
      <c r="E983" s="202" t="s">
        <v>18406</v>
      </c>
      <c r="F983" s="205" t="s">
        <v>2493</v>
      </c>
    </row>
    <row r="984" spans="1:6" ht="54">
      <c r="A984" s="201" t="s">
        <v>2494</v>
      </c>
      <c r="B984" s="204" t="s">
        <v>2495</v>
      </c>
      <c r="C984" s="201" t="s">
        <v>199</v>
      </c>
      <c r="D984" s="205" t="s">
        <v>2496</v>
      </c>
      <c r="E984" s="202" t="s">
        <v>18406</v>
      </c>
      <c r="F984" s="205" t="s">
        <v>2496</v>
      </c>
    </row>
    <row r="985" spans="1:6" ht="67.5">
      <c r="A985" s="201" t="s">
        <v>2497</v>
      </c>
      <c r="B985" s="204" t="s">
        <v>2498</v>
      </c>
      <c r="C985" s="201" t="s">
        <v>199</v>
      </c>
      <c r="D985" s="205" t="s">
        <v>2499</v>
      </c>
      <c r="E985" s="202" t="s">
        <v>18406</v>
      </c>
      <c r="F985" s="205" t="s">
        <v>2499</v>
      </c>
    </row>
    <row r="986" spans="1:6" ht="67.5">
      <c r="A986" s="201" t="s">
        <v>2500</v>
      </c>
      <c r="B986" s="204" t="s">
        <v>2501</v>
      </c>
      <c r="C986" s="201" t="s">
        <v>199</v>
      </c>
      <c r="D986" s="205" t="s">
        <v>16165</v>
      </c>
      <c r="E986" s="202" t="s">
        <v>18406</v>
      </c>
      <c r="F986" s="205" t="s">
        <v>16165</v>
      </c>
    </row>
    <row r="987" spans="1:6" ht="67.5">
      <c r="A987" s="201" t="s">
        <v>2503</v>
      </c>
      <c r="B987" s="204" t="s">
        <v>2504</v>
      </c>
      <c r="C987" s="201" t="s">
        <v>199</v>
      </c>
      <c r="D987" s="205" t="s">
        <v>14287</v>
      </c>
      <c r="E987" s="202" t="s">
        <v>18406</v>
      </c>
      <c r="F987" s="205" t="s">
        <v>14287</v>
      </c>
    </row>
    <row r="988" spans="1:6" ht="67.5">
      <c r="A988" s="201" t="s">
        <v>2506</v>
      </c>
      <c r="B988" s="204" t="s">
        <v>2507</v>
      </c>
      <c r="C988" s="201" t="s">
        <v>199</v>
      </c>
      <c r="D988" s="205" t="s">
        <v>13534</v>
      </c>
      <c r="E988" s="202" t="s">
        <v>18406</v>
      </c>
      <c r="F988" s="205" t="s">
        <v>13534</v>
      </c>
    </row>
    <row r="989" spans="1:6" ht="67.5">
      <c r="A989" s="201" t="s">
        <v>2508</v>
      </c>
      <c r="B989" s="204" t="s">
        <v>2509</v>
      </c>
      <c r="C989" s="201" t="s">
        <v>199</v>
      </c>
      <c r="D989" s="205" t="s">
        <v>2510</v>
      </c>
      <c r="E989" s="202" t="s">
        <v>18406</v>
      </c>
      <c r="F989" s="205" t="s">
        <v>2510</v>
      </c>
    </row>
    <row r="990" spans="1:6" ht="67.5">
      <c r="A990" s="201" t="s">
        <v>2511</v>
      </c>
      <c r="B990" s="204" t="s">
        <v>2512</v>
      </c>
      <c r="C990" s="201" t="s">
        <v>199</v>
      </c>
      <c r="D990" s="205" t="s">
        <v>2156</v>
      </c>
      <c r="E990" s="202" t="s">
        <v>18406</v>
      </c>
      <c r="F990" s="205" t="s">
        <v>2156</v>
      </c>
    </row>
    <row r="991" spans="1:6" ht="81">
      <c r="A991" s="201" t="s">
        <v>2513</v>
      </c>
      <c r="B991" s="204" t="s">
        <v>2514</v>
      </c>
      <c r="C991" s="201" t="s">
        <v>199</v>
      </c>
      <c r="D991" s="205" t="s">
        <v>2515</v>
      </c>
      <c r="E991" s="202" t="s">
        <v>18406</v>
      </c>
      <c r="F991" s="205" t="s">
        <v>2515</v>
      </c>
    </row>
    <row r="992" spans="1:6" ht="67.5">
      <c r="A992" s="201" t="s">
        <v>2516</v>
      </c>
      <c r="B992" s="204" t="s">
        <v>2517</v>
      </c>
      <c r="C992" s="201" t="s">
        <v>199</v>
      </c>
      <c r="D992" s="205" t="s">
        <v>2518</v>
      </c>
      <c r="E992" s="202" t="s">
        <v>18406</v>
      </c>
      <c r="F992" s="205" t="s">
        <v>2518</v>
      </c>
    </row>
    <row r="993" spans="1:6" ht="67.5">
      <c r="A993" s="201" t="s">
        <v>2519</v>
      </c>
      <c r="B993" s="204" t="s">
        <v>2520</v>
      </c>
      <c r="C993" s="201" t="s">
        <v>199</v>
      </c>
      <c r="D993" s="205" t="s">
        <v>2521</v>
      </c>
      <c r="E993" s="202" t="s">
        <v>18406</v>
      </c>
      <c r="F993" s="205" t="s">
        <v>2521</v>
      </c>
    </row>
    <row r="994" spans="1:6" ht="67.5">
      <c r="A994" s="201" t="s">
        <v>2522</v>
      </c>
      <c r="B994" s="204" t="s">
        <v>2523</v>
      </c>
      <c r="C994" s="201" t="s">
        <v>199</v>
      </c>
      <c r="D994" s="205" t="s">
        <v>2112</v>
      </c>
      <c r="E994" s="202" t="s">
        <v>18406</v>
      </c>
      <c r="F994" s="205" t="s">
        <v>2112</v>
      </c>
    </row>
    <row r="995" spans="1:6" ht="81">
      <c r="A995" s="201" t="s">
        <v>2524</v>
      </c>
      <c r="B995" s="204" t="s">
        <v>2525</v>
      </c>
      <c r="C995" s="201" t="s">
        <v>199</v>
      </c>
      <c r="D995" s="205" t="s">
        <v>2381</v>
      </c>
      <c r="E995" s="202" t="s">
        <v>18406</v>
      </c>
      <c r="F995" s="205" t="s">
        <v>2381</v>
      </c>
    </row>
    <row r="996" spans="1:6" ht="81">
      <c r="A996" s="201" t="s">
        <v>2526</v>
      </c>
      <c r="B996" s="204" t="s">
        <v>2527</v>
      </c>
      <c r="C996" s="201" t="s">
        <v>199</v>
      </c>
      <c r="D996" s="205" t="s">
        <v>2269</v>
      </c>
      <c r="E996" s="202" t="s">
        <v>18406</v>
      </c>
      <c r="F996" s="205" t="s">
        <v>2269</v>
      </c>
    </row>
    <row r="997" spans="1:6" ht="81">
      <c r="A997" s="201" t="s">
        <v>2528</v>
      </c>
      <c r="B997" s="204" t="s">
        <v>2529</v>
      </c>
      <c r="C997" s="201" t="s">
        <v>199</v>
      </c>
      <c r="D997" s="205" t="s">
        <v>2272</v>
      </c>
      <c r="E997" s="202" t="s">
        <v>18406</v>
      </c>
      <c r="F997" s="205" t="s">
        <v>2272</v>
      </c>
    </row>
    <row r="998" spans="1:6" ht="81">
      <c r="A998" s="201" t="s">
        <v>2530</v>
      </c>
      <c r="B998" s="204" t="s">
        <v>2531</v>
      </c>
      <c r="C998" s="201" t="s">
        <v>199</v>
      </c>
      <c r="D998" s="205" t="s">
        <v>2532</v>
      </c>
      <c r="E998" s="202" t="s">
        <v>18406</v>
      </c>
      <c r="F998" s="205" t="s">
        <v>2532</v>
      </c>
    </row>
    <row r="999" spans="1:6" ht="81">
      <c r="A999" s="201" t="s">
        <v>2533</v>
      </c>
      <c r="B999" s="204" t="s">
        <v>2534</v>
      </c>
      <c r="C999" s="201" t="s">
        <v>199</v>
      </c>
      <c r="D999" s="205" t="s">
        <v>19361</v>
      </c>
      <c r="E999" s="202" t="s">
        <v>18406</v>
      </c>
      <c r="F999" s="205" t="s">
        <v>19361</v>
      </c>
    </row>
    <row r="1000" spans="1:6" ht="94.5">
      <c r="A1000" s="201" t="s">
        <v>2535</v>
      </c>
      <c r="B1000" s="204" t="s">
        <v>2536</v>
      </c>
      <c r="C1000" s="201" t="s">
        <v>199</v>
      </c>
      <c r="D1000" s="205" t="s">
        <v>2537</v>
      </c>
      <c r="E1000" s="202" t="s">
        <v>18406</v>
      </c>
      <c r="F1000" s="205" t="s">
        <v>2537</v>
      </c>
    </row>
    <row r="1001" spans="1:6" ht="81">
      <c r="A1001" s="201" t="s">
        <v>2538</v>
      </c>
      <c r="B1001" s="204" t="s">
        <v>2539</v>
      </c>
      <c r="C1001" s="201" t="s">
        <v>199</v>
      </c>
      <c r="D1001" s="205" t="s">
        <v>2540</v>
      </c>
      <c r="E1001" s="202" t="s">
        <v>18406</v>
      </c>
      <c r="F1001" s="205" t="s">
        <v>2540</v>
      </c>
    </row>
    <row r="1002" spans="1:6" ht="94.5">
      <c r="A1002" s="201" t="s">
        <v>2541</v>
      </c>
      <c r="B1002" s="204" t="s">
        <v>2542</v>
      </c>
      <c r="C1002" s="201" t="s">
        <v>199</v>
      </c>
      <c r="D1002" s="205" t="s">
        <v>2543</v>
      </c>
      <c r="E1002" s="202" t="s">
        <v>18406</v>
      </c>
      <c r="F1002" s="205" t="s">
        <v>2543</v>
      </c>
    </row>
    <row r="1003" spans="1:6" ht="81">
      <c r="A1003" s="201" t="s">
        <v>2544</v>
      </c>
      <c r="B1003" s="204" t="s">
        <v>2545</v>
      </c>
      <c r="C1003" s="201" t="s">
        <v>199</v>
      </c>
      <c r="D1003" s="205" t="s">
        <v>16836</v>
      </c>
      <c r="E1003" s="202" t="s">
        <v>18406</v>
      </c>
      <c r="F1003" s="205" t="s">
        <v>16836</v>
      </c>
    </row>
    <row r="1004" spans="1:6" ht="81">
      <c r="A1004" s="201" t="s">
        <v>2547</v>
      </c>
      <c r="B1004" s="204" t="s">
        <v>2548</v>
      </c>
      <c r="C1004" s="201" t="s">
        <v>199</v>
      </c>
      <c r="D1004" s="205" t="s">
        <v>6296</v>
      </c>
      <c r="E1004" s="202" t="s">
        <v>18406</v>
      </c>
      <c r="F1004" s="205" t="s">
        <v>6296</v>
      </c>
    </row>
    <row r="1005" spans="1:6" ht="81">
      <c r="A1005" s="201" t="s">
        <v>2550</v>
      </c>
      <c r="B1005" s="204" t="s">
        <v>2551</v>
      </c>
      <c r="C1005" s="201" t="s">
        <v>199</v>
      </c>
      <c r="D1005" s="205" t="s">
        <v>11193</v>
      </c>
      <c r="E1005" s="202" t="s">
        <v>18406</v>
      </c>
      <c r="F1005" s="205" t="s">
        <v>11193</v>
      </c>
    </row>
    <row r="1006" spans="1:6" ht="81">
      <c r="A1006" s="201" t="s">
        <v>2552</v>
      </c>
      <c r="B1006" s="204" t="s">
        <v>2553</v>
      </c>
      <c r="C1006" s="201" t="s">
        <v>199</v>
      </c>
      <c r="D1006" s="205" t="s">
        <v>2554</v>
      </c>
      <c r="E1006" s="202" t="s">
        <v>18406</v>
      </c>
      <c r="F1006" s="205" t="s">
        <v>2554</v>
      </c>
    </row>
    <row r="1007" spans="1:6" ht="81">
      <c r="A1007" s="201" t="s">
        <v>2555</v>
      </c>
      <c r="B1007" s="204" t="s">
        <v>2556</v>
      </c>
      <c r="C1007" s="201" t="s">
        <v>199</v>
      </c>
      <c r="D1007" s="205" t="s">
        <v>19362</v>
      </c>
      <c r="E1007" s="202" t="s">
        <v>18406</v>
      </c>
      <c r="F1007" s="205" t="s">
        <v>19362</v>
      </c>
    </row>
    <row r="1008" spans="1:6" ht="81">
      <c r="A1008" s="201" t="s">
        <v>2558</v>
      </c>
      <c r="B1008" s="204" t="s">
        <v>2559</v>
      </c>
      <c r="C1008" s="201" t="s">
        <v>199</v>
      </c>
      <c r="D1008" s="205" t="s">
        <v>19229</v>
      </c>
      <c r="E1008" s="202" t="s">
        <v>18406</v>
      </c>
      <c r="F1008" s="205" t="s">
        <v>19229</v>
      </c>
    </row>
    <row r="1009" spans="1:6" ht="81">
      <c r="A1009" s="201" t="s">
        <v>2560</v>
      </c>
      <c r="B1009" s="204" t="s">
        <v>19363</v>
      </c>
      <c r="C1009" s="201" t="s">
        <v>199</v>
      </c>
      <c r="D1009" s="205" t="s">
        <v>19364</v>
      </c>
      <c r="E1009" s="202" t="s">
        <v>18406</v>
      </c>
      <c r="F1009" s="205" t="s">
        <v>19364</v>
      </c>
    </row>
    <row r="1010" spans="1:6" ht="81">
      <c r="A1010" s="201" t="s">
        <v>2561</v>
      </c>
      <c r="B1010" s="204" t="s">
        <v>19365</v>
      </c>
      <c r="C1010" s="201" t="s">
        <v>199</v>
      </c>
      <c r="D1010" s="205" t="s">
        <v>6225</v>
      </c>
      <c r="E1010" s="202" t="s">
        <v>18406</v>
      </c>
      <c r="F1010" s="205" t="s">
        <v>6225</v>
      </c>
    </row>
    <row r="1011" spans="1:6" ht="81">
      <c r="A1011" s="201" t="s">
        <v>2563</v>
      </c>
      <c r="B1011" s="204" t="s">
        <v>19366</v>
      </c>
      <c r="C1011" s="201" t="s">
        <v>199</v>
      </c>
      <c r="D1011" s="205" t="s">
        <v>6225</v>
      </c>
      <c r="E1011" s="202" t="s">
        <v>18406</v>
      </c>
      <c r="F1011" s="205" t="s">
        <v>6225</v>
      </c>
    </row>
    <row r="1012" spans="1:6" ht="94.5">
      <c r="A1012" s="201" t="s">
        <v>2564</v>
      </c>
      <c r="B1012" s="204" t="s">
        <v>19367</v>
      </c>
      <c r="C1012" s="201" t="s">
        <v>199</v>
      </c>
      <c r="D1012" s="205" t="s">
        <v>492</v>
      </c>
      <c r="E1012" s="202" t="s">
        <v>18406</v>
      </c>
      <c r="F1012" s="205" t="s">
        <v>492</v>
      </c>
    </row>
    <row r="1013" spans="1:6" ht="40.5">
      <c r="A1013" s="201" t="s">
        <v>2565</v>
      </c>
      <c r="B1013" s="204" t="s">
        <v>2566</v>
      </c>
      <c r="C1013" s="201" t="s">
        <v>199</v>
      </c>
      <c r="D1013" s="205" t="s">
        <v>2567</v>
      </c>
      <c r="E1013" s="202" t="s">
        <v>18406</v>
      </c>
      <c r="F1013" s="205" t="s">
        <v>2567</v>
      </c>
    </row>
    <row r="1014" spans="1:6" ht="40.5">
      <c r="A1014" s="201" t="s">
        <v>2568</v>
      </c>
      <c r="B1014" s="204" t="s">
        <v>2569</v>
      </c>
      <c r="C1014" s="201" t="s">
        <v>199</v>
      </c>
      <c r="D1014" s="205" t="s">
        <v>1998</v>
      </c>
      <c r="E1014" s="202" t="s">
        <v>18406</v>
      </c>
      <c r="F1014" s="205" t="s">
        <v>1998</v>
      </c>
    </row>
    <row r="1015" spans="1:6" ht="40.5">
      <c r="A1015" s="201" t="s">
        <v>2570</v>
      </c>
      <c r="B1015" s="204" t="s">
        <v>2571</v>
      </c>
      <c r="C1015" s="201" t="s">
        <v>199</v>
      </c>
      <c r="D1015" s="205" t="s">
        <v>2572</v>
      </c>
      <c r="E1015" s="202" t="s">
        <v>18406</v>
      </c>
      <c r="F1015" s="205" t="s">
        <v>2572</v>
      </c>
    </row>
    <row r="1016" spans="1:6" ht="54">
      <c r="A1016" s="201" t="s">
        <v>2573</v>
      </c>
      <c r="B1016" s="204" t="s">
        <v>2574</v>
      </c>
      <c r="C1016" s="201" t="s">
        <v>199</v>
      </c>
      <c r="D1016" s="205" t="s">
        <v>857</v>
      </c>
      <c r="E1016" s="202" t="s">
        <v>18406</v>
      </c>
      <c r="F1016" s="205" t="s">
        <v>857</v>
      </c>
    </row>
    <row r="1017" spans="1:6" ht="81">
      <c r="A1017" s="201" t="s">
        <v>2576</v>
      </c>
      <c r="B1017" s="204" t="s">
        <v>2577</v>
      </c>
      <c r="C1017" s="201" t="s">
        <v>199</v>
      </c>
      <c r="D1017" s="205" t="s">
        <v>17826</v>
      </c>
      <c r="E1017" s="202" t="s">
        <v>18406</v>
      </c>
      <c r="F1017" s="205" t="s">
        <v>17826</v>
      </c>
    </row>
    <row r="1018" spans="1:6" ht="81">
      <c r="A1018" s="201" t="s">
        <v>2579</v>
      </c>
      <c r="B1018" s="204" t="s">
        <v>2580</v>
      </c>
      <c r="C1018" s="201" t="s">
        <v>199</v>
      </c>
      <c r="D1018" s="205" t="s">
        <v>17951</v>
      </c>
      <c r="E1018" s="202" t="s">
        <v>18406</v>
      </c>
      <c r="F1018" s="205" t="s">
        <v>17951</v>
      </c>
    </row>
    <row r="1019" spans="1:6" ht="81">
      <c r="A1019" s="201" t="s">
        <v>2582</v>
      </c>
      <c r="B1019" s="204" t="s">
        <v>2583</v>
      </c>
      <c r="C1019" s="201" t="s">
        <v>199</v>
      </c>
      <c r="D1019" s="205" t="s">
        <v>12552</v>
      </c>
      <c r="E1019" s="202" t="s">
        <v>18406</v>
      </c>
      <c r="F1019" s="205" t="s">
        <v>12552</v>
      </c>
    </row>
    <row r="1020" spans="1:6" ht="81">
      <c r="A1020" s="201" t="s">
        <v>2584</v>
      </c>
      <c r="B1020" s="204" t="s">
        <v>2585</v>
      </c>
      <c r="C1020" s="201" t="s">
        <v>199</v>
      </c>
      <c r="D1020" s="205" t="s">
        <v>19368</v>
      </c>
      <c r="E1020" s="202" t="s">
        <v>18406</v>
      </c>
      <c r="F1020" s="205" t="s">
        <v>19368</v>
      </c>
    </row>
    <row r="1021" spans="1:6" ht="81">
      <c r="A1021" s="201" t="s">
        <v>2586</v>
      </c>
      <c r="B1021" s="204" t="s">
        <v>2587</v>
      </c>
      <c r="C1021" s="201" t="s">
        <v>199</v>
      </c>
      <c r="D1021" s="205" t="s">
        <v>19369</v>
      </c>
      <c r="E1021" s="202" t="s">
        <v>18406</v>
      </c>
      <c r="F1021" s="205" t="s">
        <v>19369</v>
      </c>
    </row>
    <row r="1022" spans="1:6" ht="81">
      <c r="A1022" s="201" t="s">
        <v>2588</v>
      </c>
      <c r="B1022" s="204" t="s">
        <v>2589</v>
      </c>
      <c r="C1022" s="201" t="s">
        <v>199</v>
      </c>
      <c r="D1022" s="205" t="s">
        <v>17329</v>
      </c>
      <c r="E1022" s="202" t="s">
        <v>18406</v>
      </c>
      <c r="F1022" s="205" t="s">
        <v>17329</v>
      </c>
    </row>
    <row r="1023" spans="1:6" ht="81">
      <c r="A1023" s="201" t="s">
        <v>2591</v>
      </c>
      <c r="B1023" s="204" t="s">
        <v>2592</v>
      </c>
      <c r="C1023" s="201" t="s">
        <v>199</v>
      </c>
      <c r="D1023" s="205" t="s">
        <v>19370</v>
      </c>
      <c r="E1023" s="202" t="s">
        <v>18406</v>
      </c>
      <c r="F1023" s="205" t="s">
        <v>19370</v>
      </c>
    </row>
    <row r="1024" spans="1:6" ht="81">
      <c r="A1024" s="201" t="s">
        <v>2594</v>
      </c>
      <c r="B1024" s="204" t="s">
        <v>2595</v>
      </c>
      <c r="C1024" s="201" t="s">
        <v>199</v>
      </c>
      <c r="D1024" s="205" t="s">
        <v>12336</v>
      </c>
      <c r="E1024" s="202" t="s">
        <v>18406</v>
      </c>
      <c r="F1024" s="205" t="s">
        <v>12336</v>
      </c>
    </row>
    <row r="1025" spans="1:6" ht="81">
      <c r="A1025" s="201" t="s">
        <v>2597</v>
      </c>
      <c r="B1025" s="204" t="s">
        <v>2598</v>
      </c>
      <c r="C1025" s="201" t="s">
        <v>199</v>
      </c>
      <c r="D1025" s="205" t="s">
        <v>19371</v>
      </c>
      <c r="E1025" s="202" t="s">
        <v>18406</v>
      </c>
      <c r="F1025" s="205" t="s">
        <v>19371</v>
      </c>
    </row>
    <row r="1026" spans="1:6" ht="81">
      <c r="A1026" s="201" t="s">
        <v>2599</v>
      </c>
      <c r="B1026" s="204" t="s">
        <v>2600</v>
      </c>
      <c r="C1026" s="201" t="s">
        <v>199</v>
      </c>
      <c r="D1026" s="205" t="s">
        <v>19372</v>
      </c>
      <c r="E1026" s="202" t="s">
        <v>18406</v>
      </c>
      <c r="F1026" s="205" t="s">
        <v>19372</v>
      </c>
    </row>
    <row r="1027" spans="1:6" ht="40.5">
      <c r="A1027" s="201" t="s">
        <v>2601</v>
      </c>
      <c r="B1027" s="204" t="s">
        <v>2602</v>
      </c>
      <c r="C1027" s="201" t="s">
        <v>199</v>
      </c>
      <c r="D1027" s="205" t="s">
        <v>2485</v>
      </c>
      <c r="E1027" s="202" t="s">
        <v>18406</v>
      </c>
      <c r="F1027" s="205" t="s">
        <v>2485</v>
      </c>
    </row>
    <row r="1028" spans="1:6" ht="40.5">
      <c r="A1028" s="201" t="s">
        <v>2603</v>
      </c>
      <c r="B1028" s="204" t="s">
        <v>2604</v>
      </c>
      <c r="C1028" s="201" t="s">
        <v>199</v>
      </c>
      <c r="D1028" s="205" t="s">
        <v>2605</v>
      </c>
      <c r="E1028" s="202" t="s">
        <v>18406</v>
      </c>
      <c r="F1028" s="205" t="s">
        <v>2605</v>
      </c>
    </row>
    <row r="1029" spans="1:6" ht="40.5">
      <c r="A1029" s="201" t="s">
        <v>2606</v>
      </c>
      <c r="B1029" s="204" t="s">
        <v>2607</v>
      </c>
      <c r="C1029" s="201" t="s">
        <v>199</v>
      </c>
      <c r="D1029" s="205" t="s">
        <v>2608</v>
      </c>
      <c r="E1029" s="202" t="s">
        <v>18406</v>
      </c>
      <c r="F1029" s="205" t="s">
        <v>2608</v>
      </c>
    </row>
    <row r="1030" spans="1:6" ht="54">
      <c r="A1030" s="201" t="s">
        <v>2609</v>
      </c>
      <c r="B1030" s="204" t="s">
        <v>2610</v>
      </c>
      <c r="C1030" s="201" t="s">
        <v>199</v>
      </c>
      <c r="D1030" s="205" t="s">
        <v>15698</v>
      </c>
      <c r="E1030" s="202" t="s">
        <v>18406</v>
      </c>
      <c r="F1030" s="205" t="s">
        <v>15698</v>
      </c>
    </row>
    <row r="1031" spans="1:6" ht="40.5">
      <c r="A1031" s="201" t="s">
        <v>2612</v>
      </c>
      <c r="B1031" s="204" t="s">
        <v>2613</v>
      </c>
      <c r="C1031" s="201" t="s">
        <v>199</v>
      </c>
      <c r="D1031" s="205" t="s">
        <v>12328</v>
      </c>
      <c r="E1031" s="202" t="s">
        <v>18406</v>
      </c>
      <c r="F1031" s="205" t="s">
        <v>12328</v>
      </c>
    </row>
    <row r="1032" spans="1:6" ht="40.5">
      <c r="A1032" s="201" t="s">
        <v>2615</v>
      </c>
      <c r="B1032" s="204" t="s">
        <v>2616</v>
      </c>
      <c r="C1032" s="201" t="s">
        <v>199</v>
      </c>
      <c r="D1032" s="205" t="s">
        <v>2741</v>
      </c>
      <c r="E1032" s="202" t="s">
        <v>18406</v>
      </c>
      <c r="F1032" s="205" t="s">
        <v>2741</v>
      </c>
    </row>
    <row r="1033" spans="1:6" ht="40.5">
      <c r="A1033" s="201" t="s">
        <v>2617</v>
      </c>
      <c r="B1033" s="204" t="s">
        <v>2618</v>
      </c>
      <c r="C1033" s="201" t="s">
        <v>199</v>
      </c>
      <c r="D1033" s="205" t="s">
        <v>1906</v>
      </c>
      <c r="E1033" s="202" t="s">
        <v>18406</v>
      </c>
      <c r="F1033" s="205" t="s">
        <v>1906</v>
      </c>
    </row>
    <row r="1034" spans="1:6" ht="94.5">
      <c r="A1034" s="201" t="s">
        <v>2619</v>
      </c>
      <c r="B1034" s="204" t="s">
        <v>19373</v>
      </c>
      <c r="C1034" s="201" t="s">
        <v>199</v>
      </c>
      <c r="D1034" s="205" t="s">
        <v>19374</v>
      </c>
      <c r="E1034" s="202" t="s">
        <v>18406</v>
      </c>
      <c r="F1034" s="205" t="s">
        <v>19374</v>
      </c>
    </row>
    <row r="1035" spans="1:6" ht="94.5">
      <c r="A1035" s="201" t="s">
        <v>2621</v>
      </c>
      <c r="B1035" s="204" t="s">
        <v>19375</v>
      </c>
      <c r="C1035" s="201" t="s">
        <v>199</v>
      </c>
      <c r="D1035" s="205" t="s">
        <v>12641</v>
      </c>
      <c r="E1035" s="202" t="s">
        <v>18406</v>
      </c>
      <c r="F1035" s="205" t="s">
        <v>12641</v>
      </c>
    </row>
    <row r="1036" spans="1:6" ht="94.5">
      <c r="A1036" s="201" t="s">
        <v>2623</v>
      </c>
      <c r="B1036" s="204" t="s">
        <v>19376</v>
      </c>
      <c r="C1036" s="201" t="s">
        <v>199</v>
      </c>
      <c r="D1036" s="205" t="s">
        <v>12641</v>
      </c>
      <c r="E1036" s="202" t="s">
        <v>18406</v>
      </c>
      <c r="F1036" s="205" t="s">
        <v>12641</v>
      </c>
    </row>
    <row r="1037" spans="1:6" ht="94.5">
      <c r="A1037" s="201" t="s">
        <v>2625</v>
      </c>
      <c r="B1037" s="204" t="s">
        <v>19377</v>
      </c>
      <c r="C1037" s="201" t="s">
        <v>199</v>
      </c>
      <c r="D1037" s="205" t="s">
        <v>1646</v>
      </c>
      <c r="E1037" s="202" t="s">
        <v>18406</v>
      </c>
      <c r="F1037" s="205" t="s">
        <v>1646</v>
      </c>
    </row>
    <row r="1038" spans="1:6" ht="94.5">
      <c r="A1038" s="201" t="s">
        <v>2627</v>
      </c>
      <c r="B1038" s="204" t="s">
        <v>19378</v>
      </c>
      <c r="C1038" s="201" t="s">
        <v>199</v>
      </c>
      <c r="D1038" s="205" t="s">
        <v>19332</v>
      </c>
      <c r="E1038" s="202" t="s">
        <v>18406</v>
      </c>
      <c r="F1038" s="205" t="s">
        <v>19332</v>
      </c>
    </row>
    <row r="1039" spans="1:6" ht="54">
      <c r="A1039" s="201" t="s">
        <v>2628</v>
      </c>
      <c r="B1039" s="204" t="s">
        <v>19379</v>
      </c>
      <c r="C1039" s="201" t="s">
        <v>199</v>
      </c>
      <c r="D1039" s="205" t="s">
        <v>18014</v>
      </c>
      <c r="E1039" s="202" t="s">
        <v>18406</v>
      </c>
      <c r="F1039" s="205" t="s">
        <v>18014</v>
      </c>
    </row>
    <row r="1040" spans="1:6" ht="54">
      <c r="A1040" s="201" t="s">
        <v>2629</v>
      </c>
      <c r="B1040" s="204" t="s">
        <v>19380</v>
      </c>
      <c r="C1040" s="201" t="s">
        <v>199</v>
      </c>
      <c r="D1040" s="205" t="s">
        <v>2698</v>
      </c>
      <c r="E1040" s="202" t="s">
        <v>18406</v>
      </c>
      <c r="F1040" s="205" t="s">
        <v>2698</v>
      </c>
    </row>
    <row r="1041" spans="1:6" ht="54">
      <c r="A1041" s="201" t="s">
        <v>2630</v>
      </c>
      <c r="B1041" s="204" t="s">
        <v>19381</v>
      </c>
      <c r="C1041" s="201" t="s">
        <v>199</v>
      </c>
      <c r="D1041" s="205" t="s">
        <v>2876</v>
      </c>
      <c r="E1041" s="202" t="s">
        <v>18406</v>
      </c>
      <c r="F1041" s="205" t="s">
        <v>2876</v>
      </c>
    </row>
    <row r="1042" spans="1:6" ht="54">
      <c r="A1042" s="201" t="s">
        <v>2632</v>
      </c>
      <c r="B1042" s="204" t="s">
        <v>19382</v>
      </c>
      <c r="C1042" s="201" t="s">
        <v>199</v>
      </c>
      <c r="D1042" s="205" t="s">
        <v>18034</v>
      </c>
      <c r="E1042" s="202" t="s">
        <v>18406</v>
      </c>
      <c r="F1042" s="205" t="s">
        <v>18034</v>
      </c>
    </row>
    <row r="1043" spans="1:6" ht="27">
      <c r="A1043" s="201" t="s">
        <v>2633</v>
      </c>
      <c r="B1043" s="204" t="s">
        <v>19383</v>
      </c>
      <c r="C1043" s="201" t="s">
        <v>199</v>
      </c>
      <c r="D1043" s="205" t="s">
        <v>16401</v>
      </c>
      <c r="E1043" s="202" t="s">
        <v>18406</v>
      </c>
      <c r="F1043" s="205" t="s">
        <v>16401</v>
      </c>
    </row>
    <row r="1044" spans="1:6" ht="27">
      <c r="A1044" s="201" t="s">
        <v>2635</v>
      </c>
      <c r="B1044" s="204" t="s">
        <v>19384</v>
      </c>
      <c r="C1044" s="201" t="s">
        <v>199</v>
      </c>
      <c r="D1044" s="205" t="s">
        <v>2134</v>
      </c>
      <c r="E1044" s="202" t="s">
        <v>18406</v>
      </c>
      <c r="F1044" s="205" t="s">
        <v>2134</v>
      </c>
    </row>
    <row r="1045" spans="1:6" ht="27">
      <c r="A1045" s="201" t="s">
        <v>2636</v>
      </c>
      <c r="B1045" s="204" t="s">
        <v>19385</v>
      </c>
      <c r="C1045" s="201" t="s">
        <v>199</v>
      </c>
      <c r="D1045" s="205" t="s">
        <v>2637</v>
      </c>
      <c r="E1045" s="202" t="s">
        <v>18406</v>
      </c>
      <c r="F1045" s="205" t="s">
        <v>2637</v>
      </c>
    </row>
    <row r="1046" spans="1:6" ht="40.5">
      <c r="A1046" s="201" t="s">
        <v>2638</v>
      </c>
      <c r="B1046" s="204" t="s">
        <v>2639</v>
      </c>
      <c r="C1046" s="201" t="s">
        <v>199</v>
      </c>
      <c r="D1046" s="205" t="s">
        <v>5602</v>
      </c>
      <c r="E1046" s="202" t="s">
        <v>18406</v>
      </c>
      <c r="F1046" s="205" t="s">
        <v>5602</v>
      </c>
    </row>
    <row r="1047" spans="1:6" ht="40.5">
      <c r="A1047" s="201" t="s">
        <v>2641</v>
      </c>
      <c r="B1047" s="204" t="s">
        <v>2642</v>
      </c>
      <c r="C1047" s="201" t="s">
        <v>199</v>
      </c>
      <c r="D1047" s="205" t="s">
        <v>19386</v>
      </c>
      <c r="E1047" s="202" t="s">
        <v>18406</v>
      </c>
      <c r="F1047" s="205" t="s">
        <v>19386</v>
      </c>
    </row>
    <row r="1048" spans="1:6" ht="40.5">
      <c r="A1048" s="201" t="s">
        <v>2644</v>
      </c>
      <c r="B1048" s="204" t="s">
        <v>2645</v>
      </c>
      <c r="C1048" s="201" t="s">
        <v>199</v>
      </c>
      <c r="D1048" s="205" t="s">
        <v>1526</v>
      </c>
      <c r="E1048" s="202" t="s">
        <v>18406</v>
      </c>
      <c r="F1048" s="205" t="s">
        <v>1526</v>
      </c>
    </row>
    <row r="1049" spans="1:6" ht="40.5">
      <c r="A1049" s="201" t="s">
        <v>2647</v>
      </c>
      <c r="B1049" s="204" t="s">
        <v>2648</v>
      </c>
      <c r="C1049" s="201" t="s">
        <v>199</v>
      </c>
      <c r="D1049" s="205" t="s">
        <v>17663</v>
      </c>
      <c r="E1049" s="202" t="s">
        <v>18406</v>
      </c>
      <c r="F1049" s="205" t="s">
        <v>17663</v>
      </c>
    </row>
    <row r="1050" spans="1:6" ht="40.5">
      <c r="A1050" s="201" t="s">
        <v>2650</v>
      </c>
      <c r="B1050" s="204" t="s">
        <v>2651</v>
      </c>
      <c r="C1050" s="201" t="s">
        <v>199</v>
      </c>
      <c r="D1050" s="205" t="s">
        <v>19387</v>
      </c>
      <c r="E1050" s="202" t="s">
        <v>18406</v>
      </c>
      <c r="F1050" s="205" t="s">
        <v>19387</v>
      </c>
    </row>
    <row r="1051" spans="1:6" ht="40.5">
      <c r="A1051" s="201" t="s">
        <v>2653</v>
      </c>
      <c r="B1051" s="204" t="s">
        <v>2654</v>
      </c>
      <c r="C1051" s="201" t="s">
        <v>199</v>
      </c>
      <c r="D1051" s="205" t="s">
        <v>2358</v>
      </c>
      <c r="E1051" s="202" t="s">
        <v>18406</v>
      </c>
      <c r="F1051" s="205" t="s">
        <v>2358</v>
      </c>
    </row>
    <row r="1052" spans="1:6" ht="40.5">
      <c r="A1052" s="201" t="s">
        <v>2656</v>
      </c>
      <c r="B1052" s="204" t="s">
        <v>2657</v>
      </c>
      <c r="C1052" s="201" t="s">
        <v>199</v>
      </c>
      <c r="D1052" s="205" t="s">
        <v>17852</v>
      </c>
      <c r="E1052" s="202" t="s">
        <v>18406</v>
      </c>
      <c r="F1052" s="205" t="s">
        <v>17852</v>
      </c>
    </row>
    <row r="1053" spans="1:6" ht="54">
      <c r="A1053" s="201" t="s">
        <v>2658</v>
      </c>
      <c r="B1053" s="204" t="s">
        <v>2659</v>
      </c>
      <c r="C1053" s="201" t="s">
        <v>199</v>
      </c>
      <c r="D1053" s="205" t="s">
        <v>2039</v>
      </c>
      <c r="E1053" s="202" t="s">
        <v>18406</v>
      </c>
      <c r="F1053" s="205" t="s">
        <v>2039</v>
      </c>
    </row>
    <row r="1054" spans="1:6" ht="40.5">
      <c r="A1054" s="201" t="s">
        <v>2661</v>
      </c>
      <c r="B1054" s="204" t="s">
        <v>2662</v>
      </c>
      <c r="C1054" s="201" t="s">
        <v>199</v>
      </c>
      <c r="D1054" s="205" t="s">
        <v>15854</v>
      </c>
      <c r="E1054" s="202" t="s">
        <v>18406</v>
      </c>
      <c r="F1054" s="205" t="s">
        <v>15854</v>
      </c>
    </row>
    <row r="1055" spans="1:6" ht="54">
      <c r="A1055" s="201" t="s">
        <v>2664</v>
      </c>
      <c r="B1055" s="204" t="s">
        <v>2665</v>
      </c>
      <c r="C1055" s="201" t="s">
        <v>199</v>
      </c>
      <c r="D1055" s="205" t="s">
        <v>8145</v>
      </c>
      <c r="E1055" s="202" t="s">
        <v>18406</v>
      </c>
      <c r="F1055" s="205" t="s">
        <v>8145</v>
      </c>
    </row>
    <row r="1056" spans="1:6" ht="81">
      <c r="A1056" s="201" t="s">
        <v>2666</v>
      </c>
      <c r="B1056" s="204" t="s">
        <v>2667</v>
      </c>
      <c r="C1056" s="201" t="s">
        <v>199</v>
      </c>
      <c r="D1056" s="205" t="s">
        <v>19062</v>
      </c>
      <c r="E1056" s="202" t="s">
        <v>18406</v>
      </c>
      <c r="F1056" s="205" t="s">
        <v>19062</v>
      </c>
    </row>
    <row r="1057" spans="1:6" ht="81">
      <c r="A1057" s="201" t="s">
        <v>2668</v>
      </c>
      <c r="B1057" s="204" t="s">
        <v>2669</v>
      </c>
      <c r="C1057" s="201" t="s">
        <v>199</v>
      </c>
      <c r="D1057" s="205" t="s">
        <v>1473</v>
      </c>
      <c r="E1057" s="202" t="s">
        <v>18406</v>
      </c>
      <c r="F1057" s="205" t="s">
        <v>1473</v>
      </c>
    </row>
    <row r="1058" spans="1:6" ht="81">
      <c r="A1058" s="201" t="s">
        <v>2671</v>
      </c>
      <c r="B1058" s="204" t="s">
        <v>2672</v>
      </c>
      <c r="C1058" s="201" t="s">
        <v>199</v>
      </c>
      <c r="D1058" s="205" t="s">
        <v>1876</v>
      </c>
      <c r="E1058" s="202" t="s">
        <v>18406</v>
      </c>
      <c r="F1058" s="205" t="s">
        <v>1876</v>
      </c>
    </row>
    <row r="1059" spans="1:6" ht="81">
      <c r="A1059" s="201" t="s">
        <v>2674</v>
      </c>
      <c r="B1059" s="204" t="s">
        <v>2675</v>
      </c>
      <c r="C1059" s="201" t="s">
        <v>199</v>
      </c>
      <c r="D1059" s="205" t="s">
        <v>18029</v>
      </c>
      <c r="E1059" s="202" t="s">
        <v>18406</v>
      </c>
      <c r="F1059" s="205" t="s">
        <v>18029</v>
      </c>
    </row>
    <row r="1060" spans="1:6" ht="81">
      <c r="A1060" s="201" t="s">
        <v>2676</v>
      </c>
      <c r="B1060" s="204" t="s">
        <v>2677</v>
      </c>
      <c r="C1060" s="201" t="s">
        <v>199</v>
      </c>
      <c r="D1060" s="205" t="s">
        <v>19388</v>
      </c>
      <c r="E1060" s="202" t="s">
        <v>18406</v>
      </c>
      <c r="F1060" s="205" t="s">
        <v>19388</v>
      </c>
    </row>
    <row r="1061" spans="1:6" ht="54">
      <c r="A1061" s="201" t="s">
        <v>2678</v>
      </c>
      <c r="B1061" s="204" t="s">
        <v>19389</v>
      </c>
      <c r="C1061" s="201" t="s">
        <v>199</v>
      </c>
      <c r="D1061" s="205" t="s">
        <v>15307</v>
      </c>
      <c r="E1061" s="202" t="s">
        <v>18406</v>
      </c>
      <c r="F1061" s="205" t="s">
        <v>15307</v>
      </c>
    </row>
    <row r="1062" spans="1:6" ht="54">
      <c r="A1062" s="201" t="s">
        <v>2679</v>
      </c>
      <c r="B1062" s="204" t="s">
        <v>19390</v>
      </c>
      <c r="C1062" s="201" t="s">
        <v>199</v>
      </c>
      <c r="D1062" s="205" t="s">
        <v>1857</v>
      </c>
      <c r="E1062" s="202" t="s">
        <v>18406</v>
      </c>
      <c r="F1062" s="205" t="s">
        <v>1857</v>
      </c>
    </row>
    <row r="1063" spans="1:6" ht="54">
      <c r="A1063" s="201" t="s">
        <v>2680</v>
      </c>
      <c r="B1063" s="204" t="s">
        <v>19391</v>
      </c>
      <c r="C1063" s="201" t="s">
        <v>199</v>
      </c>
      <c r="D1063" s="205" t="s">
        <v>1624</v>
      </c>
      <c r="E1063" s="202" t="s">
        <v>18406</v>
      </c>
      <c r="F1063" s="205" t="s">
        <v>1624</v>
      </c>
    </row>
    <row r="1064" spans="1:6" ht="54">
      <c r="A1064" s="201" t="s">
        <v>2681</v>
      </c>
      <c r="B1064" s="204" t="s">
        <v>19392</v>
      </c>
      <c r="C1064" s="201" t="s">
        <v>199</v>
      </c>
      <c r="D1064" s="205" t="s">
        <v>19393</v>
      </c>
      <c r="E1064" s="202" t="s">
        <v>18406</v>
      </c>
      <c r="F1064" s="205" t="s">
        <v>19393</v>
      </c>
    </row>
    <row r="1065" spans="1:6" ht="40.5">
      <c r="A1065" s="201" t="s">
        <v>2682</v>
      </c>
      <c r="B1065" s="204" t="s">
        <v>2683</v>
      </c>
      <c r="C1065" s="201" t="s">
        <v>199</v>
      </c>
      <c r="D1065" s="205" t="s">
        <v>2684</v>
      </c>
      <c r="E1065" s="202" t="s">
        <v>18406</v>
      </c>
      <c r="F1065" s="205" t="s">
        <v>2684</v>
      </c>
    </row>
    <row r="1066" spans="1:6" ht="40.5">
      <c r="A1066" s="201" t="s">
        <v>2685</v>
      </c>
      <c r="B1066" s="204" t="s">
        <v>2686</v>
      </c>
      <c r="C1066" s="201" t="s">
        <v>199</v>
      </c>
      <c r="D1066" s="205" t="s">
        <v>2081</v>
      </c>
      <c r="E1066" s="202" t="s">
        <v>18406</v>
      </c>
      <c r="F1066" s="205" t="s">
        <v>2081</v>
      </c>
    </row>
    <row r="1067" spans="1:6" ht="40.5">
      <c r="A1067" s="201" t="s">
        <v>2688</v>
      </c>
      <c r="B1067" s="204" t="s">
        <v>2689</v>
      </c>
      <c r="C1067" s="201" t="s">
        <v>199</v>
      </c>
      <c r="D1067" s="205" t="s">
        <v>11193</v>
      </c>
      <c r="E1067" s="202" t="s">
        <v>18406</v>
      </c>
      <c r="F1067" s="205" t="s">
        <v>11193</v>
      </c>
    </row>
    <row r="1068" spans="1:6" ht="40.5">
      <c r="A1068" s="201" t="s">
        <v>2690</v>
      </c>
      <c r="B1068" s="204" t="s">
        <v>2691</v>
      </c>
      <c r="C1068" s="201" t="s">
        <v>199</v>
      </c>
      <c r="D1068" s="205" t="s">
        <v>19394</v>
      </c>
      <c r="E1068" s="202" t="s">
        <v>18406</v>
      </c>
      <c r="F1068" s="205" t="s">
        <v>19394</v>
      </c>
    </row>
    <row r="1069" spans="1:6" ht="40.5">
      <c r="A1069" s="201" t="s">
        <v>2693</v>
      </c>
      <c r="B1069" s="204" t="s">
        <v>2694</v>
      </c>
      <c r="C1069" s="201" t="s">
        <v>199</v>
      </c>
      <c r="D1069" s="205" t="s">
        <v>2321</v>
      </c>
      <c r="E1069" s="202" t="s">
        <v>18406</v>
      </c>
      <c r="F1069" s="205" t="s">
        <v>2321</v>
      </c>
    </row>
    <row r="1070" spans="1:6" ht="40.5">
      <c r="A1070" s="201" t="s">
        <v>2696</v>
      </c>
      <c r="B1070" s="204" t="s">
        <v>2697</v>
      </c>
      <c r="C1070" s="201" t="s">
        <v>199</v>
      </c>
      <c r="D1070" s="205" t="s">
        <v>15307</v>
      </c>
      <c r="E1070" s="202" t="s">
        <v>18406</v>
      </c>
      <c r="F1070" s="205" t="s">
        <v>15307</v>
      </c>
    </row>
    <row r="1071" spans="1:6" ht="40.5">
      <c r="A1071" s="201" t="s">
        <v>2699</v>
      </c>
      <c r="B1071" s="204" t="s">
        <v>2700</v>
      </c>
      <c r="C1071" s="201" t="s">
        <v>199</v>
      </c>
      <c r="D1071" s="205" t="s">
        <v>1526</v>
      </c>
      <c r="E1071" s="202" t="s">
        <v>18406</v>
      </c>
      <c r="F1071" s="205" t="s">
        <v>1526</v>
      </c>
    </row>
    <row r="1072" spans="1:6" ht="81">
      <c r="A1072" s="201" t="s">
        <v>2701</v>
      </c>
      <c r="B1072" s="204" t="s">
        <v>2702</v>
      </c>
      <c r="C1072" s="201" t="s">
        <v>199</v>
      </c>
      <c r="D1072" s="205" t="s">
        <v>19395</v>
      </c>
      <c r="E1072" s="202" t="s">
        <v>18406</v>
      </c>
      <c r="F1072" s="205" t="s">
        <v>19395</v>
      </c>
    </row>
    <row r="1073" spans="1:6" ht="81">
      <c r="A1073" s="201" t="s">
        <v>2703</v>
      </c>
      <c r="B1073" s="204" t="s">
        <v>2704</v>
      </c>
      <c r="C1073" s="201" t="s">
        <v>199</v>
      </c>
      <c r="D1073" s="205" t="s">
        <v>19396</v>
      </c>
      <c r="E1073" s="202" t="s">
        <v>18406</v>
      </c>
      <c r="F1073" s="205" t="s">
        <v>19396</v>
      </c>
    </row>
    <row r="1074" spans="1:6" ht="81">
      <c r="A1074" s="201" t="s">
        <v>2705</v>
      </c>
      <c r="B1074" s="204" t="s">
        <v>2706</v>
      </c>
      <c r="C1074" s="201" t="s">
        <v>199</v>
      </c>
      <c r="D1074" s="205" t="s">
        <v>19397</v>
      </c>
      <c r="E1074" s="202" t="s">
        <v>18406</v>
      </c>
      <c r="F1074" s="205" t="s">
        <v>19397</v>
      </c>
    </row>
    <row r="1075" spans="1:6" ht="94.5">
      <c r="A1075" s="201" t="s">
        <v>2707</v>
      </c>
      <c r="B1075" s="204" t="s">
        <v>2708</v>
      </c>
      <c r="C1075" s="201" t="s">
        <v>199</v>
      </c>
      <c r="D1075" s="205" t="s">
        <v>19398</v>
      </c>
      <c r="E1075" s="202" t="s">
        <v>18406</v>
      </c>
      <c r="F1075" s="205" t="s">
        <v>19398</v>
      </c>
    </row>
    <row r="1076" spans="1:6" ht="54">
      <c r="A1076" s="201" t="s">
        <v>2709</v>
      </c>
      <c r="B1076" s="204" t="s">
        <v>2710</v>
      </c>
      <c r="C1076" s="201" t="s">
        <v>199</v>
      </c>
      <c r="D1076" s="205" t="s">
        <v>19399</v>
      </c>
      <c r="E1076" s="202" t="s">
        <v>18406</v>
      </c>
      <c r="F1076" s="205" t="s">
        <v>19399</v>
      </c>
    </row>
    <row r="1077" spans="1:6" ht="54">
      <c r="A1077" s="201" t="s">
        <v>2711</v>
      </c>
      <c r="B1077" s="204" t="s">
        <v>2712</v>
      </c>
      <c r="C1077" s="201" t="s">
        <v>199</v>
      </c>
      <c r="D1077" s="205" t="s">
        <v>1665</v>
      </c>
      <c r="E1077" s="202" t="s">
        <v>18406</v>
      </c>
      <c r="F1077" s="205" t="s">
        <v>1665</v>
      </c>
    </row>
    <row r="1078" spans="1:6" ht="54">
      <c r="A1078" s="201" t="s">
        <v>2713</v>
      </c>
      <c r="B1078" s="204" t="s">
        <v>2714</v>
      </c>
      <c r="C1078" s="201" t="s">
        <v>199</v>
      </c>
      <c r="D1078" s="205" t="s">
        <v>1492</v>
      </c>
      <c r="E1078" s="202" t="s">
        <v>18406</v>
      </c>
      <c r="F1078" s="205" t="s">
        <v>1492</v>
      </c>
    </row>
    <row r="1079" spans="1:6" ht="54">
      <c r="A1079" s="201" t="s">
        <v>2716</v>
      </c>
      <c r="B1079" s="204" t="s">
        <v>2717</v>
      </c>
      <c r="C1079" s="201" t="s">
        <v>199</v>
      </c>
      <c r="D1079" s="205" t="s">
        <v>2120</v>
      </c>
      <c r="E1079" s="202" t="s">
        <v>18406</v>
      </c>
      <c r="F1079" s="205" t="s">
        <v>2120</v>
      </c>
    </row>
    <row r="1080" spans="1:6" ht="27">
      <c r="A1080" s="201" t="s">
        <v>2718</v>
      </c>
      <c r="B1080" s="204" t="s">
        <v>2719</v>
      </c>
      <c r="C1080" s="201" t="s">
        <v>199</v>
      </c>
      <c r="D1080" s="205" t="s">
        <v>2876</v>
      </c>
      <c r="E1080" s="202" t="s">
        <v>18406</v>
      </c>
      <c r="F1080" s="205" t="s">
        <v>2876</v>
      </c>
    </row>
    <row r="1081" spans="1:6" ht="67.5">
      <c r="A1081" s="201" t="s">
        <v>2720</v>
      </c>
      <c r="B1081" s="204" t="s">
        <v>2721</v>
      </c>
      <c r="C1081" s="201" t="s">
        <v>199</v>
      </c>
      <c r="D1081" s="205" t="s">
        <v>2321</v>
      </c>
      <c r="E1081" s="202" t="s">
        <v>18406</v>
      </c>
      <c r="F1081" s="205" t="s">
        <v>2321</v>
      </c>
    </row>
    <row r="1082" spans="1:6" ht="67.5">
      <c r="A1082" s="201" t="s">
        <v>2722</v>
      </c>
      <c r="B1082" s="204" t="s">
        <v>2723</v>
      </c>
      <c r="C1082" s="201" t="s">
        <v>199</v>
      </c>
      <c r="D1082" s="205" t="s">
        <v>1473</v>
      </c>
      <c r="E1082" s="202" t="s">
        <v>18406</v>
      </c>
      <c r="F1082" s="205" t="s">
        <v>1473</v>
      </c>
    </row>
    <row r="1083" spans="1:6" ht="67.5">
      <c r="A1083" s="201" t="s">
        <v>2724</v>
      </c>
      <c r="B1083" s="204" t="s">
        <v>2725</v>
      </c>
      <c r="C1083" s="201" t="s">
        <v>199</v>
      </c>
      <c r="D1083" s="205" t="s">
        <v>13746</v>
      </c>
      <c r="E1083" s="202" t="s">
        <v>18406</v>
      </c>
      <c r="F1083" s="205" t="s">
        <v>13746</v>
      </c>
    </row>
    <row r="1084" spans="1:6" ht="40.5">
      <c r="A1084" s="201" t="s">
        <v>2726</v>
      </c>
      <c r="B1084" s="204" t="s">
        <v>19400</v>
      </c>
      <c r="C1084" s="201" t="s">
        <v>199</v>
      </c>
      <c r="D1084" s="205" t="s">
        <v>17464</v>
      </c>
      <c r="E1084" s="202" t="s">
        <v>18406</v>
      </c>
      <c r="F1084" s="205" t="s">
        <v>17464</v>
      </c>
    </row>
    <row r="1085" spans="1:6" ht="40.5">
      <c r="A1085" s="201" t="s">
        <v>2728</v>
      </c>
      <c r="B1085" s="204" t="s">
        <v>19401</v>
      </c>
      <c r="C1085" s="201" t="s">
        <v>199</v>
      </c>
      <c r="D1085" s="205" t="s">
        <v>17451</v>
      </c>
      <c r="E1085" s="202" t="s">
        <v>18406</v>
      </c>
      <c r="F1085" s="205" t="s">
        <v>17451</v>
      </c>
    </row>
    <row r="1086" spans="1:6" ht="40.5">
      <c r="A1086" s="201" t="s">
        <v>2730</v>
      </c>
      <c r="B1086" s="204" t="s">
        <v>19402</v>
      </c>
      <c r="C1086" s="201" t="s">
        <v>199</v>
      </c>
      <c r="D1086" s="205" t="s">
        <v>17464</v>
      </c>
      <c r="E1086" s="202" t="s">
        <v>18406</v>
      </c>
      <c r="F1086" s="205" t="s">
        <v>17464</v>
      </c>
    </row>
    <row r="1087" spans="1:6" ht="40.5">
      <c r="A1087" s="201" t="s">
        <v>2731</v>
      </c>
      <c r="B1087" s="204" t="s">
        <v>19403</v>
      </c>
      <c r="C1087" s="201" t="s">
        <v>199</v>
      </c>
      <c r="D1087" s="205" t="s">
        <v>2433</v>
      </c>
      <c r="E1087" s="202" t="s">
        <v>18406</v>
      </c>
      <c r="F1087" s="205" t="s">
        <v>2433</v>
      </c>
    </row>
    <row r="1088" spans="1:6" ht="40.5">
      <c r="A1088" s="201" t="s">
        <v>2732</v>
      </c>
      <c r="B1088" s="204" t="s">
        <v>2733</v>
      </c>
      <c r="C1088" s="201" t="s">
        <v>199</v>
      </c>
      <c r="D1088" s="205" t="s">
        <v>19399</v>
      </c>
      <c r="E1088" s="202" t="s">
        <v>18406</v>
      </c>
      <c r="F1088" s="205" t="s">
        <v>19399</v>
      </c>
    </row>
    <row r="1089" spans="1:6" ht="40.5">
      <c r="A1089" s="201" t="s">
        <v>2734</v>
      </c>
      <c r="B1089" s="204" t="s">
        <v>2735</v>
      </c>
      <c r="C1089" s="201" t="s">
        <v>199</v>
      </c>
      <c r="D1089" s="205" t="s">
        <v>1665</v>
      </c>
      <c r="E1089" s="202" t="s">
        <v>18406</v>
      </c>
      <c r="F1089" s="205" t="s">
        <v>1665</v>
      </c>
    </row>
    <row r="1090" spans="1:6" ht="40.5">
      <c r="A1090" s="201" t="s">
        <v>2736</v>
      </c>
      <c r="B1090" s="204" t="s">
        <v>2737</v>
      </c>
      <c r="C1090" s="201" t="s">
        <v>199</v>
      </c>
      <c r="D1090" s="205" t="s">
        <v>1506</v>
      </c>
      <c r="E1090" s="202" t="s">
        <v>18406</v>
      </c>
      <c r="F1090" s="205" t="s">
        <v>1506</v>
      </c>
    </row>
    <row r="1091" spans="1:6" ht="54">
      <c r="A1091" s="201" t="s">
        <v>2739</v>
      </c>
      <c r="B1091" s="204" t="s">
        <v>2740</v>
      </c>
      <c r="C1091" s="201" t="s">
        <v>199</v>
      </c>
      <c r="D1091" s="205" t="s">
        <v>2416</v>
      </c>
      <c r="E1091" s="202" t="s">
        <v>18406</v>
      </c>
      <c r="F1091" s="205" t="s">
        <v>2416</v>
      </c>
    </row>
    <row r="1092" spans="1:6" ht="54">
      <c r="A1092" s="201" t="s">
        <v>2742</v>
      </c>
      <c r="B1092" s="204" t="s">
        <v>2743</v>
      </c>
      <c r="C1092" s="201" t="s">
        <v>199</v>
      </c>
      <c r="D1092" s="205" t="s">
        <v>19404</v>
      </c>
      <c r="E1092" s="202" t="s">
        <v>18406</v>
      </c>
      <c r="F1092" s="205" t="s">
        <v>19404</v>
      </c>
    </row>
    <row r="1093" spans="1:6" ht="54">
      <c r="A1093" s="201" t="s">
        <v>2744</v>
      </c>
      <c r="B1093" s="204" t="s">
        <v>2745</v>
      </c>
      <c r="C1093" s="201" t="s">
        <v>199</v>
      </c>
      <c r="D1093" s="205" t="s">
        <v>15934</v>
      </c>
      <c r="E1093" s="202" t="s">
        <v>18406</v>
      </c>
      <c r="F1093" s="205" t="s">
        <v>15934</v>
      </c>
    </row>
    <row r="1094" spans="1:6" ht="54">
      <c r="A1094" s="201" t="s">
        <v>2747</v>
      </c>
      <c r="B1094" s="204" t="s">
        <v>2748</v>
      </c>
      <c r="C1094" s="201" t="s">
        <v>199</v>
      </c>
      <c r="D1094" s="205" t="s">
        <v>19405</v>
      </c>
      <c r="E1094" s="202" t="s">
        <v>18406</v>
      </c>
      <c r="F1094" s="205" t="s">
        <v>19405</v>
      </c>
    </row>
    <row r="1095" spans="1:6" ht="54">
      <c r="A1095" s="201" t="s">
        <v>2749</v>
      </c>
      <c r="B1095" s="204" t="s">
        <v>2750</v>
      </c>
      <c r="C1095" s="201" t="s">
        <v>199</v>
      </c>
      <c r="D1095" s="205" t="s">
        <v>17210</v>
      </c>
      <c r="E1095" s="202" t="s">
        <v>18406</v>
      </c>
      <c r="F1095" s="205" t="s">
        <v>17210</v>
      </c>
    </row>
    <row r="1096" spans="1:6" ht="54">
      <c r="A1096" s="201" t="s">
        <v>2751</v>
      </c>
      <c r="B1096" s="204" t="s">
        <v>2752</v>
      </c>
      <c r="C1096" s="201" t="s">
        <v>199</v>
      </c>
      <c r="D1096" s="205" t="s">
        <v>17211</v>
      </c>
      <c r="E1096" s="202" t="s">
        <v>18406</v>
      </c>
      <c r="F1096" s="205" t="s">
        <v>17211</v>
      </c>
    </row>
    <row r="1097" spans="1:6" ht="81">
      <c r="A1097" s="201" t="s">
        <v>2754</v>
      </c>
      <c r="B1097" s="204" t="s">
        <v>2755</v>
      </c>
      <c r="C1097" s="201" t="s">
        <v>199</v>
      </c>
      <c r="D1097" s="205" t="s">
        <v>535</v>
      </c>
      <c r="E1097" s="202" t="s">
        <v>18406</v>
      </c>
      <c r="F1097" s="205" t="s">
        <v>535</v>
      </c>
    </row>
    <row r="1098" spans="1:6" ht="81">
      <c r="A1098" s="201" t="s">
        <v>2757</v>
      </c>
      <c r="B1098" s="204" t="s">
        <v>2758</v>
      </c>
      <c r="C1098" s="201" t="s">
        <v>199</v>
      </c>
      <c r="D1098" s="205" t="s">
        <v>2286</v>
      </c>
      <c r="E1098" s="202" t="s">
        <v>18406</v>
      </c>
      <c r="F1098" s="205" t="s">
        <v>2286</v>
      </c>
    </row>
    <row r="1099" spans="1:6" ht="81">
      <c r="A1099" s="201" t="s">
        <v>2759</v>
      </c>
      <c r="B1099" s="204" t="s">
        <v>2760</v>
      </c>
      <c r="C1099" s="201" t="s">
        <v>199</v>
      </c>
      <c r="D1099" s="205" t="s">
        <v>406</v>
      </c>
      <c r="E1099" s="202" t="s">
        <v>18406</v>
      </c>
      <c r="F1099" s="205" t="s">
        <v>406</v>
      </c>
    </row>
    <row r="1100" spans="1:6" ht="81">
      <c r="A1100" s="201" t="s">
        <v>2762</v>
      </c>
      <c r="B1100" s="204" t="s">
        <v>2763</v>
      </c>
      <c r="C1100" s="201" t="s">
        <v>199</v>
      </c>
      <c r="D1100" s="205" t="s">
        <v>18011</v>
      </c>
      <c r="E1100" s="202" t="s">
        <v>18406</v>
      </c>
      <c r="F1100" s="205" t="s">
        <v>18011</v>
      </c>
    </row>
    <row r="1101" spans="1:6" ht="81">
      <c r="A1101" s="201" t="s">
        <v>2764</v>
      </c>
      <c r="B1101" s="204" t="s">
        <v>2765</v>
      </c>
      <c r="C1101" s="201" t="s">
        <v>199</v>
      </c>
      <c r="D1101" s="205" t="s">
        <v>19229</v>
      </c>
      <c r="E1101" s="202" t="s">
        <v>18406</v>
      </c>
      <c r="F1101" s="205" t="s">
        <v>19229</v>
      </c>
    </row>
    <row r="1102" spans="1:6" ht="81">
      <c r="A1102" s="201" t="s">
        <v>2766</v>
      </c>
      <c r="B1102" s="204" t="s">
        <v>19406</v>
      </c>
      <c r="C1102" s="201" t="s">
        <v>199</v>
      </c>
      <c r="D1102" s="205" t="s">
        <v>10532</v>
      </c>
      <c r="E1102" s="202" t="s">
        <v>18406</v>
      </c>
      <c r="F1102" s="205" t="s">
        <v>10532</v>
      </c>
    </row>
    <row r="1103" spans="1:6" ht="81">
      <c r="A1103" s="201" t="s">
        <v>2768</v>
      </c>
      <c r="B1103" s="204" t="s">
        <v>19407</v>
      </c>
      <c r="C1103" s="201" t="s">
        <v>199</v>
      </c>
      <c r="D1103" s="205" t="s">
        <v>15792</v>
      </c>
      <c r="E1103" s="202" t="s">
        <v>18406</v>
      </c>
      <c r="F1103" s="205" t="s">
        <v>15792</v>
      </c>
    </row>
    <row r="1104" spans="1:6" ht="81">
      <c r="A1104" s="201" t="s">
        <v>2770</v>
      </c>
      <c r="B1104" s="204" t="s">
        <v>19408</v>
      </c>
      <c r="C1104" s="201" t="s">
        <v>199</v>
      </c>
      <c r="D1104" s="205" t="s">
        <v>8518</v>
      </c>
      <c r="E1104" s="202" t="s">
        <v>18406</v>
      </c>
      <c r="F1104" s="205" t="s">
        <v>8518</v>
      </c>
    </row>
    <row r="1105" spans="1:6" ht="81">
      <c r="A1105" s="201" t="s">
        <v>2772</v>
      </c>
      <c r="B1105" s="204" t="s">
        <v>19409</v>
      </c>
      <c r="C1105" s="201" t="s">
        <v>199</v>
      </c>
      <c r="D1105" s="205" t="s">
        <v>19410</v>
      </c>
      <c r="E1105" s="202" t="s">
        <v>18406</v>
      </c>
      <c r="F1105" s="205" t="s">
        <v>19410</v>
      </c>
    </row>
    <row r="1106" spans="1:6" ht="40.5">
      <c r="A1106" s="201" t="s">
        <v>2773</v>
      </c>
      <c r="B1106" s="204" t="s">
        <v>2774</v>
      </c>
      <c r="C1106" s="201" t="s">
        <v>199</v>
      </c>
      <c r="D1106" s="205" t="s">
        <v>15229</v>
      </c>
      <c r="E1106" s="202" t="s">
        <v>18406</v>
      </c>
      <c r="F1106" s="205" t="s">
        <v>15229</v>
      </c>
    </row>
    <row r="1107" spans="1:6" ht="40.5">
      <c r="A1107" s="201" t="s">
        <v>2776</v>
      </c>
      <c r="B1107" s="204" t="s">
        <v>2777</v>
      </c>
      <c r="C1107" s="201" t="s">
        <v>199</v>
      </c>
      <c r="D1107" s="205" t="s">
        <v>2608</v>
      </c>
      <c r="E1107" s="202" t="s">
        <v>18406</v>
      </c>
      <c r="F1107" s="205" t="s">
        <v>2608</v>
      </c>
    </row>
    <row r="1108" spans="1:6" ht="40.5">
      <c r="A1108" s="201" t="s">
        <v>2778</v>
      </c>
      <c r="B1108" s="204" t="s">
        <v>2779</v>
      </c>
      <c r="C1108" s="201" t="s">
        <v>199</v>
      </c>
      <c r="D1108" s="205" t="s">
        <v>2131</v>
      </c>
      <c r="E1108" s="202" t="s">
        <v>18406</v>
      </c>
      <c r="F1108" s="205" t="s">
        <v>2131</v>
      </c>
    </row>
    <row r="1109" spans="1:6" ht="54">
      <c r="A1109" s="201" t="s">
        <v>2780</v>
      </c>
      <c r="B1109" s="204" t="s">
        <v>2781</v>
      </c>
      <c r="C1109" s="201" t="s">
        <v>199</v>
      </c>
      <c r="D1109" s="205" t="s">
        <v>19411</v>
      </c>
      <c r="E1109" s="202" t="s">
        <v>18406</v>
      </c>
      <c r="F1109" s="205" t="s">
        <v>19411</v>
      </c>
    </row>
    <row r="1110" spans="1:6" ht="40.5">
      <c r="A1110" s="201" t="s">
        <v>2783</v>
      </c>
      <c r="B1110" s="204" t="s">
        <v>2784</v>
      </c>
      <c r="C1110" s="201" t="s">
        <v>199</v>
      </c>
      <c r="D1110" s="205" t="s">
        <v>8677</v>
      </c>
      <c r="E1110" s="202" t="s">
        <v>18406</v>
      </c>
      <c r="F1110" s="205" t="s">
        <v>8677</v>
      </c>
    </row>
    <row r="1111" spans="1:6" ht="27">
      <c r="A1111" s="201" t="s">
        <v>2785</v>
      </c>
      <c r="B1111" s="204" t="s">
        <v>2786</v>
      </c>
      <c r="C1111" s="201" t="s">
        <v>199</v>
      </c>
      <c r="D1111" s="205" t="s">
        <v>1386</v>
      </c>
      <c r="E1111" s="202" t="s">
        <v>18406</v>
      </c>
      <c r="F1111" s="205" t="s">
        <v>1386</v>
      </c>
    </row>
    <row r="1112" spans="1:6" ht="40.5">
      <c r="A1112" s="201" t="s">
        <v>2787</v>
      </c>
      <c r="B1112" s="204" t="s">
        <v>2788</v>
      </c>
      <c r="C1112" s="201" t="s">
        <v>199</v>
      </c>
      <c r="D1112" s="205" t="s">
        <v>2761</v>
      </c>
      <c r="E1112" s="202" t="s">
        <v>18406</v>
      </c>
      <c r="F1112" s="205" t="s">
        <v>2761</v>
      </c>
    </row>
    <row r="1113" spans="1:6" ht="40.5">
      <c r="A1113" s="201" t="s">
        <v>2790</v>
      </c>
      <c r="B1113" s="204" t="s">
        <v>2791</v>
      </c>
      <c r="C1113" s="201" t="s">
        <v>199</v>
      </c>
      <c r="D1113" s="205" t="s">
        <v>19412</v>
      </c>
      <c r="E1113" s="202" t="s">
        <v>18406</v>
      </c>
      <c r="F1113" s="205" t="s">
        <v>19412</v>
      </c>
    </row>
    <row r="1114" spans="1:6" ht="40.5">
      <c r="A1114" s="201" t="s">
        <v>2793</v>
      </c>
      <c r="B1114" s="204" t="s">
        <v>2794</v>
      </c>
      <c r="C1114" s="201" t="s">
        <v>199</v>
      </c>
      <c r="D1114" s="205" t="s">
        <v>2283</v>
      </c>
      <c r="E1114" s="202" t="s">
        <v>18406</v>
      </c>
      <c r="F1114" s="205" t="s">
        <v>2283</v>
      </c>
    </row>
    <row r="1115" spans="1:6" ht="27">
      <c r="A1115" s="201" t="s">
        <v>2795</v>
      </c>
      <c r="B1115" s="204" t="s">
        <v>2796</v>
      </c>
      <c r="C1115" s="201" t="s">
        <v>199</v>
      </c>
      <c r="D1115" s="205" t="s">
        <v>15709</v>
      </c>
      <c r="E1115" s="202" t="s">
        <v>18406</v>
      </c>
      <c r="F1115" s="205" t="s">
        <v>15709</v>
      </c>
    </row>
    <row r="1116" spans="1:6" ht="40.5">
      <c r="A1116" s="201" t="s">
        <v>2797</v>
      </c>
      <c r="B1116" s="204" t="s">
        <v>2798</v>
      </c>
      <c r="C1116" s="201" t="s">
        <v>199</v>
      </c>
      <c r="D1116" s="205" t="s">
        <v>10232</v>
      </c>
      <c r="E1116" s="202" t="s">
        <v>18406</v>
      </c>
      <c r="F1116" s="205" t="s">
        <v>10232</v>
      </c>
    </row>
    <row r="1117" spans="1:6" ht="40.5">
      <c r="A1117" s="201" t="s">
        <v>2799</v>
      </c>
      <c r="B1117" s="204" t="s">
        <v>2800</v>
      </c>
      <c r="C1117" s="201" t="s">
        <v>199</v>
      </c>
      <c r="D1117" s="205" t="s">
        <v>19413</v>
      </c>
      <c r="E1117" s="202" t="s">
        <v>18406</v>
      </c>
      <c r="F1117" s="205" t="s">
        <v>19413</v>
      </c>
    </row>
    <row r="1118" spans="1:6" ht="40.5">
      <c r="A1118" s="201" t="s">
        <v>2801</v>
      </c>
      <c r="B1118" s="204" t="s">
        <v>19414</v>
      </c>
      <c r="C1118" s="201" t="s">
        <v>199</v>
      </c>
      <c r="D1118" s="205" t="s">
        <v>8960</v>
      </c>
      <c r="E1118" s="202" t="s">
        <v>18406</v>
      </c>
      <c r="F1118" s="205" t="s">
        <v>8960</v>
      </c>
    </row>
    <row r="1119" spans="1:6" ht="40.5">
      <c r="A1119" s="201" t="s">
        <v>2802</v>
      </c>
      <c r="B1119" s="204" t="s">
        <v>19415</v>
      </c>
      <c r="C1119" s="201" t="s">
        <v>199</v>
      </c>
      <c r="D1119" s="205" t="s">
        <v>9439</v>
      </c>
      <c r="E1119" s="202" t="s">
        <v>18406</v>
      </c>
      <c r="F1119" s="205" t="s">
        <v>9439</v>
      </c>
    </row>
    <row r="1120" spans="1:6" ht="40.5">
      <c r="A1120" s="201" t="s">
        <v>2804</v>
      </c>
      <c r="B1120" s="204" t="s">
        <v>19416</v>
      </c>
      <c r="C1120" s="201" t="s">
        <v>199</v>
      </c>
      <c r="D1120" s="205" t="s">
        <v>19417</v>
      </c>
      <c r="E1120" s="202" t="s">
        <v>18406</v>
      </c>
      <c r="F1120" s="205" t="s">
        <v>19417</v>
      </c>
    </row>
    <row r="1121" spans="1:6" ht="40.5">
      <c r="A1121" s="201" t="s">
        <v>2806</v>
      </c>
      <c r="B1121" s="204" t="s">
        <v>19418</v>
      </c>
      <c r="C1121" s="201" t="s">
        <v>199</v>
      </c>
      <c r="D1121" s="205" t="s">
        <v>19419</v>
      </c>
      <c r="E1121" s="202" t="s">
        <v>18406</v>
      </c>
      <c r="F1121" s="205" t="s">
        <v>19419</v>
      </c>
    </row>
    <row r="1122" spans="1:6" ht="40.5">
      <c r="A1122" s="201" t="s">
        <v>2807</v>
      </c>
      <c r="B1122" s="204" t="s">
        <v>19420</v>
      </c>
      <c r="C1122" s="201" t="s">
        <v>199</v>
      </c>
      <c r="D1122" s="205" t="s">
        <v>12962</v>
      </c>
      <c r="E1122" s="202" t="s">
        <v>18406</v>
      </c>
      <c r="F1122" s="205" t="s">
        <v>12962</v>
      </c>
    </row>
    <row r="1123" spans="1:6" ht="40.5">
      <c r="A1123" s="201" t="s">
        <v>2809</v>
      </c>
      <c r="B1123" s="204" t="s">
        <v>19421</v>
      </c>
      <c r="C1123" s="201" t="s">
        <v>199</v>
      </c>
      <c r="D1123" s="205" t="s">
        <v>15445</v>
      </c>
      <c r="E1123" s="202" t="s">
        <v>18406</v>
      </c>
      <c r="F1123" s="205" t="s">
        <v>15445</v>
      </c>
    </row>
    <row r="1124" spans="1:6" ht="40.5">
      <c r="A1124" s="201" t="s">
        <v>2811</v>
      </c>
      <c r="B1124" s="204" t="s">
        <v>19422</v>
      </c>
      <c r="C1124" s="201" t="s">
        <v>199</v>
      </c>
      <c r="D1124" s="205" t="s">
        <v>12962</v>
      </c>
      <c r="E1124" s="202" t="s">
        <v>18406</v>
      </c>
      <c r="F1124" s="205" t="s">
        <v>12962</v>
      </c>
    </row>
    <row r="1125" spans="1:6" ht="40.5">
      <c r="A1125" s="201" t="s">
        <v>2813</v>
      </c>
      <c r="B1125" s="204" t="s">
        <v>19423</v>
      </c>
      <c r="C1125" s="201" t="s">
        <v>199</v>
      </c>
      <c r="D1125" s="205" t="s">
        <v>19424</v>
      </c>
      <c r="E1125" s="202" t="s">
        <v>18406</v>
      </c>
      <c r="F1125" s="205" t="s">
        <v>19424</v>
      </c>
    </row>
    <row r="1126" spans="1:6" ht="40.5">
      <c r="A1126" s="201" t="s">
        <v>2814</v>
      </c>
      <c r="B1126" s="204" t="s">
        <v>2815</v>
      </c>
      <c r="C1126" s="201" t="s">
        <v>199</v>
      </c>
      <c r="D1126" s="205" t="s">
        <v>15626</v>
      </c>
      <c r="E1126" s="202" t="s">
        <v>18406</v>
      </c>
      <c r="F1126" s="205" t="s">
        <v>15626</v>
      </c>
    </row>
    <row r="1127" spans="1:6" ht="40.5">
      <c r="A1127" s="201" t="s">
        <v>2816</v>
      </c>
      <c r="B1127" s="204" t="s">
        <v>2817</v>
      </c>
      <c r="C1127" s="201" t="s">
        <v>199</v>
      </c>
      <c r="D1127" s="205" t="s">
        <v>15307</v>
      </c>
      <c r="E1127" s="202" t="s">
        <v>18406</v>
      </c>
      <c r="F1127" s="205" t="s">
        <v>15307</v>
      </c>
    </row>
    <row r="1128" spans="1:6" ht="40.5">
      <c r="A1128" s="201" t="s">
        <v>2818</v>
      </c>
      <c r="B1128" s="204" t="s">
        <v>2819</v>
      </c>
      <c r="C1128" s="201" t="s">
        <v>199</v>
      </c>
      <c r="D1128" s="205" t="s">
        <v>18633</v>
      </c>
      <c r="E1128" s="202" t="s">
        <v>18406</v>
      </c>
      <c r="F1128" s="205" t="s">
        <v>18633</v>
      </c>
    </row>
    <row r="1129" spans="1:6" ht="40.5">
      <c r="A1129" s="201" t="s">
        <v>2820</v>
      </c>
      <c r="B1129" s="204" t="s">
        <v>2821</v>
      </c>
      <c r="C1129" s="201" t="s">
        <v>199</v>
      </c>
      <c r="D1129" s="205" t="s">
        <v>1161</v>
      </c>
      <c r="E1129" s="202" t="s">
        <v>18406</v>
      </c>
      <c r="F1129" s="205" t="s">
        <v>1161</v>
      </c>
    </row>
    <row r="1130" spans="1:6" ht="40.5">
      <c r="A1130" s="201" t="s">
        <v>2822</v>
      </c>
      <c r="B1130" s="204" t="s">
        <v>2823</v>
      </c>
      <c r="C1130" s="201" t="s">
        <v>199</v>
      </c>
      <c r="D1130" s="205" t="s">
        <v>17487</v>
      </c>
      <c r="E1130" s="202" t="s">
        <v>18406</v>
      </c>
      <c r="F1130" s="205" t="s">
        <v>17487</v>
      </c>
    </row>
    <row r="1131" spans="1:6" ht="40.5">
      <c r="A1131" s="201" t="s">
        <v>2825</v>
      </c>
      <c r="B1131" s="204" t="s">
        <v>2826</v>
      </c>
      <c r="C1131" s="201" t="s">
        <v>199</v>
      </c>
      <c r="D1131" s="205" t="s">
        <v>8489</v>
      </c>
      <c r="E1131" s="202" t="s">
        <v>18406</v>
      </c>
      <c r="F1131" s="205" t="s">
        <v>8489</v>
      </c>
    </row>
    <row r="1132" spans="1:6" ht="40.5">
      <c r="A1132" s="201" t="s">
        <v>2827</v>
      </c>
      <c r="B1132" s="204" t="s">
        <v>2828</v>
      </c>
      <c r="C1132" s="201" t="s">
        <v>199</v>
      </c>
      <c r="D1132" s="205" t="s">
        <v>10811</v>
      </c>
      <c r="E1132" s="202" t="s">
        <v>18406</v>
      </c>
      <c r="F1132" s="205" t="s">
        <v>10811</v>
      </c>
    </row>
    <row r="1133" spans="1:6" ht="40.5">
      <c r="A1133" s="201" t="s">
        <v>2830</v>
      </c>
      <c r="B1133" s="204" t="s">
        <v>2831</v>
      </c>
      <c r="C1133" s="201" t="s">
        <v>199</v>
      </c>
      <c r="D1133" s="205" t="s">
        <v>5811</v>
      </c>
      <c r="E1133" s="202" t="s">
        <v>18406</v>
      </c>
      <c r="F1133" s="205" t="s">
        <v>5811</v>
      </c>
    </row>
    <row r="1134" spans="1:6" ht="40.5">
      <c r="A1134" s="201" t="s">
        <v>2833</v>
      </c>
      <c r="B1134" s="204" t="s">
        <v>2834</v>
      </c>
      <c r="C1134" s="201" t="s">
        <v>199</v>
      </c>
      <c r="D1134" s="205" t="s">
        <v>19425</v>
      </c>
      <c r="E1134" s="202" t="s">
        <v>18406</v>
      </c>
      <c r="F1134" s="205" t="s">
        <v>19425</v>
      </c>
    </row>
    <row r="1135" spans="1:6" ht="40.5">
      <c r="A1135" s="201" t="s">
        <v>2835</v>
      </c>
      <c r="B1135" s="204" t="s">
        <v>2836</v>
      </c>
      <c r="C1135" s="201" t="s">
        <v>199</v>
      </c>
      <c r="D1135" s="205" t="s">
        <v>17829</v>
      </c>
      <c r="E1135" s="202" t="s">
        <v>18406</v>
      </c>
      <c r="F1135" s="205" t="s">
        <v>17829</v>
      </c>
    </row>
    <row r="1136" spans="1:6" ht="40.5">
      <c r="A1136" s="201" t="s">
        <v>2838</v>
      </c>
      <c r="B1136" s="204" t="s">
        <v>2839</v>
      </c>
      <c r="C1136" s="201" t="s">
        <v>199</v>
      </c>
      <c r="D1136" s="205" t="s">
        <v>19426</v>
      </c>
      <c r="E1136" s="202" t="s">
        <v>18406</v>
      </c>
      <c r="F1136" s="205" t="s">
        <v>19426</v>
      </c>
    </row>
    <row r="1137" spans="1:6" ht="40.5">
      <c r="A1137" s="201" t="s">
        <v>2840</v>
      </c>
      <c r="B1137" s="204" t="s">
        <v>2841</v>
      </c>
      <c r="C1137" s="201" t="s">
        <v>199</v>
      </c>
      <c r="D1137" s="205" t="s">
        <v>19427</v>
      </c>
      <c r="E1137" s="202" t="s">
        <v>18406</v>
      </c>
      <c r="F1137" s="205" t="s">
        <v>19427</v>
      </c>
    </row>
    <row r="1138" spans="1:6" ht="40.5">
      <c r="A1138" s="201" t="s">
        <v>2842</v>
      </c>
      <c r="B1138" s="204" t="s">
        <v>2843</v>
      </c>
      <c r="C1138" s="201" t="s">
        <v>199</v>
      </c>
      <c r="D1138" s="205" t="s">
        <v>13923</v>
      </c>
      <c r="E1138" s="202" t="s">
        <v>18406</v>
      </c>
      <c r="F1138" s="205" t="s">
        <v>13923</v>
      </c>
    </row>
    <row r="1139" spans="1:6" ht="40.5">
      <c r="A1139" s="201" t="s">
        <v>2845</v>
      </c>
      <c r="B1139" s="204" t="s">
        <v>2846</v>
      </c>
      <c r="C1139" s="201" t="s">
        <v>199</v>
      </c>
      <c r="D1139" s="205" t="s">
        <v>3602</v>
      </c>
      <c r="E1139" s="202" t="s">
        <v>18406</v>
      </c>
      <c r="F1139" s="205" t="s">
        <v>3602</v>
      </c>
    </row>
    <row r="1140" spans="1:6" ht="40.5">
      <c r="A1140" s="201" t="s">
        <v>2848</v>
      </c>
      <c r="B1140" s="204" t="s">
        <v>2849</v>
      </c>
      <c r="C1140" s="201" t="s">
        <v>199</v>
      </c>
      <c r="D1140" s="205" t="s">
        <v>18062</v>
      </c>
      <c r="E1140" s="202" t="s">
        <v>18406</v>
      </c>
      <c r="F1140" s="205" t="s">
        <v>18062</v>
      </c>
    </row>
    <row r="1141" spans="1:6" ht="40.5">
      <c r="A1141" s="201" t="s">
        <v>2850</v>
      </c>
      <c r="B1141" s="204" t="s">
        <v>2851</v>
      </c>
      <c r="C1141" s="201" t="s">
        <v>199</v>
      </c>
      <c r="D1141" s="205" t="s">
        <v>1665</v>
      </c>
      <c r="E1141" s="202" t="s">
        <v>18406</v>
      </c>
      <c r="F1141" s="205" t="s">
        <v>1665</v>
      </c>
    </row>
    <row r="1142" spans="1:6" ht="40.5">
      <c r="A1142" s="201" t="s">
        <v>2852</v>
      </c>
      <c r="B1142" s="204" t="s">
        <v>2853</v>
      </c>
      <c r="C1142" s="201" t="s">
        <v>199</v>
      </c>
      <c r="D1142" s="205" t="s">
        <v>2605</v>
      </c>
      <c r="E1142" s="202" t="s">
        <v>18406</v>
      </c>
      <c r="F1142" s="205" t="s">
        <v>2605</v>
      </c>
    </row>
    <row r="1143" spans="1:6" ht="40.5">
      <c r="A1143" s="201" t="s">
        <v>2854</v>
      </c>
      <c r="B1143" s="204" t="s">
        <v>2855</v>
      </c>
      <c r="C1143" s="201" t="s">
        <v>199</v>
      </c>
      <c r="D1143" s="205" t="s">
        <v>2134</v>
      </c>
      <c r="E1143" s="202" t="s">
        <v>18406</v>
      </c>
      <c r="F1143" s="205" t="s">
        <v>2134</v>
      </c>
    </row>
    <row r="1144" spans="1:6" ht="40.5">
      <c r="A1144" s="201" t="s">
        <v>2856</v>
      </c>
      <c r="B1144" s="204" t="s">
        <v>19428</v>
      </c>
      <c r="C1144" s="201" t="s">
        <v>199</v>
      </c>
      <c r="D1144" s="205" t="s">
        <v>13104</v>
      </c>
      <c r="E1144" s="202" t="s">
        <v>18406</v>
      </c>
      <c r="F1144" s="205" t="s">
        <v>13104</v>
      </c>
    </row>
    <row r="1145" spans="1:6" ht="40.5">
      <c r="A1145" s="201" t="s">
        <v>2857</v>
      </c>
      <c r="B1145" s="204" t="s">
        <v>19429</v>
      </c>
      <c r="C1145" s="201" t="s">
        <v>199</v>
      </c>
      <c r="D1145" s="205" t="s">
        <v>2258</v>
      </c>
      <c r="E1145" s="202" t="s">
        <v>18406</v>
      </c>
      <c r="F1145" s="205" t="s">
        <v>2258</v>
      </c>
    </row>
    <row r="1146" spans="1:6" ht="40.5">
      <c r="A1146" s="201" t="s">
        <v>2858</v>
      </c>
      <c r="B1146" s="204" t="s">
        <v>19430</v>
      </c>
      <c r="C1146" s="201" t="s">
        <v>199</v>
      </c>
      <c r="D1146" s="205" t="s">
        <v>13104</v>
      </c>
      <c r="E1146" s="202" t="s">
        <v>18406</v>
      </c>
      <c r="F1146" s="205" t="s">
        <v>13104</v>
      </c>
    </row>
    <row r="1147" spans="1:6" ht="40.5">
      <c r="A1147" s="201" t="s">
        <v>2859</v>
      </c>
      <c r="B1147" s="204" t="s">
        <v>19431</v>
      </c>
      <c r="C1147" s="201" t="s">
        <v>199</v>
      </c>
      <c r="D1147" s="205" t="s">
        <v>2433</v>
      </c>
      <c r="E1147" s="202" t="s">
        <v>18406</v>
      </c>
      <c r="F1147" s="205" t="s">
        <v>2433</v>
      </c>
    </row>
    <row r="1148" spans="1:6" ht="40.5">
      <c r="A1148" s="201" t="s">
        <v>2860</v>
      </c>
      <c r="B1148" s="204" t="s">
        <v>19432</v>
      </c>
      <c r="C1148" s="201" t="s">
        <v>199</v>
      </c>
      <c r="D1148" s="205" t="s">
        <v>2138</v>
      </c>
      <c r="E1148" s="202" t="s">
        <v>18406</v>
      </c>
      <c r="F1148" s="205" t="s">
        <v>2138</v>
      </c>
    </row>
    <row r="1149" spans="1:6" ht="27">
      <c r="A1149" s="201" t="s">
        <v>2861</v>
      </c>
      <c r="B1149" s="204" t="s">
        <v>2862</v>
      </c>
      <c r="C1149" s="201" t="s">
        <v>199</v>
      </c>
      <c r="D1149" s="205" t="s">
        <v>2004</v>
      </c>
      <c r="E1149" s="202" t="s">
        <v>18406</v>
      </c>
      <c r="F1149" s="205" t="s">
        <v>2004</v>
      </c>
    </row>
    <row r="1150" spans="1:6" ht="27">
      <c r="A1150" s="201" t="s">
        <v>2863</v>
      </c>
      <c r="B1150" s="204" t="s">
        <v>2864</v>
      </c>
      <c r="C1150" s="201" t="s">
        <v>199</v>
      </c>
      <c r="D1150" s="205" t="s">
        <v>1730</v>
      </c>
      <c r="E1150" s="202" t="s">
        <v>18406</v>
      </c>
      <c r="F1150" s="205" t="s">
        <v>1730</v>
      </c>
    </row>
    <row r="1151" spans="1:6" ht="27">
      <c r="A1151" s="201" t="s">
        <v>2866</v>
      </c>
      <c r="B1151" s="204" t="s">
        <v>2867</v>
      </c>
      <c r="C1151" s="201" t="s">
        <v>199</v>
      </c>
      <c r="D1151" s="205" t="s">
        <v>18033</v>
      </c>
      <c r="E1151" s="202" t="s">
        <v>18406</v>
      </c>
      <c r="F1151" s="205" t="s">
        <v>18033</v>
      </c>
    </row>
    <row r="1152" spans="1:6" ht="40.5">
      <c r="A1152" s="201" t="s">
        <v>2869</v>
      </c>
      <c r="B1152" s="204" t="s">
        <v>2870</v>
      </c>
      <c r="C1152" s="201" t="s">
        <v>199</v>
      </c>
      <c r="D1152" s="205" t="s">
        <v>2871</v>
      </c>
      <c r="E1152" s="202" t="s">
        <v>18406</v>
      </c>
      <c r="F1152" s="205" t="s">
        <v>2871</v>
      </c>
    </row>
    <row r="1153" spans="1:6" ht="40.5">
      <c r="A1153" s="201" t="s">
        <v>2872</v>
      </c>
      <c r="B1153" s="204" t="s">
        <v>2873</v>
      </c>
      <c r="C1153" s="201" t="s">
        <v>199</v>
      </c>
      <c r="D1153" s="205" t="s">
        <v>1730</v>
      </c>
      <c r="E1153" s="202" t="s">
        <v>18406</v>
      </c>
      <c r="F1153" s="205" t="s">
        <v>1730</v>
      </c>
    </row>
    <row r="1154" spans="1:6" ht="40.5">
      <c r="A1154" s="201" t="s">
        <v>2874</v>
      </c>
      <c r="B1154" s="204" t="s">
        <v>2875</v>
      </c>
      <c r="C1154" s="201" t="s">
        <v>199</v>
      </c>
      <c r="D1154" s="205" t="s">
        <v>1614</v>
      </c>
      <c r="E1154" s="202" t="s">
        <v>18406</v>
      </c>
      <c r="F1154" s="205" t="s">
        <v>1614</v>
      </c>
    </row>
    <row r="1155" spans="1:6" ht="40.5">
      <c r="A1155" s="201" t="s">
        <v>2877</v>
      </c>
      <c r="B1155" s="204" t="s">
        <v>2878</v>
      </c>
      <c r="C1155" s="201" t="s">
        <v>199</v>
      </c>
      <c r="D1155" s="205" t="s">
        <v>2505</v>
      </c>
      <c r="E1155" s="202" t="s">
        <v>18406</v>
      </c>
      <c r="F1155" s="205" t="s">
        <v>2505</v>
      </c>
    </row>
    <row r="1156" spans="1:6" ht="54">
      <c r="A1156" s="201" t="s">
        <v>2879</v>
      </c>
      <c r="B1156" s="204" t="s">
        <v>2880</v>
      </c>
      <c r="C1156" s="201" t="s">
        <v>199</v>
      </c>
      <c r="D1156" s="205" t="s">
        <v>1989</v>
      </c>
      <c r="E1156" s="202" t="s">
        <v>18406</v>
      </c>
      <c r="F1156" s="205" t="s">
        <v>1989</v>
      </c>
    </row>
    <row r="1157" spans="1:6" ht="54">
      <c r="A1157" s="201" t="s">
        <v>2881</v>
      </c>
      <c r="B1157" s="204" t="s">
        <v>2882</v>
      </c>
      <c r="C1157" s="201" t="s">
        <v>199</v>
      </c>
      <c r="D1157" s="205" t="s">
        <v>1665</v>
      </c>
      <c r="E1157" s="202" t="s">
        <v>18406</v>
      </c>
      <c r="F1157" s="205" t="s">
        <v>1665</v>
      </c>
    </row>
    <row r="1158" spans="1:6" ht="54">
      <c r="A1158" s="201" t="s">
        <v>2883</v>
      </c>
      <c r="B1158" s="204" t="s">
        <v>2884</v>
      </c>
      <c r="C1158" s="201" t="s">
        <v>199</v>
      </c>
      <c r="D1158" s="205" t="s">
        <v>2916</v>
      </c>
      <c r="E1158" s="202" t="s">
        <v>18406</v>
      </c>
      <c r="F1158" s="205" t="s">
        <v>2916</v>
      </c>
    </row>
    <row r="1159" spans="1:6" ht="54">
      <c r="A1159" s="201" t="s">
        <v>2885</v>
      </c>
      <c r="B1159" s="204" t="s">
        <v>2886</v>
      </c>
      <c r="C1159" s="201" t="s">
        <v>199</v>
      </c>
      <c r="D1159" s="205" t="s">
        <v>17338</v>
      </c>
      <c r="E1159" s="202" t="s">
        <v>18406</v>
      </c>
      <c r="F1159" s="205" t="s">
        <v>17338</v>
      </c>
    </row>
    <row r="1160" spans="1:6" ht="40.5">
      <c r="A1160" s="201" t="s">
        <v>2887</v>
      </c>
      <c r="B1160" s="204" t="s">
        <v>19433</v>
      </c>
      <c r="C1160" s="201" t="s">
        <v>199</v>
      </c>
      <c r="D1160" s="205" t="s">
        <v>2301</v>
      </c>
      <c r="E1160" s="202" t="s">
        <v>18406</v>
      </c>
      <c r="F1160" s="205" t="s">
        <v>2301</v>
      </c>
    </row>
    <row r="1161" spans="1:6" ht="40.5">
      <c r="A1161" s="201" t="s">
        <v>2888</v>
      </c>
      <c r="B1161" s="204" t="s">
        <v>19434</v>
      </c>
      <c r="C1161" s="201" t="s">
        <v>199</v>
      </c>
      <c r="D1161" s="205" t="s">
        <v>1718</v>
      </c>
      <c r="E1161" s="202" t="s">
        <v>18406</v>
      </c>
      <c r="F1161" s="205" t="s">
        <v>1718</v>
      </c>
    </row>
    <row r="1162" spans="1:6" ht="40.5">
      <c r="A1162" s="201" t="s">
        <v>2889</v>
      </c>
      <c r="B1162" s="204" t="s">
        <v>19435</v>
      </c>
      <c r="C1162" s="201" t="s">
        <v>199</v>
      </c>
      <c r="D1162" s="205" t="s">
        <v>2738</v>
      </c>
      <c r="E1162" s="202" t="s">
        <v>18406</v>
      </c>
      <c r="F1162" s="205" t="s">
        <v>2738</v>
      </c>
    </row>
    <row r="1163" spans="1:6" ht="54">
      <c r="A1163" s="201" t="s">
        <v>2891</v>
      </c>
      <c r="B1163" s="204" t="s">
        <v>19436</v>
      </c>
      <c r="C1163" s="201" t="s">
        <v>199</v>
      </c>
      <c r="D1163" s="205" t="s">
        <v>3301</v>
      </c>
      <c r="E1163" s="202" t="s">
        <v>18406</v>
      </c>
      <c r="F1163" s="205" t="s">
        <v>3301</v>
      </c>
    </row>
    <row r="1164" spans="1:6" ht="40.5">
      <c r="A1164" s="201" t="s">
        <v>2892</v>
      </c>
      <c r="B1164" s="204" t="s">
        <v>19437</v>
      </c>
      <c r="C1164" s="201" t="s">
        <v>199</v>
      </c>
      <c r="D1164" s="205" t="s">
        <v>19438</v>
      </c>
      <c r="E1164" s="202" t="s">
        <v>18406</v>
      </c>
      <c r="F1164" s="205" t="s">
        <v>19438</v>
      </c>
    </row>
    <row r="1165" spans="1:6" ht="40.5">
      <c r="A1165" s="201" t="s">
        <v>2893</v>
      </c>
      <c r="B1165" s="204" t="s">
        <v>19439</v>
      </c>
      <c r="C1165" s="201" t="s">
        <v>199</v>
      </c>
      <c r="D1165" s="205" t="s">
        <v>1326</v>
      </c>
      <c r="E1165" s="202" t="s">
        <v>18406</v>
      </c>
      <c r="F1165" s="205" t="s">
        <v>1326</v>
      </c>
    </row>
    <row r="1166" spans="1:6" ht="40.5">
      <c r="A1166" s="201" t="s">
        <v>2894</v>
      </c>
      <c r="B1166" s="204" t="s">
        <v>19440</v>
      </c>
      <c r="C1166" s="201" t="s">
        <v>199</v>
      </c>
      <c r="D1166" s="205" t="s">
        <v>19438</v>
      </c>
      <c r="E1166" s="202" t="s">
        <v>18406</v>
      </c>
      <c r="F1166" s="205" t="s">
        <v>19438</v>
      </c>
    </row>
    <row r="1167" spans="1:6" ht="54">
      <c r="A1167" s="201" t="s">
        <v>2895</v>
      </c>
      <c r="B1167" s="204" t="s">
        <v>19441</v>
      </c>
      <c r="C1167" s="201" t="s">
        <v>199</v>
      </c>
      <c r="D1167" s="205" t="s">
        <v>12990</v>
      </c>
      <c r="E1167" s="202" t="s">
        <v>18406</v>
      </c>
      <c r="F1167" s="205" t="s">
        <v>12990</v>
      </c>
    </row>
    <row r="1168" spans="1:6" ht="67.5">
      <c r="A1168" s="201" t="s">
        <v>2896</v>
      </c>
      <c r="B1168" s="204" t="s">
        <v>2897</v>
      </c>
      <c r="C1168" s="201" t="s">
        <v>199</v>
      </c>
      <c r="D1168" s="205" t="s">
        <v>1591</v>
      </c>
      <c r="E1168" s="202" t="s">
        <v>18406</v>
      </c>
      <c r="F1168" s="205" t="s">
        <v>1591</v>
      </c>
    </row>
    <row r="1169" spans="1:6" ht="54">
      <c r="A1169" s="201" t="s">
        <v>2898</v>
      </c>
      <c r="B1169" s="204" t="s">
        <v>2899</v>
      </c>
      <c r="C1169" s="201" t="s">
        <v>199</v>
      </c>
      <c r="D1169" s="205" t="s">
        <v>1998</v>
      </c>
      <c r="E1169" s="202" t="s">
        <v>18406</v>
      </c>
      <c r="F1169" s="205" t="s">
        <v>1998</v>
      </c>
    </row>
    <row r="1170" spans="1:6" ht="67.5">
      <c r="A1170" s="201" t="s">
        <v>2900</v>
      </c>
      <c r="B1170" s="204" t="s">
        <v>2901</v>
      </c>
      <c r="C1170" s="201" t="s">
        <v>199</v>
      </c>
      <c r="D1170" s="205" t="s">
        <v>18043</v>
      </c>
      <c r="E1170" s="202" t="s">
        <v>18406</v>
      </c>
      <c r="F1170" s="205" t="s">
        <v>18043</v>
      </c>
    </row>
    <row r="1171" spans="1:6" ht="67.5">
      <c r="A1171" s="201" t="s">
        <v>2902</v>
      </c>
      <c r="B1171" s="204" t="s">
        <v>2903</v>
      </c>
      <c r="C1171" s="201" t="s">
        <v>199</v>
      </c>
      <c r="D1171" s="205" t="s">
        <v>17402</v>
      </c>
      <c r="E1171" s="202" t="s">
        <v>18406</v>
      </c>
      <c r="F1171" s="205" t="s">
        <v>17402</v>
      </c>
    </row>
    <row r="1172" spans="1:6" ht="54">
      <c r="A1172" s="201" t="s">
        <v>2905</v>
      </c>
      <c r="B1172" s="204" t="s">
        <v>2906</v>
      </c>
      <c r="C1172" s="201" t="s">
        <v>199</v>
      </c>
      <c r="D1172" s="205" t="s">
        <v>1955</v>
      </c>
      <c r="E1172" s="202" t="s">
        <v>18406</v>
      </c>
      <c r="F1172" s="205" t="s">
        <v>1955</v>
      </c>
    </row>
    <row r="1173" spans="1:6" ht="54">
      <c r="A1173" s="201" t="s">
        <v>2907</v>
      </c>
      <c r="B1173" s="204" t="s">
        <v>2908</v>
      </c>
      <c r="C1173" s="201" t="s">
        <v>199</v>
      </c>
      <c r="D1173" s="205" t="s">
        <v>19442</v>
      </c>
      <c r="E1173" s="202" t="s">
        <v>18406</v>
      </c>
      <c r="F1173" s="205" t="s">
        <v>19442</v>
      </c>
    </row>
    <row r="1174" spans="1:6" ht="67.5">
      <c r="A1174" s="201" t="s">
        <v>2909</v>
      </c>
      <c r="B1174" s="204" t="s">
        <v>2910</v>
      </c>
      <c r="C1174" s="201" t="s">
        <v>199</v>
      </c>
      <c r="D1174" s="205" t="s">
        <v>19238</v>
      </c>
      <c r="E1174" s="202" t="s">
        <v>18406</v>
      </c>
      <c r="F1174" s="205" t="s">
        <v>19238</v>
      </c>
    </row>
    <row r="1175" spans="1:6" ht="40.5">
      <c r="A1175" s="201" t="s">
        <v>2911</v>
      </c>
      <c r="B1175" s="204" t="s">
        <v>2912</v>
      </c>
      <c r="C1175" s="201" t="s">
        <v>199</v>
      </c>
      <c r="D1175" s="205" t="s">
        <v>17065</v>
      </c>
      <c r="E1175" s="202" t="s">
        <v>18406</v>
      </c>
      <c r="F1175" s="205" t="s">
        <v>17065</v>
      </c>
    </row>
    <row r="1176" spans="1:6" ht="40.5">
      <c r="A1176" s="201" t="s">
        <v>2914</v>
      </c>
      <c r="B1176" s="204" t="s">
        <v>2915</v>
      </c>
      <c r="C1176" s="201" t="s">
        <v>199</v>
      </c>
      <c r="D1176" s="205" t="s">
        <v>15647</v>
      </c>
      <c r="E1176" s="202" t="s">
        <v>18406</v>
      </c>
      <c r="F1176" s="205" t="s">
        <v>15647</v>
      </c>
    </row>
    <row r="1177" spans="1:6" ht="40.5">
      <c r="A1177" s="201" t="s">
        <v>2917</v>
      </c>
      <c r="B1177" s="204" t="s">
        <v>2918</v>
      </c>
      <c r="C1177" s="201" t="s">
        <v>199</v>
      </c>
      <c r="D1177" s="205" t="s">
        <v>2363</v>
      </c>
      <c r="E1177" s="202" t="s">
        <v>18406</v>
      </c>
      <c r="F1177" s="205" t="s">
        <v>2363</v>
      </c>
    </row>
    <row r="1178" spans="1:6" ht="54">
      <c r="A1178" s="201" t="s">
        <v>2920</v>
      </c>
      <c r="B1178" s="204" t="s">
        <v>2921</v>
      </c>
      <c r="C1178" s="201" t="s">
        <v>199</v>
      </c>
      <c r="D1178" s="205" t="s">
        <v>14090</v>
      </c>
      <c r="E1178" s="202" t="s">
        <v>18406</v>
      </c>
      <c r="F1178" s="205" t="s">
        <v>14090</v>
      </c>
    </row>
    <row r="1179" spans="1:6" ht="54">
      <c r="A1179" s="201" t="s">
        <v>2922</v>
      </c>
      <c r="B1179" s="204" t="s">
        <v>2923</v>
      </c>
      <c r="C1179" s="201" t="s">
        <v>199</v>
      </c>
      <c r="D1179" s="205" t="s">
        <v>13887</v>
      </c>
      <c r="E1179" s="202" t="s">
        <v>18406</v>
      </c>
      <c r="F1179" s="205" t="s">
        <v>13887</v>
      </c>
    </row>
    <row r="1180" spans="1:6" ht="40.5">
      <c r="A1180" s="201" t="s">
        <v>2925</v>
      </c>
      <c r="B1180" s="204" t="s">
        <v>2926</v>
      </c>
      <c r="C1180" s="201" t="s">
        <v>199</v>
      </c>
      <c r="D1180" s="205" t="s">
        <v>19443</v>
      </c>
      <c r="E1180" s="202" t="s">
        <v>18406</v>
      </c>
      <c r="F1180" s="205" t="s">
        <v>19443</v>
      </c>
    </row>
    <row r="1181" spans="1:6" ht="54">
      <c r="A1181" s="201" t="s">
        <v>2928</v>
      </c>
      <c r="B1181" s="204" t="s">
        <v>2929</v>
      </c>
      <c r="C1181" s="201" t="s">
        <v>199</v>
      </c>
      <c r="D1181" s="205" t="s">
        <v>9467</v>
      </c>
      <c r="E1181" s="202" t="s">
        <v>18406</v>
      </c>
      <c r="F1181" s="205" t="s">
        <v>9467</v>
      </c>
    </row>
    <row r="1182" spans="1:6" ht="54">
      <c r="A1182" s="201" t="s">
        <v>2930</v>
      </c>
      <c r="B1182" s="204" t="s">
        <v>2931</v>
      </c>
      <c r="C1182" s="201" t="s">
        <v>199</v>
      </c>
      <c r="D1182" s="205" t="s">
        <v>2496</v>
      </c>
      <c r="E1182" s="202" t="s">
        <v>18406</v>
      </c>
      <c r="F1182" s="205" t="s">
        <v>2496</v>
      </c>
    </row>
    <row r="1183" spans="1:6" ht="67.5">
      <c r="A1183" s="201" t="s">
        <v>2933</v>
      </c>
      <c r="B1183" s="204" t="s">
        <v>2934</v>
      </c>
      <c r="C1183" s="201" t="s">
        <v>199</v>
      </c>
      <c r="D1183" s="205" t="s">
        <v>6667</v>
      </c>
      <c r="E1183" s="202" t="s">
        <v>18406</v>
      </c>
      <c r="F1183" s="205" t="s">
        <v>6667</v>
      </c>
    </row>
    <row r="1184" spans="1:6" ht="67.5">
      <c r="A1184" s="201" t="s">
        <v>2936</v>
      </c>
      <c r="B1184" s="204" t="s">
        <v>2937</v>
      </c>
      <c r="C1184" s="201" t="s">
        <v>199</v>
      </c>
      <c r="D1184" s="205" t="s">
        <v>17900</v>
      </c>
      <c r="E1184" s="202" t="s">
        <v>18406</v>
      </c>
      <c r="F1184" s="205" t="s">
        <v>17900</v>
      </c>
    </row>
    <row r="1185" spans="1:6" ht="67.5">
      <c r="A1185" s="201" t="s">
        <v>2938</v>
      </c>
      <c r="B1185" s="204" t="s">
        <v>2939</v>
      </c>
      <c r="C1185" s="201" t="s">
        <v>199</v>
      </c>
      <c r="D1185" s="205" t="s">
        <v>19444</v>
      </c>
      <c r="E1185" s="202" t="s">
        <v>18406</v>
      </c>
      <c r="F1185" s="205" t="s">
        <v>19444</v>
      </c>
    </row>
    <row r="1186" spans="1:6" ht="67.5">
      <c r="A1186" s="201" t="s">
        <v>2941</v>
      </c>
      <c r="B1186" s="204" t="s">
        <v>2942</v>
      </c>
      <c r="C1186" s="201" t="s">
        <v>199</v>
      </c>
      <c r="D1186" s="205" t="s">
        <v>19287</v>
      </c>
      <c r="E1186" s="202" t="s">
        <v>18406</v>
      </c>
      <c r="F1186" s="205" t="s">
        <v>19287</v>
      </c>
    </row>
    <row r="1187" spans="1:6" ht="81">
      <c r="A1187" s="201" t="s">
        <v>2943</v>
      </c>
      <c r="B1187" s="204" t="s">
        <v>2944</v>
      </c>
      <c r="C1187" s="201" t="s">
        <v>199</v>
      </c>
      <c r="D1187" s="205" t="s">
        <v>3243</v>
      </c>
      <c r="E1187" s="202" t="s">
        <v>18406</v>
      </c>
      <c r="F1187" s="205" t="s">
        <v>3243</v>
      </c>
    </row>
    <row r="1188" spans="1:6" ht="81">
      <c r="A1188" s="201" t="s">
        <v>2946</v>
      </c>
      <c r="B1188" s="204" t="s">
        <v>2947</v>
      </c>
      <c r="C1188" s="201" t="s">
        <v>199</v>
      </c>
      <c r="D1188" s="205" t="s">
        <v>2593</v>
      </c>
      <c r="E1188" s="202" t="s">
        <v>18406</v>
      </c>
      <c r="F1188" s="205" t="s">
        <v>2593</v>
      </c>
    </row>
    <row r="1189" spans="1:6" ht="81">
      <c r="A1189" s="201" t="s">
        <v>2948</v>
      </c>
      <c r="B1189" s="204" t="s">
        <v>2949</v>
      </c>
      <c r="C1189" s="201" t="s">
        <v>199</v>
      </c>
      <c r="D1189" s="205" t="s">
        <v>19445</v>
      </c>
      <c r="E1189" s="202" t="s">
        <v>18406</v>
      </c>
      <c r="F1189" s="205" t="s">
        <v>19445</v>
      </c>
    </row>
    <row r="1190" spans="1:6" ht="81">
      <c r="A1190" s="201" t="s">
        <v>2951</v>
      </c>
      <c r="B1190" s="204" t="s">
        <v>2952</v>
      </c>
      <c r="C1190" s="201" t="s">
        <v>199</v>
      </c>
      <c r="D1190" s="205" t="s">
        <v>19287</v>
      </c>
      <c r="E1190" s="202" t="s">
        <v>18406</v>
      </c>
      <c r="F1190" s="205" t="s">
        <v>19287</v>
      </c>
    </row>
    <row r="1191" spans="1:6" ht="40.5">
      <c r="A1191" s="201" t="s">
        <v>2953</v>
      </c>
      <c r="B1191" s="204" t="s">
        <v>2954</v>
      </c>
      <c r="C1191" s="201" t="s">
        <v>199</v>
      </c>
      <c r="D1191" s="205" t="s">
        <v>15789</v>
      </c>
      <c r="E1191" s="202" t="s">
        <v>18406</v>
      </c>
      <c r="F1191" s="205" t="s">
        <v>15789</v>
      </c>
    </row>
    <row r="1192" spans="1:6" ht="40.5">
      <c r="A1192" s="201" t="s">
        <v>2956</v>
      </c>
      <c r="B1192" s="204" t="s">
        <v>2957</v>
      </c>
      <c r="C1192" s="201" t="s">
        <v>199</v>
      </c>
      <c r="D1192" s="205" t="s">
        <v>11627</v>
      </c>
      <c r="E1192" s="202" t="s">
        <v>18406</v>
      </c>
      <c r="F1192" s="205" t="s">
        <v>11627</v>
      </c>
    </row>
    <row r="1193" spans="1:6" ht="40.5">
      <c r="A1193" s="201" t="s">
        <v>2959</v>
      </c>
      <c r="B1193" s="204" t="s">
        <v>2960</v>
      </c>
      <c r="C1193" s="201" t="s">
        <v>199</v>
      </c>
      <c r="D1193" s="205" t="s">
        <v>17198</v>
      </c>
      <c r="E1193" s="202" t="s">
        <v>18406</v>
      </c>
      <c r="F1193" s="205" t="s">
        <v>17198</v>
      </c>
    </row>
    <row r="1194" spans="1:6" ht="40.5">
      <c r="A1194" s="201" t="s">
        <v>2962</v>
      </c>
      <c r="B1194" s="204" t="s">
        <v>2963</v>
      </c>
      <c r="C1194" s="201" t="s">
        <v>199</v>
      </c>
      <c r="D1194" s="205" t="s">
        <v>10538</v>
      </c>
      <c r="E1194" s="202" t="s">
        <v>18406</v>
      </c>
      <c r="F1194" s="205" t="s">
        <v>10538</v>
      </c>
    </row>
    <row r="1195" spans="1:6" ht="40.5">
      <c r="A1195" s="201" t="s">
        <v>2965</v>
      </c>
      <c r="B1195" s="204" t="s">
        <v>2966</v>
      </c>
      <c r="C1195" s="201" t="s">
        <v>199</v>
      </c>
      <c r="D1195" s="205" t="s">
        <v>16803</v>
      </c>
      <c r="E1195" s="202" t="s">
        <v>18406</v>
      </c>
      <c r="F1195" s="205" t="s">
        <v>16803</v>
      </c>
    </row>
    <row r="1196" spans="1:6" ht="40.5">
      <c r="A1196" s="201" t="s">
        <v>2968</v>
      </c>
      <c r="B1196" s="204" t="s">
        <v>2969</v>
      </c>
      <c r="C1196" s="201" t="s">
        <v>199</v>
      </c>
      <c r="D1196" s="205" t="s">
        <v>2543</v>
      </c>
      <c r="E1196" s="202" t="s">
        <v>18406</v>
      </c>
      <c r="F1196" s="205" t="s">
        <v>2543</v>
      </c>
    </row>
    <row r="1197" spans="1:6" ht="40.5">
      <c r="A1197" s="201" t="s">
        <v>2971</v>
      </c>
      <c r="B1197" s="204" t="s">
        <v>2972</v>
      </c>
      <c r="C1197" s="201" t="s">
        <v>199</v>
      </c>
      <c r="D1197" s="205" t="s">
        <v>18074</v>
      </c>
      <c r="E1197" s="202" t="s">
        <v>18406</v>
      </c>
      <c r="F1197" s="205" t="s">
        <v>18074</v>
      </c>
    </row>
    <row r="1198" spans="1:6" ht="54">
      <c r="A1198" s="201" t="s">
        <v>2974</v>
      </c>
      <c r="B1198" s="204" t="s">
        <v>2975</v>
      </c>
      <c r="C1198" s="201" t="s">
        <v>199</v>
      </c>
      <c r="D1198" s="205" t="s">
        <v>19242</v>
      </c>
      <c r="E1198" s="202" t="s">
        <v>18406</v>
      </c>
      <c r="F1198" s="205" t="s">
        <v>19242</v>
      </c>
    </row>
    <row r="1199" spans="1:6" ht="40.5">
      <c r="A1199" s="201" t="s">
        <v>2976</v>
      </c>
      <c r="B1199" s="204" t="s">
        <v>2977</v>
      </c>
      <c r="C1199" s="201" t="s">
        <v>199</v>
      </c>
      <c r="D1199" s="205" t="s">
        <v>17909</v>
      </c>
      <c r="E1199" s="202" t="s">
        <v>18406</v>
      </c>
      <c r="F1199" s="205" t="s">
        <v>17909</v>
      </c>
    </row>
    <row r="1200" spans="1:6" ht="40.5">
      <c r="A1200" s="201" t="s">
        <v>2979</v>
      </c>
      <c r="B1200" s="204" t="s">
        <v>2980</v>
      </c>
      <c r="C1200" s="201" t="s">
        <v>199</v>
      </c>
      <c r="D1200" s="205" t="s">
        <v>19446</v>
      </c>
      <c r="E1200" s="202" t="s">
        <v>18406</v>
      </c>
      <c r="F1200" s="205" t="s">
        <v>19446</v>
      </c>
    </row>
    <row r="1201" spans="1:6" ht="40.5">
      <c r="A1201" s="201" t="s">
        <v>2982</v>
      </c>
      <c r="B1201" s="204" t="s">
        <v>2983</v>
      </c>
      <c r="C1201" s="201" t="s">
        <v>199</v>
      </c>
      <c r="D1201" s="205" t="s">
        <v>19447</v>
      </c>
      <c r="E1201" s="202" t="s">
        <v>18406</v>
      </c>
      <c r="F1201" s="205" t="s">
        <v>19447</v>
      </c>
    </row>
    <row r="1202" spans="1:6" ht="40.5">
      <c r="A1202" s="201" t="s">
        <v>2985</v>
      </c>
      <c r="B1202" s="204" t="s">
        <v>2986</v>
      </c>
      <c r="C1202" s="201" t="s">
        <v>199</v>
      </c>
      <c r="D1202" s="205" t="s">
        <v>19242</v>
      </c>
      <c r="E1202" s="202" t="s">
        <v>18406</v>
      </c>
      <c r="F1202" s="205" t="s">
        <v>19242</v>
      </c>
    </row>
    <row r="1203" spans="1:6" ht="40.5">
      <c r="A1203" s="201" t="s">
        <v>2987</v>
      </c>
      <c r="B1203" s="204" t="s">
        <v>2988</v>
      </c>
      <c r="C1203" s="201" t="s">
        <v>199</v>
      </c>
      <c r="D1203" s="205" t="s">
        <v>19448</v>
      </c>
      <c r="E1203" s="202" t="s">
        <v>18406</v>
      </c>
      <c r="F1203" s="205" t="s">
        <v>19448</v>
      </c>
    </row>
    <row r="1204" spans="1:6" ht="40.5">
      <c r="A1204" s="201" t="s">
        <v>2990</v>
      </c>
      <c r="B1204" s="204" t="s">
        <v>2991</v>
      </c>
      <c r="C1204" s="201" t="s">
        <v>199</v>
      </c>
      <c r="D1204" s="205" t="s">
        <v>17091</v>
      </c>
      <c r="E1204" s="202" t="s">
        <v>18406</v>
      </c>
      <c r="F1204" s="205" t="s">
        <v>17091</v>
      </c>
    </row>
    <row r="1205" spans="1:6" ht="40.5">
      <c r="A1205" s="201" t="s">
        <v>2993</v>
      </c>
      <c r="B1205" s="204" t="s">
        <v>2994</v>
      </c>
      <c r="C1205" s="201" t="s">
        <v>199</v>
      </c>
      <c r="D1205" s="205" t="s">
        <v>16793</v>
      </c>
      <c r="E1205" s="202" t="s">
        <v>18406</v>
      </c>
      <c r="F1205" s="205" t="s">
        <v>16793</v>
      </c>
    </row>
    <row r="1206" spans="1:6" ht="40.5">
      <c r="A1206" s="201" t="s">
        <v>2996</v>
      </c>
      <c r="B1206" s="204" t="s">
        <v>2997</v>
      </c>
      <c r="C1206" s="201" t="s">
        <v>199</v>
      </c>
      <c r="D1206" s="205" t="s">
        <v>19222</v>
      </c>
      <c r="E1206" s="202" t="s">
        <v>18406</v>
      </c>
      <c r="F1206" s="205" t="s">
        <v>19222</v>
      </c>
    </row>
    <row r="1207" spans="1:6" ht="54">
      <c r="A1207" s="201" t="s">
        <v>2998</v>
      </c>
      <c r="B1207" s="204" t="s">
        <v>2999</v>
      </c>
      <c r="C1207" s="201" t="s">
        <v>199</v>
      </c>
      <c r="D1207" s="205" t="s">
        <v>17417</v>
      </c>
      <c r="E1207" s="202" t="s">
        <v>18406</v>
      </c>
      <c r="F1207" s="205" t="s">
        <v>17417</v>
      </c>
    </row>
    <row r="1208" spans="1:6" ht="54">
      <c r="A1208" s="201" t="s">
        <v>3001</v>
      </c>
      <c r="B1208" s="204" t="s">
        <v>3002</v>
      </c>
      <c r="C1208" s="201" t="s">
        <v>199</v>
      </c>
      <c r="D1208" s="205" t="s">
        <v>13731</v>
      </c>
      <c r="E1208" s="202" t="s">
        <v>18406</v>
      </c>
      <c r="F1208" s="205" t="s">
        <v>13731</v>
      </c>
    </row>
    <row r="1209" spans="1:6" ht="67.5">
      <c r="A1209" s="201" t="s">
        <v>3004</v>
      </c>
      <c r="B1209" s="204" t="s">
        <v>3005</v>
      </c>
      <c r="C1209" s="201" t="s">
        <v>199</v>
      </c>
      <c r="D1209" s="205" t="s">
        <v>14863</v>
      </c>
      <c r="E1209" s="202" t="s">
        <v>18406</v>
      </c>
      <c r="F1209" s="205" t="s">
        <v>14863</v>
      </c>
    </row>
    <row r="1210" spans="1:6" ht="54">
      <c r="A1210" s="201" t="s">
        <v>3006</v>
      </c>
      <c r="B1210" s="204" t="s">
        <v>3007</v>
      </c>
      <c r="C1210" s="201" t="s">
        <v>199</v>
      </c>
      <c r="D1210" s="205" t="s">
        <v>19449</v>
      </c>
      <c r="E1210" s="202" t="s">
        <v>18406</v>
      </c>
      <c r="F1210" s="205" t="s">
        <v>19449</v>
      </c>
    </row>
    <row r="1211" spans="1:6" ht="67.5">
      <c r="A1211" s="201" t="s">
        <v>3008</v>
      </c>
      <c r="B1211" s="204" t="s">
        <v>3009</v>
      </c>
      <c r="C1211" s="201" t="s">
        <v>199</v>
      </c>
      <c r="D1211" s="205" t="s">
        <v>19361</v>
      </c>
      <c r="E1211" s="202" t="s">
        <v>18406</v>
      </c>
      <c r="F1211" s="205" t="s">
        <v>19361</v>
      </c>
    </row>
    <row r="1212" spans="1:6" ht="40.5">
      <c r="A1212" s="201" t="s">
        <v>3010</v>
      </c>
      <c r="B1212" s="204" t="s">
        <v>3011</v>
      </c>
      <c r="C1212" s="201" t="s">
        <v>199</v>
      </c>
      <c r="D1212" s="205" t="s">
        <v>19450</v>
      </c>
      <c r="E1212" s="202" t="s">
        <v>18406</v>
      </c>
      <c r="F1212" s="205" t="s">
        <v>19450</v>
      </c>
    </row>
    <row r="1213" spans="1:6" ht="54">
      <c r="A1213" s="201" t="s">
        <v>3012</v>
      </c>
      <c r="B1213" s="204" t="s">
        <v>3013</v>
      </c>
      <c r="C1213" s="201" t="s">
        <v>199</v>
      </c>
      <c r="D1213" s="205" t="s">
        <v>17116</v>
      </c>
      <c r="E1213" s="202" t="s">
        <v>18406</v>
      </c>
      <c r="F1213" s="205" t="s">
        <v>17116</v>
      </c>
    </row>
    <row r="1214" spans="1:6" ht="40.5">
      <c r="A1214" s="201" t="s">
        <v>3015</v>
      </c>
      <c r="B1214" s="204" t="s">
        <v>3016</v>
      </c>
      <c r="C1214" s="201" t="s">
        <v>199</v>
      </c>
      <c r="D1214" s="205" t="s">
        <v>451</v>
      </c>
      <c r="E1214" s="202" t="s">
        <v>18406</v>
      </c>
      <c r="F1214" s="205" t="s">
        <v>451</v>
      </c>
    </row>
    <row r="1215" spans="1:6" ht="40.5">
      <c r="A1215" s="201" t="s">
        <v>3018</v>
      </c>
      <c r="B1215" s="204" t="s">
        <v>3019</v>
      </c>
      <c r="C1215" s="201" t="s">
        <v>199</v>
      </c>
      <c r="D1215" s="205" t="s">
        <v>8819</v>
      </c>
      <c r="E1215" s="202" t="s">
        <v>18406</v>
      </c>
      <c r="F1215" s="205" t="s">
        <v>8819</v>
      </c>
    </row>
    <row r="1216" spans="1:6" ht="54">
      <c r="A1216" s="201" t="s">
        <v>3021</v>
      </c>
      <c r="B1216" s="204" t="s">
        <v>3022</v>
      </c>
      <c r="C1216" s="201" t="s">
        <v>199</v>
      </c>
      <c r="D1216" s="205" t="s">
        <v>19222</v>
      </c>
      <c r="E1216" s="202" t="s">
        <v>18406</v>
      </c>
      <c r="F1216" s="205" t="s">
        <v>19222</v>
      </c>
    </row>
    <row r="1217" spans="1:6" ht="54">
      <c r="A1217" s="201" t="s">
        <v>3023</v>
      </c>
      <c r="B1217" s="204" t="s">
        <v>3024</v>
      </c>
      <c r="C1217" s="201" t="s">
        <v>199</v>
      </c>
      <c r="D1217" s="205" t="s">
        <v>18013</v>
      </c>
      <c r="E1217" s="202" t="s">
        <v>18406</v>
      </c>
      <c r="F1217" s="205" t="s">
        <v>18013</v>
      </c>
    </row>
    <row r="1218" spans="1:6" ht="54">
      <c r="A1218" s="201" t="s">
        <v>3025</v>
      </c>
      <c r="B1218" s="204" t="s">
        <v>3026</v>
      </c>
      <c r="C1218" s="201" t="s">
        <v>199</v>
      </c>
      <c r="D1218" s="205" t="s">
        <v>17529</v>
      </c>
      <c r="E1218" s="202" t="s">
        <v>18406</v>
      </c>
      <c r="F1218" s="205" t="s">
        <v>17529</v>
      </c>
    </row>
    <row r="1219" spans="1:6" ht="54">
      <c r="A1219" s="201" t="s">
        <v>3028</v>
      </c>
      <c r="B1219" s="204" t="s">
        <v>3029</v>
      </c>
      <c r="C1219" s="201" t="s">
        <v>199</v>
      </c>
      <c r="D1219" s="205" t="s">
        <v>9718</v>
      </c>
      <c r="E1219" s="202" t="s">
        <v>18406</v>
      </c>
      <c r="F1219" s="205" t="s">
        <v>9718</v>
      </c>
    </row>
    <row r="1220" spans="1:6" ht="40.5">
      <c r="A1220" s="201" t="s">
        <v>3030</v>
      </c>
      <c r="B1220" s="204" t="s">
        <v>3031</v>
      </c>
      <c r="C1220" s="201" t="s">
        <v>199</v>
      </c>
      <c r="D1220" s="205" t="s">
        <v>18439</v>
      </c>
      <c r="E1220" s="202" t="s">
        <v>18406</v>
      </c>
      <c r="F1220" s="205" t="s">
        <v>18439</v>
      </c>
    </row>
    <row r="1221" spans="1:6" ht="40.5">
      <c r="A1221" s="201" t="s">
        <v>3033</v>
      </c>
      <c r="B1221" s="204" t="s">
        <v>3034</v>
      </c>
      <c r="C1221" s="201" t="s">
        <v>199</v>
      </c>
      <c r="D1221" s="205" t="s">
        <v>7708</v>
      </c>
      <c r="E1221" s="202" t="s">
        <v>18406</v>
      </c>
      <c r="F1221" s="205" t="s">
        <v>7708</v>
      </c>
    </row>
    <row r="1222" spans="1:6" ht="40.5">
      <c r="A1222" s="201" t="s">
        <v>3036</v>
      </c>
      <c r="B1222" s="204" t="s">
        <v>3037</v>
      </c>
      <c r="C1222" s="201" t="s">
        <v>199</v>
      </c>
      <c r="D1222" s="205" t="s">
        <v>19451</v>
      </c>
      <c r="E1222" s="202" t="s">
        <v>18406</v>
      </c>
      <c r="F1222" s="205" t="s">
        <v>19451</v>
      </c>
    </row>
    <row r="1223" spans="1:6" ht="54">
      <c r="A1223" s="201" t="s">
        <v>3038</v>
      </c>
      <c r="B1223" s="204" t="s">
        <v>3039</v>
      </c>
      <c r="C1223" s="201" t="s">
        <v>199</v>
      </c>
      <c r="D1223" s="205" t="s">
        <v>17841</v>
      </c>
      <c r="E1223" s="202" t="s">
        <v>18406</v>
      </c>
      <c r="F1223" s="205" t="s">
        <v>17841</v>
      </c>
    </row>
    <row r="1224" spans="1:6" ht="54">
      <c r="A1224" s="201" t="s">
        <v>3040</v>
      </c>
      <c r="B1224" s="204" t="s">
        <v>3041</v>
      </c>
      <c r="C1224" s="201" t="s">
        <v>199</v>
      </c>
      <c r="D1224" s="205" t="s">
        <v>19452</v>
      </c>
      <c r="E1224" s="202" t="s">
        <v>18406</v>
      </c>
      <c r="F1224" s="205" t="s">
        <v>19452</v>
      </c>
    </row>
    <row r="1225" spans="1:6" ht="67.5">
      <c r="A1225" s="201" t="s">
        <v>3042</v>
      </c>
      <c r="B1225" s="204" t="s">
        <v>3043</v>
      </c>
      <c r="C1225" s="201" t="s">
        <v>199</v>
      </c>
      <c r="D1225" s="205" t="s">
        <v>350</v>
      </c>
      <c r="E1225" s="202" t="s">
        <v>18406</v>
      </c>
      <c r="F1225" s="205" t="s">
        <v>350</v>
      </c>
    </row>
    <row r="1226" spans="1:6" ht="54">
      <c r="A1226" s="201" t="s">
        <v>3044</v>
      </c>
      <c r="B1226" s="204" t="s">
        <v>3045</v>
      </c>
      <c r="C1226" s="201" t="s">
        <v>199</v>
      </c>
      <c r="D1226" s="205" t="s">
        <v>2824</v>
      </c>
      <c r="E1226" s="202" t="s">
        <v>18406</v>
      </c>
      <c r="F1226" s="205" t="s">
        <v>2824</v>
      </c>
    </row>
    <row r="1227" spans="1:6" ht="54">
      <c r="A1227" s="201" t="s">
        <v>3046</v>
      </c>
      <c r="B1227" s="204" t="s">
        <v>3047</v>
      </c>
      <c r="C1227" s="201" t="s">
        <v>199</v>
      </c>
      <c r="D1227" s="205" t="s">
        <v>17067</v>
      </c>
      <c r="E1227" s="202" t="s">
        <v>18406</v>
      </c>
      <c r="F1227" s="205" t="s">
        <v>17067</v>
      </c>
    </row>
    <row r="1228" spans="1:6" ht="54">
      <c r="A1228" s="201" t="s">
        <v>3049</v>
      </c>
      <c r="B1228" s="204" t="s">
        <v>3050</v>
      </c>
      <c r="C1228" s="201" t="s">
        <v>199</v>
      </c>
      <c r="D1228" s="205" t="s">
        <v>19453</v>
      </c>
      <c r="E1228" s="202" t="s">
        <v>18406</v>
      </c>
      <c r="F1228" s="205" t="s">
        <v>19453</v>
      </c>
    </row>
    <row r="1229" spans="1:6" ht="54">
      <c r="A1229" s="201" t="s">
        <v>3051</v>
      </c>
      <c r="B1229" s="204" t="s">
        <v>3052</v>
      </c>
      <c r="C1229" s="201" t="s">
        <v>199</v>
      </c>
      <c r="D1229" s="205" t="s">
        <v>2608</v>
      </c>
      <c r="E1229" s="202" t="s">
        <v>18406</v>
      </c>
      <c r="F1229" s="205" t="s">
        <v>2608</v>
      </c>
    </row>
    <row r="1230" spans="1:6" ht="54">
      <c r="A1230" s="201" t="s">
        <v>3053</v>
      </c>
      <c r="B1230" s="204" t="s">
        <v>3054</v>
      </c>
      <c r="C1230" s="201" t="s">
        <v>199</v>
      </c>
      <c r="D1230" s="205" t="s">
        <v>2605</v>
      </c>
      <c r="E1230" s="202" t="s">
        <v>18406</v>
      </c>
      <c r="F1230" s="205" t="s">
        <v>2605</v>
      </c>
    </row>
    <row r="1231" spans="1:6" ht="54">
      <c r="A1231" s="201" t="s">
        <v>3055</v>
      </c>
      <c r="B1231" s="204" t="s">
        <v>3056</v>
      </c>
      <c r="C1231" s="201" t="s">
        <v>199</v>
      </c>
      <c r="D1231" s="205" t="s">
        <v>1718</v>
      </c>
      <c r="E1231" s="202" t="s">
        <v>18406</v>
      </c>
      <c r="F1231" s="205" t="s">
        <v>1718</v>
      </c>
    </row>
    <row r="1232" spans="1:6" ht="67.5">
      <c r="A1232" s="201" t="s">
        <v>3057</v>
      </c>
      <c r="B1232" s="204" t="s">
        <v>3058</v>
      </c>
      <c r="C1232" s="201" t="s">
        <v>199</v>
      </c>
      <c r="D1232" s="205" t="s">
        <v>19337</v>
      </c>
      <c r="E1232" s="202" t="s">
        <v>18406</v>
      </c>
      <c r="F1232" s="205" t="s">
        <v>19337</v>
      </c>
    </row>
    <row r="1233" spans="1:6" ht="67.5">
      <c r="A1233" s="201" t="s">
        <v>3059</v>
      </c>
      <c r="B1233" s="204" t="s">
        <v>19454</v>
      </c>
      <c r="C1233" s="201" t="s">
        <v>199</v>
      </c>
      <c r="D1233" s="205" t="s">
        <v>2010</v>
      </c>
      <c r="E1233" s="202" t="s">
        <v>18406</v>
      </c>
      <c r="F1233" s="205" t="s">
        <v>2010</v>
      </c>
    </row>
    <row r="1234" spans="1:6" ht="54">
      <c r="A1234" s="201" t="s">
        <v>3060</v>
      </c>
      <c r="B1234" s="204" t="s">
        <v>19455</v>
      </c>
      <c r="C1234" s="201" t="s">
        <v>199</v>
      </c>
      <c r="D1234" s="205" t="s">
        <v>2605</v>
      </c>
      <c r="E1234" s="202" t="s">
        <v>18406</v>
      </c>
      <c r="F1234" s="205" t="s">
        <v>2605</v>
      </c>
    </row>
    <row r="1235" spans="1:6" ht="67.5">
      <c r="A1235" s="201" t="s">
        <v>3061</v>
      </c>
      <c r="B1235" s="204" t="s">
        <v>19456</v>
      </c>
      <c r="C1235" s="201" t="s">
        <v>199</v>
      </c>
      <c r="D1235" s="205" t="s">
        <v>1718</v>
      </c>
      <c r="E1235" s="202" t="s">
        <v>18406</v>
      </c>
      <c r="F1235" s="205" t="s">
        <v>1718</v>
      </c>
    </row>
    <row r="1236" spans="1:6" ht="67.5">
      <c r="A1236" s="201" t="s">
        <v>3062</v>
      </c>
      <c r="B1236" s="204" t="s">
        <v>19457</v>
      </c>
      <c r="C1236" s="201" t="s">
        <v>199</v>
      </c>
      <c r="D1236" s="205" t="s">
        <v>15677</v>
      </c>
      <c r="E1236" s="202" t="s">
        <v>18406</v>
      </c>
      <c r="F1236" s="205" t="s">
        <v>15677</v>
      </c>
    </row>
    <row r="1237" spans="1:6" ht="40.5">
      <c r="A1237" s="201" t="s">
        <v>3064</v>
      </c>
      <c r="B1237" s="204" t="s">
        <v>3065</v>
      </c>
      <c r="C1237" s="201" t="s">
        <v>199</v>
      </c>
      <c r="D1237" s="205" t="s">
        <v>19458</v>
      </c>
      <c r="E1237" s="202" t="s">
        <v>18406</v>
      </c>
      <c r="F1237" s="205" t="s">
        <v>19458</v>
      </c>
    </row>
    <row r="1238" spans="1:6" ht="40.5">
      <c r="A1238" s="201" t="s">
        <v>3066</v>
      </c>
      <c r="B1238" s="204" t="s">
        <v>3067</v>
      </c>
      <c r="C1238" s="201" t="s">
        <v>199</v>
      </c>
      <c r="D1238" s="205" t="s">
        <v>9351</v>
      </c>
      <c r="E1238" s="202" t="s">
        <v>18406</v>
      </c>
      <c r="F1238" s="205" t="s">
        <v>9351</v>
      </c>
    </row>
    <row r="1239" spans="1:6" ht="40.5">
      <c r="A1239" s="201" t="s">
        <v>3068</v>
      </c>
      <c r="B1239" s="204" t="s">
        <v>3069</v>
      </c>
      <c r="C1239" s="201" t="s">
        <v>199</v>
      </c>
      <c r="D1239" s="205" t="s">
        <v>19459</v>
      </c>
      <c r="E1239" s="202" t="s">
        <v>18406</v>
      </c>
      <c r="F1239" s="205" t="s">
        <v>19459</v>
      </c>
    </row>
    <row r="1240" spans="1:6" ht="54">
      <c r="A1240" s="201" t="s">
        <v>3070</v>
      </c>
      <c r="B1240" s="204" t="s">
        <v>3071</v>
      </c>
      <c r="C1240" s="201" t="s">
        <v>199</v>
      </c>
      <c r="D1240" s="205" t="s">
        <v>19460</v>
      </c>
      <c r="E1240" s="202" t="s">
        <v>18406</v>
      </c>
      <c r="F1240" s="205" t="s">
        <v>19460</v>
      </c>
    </row>
    <row r="1241" spans="1:6" ht="40.5">
      <c r="A1241" s="201" t="s">
        <v>3072</v>
      </c>
      <c r="B1241" s="204" t="s">
        <v>3073</v>
      </c>
      <c r="C1241" s="201" t="s">
        <v>199</v>
      </c>
      <c r="D1241" s="205" t="s">
        <v>11360</v>
      </c>
      <c r="E1241" s="202" t="s">
        <v>18406</v>
      </c>
      <c r="F1241" s="205" t="s">
        <v>11360</v>
      </c>
    </row>
    <row r="1242" spans="1:6" ht="27">
      <c r="A1242" s="201" t="s">
        <v>3074</v>
      </c>
      <c r="B1242" s="204" t="s">
        <v>3075</v>
      </c>
      <c r="C1242" s="201" t="s">
        <v>199</v>
      </c>
      <c r="D1242" s="205" t="s">
        <v>19461</v>
      </c>
      <c r="E1242" s="202" t="s">
        <v>18406</v>
      </c>
      <c r="F1242" s="205" t="s">
        <v>19461</v>
      </c>
    </row>
    <row r="1243" spans="1:6" ht="40.5">
      <c r="A1243" s="201" t="s">
        <v>3076</v>
      </c>
      <c r="B1243" s="204" t="s">
        <v>3077</v>
      </c>
      <c r="C1243" s="201" t="s">
        <v>199</v>
      </c>
      <c r="D1243" s="205" t="s">
        <v>19462</v>
      </c>
      <c r="E1243" s="202" t="s">
        <v>18406</v>
      </c>
      <c r="F1243" s="205" t="s">
        <v>19462</v>
      </c>
    </row>
    <row r="1244" spans="1:6" ht="40.5">
      <c r="A1244" s="201" t="s">
        <v>3079</v>
      </c>
      <c r="B1244" s="204" t="s">
        <v>3080</v>
      </c>
      <c r="C1244" s="201" t="s">
        <v>199</v>
      </c>
      <c r="D1244" s="205" t="s">
        <v>19463</v>
      </c>
      <c r="E1244" s="202" t="s">
        <v>18406</v>
      </c>
      <c r="F1244" s="205" t="s">
        <v>19463</v>
      </c>
    </row>
    <row r="1245" spans="1:6" ht="40.5">
      <c r="A1245" s="201" t="s">
        <v>3081</v>
      </c>
      <c r="B1245" s="204" t="s">
        <v>3082</v>
      </c>
      <c r="C1245" s="201" t="s">
        <v>199</v>
      </c>
      <c r="D1245" s="205" t="s">
        <v>1674</v>
      </c>
      <c r="E1245" s="202" t="s">
        <v>18406</v>
      </c>
      <c r="F1245" s="205" t="s">
        <v>1674</v>
      </c>
    </row>
    <row r="1246" spans="1:6" ht="40.5">
      <c r="A1246" s="201" t="s">
        <v>3083</v>
      </c>
      <c r="B1246" s="204" t="s">
        <v>3084</v>
      </c>
      <c r="C1246" s="201" t="s">
        <v>199</v>
      </c>
      <c r="D1246" s="205" t="s">
        <v>2608</v>
      </c>
      <c r="E1246" s="202" t="s">
        <v>18406</v>
      </c>
      <c r="F1246" s="205" t="s">
        <v>2608</v>
      </c>
    </row>
    <row r="1247" spans="1:6" ht="40.5">
      <c r="A1247" s="201" t="s">
        <v>3085</v>
      </c>
      <c r="B1247" s="204" t="s">
        <v>3086</v>
      </c>
      <c r="C1247" s="201" t="s">
        <v>199</v>
      </c>
      <c r="D1247" s="205" t="s">
        <v>2020</v>
      </c>
      <c r="E1247" s="202" t="s">
        <v>18406</v>
      </c>
      <c r="F1247" s="205" t="s">
        <v>2020</v>
      </c>
    </row>
    <row r="1248" spans="1:6" ht="54">
      <c r="A1248" s="201" t="s">
        <v>3087</v>
      </c>
      <c r="B1248" s="204" t="s">
        <v>3088</v>
      </c>
      <c r="C1248" s="201" t="s">
        <v>199</v>
      </c>
      <c r="D1248" s="205" t="s">
        <v>1526</v>
      </c>
      <c r="E1248" s="202" t="s">
        <v>18406</v>
      </c>
      <c r="F1248" s="205" t="s">
        <v>1526</v>
      </c>
    </row>
    <row r="1249" spans="1:6" ht="40.5">
      <c r="A1249" s="201" t="s">
        <v>3090</v>
      </c>
      <c r="B1249" s="204" t="s">
        <v>19464</v>
      </c>
      <c r="C1249" s="201" t="s">
        <v>199</v>
      </c>
      <c r="D1249" s="205" t="s">
        <v>12723</v>
      </c>
      <c r="E1249" s="202" t="s">
        <v>18406</v>
      </c>
      <c r="F1249" s="205" t="s">
        <v>12723</v>
      </c>
    </row>
    <row r="1250" spans="1:6" ht="81">
      <c r="A1250" s="201" t="s">
        <v>3092</v>
      </c>
      <c r="B1250" s="204" t="s">
        <v>3093</v>
      </c>
      <c r="C1250" s="201" t="s">
        <v>199</v>
      </c>
      <c r="D1250" s="205" t="s">
        <v>19465</v>
      </c>
      <c r="E1250" s="202" t="s">
        <v>18406</v>
      </c>
      <c r="F1250" s="205" t="s">
        <v>19465</v>
      </c>
    </row>
    <row r="1251" spans="1:6" ht="54">
      <c r="A1251" s="201" t="s">
        <v>3094</v>
      </c>
      <c r="B1251" s="204" t="s">
        <v>19466</v>
      </c>
      <c r="C1251" s="201" t="s">
        <v>199</v>
      </c>
      <c r="D1251" s="205" t="s">
        <v>6402</v>
      </c>
      <c r="E1251" s="202" t="s">
        <v>18406</v>
      </c>
      <c r="F1251" s="205" t="s">
        <v>6402</v>
      </c>
    </row>
    <row r="1252" spans="1:6" ht="54">
      <c r="A1252" s="201" t="s">
        <v>3096</v>
      </c>
      <c r="B1252" s="204" t="s">
        <v>19467</v>
      </c>
      <c r="C1252" s="201" t="s">
        <v>199</v>
      </c>
      <c r="D1252" s="205" t="s">
        <v>17526</v>
      </c>
      <c r="E1252" s="202" t="s">
        <v>18406</v>
      </c>
      <c r="F1252" s="205" t="s">
        <v>17526</v>
      </c>
    </row>
    <row r="1253" spans="1:6" ht="54">
      <c r="A1253" s="201" t="s">
        <v>3098</v>
      </c>
      <c r="B1253" s="204" t="s">
        <v>3099</v>
      </c>
      <c r="C1253" s="201" t="s">
        <v>199</v>
      </c>
      <c r="D1253" s="205" t="s">
        <v>19468</v>
      </c>
      <c r="E1253" s="202" t="s">
        <v>18406</v>
      </c>
      <c r="F1253" s="205" t="s">
        <v>19468</v>
      </c>
    </row>
    <row r="1254" spans="1:6" ht="40.5">
      <c r="A1254" s="201" t="s">
        <v>3100</v>
      </c>
      <c r="B1254" s="204" t="s">
        <v>3101</v>
      </c>
      <c r="C1254" s="201" t="s">
        <v>199</v>
      </c>
      <c r="D1254" s="205" t="s">
        <v>14763</v>
      </c>
      <c r="E1254" s="202" t="s">
        <v>18406</v>
      </c>
      <c r="F1254" s="205" t="s">
        <v>14763</v>
      </c>
    </row>
    <row r="1255" spans="1:6" ht="54">
      <c r="A1255" s="201" t="s">
        <v>3102</v>
      </c>
      <c r="B1255" s="204" t="s">
        <v>3103</v>
      </c>
      <c r="C1255" s="201" t="s">
        <v>199</v>
      </c>
      <c r="D1255" s="205" t="s">
        <v>14763</v>
      </c>
      <c r="E1255" s="202" t="s">
        <v>18406</v>
      </c>
      <c r="F1255" s="205" t="s">
        <v>14763</v>
      </c>
    </row>
    <row r="1256" spans="1:6" ht="54">
      <c r="A1256" s="201" t="s">
        <v>3104</v>
      </c>
      <c r="B1256" s="204" t="s">
        <v>19469</v>
      </c>
      <c r="C1256" s="201" t="s">
        <v>199</v>
      </c>
      <c r="D1256" s="205" t="s">
        <v>18034</v>
      </c>
      <c r="E1256" s="202" t="s">
        <v>18406</v>
      </c>
      <c r="F1256" s="205" t="s">
        <v>18034</v>
      </c>
    </row>
    <row r="1257" spans="1:6" ht="40.5">
      <c r="A1257" s="201" t="s">
        <v>3105</v>
      </c>
      <c r="B1257" s="204" t="s">
        <v>19470</v>
      </c>
      <c r="C1257" s="201" t="s">
        <v>199</v>
      </c>
      <c r="D1257" s="205" t="s">
        <v>2871</v>
      </c>
      <c r="E1257" s="202" t="s">
        <v>18406</v>
      </c>
      <c r="F1257" s="205" t="s">
        <v>2871</v>
      </c>
    </row>
    <row r="1258" spans="1:6" ht="67.5">
      <c r="A1258" s="201" t="s">
        <v>3106</v>
      </c>
      <c r="B1258" s="204" t="s">
        <v>3107</v>
      </c>
      <c r="C1258" s="201" t="s">
        <v>199</v>
      </c>
      <c r="D1258" s="205" t="s">
        <v>17701</v>
      </c>
      <c r="E1258" s="202" t="s">
        <v>18406</v>
      </c>
      <c r="F1258" s="205" t="s">
        <v>17701</v>
      </c>
    </row>
    <row r="1259" spans="1:6" ht="54">
      <c r="A1259" s="201" t="s">
        <v>3108</v>
      </c>
      <c r="B1259" s="204" t="s">
        <v>3109</v>
      </c>
      <c r="C1259" s="201" t="s">
        <v>199</v>
      </c>
      <c r="D1259" s="205" t="s">
        <v>19471</v>
      </c>
      <c r="E1259" s="202" t="s">
        <v>18406</v>
      </c>
      <c r="F1259" s="205" t="s">
        <v>19471</v>
      </c>
    </row>
    <row r="1260" spans="1:6" ht="27">
      <c r="A1260" s="201" t="s">
        <v>3110</v>
      </c>
      <c r="B1260" s="204" t="s">
        <v>3111</v>
      </c>
      <c r="C1260" s="201" t="s">
        <v>199</v>
      </c>
      <c r="D1260" s="205" t="s">
        <v>19472</v>
      </c>
      <c r="E1260" s="202" t="s">
        <v>18406</v>
      </c>
      <c r="F1260" s="205" t="s">
        <v>19472</v>
      </c>
    </row>
    <row r="1261" spans="1:6" ht="40.5">
      <c r="A1261" s="201" t="s">
        <v>3112</v>
      </c>
      <c r="B1261" s="204" t="s">
        <v>3113</v>
      </c>
      <c r="C1261" s="201" t="s">
        <v>199</v>
      </c>
      <c r="D1261" s="205" t="s">
        <v>19472</v>
      </c>
      <c r="E1261" s="202" t="s">
        <v>18406</v>
      </c>
      <c r="F1261" s="205" t="s">
        <v>19472</v>
      </c>
    </row>
    <row r="1262" spans="1:6" ht="67.5">
      <c r="A1262" s="201" t="s">
        <v>3114</v>
      </c>
      <c r="B1262" s="204" t="s">
        <v>3115</v>
      </c>
      <c r="C1262" s="201" t="s">
        <v>199</v>
      </c>
      <c r="D1262" s="205" t="s">
        <v>19287</v>
      </c>
      <c r="E1262" s="202" t="s">
        <v>18406</v>
      </c>
      <c r="F1262" s="205" t="s">
        <v>19287</v>
      </c>
    </row>
    <row r="1263" spans="1:6" ht="54">
      <c r="A1263" s="201" t="s">
        <v>3116</v>
      </c>
      <c r="B1263" s="204" t="s">
        <v>19473</v>
      </c>
      <c r="C1263" s="201" t="s">
        <v>199</v>
      </c>
      <c r="D1263" s="205" t="s">
        <v>19474</v>
      </c>
      <c r="E1263" s="202" t="s">
        <v>18406</v>
      </c>
      <c r="F1263" s="205" t="s">
        <v>19474</v>
      </c>
    </row>
    <row r="1264" spans="1:6" ht="27">
      <c r="A1264" s="201" t="s">
        <v>3118</v>
      </c>
      <c r="B1264" s="204" t="s">
        <v>19475</v>
      </c>
      <c r="C1264" s="201" t="s">
        <v>199</v>
      </c>
      <c r="D1264" s="205" t="s">
        <v>16017</v>
      </c>
      <c r="E1264" s="202" t="s">
        <v>18406</v>
      </c>
      <c r="F1264" s="205" t="s">
        <v>16017</v>
      </c>
    </row>
    <row r="1265" spans="1:6" ht="27">
      <c r="A1265" s="201" t="s">
        <v>3119</v>
      </c>
      <c r="B1265" s="204" t="s">
        <v>19476</v>
      </c>
      <c r="C1265" s="201" t="s">
        <v>199</v>
      </c>
      <c r="D1265" s="205" t="s">
        <v>2039</v>
      </c>
      <c r="E1265" s="202" t="s">
        <v>18406</v>
      </c>
      <c r="F1265" s="205" t="s">
        <v>2039</v>
      </c>
    </row>
    <row r="1266" spans="1:6" ht="81">
      <c r="A1266" s="201" t="s">
        <v>3120</v>
      </c>
      <c r="B1266" s="204" t="s">
        <v>19477</v>
      </c>
      <c r="C1266" s="201" t="s">
        <v>199</v>
      </c>
      <c r="D1266" s="205" t="s">
        <v>1841</v>
      </c>
      <c r="E1266" s="202" t="s">
        <v>18406</v>
      </c>
      <c r="F1266" s="205" t="s">
        <v>1841</v>
      </c>
    </row>
    <row r="1267" spans="1:6" ht="94.5">
      <c r="A1267" s="201" t="s">
        <v>3122</v>
      </c>
      <c r="B1267" s="204" t="s">
        <v>3123</v>
      </c>
      <c r="C1267" s="201" t="s">
        <v>199</v>
      </c>
      <c r="D1267" s="205" t="s">
        <v>1841</v>
      </c>
      <c r="E1267" s="202" t="s">
        <v>18406</v>
      </c>
      <c r="F1267" s="205" t="s">
        <v>1841</v>
      </c>
    </row>
    <row r="1268" spans="1:6" ht="40.5">
      <c r="A1268" s="201" t="s">
        <v>3124</v>
      </c>
      <c r="B1268" s="204" t="s">
        <v>19478</v>
      </c>
      <c r="C1268" s="201" t="s">
        <v>199</v>
      </c>
      <c r="D1268" s="205" t="s">
        <v>2433</v>
      </c>
      <c r="E1268" s="202" t="s">
        <v>18406</v>
      </c>
      <c r="F1268" s="205" t="s">
        <v>2433</v>
      </c>
    </row>
    <row r="1269" spans="1:6" ht="67.5">
      <c r="A1269" s="201" t="s">
        <v>3125</v>
      </c>
      <c r="B1269" s="204" t="s">
        <v>19479</v>
      </c>
      <c r="C1269" s="201" t="s">
        <v>199</v>
      </c>
      <c r="D1269" s="205" t="s">
        <v>1857</v>
      </c>
      <c r="E1269" s="202" t="s">
        <v>18406</v>
      </c>
      <c r="F1269" s="205" t="s">
        <v>1857</v>
      </c>
    </row>
    <row r="1270" spans="1:6" ht="54">
      <c r="A1270" s="201" t="s">
        <v>3126</v>
      </c>
      <c r="B1270" s="204" t="s">
        <v>19480</v>
      </c>
      <c r="C1270" s="201" t="s">
        <v>199</v>
      </c>
      <c r="D1270" s="205" t="s">
        <v>2039</v>
      </c>
      <c r="E1270" s="202" t="s">
        <v>18406</v>
      </c>
      <c r="F1270" s="205" t="s">
        <v>2039</v>
      </c>
    </row>
    <row r="1271" spans="1:6" ht="67.5">
      <c r="A1271" s="201" t="s">
        <v>3127</v>
      </c>
      <c r="B1271" s="204" t="s">
        <v>3128</v>
      </c>
      <c r="C1271" s="201" t="s">
        <v>199</v>
      </c>
      <c r="D1271" s="205" t="s">
        <v>19243</v>
      </c>
      <c r="E1271" s="202" t="s">
        <v>18406</v>
      </c>
      <c r="F1271" s="205" t="s">
        <v>19243</v>
      </c>
    </row>
    <row r="1272" spans="1:6" ht="67.5">
      <c r="A1272" s="201" t="s">
        <v>3129</v>
      </c>
      <c r="B1272" s="204" t="s">
        <v>3130</v>
      </c>
      <c r="C1272" s="201" t="s">
        <v>199</v>
      </c>
      <c r="D1272" s="205" t="s">
        <v>12087</v>
      </c>
      <c r="E1272" s="202" t="s">
        <v>18406</v>
      </c>
      <c r="F1272" s="205" t="s">
        <v>12087</v>
      </c>
    </row>
    <row r="1273" spans="1:6" ht="67.5">
      <c r="A1273" s="201" t="s">
        <v>3131</v>
      </c>
      <c r="B1273" s="204" t="s">
        <v>19481</v>
      </c>
      <c r="C1273" s="201" t="s">
        <v>199</v>
      </c>
      <c r="D1273" s="205" t="s">
        <v>15684</v>
      </c>
      <c r="E1273" s="202" t="s">
        <v>18406</v>
      </c>
      <c r="F1273" s="205" t="s">
        <v>15684</v>
      </c>
    </row>
    <row r="1274" spans="1:6" ht="54">
      <c r="A1274" s="201" t="s">
        <v>3132</v>
      </c>
      <c r="B1274" s="204" t="s">
        <v>3133</v>
      </c>
      <c r="C1274" s="201" t="s">
        <v>199</v>
      </c>
      <c r="D1274" s="205" t="s">
        <v>1181</v>
      </c>
      <c r="E1274" s="202" t="s">
        <v>18406</v>
      </c>
      <c r="F1274" s="205" t="s">
        <v>1181</v>
      </c>
    </row>
    <row r="1275" spans="1:6" ht="67.5">
      <c r="A1275" s="201" t="s">
        <v>3135</v>
      </c>
      <c r="B1275" s="204" t="s">
        <v>19482</v>
      </c>
      <c r="C1275" s="201" t="s">
        <v>199</v>
      </c>
      <c r="D1275" s="205" t="s">
        <v>15260</v>
      </c>
      <c r="E1275" s="202" t="s">
        <v>18406</v>
      </c>
      <c r="F1275" s="205" t="s">
        <v>15260</v>
      </c>
    </row>
    <row r="1276" spans="1:6" ht="67.5">
      <c r="A1276" s="201" t="s">
        <v>3137</v>
      </c>
      <c r="B1276" s="204" t="s">
        <v>19483</v>
      </c>
      <c r="C1276" s="201" t="s">
        <v>199</v>
      </c>
      <c r="D1276" s="205" t="s">
        <v>19484</v>
      </c>
      <c r="E1276" s="202" t="s">
        <v>18406</v>
      </c>
      <c r="F1276" s="205" t="s">
        <v>19484</v>
      </c>
    </row>
    <row r="1277" spans="1:6" ht="67.5">
      <c r="A1277" s="201" t="s">
        <v>3139</v>
      </c>
      <c r="B1277" s="204" t="s">
        <v>19485</v>
      </c>
      <c r="C1277" s="201" t="s">
        <v>199</v>
      </c>
      <c r="D1277" s="205" t="s">
        <v>17450</v>
      </c>
      <c r="E1277" s="202" t="s">
        <v>18406</v>
      </c>
      <c r="F1277" s="205" t="s">
        <v>17450</v>
      </c>
    </row>
    <row r="1278" spans="1:6" ht="67.5">
      <c r="A1278" s="201" t="s">
        <v>3140</v>
      </c>
      <c r="B1278" s="204" t="s">
        <v>19486</v>
      </c>
      <c r="C1278" s="201" t="s">
        <v>199</v>
      </c>
      <c r="D1278" s="205" t="s">
        <v>2958</v>
      </c>
      <c r="E1278" s="202" t="s">
        <v>18406</v>
      </c>
      <c r="F1278" s="205" t="s">
        <v>2958</v>
      </c>
    </row>
    <row r="1279" spans="1:6" ht="67.5">
      <c r="A1279" s="201" t="s">
        <v>3141</v>
      </c>
      <c r="B1279" s="204" t="s">
        <v>19487</v>
      </c>
      <c r="C1279" s="201" t="s">
        <v>199</v>
      </c>
      <c r="D1279" s="205" t="s">
        <v>13646</v>
      </c>
      <c r="E1279" s="202" t="s">
        <v>18406</v>
      </c>
      <c r="F1279" s="205" t="s">
        <v>13646</v>
      </c>
    </row>
    <row r="1280" spans="1:6" ht="67.5">
      <c r="A1280" s="201" t="s">
        <v>3143</v>
      </c>
      <c r="B1280" s="204" t="s">
        <v>19488</v>
      </c>
      <c r="C1280" s="201" t="s">
        <v>199</v>
      </c>
      <c r="D1280" s="205" t="s">
        <v>19489</v>
      </c>
      <c r="E1280" s="202" t="s">
        <v>18406</v>
      </c>
      <c r="F1280" s="205" t="s">
        <v>19489</v>
      </c>
    </row>
    <row r="1281" spans="1:6" ht="67.5">
      <c r="A1281" s="201" t="s">
        <v>3144</v>
      </c>
      <c r="B1281" s="204" t="s">
        <v>19490</v>
      </c>
      <c r="C1281" s="201" t="s">
        <v>199</v>
      </c>
      <c r="D1281" s="205" t="s">
        <v>19491</v>
      </c>
      <c r="E1281" s="202" t="s">
        <v>18406</v>
      </c>
      <c r="F1281" s="205" t="s">
        <v>19491</v>
      </c>
    </row>
    <row r="1282" spans="1:6" ht="67.5">
      <c r="A1282" s="201" t="s">
        <v>3146</v>
      </c>
      <c r="B1282" s="204" t="s">
        <v>19492</v>
      </c>
      <c r="C1282" s="201" t="s">
        <v>199</v>
      </c>
      <c r="D1282" s="205" t="s">
        <v>19493</v>
      </c>
      <c r="E1282" s="202" t="s">
        <v>18406</v>
      </c>
      <c r="F1282" s="205" t="s">
        <v>19493</v>
      </c>
    </row>
    <row r="1283" spans="1:6" ht="67.5">
      <c r="A1283" s="201" t="s">
        <v>3147</v>
      </c>
      <c r="B1283" s="204" t="s">
        <v>19494</v>
      </c>
      <c r="C1283" s="201" t="s">
        <v>199</v>
      </c>
      <c r="D1283" s="205" t="s">
        <v>2128</v>
      </c>
      <c r="E1283" s="202" t="s">
        <v>18406</v>
      </c>
      <c r="F1283" s="205" t="s">
        <v>2128</v>
      </c>
    </row>
    <row r="1284" spans="1:6" ht="40.5">
      <c r="A1284" s="201" t="s">
        <v>3149</v>
      </c>
      <c r="B1284" s="204" t="s">
        <v>19495</v>
      </c>
      <c r="C1284" s="201" t="s">
        <v>199</v>
      </c>
      <c r="D1284" s="205" t="s">
        <v>4692</v>
      </c>
      <c r="E1284" s="202" t="s">
        <v>18406</v>
      </c>
      <c r="F1284" s="205" t="s">
        <v>4692</v>
      </c>
    </row>
    <row r="1285" spans="1:6" ht="67.5">
      <c r="A1285" s="201" t="s">
        <v>3150</v>
      </c>
      <c r="B1285" s="204" t="s">
        <v>19496</v>
      </c>
      <c r="C1285" s="201" t="s">
        <v>199</v>
      </c>
      <c r="D1285" s="205" t="s">
        <v>1187</v>
      </c>
      <c r="E1285" s="202" t="s">
        <v>18406</v>
      </c>
      <c r="F1285" s="205" t="s">
        <v>1187</v>
      </c>
    </row>
    <row r="1286" spans="1:6" ht="94.5">
      <c r="A1286" s="201" t="s">
        <v>3151</v>
      </c>
      <c r="B1286" s="204" t="s">
        <v>3152</v>
      </c>
      <c r="C1286" s="201" t="s">
        <v>199</v>
      </c>
      <c r="D1286" s="205" t="s">
        <v>2634</v>
      </c>
      <c r="E1286" s="202" t="s">
        <v>18406</v>
      </c>
      <c r="F1286" s="205" t="s">
        <v>2634</v>
      </c>
    </row>
    <row r="1287" spans="1:6" ht="81">
      <c r="A1287" s="201" t="s">
        <v>3154</v>
      </c>
      <c r="B1287" s="204" t="s">
        <v>3155</v>
      </c>
      <c r="C1287" s="201" t="s">
        <v>199</v>
      </c>
      <c r="D1287" s="205" t="s">
        <v>2179</v>
      </c>
      <c r="E1287" s="202" t="s">
        <v>18406</v>
      </c>
      <c r="F1287" s="205" t="s">
        <v>2179</v>
      </c>
    </row>
    <row r="1288" spans="1:6" ht="81">
      <c r="A1288" s="201" t="s">
        <v>3157</v>
      </c>
      <c r="B1288" s="204" t="s">
        <v>3158</v>
      </c>
      <c r="C1288" s="201" t="s">
        <v>199</v>
      </c>
      <c r="D1288" s="205" t="s">
        <v>2179</v>
      </c>
      <c r="E1288" s="202" t="s">
        <v>18406</v>
      </c>
      <c r="F1288" s="205" t="s">
        <v>2179</v>
      </c>
    </row>
    <row r="1289" spans="1:6" ht="54">
      <c r="A1289" s="201" t="s">
        <v>3159</v>
      </c>
      <c r="B1289" s="204" t="s">
        <v>3160</v>
      </c>
      <c r="C1289" s="201" t="s">
        <v>199</v>
      </c>
      <c r="D1289" s="205" t="s">
        <v>2608</v>
      </c>
      <c r="E1289" s="202" t="s">
        <v>18406</v>
      </c>
      <c r="F1289" s="205" t="s">
        <v>2608</v>
      </c>
    </row>
    <row r="1290" spans="1:6" ht="40.5">
      <c r="A1290" s="201" t="s">
        <v>3161</v>
      </c>
      <c r="B1290" s="204" t="s">
        <v>3162</v>
      </c>
      <c r="C1290" s="201" t="s">
        <v>199</v>
      </c>
      <c r="D1290" s="205" t="s">
        <v>1718</v>
      </c>
      <c r="E1290" s="202" t="s">
        <v>18406</v>
      </c>
      <c r="F1290" s="205" t="s">
        <v>1718</v>
      </c>
    </row>
    <row r="1291" spans="1:6" ht="54">
      <c r="A1291" s="201" t="s">
        <v>3163</v>
      </c>
      <c r="B1291" s="204" t="s">
        <v>3164</v>
      </c>
      <c r="C1291" s="201" t="s">
        <v>199</v>
      </c>
      <c r="D1291" s="205" t="s">
        <v>1718</v>
      </c>
      <c r="E1291" s="202" t="s">
        <v>18406</v>
      </c>
      <c r="F1291" s="205" t="s">
        <v>1718</v>
      </c>
    </row>
    <row r="1292" spans="1:6" ht="54">
      <c r="A1292" s="201" t="s">
        <v>3165</v>
      </c>
      <c r="B1292" s="204" t="s">
        <v>3166</v>
      </c>
      <c r="C1292" s="201" t="s">
        <v>199</v>
      </c>
      <c r="D1292" s="205" t="s">
        <v>2871</v>
      </c>
      <c r="E1292" s="202" t="s">
        <v>18406</v>
      </c>
      <c r="F1292" s="205" t="s">
        <v>2871</v>
      </c>
    </row>
    <row r="1293" spans="1:6" ht="54">
      <c r="A1293" s="201" t="s">
        <v>3167</v>
      </c>
      <c r="B1293" s="204" t="s">
        <v>3168</v>
      </c>
      <c r="C1293" s="201" t="s">
        <v>199</v>
      </c>
      <c r="D1293" s="205" t="s">
        <v>1326</v>
      </c>
      <c r="E1293" s="202" t="s">
        <v>18406</v>
      </c>
      <c r="F1293" s="205" t="s">
        <v>1326</v>
      </c>
    </row>
    <row r="1294" spans="1:6" ht="54">
      <c r="A1294" s="201" t="s">
        <v>3169</v>
      </c>
      <c r="B1294" s="204" t="s">
        <v>3170</v>
      </c>
      <c r="C1294" s="201" t="s">
        <v>199</v>
      </c>
      <c r="D1294" s="205" t="s">
        <v>2010</v>
      </c>
      <c r="E1294" s="202" t="s">
        <v>18406</v>
      </c>
      <c r="F1294" s="205" t="s">
        <v>2010</v>
      </c>
    </row>
    <row r="1295" spans="1:6" ht="54">
      <c r="A1295" s="201" t="s">
        <v>3171</v>
      </c>
      <c r="B1295" s="204" t="s">
        <v>3172</v>
      </c>
      <c r="C1295" s="201" t="s">
        <v>199</v>
      </c>
      <c r="D1295" s="205" t="s">
        <v>2010</v>
      </c>
      <c r="E1295" s="202" t="s">
        <v>18406</v>
      </c>
      <c r="F1295" s="205" t="s">
        <v>2010</v>
      </c>
    </row>
    <row r="1296" spans="1:6" ht="54">
      <c r="A1296" s="201" t="s">
        <v>3173</v>
      </c>
      <c r="B1296" s="204" t="s">
        <v>3174</v>
      </c>
      <c r="C1296" s="201" t="s">
        <v>199</v>
      </c>
      <c r="D1296" s="205" t="s">
        <v>1841</v>
      </c>
      <c r="E1296" s="202" t="s">
        <v>18406</v>
      </c>
      <c r="F1296" s="205" t="s">
        <v>1841</v>
      </c>
    </row>
    <row r="1297" spans="1:6" ht="54">
      <c r="A1297" s="201" t="s">
        <v>3175</v>
      </c>
      <c r="B1297" s="204" t="s">
        <v>3176</v>
      </c>
      <c r="C1297" s="201" t="s">
        <v>199</v>
      </c>
      <c r="D1297" s="205" t="s">
        <v>1992</v>
      </c>
      <c r="E1297" s="202" t="s">
        <v>18406</v>
      </c>
      <c r="F1297" s="205" t="s">
        <v>1992</v>
      </c>
    </row>
    <row r="1298" spans="1:6" ht="40.5">
      <c r="A1298" s="201" t="s">
        <v>19497</v>
      </c>
      <c r="B1298" s="204" t="s">
        <v>19498</v>
      </c>
      <c r="C1298" s="201" t="s">
        <v>199</v>
      </c>
      <c r="D1298" s="205" t="s">
        <v>2871</v>
      </c>
      <c r="E1298" s="202" t="s">
        <v>18406</v>
      </c>
      <c r="F1298" s="205" t="s">
        <v>2871</v>
      </c>
    </row>
    <row r="1299" spans="1:6" ht="54">
      <c r="A1299" s="201" t="s">
        <v>19499</v>
      </c>
      <c r="B1299" s="204" t="s">
        <v>19500</v>
      </c>
      <c r="C1299" s="201" t="s">
        <v>199</v>
      </c>
      <c r="D1299" s="205" t="s">
        <v>19501</v>
      </c>
      <c r="E1299" s="202" t="s">
        <v>18406</v>
      </c>
      <c r="F1299" s="205" t="s">
        <v>19501</v>
      </c>
    </row>
    <row r="1300" spans="1:6" ht="54">
      <c r="A1300" s="201" t="s">
        <v>19502</v>
      </c>
      <c r="B1300" s="204" t="s">
        <v>19503</v>
      </c>
      <c r="C1300" s="201" t="s">
        <v>199</v>
      </c>
      <c r="D1300" s="205" t="s">
        <v>19504</v>
      </c>
      <c r="E1300" s="202" t="s">
        <v>18406</v>
      </c>
      <c r="F1300" s="205" t="s">
        <v>19504</v>
      </c>
    </row>
    <row r="1301" spans="1:6" ht="67.5">
      <c r="A1301" s="201" t="s">
        <v>19505</v>
      </c>
      <c r="B1301" s="204" t="s">
        <v>19506</v>
      </c>
      <c r="C1301" s="201" t="s">
        <v>199</v>
      </c>
      <c r="D1301" s="205" t="s">
        <v>19507</v>
      </c>
      <c r="E1301" s="202" t="s">
        <v>18406</v>
      </c>
      <c r="F1301" s="205" t="s">
        <v>19507</v>
      </c>
    </row>
    <row r="1302" spans="1:6" ht="81">
      <c r="A1302" s="201" t="s">
        <v>19508</v>
      </c>
      <c r="B1302" s="204" t="s">
        <v>19509</v>
      </c>
      <c r="C1302" s="201" t="s">
        <v>199</v>
      </c>
      <c r="D1302" s="205" t="s">
        <v>19510</v>
      </c>
      <c r="E1302" s="202" t="s">
        <v>18406</v>
      </c>
      <c r="F1302" s="205" t="s">
        <v>19510</v>
      </c>
    </row>
    <row r="1303" spans="1:6" ht="67.5">
      <c r="A1303" s="201" t="s">
        <v>19511</v>
      </c>
      <c r="B1303" s="204" t="s">
        <v>19512</v>
      </c>
      <c r="C1303" s="201" t="s">
        <v>199</v>
      </c>
      <c r="D1303" s="205" t="s">
        <v>19287</v>
      </c>
      <c r="E1303" s="202" t="s">
        <v>18406</v>
      </c>
      <c r="F1303" s="205" t="s">
        <v>19287</v>
      </c>
    </row>
    <row r="1304" spans="1:6" ht="67.5">
      <c r="A1304" s="201" t="s">
        <v>3177</v>
      </c>
      <c r="B1304" s="204" t="s">
        <v>3178</v>
      </c>
      <c r="C1304" s="201" t="s">
        <v>381</v>
      </c>
      <c r="D1304" s="205" t="s">
        <v>5425</v>
      </c>
      <c r="E1304" s="202" t="s">
        <v>18406</v>
      </c>
      <c r="F1304" s="205" t="s">
        <v>19513</v>
      </c>
    </row>
    <row r="1305" spans="1:6" ht="67.5">
      <c r="A1305" s="201" t="s">
        <v>3179</v>
      </c>
      <c r="B1305" s="204" t="s">
        <v>3180</v>
      </c>
      <c r="C1305" s="201" t="s">
        <v>381</v>
      </c>
      <c r="D1305" s="205" t="s">
        <v>19514</v>
      </c>
      <c r="E1305" s="202" t="s">
        <v>18406</v>
      </c>
      <c r="F1305" s="205" t="s">
        <v>19515</v>
      </c>
    </row>
    <row r="1306" spans="1:6" ht="67.5">
      <c r="A1306" s="201" t="s">
        <v>3181</v>
      </c>
      <c r="B1306" s="204" t="s">
        <v>3182</v>
      </c>
      <c r="C1306" s="201" t="s">
        <v>381</v>
      </c>
      <c r="D1306" s="205" t="s">
        <v>19516</v>
      </c>
      <c r="E1306" s="202" t="s">
        <v>18406</v>
      </c>
      <c r="F1306" s="205" t="s">
        <v>19517</v>
      </c>
    </row>
    <row r="1307" spans="1:6" ht="67.5">
      <c r="A1307" s="201" t="s">
        <v>3183</v>
      </c>
      <c r="B1307" s="204" t="s">
        <v>3184</v>
      </c>
      <c r="C1307" s="201" t="s">
        <v>381</v>
      </c>
      <c r="D1307" s="205" t="s">
        <v>19518</v>
      </c>
      <c r="E1307" s="202" t="s">
        <v>18406</v>
      </c>
      <c r="F1307" s="205" t="s">
        <v>19519</v>
      </c>
    </row>
    <row r="1308" spans="1:6" ht="67.5">
      <c r="A1308" s="201" t="s">
        <v>3185</v>
      </c>
      <c r="B1308" s="204" t="s">
        <v>3186</v>
      </c>
      <c r="C1308" s="201" t="s">
        <v>31</v>
      </c>
      <c r="D1308" s="205" t="s">
        <v>19520</v>
      </c>
      <c r="E1308" s="202" t="s">
        <v>18406</v>
      </c>
      <c r="F1308" s="205" t="s">
        <v>19521</v>
      </c>
    </row>
    <row r="1309" spans="1:6" ht="67.5">
      <c r="A1309" s="201" t="s">
        <v>3188</v>
      </c>
      <c r="B1309" s="204" t="s">
        <v>3189</v>
      </c>
      <c r="C1309" s="201" t="s">
        <v>31</v>
      </c>
      <c r="D1309" s="205" t="s">
        <v>17667</v>
      </c>
      <c r="E1309" s="202" t="s">
        <v>18406</v>
      </c>
      <c r="F1309" s="205" t="s">
        <v>17846</v>
      </c>
    </row>
    <row r="1310" spans="1:6" ht="54">
      <c r="A1310" s="201" t="s">
        <v>3190</v>
      </c>
      <c r="B1310" s="204" t="s">
        <v>3191</v>
      </c>
      <c r="C1310" s="201" t="s">
        <v>31</v>
      </c>
      <c r="D1310" s="205" t="s">
        <v>19522</v>
      </c>
      <c r="E1310" s="202" t="s">
        <v>18406</v>
      </c>
      <c r="F1310" s="205" t="s">
        <v>19523</v>
      </c>
    </row>
    <row r="1311" spans="1:6" ht="67.5">
      <c r="A1311" s="201" t="s">
        <v>3192</v>
      </c>
      <c r="B1311" s="204" t="s">
        <v>3193</v>
      </c>
      <c r="C1311" s="201" t="s">
        <v>31</v>
      </c>
      <c r="D1311" s="205" t="s">
        <v>19524</v>
      </c>
      <c r="E1311" s="202" t="s">
        <v>18406</v>
      </c>
      <c r="F1311" s="205" t="s">
        <v>19525</v>
      </c>
    </row>
    <row r="1312" spans="1:6" ht="67.5">
      <c r="A1312" s="201" t="s">
        <v>3194</v>
      </c>
      <c r="B1312" s="204" t="s">
        <v>3195</v>
      </c>
      <c r="C1312" s="201" t="s">
        <v>31</v>
      </c>
      <c r="D1312" s="205" t="s">
        <v>19447</v>
      </c>
      <c r="E1312" s="202" t="s">
        <v>18406</v>
      </c>
      <c r="F1312" s="205" t="s">
        <v>2084</v>
      </c>
    </row>
    <row r="1313" spans="1:6" ht="54">
      <c r="A1313" s="201" t="s">
        <v>3196</v>
      </c>
      <c r="B1313" s="204" t="s">
        <v>3197</v>
      </c>
      <c r="C1313" s="201" t="s">
        <v>31</v>
      </c>
      <c r="D1313" s="205" t="s">
        <v>17998</v>
      </c>
      <c r="E1313" s="202" t="s">
        <v>18406</v>
      </c>
      <c r="F1313" s="205" t="s">
        <v>17911</v>
      </c>
    </row>
    <row r="1314" spans="1:6" ht="54">
      <c r="A1314" s="201" t="s">
        <v>3199</v>
      </c>
      <c r="B1314" s="204" t="s">
        <v>3200</v>
      </c>
      <c r="C1314" s="201" t="s">
        <v>381</v>
      </c>
      <c r="D1314" s="205" t="s">
        <v>19526</v>
      </c>
      <c r="E1314" s="202" t="s">
        <v>18406</v>
      </c>
      <c r="F1314" s="205" t="s">
        <v>19527</v>
      </c>
    </row>
    <row r="1315" spans="1:6" ht="54">
      <c r="A1315" s="201" t="s">
        <v>3201</v>
      </c>
      <c r="B1315" s="204" t="s">
        <v>3202</v>
      </c>
      <c r="C1315" s="201" t="s">
        <v>381</v>
      </c>
      <c r="D1315" s="205" t="s">
        <v>19528</v>
      </c>
      <c r="E1315" s="202" t="s">
        <v>18406</v>
      </c>
      <c r="F1315" s="205" t="s">
        <v>19529</v>
      </c>
    </row>
    <row r="1316" spans="1:6" ht="54">
      <c r="A1316" s="201" t="s">
        <v>3203</v>
      </c>
      <c r="B1316" s="204" t="s">
        <v>3204</v>
      </c>
      <c r="C1316" s="201" t="s">
        <v>381</v>
      </c>
      <c r="D1316" s="205" t="s">
        <v>19530</v>
      </c>
      <c r="E1316" s="202" t="s">
        <v>18406</v>
      </c>
      <c r="F1316" s="205" t="s">
        <v>19531</v>
      </c>
    </row>
    <row r="1317" spans="1:6" ht="54">
      <c r="A1317" s="201" t="s">
        <v>3205</v>
      </c>
      <c r="B1317" s="204" t="s">
        <v>3206</v>
      </c>
      <c r="C1317" s="201" t="s">
        <v>381</v>
      </c>
      <c r="D1317" s="205" t="s">
        <v>19532</v>
      </c>
      <c r="E1317" s="202" t="s">
        <v>18406</v>
      </c>
      <c r="F1317" s="205" t="s">
        <v>19533</v>
      </c>
    </row>
    <row r="1318" spans="1:6" ht="54">
      <c r="A1318" s="201" t="s">
        <v>3207</v>
      </c>
      <c r="B1318" s="204" t="s">
        <v>3208</v>
      </c>
      <c r="C1318" s="201" t="s">
        <v>381</v>
      </c>
      <c r="D1318" s="205" t="s">
        <v>19534</v>
      </c>
      <c r="E1318" s="202" t="s">
        <v>18406</v>
      </c>
      <c r="F1318" s="205" t="s">
        <v>19535</v>
      </c>
    </row>
    <row r="1319" spans="1:6" ht="54">
      <c r="A1319" s="201" t="s">
        <v>3209</v>
      </c>
      <c r="B1319" s="204" t="s">
        <v>3210</v>
      </c>
      <c r="C1319" s="201" t="s">
        <v>381</v>
      </c>
      <c r="D1319" s="205" t="s">
        <v>19536</v>
      </c>
      <c r="E1319" s="202" t="s">
        <v>18406</v>
      </c>
      <c r="F1319" s="205" t="s">
        <v>19537</v>
      </c>
    </row>
    <row r="1320" spans="1:6" ht="54">
      <c r="A1320" s="201" t="s">
        <v>3211</v>
      </c>
      <c r="B1320" s="204" t="s">
        <v>3212</v>
      </c>
      <c r="C1320" s="201" t="s">
        <v>381</v>
      </c>
      <c r="D1320" s="205" t="s">
        <v>19538</v>
      </c>
      <c r="E1320" s="202" t="s">
        <v>18406</v>
      </c>
      <c r="F1320" s="205" t="s">
        <v>19539</v>
      </c>
    </row>
    <row r="1321" spans="1:6" ht="54">
      <c r="A1321" s="201" t="s">
        <v>3213</v>
      </c>
      <c r="B1321" s="204" t="s">
        <v>3214</v>
      </c>
      <c r="C1321" s="201" t="s">
        <v>381</v>
      </c>
      <c r="D1321" s="205" t="s">
        <v>19540</v>
      </c>
      <c r="E1321" s="202" t="s">
        <v>18406</v>
      </c>
      <c r="F1321" s="205" t="s">
        <v>19541</v>
      </c>
    </row>
    <row r="1322" spans="1:6" ht="54">
      <c r="A1322" s="201" t="s">
        <v>3215</v>
      </c>
      <c r="B1322" s="204" t="s">
        <v>3216</v>
      </c>
      <c r="C1322" s="201" t="s">
        <v>381</v>
      </c>
      <c r="D1322" s="205" t="s">
        <v>19542</v>
      </c>
      <c r="E1322" s="202" t="s">
        <v>18406</v>
      </c>
      <c r="F1322" s="205" t="s">
        <v>19543</v>
      </c>
    </row>
    <row r="1323" spans="1:6" ht="54">
      <c r="A1323" s="201" t="s">
        <v>3217</v>
      </c>
      <c r="B1323" s="204" t="s">
        <v>3218</v>
      </c>
      <c r="C1323" s="201" t="s">
        <v>381</v>
      </c>
      <c r="D1323" s="205" t="s">
        <v>19544</v>
      </c>
      <c r="E1323" s="202" t="s">
        <v>18406</v>
      </c>
      <c r="F1323" s="205" t="s">
        <v>19545</v>
      </c>
    </row>
    <row r="1324" spans="1:6" ht="81">
      <c r="A1324" s="201" t="s">
        <v>3219</v>
      </c>
      <c r="B1324" s="204" t="s">
        <v>3220</v>
      </c>
      <c r="C1324" s="201" t="s">
        <v>381</v>
      </c>
      <c r="D1324" s="205" t="s">
        <v>19546</v>
      </c>
      <c r="E1324" s="202" t="s">
        <v>18406</v>
      </c>
      <c r="F1324" s="205" t="s">
        <v>19547</v>
      </c>
    </row>
    <row r="1325" spans="1:6" ht="81">
      <c r="A1325" s="201" t="s">
        <v>3221</v>
      </c>
      <c r="B1325" s="204" t="s">
        <v>3222</v>
      </c>
      <c r="C1325" s="201" t="s">
        <v>381</v>
      </c>
      <c r="D1325" s="205" t="s">
        <v>19548</v>
      </c>
      <c r="E1325" s="202" t="s">
        <v>18406</v>
      </c>
      <c r="F1325" s="205" t="s">
        <v>19549</v>
      </c>
    </row>
    <row r="1326" spans="1:6" ht="81">
      <c r="A1326" s="201" t="s">
        <v>3223</v>
      </c>
      <c r="B1326" s="204" t="s">
        <v>3224</v>
      </c>
      <c r="C1326" s="201" t="s">
        <v>381</v>
      </c>
      <c r="D1326" s="205" t="s">
        <v>19550</v>
      </c>
      <c r="E1326" s="202" t="s">
        <v>18406</v>
      </c>
      <c r="F1326" s="205" t="s">
        <v>19551</v>
      </c>
    </row>
    <row r="1327" spans="1:6" ht="81">
      <c r="A1327" s="201" t="s">
        <v>3225</v>
      </c>
      <c r="B1327" s="204" t="s">
        <v>3226</v>
      </c>
      <c r="C1327" s="201" t="s">
        <v>381</v>
      </c>
      <c r="D1327" s="205" t="s">
        <v>19552</v>
      </c>
      <c r="E1327" s="202" t="s">
        <v>18406</v>
      </c>
      <c r="F1327" s="205" t="s">
        <v>19553</v>
      </c>
    </row>
    <row r="1328" spans="1:6" ht="81">
      <c r="A1328" s="201" t="s">
        <v>3227</v>
      </c>
      <c r="B1328" s="204" t="s">
        <v>3228</v>
      </c>
      <c r="C1328" s="201" t="s">
        <v>381</v>
      </c>
      <c r="D1328" s="205" t="s">
        <v>19554</v>
      </c>
      <c r="E1328" s="202" t="s">
        <v>18406</v>
      </c>
      <c r="F1328" s="205" t="s">
        <v>19555</v>
      </c>
    </row>
    <row r="1329" spans="1:6" ht="81">
      <c r="A1329" s="201" t="s">
        <v>3229</v>
      </c>
      <c r="B1329" s="204" t="s">
        <v>3230</v>
      </c>
      <c r="C1329" s="201" t="s">
        <v>381</v>
      </c>
      <c r="D1329" s="205" t="s">
        <v>19556</v>
      </c>
      <c r="E1329" s="202" t="s">
        <v>18406</v>
      </c>
      <c r="F1329" s="205" t="s">
        <v>19557</v>
      </c>
    </row>
    <row r="1330" spans="1:6" ht="81">
      <c r="A1330" s="201" t="s">
        <v>3231</v>
      </c>
      <c r="B1330" s="204" t="s">
        <v>3232</v>
      </c>
      <c r="C1330" s="201" t="s">
        <v>381</v>
      </c>
      <c r="D1330" s="205" t="s">
        <v>19558</v>
      </c>
      <c r="E1330" s="202" t="s">
        <v>18406</v>
      </c>
      <c r="F1330" s="205" t="s">
        <v>19559</v>
      </c>
    </row>
    <row r="1331" spans="1:6" ht="81">
      <c r="A1331" s="201" t="s">
        <v>3233</v>
      </c>
      <c r="B1331" s="204" t="s">
        <v>3234</v>
      </c>
      <c r="C1331" s="201" t="s">
        <v>381</v>
      </c>
      <c r="D1331" s="205" t="s">
        <v>19560</v>
      </c>
      <c r="E1331" s="202" t="s">
        <v>18406</v>
      </c>
      <c r="F1331" s="205" t="s">
        <v>19561</v>
      </c>
    </row>
    <row r="1332" spans="1:6" ht="81">
      <c r="A1332" s="201" t="s">
        <v>3235</v>
      </c>
      <c r="B1332" s="204" t="s">
        <v>3236</v>
      </c>
      <c r="C1332" s="201" t="s">
        <v>381</v>
      </c>
      <c r="D1332" s="205" t="s">
        <v>19562</v>
      </c>
      <c r="E1332" s="202" t="s">
        <v>18406</v>
      </c>
      <c r="F1332" s="205" t="s">
        <v>19563</v>
      </c>
    </row>
    <row r="1333" spans="1:6" ht="81">
      <c r="A1333" s="201" t="s">
        <v>3237</v>
      </c>
      <c r="B1333" s="204" t="s">
        <v>3238</v>
      </c>
      <c r="C1333" s="201" t="s">
        <v>381</v>
      </c>
      <c r="D1333" s="205" t="s">
        <v>19564</v>
      </c>
      <c r="E1333" s="202" t="s">
        <v>18406</v>
      </c>
      <c r="F1333" s="205" t="s">
        <v>19565</v>
      </c>
    </row>
    <row r="1334" spans="1:6" ht="67.5">
      <c r="A1334" s="201" t="s">
        <v>3239</v>
      </c>
      <c r="B1334" s="204" t="s">
        <v>3240</v>
      </c>
      <c r="C1334" s="201" t="s">
        <v>31</v>
      </c>
      <c r="D1334" s="205" t="s">
        <v>19566</v>
      </c>
      <c r="E1334" s="202" t="s">
        <v>18406</v>
      </c>
      <c r="F1334" s="205" t="s">
        <v>17980</v>
      </c>
    </row>
    <row r="1335" spans="1:6" ht="81">
      <c r="A1335" s="201" t="s">
        <v>3241</v>
      </c>
      <c r="B1335" s="204" t="s">
        <v>3242</v>
      </c>
      <c r="C1335" s="201" t="s">
        <v>31</v>
      </c>
      <c r="D1335" s="205" t="s">
        <v>19567</v>
      </c>
      <c r="E1335" s="202" t="s">
        <v>18406</v>
      </c>
      <c r="F1335" s="205" t="s">
        <v>19568</v>
      </c>
    </row>
    <row r="1336" spans="1:6" ht="81">
      <c r="A1336" s="201" t="s">
        <v>3244</v>
      </c>
      <c r="B1336" s="204" t="s">
        <v>3245</v>
      </c>
      <c r="C1336" s="201" t="s">
        <v>31</v>
      </c>
      <c r="D1336" s="205" t="s">
        <v>17718</v>
      </c>
      <c r="E1336" s="202" t="s">
        <v>18406</v>
      </c>
      <c r="F1336" s="205" t="s">
        <v>19569</v>
      </c>
    </row>
    <row r="1337" spans="1:6" ht="94.5">
      <c r="A1337" s="201" t="s">
        <v>3246</v>
      </c>
      <c r="B1337" s="204" t="s">
        <v>3247</v>
      </c>
      <c r="C1337" s="201" t="s">
        <v>31</v>
      </c>
      <c r="D1337" s="205" t="s">
        <v>17625</v>
      </c>
      <c r="E1337" s="202" t="s">
        <v>18406</v>
      </c>
      <c r="F1337" s="205" t="s">
        <v>3248</v>
      </c>
    </row>
    <row r="1338" spans="1:6" ht="81">
      <c r="A1338" s="201" t="s">
        <v>3249</v>
      </c>
      <c r="B1338" s="204" t="s">
        <v>3250</v>
      </c>
      <c r="C1338" s="201" t="s">
        <v>31</v>
      </c>
      <c r="D1338" s="205" t="s">
        <v>19570</v>
      </c>
      <c r="E1338" s="202" t="s">
        <v>18406</v>
      </c>
      <c r="F1338" s="205" t="s">
        <v>16828</v>
      </c>
    </row>
    <row r="1339" spans="1:6" ht="81">
      <c r="A1339" s="201" t="s">
        <v>3251</v>
      </c>
      <c r="B1339" s="204" t="s">
        <v>3252</v>
      </c>
      <c r="C1339" s="201" t="s">
        <v>31</v>
      </c>
      <c r="D1339" s="205" t="s">
        <v>18423</v>
      </c>
      <c r="E1339" s="202" t="s">
        <v>18406</v>
      </c>
      <c r="F1339" s="205" t="s">
        <v>15896</v>
      </c>
    </row>
    <row r="1340" spans="1:6" ht="67.5">
      <c r="A1340" s="201" t="s">
        <v>3253</v>
      </c>
      <c r="B1340" s="204" t="s">
        <v>3254</v>
      </c>
      <c r="C1340" s="201" t="s">
        <v>31</v>
      </c>
      <c r="D1340" s="205" t="s">
        <v>19571</v>
      </c>
      <c r="E1340" s="202" t="s">
        <v>18406</v>
      </c>
      <c r="F1340" s="205" t="s">
        <v>6378</v>
      </c>
    </row>
    <row r="1341" spans="1:6" ht="81">
      <c r="A1341" s="201" t="s">
        <v>3256</v>
      </c>
      <c r="B1341" s="204" t="s">
        <v>3257</v>
      </c>
      <c r="C1341" s="201" t="s">
        <v>31</v>
      </c>
      <c r="D1341" s="205" t="s">
        <v>4739</v>
      </c>
      <c r="E1341" s="202" t="s">
        <v>18406</v>
      </c>
      <c r="F1341" s="205" t="s">
        <v>19572</v>
      </c>
    </row>
    <row r="1342" spans="1:6" ht="54">
      <c r="A1342" s="201" t="s">
        <v>3259</v>
      </c>
      <c r="B1342" s="204" t="s">
        <v>3260</v>
      </c>
      <c r="C1342" s="201" t="s">
        <v>31</v>
      </c>
      <c r="D1342" s="205" t="s">
        <v>12741</v>
      </c>
      <c r="E1342" s="202" t="s">
        <v>18406</v>
      </c>
      <c r="F1342" s="205" t="s">
        <v>7006</v>
      </c>
    </row>
    <row r="1343" spans="1:6" ht="54">
      <c r="A1343" s="201" t="s">
        <v>3262</v>
      </c>
      <c r="B1343" s="204" t="s">
        <v>3263</v>
      </c>
      <c r="C1343" s="201" t="s">
        <v>31</v>
      </c>
      <c r="D1343" s="205" t="s">
        <v>10367</v>
      </c>
      <c r="E1343" s="202" t="s">
        <v>18406</v>
      </c>
      <c r="F1343" s="205" t="s">
        <v>6496</v>
      </c>
    </row>
    <row r="1344" spans="1:6" ht="54">
      <c r="A1344" s="201" t="s">
        <v>3264</v>
      </c>
      <c r="B1344" s="204" t="s">
        <v>3265</v>
      </c>
      <c r="C1344" s="201" t="s">
        <v>31</v>
      </c>
      <c r="D1344" s="205" t="s">
        <v>927</v>
      </c>
      <c r="E1344" s="202" t="s">
        <v>18406</v>
      </c>
      <c r="F1344" s="205" t="s">
        <v>17817</v>
      </c>
    </row>
    <row r="1345" spans="1:6" ht="54">
      <c r="A1345" s="201" t="s">
        <v>3267</v>
      </c>
      <c r="B1345" s="204" t="s">
        <v>3268</v>
      </c>
      <c r="C1345" s="201" t="s">
        <v>31</v>
      </c>
      <c r="D1345" s="205" t="s">
        <v>19573</v>
      </c>
      <c r="E1345" s="202" t="s">
        <v>18406</v>
      </c>
      <c r="F1345" s="205" t="s">
        <v>6368</v>
      </c>
    </row>
    <row r="1346" spans="1:6" ht="54">
      <c r="A1346" s="201" t="s">
        <v>3270</v>
      </c>
      <c r="B1346" s="204" t="s">
        <v>3271</v>
      </c>
      <c r="C1346" s="201" t="s">
        <v>31</v>
      </c>
      <c r="D1346" s="205" t="s">
        <v>1218</v>
      </c>
      <c r="E1346" s="202" t="s">
        <v>18406</v>
      </c>
      <c r="F1346" s="205" t="s">
        <v>17161</v>
      </c>
    </row>
    <row r="1347" spans="1:6" ht="54">
      <c r="A1347" s="201" t="s">
        <v>3273</v>
      </c>
      <c r="B1347" s="204" t="s">
        <v>3274</v>
      </c>
      <c r="C1347" s="201" t="s">
        <v>31</v>
      </c>
      <c r="D1347" s="205" t="s">
        <v>17352</v>
      </c>
      <c r="E1347" s="202" t="s">
        <v>18406</v>
      </c>
      <c r="F1347" s="205" t="s">
        <v>19574</v>
      </c>
    </row>
    <row r="1348" spans="1:6" ht="54">
      <c r="A1348" s="201" t="s">
        <v>3275</v>
      </c>
      <c r="B1348" s="204" t="s">
        <v>3276</v>
      </c>
      <c r="C1348" s="201" t="s">
        <v>31</v>
      </c>
      <c r="D1348" s="205" t="s">
        <v>6849</v>
      </c>
      <c r="E1348" s="202" t="s">
        <v>18406</v>
      </c>
      <c r="F1348" s="205" t="s">
        <v>17352</v>
      </c>
    </row>
    <row r="1349" spans="1:6" ht="54">
      <c r="A1349" s="201" t="s">
        <v>3277</v>
      </c>
      <c r="B1349" s="204" t="s">
        <v>3278</v>
      </c>
      <c r="C1349" s="201" t="s">
        <v>31</v>
      </c>
      <c r="D1349" s="205" t="s">
        <v>17577</v>
      </c>
      <c r="E1349" s="202" t="s">
        <v>18406</v>
      </c>
      <c r="F1349" s="205" t="s">
        <v>19575</v>
      </c>
    </row>
    <row r="1350" spans="1:6" ht="40.5">
      <c r="A1350" s="201" t="s">
        <v>3279</v>
      </c>
      <c r="B1350" s="204" t="s">
        <v>3280</v>
      </c>
      <c r="C1350" s="201" t="s">
        <v>31</v>
      </c>
      <c r="D1350" s="205" t="s">
        <v>19576</v>
      </c>
      <c r="E1350" s="202" t="s">
        <v>18406</v>
      </c>
      <c r="F1350" s="205" t="s">
        <v>19577</v>
      </c>
    </row>
    <row r="1351" spans="1:6" ht="40.5">
      <c r="A1351" s="201" t="s">
        <v>3281</v>
      </c>
      <c r="B1351" s="204" t="s">
        <v>3282</v>
      </c>
      <c r="C1351" s="201" t="s">
        <v>31</v>
      </c>
      <c r="D1351" s="205" t="s">
        <v>19578</v>
      </c>
      <c r="E1351" s="202" t="s">
        <v>18406</v>
      </c>
      <c r="F1351" s="205" t="s">
        <v>6034</v>
      </c>
    </row>
    <row r="1352" spans="1:6" ht="54">
      <c r="A1352" s="201" t="s">
        <v>3284</v>
      </c>
      <c r="B1352" s="204" t="s">
        <v>3285</v>
      </c>
      <c r="C1352" s="201" t="s">
        <v>31</v>
      </c>
      <c r="D1352" s="205" t="s">
        <v>19579</v>
      </c>
      <c r="E1352" s="202" t="s">
        <v>18406</v>
      </c>
      <c r="F1352" s="205" t="s">
        <v>17962</v>
      </c>
    </row>
    <row r="1353" spans="1:6" ht="54">
      <c r="A1353" s="201" t="s">
        <v>3286</v>
      </c>
      <c r="B1353" s="204" t="s">
        <v>3287</v>
      </c>
      <c r="C1353" s="201" t="s">
        <v>31</v>
      </c>
      <c r="D1353" s="205" t="s">
        <v>10754</v>
      </c>
      <c r="E1353" s="202" t="s">
        <v>18406</v>
      </c>
      <c r="F1353" s="205" t="s">
        <v>730</v>
      </c>
    </row>
    <row r="1354" spans="1:6" ht="40.5">
      <c r="A1354" s="201" t="s">
        <v>3288</v>
      </c>
      <c r="B1354" s="204" t="s">
        <v>3289</v>
      </c>
      <c r="C1354" s="201" t="s">
        <v>31</v>
      </c>
      <c r="D1354" s="205" t="s">
        <v>11050</v>
      </c>
      <c r="E1354" s="202" t="s">
        <v>18406</v>
      </c>
      <c r="F1354" s="205" t="s">
        <v>19580</v>
      </c>
    </row>
    <row r="1355" spans="1:6" ht="54">
      <c r="A1355" s="201" t="s">
        <v>3290</v>
      </c>
      <c r="B1355" s="204" t="s">
        <v>3291</v>
      </c>
      <c r="C1355" s="201" t="s">
        <v>31</v>
      </c>
      <c r="D1355" s="205" t="s">
        <v>11344</v>
      </c>
      <c r="E1355" s="202" t="s">
        <v>18406</v>
      </c>
      <c r="F1355" s="205" t="s">
        <v>19581</v>
      </c>
    </row>
    <row r="1356" spans="1:6" ht="27">
      <c r="A1356" s="201" t="s">
        <v>3293</v>
      </c>
      <c r="B1356" s="204" t="s">
        <v>3294</v>
      </c>
      <c r="C1356" s="201" t="s">
        <v>217</v>
      </c>
      <c r="D1356" s="205" t="s">
        <v>17390</v>
      </c>
      <c r="E1356" s="202" t="s">
        <v>18406</v>
      </c>
      <c r="F1356" s="205" t="s">
        <v>18025</v>
      </c>
    </row>
    <row r="1357" spans="1:6" ht="40.5">
      <c r="A1357" s="201" t="s">
        <v>3296</v>
      </c>
      <c r="B1357" s="204" t="s">
        <v>3297</v>
      </c>
      <c r="C1357" s="201" t="s">
        <v>31</v>
      </c>
      <c r="D1357" s="205" t="s">
        <v>19582</v>
      </c>
      <c r="E1357" s="202" t="s">
        <v>18406</v>
      </c>
      <c r="F1357" s="205" t="s">
        <v>9938</v>
      </c>
    </row>
    <row r="1358" spans="1:6" ht="27">
      <c r="A1358" s="201" t="s">
        <v>3299</v>
      </c>
      <c r="B1358" s="204" t="s">
        <v>3300</v>
      </c>
      <c r="C1358" s="201" t="s">
        <v>381</v>
      </c>
      <c r="D1358" s="205" t="s">
        <v>2441</v>
      </c>
      <c r="E1358" s="202" t="s">
        <v>18406</v>
      </c>
      <c r="F1358" s="205" t="s">
        <v>15401</v>
      </c>
    </row>
    <row r="1359" spans="1:6" ht="40.5">
      <c r="A1359" s="201" t="s">
        <v>3302</v>
      </c>
      <c r="B1359" s="204" t="s">
        <v>3303</v>
      </c>
      <c r="C1359" s="201" t="s">
        <v>31</v>
      </c>
      <c r="D1359" s="205" t="s">
        <v>19579</v>
      </c>
      <c r="E1359" s="202" t="s">
        <v>18406</v>
      </c>
      <c r="F1359" s="205" t="s">
        <v>17962</v>
      </c>
    </row>
    <row r="1360" spans="1:6" ht="54">
      <c r="A1360" s="201" t="s">
        <v>3304</v>
      </c>
      <c r="B1360" s="204" t="s">
        <v>3305</v>
      </c>
      <c r="C1360" s="201" t="s">
        <v>31</v>
      </c>
      <c r="D1360" s="205" t="s">
        <v>10754</v>
      </c>
      <c r="E1360" s="202" t="s">
        <v>18406</v>
      </c>
      <c r="F1360" s="205" t="s">
        <v>730</v>
      </c>
    </row>
    <row r="1361" spans="1:6" ht="40.5">
      <c r="A1361" s="201" t="s">
        <v>3306</v>
      </c>
      <c r="B1361" s="204" t="s">
        <v>3307</v>
      </c>
      <c r="C1361" s="201" t="s">
        <v>31</v>
      </c>
      <c r="D1361" s="205" t="s">
        <v>19579</v>
      </c>
      <c r="E1361" s="202" t="s">
        <v>18406</v>
      </c>
      <c r="F1361" s="205" t="s">
        <v>17962</v>
      </c>
    </row>
    <row r="1362" spans="1:6" ht="54">
      <c r="A1362" s="201" t="s">
        <v>3308</v>
      </c>
      <c r="B1362" s="204" t="s">
        <v>3309</v>
      </c>
      <c r="C1362" s="201" t="s">
        <v>31</v>
      </c>
      <c r="D1362" s="205" t="s">
        <v>10754</v>
      </c>
      <c r="E1362" s="202" t="s">
        <v>18406</v>
      </c>
      <c r="F1362" s="205" t="s">
        <v>730</v>
      </c>
    </row>
    <row r="1363" spans="1:6" ht="40.5">
      <c r="A1363" s="201" t="s">
        <v>3310</v>
      </c>
      <c r="B1363" s="204" t="s">
        <v>3311</v>
      </c>
      <c r="C1363" s="201" t="s">
        <v>31</v>
      </c>
      <c r="D1363" s="205" t="s">
        <v>11050</v>
      </c>
      <c r="E1363" s="202" t="s">
        <v>18406</v>
      </c>
      <c r="F1363" s="205" t="s">
        <v>19580</v>
      </c>
    </row>
    <row r="1364" spans="1:6" ht="40.5">
      <c r="A1364" s="201" t="s">
        <v>3312</v>
      </c>
      <c r="B1364" s="204" t="s">
        <v>3313</v>
      </c>
      <c r="C1364" s="201" t="s">
        <v>31</v>
      </c>
      <c r="D1364" s="205" t="s">
        <v>11344</v>
      </c>
      <c r="E1364" s="202" t="s">
        <v>18406</v>
      </c>
      <c r="F1364" s="205" t="s">
        <v>19581</v>
      </c>
    </row>
    <row r="1365" spans="1:6" ht="40.5">
      <c r="A1365" s="201" t="s">
        <v>3314</v>
      </c>
      <c r="B1365" s="204" t="s">
        <v>3315</v>
      </c>
      <c r="C1365" s="201" t="s">
        <v>31</v>
      </c>
      <c r="D1365" s="205" t="s">
        <v>11050</v>
      </c>
      <c r="E1365" s="202" t="s">
        <v>18406</v>
      </c>
      <c r="F1365" s="205" t="s">
        <v>19580</v>
      </c>
    </row>
    <row r="1366" spans="1:6" ht="54">
      <c r="A1366" s="201" t="s">
        <v>3316</v>
      </c>
      <c r="B1366" s="204" t="s">
        <v>3317</v>
      </c>
      <c r="C1366" s="201" t="s">
        <v>31</v>
      </c>
      <c r="D1366" s="205" t="s">
        <v>11344</v>
      </c>
      <c r="E1366" s="202" t="s">
        <v>18406</v>
      </c>
      <c r="F1366" s="205" t="s">
        <v>19581</v>
      </c>
    </row>
    <row r="1367" spans="1:6" ht="67.5">
      <c r="A1367" s="201" t="s">
        <v>3318</v>
      </c>
      <c r="B1367" s="204" t="s">
        <v>3319</v>
      </c>
      <c r="C1367" s="201" t="s">
        <v>31</v>
      </c>
      <c r="D1367" s="205" t="s">
        <v>19583</v>
      </c>
      <c r="E1367" s="202" t="s">
        <v>18406</v>
      </c>
      <c r="F1367" s="205" t="s">
        <v>17146</v>
      </c>
    </row>
    <row r="1368" spans="1:6" ht="67.5">
      <c r="A1368" s="201">
        <v>94210</v>
      </c>
      <c r="B1368" s="204" t="s">
        <v>3320</v>
      </c>
      <c r="C1368" s="201" t="s">
        <v>31</v>
      </c>
      <c r="D1368" s="205">
        <v>64.489999999999995</v>
      </c>
      <c r="E1368" s="202" t="s">
        <v>18406</v>
      </c>
      <c r="F1368" s="205">
        <v>65.260000000000005</v>
      </c>
    </row>
    <row r="1369" spans="1:6" ht="40.5">
      <c r="A1369" s="201" t="s">
        <v>3321</v>
      </c>
      <c r="B1369" s="204" t="s">
        <v>3322</v>
      </c>
      <c r="C1369" s="201" t="s">
        <v>31</v>
      </c>
      <c r="D1369" s="205" t="s">
        <v>19584</v>
      </c>
      <c r="E1369" s="202" t="s">
        <v>18406</v>
      </c>
      <c r="F1369" s="205" t="s">
        <v>17698</v>
      </c>
    </row>
    <row r="1370" spans="1:6" ht="40.5">
      <c r="A1370" s="201" t="s">
        <v>3323</v>
      </c>
      <c r="B1370" s="204" t="s">
        <v>3324</v>
      </c>
      <c r="C1370" s="201" t="s">
        <v>31</v>
      </c>
      <c r="D1370" s="205" t="s">
        <v>19585</v>
      </c>
      <c r="E1370" s="202" t="s">
        <v>18406</v>
      </c>
      <c r="F1370" s="205" t="s">
        <v>7579</v>
      </c>
    </row>
    <row r="1371" spans="1:6" ht="40.5">
      <c r="A1371" s="201" t="s">
        <v>3326</v>
      </c>
      <c r="B1371" s="204" t="s">
        <v>3327</v>
      </c>
      <c r="C1371" s="201" t="s">
        <v>31</v>
      </c>
      <c r="D1371" s="205" t="s">
        <v>19586</v>
      </c>
      <c r="E1371" s="202" t="s">
        <v>18406</v>
      </c>
      <c r="F1371" s="205" t="s">
        <v>19587</v>
      </c>
    </row>
    <row r="1372" spans="1:6" ht="67.5">
      <c r="A1372" s="201" t="s">
        <v>3328</v>
      </c>
      <c r="B1372" s="204" t="s">
        <v>3329</v>
      </c>
      <c r="C1372" s="201" t="s">
        <v>217</v>
      </c>
      <c r="D1372" s="205" t="s">
        <v>19588</v>
      </c>
      <c r="E1372" s="202" t="s">
        <v>18406</v>
      </c>
      <c r="F1372" s="205" t="s">
        <v>9573</v>
      </c>
    </row>
    <row r="1373" spans="1:6" ht="67.5">
      <c r="A1373" s="201" t="s">
        <v>3331</v>
      </c>
      <c r="B1373" s="204" t="s">
        <v>3332</v>
      </c>
      <c r="C1373" s="201" t="s">
        <v>217</v>
      </c>
      <c r="D1373" s="205" t="s">
        <v>19589</v>
      </c>
      <c r="E1373" s="202" t="s">
        <v>18406</v>
      </c>
      <c r="F1373" s="205" t="s">
        <v>19590</v>
      </c>
    </row>
    <row r="1374" spans="1:6" ht="54">
      <c r="A1374" s="201" t="s">
        <v>3333</v>
      </c>
      <c r="B1374" s="204" t="s">
        <v>3334</v>
      </c>
      <c r="C1374" s="201" t="s">
        <v>217</v>
      </c>
      <c r="D1374" s="205" t="s">
        <v>19591</v>
      </c>
      <c r="E1374" s="202" t="s">
        <v>18406</v>
      </c>
      <c r="F1374" s="205" t="s">
        <v>8462</v>
      </c>
    </row>
    <row r="1375" spans="1:6" ht="54">
      <c r="A1375" s="201" t="s">
        <v>3335</v>
      </c>
      <c r="B1375" s="204" t="s">
        <v>3336</v>
      </c>
      <c r="C1375" s="201" t="s">
        <v>217</v>
      </c>
      <c r="D1375" s="205" t="s">
        <v>19592</v>
      </c>
      <c r="E1375" s="202" t="s">
        <v>18406</v>
      </c>
      <c r="F1375" s="205" t="s">
        <v>19593</v>
      </c>
    </row>
    <row r="1376" spans="1:6" ht="40.5">
      <c r="A1376" s="201">
        <v>94223</v>
      </c>
      <c r="B1376" s="204" t="s">
        <v>3338</v>
      </c>
      <c r="C1376" s="201" t="s">
        <v>217</v>
      </c>
      <c r="D1376" s="205">
        <v>103.39</v>
      </c>
      <c r="E1376" s="202" t="s">
        <v>18406</v>
      </c>
      <c r="F1376" s="205">
        <v>103.73</v>
      </c>
    </row>
    <row r="1377" spans="1:6" ht="40.5">
      <c r="A1377" s="201" t="s">
        <v>3340</v>
      </c>
      <c r="B1377" s="204" t="s">
        <v>3341</v>
      </c>
      <c r="C1377" s="201" t="s">
        <v>217</v>
      </c>
      <c r="D1377" s="205" t="s">
        <v>17590</v>
      </c>
      <c r="E1377" s="202" t="s">
        <v>18406</v>
      </c>
      <c r="F1377" s="205" t="s">
        <v>19595</v>
      </c>
    </row>
    <row r="1378" spans="1:6" ht="54">
      <c r="A1378" s="201" t="s">
        <v>3342</v>
      </c>
      <c r="B1378" s="204" t="s">
        <v>3343</v>
      </c>
      <c r="C1378" s="201" t="s">
        <v>217</v>
      </c>
      <c r="D1378" s="205" t="s">
        <v>17777</v>
      </c>
      <c r="E1378" s="202" t="s">
        <v>18406</v>
      </c>
      <c r="F1378" s="205" t="s">
        <v>19596</v>
      </c>
    </row>
    <row r="1379" spans="1:6" ht="40.5">
      <c r="A1379" s="201" t="s">
        <v>3344</v>
      </c>
      <c r="B1379" s="204" t="s">
        <v>3345</v>
      </c>
      <c r="C1379" s="201" t="s">
        <v>217</v>
      </c>
      <c r="D1379" s="205" t="s">
        <v>5153</v>
      </c>
      <c r="E1379" s="202" t="s">
        <v>18406</v>
      </c>
      <c r="F1379" s="205" t="s">
        <v>934</v>
      </c>
    </row>
    <row r="1380" spans="1:6" ht="40.5">
      <c r="A1380" s="201" t="s">
        <v>3347</v>
      </c>
      <c r="B1380" s="204" t="s">
        <v>3348</v>
      </c>
      <c r="C1380" s="201" t="s">
        <v>31</v>
      </c>
      <c r="D1380" s="205" t="s">
        <v>5721</v>
      </c>
      <c r="E1380" s="202" t="s">
        <v>18406</v>
      </c>
      <c r="F1380" s="205" t="s">
        <v>4473</v>
      </c>
    </row>
    <row r="1381" spans="1:6" ht="40.5">
      <c r="A1381" s="201" t="s">
        <v>3350</v>
      </c>
      <c r="B1381" s="204" t="s">
        <v>3351</v>
      </c>
      <c r="C1381" s="201" t="s">
        <v>31</v>
      </c>
      <c r="D1381" s="205" t="s">
        <v>14367</v>
      </c>
      <c r="E1381" s="202" t="s">
        <v>18406</v>
      </c>
      <c r="F1381" s="205" t="s">
        <v>12648</v>
      </c>
    </row>
    <row r="1382" spans="1:6" ht="40.5">
      <c r="A1382" s="201" t="s">
        <v>3353</v>
      </c>
      <c r="B1382" s="204" t="s">
        <v>3354</v>
      </c>
      <c r="C1382" s="201" t="s">
        <v>31</v>
      </c>
      <c r="D1382" s="205" t="s">
        <v>19597</v>
      </c>
      <c r="E1382" s="202" t="s">
        <v>18406</v>
      </c>
      <c r="F1382" s="205" t="s">
        <v>19598</v>
      </c>
    </row>
    <row r="1383" spans="1:6" ht="40.5">
      <c r="A1383" s="201" t="s">
        <v>3356</v>
      </c>
      <c r="B1383" s="204" t="s">
        <v>3357</v>
      </c>
      <c r="C1383" s="201" t="s">
        <v>31</v>
      </c>
      <c r="D1383" s="205" t="s">
        <v>17799</v>
      </c>
      <c r="E1383" s="202" t="s">
        <v>18406</v>
      </c>
      <c r="F1383" s="205" t="s">
        <v>17688</v>
      </c>
    </row>
    <row r="1384" spans="1:6" ht="67.5">
      <c r="A1384" s="201" t="s">
        <v>3359</v>
      </c>
      <c r="B1384" s="204" t="s">
        <v>3360</v>
      </c>
      <c r="C1384" s="201" t="s">
        <v>217</v>
      </c>
      <c r="D1384" s="205" t="s">
        <v>19599</v>
      </c>
      <c r="E1384" s="202" t="s">
        <v>18406</v>
      </c>
      <c r="F1384" s="205" t="s">
        <v>19600</v>
      </c>
    </row>
    <row r="1385" spans="1:6" ht="54">
      <c r="A1385" s="201" t="s">
        <v>3362</v>
      </c>
      <c r="B1385" s="204" t="s">
        <v>3363</v>
      </c>
      <c r="C1385" s="201" t="s">
        <v>217</v>
      </c>
      <c r="D1385" s="205" t="s">
        <v>17883</v>
      </c>
      <c r="E1385" s="202" t="s">
        <v>18406</v>
      </c>
      <c r="F1385" s="205" t="s">
        <v>19601</v>
      </c>
    </row>
    <row r="1386" spans="1:6" ht="40.5">
      <c r="A1386" s="201" t="s">
        <v>3365</v>
      </c>
      <c r="B1386" s="204" t="s">
        <v>3366</v>
      </c>
      <c r="C1386" s="201" t="s">
        <v>217</v>
      </c>
      <c r="D1386" s="205" t="s">
        <v>19602</v>
      </c>
      <c r="E1386" s="202" t="s">
        <v>18406</v>
      </c>
      <c r="F1386" s="205" t="s">
        <v>19603</v>
      </c>
    </row>
    <row r="1387" spans="1:6" ht="40.5">
      <c r="A1387" s="201" t="s">
        <v>3368</v>
      </c>
      <c r="B1387" s="204" t="s">
        <v>3369</v>
      </c>
      <c r="C1387" s="201" t="s">
        <v>217</v>
      </c>
      <c r="D1387" s="205" t="s">
        <v>19604</v>
      </c>
      <c r="E1387" s="202" t="s">
        <v>18406</v>
      </c>
      <c r="F1387" s="205" t="s">
        <v>19605</v>
      </c>
    </row>
    <row r="1388" spans="1:6" ht="40.5">
      <c r="A1388" s="201" t="s">
        <v>3370</v>
      </c>
      <c r="B1388" s="204" t="s">
        <v>3371</v>
      </c>
      <c r="C1388" s="201" t="s">
        <v>217</v>
      </c>
      <c r="D1388" s="205" t="s">
        <v>19606</v>
      </c>
      <c r="E1388" s="202" t="s">
        <v>18406</v>
      </c>
      <c r="F1388" s="205" t="s">
        <v>19607</v>
      </c>
    </row>
    <row r="1389" spans="1:6" ht="40.5">
      <c r="A1389" s="201" t="s">
        <v>3372</v>
      </c>
      <c r="B1389" s="204" t="s">
        <v>3373</v>
      </c>
      <c r="C1389" s="201" t="s">
        <v>217</v>
      </c>
      <c r="D1389" s="205" t="s">
        <v>733</v>
      </c>
      <c r="E1389" s="202" t="s">
        <v>18406</v>
      </c>
      <c r="F1389" s="205" t="s">
        <v>19608</v>
      </c>
    </row>
    <row r="1390" spans="1:6" ht="54">
      <c r="A1390" s="201" t="s">
        <v>3375</v>
      </c>
      <c r="B1390" s="204" t="s">
        <v>3376</v>
      </c>
      <c r="C1390" s="201" t="s">
        <v>31</v>
      </c>
      <c r="D1390" s="205" t="s">
        <v>19609</v>
      </c>
      <c r="E1390" s="202" t="s">
        <v>18406</v>
      </c>
      <c r="F1390" s="205" t="s">
        <v>19610</v>
      </c>
    </row>
    <row r="1391" spans="1:6" ht="54">
      <c r="A1391" s="201" t="s">
        <v>3377</v>
      </c>
      <c r="B1391" s="204" t="s">
        <v>3378</v>
      </c>
      <c r="C1391" s="201" t="s">
        <v>381</v>
      </c>
      <c r="D1391" s="205" t="s">
        <v>19611</v>
      </c>
      <c r="E1391" s="202" t="s">
        <v>18406</v>
      </c>
      <c r="F1391" s="205" t="s">
        <v>19612</v>
      </c>
    </row>
    <row r="1392" spans="1:6" ht="54">
      <c r="A1392" s="201" t="s">
        <v>3379</v>
      </c>
      <c r="B1392" s="204" t="s">
        <v>3380</v>
      </c>
      <c r="C1392" s="201" t="s">
        <v>381</v>
      </c>
      <c r="D1392" s="205" t="s">
        <v>19613</v>
      </c>
      <c r="E1392" s="202" t="s">
        <v>18406</v>
      </c>
      <c r="F1392" s="205" t="s">
        <v>19614</v>
      </c>
    </row>
    <row r="1393" spans="1:6" ht="54">
      <c r="A1393" s="201" t="s">
        <v>3381</v>
      </c>
      <c r="B1393" s="204" t="s">
        <v>3382</v>
      </c>
      <c r="C1393" s="201" t="s">
        <v>381</v>
      </c>
      <c r="D1393" s="205" t="s">
        <v>19615</v>
      </c>
      <c r="E1393" s="202" t="s">
        <v>18406</v>
      </c>
      <c r="F1393" s="205" t="s">
        <v>19616</v>
      </c>
    </row>
    <row r="1394" spans="1:6" ht="54">
      <c r="A1394" s="201" t="s">
        <v>3383</v>
      </c>
      <c r="B1394" s="204" t="s">
        <v>3384</v>
      </c>
      <c r="C1394" s="201" t="s">
        <v>381</v>
      </c>
      <c r="D1394" s="205" t="s">
        <v>19617</v>
      </c>
      <c r="E1394" s="202" t="s">
        <v>18406</v>
      </c>
      <c r="F1394" s="205" t="s">
        <v>19618</v>
      </c>
    </row>
    <row r="1395" spans="1:6" ht="67.5">
      <c r="A1395" s="201" t="s">
        <v>3385</v>
      </c>
      <c r="B1395" s="204" t="s">
        <v>3386</v>
      </c>
      <c r="C1395" s="201" t="s">
        <v>31</v>
      </c>
      <c r="D1395" s="205" t="s">
        <v>19619</v>
      </c>
      <c r="E1395" s="202" t="s">
        <v>18406</v>
      </c>
      <c r="F1395" s="205" t="s">
        <v>14034</v>
      </c>
    </row>
    <row r="1396" spans="1:6" ht="67.5">
      <c r="A1396" s="201" t="s">
        <v>3387</v>
      </c>
      <c r="B1396" s="204" t="s">
        <v>3388</v>
      </c>
      <c r="C1396" s="201" t="s">
        <v>31</v>
      </c>
      <c r="D1396" s="205" t="s">
        <v>19620</v>
      </c>
      <c r="E1396" s="202" t="s">
        <v>18406</v>
      </c>
      <c r="F1396" s="205" t="s">
        <v>19621</v>
      </c>
    </row>
    <row r="1397" spans="1:6" ht="54">
      <c r="A1397" s="201" t="s">
        <v>3389</v>
      </c>
      <c r="B1397" s="204" t="s">
        <v>3390</v>
      </c>
      <c r="C1397" s="201" t="s">
        <v>31</v>
      </c>
      <c r="D1397" s="205" t="s">
        <v>19622</v>
      </c>
      <c r="E1397" s="202" t="s">
        <v>18406</v>
      </c>
      <c r="F1397" s="205" t="s">
        <v>19623</v>
      </c>
    </row>
    <row r="1398" spans="1:6" ht="67.5">
      <c r="A1398" s="201" t="s">
        <v>3391</v>
      </c>
      <c r="B1398" s="204" t="s">
        <v>3392</v>
      </c>
      <c r="C1398" s="201" t="s">
        <v>31</v>
      </c>
      <c r="D1398" s="205" t="s">
        <v>19624</v>
      </c>
      <c r="E1398" s="202" t="s">
        <v>18406</v>
      </c>
      <c r="F1398" s="205" t="s">
        <v>17387</v>
      </c>
    </row>
    <row r="1399" spans="1:6" ht="67.5">
      <c r="A1399" s="201" t="s">
        <v>3393</v>
      </c>
      <c r="B1399" s="204" t="s">
        <v>3394</v>
      </c>
      <c r="C1399" s="201" t="s">
        <v>31</v>
      </c>
      <c r="D1399" s="205" t="s">
        <v>19625</v>
      </c>
      <c r="E1399" s="202" t="s">
        <v>18406</v>
      </c>
      <c r="F1399" s="205" t="s">
        <v>12220</v>
      </c>
    </row>
    <row r="1400" spans="1:6" ht="67.5">
      <c r="A1400" s="201" t="s">
        <v>3395</v>
      </c>
      <c r="B1400" s="204" t="s">
        <v>3396</v>
      </c>
      <c r="C1400" s="201" t="s">
        <v>31</v>
      </c>
      <c r="D1400" s="205" t="s">
        <v>19626</v>
      </c>
      <c r="E1400" s="202" t="s">
        <v>18406</v>
      </c>
      <c r="F1400" s="205" t="s">
        <v>19627</v>
      </c>
    </row>
    <row r="1401" spans="1:6" ht="54">
      <c r="A1401" s="201" t="s">
        <v>3397</v>
      </c>
      <c r="B1401" s="204" t="s">
        <v>3398</v>
      </c>
      <c r="C1401" s="201" t="s">
        <v>31</v>
      </c>
      <c r="D1401" s="205" t="s">
        <v>19628</v>
      </c>
      <c r="E1401" s="202" t="s">
        <v>18406</v>
      </c>
      <c r="F1401" s="205" t="s">
        <v>1238</v>
      </c>
    </row>
    <row r="1402" spans="1:6" ht="54">
      <c r="A1402" s="201" t="s">
        <v>3399</v>
      </c>
      <c r="B1402" s="204" t="s">
        <v>3400</v>
      </c>
      <c r="C1402" s="201" t="s">
        <v>31</v>
      </c>
      <c r="D1402" s="205" t="s">
        <v>17436</v>
      </c>
      <c r="E1402" s="202" t="s">
        <v>18406</v>
      </c>
      <c r="F1402" s="205" t="s">
        <v>17236</v>
      </c>
    </row>
    <row r="1403" spans="1:6" ht="54">
      <c r="A1403" s="201" t="s">
        <v>3401</v>
      </c>
      <c r="B1403" s="204" t="s">
        <v>3402</v>
      </c>
      <c r="C1403" s="201" t="s">
        <v>31</v>
      </c>
      <c r="D1403" s="205" t="s">
        <v>6181</v>
      </c>
      <c r="E1403" s="202" t="s">
        <v>18406</v>
      </c>
      <c r="F1403" s="205" t="s">
        <v>19629</v>
      </c>
    </row>
    <row r="1404" spans="1:6" ht="54">
      <c r="A1404" s="201" t="s">
        <v>3404</v>
      </c>
      <c r="B1404" s="204" t="s">
        <v>3405</v>
      </c>
      <c r="C1404" s="201" t="s">
        <v>31</v>
      </c>
      <c r="D1404" s="205" t="s">
        <v>19630</v>
      </c>
      <c r="E1404" s="202" t="s">
        <v>18406</v>
      </c>
      <c r="F1404" s="205" t="s">
        <v>19631</v>
      </c>
    </row>
    <row r="1405" spans="1:6" ht="54">
      <c r="A1405" s="201" t="s">
        <v>3406</v>
      </c>
      <c r="B1405" s="204" t="s">
        <v>3407</v>
      </c>
      <c r="C1405" s="201" t="s">
        <v>31</v>
      </c>
      <c r="D1405" s="205" t="s">
        <v>19632</v>
      </c>
      <c r="E1405" s="202" t="s">
        <v>18406</v>
      </c>
      <c r="F1405" s="205" t="s">
        <v>17382</v>
      </c>
    </row>
    <row r="1406" spans="1:6" ht="54">
      <c r="A1406" s="201" t="s">
        <v>3408</v>
      </c>
      <c r="B1406" s="204" t="s">
        <v>3409</v>
      </c>
      <c r="C1406" s="201" t="s">
        <v>31</v>
      </c>
      <c r="D1406" s="205" t="s">
        <v>3255</v>
      </c>
      <c r="E1406" s="202" t="s">
        <v>18406</v>
      </c>
      <c r="F1406" s="205" t="s">
        <v>19633</v>
      </c>
    </row>
    <row r="1407" spans="1:6" ht="67.5">
      <c r="A1407" s="201" t="s">
        <v>3411</v>
      </c>
      <c r="B1407" s="204" t="s">
        <v>3412</v>
      </c>
      <c r="C1407" s="201" t="s">
        <v>31</v>
      </c>
      <c r="D1407" s="205" t="s">
        <v>2275</v>
      </c>
      <c r="E1407" s="202" t="s">
        <v>18406</v>
      </c>
      <c r="F1407" s="205" t="s">
        <v>19634</v>
      </c>
    </row>
    <row r="1408" spans="1:6" ht="54">
      <c r="A1408" s="201" t="s">
        <v>3414</v>
      </c>
      <c r="B1408" s="204" t="s">
        <v>3415</v>
      </c>
      <c r="C1408" s="201" t="s">
        <v>31</v>
      </c>
      <c r="D1408" s="205" t="s">
        <v>17154</v>
      </c>
      <c r="E1408" s="202" t="s">
        <v>18406</v>
      </c>
      <c r="F1408" s="205" t="s">
        <v>1743</v>
      </c>
    </row>
    <row r="1409" spans="1:6" ht="54">
      <c r="A1409" s="201" t="s">
        <v>3416</v>
      </c>
      <c r="B1409" s="204" t="s">
        <v>3417</v>
      </c>
      <c r="C1409" s="201" t="s">
        <v>381</v>
      </c>
      <c r="D1409" s="205" t="s">
        <v>19635</v>
      </c>
      <c r="E1409" s="202" t="s">
        <v>18406</v>
      </c>
      <c r="F1409" s="205" t="s">
        <v>19636</v>
      </c>
    </row>
    <row r="1410" spans="1:6" ht="54">
      <c r="A1410" s="201" t="s">
        <v>3418</v>
      </c>
      <c r="B1410" s="204" t="s">
        <v>3419</v>
      </c>
      <c r="C1410" s="201" t="s">
        <v>381</v>
      </c>
      <c r="D1410" s="205" t="s">
        <v>19637</v>
      </c>
      <c r="E1410" s="202" t="s">
        <v>18406</v>
      </c>
      <c r="F1410" s="205" t="s">
        <v>19638</v>
      </c>
    </row>
    <row r="1411" spans="1:6" ht="54">
      <c r="A1411" s="201" t="s">
        <v>3420</v>
      </c>
      <c r="B1411" s="204" t="s">
        <v>3421</v>
      </c>
      <c r="C1411" s="201" t="s">
        <v>381</v>
      </c>
      <c r="D1411" s="205" t="s">
        <v>19639</v>
      </c>
      <c r="E1411" s="202" t="s">
        <v>18406</v>
      </c>
      <c r="F1411" s="205" t="s">
        <v>19640</v>
      </c>
    </row>
    <row r="1412" spans="1:6" ht="54">
      <c r="A1412" s="201" t="s">
        <v>3422</v>
      </c>
      <c r="B1412" s="204" t="s">
        <v>3423</v>
      </c>
      <c r="C1412" s="201" t="s">
        <v>381</v>
      </c>
      <c r="D1412" s="205" t="s">
        <v>19641</v>
      </c>
      <c r="E1412" s="202" t="s">
        <v>18406</v>
      </c>
      <c r="F1412" s="205" t="s">
        <v>19642</v>
      </c>
    </row>
    <row r="1413" spans="1:6" ht="54">
      <c r="A1413" s="201" t="s">
        <v>3424</v>
      </c>
      <c r="B1413" s="204" t="s">
        <v>3425</v>
      </c>
      <c r="C1413" s="201" t="s">
        <v>381</v>
      </c>
      <c r="D1413" s="205" t="s">
        <v>19643</v>
      </c>
      <c r="E1413" s="202" t="s">
        <v>18406</v>
      </c>
      <c r="F1413" s="205" t="s">
        <v>19644</v>
      </c>
    </row>
    <row r="1414" spans="1:6" ht="54">
      <c r="A1414" s="201" t="s">
        <v>3426</v>
      </c>
      <c r="B1414" s="204" t="s">
        <v>3427</v>
      </c>
      <c r="C1414" s="201" t="s">
        <v>381</v>
      </c>
      <c r="D1414" s="205" t="s">
        <v>19645</v>
      </c>
      <c r="E1414" s="202" t="s">
        <v>18406</v>
      </c>
      <c r="F1414" s="205" t="s">
        <v>19646</v>
      </c>
    </row>
    <row r="1415" spans="1:6" ht="54">
      <c r="A1415" s="201" t="s">
        <v>3428</v>
      </c>
      <c r="B1415" s="204" t="s">
        <v>3429</v>
      </c>
      <c r="C1415" s="201" t="s">
        <v>381</v>
      </c>
      <c r="D1415" s="205" t="s">
        <v>19647</v>
      </c>
      <c r="E1415" s="202" t="s">
        <v>18406</v>
      </c>
      <c r="F1415" s="205" t="s">
        <v>19648</v>
      </c>
    </row>
    <row r="1416" spans="1:6" ht="54">
      <c r="A1416" s="201" t="s">
        <v>3430</v>
      </c>
      <c r="B1416" s="204" t="s">
        <v>3431</v>
      </c>
      <c r="C1416" s="201" t="s">
        <v>381</v>
      </c>
      <c r="D1416" s="205" t="s">
        <v>19649</v>
      </c>
      <c r="E1416" s="202" t="s">
        <v>18406</v>
      </c>
      <c r="F1416" s="205" t="s">
        <v>19650</v>
      </c>
    </row>
    <row r="1417" spans="1:6" ht="54">
      <c r="A1417" s="201" t="s">
        <v>3432</v>
      </c>
      <c r="B1417" s="204" t="s">
        <v>3433</v>
      </c>
      <c r="C1417" s="201" t="s">
        <v>381</v>
      </c>
      <c r="D1417" s="205" t="s">
        <v>19651</v>
      </c>
      <c r="E1417" s="202" t="s">
        <v>18406</v>
      </c>
      <c r="F1417" s="205" t="s">
        <v>19652</v>
      </c>
    </row>
    <row r="1418" spans="1:6" ht="54">
      <c r="A1418" s="201" t="s">
        <v>3434</v>
      </c>
      <c r="B1418" s="204" t="s">
        <v>3435</v>
      </c>
      <c r="C1418" s="201" t="s">
        <v>381</v>
      </c>
      <c r="D1418" s="205" t="s">
        <v>19653</v>
      </c>
      <c r="E1418" s="202" t="s">
        <v>18406</v>
      </c>
      <c r="F1418" s="205" t="s">
        <v>19654</v>
      </c>
    </row>
    <row r="1419" spans="1:6" ht="67.5">
      <c r="A1419" s="201" t="s">
        <v>3436</v>
      </c>
      <c r="B1419" s="204" t="s">
        <v>3437</v>
      </c>
      <c r="C1419" s="201" t="s">
        <v>381</v>
      </c>
      <c r="D1419" s="205" t="s">
        <v>19635</v>
      </c>
      <c r="E1419" s="202" t="s">
        <v>18406</v>
      </c>
      <c r="F1419" s="205" t="s">
        <v>19636</v>
      </c>
    </row>
    <row r="1420" spans="1:6" ht="67.5">
      <c r="A1420" s="201" t="s">
        <v>3438</v>
      </c>
      <c r="B1420" s="204" t="s">
        <v>3439</v>
      </c>
      <c r="C1420" s="201" t="s">
        <v>381</v>
      </c>
      <c r="D1420" s="205" t="s">
        <v>19655</v>
      </c>
      <c r="E1420" s="202" t="s">
        <v>18406</v>
      </c>
      <c r="F1420" s="205" t="s">
        <v>19656</v>
      </c>
    </row>
    <row r="1421" spans="1:6" ht="67.5">
      <c r="A1421" s="201" t="s">
        <v>3440</v>
      </c>
      <c r="B1421" s="204" t="s">
        <v>3441</v>
      </c>
      <c r="C1421" s="201" t="s">
        <v>381</v>
      </c>
      <c r="D1421" s="205" t="s">
        <v>19657</v>
      </c>
      <c r="E1421" s="202" t="s">
        <v>18406</v>
      </c>
      <c r="F1421" s="205" t="s">
        <v>19658</v>
      </c>
    </row>
    <row r="1422" spans="1:6" ht="67.5">
      <c r="A1422" s="201" t="s">
        <v>3442</v>
      </c>
      <c r="B1422" s="204" t="s">
        <v>3443</v>
      </c>
      <c r="C1422" s="201" t="s">
        <v>381</v>
      </c>
      <c r="D1422" s="205" t="s">
        <v>19659</v>
      </c>
      <c r="E1422" s="202" t="s">
        <v>18406</v>
      </c>
      <c r="F1422" s="205" t="s">
        <v>19660</v>
      </c>
    </row>
    <row r="1423" spans="1:6" ht="67.5">
      <c r="A1423" s="201" t="s">
        <v>3444</v>
      </c>
      <c r="B1423" s="204" t="s">
        <v>3445</v>
      </c>
      <c r="C1423" s="201" t="s">
        <v>381</v>
      </c>
      <c r="D1423" s="205" t="s">
        <v>19661</v>
      </c>
      <c r="E1423" s="202" t="s">
        <v>18406</v>
      </c>
      <c r="F1423" s="205" t="s">
        <v>19662</v>
      </c>
    </row>
    <row r="1424" spans="1:6" ht="67.5">
      <c r="A1424" s="201" t="s">
        <v>3446</v>
      </c>
      <c r="B1424" s="204" t="s">
        <v>3447</v>
      </c>
      <c r="C1424" s="201" t="s">
        <v>381</v>
      </c>
      <c r="D1424" s="205" t="s">
        <v>19663</v>
      </c>
      <c r="E1424" s="202" t="s">
        <v>18406</v>
      </c>
      <c r="F1424" s="205" t="s">
        <v>19664</v>
      </c>
    </row>
    <row r="1425" spans="1:6" ht="67.5">
      <c r="A1425" s="201" t="s">
        <v>3448</v>
      </c>
      <c r="B1425" s="204" t="s">
        <v>3449</v>
      </c>
      <c r="C1425" s="201" t="s">
        <v>381</v>
      </c>
      <c r="D1425" s="205" t="s">
        <v>19665</v>
      </c>
      <c r="E1425" s="202" t="s">
        <v>18406</v>
      </c>
      <c r="F1425" s="205" t="s">
        <v>19666</v>
      </c>
    </row>
    <row r="1426" spans="1:6" ht="67.5">
      <c r="A1426" s="201" t="s">
        <v>3450</v>
      </c>
      <c r="B1426" s="204" t="s">
        <v>3451</v>
      </c>
      <c r="C1426" s="201" t="s">
        <v>381</v>
      </c>
      <c r="D1426" s="205" t="s">
        <v>19667</v>
      </c>
      <c r="E1426" s="202" t="s">
        <v>18406</v>
      </c>
      <c r="F1426" s="205" t="s">
        <v>19668</v>
      </c>
    </row>
    <row r="1427" spans="1:6" ht="67.5">
      <c r="A1427" s="201" t="s">
        <v>3452</v>
      </c>
      <c r="B1427" s="204" t="s">
        <v>3453</v>
      </c>
      <c r="C1427" s="201" t="s">
        <v>381</v>
      </c>
      <c r="D1427" s="205" t="s">
        <v>19669</v>
      </c>
      <c r="E1427" s="202" t="s">
        <v>18406</v>
      </c>
      <c r="F1427" s="205" t="s">
        <v>19670</v>
      </c>
    </row>
    <row r="1428" spans="1:6" ht="67.5">
      <c r="A1428" s="201" t="s">
        <v>3454</v>
      </c>
      <c r="B1428" s="204" t="s">
        <v>3455</v>
      </c>
      <c r="C1428" s="201" t="s">
        <v>381</v>
      </c>
      <c r="D1428" s="205" t="s">
        <v>19671</v>
      </c>
      <c r="E1428" s="202" t="s">
        <v>18406</v>
      </c>
      <c r="F1428" s="205" t="s">
        <v>19672</v>
      </c>
    </row>
    <row r="1429" spans="1:6" ht="54">
      <c r="A1429" s="201" t="s">
        <v>3456</v>
      </c>
      <c r="B1429" s="204" t="s">
        <v>3457</v>
      </c>
      <c r="C1429" s="201" t="s">
        <v>381</v>
      </c>
      <c r="D1429" s="205" t="s">
        <v>19673</v>
      </c>
      <c r="E1429" s="202" t="s">
        <v>18406</v>
      </c>
      <c r="F1429" s="205" t="s">
        <v>19674</v>
      </c>
    </row>
    <row r="1430" spans="1:6" ht="54">
      <c r="A1430" s="201" t="s">
        <v>3458</v>
      </c>
      <c r="B1430" s="204" t="s">
        <v>3459</v>
      </c>
      <c r="C1430" s="201" t="s">
        <v>381</v>
      </c>
      <c r="D1430" s="205" t="s">
        <v>19675</v>
      </c>
      <c r="E1430" s="202" t="s">
        <v>18406</v>
      </c>
      <c r="F1430" s="205" t="s">
        <v>19676</v>
      </c>
    </row>
    <row r="1431" spans="1:6" ht="54">
      <c r="A1431" s="201" t="s">
        <v>3460</v>
      </c>
      <c r="B1431" s="204" t="s">
        <v>3461</v>
      </c>
      <c r="C1431" s="201" t="s">
        <v>381</v>
      </c>
      <c r="D1431" s="205" t="s">
        <v>19677</v>
      </c>
      <c r="E1431" s="202" t="s">
        <v>18406</v>
      </c>
      <c r="F1431" s="205" t="s">
        <v>19678</v>
      </c>
    </row>
    <row r="1432" spans="1:6" ht="54">
      <c r="A1432" s="201" t="s">
        <v>3462</v>
      </c>
      <c r="B1432" s="204" t="s">
        <v>3463</v>
      </c>
      <c r="C1432" s="201" t="s">
        <v>381</v>
      </c>
      <c r="D1432" s="205" t="s">
        <v>19679</v>
      </c>
      <c r="E1432" s="202" t="s">
        <v>18406</v>
      </c>
      <c r="F1432" s="205" t="s">
        <v>19680</v>
      </c>
    </row>
    <row r="1433" spans="1:6" ht="54">
      <c r="A1433" s="201" t="s">
        <v>3464</v>
      </c>
      <c r="B1433" s="204" t="s">
        <v>3465</v>
      </c>
      <c r="C1433" s="201" t="s">
        <v>381</v>
      </c>
      <c r="D1433" s="205" t="s">
        <v>19681</v>
      </c>
      <c r="E1433" s="202" t="s">
        <v>18406</v>
      </c>
      <c r="F1433" s="205" t="s">
        <v>19682</v>
      </c>
    </row>
    <row r="1434" spans="1:6" ht="54">
      <c r="A1434" s="201" t="s">
        <v>3466</v>
      </c>
      <c r="B1434" s="204" t="s">
        <v>3467</v>
      </c>
      <c r="C1434" s="201" t="s">
        <v>381</v>
      </c>
      <c r="D1434" s="205" t="s">
        <v>19683</v>
      </c>
      <c r="E1434" s="202" t="s">
        <v>18406</v>
      </c>
      <c r="F1434" s="205" t="s">
        <v>19684</v>
      </c>
    </row>
    <row r="1435" spans="1:6" ht="54">
      <c r="A1435" s="201" t="s">
        <v>3468</v>
      </c>
      <c r="B1435" s="204" t="s">
        <v>3469</v>
      </c>
      <c r="C1435" s="201" t="s">
        <v>381</v>
      </c>
      <c r="D1435" s="205" t="s">
        <v>19685</v>
      </c>
      <c r="E1435" s="202" t="s">
        <v>18406</v>
      </c>
      <c r="F1435" s="205" t="s">
        <v>19686</v>
      </c>
    </row>
    <row r="1436" spans="1:6" ht="54">
      <c r="A1436" s="201" t="s">
        <v>3470</v>
      </c>
      <c r="B1436" s="204" t="s">
        <v>3471</v>
      </c>
      <c r="C1436" s="201" t="s">
        <v>381</v>
      </c>
      <c r="D1436" s="205" t="s">
        <v>19687</v>
      </c>
      <c r="E1436" s="202" t="s">
        <v>18406</v>
      </c>
      <c r="F1436" s="205" t="s">
        <v>19688</v>
      </c>
    </row>
    <row r="1437" spans="1:6" ht="54">
      <c r="A1437" s="201" t="s">
        <v>3472</v>
      </c>
      <c r="B1437" s="204" t="s">
        <v>3473</v>
      </c>
      <c r="C1437" s="201" t="s">
        <v>381</v>
      </c>
      <c r="D1437" s="205" t="s">
        <v>19689</v>
      </c>
      <c r="E1437" s="202" t="s">
        <v>18406</v>
      </c>
      <c r="F1437" s="205" t="s">
        <v>19690</v>
      </c>
    </row>
    <row r="1438" spans="1:6" ht="54">
      <c r="A1438" s="201" t="s">
        <v>3474</v>
      </c>
      <c r="B1438" s="204" t="s">
        <v>3475</v>
      </c>
      <c r="C1438" s="201" t="s">
        <v>381</v>
      </c>
      <c r="D1438" s="205" t="s">
        <v>19691</v>
      </c>
      <c r="E1438" s="202" t="s">
        <v>18406</v>
      </c>
      <c r="F1438" s="205" t="s">
        <v>19692</v>
      </c>
    </row>
    <row r="1439" spans="1:6" ht="67.5">
      <c r="A1439" s="201" t="s">
        <v>3476</v>
      </c>
      <c r="B1439" s="204" t="s">
        <v>3477</v>
      </c>
      <c r="C1439" s="201" t="s">
        <v>381</v>
      </c>
      <c r="D1439" s="205" t="s">
        <v>19693</v>
      </c>
      <c r="E1439" s="202" t="s">
        <v>18406</v>
      </c>
      <c r="F1439" s="205" t="s">
        <v>19694</v>
      </c>
    </row>
    <row r="1440" spans="1:6" ht="67.5">
      <c r="A1440" s="201" t="s">
        <v>3478</v>
      </c>
      <c r="B1440" s="204" t="s">
        <v>3479</v>
      </c>
      <c r="C1440" s="201" t="s">
        <v>381</v>
      </c>
      <c r="D1440" s="205" t="s">
        <v>19695</v>
      </c>
      <c r="E1440" s="202" t="s">
        <v>18406</v>
      </c>
      <c r="F1440" s="205" t="s">
        <v>19696</v>
      </c>
    </row>
    <row r="1441" spans="1:6" ht="67.5">
      <c r="A1441" s="201" t="s">
        <v>3480</v>
      </c>
      <c r="B1441" s="204" t="s">
        <v>3481</v>
      </c>
      <c r="C1441" s="201" t="s">
        <v>381</v>
      </c>
      <c r="D1441" s="205" t="s">
        <v>19697</v>
      </c>
      <c r="E1441" s="202" t="s">
        <v>18406</v>
      </c>
      <c r="F1441" s="205" t="s">
        <v>19698</v>
      </c>
    </row>
    <row r="1442" spans="1:6" ht="67.5">
      <c r="A1442" s="201" t="s">
        <v>3482</v>
      </c>
      <c r="B1442" s="204" t="s">
        <v>3483</v>
      </c>
      <c r="C1442" s="201" t="s">
        <v>381</v>
      </c>
      <c r="D1442" s="205" t="s">
        <v>19699</v>
      </c>
      <c r="E1442" s="202" t="s">
        <v>18406</v>
      </c>
      <c r="F1442" s="205" t="s">
        <v>19700</v>
      </c>
    </row>
    <row r="1443" spans="1:6" ht="67.5">
      <c r="A1443" s="201" t="s">
        <v>3484</v>
      </c>
      <c r="B1443" s="204" t="s">
        <v>3485</v>
      </c>
      <c r="C1443" s="201" t="s">
        <v>381</v>
      </c>
      <c r="D1443" s="205" t="s">
        <v>19701</v>
      </c>
      <c r="E1443" s="202" t="s">
        <v>18406</v>
      </c>
      <c r="F1443" s="205" t="s">
        <v>19702</v>
      </c>
    </row>
    <row r="1444" spans="1:6" ht="67.5">
      <c r="A1444" s="201" t="s">
        <v>3486</v>
      </c>
      <c r="B1444" s="204" t="s">
        <v>3487</v>
      </c>
      <c r="C1444" s="201" t="s">
        <v>381</v>
      </c>
      <c r="D1444" s="205" t="s">
        <v>19703</v>
      </c>
      <c r="E1444" s="202" t="s">
        <v>18406</v>
      </c>
      <c r="F1444" s="205" t="s">
        <v>19704</v>
      </c>
    </row>
    <row r="1445" spans="1:6" ht="67.5">
      <c r="A1445" s="201" t="s">
        <v>3488</v>
      </c>
      <c r="B1445" s="204" t="s">
        <v>3489</v>
      </c>
      <c r="C1445" s="201" t="s">
        <v>381</v>
      </c>
      <c r="D1445" s="205" t="s">
        <v>19705</v>
      </c>
      <c r="E1445" s="202" t="s">
        <v>18406</v>
      </c>
      <c r="F1445" s="205" t="s">
        <v>19706</v>
      </c>
    </row>
    <row r="1446" spans="1:6" ht="67.5">
      <c r="A1446" s="201" t="s">
        <v>3490</v>
      </c>
      <c r="B1446" s="204" t="s">
        <v>3491</v>
      </c>
      <c r="C1446" s="201" t="s">
        <v>381</v>
      </c>
      <c r="D1446" s="205" t="s">
        <v>19707</v>
      </c>
      <c r="E1446" s="202" t="s">
        <v>18406</v>
      </c>
      <c r="F1446" s="205" t="s">
        <v>19708</v>
      </c>
    </row>
    <row r="1447" spans="1:6" ht="67.5">
      <c r="A1447" s="201" t="s">
        <v>3492</v>
      </c>
      <c r="B1447" s="204" t="s">
        <v>3493</v>
      </c>
      <c r="C1447" s="201" t="s">
        <v>381</v>
      </c>
      <c r="D1447" s="205" t="s">
        <v>19709</v>
      </c>
      <c r="E1447" s="202" t="s">
        <v>18406</v>
      </c>
      <c r="F1447" s="205" t="s">
        <v>19710</v>
      </c>
    </row>
    <row r="1448" spans="1:6" ht="67.5">
      <c r="A1448" s="201" t="s">
        <v>3494</v>
      </c>
      <c r="B1448" s="204" t="s">
        <v>3495</v>
      </c>
      <c r="C1448" s="201" t="s">
        <v>381</v>
      </c>
      <c r="D1448" s="205" t="s">
        <v>19711</v>
      </c>
      <c r="E1448" s="202" t="s">
        <v>18406</v>
      </c>
      <c r="F1448" s="205" t="s">
        <v>19712</v>
      </c>
    </row>
    <row r="1449" spans="1:6" ht="54">
      <c r="A1449" s="201" t="s">
        <v>3496</v>
      </c>
      <c r="B1449" s="204" t="s">
        <v>3497</v>
      </c>
      <c r="C1449" s="201" t="s">
        <v>3498</v>
      </c>
      <c r="D1449" s="205" t="s">
        <v>12720</v>
      </c>
      <c r="E1449" s="202" t="s">
        <v>18406</v>
      </c>
      <c r="F1449" s="205" t="s">
        <v>3508</v>
      </c>
    </row>
    <row r="1450" spans="1:6" ht="54">
      <c r="A1450" s="201" t="s">
        <v>3500</v>
      </c>
      <c r="B1450" s="204" t="s">
        <v>3501</v>
      </c>
      <c r="C1450" s="201" t="s">
        <v>3498</v>
      </c>
      <c r="D1450" s="205" t="s">
        <v>19713</v>
      </c>
      <c r="E1450" s="202" t="s">
        <v>18406</v>
      </c>
      <c r="F1450" s="205" t="s">
        <v>17282</v>
      </c>
    </row>
    <row r="1451" spans="1:6" ht="81">
      <c r="A1451" s="201" t="s">
        <v>3503</v>
      </c>
      <c r="B1451" s="204" t="s">
        <v>3504</v>
      </c>
      <c r="C1451" s="201" t="s">
        <v>31</v>
      </c>
      <c r="D1451" s="205" t="s">
        <v>16208</v>
      </c>
      <c r="E1451" s="202" t="s">
        <v>18406</v>
      </c>
      <c r="F1451" s="205" t="s">
        <v>16185</v>
      </c>
    </row>
    <row r="1452" spans="1:6" ht="67.5">
      <c r="A1452" s="201" t="s">
        <v>3506</v>
      </c>
      <c r="B1452" s="204" t="s">
        <v>3507</v>
      </c>
      <c r="C1452" s="201" t="s">
        <v>3498</v>
      </c>
      <c r="D1452" s="205" t="s">
        <v>6776</v>
      </c>
      <c r="E1452" s="202" t="s">
        <v>18406</v>
      </c>
      <c r="F1452" s="205" t="s">
        <v>6144</v>
      </c>
    </row>
    <row r="1453" spans="1:6" ht="40.5">
      <c r="A1453" s="201" t="s">
        <v>3509</v>
      </c>
      <c r="B1453" s="204" t="s">
        <v>3510</v>
      </c>
      <c r="C1453" s="201" t="s">
        <v>31</v>
      </c>
      <c r="D1453" s="205" t="s">
        <v>19714</v>
      </c>
      <c r="E1453" s="202" t="s">
        <v>18406</v>
      </c>
      <c r="F1453" s="205" t="s">
        <v>19715</v>
      </c>
    </row>
    <row r="1454" spans="1:6" ht="27">
      <c r="A1454" s="201" t="s">
        <v>3511</v>
      </c>
      <c r="B1454" s="204" t="s">
        <v>3512</v>
      </c>
      <c r="C1454" s="201" t="s">
        <v>199</v>
      </c>
      <c r="D1454" s="205" t="s">
        <v>19716</v>
      </c>
      <c r="E1454" s="202" t="s">
        <v>18406</v>
      </c>
      <c r="F1454" s="205" t="s">
        <v>1629</v>
      </c>
    </row>
    <row r="1455" spans="1:6" ht="54">
      <c r="A1455" s="201" t="s">
        <v>3514</v>
      </c>
      <c r="B1455" s="204" t="s">
        <v>3515</v>
      </c>
      <c r="C1455" s="201" t="s">
        <v>381</v>
      </c>
      <c r="D1455" s="205" t="s">
        <v>18759</v>
      </c>
      <c r="E1455" s="202" t="s">
        <v>18406</v>
      </c>
      <c r="F1455" s="205" t="s">
        <v>17611</v>
      </c>
    </row>
    <row r="1456" spans="1:6" ht="81">
      <c r="A1456" s="201" t="s">
        <v>3516</v>
      </c>
      <c r="B1456" s="204" t="s">
        <v>3517</v>
      </c>
      <c r="C1456" s="201" t="s">
        <v>381</v>
      </c>
      <c r="D1456" s="205" t="s">
        <v>19717</v>
      </c>
      <c r="E1456" s="202" t="s">
        <v>18406</v>
      </c>
      <c r="F1456" s="205" t="s">
        <v>13826</v>
      </c>
    </row>
    <row r="1457" spans="1:6" ht="54">
      <c r="A1457" s="201" t="s">
        <v>3519</v>
      </c>
      <c r="B1457" s="204" t="s">
        <v>3520</v>
      </c>
      <c r="C1457" s="201" t="s">
        <v>26</v>
      </c>
      <c r="D1457" s="205" t="s">
        <v>19718</v>
      </c>
      <c r="E1457" s="202" t="s">
        <v>18406</v>
      </c>
      <c r="F1457" s="205" t="s">
        <v>19719</v>
      </c>
    </row>
    <row r="1458" spans="1:6" ht="67.5">
      <c r="A1458" s="201" t="s">
        <v>3522</v>
      </c>
      <c r="B1458" s="204" t="s">
        <v>3523</v>
      </c>
      <c r="C1458" s="201" t="s">
        <v>381</v>
      </c>
      <c r="D1458" s="205" t="s">
        <v>19720</v>
      </c>
      <c r="E1458" s="202" t="s">
        <v>18406</v>
      </c>
      <c r="F1458" s="205" t="s">
        <v>19721</v>
      </c>
    </row>
    <row r="1459" spans="1:6" ht="54">
      <c r="A1459" s="201" t="s">
        <v>3524</v>
      </c>
      <c r="B1459" s="204" t="s">
        <v>3525</v>
      </c>
      <c r="C1459" s="201" t="s">
        <v>217</v>
      </c>
      <c r="D1459" s="205" t="s">
        <v>17576</v>
      </c>
      <c r="E1459" s="202" t="s">
        <v>18406</v>
      </c>
      <c r="F1459" s="205" t="s">
        <v>19722</v>
      </c>
    </row>
    <row r="1460" spans="1:6" ht="54">
      <c r="A1460" s="201" t="s">
        <v>3527</v>
      </c>
      <c r="B1460" s="204" t="s">
        <v>3528</v>
      </c>
      <c r="C1460" s="201" t="s">
        <v>217</v>
      </c>
      <c r="D1460" s="205" t="s">
        <v>19723</v>
      </c>
      <c r="E1460" s="202" t="s">
        <v>18406</v>
      </c>
      <c r="F1460" s="205" t="s">
        <v>19724</v>
      </c>
    </row>
    <row r="1461" spans="1:6" ht="54">
      <c r="A1461" s="201" t="s">
        <v>3529</v>
      </c>
      <c r="B1461" s="204" t="s">
        <v>3530</v>
      </c>
      <c r="C1461" s="201" t="s">
        <v>217</v>
      </c>
      <c r="D1461" s="205" t="s">
        <v>17380</v>
      </c>
      <c r="E1461" s="202" t="s">
        <v>18406</v>
      </c>
      <c r="F1461" s="205" t="s">
        <v>19725</v>
      </c>
    </row>
    <row r="1462" spans="1:6" ht="40.5">
      <c r="A1462" s="201" t="s">
        <v>3531</v>
      </c>
      <c r="B1462" s="204" t="s">
        <v>3532</v>
      </c>
      <c r="C1462" s="201" t="s">
        <v>217</v>
      </c>
      <c r="D1462" s="205" t="s">
        <v>19726</v>
      </c>
      <c r="E1462" s="202" t="s">
        <v>18406</v>
      </c>
      <c r="F1462" s="205" t="s">
        <v>19727</v>
      </c>
    </row>
    <row r="1463" spans="1:6" ht="40.5">
      <c r="A1463" s="201" t="s">
        <v>3533</v>
      </c>
      <c r="B1463" s="204" t="s">
        <v>3534</v>
      </c>
      <c r="C1463" s="201" t="s">
        <v>217</v>
      </c>
      <c r="D1463" s="205" t="s">
        <v>17350</v>
      </c>
      <c r="E1463" s="202" t="s">
        <v>18406</v>
      </c>
      <c r="F1463" s="205" t="s">
        <v>19728</v>
      </c>
    </row>
    <row r="1464" spans="1:6" ht="67.5">
      <c r="A1464" s="201" t="s">
        <v>3536</v>
      </c>
      <c r="B1464" s="204" t="s">
        <v>3537</v>
      </c>
      <c r="C1464" s="201" t="s">
        <v>217</v>
      </c>
      <c r="D1464" s="205" t="s">
        <v>19729</v>
      </c>
      <c r="E1464" s="202" t="s">
        <v>18406</v>
      </c>
      <c r="F1464" s="205" t="s">
        <v>19730</v>
      </c>
    </row>
    <row r="1465" spans="1:6" ht="67.5">
      <c r="A1465" s="201" t="s">
        <v>3538</v>
      </c>
      <c r="B1465" s="204" t="s">
        <v>3539</v>
      </c>
      <c r="C1465" s="201" t="s">
        <v>217</v>
      </c>
      <c r="D1465" s="205" t="s">
        <v>19731</v>
      </c>
      <c r="E1465" s="202" t="s">
        <v>18406</v>
      </c>
      <c r="F1465" s="205" t="s">
        <v>14223</v>
      </c>
    </row>
    <row r="1466" spans="1:6" ht="67.5">
      <c r="A1466" s="201" t="s">
        <v>3540</v>
      </c>
      <c r="B1466" s="204" t="s">
        <v>3541</v>
      </c>
      <c r="C1466" s="201" t="s">
        <v>217</v>
      </c>
      <c r="D1466" s="205" t="s">
        <v>19732</v>
      </c>
      <c r="E1466" s="202" t="s">
        <v>18406</v>
      </c>
      <c r="F1466" s="205" t="s">
        <v>19733</v>
      </c>
    </row>
    <row r="1467" spans="1:6" ht="54">
      <c r="A1467" s="201" t="s">
        <v>3542</v>
      </c>
      <c r="B1467" s="204" t="s">
        <v>3543</v>
      </c>
      <c r="C1467" s="201" t="s">
        <v>217</v>
      </c>
      <c r="D1467" s="205" t="s">
        <v>19734</v>
      </c>
      <c r="E1467" s="202" t="s">
        <v>18406</v>
      </c>
      <c r="F1467" s="205" t="s">
        <v>19735</v>
      </c>
    </row>
    <row r="1468" spans="1:6" ht="54">
      <c r="A1468" s="201" t="s">
        <v>3544</v>
      </c>
      <c r="B1468" s="204" t="s">
        <v>3545</v>
      </c>
      <c r="C1468" s="201" t="s">
        <v>217</v>
      </c>
      <c r="D1468" s="205" t="s">
        <v>17197</v>
      </c>
      <c r="E1468" s="202" t="s">
        <v>18406</v>
      </c>
      <c r="F1468" s="205" t="s">
        <v>19736</v>
      </c>
    </row>
    <row r="1469" spans="1:6" ht="54">
      <c r="A1469" s="201" t="s">
        <v>3546</v>
      </c>
      <c r="B1469" s="204" t="s">
        <v>3547</v>
      </c>
      <c r="C1469" s="201" t="s">
        <v>217</v>
      </c>
      <c r="D1469" s="205" t="s">
        <v>4700</v>
      </c>
      <c r="E1469" s="202" t="s">
        <v>18406</v>
      </c>
      <c r="F1469" s="205" t="s">
        <v>19737</v>
      </c>
    </row>
    <row r="1470" spans="1:6" ht="40.5">
      <c r="A1470" s="201" t="s">
        <v>3548</v>
      </c>
      <c r="B1470" s="204" t="s">
        <v>3549</v>
      </c>
      <c r="C1470" s="201" t="s">
        <v>217</v>
      </c>
      <c r="D1470" s="205" t="s">
        <v>19738</v>
      </c>
      <c r="E1470" s="202" t="s">
        <v>18406</v>
      </c>
      <c r="F1470" s="205" t="s">
        <v>9830</v>
      </c>
    </row>
    <row r="1471" spans="1:6" ht="54">
      <c r="A1471" s="201" t="s">
        <v>3551</v>
      </c>
      <c r="B1471" s="204" t="s">
        <v>3552</v>
      </c>
      <c r="C1471" s="201" t="s">
        <v>217</v>
      </c>
      <c r="D1471" s="205" t="s">
        <v>19736</v>
      </c>
      <c r="E1471" s="202" t="s">
        <v>18406</v>
      </c>
      <c r="F1471" s="205" t="s">
        <v>5319</v>
      </c>
    </row>
    <row r="1472" spans="1:6" ht="40.5">
      <c r="A1472" s="201" t="s">
        <v>3553</v>
      </c>
      <c r="B1472" s="204" t="s">
        <v>3554</v>
      </c>
      <c r="C1472" s="201" t="s">
        <v>217</v>
      </c>
      <c r="D1472" s="205" t="s">
        <v>19739</v>
      </c>
      <c r="E1472" s="202" t="s">
        <v>18406</v>
      </c>
      <c r="F1472" s="205" t="s">
        <v>19740</v>
      </c>
    </row>
    <row r="1473" spans="1:6" ht="54">
      <c r="A1473" s="201" t="s">
        <v>3556</v>
      </c>
      <c r="B1473" s="204" t="s">
        <v>3557</v>
      </c>
      <c r="C1473" s="201" t="s">
        <v>217</v>
      </c>
      <c r="D1473" s="205" t="s">
        <v>19741</v>
      </c>
      <c r="E1473" s="202" t="s">
        <v>18406</v>
      </c>
      <c r="F1473" s="205" t="s">
        <v>19742</v>
      </c>
    </row>
    <row r="1474" spans="1:6" ht="40.5">
      <c r="A1474" s="201" t="s">
        <v>3558</v>
      </c>
      <c r="B1474" s="204" t="s">
        <v>3559</v>
      </c>
      <c r="C1474" s="201" t="s">
        <v>217</v>
      </c>
      <c r="D1474" s="205" t="s">
        <v>19743</v>
      </c>
      <c r="E1474" s="202" t="s">
        <v>18406</v>
      </c>
      <c r="F1474" s="205" t="s">
        <v>19744</v>
      </c>
    </row>
    <row r="1475" spans="1:6" ht="67.5">
      <c r="A1475" s="201" t="s">
        <v>3560</v>
      </c>
      <c r="B1475" s="204" t="s">
        <v>3561</v>
      </c>
      <c r="C1475" s="201" t="s">
        <v>217</v>
      </c>
      <c r="D1475" s="205" t="s">
        <v>19745</v>
      </c>
      <c r="E1475" s="202" t="s">
        <v>18406</v>
      </c>
      <c r="F1475" s="205" t="s">
        <v>19746</v>
      </c>
    </row>
    <row r="1476" spans="1:6" ht="67.5">
      <c r="A1476" s="201" t="s">
        <v>3562</v>
      </c>
      <c r="B1476" s="204" t="s">
        <v>3563</v>
      </c>
      <c r="C1476" s="201" t="s">
        <v>217</v>
      </c>
      <c r="D1476" s="205" t="s">
        <v>19747</v>
      </c>
      <c r="E1476" s="202" t="s">
        <v>18406</v>
      </c>
      <c r="F1476" s="205" t="s">
        <v>19748</v>
      </c>
    </row>
    <row r="1477" spans="1:6" ht="67.5">
      <c r="A1477" s="201" t="s">
        <v>3565</v>
      </c>
      <c r="B1477" s="204" t="s">
        <v>3566</v>
      </c>
      <c r="C1477" s="201" t="s">
        <v>217</v>
      </c>
      <c r="D1477" s="205" t="s">
        <v>19749</v>
      </c>
      <c r="E1477" s="202" t="s">
        <v>18406</v>
      </c>
      <c r="F1477" s="205" t="s">
        <v>19750</v>
      </c>
    </row>
    <row r="1478" spans="1:6" ht="54">
      <c r="A1478" s="201" t="s">
        <v>3567</v>
      </c>
      <c r="B1478" s="204" t="s">
        <v>3568</v>
      </c>
      <c r="C1478" s="201" t="s">
        <v>217</v>
      </c>
      <c r="D1478" s="205" t="s">
        <v>19631</v>
      </c>
      <c r="E1478" s="202" t="s">
        <v>18406</v>
      </c>
      <c r="F1478" s="205" t="s">
        <v>19751</v>
      </c>
    </row>
    <row r="1479" spans="1:6" ht="67.5">
      <c r="A1479" s="201" t="s">
        <v>3569</v>
      </c>
      <c r="B1479" s="204" t="s">
        <v>3570</v>
      </c>
      <c r="C1479" s="201" t="s">
        <v>217</v>
      </c>
      <c r="D1479" s="205" t="s">
        <v>17770</v>
      </c>
      <c r="E1479" s="202" t="s">
        <v>18406</v>
      </c>
      <c r="F1479" s="205" t="s">
        <v>19752</v>
      </c>
    </row>
    <row r="1480" spans="1:6" ht="54">
      <c r="A1480" s="201" t="s">
        <v>3571</v>
      </c>
      <c r="B1480" s="204" t="s">
        <v>3572</v>
      </c>
      <c r="C1480" s="201" t="s">
        <v>217</v>
      </c>
      <c r="D1480" s="205" t="s">
        <v>19753</v>
      </c>
      <c r="E1480" s="202" t="s">
        <v>18406</v>
      </c>
      <c r="F1480" s="205" t="s">
        <v>19754</v>
      </c>
    </row>
    <row r="1481" spans="1:6" ht="54">
      <c r="A1481" s="201" t="s">
        <v>3573</v>
      </c>
      <c r="B1481" s="204" t="s">
        <v>3574</v>
      </c>
      <c r="C1481" s="201" t="s">
        <v>217</v>
      </c>
      <c r="D1481" s="205" t="s">
        <v>19755</v>
      </c>
      <c r="E1481" s="202" t="s">
        <v>18406</v>
      </c>
      <c r="F1481" s="205" t="s">
        <v>12535</v>
      </c>
    </row>
    <row r="1482" spans="1:6" ht="67.5">
      <c r="A1482" s="201" t="s">
        <v>3575</v>
      </c>
      <c r="B1482" s="204" t="s">
        <v>3576</v>
      </c>
      <c r="C1482" s="201" t="s">
        <v>217</v>
      </c>
      <c r="D1482" s="205" t="s">
        <v>6057</v>
      </c>
      <c r="E1482" s="202" t="s">
        <v>18406</v>
      </c>
      <c r="F1482" s="205" t="s">
        <v>19756</v>
      </c>
    </row>
    <row r="1483" spans="1:6" ht="67.5">
      <c r="A1483" s="201" t="s">
        <v>3577</v>
      </c>
      <c r="B1483" s="204" t="s">
        <v>3578</v>
      </c>
      <c r="C1483" s="201" t="s">
        <v>217</v>
      </c>
      <c r="D1483" s="205" t="s">
        <v>19757</v>
      </c>
      <c r="E1483" s="202" t="s">
        <v>18406</v>
      </c>
      <c r="F1483" s="205" t="s">
        <v>6683</v>
      </c>
    </row>
    <row r="1484" spans="1:6" ht="81">
      <c r="A1484" s="201" t="s">
        <v>3579</v>
      </c>
      <c r="B1484" s="204" t="s">
        <v>3580</v>
      </c>
      <c r="C1484" s="201" t="s">
        <v>217</v>
      </c>
      <c r="D1484" s="205" t="s">
        <v>14212</v>
      </c>
      <c r="E1484" s="202" t="s">
        <v>18406</v>
      </c>
      <c r="F1484" s="205" t="s">
        <v>19758</v>
      </c>
    </row>
    <row r="1485" spans="1:6" ht="54">
      <c r="A1485" s="201" t="s">
        <v>3581</v>
      </c>
      <c r="B1485" s="204" t="s">
        <v>3582</v>
      </c>
      <c r="C1485" s="201" t="s">
        <v>217</v>
      </c>
      <c r="D1485" s="205" t="s">
        <v>19759</v>
      </c>
      <c r="E1485" s="202" t="s">
        <v>18406</v>
      </c>
      <c r="F1485" s="205" t="s">
        <v>19760</v>
      </c>
    </row>
    <row r="1486" spans="1:6" ht="67.5">
      <c r="A1486" s="201" t="s">
        <v>3584</v>
      </c>
      <c r="B1486" s="204" t="s">
        <v>3585</v>
      </c>
      <c r="C1486" s="201" t="s">
        <v>217</v>
      </c>
      <c r="D1486" s="205" t="s">
        <v>19761</v>
      </c>
      <c r="E1486" s="202" t="s">
        <v>18406</v>
      </c>
      <c r="F1486" s="205" t="s">
        <v>19762</v>
      </c>
    </row>
    <row r="1487" spans="1:6" ht="67.5">
      <c r="A1487" s="201" t="s">
        <v>3586</v>
      </c>
      <c r="B1487" s="204" t="s">
        <v>3587</v>
      </c>
      <c r="C1487" s="201" t="s">
        <v>217</v>
      </c>
      <c r="D1487" s="205" t="s">
        <v>19763</v>
      </c>
      <c r="E1487" s="202" t="s">
        <v>18406</v>
      </c>
      <c r="F1487" s="205" t="s">
        <v>19764</v>
      </c>
    </row>
    <row r="1488" spans="1:6" ht="81">
      <c r="A1488" s="201" t="s">
        <v>3588</v>
      </c>
      <c r="B1488" s="204" t="s">
        <v>3589</v>
      </c>
      <c r="C1488" s="201" t="s">
        <v>217</v>
      </c>
      <c r="D1488" s="205" t="s">
        <v>19765</v>
      </c>
      <c r="E1488" s="202" t="s">
        <v>18406</v>
      </c>
      <c r="F1488" s="205" t="s">
        <v>19766</v>
      </c>
    </row>
    <row r="1489" spans="1:6" ht="40.5">
      <c r="A1489" s="201" t="s">
        <v>3590</v>
      </c>
      <c r="B1489" s="204" t="s">
        <v>3591</v>
      </c>
      <c r="C1489" s="201" t="s">
        <v>217</v>
      </c>
      <c r="D1489" s="205" t="s">
        <v>17295</v>
      </c>
      <c r="E1489" s="202" t="s">
        <v>18406</v>
      </c>
      <c r="F1489" s="205" t="s">
        <v>4314</v>
      </c>
    </row>
    <row r="1490" spans="1:6" ht="40.5">
      <c r="A1490" s="201" t="s">
        <v>3593</v>
      </c>
      <c r="B1490" s="204" t="s">
        <v>3594</v>
      </c>
      <c r="C1490" s="201" t="s">
        <v>217</v>
      </c>
      <c r="D1490" s="205" t="s">
        <v>19767</v>
      </c>
      <c r="E1490" s="202" t="s">
        <v>18406</v>
      </c>
      <c r="F1490" s="205" t="s">
        <v>7990</v>
      </c>
    </row>
    <row r="1491" spans="1:6" ht="40.5">
      <c r="A1491" s="201" t="s">
        <v>3596</v>
      </c>
      <c r="B1491" s="204" t="s">
        <v>3597</v>
      </c>
      <c r="C1491" s="201" t="s">
        <v>217</v>
      </c>
      <c r="D1491" s="205" t="s">
        <v>19768</v>
      </c>
      <c r="E1491" s="202" t="s">
        <v>18406</v>
      </c>
      <c r="F1491" s="205" t="s">
        <v>19769</v>
      </c>
    </row>
    <row r="1492" spans="1:6" ht="40.5">
      <c r="A1492" s="201" t="s">
        <v>3598</v>
      </c>
      <c r="B1492" s="204" t="s">
        <v>3599</v>
      </c>
      <c r="C1492" s="201" t="s">
        <v>381</v>
      </c>
      <c r="D1492" s="205" t="s">
        <v>19770</v>
      </c>
      <c r="E1492" s="202" t="s">
        <v>18406</v>
      </c>
      <c r="F1492" s="205" t="s">
        <v>8802</v>
      </c>
    </row>
    <row r="1493" spans="1:6" ht="54">
      <c r="A1493" s="201" t="s">
        <v>3600</v>
      </c>
      <c r="B1493" s="204" t="s">
        <v>3601</v>
      </c>
      <c r="C1493" s="201" t="s">
        <v>381</v>
      </c>
      <c r="D1493" s="205" t="s">
        <v>19771</v>
      </c>
      <c r="E1493" s="202" t="s">
        <v>18406</v>
      </c>
      <c r="F1493" s="205" t="s">
        <v>17062</v>
      </c>
    </row>
    <row r="1494" spans="1:6" ht="54">
      <c r="A1494" s="201" t="s">
        <v>3603</v>
      </c>
      <c r="B1494" s="204" t="s">
        <v>3604</v>
      </c>
      <c r="C1494" s="201" t="s">
        <v>381</v>
      </c>
      <c r="D1494" s="205" t="s">
        <v>19772</v>
      </c>
      <c r="E1494" s="202" t="s">
        <v>18406</v>
      </c>
      <c r="F1494" s="205" t="s">
        <v>8045</v>
      </c>
    </row>
    <row r="1495" spans="1:6" ht="54">
      <c r="A1495" s="201" t="s">
        <v>3605</v>
      </c>
      <c r="B1495" s="204" t="s">
        <v>3606</v>
      </c>
      <c r="C1495" s="201" t="s">
        <v>31</v>
      </c>
      <c r="D1495" s="205" t="s">
        <v>17760</v>
      </c>
      <c r="E1495" s="202" t="s">
        <v>18406</v>
      </c>
      <c r="F1495" s="205" t="s">
        <v>14884</v>
      </c>
    </row>
    <row r="1496" spans="1:6" ht="54">
      <c r="A1496" s="201" t="s">
        <v>3608</v>
      </c>
      <c r="B1496" s="204" t="s">
        <v>3609</v>
      </c>
      <c r="C1496" s="201" t="s">
        <v>31</v>
      </c>
      <c r="D1496" s="205" t="s">
        <v>19773</v>
      </c>
      <c r="E1496" s="202" t="s">
        <v>18406</v>
      </c>
      <c r="F1496" s="205" t="s">
        <v>19774</v>
      </c>
    </row>
    <row r="1497" spans="1:6" ht="54">
      <c r="A1497" s="201" t="s">
        <v>3611</v>
      </c>
      <c r="B1497" s="204" t="s">
        <v>3612</v>
      </c>
      <c r="C1497" s="201" t="s">
        <v>31</v>
      </c>
      <c r="D1497" s="205" t="s">
        <v>19775</v>
      </c>
      <c r="E1497" s="202" t="s">
        <v>18406</v>
      </c>
      <c r="F1497" s="205" t="s">
        <v>14362</v>
      </c>
    </row>
    <row r="1498" spans="1:6" ht="27">
      <c r="A1498" s="201" t="s">
        <v>3614</v>
      </c>
      <c r="B1498" s="204" t="s">
        <v>3615</v>
      </c>
      <c r="C1498" s="201" t="s">
        <v>26</v>
      </c>
      <c r="D1498" s="205" t="s">
        <v>17753</v>
      </c>
      <c r="E1498" s="202" t="s">
        <v>18406</v>
      </c>
      <c r="F1498" s="205" t="s">
        <v>19776</v>
      </c>
    </row>
    <row r="1499" spans="1:6" ht="27">
      <c r="A1499" s="201" t="s">
        <v>3617</v>
      </c>
      <c r="B1499" s="204" t="s">
        <v>3618</v>
      </c>
      <c r="C1499" s="201" t="s">
        <v>26</v>
      </c>
      <c r="D1499" s="205" t="s">
        <v>19777</v>
      </c>
      <c r="E1499" s="202" t="s">
        <v>18406</v>
      </c>
      <c r="F1499" s="205" t="s">
        <v>17798</v>
      </c>
    </row>
    <row r="1500" spans="1:6" ht="27">
      <c r="A1500" s="201" t="s">
        <v>3619</v>
      </c>
      <c r="B1500" s="204" t="s">
        <v>3620</v>
      </c>
      <c r="C1500" s="201" t="s">
        <v>26</v>
      </c>
      <c r="D1500" s="205" t="s">
        <v>19778</v>
      </c>
      <c r="E1500" s="202" t="s">
        <v>18406</v>
      </c>
      <c r="F1500" s="205" t="s">
        <v>19779</v>
      </c>
    </row>
    <row r="1501" spans="1:6" ht="27">
      <c r="A1501" s="201" t="s">
        <v>3621</v>
      </c>
      <c r="B1501" s="204" t="s">
        <v>3622</v>
      </c>
      <c r="C1501" s="201" t="s">
        <v>26</v>
      </c>
      <c r="D1501" s="205" t="s">
        <v>19780</v>
      </c>
      <c r="E1501" s="202" t="s">
        <v>18406</v>
      </c>
      <c r="F1501" s="205" t="s">
        <v>19781</v>
      </c>
    </row>
    <row r="1502" spans="1:6" ht="67.5">
      <c r="A1502" s="201" t="s">
        <v>3623</v>
      </c>
      <c r="B1502" s="204" t="s">
        <v>3624</v>
      </c>
      <c r="C1502" s="201" t="s">
        <v>217</v>
      </c>
      <c r="D1502" s="205" t="s">
        <v>17716</v>
      </c>
      <c r="E1502" s="202" t="s">
        <v>18406</v>
      </c>
      <c r="F1502" s="205" t="s">
        <v>19782</v>
      </c>
    </row>
    <row r="1503" spans="1:6" ht="67.5">
      <c r="A1503" s="201" t="s">
        <v>3625</v>
      </c>
      <c r="B1503" s="204" t="s">
        <v>3626</v>
      </c>
      <c r="C1503" s="201" t="s">
        <v>217</v>
      </c>
      <c r="D1503" s="205" t="s">
        <v>19783</v>
      </c>
      <c r="E1503" s="202" t="s">
        <v>18406</v>
      </c>
      <c r="F1503" s="205" t="s">
        <v>19784</v>
      </c>
    </row>
    <row r="1504" spans="1:6" ht="27">
      <c r="A1504" s="201" t="s">
        <v>3627</v>
      </c>
      <c r="B1504" s="204" t="s">
        <v>3628</v>
      </c>
      <c r="C1504" s="201" t="s">
        <v>381</v>
      </c>
      <c r="D1504" s="205" t="s">
        <v>17176</v>
      </c>
      <c r="E1504" s="202" t="s">
        <v>18406</v>
      </c>
      <c r="F1504" s="205" t="s">
        <v>17116</v>
      </c>
    </row>
    <row r="1505" spans="1:6" ht="27">
      <c r="A1505" s="201" t="s">
        <v>3629</v>
      </c>
      <c r="B1505" s="204" t="s">
        <v>3630</v>
      </c>
      <c r="C1505" s="201" t="s">
        <v>381</v>
      </c>
      <c r="D1505" s="205" t="s">
        <v>15591</v>
      </c>
      <c r="E1505" s="202" t="s">
        <v>18406</v>
      </c>
      <c r="F1505" s="205" t="s">
        <v>19785</v>
      </c>
    </row>
    <row r="1506" spans="1:6" ht="27">
      <c r="A1506" s="201" t="s">
        <v>3632</v>
      </c>
      <c r="B1506" s="204" t="s">
        <v>3633</v>
      </c>
      <c r="C1506" s="201" t="s">
        <v>381</v>
      </c>
      <c r="D1506" s="205" t="s">
        <v>17849</v>
      </c>
      <c r="E1506" s="202" t="s">
        <v>18406</v>
      </c>
      <c r="F1506" s="205" t="s">
        <v>7914</v>
      </c>
    </row>
    <row r="1507" spans="1:6" ht="54">
      <c r="A1507" s="201" t="s">
        <v>3634</v>
      </c>
      <c r="B1507" s="204" t="s">
        <v>3635</v>
      </c>
      <c r="C1507" s="201" t="s">
        <v>31</v>
      </c>
      <c r="D1507" s="205" t="s">
        <v>9668</v>
      </c>
      <c r="E1507" s="202" t="s">
        <v>18406</v>
      </c>
      <c r="F1507" s="205" t="s">
        <v>15413</v>
      </c>
    </row>
    <row r="1508" spans="1:6" ht="67.5">
      <c r="A1508" s="201" t="s">
        <v>3636</v>
      </c>
      <c r="B1508" s="204" t="s">
        <v>3637</v>
      </c>
      <c r="C1508" s="201" t="s">
        <v>26</v>
      </c>
      <c r="D1508" s="205" t="s">
        <v>19786</v>
      </c>
      <c r="E1508" s="202" t="s">
        <v>18406</v>
      </c>
      <c r="F1508" s="205" t="s">
        <v>19787</v>
      </c>
    </row>
    <row r="1509" spans="1:6" ht="67.5">
      <c r="A1509" s="201" t="s">
        <v>3638</v>
      </c>
      <c r="B1509" s="204" t="s">
        <v>3639</v>
      </c>
      <c r="C1509" s="201" t="s">
        <v>26</v>
      </c>
      <c r="D1509" s="205" t="s">
        <v>19788</v>
      </c>
      <c r="E1509" s="202" t="s">
        <v>18406</v>
      </c>
      <c r="F1509" s="205" t="s">
        <v>19789</v>
      </c>
    </row>
    <row r="1510" spans="1:6" ht="81">
      <c r="A1510" s="201" t="s">
        <v>3640</v>
      </c>
      <c r="B1510" s="204" t="s">
        <v>3641</v>
      </c>
      <c r="C1510" s="201" t="s">
        <v>26</v>
      </c>
      <c r="D1510" s="205" t="s">
        <v>19790</v>
      </c>
      <c r="E1510" s="202" t="s">
        <v>18406</v>
      </c>
      <c r="F1510" s="205" t="s">
        <v>19791</v>
      </c>
    </row>
    <row r="1511" spans="1:6" ht="81">
      <c r="A1511" s="201" t="s">
        <v>3642</v>
      </c>
      <c r="B1511" s="204" t="s">
        <v>3643</v>
      </c>
      <c r="C1511" s="201" t="s">
        <v>26</v>
      </c>
      <c r="D1511" s="205" t="s">
        <v>19792</v>
      </c>
      <c r="E1511" s="202" t="s">
        <v>18406</v>
      </c>
      <c r="F1511" s="205" t="s">
        <v>19793</v>
      </c>
    </row>
    <row r="1512" spans="1:6" ht="81">
      <c r="A1512" s="201" t="s">
        <v>3644</v>
      </c>
      <c r="B1512" s="204" t="s">
        <v>3645</v>
      </c>
      <c r="C1512" s="201" t="s">
        <v>26</v>
      </c>
      <c r="D1512" s="205" t="s">
        <v>19794</v>
      </c>
      <c r="E1512" s="202" t="s">
        <v>18406</v>
      </c>
      <c r="F1512" s="205" t="s">
        <v>19795</v>
      </c>
    </row>
    <row r="1513" spans="1:6" ht="81">
      <c r="A1513" s="201" t="s">
        <v>3646</v>
      </c>
      <c r="B1513" s="204" t="s">
        <v>3647</v>
      </c>
      <c r="C1513" s="201" t="s">
        <v>26</v>
      </c>
      <c r="D1513" s="205" t="s">
        <v>19796</v>
      </c>
      <c r="E1513" s="202" t="s">
        <v>18406</v>
      </c>
      <c r="F1513" s="205" t="s">
        <v>19797</v>
      </c>
    </row>
    <row r="1514" spans="1:6" ht="54">
      <c r="A1514" s="201" t="s">
        <v>3648</v>
      </c>
      <c r="B1514" s="204" t="s">
        <v>3649</v>
      </c>
      <c r="C1514" s="201" t="s">
        <v>26</v>
      </c>
      <c r="D1514" s="205" t="s">
        <v>19798</v>
      </c>
      <c r="E1514" s="202" t="s">
        <v>18406</v>
      </c>
      <c r="F1514" s="205" t="s">
        <v>19799</v>
      </c>
    </row>
    <row r="1515" spans="1:6" ht="67.5">
      <c r="A1515" s="201" t="s">
        <v>3650</v>
      </c>
      <c r="B1515" s="204" t="s">
        <v>3651</v>
      </c>
      <c r="C1515" s="201" t="s">
        <v>26</v>
      </c>
      <c r="D1515" s="205" t="s">
        <v>19800</v>
      </c>
      <c r="E1515" s="202" t="s">
        <v>18406</v>
      </c>
      <c r="F1515" s="205" t="s">
        <v>19801</v>
      </c>
    </row>
    <row r="1516" spans="1:6" ht="67.5">
      <c r="A1516" s="201" t="s">
        <v>3652</v>
      </c>
      <c r="B1516" s="204" t="s">
        <v>3653</v>
      </c>
      <c r="C1516" s="201" t="s">
        <v>26</v>
      </c>
      <c r="D1516" s="205" t="s">
        <v>19802</v>
      </c>
      <c r="E1516" s="202" t="s">
        <v>18406</v>
      </c>
      <c r="F1516" s="205" t="s">
        <v>19803</v>
      </c>
    </row>
    <row r="1517" spans="1:6" ht="67.5">
      <c r="A1517" s="201" t="s">
        <v>3654</v>
      </c>
      <c r="B1517" s="204" t="s">
        <v>3655</v>
      </c>
      <c r="C1517" s="201" t="s">
        <v>26</v>
      </c>
      <c r="D1517" s="205" t="s">
        <v>19804</v>
      </c>
      <c r="E1517" s="202" t="s">
        <v>18406</v>
      </c>
      <c r="F1517" s="205" t="s">
        <v>19805</v>
      </c>
    </row>
    <row r="1518" spans="1:6" ht="81">
      <c r="A1518" s="201" t="s">
        <v>3656</v>
      </c>
      <c r="B1518" s="204" t="s">
        <v>3657</v>
      </c>
      <c r="C1518" s="201" t="s">
        <v>26</v>
      </c>
      <c r="D1518" s="205" t="s">
        <v>19806</v>
      </c>
      <c r="E1518" s="202" t="s">
        <v>18406</v>
      </c>
      <c r="F1518" s="205" t="s">
        <v>19807</v>
      </c>
    </row>
    <row r="1519" spans="1:6" ht="81">
      <c r="A1519" s="201" t="s">
        <v>3658</v>
      </c>
      <c r="B1519" s="204" t="s">
        <v>3659</v>
      </c>
      <c r="C1519" s="201" t="s">
        <v>26</v>
      </c>
      <c r="D1519" s="205" t="s">
        <v>19808</v>
      </c>
      <c r="E1519" s="202" t="s">
        <v>18406</v>
      </c>
      <c r="F1519" s="205" t="s">
        <v>19809</v>
      </c>
    </row>
    <row r="1520" spans="1:6" ht="54">
      <c r="A1520" s="201" t="s">
        <v>3660</v>
      </c>
      <c r="B1520" s="204" t="s">
        <v>3661</v>
      </c>
      <c r="C1520" s="201" t="s">
        <v>31</v>
      </c>
      <c r="D1520" s="205" t="s">
        <v>19810</v>
      </c>
      <c r="E1520" s="202" t="s">
        <v>18406</v>
      </c>
      <c r="F1520" s="205" t="s">
        <v>19811</v>
      </c>
    </row>
    <row r="1521" spans="1:6" ht="54">
      <c r="A1521" s="201" t="s">
        <v>3662</v>
      </c>
      <c r="B1521" s="204" t="s">
        <v>3663</v>
      </c>
      <c r="C1521" s="201" t="s">
        <v>31</v>
      </c>
      <c r="D1521" s="205" t="s">
        <v>19812</v>
      </c>
      <c r="E1521" s="202" t="s">
        <v>18406</v>
      </c>
      <c r="F1521" s="205" t="s">
        <v>19813</v>
      </c>
    </row>
    <row r="1522" spans="1:6" ht="54">
      <c r="A1522" s="201" t="s">
        <v>3665</v>
      </c>
      <c r="B1522" s="204" t="s">
        <v>3666</v>
      </c>
      <c r="C1522" s="201" t="s">
        <v>31</v>
      </c>
      <c r="D1522" s="205" t="s">
        <v>19814</v>
      </c>
      <c r="E1522" s="202" t="s">
        <v>18406</v>
      </c>
      <c r="F1522" s="205" t="s">
        <v>19815</v>
      </c>
    </row>
    <row r="1523" spans="1:6" ht="67.5">
      <c r="A1523" s="201" t="s">
        <v>3667</v>
      </c>
      <c r="B1523" s="204" t="s">
        <v>3668</v>
      </c>
      <c r="C1523" s="201" t="s">
        <v>26</v>
      </c>
      <c r="D1523" s="205" t="s">
        <v>17867</v>
      </c>
      <c r="E1523" s="202" t="s">
        <v>18406</v>
      </c>
      <c r="F1523" s="205" t="s">
        <v>19816</v>
      </c>
    </row>
    <row r="1524" spans="1:6" ht="81">
      <c r="A1524" s="201" t="s">
        <v>3669</v>
      </c>
      <c r="B1524" s="204" t="s">
        <v>3670</v>
      </c>
      <c r="C1524" s="201" t="s">
        <v>31</v>
      </c>
      <c r="D1524" s="205" t="s">
        <v>19817</v>
      </c>
      <c r="E1524" s="202" t="s">
        <v>18406</v>
      </c>
      <c r="F1524" s="205" t="s">
        <v>19818</v>
      </c>
    </row>
    <row r="1525" spans="1:6" ht="81">
      <c r="A1525" s="201" t="s">
        <v>3671</v>
      </c>
      <c r="B1525" s="204" t="s">
        <v>3672</v>
      </c>
      <c r="C1525" s="201" t="s">
        <v>31</v>
      </c>
      <c r="D1525" s="205" t="s">
        <v>19819</v>
      </c>
      <c r="E1525" s="202" t="s">
        <v>18406</v>
      </c>
      <c r="F1525" s="205" t="s">
        <v>19820</v>
      </c>
    </row>
    <row r="1526" spans="1:6" ht="81">
      <c r="A1526" s="201" t="s">
        <v>3673</v>
      </c>
      <c r="B1526" s="204" t="s">
        <v>3674</v>
      </c>
      <c r="C1526" s="201" t="s">
        <v>31</v>
      </c>
      <c r="D1526" s="205" t="s">
        <v>19821</v>
      </c>
      <c r="E1526" s="202" t="s">
        <v>18406</v>
      </c>
      <c r="F1526" s="205" t="s">
        <v>19822</v>
      </c>
    </row>
    <row r="1527" spans="1:6" ht="81">
      <c r="A1527" s="201" t="s">
        <v>3675</v>
      </c>
      <c r="B1527" s="204" t="s">
        <v>3676</v>
      </c>
      <c r="C1527" s="201" t="s">
        <v>31</v>
      </c>
      <c r="D1527" s="205" t="s">
        <v>19823</v>
      </c>
      <c r="E1527" s="202" t="s">
        <v>18406</v>
      </c>
      <c r="F1527" s="205" t="s">
        <v>19824</v>
      </c>
    </row>
    <row r="1528" spans="1:6" ht="81">
      <c r="A1528" s="201" t="s">
        <v>3677</v>
      </c>
      <c r="B1528" s="204" t="s">
        <v>3678</v>
      </c>
      <c r="C1528" s="201" t="s">
        <v>31</v>
      </c>
      <c r="D1528" s="205" t="s">
        <v>6060</v>
      </c>
      <c r="E1528" s="202" t="s">
        <v>18406</v>
      </c>
      <c r="F1528" s="205" t="s">
        <v>19825</v>
      </c>
    </row>
    <row r="1529" spans="1:6" ht="81">
      <c r="A1529" s="201" t="s">
        <v>3679</v>
      </c>
      <c r="B1529" s="204" t="s">
        <v>3680</v>
      </c>
      <c r="C1529" s="201" t="s">
        <v>31</v>
      </c>
      <c r="D1529" s="205" t="s">
        <v>19826</v>
      </c>
      <c r="E1529" s="202" t="s">
        <v>18406</v>
      </c>
      <c r="F1529" s="205" t="s">
        <v>19827</v>
      </c>
    </row>
    <row r="1530" spans="1:6" ht="81">
      <c r="A1530" s="201" t="s">
        <v>3681</v>
      </c>
      <c r="B1530" s="204" t="s">
        <v>3682</v>
      </c>
      <c r="C1530" s="201" t="s">
        <v>31</v>
      </c>
      <c r="D1530" s="205" t="s">
        <v>19828</v>
      </c>
      <c r="E1530" s="202" t="s">
        <v>18406</v>
      </c>
      <c r="F1530" s="205" t="s">
        <v>19829</v>
      </c>
    </row>
    <row r="1531" spans="1:6" ht="81">
      <c r="A1531" s="201" t="s">
        <v>3683</v>
      </c>
      <c r="B1531" s="204" t="s">
        <v>3684</v>
      </c>
      <c r="C1531" s="201" t="s">
        <v>31</v>
      </c>
      <c r="D1531" s="205" t="s">
        <v>17597</v>
      </c>
      <c r="E1531" s="202" t="s">
        <v>18406</v>
      </c>
      <c r="F1531" s="205" t="s">
        <v>19830</v>
      </c>
    </row>
    <row r="1532" spans="1:6" ht="81">
      <c r="A1532" s="201" t="s">
        <v>3685</v>
      </c>
      <c r="B1532" s="204" t="s">
        <v>3686</v>
      </c>
      <c r="C1532" s="201" t="s">
        <v>31</v>
      </c>
      <c r="D1532" s="205" t="s">
        <v>19831</v>
      </c>
      <c r="E1532" s="202" t="s">
        <v>18406</v>
      </c>
      <c r="F1532" s="205" t="s">
        <v>19832</v>
      </c>
    </row>
    <row r="1533" spans="1:6" ht="81">
      <c r="A1533" s="201" t="s">
        <v>3687</v>
      </c>
      <c r="B1533" s="204" t="s">
        <v>3688</v>
      </c>
      <c r="C1533" s="201" t="s">
        <v>31</v>
      </c>
      <c r="D1533" s="205" t="s">
        <v>19833</v>
      </c>
      <c r="E1533" s="202" t="s">
        <v>18406</v>
      </c>
      <c r="F1533" s="205" t="s">
        <v>19834</v>
      </c>
    </row>
    <row r="1534" spans="1:6" ht="81">
      <c r="A1534" s="201" t="s">
        <v>3689</v>
      </c>
      <c r="B1534" s="204" t="s">
        <v>3690</v>
      </c>
      <c r="C1534" s="201" t="s">
        <v>31</v>
      </c>
      <c r="D1534" s="205" t="s">
        <v>19835</v>
      </c>
      <c r="E1534" s="202" t="s">
        <v>18406</v>
      </c>
      <c r="F1534" s="205" t="s">
        <v>19836</v>
      </c>
    </row>
    <row r="1535" spans="1:6" ht="81">
      <c r="A1535" s="201" t="s">
        <v>3691</v>
      </c>
      <c r="B1535" s="204" t="s">
        <v>3692</v>
      </c>
      <c r="C1535" s="201" t="s">
        <v>31</v>
      </c>
      <c r="D1535" s="205" t="s">
        <v>19837</v>
      </c>
      <c r="E1535" s="202" t="s">
        <v>18406</v>
      </c>
      <c r="F1535" s="205" t="s">
        <v>19838</v>
      </c>
    </row>
    <row r="1536" spans="1:6" ht="81">
      <c r="A1536" s="201" t="s">
        <v>3693</v>
      </c>
      <c r="B1536" s="204" t="s">
        <v>3694</v>
      </c>
      <c r="C1536" s="201" t="s">
        <v>31</v>
      </c>
      <c r="D1536" s="205" t="s">
        <v>19045</v>
      </c>
      <c r="E1536" s="202" t="s">
        <v>18406</v>
      </c>
      <c r="F1536" s="205" t="s">
        <v>19839</v>
      </c>
    </row>
    <row r="1537" spans="1:6" ht="81">
      <c r="A1537" s="201" t="s">
        <v>3695</v>
      </c>
      <c r="B1537" s="204" t="s">
        <v>3696</v>
      </c>
      <c r="C1537" s="201" t="s">
        <v>31</v>
      </c>
      <c r="D1537" s="205" t="s">
        <v>19840</v>
      </c>
      <c r="E1537" s="202" t="s">
        <v>18406</v>
      </c>
      <c r="F1537" s="205" t="s">
        <v>19841</v>
      </c>
    </row>
    <row r="1538" spans="1:6" ht="81">
      <c r="A1538" s="201" t="s">
        <v>3697</v>
      </c>
      <c r="B1538" s="204" t="s">
        <v>3698</v>
      </c>
      <c r="C1538" s="201" t="s">
        <v>31</v>
      </c>
      <c r="D1538" s="205" t="s">
        <v>19842</v>
      </c>
      <c r="E1538" s="202" t="s">
        <v>18406</v>
      </c>
      <c r="F1538" s="205" t="s">
        <v>3766</v>
      </c>
    </row>
    <row r="1539" spans="1:6" ht="81">
      <c r="A1539" s="201" t="s">
        <v>3699</v>
      </c>
      <c r="B1539" s="204" t="s">
        <v>3700</v>
      </c>
      <c r="C1539" s="201" t="s">
        <v>31</v>
      </c>
      <c r="D1539" s="205" t="s">
        <v>13617</v>
      </c>
      <c r="E1539" s="202" t="s">
        <v>18406</v>
      </c>
      <c r="F1539" s="205" t="s">
        <v>19843</v>
      </c>
    </row>
    <row r="1540" spans="1:6" ht="81">
      <c r="A1540" s="201" t="s">
        <v>3701</v>
      </c>
      <c r="B1540" s="204" t="s">
        <v>3702</v>
      </c>
      <c r="C1540" s="201" t="s">
        <v>31</v>
      </c>
      <c r="D1540" s="205" t="s">
        <v>19844</v>
      </c>
      <c r="E1540" s="202" t="s">
        <v>18406</v>
      </c>
      <c r="F1540" s="205" t="s">
        <v>19845</v>
      </c>
    </row>
    <row r="1541" spans="1:6" ht="81">
      <c r="A1541" s="201" t="s">
        <v>3703</v>
      </c>
      <c r="B1541" s="204" t="s">
        <v>3704</v>
      </c>
      <c r="C1541" s="201" t="s">
        <v>31</v>
      </c>
      <c r="D1541" s="205" t="s">
        <v>19846</v>
      </c>
      <c r="E1541" s="202" t="s">
        <v>18406</v>
      </c>
      <c r="F1541" s="205" t="s">
        <v>19847</v>
      </c>
    </row>
    <row r="1542" spans="1:6" ht="81">
      <c r="A1542" s="201" t="s">
        <v>3705</v>
      </c>
      <c r="B1542" s="204" t="s">
        <v>3706</v>
      </c>
      <c r="C1542" s="201" t="s">
        <v>31</v>
      </c>
      <c r="D1542" s="205" t="s">
        <v>19848</v>
      </c>
      <c r="E1542" s="202" t="s">
        <v>18406</v>
      </c>
      <c r="F1542" s="205" t="s">
        <v>19849</v>
      </c>
    </row>
    <row r="1543" spans="1:6" ht="81">
      <c r="A1543" s="201" t="s">
        <v>3707</v>
      </c>
      <c r="B1543" s="204" t="s">
        <v>3708</v>
      </c>
      <c r="C1543" s="201" t="s">
        <v>31</v>
      </c>
      <c r="D1543" s="205" t="s">
        <v>19850</v>
      </c>
      <c r="E1543" s="202" t="s">
        <v>18406</v>
      </c>
      <c r="F1543" s="205" t="s">
        <v>19851</v>
      </c>
    </row>
    <row r="1544" spans="1:6" ht="81">
      <c r="A1544" s="201" t="s">
        <v>3709</v>
      </c>
      <c r="B1544" s="204" t="s">
        <v>3710</v>
      </c>
      <c r="C1544" s="201" t="s">
        <v>31</v>
      </c>
      <c r="D1544" s="205" t="s">
        <v>19852</v>
      </c>
      <c r="E1544" s="202" t="s">
        <v>18406</v>
      </c>
      <c r="F1544" s="205" t="s">
        <v>19853</v>
      </c>
    </row>
    <row r="1545" spans="1:6" ht="81">
      <c r="A1545" s="201" t="s">
        <v>3711</v>
      </c>
      <c r="B1545" s="204" t="s">
        <v>3712</v>
      </c>
      <c r="C1545" s="201" t="s">
        <v>31</v>
      </c>
      <c r="D1545" s="205" t="s">
        <v>19854</v>
      </c>
      <c r="E1545" s="202" t="s">
        <v>18406</v>
      </c>
      <c r="F1545" s="205" t="s">
        <v>1568</v>
      </c>
    </row>
    <row r="1546" spans="1:6" ht="81">
      <c r="A1546" s="201" t="s">
        <v>3714</v>
      </c>
      <c r="B1546" s="204" t="s">
        <v>3715</v>
      </c>
      <c r="C1546" s="201" t="s">
        <v>31</v>
      </c>
      <c r="D1546" s="205" t="s">
        <v>19855</v>
      </c>
      <c r="E1546" s="202" t="s">
        <v>18406</v>
      </c>
      <c r="F1546" s="205" t="s">
        <v>19856</v>
      </c>
    </row>
    <row r="1547" spans="1:6" ht="81">
      <c r="A1547" s="201" t="s">
        <v>3717</v>
      </c>
      <c r="B1547" s="204" t="s">
        <v>3718</v>
      </c>
      <c r="C1547" s="201" t="s">
        <v>31</v>
      </c>
      <c r="D1547" s="205" t="s">
        <v>19857</v>
      </c>
      <c r="E1547" s="202" t="s">
        <v>18406</v>
      </c>
      <c r="F1547" s="205" t="s">
        <v>19858</v>
      </c>
    </row>
    <row r="1548" spans="1:6" ht="81">
      <c r="A1548" s="201" t="s">
        <v>3719</v>
      </c>
      <c r="B1548" s="204" t="s">
        <v>3720</v>
      </c>
      <c r="C1548" s="201" t="s">
        <v>31</v>
      </c>
      <c r="D1548" s="205" t="s">
        <v>19859</v>
      </c>
      <c r="E1548" s="202" t="s">
        <v>18406</v>
      </c>
      <c r="F1548" s="205" t="s">
        <v>19860</v>
      </c>
    </row>
    <row r="1549" spans="1:6" ht="81">
      <c r="A1549" s="201" t="s">
        <v>3721</v>
      </c>
      <c r="B1549" s="204" t="s">
        <v>3722</v>
      </c>
      <c r="C1549" s="201" t="s">
        <v>31</v>
      </c>
      <c r="D1549" s="205" t="s">
        <v>19861</v>
      </c>
      <c r="E1549" s="202" t="s">
        <v>18406</v>
      </c>
      <c r="F1549" s="205" t="s">
        <v>19862</v>
      </c>
    </row>
    <row r="1550" spans="1:6" ht="81">
      <c r="A1550" s="201" t="s">
        <v>3723</v>
      </c>
      <c r="B1550" s="204" t="s">
        <v>3724</v>
      </c>
      <c r="C1550" s="201" t="s">
        <v>31</v>
      </c>
      <c r="D1550" s="205" t="s">
        <v>19863</v>
      </c>
      <c r="E1550" s="202" t="s">
        <v>18406</v>
      </c>
      <c r="F1550" s="205" t="s">
        <v>19864</v>
      </c>
    </row>
    <row r="1551" spans="1:6" ht="81">
      <c r="A1551" s="201" t="s">
        <v>3725</v>
      </c>
      <c r="B1551" s="204" t="s">
        <v>3726</v>
      </c>
      <c r="C1551" s="201" t="s">
        <v>31</v>
      </c>
      <c r="D1551" s="205" t="s">
        <v>19865</v>
      </c>
      <c r="E1551" s="202" t="s">
        <v>18406</v>
      </c>
      <c r="F1551" s="205" t="s">
        <v>19866</v>
      </c>
    </row>
    <row r="1552" spans="1:6" ht="81">
      <c r="A1552" s="201" t="s">
        <v>3727</v>
      </c>
      <c r="B1552" s="204" t="s">
        <v>3728</v>
      </c>
      <c r="C1552" s="201" t="s">
        <v>31</v>
      </c>
      <c r="D1552" s="205" t="s">
        <v>19867</v>
      </c>
      <c r="E1552" s="202" t="s">
        <v>18406</v>
      </c>
      <c r="F1552" s="205" t="s">
        <v>19868</v>
      </c>
    </row>
    <row r="1553" spans="1:6" ht="81">
      <c r="A1553" s="201" t="s">
        <v>3729</v>
      </c>
      <c r="B1553" s="204" t="s">
        <v>3730</v>
      </c>
      <c r="C1553" s="201" t="s">
        <v>31</v>
      </c>
      <c r="D1553" s="205" t="s">
        <v>19869</v>
      </c>
      <c r="E1553" s="202" t="s">
        <v>18406</v>
      </c>
      <c r="F1553" s="205" t="s">
        <v>19870</v>
      </c>
    </row>
    <row r="1554" spans="1:6" ht="81">
      <c r="A1554" s="201" t="s">
        <v>3731</v>
      </c>
      <c r="B1554" s="204" t="s">
        <v>3732</v>
      </c>
      <c r="C1554" s="201" t="s">
        <v>31</v>
      </c>
      <c r="D1554" s="205" t="s">
        <v>19871</v>
      </c>
      <c r="E1554" s="202" t="s">
        <v>18406</v>
      </c>
      <c r="F1554" s="205" t="s">
        <v>19872</v>
      </c>
    </row>
    <row r="1555" spans="1:6" ht="81">
      <c r="A1555" s="201" t="s">
        <v>3733</v>
      </c>
      <c r="B1555" s="204" t="s">
        <v>3734</v>
      </c>
      <c r="C1555" s="201" t="s">
        <v>31</v>
      </c>
      <c r="D1555" s="205" t="s">
        <v>19873</v>
      </c>
      <c r="E1555" s="202" t="s">
        <v>18406</v>
      </c>
      <c r="F1555" s="205" t="s">
        <v>19874</v>
      </c>
    </row>
    <row r="1556" spans="1:6" ht="67.5">
      <c r="A1556" s="201" t="s">
        <v>3735</v>
      </c>
      <c r="B1556" s="204" t="s">
        <v>3736</v>
      </c>
      <c r="C1556" s="201" t="s">
        <v>217</v>
      </c>
      <c r="D1556" s="205" t="s">
        <v>19875</v>
      </c>
      <c r="E1556" s="202" t="s">
        <v>18406</v>
      </c>
      <c r="F1556" s="205" t="s">
        <v>19876</v>
      </c>
    </row>
    <row r="1557" spans="1:6" ht="81">
      <c r="A1557" s="201" t="s">
        <v>3737</v>
      </c>
      <c r="B1557" s="204" t="s">
        <v>3738</v>
      </c>
      <c r="C1557" s="201" t="s">
        <v>217</v>
      </c>
      <c r="D1557" s="205" t="s">
        <v>19877</v>
      </c>
      <c r="E1557" s="202" t="s">
        <v>18406</v>
      </c>
      <c r="F1557" s="205" t="s">
        <v>19878</v>
      </c>
    </row>
    <row r="1558" spans="1:6" ht="81">
      <c r="A1558" s="201" t="s">
        <v>3740</v>
      </c>
      <c r="B1558" s="204" t="s">
        <v>3741</v>
      </c>
      <c r="C1558" s="201" t="s">
        <v>217</v>
      </c>
      <c r="D1558" s="205" t="s">
        <v>19879</v>
      </c>
      <c r="E1558" s="202" t="s">
        <v>18406</v>
      </c>
      <c r="F1558" s="205" t="s">
        <v>3739</v>
      </c>
    </row>
    <row r="1559" spans="1:6" ht="81">
      <c r="A1559" s="201" t="s">
        <v>3742</v>
      </c>
      <c r="B1559" s="204" t="s">
        <v>3743</v>
      </c>
      <c r="C1559" s="201" t="s">
        <v>217</v>
      </c>
      <c r="D1559" s="205" t="s">
        <v>18975</v>
      </c>
      <c r="E1559" s="202" t="s">
        <v>18406</v>
      </c>
      <c r="F1559" s="205" t="s">
        <v>19880</v>
      </c>
    </row>
    <row r="1560" spans="1:6" ht="67.5">
      <c r="A1560" s="201" t="s">
        <v>3744</v>
      </c>
      <c r="B1560" s="204" t="s">
        <v>3745</v>
      </c>
      <c r="C1560" s="201" t="s">
        <v>217</v>
      </c>
      <c r="D1560" s="205" t="s">
        <v>5312</v>
      </c>
      <c r="E1560" s="202" t="s">
        <v>18406</v>
      </c>
      <c r="F1560" s="205" t="s">
        <v>19881</v>
      </c>
    </row>
    <row r="1561" spans="1:6" ht="67.5">
      <c r="A1561" s="201" t="s">
        <v>3746</v>
      </c>
      <c r="B1561" s="204" t="s">
        <v>3747</v>
      </c>
      <c r="C1561" s="201" t="s">
        <v>217</v>
      </c>
      <c r="D1561" s="205" t="s">
        <v>19882</v>
      </c>
      <c r="E1561" s="202" t="s">
        <v>18406</v>
      </c>
      <c r="F1561" s="205" t="s">
        <v>19883</v>
      </c>
    </row>
    <row r="1562" spans="1:6" ht="81">
      <c r="A1562" s="201" t="s">
        <v>3748</v>
      </c>
      <c r="B1562" s="204" t="s">
        <v>3749</v>
      </c>
      <c r="C1562" s="201" t="s">
        <v>217</v>
      </c>
      <c r="D1562" s="205" t="s">
        <v>19884</v>
      </c>
      <c r="E1562" s="202" t="s">
        <v>18406</v>
      </c>
      <c r="F1562" s="205" t="s">
        <v>17684</v>
      </c>
    </row>
    <row r="1563" spans="1:6" ht="81">
      <c r="A1563" s="201" t="s">
        <v>3750</v>
      </c>
      <c r="B1563" s="204" t="s">
        <v>3751</v>
      </c>
      <c r="C1563" s="201" t="s">
        <v>217</v>
      </c>
      <c r="D1563" s="205" t="s">
        <v>19885</v>
      </c>
      <c r="E1563" s="202" t="s">
        <v>18406</v>
      </c>
      <c r="F1563" s="205" t="s">
        <v>19886</v>
      </c>
    </row>
    <row r="1564" spans="1:6" ht="81">
      <c r="A1564" s="201" t="s">
        <v>3752</v>
      </c>
      <c r="B1564" s="204" t="s">
        <v>3753</v>
      </c>
      <c r="C1564" s="201" t="s">
        <v>217</v>
      </c>
      <c r="D1564" s="205" t="s">
        <v>19887</v>
      </c>
      <c r="E1564" s="202" t="s">
        <v>18406</v>
      </c>
      <c r="F1564" s="205" t="s">
        <v>19888</v>
      </c>
    </row>
    <row r="1565" spans="1:6" ht="67.5">
      <c r="A1565" s="201" t="s">
        <v>3754</v>
      </c>
      <c r="B1565" s="204" t="s">
        <v>3755</v>
      </c>
      <c r="C1565" s="201" t="s">
        <v>217</v>
      </c>
      <c r="D1565" s="205" t="s">
        <v>19889</v>
      </c>
      <c r="E1565" s="202" t="s">
        <v>18406</v>
      </c>
      <c r="F1565" s="205" t="s">
        <v>19890</v>
      </c>
    </row>
    <row r="1566" spans="1:6" ht="67.5">
      <c r="A1566" s="201" t="s">
        <v>3756</v>
      </c>
      <c r="B1566" s="204" t="s">
        <v>3757</v>
      </c>
      <c r="C1566" s="201" t="s">
        <v>217</v>
      </c>
      <c r="D1566" s="205" t="s">
        <v>19891</v>
      </c>
      <c r="E1566" s="202" t="s">
        <v>18406</v>
      </c>
      <c r="F1566" s="205" t="s">
        <v>19892</v>
      </c>
    </row>
    <row r="1567" spans="1:6" ht="81">
      <c r="A1567" s="201" t="s">
        <v>3758</v>
      </c>
      <c r="B1567" s="204" t="s">
        <v>3759</v>
      </c>
      <c r="C1567" s="201" t="s">
        <v>217</v>
      </c>
      <c r="D1567" s="205" t="s">
        <v>19893</v>
      </c>
      <c r="E1567" s="202" t="s">
        <v>18406</v>
      </c>
      <c r="F1567" s="205" t="s">
        <v>19894</v>
      </c>
    </row>
    <row r="1568" spans="1:6" ht="81">
      <c r="A1568" s="201" t="s">
        <v>3761</v>
      </c>
      <c r="B1568" s="204" t="s">
        <v>3762</v>
      </c>
      <c r="C1568" s="201" t="s">
        <v>217</v>
      </c>
      <c r="D1568" s="205" t="s">
        <v>19895</v>
      </c>
      <c r="E1568" s="202" t="s">
        <v>18406</v>
      </c>
      <c r="F1568" s="205" t="s">
        <v>19896</v>
      </c>
    </row>
    <row r="1569" spans="1:6" ht="81">
      <c r="A1569" s="201" t="s">
        <v>3764</v>
      </c>
      <c r="B1569" s="204" t="s">
        <v>3765</v>
      </c>
      <c r="C1569" s="201" t="s">
        <v>217</v>
      </c>
      <c r="D1569" s="205" t="s">
        <v>19897</v>
      </c>
      <c r="E1569" s="202" t="s">
        <v>18406</v>
      </c>
      <c r="F1569" s="205" t="s">
        <v>19898</v>
      </c>
    </row>
    <row r="1570" spans="1:6" ht="67.5">
      <c r="A1570" s="201" t="s">
        <v>3767</v>
      </c>
      <c r="B1570" s="204" t="s">
        <v>3768</v>
      </c>
      <c r="C1570" s="201" t="s">
        <v>217</v>
      </c>
      <c r="D1570" s="205" t="s">
        <v>19899</v>
      </c>
      <c r="E1570" s="202" t="s">
        <v>18406</v>
      </c>
      <c r="F1570" s="205" t="s">
        <v>19900</v>
      </c>
    </row>
    <row r="1571" spans="1:6" ht="67.5">
      <c r="A1571" s="201" t="s">
        <v>3769</v>
      </c>
      <c r="B1571" s="204" t="s">
        <v>3770</v>
      </c>
      <c r="C1571" s="201" t="s">
        <v>217</v>
      </c>
      <c r="D1571" s="205" t="s">
        <v>19901</v>
      </c>
      <c r="E1571" s="202" t="s">
        <v>18406</v>
      </c>
      <c r="F1571" s="205" t="s">
        <v>19902</v>
      </c>
    </row>
    <row r="1572" spans="1:6" ht="81">
      <c r="A1572" s="201" t="s">
        <v>3771</v>
      </c>
      <c r="B1572" s="204" t="s">
        <v>3772</v>
      </c>
      <c r="C1572" s="201" t="s">
        <v>217</v>
      </c>
      <c r="D1572" s="205" t="s">
        <v>19903</v>
      </c>
      <c r="E1572" s="202" t="s">
        <v>18406</v>
      </c>
      <c r="F1572" s="205" t="s">
        <v>19904</v>
      </c>
    </row>
    <row r="1573" spans="1:6" ht="81">
      <c r="A1573" s="201" t="s">
        <v>3774</v>
      </c>
      <c r="B1573" s="204" t="s">
        <v>3775</v>
      </c>
      <c r="C1573" s="201" t="s">
        <v>217</v>
      </c>
      <c r="D1573" s="205" t="s">
        <v>19905</v>
      </c>
      <c r="E1573" s="202" t="s">
        <v>18406</v>
      </c>
      <c r="F1573" s="205" t="s">
        <v>19906</v>
      </c>
    </row>
    <row r="1574" spans="1:6" ht="81">
      <c r="A1574" s="201" t="s">
        <v>3776</v>
      </c>
      <c r="B1574" s="204" t="s">
        <v>3777</v>
      </c>
      <c r="C1574" s="201" t="s">
        <v>217</v>
      </c>
      <c r="D1574" s="205" t="s">
        <v>19907</v>
      </c>
      <c r="E1574" s="202" t="s">
        <v>18406</v>
      </c>
      <c r="F1574" s="205" t="s">
        <v>19908</v>
      </c>
    </row>
    <row r="1575" spans="1:6" ht="67.5">
      <c r="A1575" s="201" t="s">
        <v>3779</v>
      </c>
      <c r="B1575" s="204" t="s">
        <v>3780</v>
      </c>
      <c r="C1575" s="201" t="s">
        <v>217</v>
      </c>
      <c r="D1575" s="205" t="s">
        <v>19909</v>
      </c>
      <c r="E1575" s="202" t="s">
        <v>18406</v>
      </c>
      <c r="F1575" s="205" t="s">
        <v>19910</v>
      </c>
    </row>
    <row r="1576" spans="1:6" ht="54">
      <c r="A1576" s="201" t="s">
        <v>3781</v>
      </c>
      <c r="B1576" s="204" t="s">
        <v>3782</v>
      </c>
      <c r="C1576" s="201" t="s">
        <v>381</v>
      </c>
      <c r="D1576" s="205" t="s">
        <v>11956</v>
      </c>
      <c r="E1576" s="202" t="s">
        <v>18406</v>
      </c>
      <c r="F1576" s="205" t="s">
        <v>19911</v>
      </c>
    </row>
    <row r="1577" spans="1:6" ht="40.5">
      <c r="A1577" s="201" t="s">
        <v>3784</v>
      </c>
      <c r="B1577" s="204" t="s">
        <v>3785</v>
      </c>
      <c r="C1577" s="201" t="s">
        <v>31</v>
      </c>
      <c r="D1577" s="205" t="s">
        <v>19912</v>
      </c>
      <c r="E1577" s="202" t="s">
        <v>18406</v>
      </c>
      <c r="F1577" s="205" t="s">
        <v>19913</v>
      </c>
    </row>
    <row r="1578" spans="1:6" ht="54">
      <c r="A1578" s="201" t="s">
        <v>3786</v>
      </c>
      <c r="B1578" s="204" t="s">
        <v>3787</v>
      </c>
      <c r="C1578" s="201" t="s">
        <v>31</v>
      </c>
      <c r="D1578" s="205" t="s">
        <v>19914</v>
      </c>
      <c r="E1578" s="202" t="s">
        <v>18406</v>
      </c>
      <c r="F1578" s="205" t="s">
        <v>19915</v>
      </c>
    </row>
    <row r="1579" spans="1:6" ht="40.5">
      <c r="A1579" s="201" t="s">
        <v>3788</v>
      </c>
      <c r="B1579" s="204" t="s">
        <v>3789</v>
      </c>
      <c r="C1579" s="201" t="s">
        <v>31</v>
      </c>
      <c r="D1579" s="205" t="s">
        <v>19916</v>
      </c>
      <c r="E1579" s="202" t="s">
        <v>18406</v>
      </c>
      <c r="F1579" s="205" t="s">
        <v>19917</v>
      </c>
    </row>
    <row r="1580" spans="1:6" ht="40.5">
      <c r="A1580" s="201" t="s">
        <v>3790</v>
      </c>
      <c r="B1580" s="204" t="s">
        <v>3791</v>
      </c>
      <c r="C1580" s="201" t="s">
        <v>31</v>
      </c>
      <c r="D1580" s="205" t="s">
        <v>19918</v>
      </c>
      <c r="E1580" s="202" t="s">
        <v>18406</v>
      </c>
      <c r="F1580" s="205" t="s">
        <v>19919</v>
      </c>
    </row>
    <row r="1581" spans="1:6" ht="67.5">
      <c r="A1581" s="201" t="s">
        <v>3792</v>
      </c>
      <c r="B1581" s="204" t="s">
        <v>3793</v>
      </c>
      <c r="C1581" s="201" t="s">
        <v>31</v>
      </c>
      <c r="D1581" s="205" t="s">
        <v>17613</v>
      </c>
      <c r="E1581" s="202" t="s">
        <v>18406</v>
      </c>
      <c r="F1581" s="205" t="s">
        <v>19920</v>
      </c>
    </row>
    <row r="1582" spans="1:6" ht="40.5">
      <c r="A1582" s="201" t="s">
        <v>3795</v>
      </c>
      <c r="B1582" s="204" t="s">
        <v>3796</v>
      </c>
      <c r="C1582" s="201" t="s">
        <v>3498</v>
      </c>
      <c r="D1582" s="205" t="s">
        <v>19921</v>
      </c>
      <c r="E1582" s="202" t="s">
        <v>18406</v>
      </c>
      <c r="F1582" s="205" t="s">
        <v>17729</v>
      </c>
    </row>
    <row r="1583" spans="1:6" ht="40.5">
      <c r="A1583" s="201" t="s">
        <v>3797</v>
      </c>
      <c r="B1583" s="204" t="s">
        <v>3798</v>
      </c>
      <c r="C1583" s="201" t="s">
        <v>3498</v>
      </c>
      <c r="D1583" s="205" t="s">
        <v>17574</v>
      </c>
      <c r="E1583" s="202" t="s">
        <v>18406</v>
      </c>
      <c r="F1583" s="205" t="s">
        <v>11603</v>
      </c>
    </row>
    <row r="1584" spans="1:6" ht="40.5">
      <c r="A1584" s="201" t="s">
        <v>3800</v>
      </c>
      <c r="B1584" s="204" t="s">
        <v>3801</v>
      </c>
      <c r="C1584" s="201" t="s">
        <v>3498</v>
      </c>
      <c r="D1584" s="205" t="s">
        <v>19922</v>
      </c>
      <c r="E1584" s="202" t="s">
        <v>18406</v>
      </c>
      <c r="F1584" s="205" t="s">
        <v>13679</v>
      </c>
    </row>
    <row r="1585" spans="1:6" ht="40.5">
      <c r="A1585" s="201" t="s">
        <v>3803</v>
      </c>
      <c r="B1585" s="204" t="s">
        <v>3804</v>
      </c>
      <c r="C1585" s="201" t="s">
        <v>3498</v>
      </c>
      <c r="D1585" s="205" t="s">
        <v>5796</v>
      </c>
      <c r="E1585" s="202" t="s">
        <v>18406</v>
      </c>
      <c r="F1585" s="205" t="s">
        <v>8607</v>
      </c>
    </row>
    <row r="1586" spans="1:6" ht="40.5">
      <c r="A1586" s="201" t="s">
        <v>3806</v>
      </c>
      <c r="B1586" s="204" t="s">
        <v>3807</v>
      </c>
      <c r="C1586" s="201" t="s">
        <v>3498</v>
      </c>
      <c r="D1586" s="205" t="s">
        <v>18513</v>
      </c>
      <c r="E1586" s="202" t="s">
        <v>18406</v>
      </c>
      <c r="F1586" s="205" t="s">
        <v>17732</v>
      </c>
    </row>
    <row r="1587" spans="1:6" ht="40.5">
      <c r="A1587" s="201" t="s">
        <v>3809</v>
      </c>
      <c r="B1587" s="204" t="s">
        <v>3810</v>
      </c>
      <c r="C1587" s="201" t="s">
        <v>3498</v>
      </c>
      <c r="D1587" s="205" t="s">
        <v>5542</v>
      </c>
      <c r="E1587" s="202" t="s">
        <v>18406</v>
      </c>
      <c r="F1587" s="205" t="s">
        <v>5658</v>
      </c>
    </row>
    <row r="1588" spans="1:6" ht="40.5">
      <c r="A1588" s="201" t="s">
        <v>3811</v>
      </c>
      <c r="B1588" s="204" t="s">
        <v>3812</v>
      </c>
      <c r="C1588" s="201" t="s">
        <v>3498</v>
      </c>
      <c r="D1588" s="205" t="s">
        <v>17297</v>
      </c>
      <c r="E1588" s="202" t="s">
        <v>18406</v>
      </c>
      <c r="F1588" s="205" t="s">
        <v>8636</v>
      </c>
    </row>
    <row r="1589" spans="1:6" ht="40.5">
      <c r="A1589" s="201" t="s">
        <v>3814</v>
      </c>
      <c r="B1589" s="204" t="s">
        <v>3815</v>
      </c>
      <c r="C1589" s="201" t="s">
        <v>26</v>
      </c>
      <c r="D1589" s="205" t="s">
        <v>19923</v>
      </c>
      <c r="E1589" s="202" t="s">
        <v>18406</v>
      </c>
      <c r="F1589" s="205" t="s">
        <v>19924</v>
      </c>
    </row>
    <row r="1590" spans="1:6" ht="40.5">
      <c r="A1590" s="201" t="s">
        <v>3816</v>
      </c>
      <c r="B1590" s="204" t="s">
        <v>3817</v>
      </c>
      <c r="C1590" s="201" t="s">
        <v>217</v>
      </c>
      <c r="D1590" s="205" t="s">
        <v>15429</v>
      </c>
      <c r="E1590" s="202" t="s">
        <v>18406</v>
      </c>
      <c r="F1590" s="205" t="s">
        <v>19925</v>
      </c>
    </row>
    <row r="1591" spans="1:6" ht="40.5">
      <c r="A1591" s="201" t="s">
        <v>3819</v>
      </c>
      <c r="B1591" s="204" t="s">
        <v>3820</v>
      </c>
      <c r="C1591" s="201" t="s">
        <v>217</v>
      </c>
      <c r="D1591" s="205" t="s">
        <v>17488</v>
      </c>
      <c r="E1591" s="202" t="s">
        <v>18406</v>
      </c>
      <c r="F1591" s="205" t="s">
        <v>19926</v>
      </c>
    </row>
    <row r="1592" spans="1:6" ht="40.5">
      <c r="A1592" s="201" t="s">
        <v>3821</v>
      </c>
      <c r="B1592" s="204" t="s">
        <v>3822</v>
      </c>
      <c r="C1592" s="201" t="s">
        <v>217</v>
      </c>
      <c r="D1592" s="205" t="s">
        <v>17126</v>
      </c>
      <c r="E1592" s="202" t="s">
        <v>18406</v>
      </c>
      <c r="F1592" s="205" t="s">
        <v>13993</v>
      </c>
    </row>
    <row r="1593" spans="1:6" ht="40.5">
      <c r="A1593" s="201" t="s">
        <v>3824</v>
      </c>
      <c r="B1593" s="204" t="s">
        <v>3825</v>
      </c>
      <c r="C1593" s="201" t="s">
        <v>217</v>
      </c>
      <c r="D1593" s="205" t="s">
        <v>19927</v>
      </c>
      <c r="E1593" s="202" t="s">
        <v>18406</v>
      </c>
      <c r="F1593" s="205" t="s">
        <v>18930</v>
      </c>
    </row>
    <row r="1594" spans="1:6" ht="40.5">
      <c r="A1594" s="201" t="s">
        <v>3826</v>
      </c>
      <c r="B1594" s="204" t="s">
        <v>3827</v>
      </c>
      <c r="C1594" s="201" t="s">
        <v>217</v>
      </c>
      <c r="D1594" s="205" t="s">
        <v>19928</v>
      </c>
      <c r="E1594" s="202" t="s">
        <v>18406</v>
      </c>
      <c r="F1594" s="205" t="s">
        <v>19929</v>
      </c>
    </row>
    <row r="1595" spans="1:6" ht="40.5">
      <c r="A1595" s="201" t="s">
        <v>3828</v>
      </c>
      <c r="B1595" s="204" t="s">
        <v>3829</v>
      </c>
      <c r="C1595" s="201" t="s">
        <v>217</v>
      </c>
      <c r="D1595" s="205" t="s">
        <v>19930</v>
      </c>
      <c r="E1595" s="202" t="s">
        <v>18406</v>
      </c>
      <c r="F1595" s="205" t="s">
        <v>19931</v>
      </c>
    </row>
    <row r="1596" spans="1:6" ht="54">
      <c r="A1596" s="201" t="s">
        <v>3830</v>
      </c>
      <c r="B1596" s="204" t="s">
        <v>3831</v>
      </c>
      <c r="C1596" s="201" t="s">
        <v>217</v>
      </c>
      <c r="D1596" s="205" t="s">
        <v>19932</v>
      </c>
      <c r="E1596" s="202" t="s">
        <v>18406</v>
      </c>
      <c r="F1596" s="205" t="s">
        <v>19933</v>
      </c>
    </row>
    <row r="1597" spans="1:6" ht="54">
      <c r="A1597" s="201" t="s">
        <v>3832</v>
      </c>
      <c r="B1597" s="204" t="s">
        <v>3833</v>
      </c>
      <c r="C1597" s="201" t="s">
        <v>217</v>
      </c>
      <c r="D1597" s="205" t="s">
        <v>13223</v>
      </c>
      <c r="E1597" s="202" t="s">
        <v>18406</v>
      </c>
      <c r="F1597" s="205" t="s">
        <v>19934</v>
      </c>
    </row>
    <row r="1598" spans="1:6" ht="54">
      <c r="A1598" s="201" t="s">
        <v>3835</v>
      </c>
      <c r="B1598" s="204" t="s">
        <v>3836</v>
      </c>
      <c r="C1598" s="201" t="s">
        <v>217</v>
      </c>
      <c r="D1598" s="205" t="s">
        <v>19935</v>
      </c>
      <c r="E1598" s="202" t="s">
        <v>18406</v>
      </c>
      <c r="F1598" s="205" t="s">
        <v>19936</v>
      </c>
    </row>
    <row r="1599" spans="1:6" ht="54">
      <c r="A1599" s="201" t="s">
        <v>3837</v>
      </c>
      <c r="B1599" s="204" t="s">
        <v>3838</v>
      </c>
      <c r="C1599" s="201" t="s">
        <v>217</v>
      </c>
      <c r="D1599" s="205" t="s">
        <v>19937</v>
      </c>
      <c r="E1599" s="202" t="s">
        <v>18406</v>
      </c>
      <c r="F1599" s="205" t="s">
        <v>19938</v>
      </c>
    </row>
    <row r="1600" spans="1:6" ht="54">
      <c r="A1600" s="201" t="s">
        <v>3839</v>
      </c>
      <c r="B1600" s="204" t="s">
        <v>3840</v>
      </c>
      <c r="C1600" s="201" t="s">
        <v>217</v>
      </c>
      <c r="D1600" s="205" t="s">
        <v>19939</v>
      </c>
      <c r="E1600" s="202" t="s">
        <v>18406</v>
      </c>
      <c r="F1600" s="205" t="s">
        <v>19940</v>
      </c>
    </row>
    <row r="1601" spans="1:6" ht="54">
      <c r="A1601" s="201" t="s">
        <v>3841</v>
      </c>
      <c r="B1601" s="204" t="s">
        <v>3842</v>
      </c>
      <c r="C1601" s="201" t="s">
        <v>217</v>
      </c>
      <c r="D1601" s="205" t="s">
        <v>19941</v>
      </c>
      <c r="E1601" s="202" t="s">
        <v>18406</v>
      </c>
      <c r="F1601" s="205" t="s">
        <v>19942</v>
      </c>
    </row>
    <row r="1602" spans="1:6" ht="54">
      <c r="A1602" s="201" t="s">
        <v>3843</v>
      </c>
      <c r="B1602" s="204" t="s">
        <v>3844</v>
      </c>
      <c r="C1602" s="201" t="s">
        <v>381</v>
      </c>
      <c r="D1602" s="205" t="s">
        <v>19943</v>
      </c>
      <c r="E1602" s="202" t="s">
        <v>18406</v>
      </c>
      <c r="F1602" s="205" t="s">
        <v>19944</v>
      </c>
    </row>
    <row r="1603" spans="1:6" ht="54">
      <c r="A1603" s="201" t="s">
        <v>3845</v>
      </c>
      <c r="B1603" s="204" t="s">
        <v>3846</v>
      </c>
      <c r="C1603" s="201" t="s">
        <v>381</v>
      </c>
      <c r="D1603" s="205" t="s">
        <v>19945</v>
      </c>
      <c r="E1603" s="202" t="s">
        <v>18406</v>
      </c>
      <c r="F1603" s="205" t="s">
        <v>19946</v>
      </c>
    </row>
    <row r="1604" spans="1:6" ht="54">
      <c r="A1604" s="201" t="s">
        <v>3847</v>
      </c>
      <c r="B1604" s="204" t="s">
        <v>3848</v>
      </c>
      <c r="C1604" s="201" t="s">
        <v>381</v>
      </c>
      <c r="D1604" s="205" t="s">
        <v>19947</v>
      </c>
      <c r="E1604" s="202" t="s">
        <v>18406</v>
      </c>
      <c r="F1604" s="205" t="s">
        <v>19948</v>
      </c>
    </row>
    <row r="1605" spans="1:6" ht="54">
      <c r="A1605" s="201" t="s">
        <v>3849</v>
      </c>
      <c r="B1605" s="204" t="s">
        <v>3850</v>
      </c>
      <c r="C1605" s="201" t="s">
        <v>381</v>
      </c>
      <c r="D1605" s="205" t="s">
        <v>19949</v>
      </c>
      <c r="E1605" s="202" t="s">
        <v>18406</v>
      </c>
      <c r="F1605" s="205" t="s">
        <v>19950</v>
      </c>
    </row>
    <row r="1606" spans="1:6" ht="54">
      <c r="A1606" s="201" t="s">
        <v>3851</v>
      </c>
      <c r="B1606" s="204" t="s">
        <v>3852</v>
      </c>
      <c r="C1606" s="201" t="s">
        <v>381</v>
      </c>
      <c r="D1606" s="205" t="s">
        <v>19951</v>
      </c>
      <c r="E1606" s="202" t="s">
        <v>18406</v>
      </c>
      <c r="F1606" s="205" t="s">
        <v>19952</v>
      </c>
    </row>
    <row r="1607" spans="1:6" ht="54">
      <c r="A1607" s="201" t="s">
        <v>3853</v>
      </c>
      <c r="B1607" s="204" t="s">
        <v>3854</v>
      </c>
      <c r="C1607" s="201" t="s">
        <v>381</v>
      </c>
      <c r="D1607" s="205" t="s">
        <v>19953</v>
      </c>
      <c r="E1607" s="202" t="s">
        <v>18406</v>
      </c>
      <c r="F1607" s="205" t="s">
        <v>19954</v>
      </c>
    </row>
    <row r="1608" spans="1:6" ht="40.5">
      <c r="A1608" s="201" t="s">
        <v>3855</v>
      </c>
      <c r="B1608" s="204" t="s">
        <v>3856</v>
      </c>
      <c r="C1608" s="201" t="s">
        <v>381</v>
      </c>
      <c r="D1608" s="205" t="s">
        <v>19955</v>
      </c>
      <c r="E1608" s="202" t="s">
        <v>18406</v>
      </c>
      <c r="F1608" s="205" t="s">
        <v>19956</v>
      </c>
    </row>
    <row r="1609" spans="1:6" ht="40.5">
      <c r="A1609" s="201" t="s">
        <v>3857</v>
      </c>
      <c r="B1609" s="204" t="s">
        <v>3858</v>
      </c>
      <c r="C1609" s="201" t="s">
        <v>381</v>
      </c>
      <c r="D1609" s="205" t="s">
        <v>19957</v>
      </c>
      <c r="E1609" s="202" t="s">
        <v>18406</v>
      </c>
      <c r="F1609" s="205" t="s">
        <v>19958</v>
      </c>
    </row>
    <row r="1610" spans="1:6" ht="54">
      <c r="A1610" s="201" t="s">
        <v>3859</v>
      </c>
      <c r="B1610" s="204" t="s">
        <v>3860</v>
      </c>
      <c r="C1610" s="201" t="s">
        <v>381</v>
      </c>
      <c r="D1610" s="205" t="s">
        <v>19959</v>
      </c>
      <c r="E1610" s="202" t="s">
        <v>18406</v>
      </c>
      <c r="F1610" s="205" t="s">
        <v>19960</v>
      </c>
    </row>
    <row r="1611" spans="1:6" ht="54">
      <c r="A1611" s="201" t="s">
        <v>3861</v>
      </c>
      <c r="B1611" s="204" t="s">
        <v>3862</v>
      </c>
      <c r="C1611" s="201" t="s">
        <v>381</v>
      </c>
      <c r="D1611" s="205" t="s">
        <v>19961</v>
      </c>
      <c r="E1611" s="202" t="s">
        <v>18406</v>
      </c>
      <c r="F1611" s="205" t="s">
        <v>19962</v>
      </c>
    </row>
    <row r="1612" spans="1:6" ht="54">
      <c r="A1612" s="201" t="s">
        <v>3863</v>
      </c>
      <c r="B1612" s="204" t="s">
        <v>3864</v>
      </c>
      <c r="C1612" s="201" t="s">
        <v>381</v>
      </c>
      <c r="D1612" s="205" t="s">
        <v>19963</v>
      </c>
      <c r="E1612" s="202" t="s">
        <v>18406</v>
      </c>
      <c r="F1612" s="205" t="s">
        <v>19964</v>
      </c>
    </row>
    <row r="1613" spans="1:6" ht="54">
      <c r="A1613" s="201" t="s">
        <v>3865</v>
      </c>
      <c r="B1613" s="204" t="s">
        <v>3866</v>
      </c>
      <c r="C1613" s="201" t="s">
        <v>381</v>
      </c>
      <c r="D1613" s="205" t="s">
        <v>19965</v>
      </c>
      <c r="E1613" s="202" t="s">
        <v>18406</v>
      </c>
      <c r="F1613" s="205" t="s">
        <v>19966</v>
      </c>
    </row>
    <row r="1614" spans="1:6" ht="54">
      <c r="A1614" s="201" t="s">
        <v>3867</v>
      </c>
      <c r="B1614" s="204" t="s">
        <v>3868</v>
      </c>
      <c r="C1614" s="201" t="s">
        <v>381</v>
      </c>
      <c r="D1614" s="205" t="s">
        <v>19967</v>
      </c>
      <c r="E1614" s="202" t="s">
        <v>18406</v>
      </c>
      <c r="F1614" s="205" t="s">
        <v>19968</v>
      </c>
    </row>
    <row r="1615" spans="1:6" ht="54">
      <c r="A1615" s="201" t="s">
        <v>3869</v>
      </c>
      <c r="B1615" s="204" t="s">
        <v>3870</v>
      </c>
      <c r="C1615" s="201" t="s">
        <v>381</v>
      </c>
      <c r="D1615" s="205" t="s">
        <v>19969</v>
      </c>
      <c r="E1615" s="202" t="s">
        <v>18406</v>
      </c>
      <c r="F1615" s="205" t="s">
        <v>19970</v>
      </c>
    </row>
    <row r="1616" spans="1:6" ht="54">
      <c r="A1616" s="201" t="s">
        <v>3871</v>
      </c>
      <c r="B1616" s="204" t="s">
        <v>3872</v>
      </c>
      <c r="C1616" s="201" t="s">
        <v>381</v>
      </c>
      <c r="D1616" s="205" t="s">
        <v>19971</v>
      </c>
      <c r="E1616" s="202" t="s">
        <v>18406</v>
      </c>
      <c r="F1616" s="205" t="s">
        <v>19972</v>
      </c>
    </row>
    <row r="1617" spans="1:6" ht="54">
      <c r="A1617" s="201" t="s">
        <v>3873</v>
      </c>
      <c r="B1617" s="204" t="s">
        <v>3874</v>
      </c>
      <c r="C1617" s="201" t="s">
        <v>381</v>
      </c>
      <c r="D1617" s="205" t="s">
        <v>19973</v>
      </c>
      <c r="E1617" s="202" t="s">
        <v>18406</v>
      </c>
      <c r="F1617" s="205" t="s">
        <v>19974</v>
      </c>
    </row>
    <row r="1618" spans="1:6" ht="54">
      <c r="A1618" s="201" t="s">
        <v>3875</v>
      </c>
      <c r="B1618" s="204" t="s">
        <v>3876</v>
      </c>
      <c r="C1618" s="201" t="s">
        <v>381</v>
      </c>
      <c r="D1618" s="205" t="s">
        <v>19975</v>
      </c>
      <c r="E1618" s="202" t="s">
        <v>18406</v>
      </c>
      <c r="F1618" s="205" t="s">
        <v>19976</v>
      </c>
    </row>
    <row r="1619" spans="1:6" ht="54">
      <c r="A1619" s="201" t="s">
        <v>3877</v>
      </c>
      <c r="B1619" s="204" t="s">
        <v>3878</v>
      </c>
      <c r="C1619" s="201" t="s">
        <v>381</v>
      </c>
      <c r="D1619" s="205" t="s">
        <v>19977</v>
      </c>
      <c r="E1619" s="202" t="s">
        <v>18406</v>
      </c>
      <c r="F1619" s="205" t="s">
        <v>19978</v>
      </c>
    </row>
    <row r="1620" spans="1:6" ht="54">
      <c r="A1620" s="201" t="s">
        <v>3879</v>
      </c>
      <c r="B1620" s="204" t="s">
        <v>3880</v>
      </c>
      <c r="C1620" s="201" t="s">
        <v>381</v>
      </c>
      <c r="D1620" s="205" t="s">
        <v>19979</v>
      </c>
      <c r="E1620" s="202" t="s">
        <v>18406</v>
      </c>
      <c r="F1620" s="205" t="s">
        <v>19980</v>
      </c>
    </row>
    <row r="1621" spans="1:6" ht="54">
      <c r="A1621" s="201" t="s">
        <v>3881</v>
      </c>
      <c r="B1621" s="204" t="s">
        <v>3882</v>
      </c>
      <c r="C1621" s="201" t="s">
        <v>381</v>
      </c>
      <c r="D1621" s="205" t="s">
        <v>19981</v>
      </c>
      <c r="E1621" s="202" t="s">
        <v>18406</v>
      </c>
      <c r="F1621" s="205" t="s">
        <v>19982</v>
      </c>
    </row>
    <row r="1622" spans="1:6" ht="54">
      <c r="A1622" s="201" t="s">
        <v>3883</v>
      </c>
      <c r="B1622" s="204" t="s">
        <v>3884</v>
      </c>
      <c r="C1622" s="201" t="s">
        <v>381</v>
      </c>
      <c r="D1622" s="205" t="s">
        <v>19983</v>
      </c>
      <c r="E1622" s="202" t="s">
        <v>18406</v>
      </c>
      <c r="F1622" s="205" t="s">
        <v>19984</v>
      </c>
    </row>
    <row r="1623" spans="1:6" ht="54">
      <c r="A1623" s="201" t="s">
        <v>3885</v>
      </c>
      <c r="B1623" s="204" t="s">
        <v>3886</v>
      </c>
      <c r="C1623" s="201" t="s">
        <v>381</v>
      </c>
      <c r="D1623" s="205" t="s">
        <v>19985</v>
      </c>
      <c r="E1623" s="202" t="s">
        <v>18406</v>
      </c>
      <c r="F1623" s="205" t="s">
        <v>19986</v>
      </c>
    </row>
    <row r="1624" spans="1:6" ht="54">
      <c r="A1624" s="201" t="s">
        <v>3887</v>
      </c>
      <c r="B1624" s="204" t="s">
        <v>3888</v>
      </c>
      <c r="C1624" s="201" t="s">
        <v>381</v>
      </c>
      <c r="D1624" s="205" t="s">
        <v>19987</v>
      </c>
      <c r="E1624" s="202" t="s">
        <v>18406</v>
      </c>
      <c r="F1624" s="205" t="s">
        <v>19988</v>
      </c>
    </row>
    <row r="1625" spans="1:6" ht="54">
      <c r="A1625" s="201" t="s">
        <v>3889</v>
      </c>
      <c r="B1625" s="204" t="s">
        <v>3890</v>
      </c>
      <c r="C1625" s="201" t="s">
        <v>381</v>
      </c>
      <c r="D1625" s="205" t="s">
        <v>18540</v>
      </c>
      <c r="E1625" s="202" t="s">
        <v>18406</v>
      </c>
      <c r="F1625" s="205" t="s">
        <v>19989</v>
      </c>
    </row>
    <row r="1626" spans="1:6" ht="67.5">
      <c r="A1626" s="201" t="s">
        <v>3891</v>
      </c>
      <c r="B1626" s="204" t="s">
        <v>3892</v>
      </c>
      <c r="C1626" s="201" t="s">
        <v>381</v>
      </c>
      <c r="D1626" s="205" t="s">
        <v>19990</v>
      </c>
      <c r="E1626" s="202" t="s">
        <v>18406</v>
      </c>
      <c r="F1626" s="205" t="s">
        <v>19991</v>
      </c>
    </row>
    <row r="1627" spans="1:6" ht="67.5">
      <c r="A1627" s="201" t="s">
        <v>3893</v>
      </c>
      <c r="B1627" s="204" t="s">
        <v>3894</v>
      </c>
      <c r="C1627" s="201" t="s">
        <v>381</v>
      </c>
      <c r="D1627" s="205" t="s">
        <v>19992</v>
      </c>
      <c r="E1627" s="202" t="s">
        <v>18406</v>
      </c>
      <c r="F1627" s="205" t="s">
        <v>19993</v>
      </c>
    </row>
    <row r="1628" spans="1:6" ht="67.5">
      <c r="A1628" s="201" t="s">
        <v>3895</v>
      </c>
      <c r="B1628" s="204" t="s">
        <v>3896</v>
      </c>
      <c r="C1628" s="201" t="s">
        <v>381</v>
      </c>
      <c r="D1628" s="205" t="s">
        <v>19994</v>
      </c>
      <c r="E1628" s="202" t="s">
        <v>18406</v>
      </c>
      <c r="F1628" s="205" t="s">
        <v>19995</v>
      </c>
    </row>
    <row r="1629" spans="1:6" ht="67.5">
      <c r="A1629" s="201" t="s">
        <v>3897</v>
      </c>
      <c r="B1629" s="204" t="s">
        <v>3898</v>
      </c>
      <c r="C1629" s="201" t="s">
        <v>381</v>
      </c>
      <c r="D1629" s="205" t="s">
        <v>19996</v>
      </c>
      <c r="E1629" s="202" t="s">
        <v>18406</v>
      </c>
      <c r="F1629" s="205" t="s">
        <v>19997</v>
      </c>
    </row>
    <row r="1630" spans="1:6" ht="54">
      <c r="A1630" s="201" t="s">
        <v>3899</v>
      </c>
      <c r="B1630" s="204" t="s">
        <v>3900</v>
      </c>
      <c r="C1630" s="201" t="s">
        <v>217</v>
      </c>
      <c r="D1630" s="205" t="s">
        <v>19998</v>
      </c>
      <c r="E1630" s="202" t="s">
        <v>18406</v>
      </c>
      <c r="F1630" s="205" t="s">
        <v>19999</v>
      </c>
    </row>
    <row r="1631" spans="1:6" ht="40.5">
      <c r="A1631" s="201" t="s">
        <v>3901</v>
      </c>
      <c r="B1631" s="204" t="s">
        <v>3902</v>
      </c>
      <c r="C1631" s="201" t="s">
        <v>217</v>
      </c>
      <c r="D1631" s="205" t="s">
        <v>20000</v>
      </c>
      <c r="E1631" s="202" t="s">
        <v>18406</v>
      </c>
      <c r="F1631" s="205" t="s">
        <v>20001</v>
      </c>
    </row>
    <row r="1632" spans="1:6" ht="54">
      <c r="A1632" s="201" t="s">
        <v>3903</v>
      </c>
      <c r="B1632" s="204" t="s">
        <v>3904</v>
      </c>
      <c r="C1632" s="201" t="s">
        <v>217</v>
      </c>
      <c r="D1632" s="205" t="s">
        <v>20002</v>
      </c>
      <c r="E1632" s="202" t="s">
        <v>18406</v>
      </c>
      <c r="F1632" s="205" t="s">
        <v>20003</v>
      </c>
    </row>
    <row r="1633" spans="1:6" ht="40.5">
      <c r="A1633" s="201" t="s">
        <v>3905</v>
      </c>
      <c r="B1633" s="204" t="s">
        <v>3906</v>
      </c>
      <c r="C1633" s="201" t="s">
        <v>217</v>
      </c>
      <c r="D1633" s="205" t="s">
        <v>20004</v>
      </c>
      <c r="E1633" s="202" t="s">
        <v>18406</v>
      </c>
      <c r="F1633" s="205" t="s">
        <v>20005</v>
      </c>
    </row>
    <row r="1634" spans="1:6" ht="67.5">
      <c r="A1634" s="201" t="s">
        <v>3907</v>
      </c>
      <c r="B1634" s="204" t="s">
        <v>3908</v>
      </c>
      <c r="C1634" s="201" t="s">
        <v>381</v>
      </c>
      <c r="D1634" s="205" t="s">
        <v>20006</v>
      </c>
      <c r="E1634" s="202" t="s">
        <v>18406</v>
      </c>
      <c r="F1634" s="205" t="s">
        <v>20007</v>
      </c>
    </row>
    <row r="1635" spans="1:6" ht="54">
      <c r="A1635" s="201" t="s">
        <v>3909</v>
      </c>
      <c r="B1635" s="204" t="s">
        <v>3910</v>
      </c>
      <c r="C1635" s="201" t="s">
        <v>217</v>
      </c>
      <c r="D1635" s="205" t="s">
        <v>20008</v>
      </c>
      <c r="E1635" s="202" t="s">
        <v>18406</v>
      </c>
      <c r="F1635" s="205" t="s">
        <v>20009</v>
      </c>
    </row>
    <row r="1636" spans="1:6" ht="40.5">
      <c r="A1636" s="201" t="s">
        <v>3911</v>
      </c>
      <c r="B1636" s="204" t="s">
        <v>3912</v>
      </c>
      <c r="C1636" s="201" t="s">
        <v>217</v>
      </c>
      <c r="D1636" s="205" t="s">
        <v>20010</v>
      </c>
      <c r="E1636" s="202" t="s">
        <v>18406</v>
      </c>
      <c r="F1636" s="205" t="s">
        <v>20011</v>
      </c>
    </row>
    <row r="1637" spans="1:6" ht="67.5">
      <c r="A1637" s="201" t="s">
        <v>3913</v>
      </c>
      <c r="B1637" s="204" t="s">
        <v>3914</v>
      </c>
      <c r="C1637" s="201" t="s">
        <v>381</v>
      </c>
      <c r="D1637" s="205" t="s">
        <v>20012</v>
      </c>
      <c r="E1637" s="202" t="s">
        <v>18406</v>
      </c>
      <c r="F1637" s="205" t="s">
        <v>20013</v>
      </c>
    </row>
    <row r="1638" spans="1:6" ht="54">
      <c r="A1638" s="201" t="s">
        <v>3915</v>
      </c>
      <c r="B1638" s="204" t="s">
        <v>3916</v>
      </c>
      <c r="C1638" s="201" t="s">
        <v>217</v>
      </c>
      <c r="D1638" s="205" t="s">
        <v>20014</v>
      </c>
      <c r="E1638" s="202" t="s">
        <v>18406</v>
      </c>
      <c r="F1638" s="205" t="s">
        <v>20015</v>
      </c>
    </row>
    <row r="1639" spans="1:6" ht="67.5">
      <c r="A1639" s="201" t="s">
        <v>3917</v>
      </c>
      <c r="B1639" s="204" t="s">
        <v>3918</v>
      </c>
      <c r="C1639" s="201" t="s">
        <v>381</v>
      </c>
      <c r="D1639" s="205" t="s">
        <v>20016</v>
      </c>
      <c r="E1639" s="202" t="s">
        <v>18406</v>
      </c>
      <c r="F1639" s="205" t="s">
        <v>20017</v>
      </c>
    </row>
    <row r="1640" spans="1:6" ht="54">
      <c r="A1640" s="201" t="s">
        <v>3919</v>
      </c>
      <c r="B1640" s="204" t="s">
        <v>3920</v>
      </c>
      <c r="C1640" s="201" t="s">
        <v>217</v>
      </c>
      <c r="D1640" s="205" t="s">
        <v>20018</v>
      </c>
      <c r="E1640" s="202" t="s">
        <v>18406</v>
      </c>
      <c r="F1640" s="205" t="s">
        <v>20019</v>
      </c>
    </row>
    <row r="1641" spans="1:6" ht="67.5">
      <c r="A1641" s="201" t="s">
        <v>3921</v>
      </c>
      <c r="B1641" s="204" t="s">
        <v>3922</v>
      </c>
      <c r="C1641" s="201" t="s">
        <v>381</v>
      </c>
      <c r="D1641" s="205" t="s">
        <v>20020</v>
      </c>
      <c r="E1641" s="202" t="s">
        <v>18406</v>
      </c>
      <c r="F1641" s="205" t="s">
        <v>20021</v>
      </c>
    </row>
    <row r="1642" spans="1:6" ht="54">
      <c r="A1642" s="201" t="s">
        <v>3923</v>
      </c>
      <c r="B1642" s="204" t="s">
        <v>3924</v>
      </c>
      <c r="C1642" s="201" t="s">
        <v>217</v>
      </c>
      <c r="D1642" s="205" t="s">
        <v>20022</v>
      </c>
      <c r="E1642" s="202" t="s">
        <v>18406</v>
      </c>
      <c r="F1642" s="205" t="s">
        <v>20023</v>
      </c>
    </row>
    <row r="1643" spans="1:6" ht="54">
      <c r="A1643" s="201" t="s">
        <v>3925</v>
      </c>
      <c r="B1643" s="204" t="s">
        <v>3926</v>
      </c>
      <c r="C1643" s="201" t="s">
        <v>217</v>
      </c>
      <c r="D1643" s="205" t="s">
        <v>20024</v>
      </c>
      <c r="E1643" s="202" t="s">
        <v>18406</v>
      </c>
      <c r="F1643" s="205" t="s">
        <v>20025</v>
      </c>
    </row>
    <row r="1644" spans="1:6" ht="54">
      <c r="A1644" s="201" t="s">
        <v>3927</v>
      </c>
      <c r="B1644" s="204" t="s">
        <v>3928</v>
      </c>
      <c r="C1644" s="201" t="s">
        <v>217</v>
      </c>
      <c r="D1644" s="205" t="s">
        <v>20026</v>
      </c>
      <c r="E1644" s="202" t="s">
        <v>18406</v>
      </c>
      <c r="F1644" s="205" t="s">
        <v>20027</v>
      </c>
    </row>
    <row r="1645" spans="1:6" ht="67.5">
      <c r="A1645" s="201" t="s">
        <v>3929</v>
      </c>
      <c r="B1645" s="204" t="s">
        <v>3930</v>
      </c>
      <c r="C1645" s="201" t="s">
        <v>381</v>
      </c>
      <c r="D1645" s="205" t="s">
        <v>20028</v>
      </c>
      <c r="E1645" s="202" t="s">
        <v>18406</v>
      </c>
      <c r="F1645" s="205" t="s">
        <v>20029</v>
      </c>
    </row>
    <row r="1646" spans="1:6" ht="54">
      <c r="A1646" s="201" t="s">
        <v>3931</v>
      </c>
      <c r="B1646" s="204" t="s">
        <v>3932</v>
      </c>
      <c r="C1646" s="201" t="s">
        <v>217</v>
      </c>
      <c r="D1646" s="205" t="s">
        <v>20030</v>
      </c>
      <c r="E1646" s="202" t="s">
        <v>18406</v>
      </c>
      <c r="F1646" s="205" t="s">
        <v>20031</v>
      </c>
    </row>
    <row r="1647" spans="1:6" ht="54">
      <c r="A1647" s="201" t="s">
        <v>3933</v>
      </c>
      <c r="B1647" s="204" t="s">
        <v>3934</v>
      </c>
      <c r="C1647" s="201" t="s">
        <v>217</v>
      </c>
      <c r="D1647" s="205" t="s">
        <v>20032</v>
      </c>
      <c r="E1647" s="202" t="s">
        <v>18406</v>
      </c>
      <c r="F1647" s="205" t="s">
        <v>20033</v>
      </c>
    </row>
    <row r="1648" spans="1:6" ht="67.5">
      <c r="A1648" s="201" t="s">
        <v>3935</v>
      </c>
      <c r="B1648" s="204" t="s">
        <v>3936</v>
      </c>
      <c r="C1648" s="201" t="s">
        <v>381</v>
      </c>
      <c r="D1648" s="205" t="s">
        <v>20034</v>
      </c>
      <c r="E1648" s="202" t="s">
        <v>18406</v>
      </c>
      <c r="F1648" s="205" t="s">
        <v>20035</v>
      </c>
    </row>
    <row r="1649" spans="1:6" ht="54">
      <c r="A1649" s="201" t="s">
        <v>3937</v>
      </c>
      <c r="B1649" s="204" t="s">
        <v>3938</v>
      </c>
      <c r="C1649" s="201" t="s">
        <v>217</v>
      </c>
      <c r="D1649" s="205" t="s">
        <v>20036</v>
      </c>
      <c r="E1649" s="202" t="s">
        <v>18406</v>
      </c>
      <c r="F1649" s="205" t="s">
        <v>20037</v>
      </c>
    </row>
    <row r="1650" spans="1:6" ht="67.5">
      <c r="A1650" s="201" t="s">
        <v>3939</v>
      </c>
      <c r="B1650" s="204" t="s">
        <v>3940</v>
      </c>
      <c r="C1650" s="201" t="s">
        <v>381</v>
      </c>
      <c r="D1650" s="205" t="s">
        <v>20038</v>
      </c>
      <c r="E1650" s="202" t="s">
        <v>18406</v>
      </c>
      <c r="F1650" s="205" t="s">
        <v>20039</v>
      </c>
    </row>
    <row r="1651" spans="1:6" ht="54">
      <c r="A1651" s="201" t="s">
        <v>3941</v>
      </c>
      <c r="B1651" s="204" t="s">
        <v>3942</v>
      </c>
      <c r="C1651" s="201" t="s">
        <v>217</v>
      </c>
      <c r="D1651" s="205" t="s">
        <v>20024</v>
      </c>
      <c r="E1651" s="202" t="s">
        <v>18406</v>
      </c>
      <c r="F1651" s="205" t="s">
        <v>20025</v>
      </c>
    </row>
    <row r="1652" spans="1:6" ht="67.5">
      <c r="A1652" s="201" t="s">
        <v>3943</v>
      </c>
      <c r="B1652" s="204" t="s">
        <v>3944</v>
      </c>
      <c r="C1652" s="201" t="s">
        <v>381</v>
      </c>
      <c r="D1652" s="205" t="s">
        <v>20040</v>
      </c>
      <c r="E1652" s="202" t="s">
        <v>18406</v>
      </c>
      <c r="F1652" s="205" t="s">
        <v>20041</v>
      </c>
    </row>
    <row r="1653" spans="1:6" ht="54">
      <c r="A1653" s="201" t="s">
        <v>3945</v>
      </c>
      <c r="B1653" s="204" t="s">
        <v>3946</v>
      </c>
      <c r="C1653" s="201" t="s">
        <v>217</v>
      </c>
      <c r="D1653" s="205" t="s">
        <v>20026</v>
      </c>
      <c r="E1653" s="202" t="s">
        <v>18406</v>
      </c>
      <c r="F1653" s="205" t="s">
        <v>20027</v>
      </c>
    </row>
    <row r="1654" spans="1:6" ht="67.5">
      <c r="A1654" s="201" t="s">
        <v>3947</v>
      </c>
      <c r="B1654" s="204" t="s">
        <v>3948</v>
      </c>
      <c r="C1654" s="201" t="s">
        <v>381</v>
      </c>
      <c r="D1654" s="205" t="s">
        <v>20042</v>
      </c>
      <c r="E1654" s="202" t="s">
        <v>18406</v>
      </c>
      <c r="F1654" s="205" t="s">
        <v>20043</v>
      </c>
    </row>
    <row r="1655" spans="1:6" ht="54">
      <c r="A1655" s="201" t="s">
        <v>3949</v>
      </c>
      <c r="B1655" s="204" t="s">
        <v>3950</v>
      </c>
      <c r="C1655" s="201" t="s">
        <v>217</v>
      </c>
      <c r="D1655" s="205" t="s">
        <v>20030</v>
      </c>
      <c r="E1655" s="202" t="s">
        <v>18406</v>
      </c>
      <c r="F1655" s="205" t="s">
        <v>20031</v>
      </c>
    </row>
    <row r="1656" spans="1:6" ht="67.5">
      <c r="A1656" s="201" t="s">
        <v>3951</v>
      </c>
      <c r="B1656" s="204" t="s">
        <v>3952</v>
      </c>
      <c r="C1656" s="201" t="s">
        <v>381</v>
      </c>
      <c r="D1656" s="205" t="s">
        <v>20044</v>
      </c>
      <c r="E1656" s="202" t="s">
        <v>18406</v>
      </c>
      <c r="F1656" s="205" t="s">
        <v>20045</v>
      </c>
    </row>
    <row r="1657" spans="1:6" ht="54">
      <c r="A1657" s="201" t="s">
        <v>3953</v>
      </c>
      <c r="B1657" s="204" t="s">
        <v>3954</v>
      </c>
      <c r="C1657" s="201" t="s">
        <v>217</v>
      </c>
      <c r="D1657" s="205" t="s">
        <v>20032</v>
      </c>
      <c r="E1657" s="202" t="s">
        <v>18406</v>
      </c>
      <c r="F1657" s="205" t="s">
        <v>20033</v>
      </c>
    </row>
    <row r="1658" spans="1:6" ht="67.5">
      <c r="A1658" s="201" t="s">
        <v>3955</v>
      </c>
      <c r="B1658" s="204" t="s">
        <v>3956</v>
      </c>
      <c r="C1658" s="201" t="s">
        <v>381</v>
      </c>
      <c r="D1658" s="205" t="s">
        <v>20046</v>
      </c>
      <c r="E1658" s="202" t="s">
        <v>18406</v>
      </c>
      <c r="F1658" s="205" t="s">
        <v>20047</v>
      </c>
    </row>
    <row r="1659" spans="1:6" ht="54">
      <c r="A1659" s="201" t="s">
        <v>3957</v>
      </c>
      <c r="B1659" s="204" t="s">
        <v>3958</v>
      </c>
      <c r="C1659" s="201" t="s">
        <v>217</v>
      </c>
      <c r="D1659" s="205" t="s">
        <v>20036</v>
      </c>
      <c r="E1659" s="202" t="s">
        <v>18406</v>
      </c>
      <c r="F1659" s="205" t="s">
        <v>20037</v>
      </c>
    </row>
    <row r="1660" spans="1:6" ht="67.5">
      <c r="A1660" s="201" t="s">
        <v>3959</v>
      </c>
      <c r="B1660" s="204" t="s">
        <v>3960</v>
      </c>
      <c r="C1660" s="201" t="s">
        <v>381</v>
      </c>
      <c r="D1660" s="205" t="s">
        <v>20048</v>
      </c>
      <c r="E1660" s="202" t="s">
        <v>18406</v>
      </c>
      <c r="F1660" s="205" t="s">
        <v>20049</v>
      </c>
    </row>
    <row r="1661" spans="1:6" ht="54">
      <c r="A1661" s="201" t="s">
        <v>3961</v>
      </c>
      <c r="B1661" s="204" t="s">
        <v>3962</v>
      </c>
      <c r="C1661" s="201" t="s">
        <v>217</v>
      </c>
      <c r="D1661" s="205" t="s">
        <v>20050</v>
      </c>
      <c r="E1661" s="202" t="s">
        <v>18406</v>
      </c>
      <c r="F1661" s="205" t="s">
        <v>20051</v>
      </c>
    </row>
    <row r="1662" spans="1:6" ht="67.5">
      <c r="A1662" s="201" t="s">
        <v>3963</v>
      </c>
      <c r="B1662" s="204" t="s">
        <v>3964</v>
      </c>
      <c r="C1662" s="201" t="s">
        <v>381</v>
      </c>
      <c r="D1662" s="205" t="s">
        <v>20052</v>
      </c>
      <c r="E1662" s="202" t="s">
        <v>18406</v>
      </c>
      <c r="F1662" s="205" t="s">
        <v>20053</v>
      </c>
    </row>
    <row r="1663" spans="1:6" ht="54">
      <c r="A1663" s="201" t="s">
        <v>3965</v>
      </c>
      <c r="B1663" s="204" t="s">
        <v>3966</v>
      </c>
      <c r="C1663" s="201" t="s">
        <v>217</v>
      </c>
      <c r="D1663" s="205" t="s">
        <v>20054</v>
      </c>
      <c r="E1663" s="202" t="s">
        <v>18406</v>
      </c>
      <c r="F1663" s="205" t="s">
        <v>20055</v>
      </c>
    </row>
    <row r="1664" spans="1:6" ht="67.5">
      <c r="A1664" s="201" t="s">
        <v>3967</v>
      </c>
      <c r="B1664" s="204" t="s">
        <v>3968</v>
      </c>
      <c r="C1664" s="201" t="s">
        <v>381</v>
      </c>
      <c r="D1664" s="205" t="s">
        <v>20056</v>
      </c>
      <c r="E1664" s="202" t="s">
        <v>18406</v>
      </c>
      <c r="F1664" s="205" t="s">
        <v>20057</v>
      </c>
    </row>
    <row r="1665" spans="1:6" ht="54">
      <c r="A1665" s="201" t="s">
        <v>3969</v>
      </c>
      <c r="B1665" s="204" t="s">
        <v>3970</v>
      </c>
      <c r="C1665" s="201" t="s">
        <v>217</v>
      </c>
      <c r="D1665" s="205" t="s">
        <v>20058</v>
      </c>
      <c r="E1665" s="202" t="s">
        <v>18406</v>
      </c>
      <c r="F1665" s="205" t="s">
        <v>20059</v>
      </c>
    </row>
    <row r="1666" spans="1:6" ht="67.5">
      <c r="A1666" s="201" t="s">
        <v>3971</v>
      </c>
      <c r="B1666" s="204" t="s">
        <v>3972</v>
      </c>
      <c r="C1666" s="201" t="s">
        <v>381</v>
      </c>
      <c r="D1666" s="205" t="s">
        <v>20060</v>
      </c>
      <c r="E1666" s="202" t="s">
        <v>18406</v>
      </c>
      <c r="F1666" s="205" t="s">
        <v>20061</v>
      </c>
    </row>
    <row r="1667" spans="1:6" ht="54">
      <c r="A1667" s="201" t="s">
        <v>3973</v>
      </c>
      <c r="B1667" s="204" t="s">
        <v>3974</v>
      </c>
      <c r="C1667" s="201" t="s">
        <v>217</v>
      </c>
      <c r="D1667" s="205" t="s">
        <v>20062</v>
      </c>
      <c r="E1667" s="202" t="s">
        <v>18406</v>
      </c>
      <c r="F1667" s="205" t="s">
        <v>20063</v>
      </c>
    </row>
    <row r="1668" spans="1:6" ht="67.5">
      <c r="A1668" s="201" t="s">
        <v>3975</v>
      </c>
      <c r="B1668" s="204" t="s">
        <v>3976</v>
      </c>
      <c r="C1668" s="201" t="s">
        <v>381</v>
      </c>
      <c r="D1668" s="205" t="s">
        <v>20064</v>
      </c>
      <c r="E1668" s="202" t="s">
        <v>18406</v>
      </c>
      <c r="F1668" s="205" t="s">
        <v>20065</v>
      </c>
    </row>
    <row r="1669" spans="1:6" ht="54">
      <c r="A1669" s="201" t="s">
        <v>3977</v>
      </c>
      <c r="B1669" s="204" t="s">
        <v>3978</v>
      </c>
      <c r="C1669" s="201" t="s">
        <v>217</v>
      </c>
      <c r="D1669" s="205" t="s">
        <v>20050</v>
      </c>
      <c r="E1669" s="202" t="s">
        <v>18406</v>
      </c>
      <c r="F1669" s="205" t="s">
        <v>20051</v>
      </c>
    </row>
    <row r="1670" spans="1:6" ht="67.5">
      <c r="A1670" s="201" t="s">
        <v>3979</v>
      </c>
      <c r="B1670" s="204" t="s">
        <v>3980</v>
      </c>
      <c r="C1670" s="201" t="s">
        <v>381</v>
      </c>
      <c r="D1670" s="205" t="s">
        <v>20066</v>
      </c>
      <c r="E1670" s="202" t="s">
        <v>18406</v>
      </c>
      <c r="F1670" s="205" t="s">
        <v>20067</v>
      </c>
    </row>
    <row r="1671" spans="1:6" ht="54">
      <c r="A1671" s="201" t="s">
        <v>3981</v>
      </c>
      <c r="B1671" s="204" t="s">
        <v>3982</v>
      </c>
      <c r="C1671" s="201" t="s">
        <v>217</v>
      </c>
      <c r="D1671" s="205" t="s">
        <v>20068</v>
      </c>
      <c r="E1671" s="202" t="s">
        <v>18406</v>
      </c>
      <c r="F1671" s="205" t="s">
        <v>20069</v>
      </c>
    </row>
    <row r="1672" spans="1:6" ht="67.5">
      <c r="A1672" s="201" t="s">
        <v>3983</v>
      </c>
      <c r="B1672" s="204" t="s">
        <v>3984</v>
      </c>
      <c r="C1672" s="201" t="s">
        <v>381</v>
      </c>
      <c r="D1672" s="205" t="s">
        <v>20070</v>
      </c>
      <c r="E1672" s="202" t="s">
        <v>18406</v>
      </c>
      <c r="F1672" s="205" t="s">
        <v>20071</v>
      </c>
    </row>
    <row r="1673" spans="1:6" ht="54">
      <c r="A1673" s="201" t="s">
        <v>3985</v>
      </c>
      <c r="B1673" s="204" t="s">
        <v>3986</v>
      </c>
      <c r="C1673" s="201" t="s">
        <v>217</v>
      </c>
      <c r="D1673" s="205" t="s">
        <v>20072</v>
      </c>
      <c r="E1673" s="202" t="s">
        <v>18406</v>
      </c>
      <c r="F1673" s="205" t="s">
        <v>20073</v>
      </c>
    </row>
    <row r="1674" spans="1:6" ht="67.5">
      <c r="A1674" s="201" t="s">
        <v>3987</v>
      </c>
      <c r="B1674" s="204" t="s">
        <v>3988</v>
      </c>
      <c r="C1674" s="201" t="s">
        <v>381</v>
      </c>
      <c r="D1674" s="205" t="s">
        <v>20074</v>
      </c>
      <c r="E1674" s="202" t="s">
        <v>18406</v>
      </c>
      <c r="F1674" s="205" t="s">
        <v>20075</v>
      </c>
    </row>
    <row r="1675" spans="1:6" ht="54">
      <c r="A1675" s="201" t="s">
        <v>3989</v>
      </c>
      <c r="B1675" s="204" t="s">
        <v>3990</v>
      </c>
      <c r="C1675" s="201" t="s">
        <v>217</v>
      </c>
      <c r="D1675" s="205" t="s">
        <v>20076</v>
      </c>
      <c r="E1675" s="202" t="s">
        <v>18406</v>
      </c>
      <c r="F1675" s="205" t="s">
        <v>20077</v>
      </c>
    </row>
    <row r="1676" spans="1:6" ht="67.5">
      <c r="A1676" s="201" t="s">
        <v>3991</v>
      </c>
      <c r="B1676" s="204" t="s">
        <v>3992</v>
      </c>
      <c r="C1676" s="201" t="s">
        <v>381</v>
      </c>
      <c r="D1676" s="205" t="s">
        <v>20078</v>
      </c>
      <c r="E1676" s="202" t="s">
        <v>18406</v>
      </c>
      <c r="F1676" s="205" t="s">
        <v>20079</v>
      </c>
    </row>
    <row r="1677" spans="1:6" ht="54">
      <c r="A1677" s="201" t="s">
        <v>3993</v>
      </c>
      <c r="B1677" s="204" t="s">
        <v>3994</v>
      </c>
      <c r="C1677" s="201" t="s">
        <v>217</v>
      </c>
      <c r="D1677" s="205" t="s">
        <v>20068</v>
      </c>
      <c r="E1677" s="202" t="s">
        <v>18406</v>
      </c>
      <c r="F1677" s="205" t="s">
        <v>20069</v>
      </c>
    </row>
    <row r="1678" spans="1:6" ht="67.5">
      <c r="A1678" s="201" t="s">
        <v>3995</v>
      </c>
      <c r="B1678" s="204" t="s">
        <v>3996</v>
      </c>
      <c r="C1678" s="201" t="s">
        <v>381</v>
      </c>
      <c r="D1678" s="205" t="s">
        <v>20080</v>
      </c>
      <c r="E1678" s="202" t="s">
        <v>18406</v>
      </c>
      <c r="F1678" s="205" t="s">
        <v>20081</v>
      </c>
    </row>
    <row r="1679" spans="1:6" ht="54">
      <c r="A1679" s="201" t="s">
        <v>3997</v>
      </c>
      <c r="B1679" s="204" t="s">
        <v>3998</v>
      </c>
      <c r="C1679" s="201" t="s">
        <v>217</v>
      </c>
      <c r="D1679" s="205" t="s">
        <v>20082</v>
      </c>
      <c r="E1679" s="202" t="s">
        <v>18406</v>
      </c>
      <c r="F1679" s="205" t="s">
        <v>20083</v>
      </c>
    </row>
    <row r="1680" spans="1:6" ht="67.5">
      <c r="A1680" s="201" t="s">
        <v>3999</v>
      </c>
      <c r="B1680" s="204" t="s">
        <v>4000</v>
      </c>
      <c r="C1680" s="201" t="s">
        <v>381</v>
      </c>
      <c r="D1680" s="205" t="s">
        <v>20084</v>
      </c>
      <c r="E1680" s="202" t="s">
        <v>18406</v>
      </c>
      <c r="F1680" s="205" t="s">
        <v>20085</v>
      </c>
    </row>
    <row r="1681" spans="1:6" ht="54">
      <c r="A1681" s="201" t="s">
        <v>4001</v>
      </c>
      <c r="B1681" s="204" t="s">
        <v>4002</v>
      </c>
      <c r="C1681" s="201" t="s">
        <v>217</v>
      </c>
      <c r="D1681" s="205" t="s">
        <v>20086</v>
      </c>
      <c r="E1681" s="202" t="s">
        <v>18406</v>
      </c>
      <c r="F1681" s="205" t="s">
        <v>20087</v>
      </c>
    </row>
    <row r="1682" spans="1:6" ht="67.5">
      <c r="A1682" s="201" t="s">
        <v>4003</v>
      </c>
      <c r="B1682" s="204" t="s">
        <v>4004</v>
      </c>
      <c r="C1682" s="201" t="s">
        <v>381</v>
      </c>
      <c r="D1682" s="205" t="s">
        <v>20088</v>
      </c>
      <c r="E1682" s="202" t="s">
        <v>18406</v>
      </c>
      <c r="F1682" s="205" t="s">
        <v>20089</v>
      </c>
    </row>
    <row r="1683" spans="1:6" ht="54">
      <c r="A1683" s="201" t="s">
        <v>4005</v>
      </c>
      <c r="B1683" s="204" t="s">
        <v>4006</v>
      </c>
      <c r="C1683" s="201" t="s">
        <v>217</v>
      </c>
      <c r="D1683" s="205" t="s">
        <v>20082</v>
      </c>
      <c r="E1683" s="202" t="s">
        <v>18406</v>
      </c>
      <c r="F1683" s="205" t="s">
        <v>20083</v>
      </c>
    </row>
    <row r="1684" spans="1:6" ht="67.5">
      <c r="A1684" s="201" t="s">
        <v>4007</v>
      </c>
      <c r="B1684" s="204" t="s">
        <v>4008</v>
      </c>
      <c r="C1684" s="201" t="s">
        <v>381</v>
      </c>
      <c r="D1684" s="205" t="s">
        <v>20090</v>
      </c>
      <c r="E1684" s="202" t="s">
        <v>18406</v>
      </c>
      <c r="F1684" s="205" t="s">
        <v>20091</v>
      </c>
    </row>
    <row r="1685" spans="1:6" ht="54">
      <c r="A1685" s="201" t="s">
        <v>4009</v>
      </c>
      <c r="B1685" s="204" t="s">
        <v>4010</v>
      </c>
      <c r="C1685" s="201" t="s">
        <v>217</v>
      </c>
      <c r="D1685" s="205" t="s">
        <v>20092</v>
      </c>
      <c r="E1685" s="202" t="s">
        <v>18406</v>
      </c>
      <c r="F1685" s="205" t="s">
        <v>20093</v>
      </c>
    </row>
    <row r="1686" spans="1:6" ht="67.5">
      <c r="A1686" s="201" t="s">
        <v>4011</v>
      </c>
      <c r="B1686" s="204" t="s">
        <v>4012</v>
      </c>
      <c r="C1686" s="201" t="s">
        <v>381</v>
      </c>
      <c r="D1686" s="205" t="s">
        <v>20094</v>
      </c>
      <c r="E1686" s="202" t="s">
        <v>18406</v>
      </c>
      <c r="F1686" s="205" t="s">
        <v>20095</v>
      </c>
    </row>
    <row r="1687" spans="1:6" ht="54">
      <c r="A1687" s="201" t="s">
        <v>4013</v>
      </c>
      <c r="B1687" s="204" t="s">
        <v>4014</v>
      </c>
      <c r="C1687" s="201" t="s">
        <v>217</v>
      </c>
      <c r="D1687" s="205" t="s">
        <v>20092</v>
      </c>
      <c r="E1687" s="202" t="s">
        <v>18406</v>
      </c>
      <c r="F1687" s="205" t="s">
        <v>20093</v>
      </c>
    </row>
    <row r="1688" spans="1:6" ht="67.5">
      <c r="A1688" s="201" t="s">
        <v>4015</v>
      </c>
      <c r="B1688" s="204" t="s">
        <v>4016</v>
      </c>
      <c r="C1688" s="201" t="s">
        <v>381</v>
      </c>
      <c r="D1688" s="205" t="s">
        <v>20096</v>
      </c>
      <c r="E1688" s="202" t="s">
        <v>18406</v>
      </c>
      <c r="F1688" s="205" t="s">
        <v>20097</v>
      </c>
    </row>
    <row r="1689" spans="1:6" ht="54">
      <c r="A1689" s="201" t="s">
        <v>4017</v>
      </c>
      <c r="B1689" s="204" t="s">
        <v>4018</v>
      </c>
      <c r="C1689" s="201" t="s">
        <v>217</v>
      </c>
      <c r="D1689" s="205" t="s">
        <v>20098</v>
      </c>
      <c r="E1689" s="202" t="s">
        <v>18406</v>
      </c>
      <c r="F1689" s="205" t="s">
        <v>20099</v>
      </c>
    </row>
    <row r="1690" spans="1:6" ht="67.5">
      <c r="A1690" s="201" t="s">
        <v>4019</v>
      </c>
      <c r="B1690" s="204" t="s">
        <v>4020</v>
      </c>
      <c r="C1690" s="201" t="s">
        <v>381</v>
      </c>
      <c r="D1690" s="205" t="s">
        <v>20100</v>
      </c>
      <c r="E1690" s="202" t="s">
        <v>18406</v>
      </c>
      <c r="F1690" s="205" t="s">
        <v>20101</v>
      </c>
    </row>
    <row r="1691" spans="1:6" ht="54">
      <c r="A1691" s="201" t="s">
        <v>4021</v>
      </c>
      <c r="B1691" s="204" t="s">
        <v>4022</v>
      </c>
      <c r="C1691" s="201" t="s">
        <v>217</v>
      </c>
      <c r="D1691" s="205" t="s">
        <v>20102</v>
      </c>
      <c r="E1691" s="202" t="s">
        <v>18406</v>
      </c>
      <c r="F1691" s="205" t="s">
        <v>20103</v>
      </c>
    </row>
    <row r="1692" spans="1:6" ht="40.5">
      <c r="A1692" s="201" t="s">
        <v>4023</v>
      </c>
      <c r="B1692" s="204" t="s">
        <v>4024</v>
      </c>
      <c r="C1692" s="201" t="s">
        <v>217</v>
      </c>
      <c r="D1692" s="205" t="s">
        <v>20104</v>
      </c>
      <c r="E1692" s="202" t="s">
        <v>18406</v>
      </c>
      <c r="F1692" s="205" t="s">
        <v>20105</v>
      </c>
    </row>
    <row r="1693" spans="1:6" ht="54">
      <c r="A1693" s="201" t="s">
        <v>4025</v>
      </c>
      <c r="B1693" s="204" t="s">
        <v>4026</v>
      </c>
      <c r="C1693" s="201" t="s">
        <v>217</v>
      </c>
      <c r="D1693" s="205" t="s">
        <v>20106</v>
      </c>
      <c r="E1693" s="202" t="s">
        <v>18406</v>
      </c>
      <c r="F1693" s="205" t="s">
        <v>20107</v>
      </c>
    </row>
    <row r="1694" spans="1:6" ht="67.5">
      <c r="A1694" s="201" t="s">
        <v>4027</v>
      </c>
      <c r="B1694" s="204" t="s">
        <v>4028</v>
      </c>
      <c r="C1694" s="201" t="s">
        <v>381</v>
      </c>
      <c r="D1694" s="205" t="s">
        <v>20108</v>
      </c>
      <c r="E1694" s="202" t="s">
        <v>18406</v>
      </c>
      <c r="F1694" s="205" t="s">
        <v>20109</v>
      </c>
    </row>
    <row r="1695" spans="1:6" ht="67.5">
      <c r="A1695" s="201" t="s">
        <v>4029</v>
      </c>
      <c r="B1695" s="204" t="s">
        <v>4030</v>
      </c>
      <c r="C1695" s="201" t="s">
        <v>381</v>
      </c>
      <c r="D1695" s="205" t="s">
        <v>20110</v>
      </c>
      <c r="E1695" s="202" t="s">
        <v>18406</v>
      </c>
      <c r="F1695" s="205" t="s">
        <v>20111</v>
      </c>
    </row>
    <row r="1696" spans="1:6" ht="67.5">
      <c r="A1696" s="201" t="s">
        <v>4031</v>
      </c>
      <c r="B1696" s="204" t="s">
        <v>4032</v>
      </c>
      <c r="C1696" s="201" t="s">
        <v>381</v>
      </c>
      <c r="D1696" s="205" t="s">
        <v>20112</v>
      </c>
      <c r="E1696" s="202" t="s">
        <v>18406</v>
      </c>
      <c r="F1696" s="205" t="s">
        <v>20113</v>
      </c>
    </row>
    <row r="1697" spans="1:6" ht="67.5">
      <c r="A1697" s="201" t="s">
        <v>4033</v>
      </c>
      <c r="B1697" s="204" t="s">
        <v>4034</v>
      </c>
      <c r="C1697" s="201" t="s">
        <v>381</v>
      </c>
      <c r="D1697" s="205" t="s">
        <v>20114</v>
      </c>
      <c r="E1697" s="202" t="s">
        <v>18406</v>
      </c>
      <c r="F1697" s="205" t="s">
        <v>20115</v>
      </c>
    </row>
    <row r="1698" spans="1:6" ht="40.5">
      <c r="A1698" s="201" t="s">
        <v>4035</v>
      </c>
      <c r="B1698" s="204" t="s">
        <v>4036</v>
      </c>
      <c r="C1698" s="201" t="s">
        <v>217</v>
      </c>
      <c r="D1698" s="205" t="s">
        <v>20116</v>
      </c>
      <c r="E1698" s="202" t="s">
        <v>18406</v>
      </c>
      <c r="F1698" s="205" t="s">
        <v>20117</v>
      </c>
    </row>
    <row r="1699" spans="1:6" ht="54">
      <c r="A1699" s="201" t="s">
        <v>4037</v>
      </c>
      <c r="B1699" s="204" t="s">
        <v>4038</v>
      </c>
      <c r="C1699" s="201" t="s">
        <v>381</v>
      </c>
      <c r="D1699" s="205" t="s">
        <v>20118</v>
      </c>
      <c r="E1699" s="202" t="s">
        <v>18406</v>
      </c>
      <c r="F1699" s="205" t="s">
        <v>20119</v>
      </c>
    </row>
    <row r="1700" spans="1:6" ht="40.5">
      <c r="A1700" s="201" t="s">
        <v>4039</v>
      </c>
      <c r="B1700" s="204" t="s">
        <v>4040</v>
      </c>
      <c r="C1700" s="201" t="s">
        <v>217</v>
      </c>
      <c r="D1700" s="205" t="s">
        <v>20120</v>
      </c>
      <c r="E1700" s="202" t="s">
        <v>18406</v>
      </c>
      <c r="F1700" s="205" t="s">
        <v>20121</v>
      </c>
    </row>
    <row r="1701" spans="1:6" ht="54">
      <c r="A1701" s="201" t="s">
        <v>4041</v>
      </c>
      <c r="B1701" s="204" t="s">
        <v>4042</v>
      </c>
      <c r="C1701" s="201" t="s">
        <v>217</v>
      </c>
      <c r="D1701" s="205" t="s">
        <v>20122</v>
      </c>
      <c r="E1701" s="202" t="s">
        <v>18406</v>
      </c>
      <c r="F1701" s="205" t="s">
        <v>20123</v>
      </c>
    </row>
    <row r="1702" spans="1:6" ht="67.5">
      <c r="A1702" s="201" t="s">
        <v>4043</v>
      </c>
      <c r="B1702" s="204" t="s">
        <v>4044</v>
      </c>
      <c r="C1702" s="201" t="s">
        <v>381</v>
      </c>
      <c r="D1702" s="205" t="s">
        <v>20124</v>
      </c>
      <c r="E1702" s="202" t="s">
        <v>18406</v>
      </c>
      <c r="F1702" s="205" t="s">
        <v>20125</v>
      </c>
    </row>
    <row r="1703" spans="1:6" ht="54">
      <c r="A1703" s="201" t="s">
        <v>4045</v>
      </c>
      <c r="B1703" s="204" t="s">
        <v>4046</v>
      </c>
      <c r="C1703" s="201" t="s">
        <v>217</v>
      </c>
      <c r="D1703" s="205" t="s">
        <v>20126</v>
      </c>
      <c r="E1703" s="202" t="s">
        <v>18406</v>
      </c>
      <c r="F1703" s="205" t="s">
        <v>20127</v>
      </c>
    </row>
    <row r="1704" spans="1:6" ht="67.5">
      <c r="A1704" s="201" t="s">
        <v>4047</v>
      </c>
      <c r="B1704" s="204" t="s">
        <v>4048</v>
      </c>
      <c r="C1704" s="201" t="s">
        <v>381</v>
      </c>
      <c r="D1704" s="205" t="s">
        <v>20128</v>
      </c>
      <c r="E1704" s="202" t="s">
        <v>18406</v>
      </c>
      <c r="F1704" s="205" t="s">
        <v>20129</v>
      </c>
    </row>
    <row r="1705" spans="1:6" ht="40.5">
      <c r="A1705" s="201" t="s">
        <v>4049</v>
      </c>
      <c r="B1705" s="204" t="s">
        <v>4050</v>
      </c>
      <c r="C1705" s="201" t="s">
        <v>217</v>
      </c>
      <c r="D1705" s="205" t="s">
        <v>20130</v>
      </c>
      <c r="E1705" s="202" t="s">
        <v>18406</v>
      </c>
      <c r="F1705" s="205" t="s">
        <v>20131</v>
      </c>
    </row>
    <row r="1706" spans="1:6" ht="54">
      <c r="A1706" s="201" t="s">
        <v>4051</v>
      </c>
      <c r="B1706" s="204" t="s">
        <v>4052</v>
      </c>
      <c r="C1706" s="201" t="s">
        <v>217</v>
      </c>
      <c r="D1706" s="205" t="s">
        <v>20132</v>
      </c>
      <c r="E1706" s="202" t="s">
        <v>18406</v>
      </c>
      <c r="F1706" s="205" t="s">
        <v>20133</v>
      </c>
    </row>
    <row r="1707" spans="1:6" ht="67.5">
      <c r="A1707" s="201" t="s">
        <v>4053</v>
      </c>
      <c r="B1707" s="204" t="s">
        <v>4054</v>
      </c>
      <c r="C1707" s="201" t="s">
        <v>381</v>
      </c>
      <c r="D1707" s="205" t="s">
        <v>20134</v>
      </c>
      <c r="E1707" s="202" t="s">
        <v>18406</v>
      </c>
      <c r="F1707" s="205" t="s">
        <v>20135</v>
      </c>
    </row>
    <row r="1708" spans="1:6" ht="54">
      <c r="A1708" s="201" t="s">
        <v>4055</v>
      </c>
      <c r="B1708" s="204" t="s">
        <v>4056</v>
      </c>
      <c r="C1708" s="201" t="s">
        <v>217</v>
      </c>
      <c r="D1708" s="205" t="s">
        <v>20136</v>
      </c>
      <c r="E1708" s="202" t="s">
        <v>18406</v>
      </c>
      <c r="F1708" s="205" t="s">
        <v>20137</v>
      </c>
    </row>
    <row r="1709" spans="1:6" ht="67.5">
      <c r="A1709" s="201" t="s">
        <v>4057</v>
      </c>
      <c r="B1709" s="204" t="s">
        <v>4058</v>
      </c>
      <c r="C1709" s="201" t="s">
        <v>381</v>
      </c>
      <c r="D1709" s="205" t="s">
        <v>20138</v>
      </c>
      <c r="E1709" s="202" t="s">
        <v>18406</v>
      </c>
      <c r="F1709" s="205" t="s">
        <v>20139</v>
      </c>
    </row>
    <row r="1710" spans="1:6" ht="54">
      <c r="A1710" s="201" t="s">
        <v>4059</v>
      </c>
      <c r="B1710" s="204" t="s">
        <v>4060</v>
      </c>
      <c r="C1710" s="201" t="s">
        <v>217</v>
      </c>
      <c r="D1710" s="205" t="s">
        <v>20140</v>
      </c>
      <c r="E1710" s="202" t="s">
        <v>18406</v>
      </c>
      <c r="F1710" s="205" t="s">
        <v>20141</v>
      </c>
    </row>
    <row r="1711" spans="1:6" ht="67.5">
      <c r="A1711" s="201" t="s">
        <v>4061</v>
      </c>
      <c r="B1711" s="204" t="s">
        <v>4062</v>
      </c>
      <c r="C1711" s="201" t="s">
        <v>381</v>
      </c>
      <c r="D1711" s="205" t="s">
        <v>20142</v>
      </c>
      <c r="E1711" s="202" t="s">
        <v>18406</v>
      </c>
      <c r="F1711" s="205" t="s">
        <v>20143</v>
      </c>
    </row>
    <row r="1712" spans="1:6" ht="67.5">
      <c r="A1712" s="201" t="s">
        <v>4063</v>
      </c>
      <c r="B1712" s="204" t="s">
        <v>4064</v>
      </c>
      <c r="C1712" s="201" t="s">
        <v>381</v>
      </c>
      <c r="D1712" s="205" t="s">
        <v>20144</v>
      </c>
      <c r="E1712" s="202" t="s">
        <v>18406</v>
      </c>
      <c r="F1712" s="205" t="s">
        <v>20145</v>
      </c>
    </row>
    <row r="1713" spans="1:6" ht="54">
      <c r="A1713" s="201" t="s">
        <v>4065</v>
      </c>
      <c r="B1713" s="204" t="s">
        <v>4066</v>
      </c>
      <c r="C1713" s="201" t="s">
        <v>217</v>
      </c>
      <c r="D1713" s="205" t="s">
        <v>20146</v>
      </c>
      <c r="E1713" s="202" t="s">
        <v>18406</v>
      </c>
      <c r="F1713" s="205" t="s">
        <v>20147</v>
      </c>
    </row>
    <row r="1714" spans="1:6" ht="54">
      <c r="A1714" s="201" t="s">
        <v>4067</v>
      </c>
      <c r="B1714" s="204" t="s">
        <v>4068</v>
      </c>
      <c r="C1714" s="201" t="s">
        <v>217</v>
      </c>
      <c r="D1714" s="205" t="s">
        <v>20148</v>
      </c>
      <c r="E1714" s="202" t="s">
        <v>18406</v>
      </c>
      <c r="F1714" s="205" t="s">
        <v>20149</v>
      </c>
    </row>
    <row r="1715" spans="1:6" ht="67.5">
      <c r="A1715" s="201" t="s">
        <v>4069</v>
      </c>
      <c r="B1715" s="204" t="s">
        <v>4070</v>
      </c>
      <c r="C1715" s="201" t="s">
        <v>381</v>
      </c>
      <c r="D1715" s="205" t="s">
        <v>20150</v>
      </c>
      <c r="E1715" s="202" t="s">
        <v>18406</v>
      </c>
      <c r="F1715" s="205" t="s">
        <v>20151</v>
      </c>
    </row>
    <row r="1716" spans="1:6" ht="54">
      <c r="A1716" s="201" t="s">
        <v>4071</v>
      </c>
      <c r="B1716" s="204" t="s">
        <v>4072</v>
      </c>
      <c r="C1716" s="201" t="s">
        <v>217</v>
      </c>
      <c r="D1716" s="205" t="s">
        <v>20122</v>
      </c>
      <c r="E1716" s="202" t="s">
        <v>18406</v>
      </c>
      <c r="F1716" s="205" t="s">
        <v>20123</v>
      </c>
    </row>
    <row r="1717" spans="1:6" ht="67.5">
      <c r="A1717" s="201" t="s">
        <v>4073</v>
      </c>
      <c r="B1717" s="204" t="s">
        <v>4074</v>
      </c>
      <c r="C1717" s="201" t="s">
        <v>381</v>
      </c>
      <c r="D1717" s="205" t="s">
        <v>20152</v>
      </c>
      <c r="E1717" s="202" t="s">
        <v>18406</v>
      </c>
      <c r="F1717" s="205" t="s">
        <v>20153</v>
      </c>
    </row>
    <row r="1718" spans="1:6" ht="54">
      <c r="A1718" s="201" t="s">
        <v>4075</v>
      </c>
      <c r="B1718" s="204" t="s">
        <v>4076</v>
      </c>
      <c r="C1718" s="201" t="s">
        <v>381</v>
      </c>
      <c r="D1718" s="205" t="s">
        <v>20154</v>
      </c>
      <c r="E1718" s="202" t="s">
        <v>18406</v>
      </c>
      <c r="F1718" s="205" t="s">
        <v>20155</v>
      </c>
    </row>
    <row r="1719" spans="1:6" ht="54">
      <c r="A1719" s="201" t="s">
        <v>4077</v>
      </c>
      <c r="B1719" s="204" t="s">
        <v>4078</v>
      </c>
      <c r="C1719" s="201" t="s">
        <v>217</v>
      </c>
      <c r="D1719" s="205" t="s">
        <v>20132</v>
      </c>
      <c r="E1719" s="202" t="s">
        <v>18406</v>
      </c>
      <c r="F1719" s="205" t="s">
        <v>20133</v>
      </c>
    </row>
    <row r="1720" spans="1:6" ht="54">
      <c r="A1720" s="201" t="s">
        <v>4079</v>
      </c>
      <c r="B1720" s="204" t="s">
        <v>4080</v>
      </c>
      <c r="C1720" s="201" t="s">
        <v>381</v>
      </c>
      <c r="D1720" s="205" t="s">
        <v>20156</v>
      </c>
      <c r="E1720" s="202" t="s">
        <v>18406</v>
      </c>
      <c r="F1720" s="205" t="s">
        <v>20157</v>
      </c>
    </row>
    <row r="1721" spans="1:6" ht="67.5">
      <c r="A1721" s="201" t="s">
        <v>4081</v>
      </c>
      <c r="B1721" s="204" t="s">
        <v>4082</v>
      </c>
      <c r="C1721" s="201" t="s">
        <v>381</v>
      </c>
      <c r="D1721" s="205" t="s">
        <v>20158</v>
      </c>
      <c r="E1721" s="202" t="s">
        <v>18406</v>
      </c>
      <c r="F1721" s="205" t="s">
        <v>20159</v>
      </c>
    </row>
    <row r="1722" spans="1:6" ht="67.5">
      <c r="A1722" s="201" t="s">
        <v>4083</v>
      </c>
      <c r="B1722" s="204" t="s">
        <v>4084</v>
      </c>
      <c r="C1722" s="201" t="s">
        <v>381</v>
      </c>
      <c r="D1722" s="205" t="s">
        <v>20160</v>
      </c>
      <c r="E1722" s="202" t="s">
        <v>18406</v>
      </c>
      <c r="F1722" s="205" t="s">
        <v>20161</v>
      </c>
    </row>
    <row r="1723" spans="1:6" ht="67.5">
      <c r="A1723" s="201" t="s">
        <v>4085</v>
      </c>
      <c r="B1723" s="204" t="s">
        <v>4086</v>
      </c>
      <c r="C1723" s="201" t="s">
        <v>381</v>
      </c>
      <c r="D1723" s="205" t="s">
        <v>20162</v>
      </c>
      <c r="E1723" s="202" t="s">
        <v>18406</v>
      </c>
      <c r="F1723" s="205" t="s">
        <v>20163</v>
      </c>
    </row>
    <row r="1724" spans="1:6" ht="67.5">
      <c r="A1724" s="201" t="s">
        <v>4087</v>
      </c>
      <c r="B1724" s="204" t="s">
        <v>4088</v>
      </c>
      <c r="C1724" s="201" t="s">
        <v>381</v>
      </c>
      <c r="D1724" s="205" t="s">
        <v>20164</v>
      </c>
      <c r="E1724" s="202" t="s">
        <v>18406</v>
      </c>
      <c r="F1724" s="205" t="s">
        <v>20165</v>
      </c>
    </row>
    <row r="1725" spans="1:6" ht="67.5">
      <c r="A1725" s="201" t="s">
        <v>4089</v>
      </c>
      <c r="B1725" s="204" t="s">
        <v>4090</v>
      </c>
      <c r="C1725" s="201" t="s">
        <v>381</v>
      </c>
      <c r="D1725" s="205" t="s">
        <v>20166</v>
      </c>
      <c r="E1725" s="202" t="s">
        <v>18406</v>
      </c>
      <c r="F1725" s="205" t="s">
        <v>20167</v>
      </c>
    </row>
    <row r="1726" spans="1:6" ht="54">
      <c r="A1726" s="201" t="s">
        <v>4091</v>
      </c>
      <c r="B1726" s="204" t="s">
        <v>4092</v>
      </c>
      <c r="C1726" s="201" t="s">
        <v>217</v>
      </c>
      <c r="D1726" s="205" t="s">
        <v>20168</v>
      </c>
      <c r="E1726" s="202" t="s">
        <v>18406</v>
      </c>
      <c r="F1726" s="205" t="s">
        <v>20169</v>
      </c>
    </row>
    <row r="1727" spans="1:6" ht="54">
      <c r="A1727" s="201" t="s">
        <v>4093</v>
      </c>
      <c r="B1727" s="204" t="s">
        <v>4094</v>
      </c>
      <c r="C1727" s="201" t="s">
        <v>217</v>
      </c>
      <c r="D1727" s="205" t="s">
        <v>20148</v>
      </c>
      <c r="E1727" s="202" t="s">
        <v>18406</v>
      </c>
      <c r="F1727" s="205" t="s">
        <v>20149</v>
      </c>
    </row>
    <row r="1728" spans="1:6" ht="40.5">
      <c r="A1728" s="201" t="s">
        <v>4095</v>
      </c>
      <c r="B1728" s="204" t="s">
        <v>4096</v>
      </c>
      <c r="C1728" s="201" t="s">
        <v>217</v>
      </c>
      <c r="D1728" s="205" t="s">
        <v>20170</v>
      </c>
      <c r="E1728" s="202" t="s">
        <v>18406</v>
      </c>
      <c r="F1728" s="205" t="s">
        <v>20171</v>
      </c>
    </row>
    <row r="1729" spans="1:6" ht="67.5">
      <c r="A1729" s="201" t="s">
        <v>4097</v>
      </c>
      <c r="B1729" s="204" t="s">
        <v>4098</v>
      </c>
      <c r="C1729" s="201" t="s">
        <v>381</v>
      </c>
      <c r="D1729" s="205" t="s">
        <v>20172</v>
      </c>
      <c r="E1729" s="202" t="s">
        <v>18406</v>
      </c>
      <c r="F1729" s="205" t="s">
        <v>20173</v>
      </c>
    </row>
    <row r="1730" spans="1:6" ht="67.5">
      <c r="A1730" s="201" t="s">
        <v>4099</v>
      </c>
      <c r="B1730" s="204" t="s">
        <v>4100</v>
      </c>
      <c r="C1730" s="201" t="s">
        <v>381</v>
      </c>
      <c r="D1730" s="205" t="s">
        <v>20174</v>
      </c>
      <c r="E1730" s="202" t="s">
        <v>18406</v>
      </c>
      <c r="F1730" s="205" t="s">
        <v>20175</v>
      </c>
    </row>
    <row r="1731" spans="1:6" ht="54">
      <c r="A1731" s="201" t="s">
        <v>4101</v>
      </c>
      <c r="B1731" s="204" t="s">
        <v>4102</v>
      </c>
      <c r="C1731" s="201" t="s">
        <v>217</v>
      </c>
      <c r="D1731" s="205" t="s">
        <v>20168</v>
      </c>
      <c r="E1731" s="202" t="s">
        <v>18406</v>
      </c>
      <c r="F1731" s="205" t="s">
        <v>20169</v>
      </c>
    </row>
    <row r="1732" spans="1:6" ht="54">
      <c r="A1732" s="201" t="s">
        <v>4103</v>
      </c>
      <c r="B1732" s="204" t="s">
        <v>4104</v>
      </c>
      <c r="C1732" s="201" t="s">
        <v>217</v>
      </c>
      <c r="D1732" s="205" t="s">
        <v>20176</v>
      </c>
      <c r="E1732" s="202" t="s">
        <v>18406</v>
      </c>
      <c r="F1732" s="205" t="s">
        <v>20177</v>
      </c>
    </row>
    <row r="1733" spans="1:6" ht="54">
      <c r="A1733" s="201" t="s">
        <v>4105</v>
      </c>
      <c r="B1733" s="204" t="s">
        <v>4106</v>
      </c>
      <c r="C1733" s="201" t="s">
        <v>217</v>
      </c>
      <c r="D1733" s="205" t="s">
        <v>20178</v>
      </c>
      <c r="E1733" s="202" t="s">
        <v>18406</v>
      </c>
      <c r="F1733" s="205" t="s">
        <v>20179</v>
      </c>
    </row>
    <row r="1734" spans="1:6" ht="67.5">
      <c r="A1734" s="201" t="s">
        <v>4107</v>
      </c>
      <c r="B1734" s="204" t="s">
        <v>4108</v>
      </c>
      <c r="C1734" s="201" t="s">
        <v>381</v>
      </c>
      <c r="D1734" s="205" t="s">
        <v>20180</v>
      </c>
      <c r="E1734" s="202" t="s">
        <v>18406</v>
      </c>
      <c r="F1734" s="205" t="s">
        <v>20181</v>
      </c>
    </row>
    <row r="1735" spans="1:6" ht="54">
      <c r="A1735" s="201" t="s">
        <v>4109</v>
      </c>
      <c r="B1735" s="204" t="s">
        <v>4110</v>
      </c>
      <c r="C1735" s="201" t="s">
        <v>381</v>
      </c>
      <c r="D1735" s="205" t="s">
        <v>20182</v>
      </c>
      <c r="E1735" s="202" t="s">
        <v>18406</v>
      </c>
      <c r="F1735" s="205" t="s">
        <v>20183</v>
      </c>
    </row>
    <row r="1736" spans="1:6" ht="67.5">
      <c r="A1736" s="201" t="s">
        <v>4111</v>
      </c>
      <c r="B1736" s="204" t="s">
        <v>4112</v>
      </c>
      <c r="C1736" s="201" t="s">
        <v>381</v>
      </c>
      <c r="D1736" s="205" t="s">
        <v>20184</v>
      </c>
      <c r="E1736" s="202" t="s">
        <v>18406</v>
      </c>
      <c r="F1736" s="205" t="s">
        <v>20185</v>
      </c>
    </row>
    <row r="1737" spans="1:6" ht="67.5">
      <c r="A1737" s="201" t="s">
        <v>4113</v>
      </c>
      <c r="B1737" s="204" t="s">
        <v>4114</v>
      </c>
      <c r="C1737" s="201" t="s">
        <v>381</v>
      </c>
      <c r="D1737" s="205" t="s">
        <v>20186</v>
      </c>
      <c r="E1737" s="202" t="s">
        <v>18406</v>
      </c>
      <c r="F1737" s="205" t="s">
        <v>20187</v>
      </c>
    </row>
    <row r="1738" spans="1:6" ht="40.5">
      <c r="A1738" s="201" t="s">
        <v>4115</v>
      </c>
      <c r="B1738" s="204" t="s">
        <v>4116</v>
      </c>
      <c r="C1738" s="201" t="s">
        <v>217</v>
      </c>
      <c r="D1738" s="205" t="s">
        <v>20188</v>
      </c>
      <c r="E1738" s="202" t="s">
        <v>18406</v>
      </c>
      <c r="F1738" s="205" t="s">
        <v>20189</v>
      </c>
    </row>
    <row r="1739" spans="1:6" ht="54">
      <c r="A1739" s="201" t="s">
        <v>4117</v>
      </c>
      <c r="B1739" s="204" t="s">
        <v>4118</v>
      </c>
      <c r="C1739" s="201" t="s">
        <v>217</v>
      </c>
      <c r="D1739" s="205" t="s">
        <v>20190</v>
      </c>
      <c r="E1739" s="202" t="s">
        <v>18406</v>
      </c>
      <c r="F1739" s="205" t="s">
        <v>20191</v>
      </c>
    </row>
    <row r="1740" spans="1:6" ht="67.5">
      <c r="A1740" s="201" t="s">
        <v>4119</v>
      </c>
      <c r="B1740" s="204" t="s">
        <v>4120</v>
      </c>
      <c r="C1740" s="201" t="s">
        <v>381</v>
      </c>
      <c r="D1740" s="205" t="s">
        <v>20192</v>
      </c>
      <c r="E1740" s="202" t="s">
        <v>18406</v>
      </c>
      <c r="F1740" s="205" t="s">
        <v>20193</v>
      </c>
    </row>
    <row r="1741" spans="1:6" ht="54">
      <c r="A1741" s="201" t="s">
        <v>4121</v>
      </c>
      <c r="B1741" s="204" t="s">
        <v>4122</v>
      </c>
      <c r="C1741" s="201" t="s">
        <v>217</v>
      </c>
      <c r="D1741" s="205" t="s">
        <v>20190</v>
      </c>
      <c r="E1741" s="202" t="s">
        <v>18406</v>
      </c>
      <c r="F1741" s="205" t="s">
        <v>20191</v>
      </c>
    </row>
    <row r="1742" spans="1:6" ht="67.5">
      <c r="A1742" s="201" t="s">
        <v>4123</v>
      </c>
      <c r="B1742" s="204" t="s">
        <v>4124</v>
      </c>
      <c r="C1742" s="201" t="s">
        <v>381</v>
      </c>
      <c r="D1742" s="205" t="s">
        <v>20194</v>
      </c>
      <c r="E1742" s="202" t="s">
        <v>18406</v>
      </c>
      <c r="F1742" s="205" t="s">
        <v>20195</v>
      </c>
    </row>
    <row r="1743" spans="1:6" ht="54">
      <c r="A1743" s="201" t="s">
        <v>4125</v>
      </c>
      <c r="B1743" s="204" t="s">
        <v>4126</v>
      </c>
      <c r="C1743" s="201" t="s">
        <v>217</v>
      </c>
      <c r="D1743" s="205" t="s">
        <v>20196</v>
      </c>
      <c r="E1743" s="202" t="s">
        <v>18406</v>
      </c>
      <c r="F1743" s="205" t="s">
        <v>20197</v>
      </c>
    </row>
    <row r="1744" spans="1:6" ht="67.5">
      <c r="A1744" s="201" t="s">
        <v>4127</v>
      </c>
      <c r="B1744" s="204" t="s">
        <v>4128</v>
      </c>
      <c r="C1744" s="201" t="s">
        <v>381</v>
      </c>
      <c r="D1744" s="205" t="s">
        <v>20198</v>
      </c>
      <c r="E1744" s="202" t="s">
        <v>18406</v>
      </c>
      <c r="F1744" s="205" t="s">
        <v>20199</v>
      </c>
    </row>
    <row r="1745" spans="1:6" ht="54">
      <c r="A1745" s="201" t="s">
        <v>4129</v>
      </c>
      <c r="B1745" s="204" t="s">
        <v>4130</v>
      </c>
      <c r="C1745" s="201" t="s">
        <v>217</v>
      </c>
      <c r="D1745" s="205" t="s">
        <v>20200</v>
      </c>
      <c r="E1745" s="202" t="s">
        <v>18406</v>
      </c>
      <c r="F1745" s="205" t="s">
        <v>20201</v>
      </c>
    </row>
    <row r="1746" spans="1:6" ht="54">
      <c r="A1746" s="201" t="s">
        <v>4131</v>
      </c>
      <c r="B1746" s="204" t="s">
        <v>4132</v>
      </c>
      <c r="C1746" s="201" t="s">
        <v>217</v>
      </c>
      <c r="D1746" s="205" t="s">
        <v>20202</v>
      </c>
      <c r="E1746" s="202" t="s">
        <v>18406</v>
      </c>
      <c r="F1746" s="205" t="s">
        <v>20203</v>
      </c>
    </row>
    <row r="1747" spans="1:6" ht="67.5">
      <c r="A1747" s="201" t="s">
        <v>4133</v>
      </c>
      <c r="B1747" s="204" t="s">
        <v>4134</v>
      </c>
      <c r="C1747" s="201" t="s">
        <v>381</v>
      </c>
      <c r="D1747" s="205" t="s">
        <v>20204</v>
      </c>
      <c r="E1747" s="202" t="s">
        <v>18406</v>
      </c>
      <c r="F1747" s="205" t="s">
        <v>20205</v>
      </c>
    </row>
    <row r="1748" spans="1:6" ht="54">
      <c r="A1748" s="201" t="s">
        <v>4135</v>
      </c>
      <c r="B1748" s="204" t="s">
        <v>4136</v>
      </c>
      <c r="C1748" s="201" t="s">
        <v>217</v>
      </c>
      <c r="D1748" s="205" t="s">
        <v>20206</v>
      </c>
      <c r="E1748" s="202" t="s">
        <v>18406</v>
      </c>
      <c r="F1748" s="205" t="s">
        <v>20207</v>
      </c>
    </row>
    <row r="1749" spans="1:6" ht="67.5">
      <c r="A1749" s="201" t="s">
        <v>4137</v>
      </c>
      <c r="B1749" s="204" t="s">
        <v>4138</v>
      </c>
      <c r="C1749" s="201" t="s">
        <v>381</v>
      </c>
      <c r="D1749" s="205" t="s">
        <v>20208</v>
      </c>
      <c r="E1749" s="202" t="s">
        <v>18406</v>
      </c>
      <c r="F1749" s="205" t="s">
        <v>20209</v>
      </c>
    </row>
    <row r="1750" spans="1:6" ht="67.5">
      <c r="A1750" s="201" t="s">
        <v>4139</v>
      </c>
      <c r="B1750" s="204" t="s">
        <v>4140</v>
      </c>
      <c r="C1750" s="201" t="s">
        <v>381</v>
      </c>
      <c r="D1750" s="205" t="s">
        <v>20210</v>
      </c>
      <c r="E1750" s="202" t="s">
        <v>18406</v>
      </c>
      <c r="F1750" s="205" t="s">
        <v>20211</v>
      </c>
    </row>
    <row r="1751" spans="1:6" ht="54">
      <c r="A1751" s="201" t="s">
        <v>4141</v>
      </c>
      <c r="B1751" s="204" t="s">
        <v>4142</v>
      </c>
      <c r="C1751" s="201" t="s">
        <v>217</v>
      </c>
      <c r="D1751" s="205" t="s">
        <v>20212</v>
      </c>
      <c r="E1751" s="202" t="s">
        <v>18406</v>
      </c>
      <c r="F1751" s="205" t="s">
        <v>20213</v>
      </c>
    </row>
    <row r="1752" spans="1:6" ht="67.5">
      <c r="A1752" s="201" t="s">
        <v>4143</v>
      </c>
      <c r="B1752" s="204" t="s">
        <v>4144</v>
      </c>
      <c r="C1752" s="201" t="s">
        <v>381</v>
      </c>
      <c r="D1752" s="205" t="s">
        <v>20214</v>
      </c>
      <c r="E1752" s="202" t="s">
        <v>18406</v>
      </c>
      <c r="F1752" s="205" t="s">
        <v>20215</v>
      </c>
    </row>
    <row r="1753" spans="1:6" ht="54">
      <c r="A1753" s="201" t="s">
        <v>4145</v>
      </c>
      <c r="B1753" s="204" t="s">
        <v>4146</v>
      </c>
      <c r="C1753" s="201" t="s">
        <v>217</v>
      </c>
      <c r="D1753" s="205" t="s">
        <v>20216</v>
      </c>
      <c r="E1753" s="202" t="s">
        <v>18406</v>
      </c>
      <c r="F1753" s="205" t="s">
        <v>20217</v>
      </c>
    </row>
    <row r="1754" spans="1:6" ht="67.5">
      <c r="A1754" s="201" t="s">
        <v>4147</v>
      </c>
      <c r="B1754" s="204" t="s">
        <v>4148</v>
      </c>
      <c r="C1754" s="201" t="s">
        <v>381</v>
      </c>
      <c r="D1754" s="205" t="s">
        <v>20218</v>
      </c>
      <c r="E1754" s="202" t="s">
        <v>18406</v>
      </c>
      <c r="F1754" s="205" t="s">
        <v>20219</v>
      </c>
    </row>
    <row r="1755" spans="1:6" ht="54">
      <c r="A1755" s="201" t="s">
        <v>4149</v>
      </c>
      <c r="B1755" s="204" t="s">
        <v>4150</v>
      </c>
      <c r="C1755" s="201" t="s">
        <v>217</v>
      </c>
      <c r="D1755" s="205" t="s">
        <v>20212</v>
      </c>
      <c r="E1755" s="202" t="s">
        <v>18406</v>
      </c>
      <c r="F1755" s="205" t="s">
        <v>20213</v>
      </c>
    </row>
    <row r="1756" spans="1:6" ht="54">
      <c r="A1756" s="201" t="s">
        <v>4151</v>
      </c>
      <c r="B1756" s="204" t="s">
        <v>4152</v>
      </c>
      <c r="C1756" s="201" t="s">
        <v>217</v>
      </c>
      <c r="D1756" s="205" t="s">
        <v>20220</v>
      </c>
      <c r="E1756" s="202" t="s">
        <v>18406</v>
      </c>
      <c r="F1756" s="205" t="s">
        <v>20221</v>
      </c>
    </row>
    <row r="1757" spans="1:6" ht="67.5">
      <c r="A1757" s="201" t="s">
        <v>4153</v>
      </c>
      <c r="B1757" s="204" t="s">
        <v>4154</v>
      </c>
      <c r="C1757" s="201" t="s">
        <v>381</v>
      </c>
      <c r="D1757" s="205" t="s">
        <v>20222</v>
      </c>
      <c r="E1757" s="202" t="s">
        <v>18406</v>
      </c>
      <c r="F1757" s="205" t="s">
        <v>20223</v>
      </c>
    </row>
    <row r="1758" spans="1:6" ht="54">
      <c r="A1758" s="201" t="s">
        <v>4155</v>
      </c>
      <c r="B1758" s="204" t="s">
        <v>4156</v>
      </c>
      <c r="C1758" s="201" t="s">
        <v>217</v>
      </c>
      <c r="D1758" s="205" t="s">
        <v>20224</v>
      </c>
      <c r="E1758" s="202" t="s">
        <v>18406</v>
      </c>
      <c r="F1758" s="205" t="s">
        <v>20225</v>
      </c>
    </row>
    <row r="1759" spans="1:6" ht="67.5">
      <c r="A1759" s="201" t="s">
        <v>4157</v>
      </c>
      <c r="B1759" s="204" t="s">
        <v>4158</v>
      </c>
      <c r="C1759" s="201" t="s">
        <v>381</v>
      </c>
      <c r="D1759" s="205" t="s">
        <v>20226</v>
      </c>
      <c r="E1759" s="202" t="s">
        <v>18406</v>
      </c>
      <c r="F1759" s="205" t="s">
        <v>20227</v>
      </c>
    </row>
    <row r="1760" spans="1:6" ht="54">
      <c r="A1760" s="201" t="s">
        <v>4159</v>
      </c>
      <c r="B1760" s="204" t="s">
        <v>4160</v>
      </c>
      <c r="C1760" s="201" t="s">
        <v>217</v>
      </c>
      <c r="D1760" s="205" t="s">
        <v>20224</v>
      </c>
      <c r="E1760" s="202" t="s">
        <v>18406</v>
      </c>
      <c r="F1760" s="205" t="s">
        <v>20225</v>
      </c>
    </row>
    <row r="1761" spans="1:6" ht="67.5">
      <c r="A1761" s="201" t="s">
        <v>4161</v>
      </c>
      <c r="B1761" s="204" t="s">
        <v>4162</v>
      </c>
      <c r="C1761" s="201" t="s">
        <v>381</v>
      </c>
      <c r="D1761" s="205" t="s">
        <v>20228</v>
      </c>
      <c r="E1761" s="202" t="s">
        <v>18406</v>
      </c>
      <c r="F1761" s="205" t="s">
        <v>20229</v>
      </c>
    </row>
    <row r="1762" spans="1:6" ht="67.5">
      <c r="A1762" s="201" t="s">
        <v>4163</v>
      </c>
      <c r="B1762" s="204" t="s">
        <v>4164</v>
      </c>
      <c r="C1762" s="201" t="s">
        <v>381</v>
      </c>
      <c r="D1762" s="205" t="s">
        <v>20230</v>
      </c>
      <c r="E1762" s="202" t="s">
        <v>18406</v>
      </c>
      <c r="F1762" s="205" t="s">
        <v>20231</v>
      </c>
    </row>
    <row r="1763" spans="1:6" ht="54">
      <c r="A1763" s="201" t="s">
        <v>4165</v>
      </c>
      <c r="B1763" s="204" t="s">
        <v>4166</v>
      </c>
      <c r="C1763" s="201" t="s">
        <v>217</v>
      </c>
      <c r="D1763" s="205" t="s">
        <v>20232</v>
      </c>
      <c r="E1763" s="202" t="s">
        <v>18406</v>
      </c>
      <c r="F1763" s="205" t="s">
        <v>20233</v>
      </c>
    </row>
    <row r="1764" spans="1:6" ht="67.5">
      <c r="A1764" s="201" t="s">
        <v>4167</v>
      </c>
      <c r="B1764" s="204" t="s">
        <v>4168</v>
      </c>
      <c r="C1764" s="201" t="s">
        <v>381</v>
      </c>
      <c r="D1764" s="205" t="s">
        <v>20234</v>
      </c>
      <c r="E1764" s="202" t="s">
        <v>18406</v>
      </c>
      <c r="F1764" s="205" t="s">
        <v>20235</v>
      </c>
    </row>
    <row r="1765" spans="1:6" ht="54">
      <c r="A1765" s="201" t="s">
        <v>4169</v>
      </c>
      <c r="B1765" s="204" t="s">
        <v>4170</v>
      </c>
      <c r="C1765" s="201" t="s">
        <v>217</v>
      </c>
      <c r="D1765" s="205" t="s">
        <v>20236</v>
      </c>
      <c r="E1765" s="202" t="s">
        <v>18406</v>
      </c>
      <c r="F1765" s="205" t="s">
        <v>20237</v>
      </c>
    </row>
    <row r="1766" spans="1:6" ht="40.5">
      <c r="A1766" s="201" t="s">
        <v>4171</v>
      </c>
      <c r="B1766" s="204" t="s">
        <v>4172</v>
      </c>
      <c r="C1766" s="201" t="s">
        <v>217</v>
      </c>
      <c r="D1766" s="205" t="s">
        <v>20238</v>
      </c>
      <c r="E1766" s="202" t="s">
        <v>18406</v>
      </c>
      <c r="F1766" s="205" t="s">
        <v>20239</v>
      </c>
    </row>
    <row r="1767" spans="1:6" ht="54">
      <c r="A1767" s="201" t="s">
        <v>4173</v>
      </c>
      <c r="B1767" s="204" t="s">
        <v>4174</v>
      </c>
      <c r="C1767" s="201" t="s">
        <v>217</v>
      </c>
      <c r="D1767" s="205" t="s">
        <v>20240</v>
      </c>
      <c r="E1767" s="202" t="s">
        <v>18406</v>
      </c>
      <c r="F1767" s="205" t="s">
        <v>20241</v>
      </c>
    </row>
    <row r="1768" spans="1:6" ht="67.5">
      <c r="A1768" s="201" t="s">
        <v>4175</v>
      </c>
      <c r="B1768" s="204" t="s">
        <v>4176</v>
      </c>
      <c r="C1768" s="201" t="s">
        <v>381</v>
      </c>
      <c r="D1768" s="205" t="s">
        <v>20242</v>
      </c>
      <c r="E1768" s="202" t="s">
        <v>18406</v>
      </c>
      <c r="F1768" s="205" t="s">
        <v>20243</v>
      </c>
    </row>
    <row r="1769" spans="1:6" ht="54">
      <c r="A1769" s="201" t="s">
        <v>4177</v>
      </c>
      <c r="B1769" s="204" t="s">
        <v>4178</v>
      </c>
      <c r="C1769" s="201" t="s">
        <v>217</v>
      </c>
      <c r="D1769" s="205" t="s">
        <v>20244</v>
      </c>
      <c r="E1769" s="202" t="s">
        <v>18406</v>
      </c>
      <c r="F1769" s="205" t="s">
        <v>20245</v>
      </c>
    </row>
    <row r="1770" spans="1:6" ht="67.5">
      <c r="A1770" s="201" t="s">
        <v>4179</v>
      </c>
      <c r="B1770" s="204" t="s">
        <v>4180</v>
      </c>
      <c r="C1770" s="201" t="s">
        <v>381</v>
      </c>
      <c r="D1770" s="205" t="s">
        <v>20246</v>
      </c>
      <c r="E1770" s="202" t="s">
        <v>18406</v>
      </c>
      <c r="F1770" s="205" t="s">
        <v>20247</v>
      </c>
    </row>
    <row r="1771" spans="1:6" ht="54">
      <c r="A1771" s="201" t="s">
        <v>4181</v>
      </c>
      <c r="B1771" s="204" t="s">
        <v>4182</v>
      </c>
      <c r="C1771" s="201" t="s">
        <v>217</v>
      </c>
      <c r="D1771" s="205" t="s">
        <v>20202</v>
      </c>
      <c r="E1771" s="202" t="s">
        <v>18406</v>
      </c>
      <c r="F1771" s="205" t="s">
        <v>20203</v>
      </c>
    </row>
    <row r="1772" spans="1:6" ht="67.5">
      <c r="A1772" s="201" t="s">
        <v>4183</v>
      </c>
      <c r="B1772" s="204" t="s">
        <v>4184</v>
      </c>
      <c r="C1772" s="201" t="s">
        <v>381</v>
      </c>
      <c r="D1772" s="205" t="s">
        <v>20248</v>
      </c>
      <c r="E1772" s="202" t="s">
        <v>18406</v>
      </c>
      <c r="F1772" s="205" t="s">
        <v>20249</v>
      </c>
    </row>
    <row r="1773" spans="1:6" ht="54">
      <c r="A1773" s="201" t="s">
        <v>4185</v>
      </c>
      <c r="B1773" s="204" t="s">
        <v>4186</v>
      </c>
      <c r="C1773" s="201" t="s">
        <v>217</v>
      </c>
      <c r="D1773" s="205" t="s">
        <v>20206</v>
      </c>
      <c r="E1773" s="202" t="s">
        <v>18406</v>
      </c>
      <c r="F1773" s="205" t="s">
        <v>20207</v>
      </c>
    </row>
    <row r="1774" spans="1:6" ht="67.5">
      <c r="A1774" s="201" t="s">
        <v>4187</v>
      </c>
      <c r="B1774" s="204" t="s">
        <v>4188</v>
      </c>
      <c r="C1774" s="201" t="s">
        <v>381</v>
      </c>
      <c r="D1774" s="205" t="s">
        <v>20250</v>
      </c>
      <c r="E1774" s="202" t="s">
        <v>18406</v>
      </c>
      <c r="F1774" s="205" t="s">
        <v>20251</v>
      </c>
    </row>
    <row r="1775" spans="1:6" ht="54">
      <c r="A1775" s="201" t="s">
        <v>4189</v>
      </c>
      <c r="B1775" s="204" t="s">
        <v>4190</v>
      </c>
      <c r="C1775" s="201" t="s">
        <v>217</v>
      </c>
      <c r="D1775" s="205" t="s">
        <v>20252</v>
      </c>
      <c r="E1775" s="202" t="s">
        <v>18406</v>
      </c>
      <c r="F1775" s="205" t="s">
        <v>20253</v>
      </c>
    </row>
    <row r="1776" spans="1:6" ht="54">
      <c r="A1776" s="201" t="s">
        <v>4191</v>
      </c>
      <c r="B1776" s="204" t="s">
        <v>4192</v>
      </c>
      <c r="C1776" s="201" t="s">
        <v>381</v>
      </c>
      <c r="D1776" s="205" t="s">
        <v>20254</v>
      </c>
      <c r="E1776" s="202" t="s">
        <v>18406</v>
      </c>
      <c r="F1776" s="205" t="s">
        <v>20255</v>
      </c>
    </row>
    <row r="1777" spans="1:6" ht="54">
      <c r="A1777" s="201" t="s">
        <v>4193</v>
      </c>
      <c r="B1777" s="204" t="s">
        <v>4194</v>
      </c>
      <c r="C1777" s="201" t="s">
        <v>381</v>
      </c>
      <c r="D1777" s="205" t="s">
        <v>20256</v>
      </c>
      <c r="E1777" s="202" t="s">
        <v>18406</v>
      </c>
      <c r="F1777" s="205" t="s">
        <v>20257</v>
      </c>
    </row>
    <row r="1778" spans="1:6" ht="67.5">
      <c r="A1778" s="201" t="s">
        <v>4195</v>
      </c>
      <c r="B1778" s="204" t="s">
        <v>4196</v>
      </c>
      <c r="C1778" s="201" t="s">
        <v>381</v>
      </c>
      <c r="D1778" s="205" t="s">
        <v>20258</v>
      </c>
      <c r="E1778" s="202" t="s">
        <v>18406</v>
      </c>
      <c r="F1778" s="205" t="s">
        <v>20259</v>
      </c>
    </row>
    <row r="1779" spans="1:6" ht="67.5">
      <c r="A1779" s="201" t="s">
        <v>4198</v>
      </c>
      <c r="B1779" s="204" t="s">
        <v>4199</v>
      </c>
      <c r="C1779" s="201" t="s">
        <v>381</v>
      </c>
      <c r="D1779" s="205" t="s">
        <v>20260</v>
      </c>
      <c r="E1779" s="202" t="s">
        <v>18406</v>
      </c>
      <c r="F1779" s="205" t="s">
        <v>20261</v>
      </c>
    </row>
    <row r="1780" spans="1:6" ht="67.5">
      <c r="A1780" s="201" t="s">
        <v>4200</v>
      </c>
      <c r="B1780" s="204" t="s">
        <v>4201</v>
      </c>
      <c r="C1780" s="201" t="s">
        <v>381</v>
      </c>
      <c r="D1780" s="205" t="s">
        <v>20262</v>
      </c>
      <c r="E1780" s="202" t="s">
        <v>18406</v>
      </c>
      <c r="F1780" s="205" t="s">
        <v>20263</v>
      </c>
    </row>
    <row r="1781" spans="1:6" ht="67.5">
      <c r="A1781" s="201" t="s">
        <v>4202</v>
      </c>
      <c r="B1781" s="204" t="s">
        <v>4203</v>
      </c>
      <c r="C1781" s="201" t="s">
        <v>381</v>
      </c>
      <c r="D1781" s="205" t="s">
        <v>20264</v>
      </c>
      <c r="E1781" s="202" t="s">
        <v>18406</v>
      </c>
      <c r="F1781" s="205" t="s">
        <v>20265</v>
      </c>
    </row>
    <row r="1782" spans="1:6" ht="67.5">
      <c r="A1782" s="201" t="s">
        <v>4204</v>
      </c>
      <c r="B1782" s="204" t="s">
        <v>4205</v>
      </c>
      <c r="C1782" s="201" t="s">
        <v>381</v>
      </c>
      <c r="D1782" s="205" t="s">
        <v>20266</v>
      </c>
      <c r="E1782" s="202" t="s">
        <v>18406</v>
      </c>
      <c r="F1782" s="205" t="s">
        <v>20267</v>
      </c>
    </row>
    <row r="1783" spans="1:6" ht="67.5">
      <c r="A1783" s="201" t="s">
        <v>4206</v>
      </c>
      <c r="B1783" s="204" t="s">
        <v>4207</v>
      </c>
      <c r="C1783" s="201" t="s">
        <v>381</v>
      </c>
      <c r="D1783" s="205" t="s">
        <v>20268</v>
      </c>
      <c r="E1783" s="202" t="s">
        <v>18406</v>
      </c>
      <c r="F1783" s="205" t="s">
        <v>20269</v>
      </c>
    </row>
    <row r="1784" spans="1:6" ht="67.5">
      <c r="A1784" s="201" t="s">
        <v>4208</v>
      </c>
      <c r="B1784" s="204" t="s">
        <v>4209</v>
      </c>
      <c r="C1784" s="201" t="s">
        <v>381</v>
      </c>
      <c r="D1784" s="205" t="s">
        <v>20270</v>
      </c>
      <c r="E1784" s="202" t="s">
        <v>18406</v>
      </c>
      <c r="F1784" s="205" t="s">
        <v>20271</v>
      </c>
    </row>
    <row r="1785" spans="1:6" ht="67.5">
      <c r="A1785" s="201" t="s">
        <v>4210</v>
      </c>
      <c r="B1785" s="204" t="s">
        <v>4211</v>
      </c>
      <c r="C1785" s="201" t="s">
        <v>381</v>
      </c>
      <c r="D1785" s="205" t="s">
        <v>20272</v>
      </c>
      <c r="E1785" s="202" t="s">
        <v>18406</v>
      </c>
      <c r="F1785" s="205" t="s">
        <v>20273</v>
      </c>
    </row>
    <row r="1786" spans="1:6" ht="40.5">
      <c r="A1786" s="201" t="s">
        <v>4212</v>
      </c>
      <c r="B1786" s="204" t="s">
        <v>4213</v>
      </c>
      <c r="C1786" s="201" t="s">
        <v>217</v>
      </c>
      <c r="D1786" s="205" t="s">
        <v>20274</v>
      </c>
      <c r="E1786" s="202" t="s">
        <v>18406</v>
      </c>
      <c r="F1786" s="205" t="s">
        <v>20275</v>
      </c>
    </row>
    <row r="1787" spans="1:6" ht="40.5">
      <c r="A1787" s="201" t="s">
        <v>4214</v>
      </c>
      <c r="B1787" s="204" t="s">
        <v>4215</v>
      </c>
      <c r="C1787" s="201" t="s">
        <v>217</v>
      </c>
      <c r="D1787" s="205" t="s">
        <v>18111</v>
      </c>
      <c r="E1787" s="202" t="s">
        <v>18406</v>
      </c>
      <c r="F1787" s="205" t="s">
        <v>9649</v>
      </c>
    </row>
    <row r="1788" spans="1:6" ht="40.5">
      <c r="A1788" s="201" t="s">
        <v>4217</v>
      </c>
      <c r="B1788" s="204" t="s">
        <v>4218</v>
      </c>
      <c r="C1788" s="201" t="s">
        <v>217</v>
      </c>
      <c r="D1788" s="205" t="s">
        <v>17497</v>
      </c>
      <c r="E1788" s="202" t="s">
        <v>18406</v>
      </c>
      <c r="F1788" s="205" t="s">
        <v>20276</v>
      </c>
    </row>
    <row r="1789" spans="1:6" ht="40.5">
      <c r="A1789" s="201" t="s">
        <v>4220</v>
      </c>
      <c r="B1789" s="204" t="s">
        <v>4221</v>
      </c>
      <c r="C1789" s="201" t="s">
        <v>217</v>
      </c>
      <c r="D1789" s="205" t="s">
        <v>20277</v>
      </c>
      <c r="E1789" s="202" t="s">
        <v>18406</v>
      </c>
      <c r="F1789" s="205" t="s">
        <v>14434</v>
      </c>
    </row>
    <row r="1790" spans="1:6" ht="67.5">
      <c r="A1790" s="201" t="s">
        <v>4222</v>
      </c>
      <c r="B1790" s="204" t="s">
        <v>4223</v>
      </c>
      <c r="C1790" s="201" t="s">
        <v>217</v>
      </c>
      <c r="D1790" s="205" t="s">
        <v>17309</v>
      </c>
      <c r="E1790" s="202" t="s">
        <v>18406</v>
      </c>
      <c r="F1790" s="205" t="s">
        <v>20278</v>
      </c>
    </row>
    <row r="1791" spans="1:6" ht="67.5">
      <c r="A1791" s="201" t="s">
        <v>4224</v>
      </c>
      <c r="B1791" s="204" t="s">
        <v>4225</v>
      </c>
      <c r="C1791" s="201" t="s">
        <v>217</v>
      </c>
      <c r="D1791" s="205" t="s">
        <v>17207</v>
      </c>
      <c r="E1791" s="202" t="s">
        <v>18406</v>
      </c>
      <c r="F1791" s="205" t="s">
        <v>20279</v>
      </c>
    </row>
    <row r="1792" spans="1:6" ht="67.5">
      <c r="A1792" s="201" t="s">
        <v>4226</v>
      </c>
      <c r="B1792" s="204" t="s">
        <v>4227</v>
      </c>
      <c r="C1792" s="201" t="s">
        <v>217</v>
      </c>
      <c r="D1792" s="205" t="s">
        <v>17869</v>
      </c>
      <c r="E1792" s="202" t="s">
        <v>18406</v>
      </c>
      <c r="F1792" s="205" t="s">
        <v>17679</v>
      </c>
    </row>
    <row r="1793" spans="1:6" ht="67.5">
      <c r="A1793" s="201" t="s">
        <v>4229</v>
      </c>
      <c r="B1793" s="204" t="s">
        <v>4230</v>
      </c>
      <c r="C1793" s="201" t="s">
        <v>217</v>
      </c>
      <c r="D1793" s="205" t="s">
        <v>20280</v>
      </c>
      <c r="E1793" s="202" t="s">
        <v>18406</v>
      </c>
      <c r="F1793" s="205" t="s">
        <v>20281</v>
      </c>
    </row>
    <row r="1794" spans="1:6" ht="67.5">
      <c r="A1794" s="201" t="s">
        <v>4231</v>
      </c>
      <c r="B1794" s="204" t="s">
        <v>4232</v>
      </c>
      <c r="C1794" s="201" t="s">
        <v>217</v>
      </c>
      <c r="D1794" s="205" t="s">
        <v>20282</v>
      </c>
      <c r="E1794" s="202" t="s">
        <v>18406</v>
      </c>
      <c r="F1794" s="205" t="s">
        <v>1893</v>
      </c>
    </row>
    <row r="1795" spans="1:6" ht="67.5">
      <c r="A1795" s="201" t="s">
        <v>4234</v>
      </c>
      <c r="B1795" s="204" t="s">
        <v>4235</v>
      </c>
      <c r="C1795" s="201" t="s">
        <v>217</v>
      </c>
      <c r="D1795" s="205" t="s">
        <v>20283</v>
      </c>
      <c r="E1795" s="202" t="s">
        <v>18406</v>
      </c>
      <c r="F1795" s="205" t="s">
        <v>20284</v>
      </c>
    </row>
    <row r="1796" spans="1:6" ht="81">
      <c r="A1796" s="201" t="s">
        <v>4236</v>
      </c>
      <c r="B1796" s="204" t="s">
        <v>4237</v>
      </c>
      <c r="C1796" s="201" t="s">
        <v>217</v>
      </c>
      <c r="D1796" s="205" t="s">
        <v>13194</v>
      </c>
      <c r="E1796" s="202" t="s">
        <v>18406</v>
      </c>
      <c r="F1796" s="205" t="s">
        <v>20285</v>
      </c>
    </row>
    <row r="1797" spans="1:6" ht="81">
      <c r="A1797" s="201" t="s">
        <v>4238</v>
      </c>
      <c r="B1797" s="204" t="s">
        <v>4239</v>
      </c>
      <c r="C1797" s="201" t="s">
        <v>217</v>
      </c>
      <c r="D1797" s="205" t="s">
        <v>9611</v>
      </c>
      <c r="E1797" s="202" t="s">
        <v>18406</v>
      </c>
      <c r="F1797" s="205" t="s">
        <v>14774</v>
      </c>
    </row>
    <row r="1798" spans="1:6" ht="81">
      <c r="A1798" s="201" t="s">
        <v>4241</v>
      </c>
      <c r="B1798" s="204" t="s">
        <v>4242</v>
      </c>
      <c r="C1798" s="201" t="s">
        <v>217</v>
      </c>
      <c r="D1798" s="205" t="s">
        <v>17412</v>
      </c>
      <c r="E1798" s="202" t="s">
        <v>18406</v>
      </c>
      <c r="F1798" s="205" t="s">
        <v>20286</v>
      </c>
    </row>
    <row r="1799" spans="1:6" ht="81">
      <c r="A1799" s="201" t="s">
        <v>4243</v>
      </c>
      <c r="B1799" s="204" t="s">
        <v>4244</v>
      </c>
      <c r="C1799" s="201" t="s">
        <v>217</v>
      </c>
      <c r="D1799" s="205" t="s">
        <v>10348</v>
      </c>
      <c r="E1799" s="202" t="s">
        <v>18406</v>
      </c>
      <c r="F1799" s="205" t="s">
        <v>20287</v>
      </c>
    </row>
    <row r="1800" spans="1:6" ht="81">
      <c r="A1800" s="201" t="s">
        <v>4246</v>
      </c>
      <c r="B1800" s="204" t="s">
        <v>4247</v>
      </c>
      <c r="C1800" s="201" t="s">
        <v>217</v>
      </c>
      <c r="D1800" s="205" t="s">
        <v>19727</v>
      </c>
      <c r="E1800" s="202" t="s">
        <v>18406</v>
      </c>
      <c r="F1800" s="205" t="s">
        <v>6921</v>
      </c>
    </row>
    <row r="1801" spans="1:6" ht="81">
      <c r="A1801" s="201" t="s">
        <v>4249</v>
      </c>
      <c r="B1801" s="204" t="s">
        <v>4250</v>
      </c>
      <c r="C1801" s="201" t="s">
        <v>217</v>
      </c>
      <c r="D1801" s="205" t="s">
        <v>17207</v>
      </c>
      <c r="E1801" s="202" t="s">
        <v>18406</v>
      </c>
      <c r="F1801" s="205" t="s">
        <v>7372</v>
      </c>
    </row>
    <row r="1802" spans="1:6" ht="81">
      <c r="A1802" s="201" t="s">
        <v>4251</v>
      </c>
      <c r="B1802" s="204" t="s">
        <v>4252</v>
      </c>
      <c r="C1802" s="201" t="s">
        <v>217</v>
      </c>
      <c r="D1802" s="205" t="s">
        <v>7137</v>
      </c>
      <c r="E1802" s="202" t="s">
        <v>18406</v>
      </c>
      <c r="F1802" s="205" t="s">
        <v>6675</v>
      </c>
    </row>
    <row r="1803" spans="1:6" ht="81">
      <c r="A1803" s="201" t="s">
        <v>4254</v>
      </c>
      <c r="B1803" s="204" t="s">
        <v>4255</v>
      </c>
      <c r="C1803" s="201" t="s">
        <v>217</v>
      </c>
      <c r="D1803" s="205" t="s">
        <v>5160</v>
      </c>
      <c r="E1803" s="202" t="s">
        <v>18406</v>
      </c>
      <c r="F1803" s="205" t="s">
        <v>17466</v>
      </c>
    </row>
    <row r="1804" spans="1:6" ht="40.5">
      <c r="A1804" s="201" t="s">
        <v>4257</v>
      </c>
      <c r="B1804" s="204" t="s">
        <v>4258</v>
      </c>
      <c r="C1804" s="201" t="s">
        <v>217</v>
      </c>
      <c r="D1804" s="205" t="s">
        <v>20288</v>
      </c>
      <c r="E1804" s="202" t="s">
        <v>18406</v>
      </c>
      <c r="F1804" s="205" t="s">
        <v>20289</v>
      </c>
    </row>
    <row r="1805" spans="1:6" ht="40.5">
      <c r="A1805" s="201" t="s">
        <v>4259</v>
      </c>
      <c r="B1805" s="204" t="s">
        <v>4260</v>
      </c>
      <c r="C1805" s="201" t="s">
        <v>217</v>
      </c>
      <c r="D1805" s="205" t="s">
        <v>20290</v>
      </c>
      <c r="E1805" s="202" t="s">
        <v>18406</v>
      </c>
      <c r="F1805" s="205" t="s">
        <v>20291</v>
      </c>
    </row>
    <row r="1806" spans="1:6" ht="40.5">
      <c r="A1806" s="201" t="s">
        <v>4262</v>
      </c>
      <c r="B1806" s="204" t="s">
        <v>4263</v>
      </c>
      <c r="C1806" s="201" t="s">
        <v>217</v>
      </c>
      <c r="D1806" s="205" t="s">
        <v>20292</v>
      </c>
      <c r="E1806" s="202" t="s">
        <v>18406</v>
      </c>
      <c r="F1806" s="205" t="s">
        <v>20293</v>
      </c>
    </row>
    <row r="1807" spans="1:6" ht="40.5">
      <c r="A1807" s="201" t="s">
        <v>4264</v>
      </c>
      <c r="B1807" s="204" t="s">
        <v>4265</v>
      </c>
      <c r="C1807" s="201" t="s">
        <v>217</v>
      </c>
      <c r="D1807" s="205" t="s">
        <v>19194</v>
      </c>
      <c r="E1807" s="202" t="s">
        <v>18406</v>
      </c>
      <c r="F1807" s="205" t="s">
        <v>20294</v>
      </c>
    </row>
    <row r="1808" spans="1:6" ht="40.5">
      <c r="A1808" s="201" t="s">
        <v>4266</v>
      </c>
      <c r="B1808" s="204" t="s">
        <v>4267</v>
      </c>
      <c r="C1808" s="201" t="s">
        <v>217</v>
      </c>
      <c r="D1808" s="205" t="s">
        <v>20295</v>
      </c>
      <c r="E1808" s="202" t="s">
        <v>18406</v>
      </c>
      <c r="F1808" s="205" t="s">
        <v>18930</v>
      </c>
    </row>
    <row r="1809" spans="1:6" ht="40.5">
      <c r="A1809" s="201" t="s">
        <v>4269</v>
      </c>
      <c r="B1809" s="204" t="s">
        <v>4270</v>
      </c>
      <c r="C1809" s="201" t="s">
        <v>217</v>
      </c>
      <c r="D1809" s="205" t="s">
        <v>9756</v>
      </c>
      <c r="E1809" s="202" t="s">
        <v>18406</v>
      </c>
      <c r="F1809" s="205" t="s">
        <v>20296</v>
      </c>
    </row>
    <row r="1810" spans="1:6" ht="40.5">
      <c r="A1810" s="201" t="s">
        <v>4271</v>
      </c>
      <c r="B1810" s="204" t="s">
        <v>4272</v>
      </c>
      <c r="C1810" s="201" t="s">
        <v>217</v>
      </c>
      <c r="D1810" s="205" t="s">
        <v>17980</v>
      </c>
      <c r="E1810" s="202" t="s">
        <v>18406</v>
      </c>
      <c r="F1810" s="205" t="s">
        <v>6181</v>
      </c>
    </row>
    <row r="1811" spans="1:6" ht="40.5">
      <c r="A1811" s="201" t="s">
        <v>4273</v>
      </c>
      <c r="B1811" s="204" t="s">
        <v>4274</v>
      </c>
      <c r="C1811" s="201" t="s">
        <v>217</v>
      </c>
      <c r="D1811" s="205" t="s">
        <v>733</v>
      </c>
      <c r="E1811" s="202" t="s">
        <v>18406</v>
      </c>
      <c r="F1811" s="205" t="s">
        <v>20297</v>
      </c>
    </row>
    <row r="1812" spans="1:6" ht="40.5">
      <c r="A1812" s="201" t="s">
        <v>4276</v>
      </c>
      <c r="B1812" s="204" t="s">
        <v>4277</v>
      </c>
      <c r="C1812" s="201" t="s">
        <v>217</v>
      </c>
      <c r="D1812" s="205" t="s">
        <v>20298</v>
      </c>
      <c r="E1812" s="202" t="s">
        <v>18406</v>
      </c>
      <c r="F1812" s="205" t="s">
        <v>20299</v>
      </c>
    </row>
    <row r="1813" spans="1:6" ht="40.5">
      <c r="A1813" s="201" t="s">
        <v>4278</v>
      </c>
      <c r="B1813" s="204" t="s">
        <v>4279</v>
      </c>
      <c r="C1813" s="201" t="s">
        <v>217</v>
      </c>
      <c r="D1813" s="205" t="s">
        <v>9588</v>
      </c>
      <c r="E1813" s="202" t="s">
        <v>18406</v>
      </c>
      <c r="F1813" s="205" t="s">
        <v>20300</v>
      </c>
    </row>
    <row r="1814" spans="1:6" ht="40.5">
      <c r="A1814" s="201" t="s">
        <v>4281</v>
      </c>
      <c r="B1814" s="204" t="s">
        <v>4282</v>
      </c>
      <c r="C1814" s="201" t="s">
        <v>217</v>
      </c>
      <c r="D1814" s="205" t="s">
        <v>20301</v>
      </c>
      <c r="E1814" s="202" t="s">
        <v>18406</v>
      </c>
      <c r="F1814" s="205" t="s">
        <v>20302</v>
      </c>
    </row>
    <row r="1815" spans="1:6" ht="40.5">
      <c r="A1815" s="201" t="s">
        <v>4283</v>
      </c>
      <c r="B1815" s="204" t="s">
        <v>4284</v>
      </c>
      <c r="C1815" s="201" t="s">
        <v>217</v>
      </c>
      <c r="D1815" s="205" t="s">
        <v>17362</v>
      </c>
      <c r="E1815" s="202" t="s">
        <v>18406</v>
      </c>
      <c r="F1815" s="205" t="s">
        <v>20303</v>
      </c>
    </row>
    <row r="1816" spans="1:6" ht="54">
      <c r="A1816" s="201" t="s">
        <v>4286</v>
      </c>
      <c r="B1816" s="204" t="s">
        <v>4287</v>
      </c>
      <c r="C1816" s="201" t="s">
        <v>217</v>
      </c>
      <c r="D1816" s="205" t="s">
        <v>20304</v>
      </c>
      <c r="E1816" s="202" t="s">
        <v>18406</v>
      </c>
      <c r="F1816" s="205" t="s">
        <v>17277</v>
      </c>
    </row>
    <row r="1817" spans="1:6" ht="40.5">
      <c r="A1817" s="201" t="s">
        <v>4288</v>
      </c>
      <c r="B1817" s="204" t="s">
        <v>4289</v>
      </c>
      <c r="C1817" s="201" t="s">
        <v>217</v>
      </c>
      <c r="D1817" s="205" t="s">
        <v>20305</v>
      </c>
      <c r="E1817" s="202" t="s">
        <v>18406</v>
      </c>
      <c r="F1817" s="205" t="s">
        <v>2964</v>
      </c>
    </row>
    <row r="1818" spans="1:6" ht="94.5">
      <c r="A1818" s="201" t="s">
        <v>4291</v>
      </c>
      <c r="B1818" s="204" t="s">
        <v>4292</v>
      </c>
      <c r="C1818" s="201" t="s">
        <v>217</v>
      </c>
      <c r="D1818" s="205" t="s">
        <v>20306</v>
      </c>
      <c r="E1818" s="202" t="s">
        <v>18406</v>
      </c>
      <c r="F1818" s="205" t="s">
        <v>20307</v>
      </c>
    </row>
    <row r="1819" spans="1:6" ht="94.5">
      <c r="A1819" s="201" t="s">
        <v>4293</v>
      </c>
      <c r="B1819" s="204" t="s">
        <v>4294</v>
      </c>
      <c r="C1819" s="201" t="s">
        <v>217</v>
      </c>
      <c r="D1819" s="205" t="s">
        <v>20308</v>
      </c>
      <c r="E1819" s="202" t="s">
        <v>18406</v>
      </c>
      <c r="F1819" s="205" t="s">
        <v>20309</v>
      </c>
    </row>
    <row r="1820" spans="1:6" ht="94.5">
      <c r="A1820" s="201" t="s">
        <v>4295</v>
      </c>
      <c r="B1820" s="204" t="s">
        <v>4296</v>
      </c>
      <c r="C1820" s="201" t="s">
        <v>217</v>
      </c>
      <c r="D1820" s="205" t="s">
        <v>20310</v>
      </c>
      <c r="E1820" s="202" t="s">
        <v>18406</v>
      </c>
      <c r="F1820" s="205" t="s">
        <v>20311</v>
      </c>
    </row>
    <row r="1821" spans="1:6" ht="94.5">
      <c r="A1821" s="201" t="s">
        <v>4297</v>
      </c>
      <c r="B1821" s="204" t="s">
        <v>4298</v>
      </c>
      <c r="C1821" s="201" t="s">
        <v>217</v>
      </c>
      <c r="D1821" s="205" t="s">
        <v>20312</v>
      </c>
      <c r="E1821" s="202" t="s">
        <v>18406</v>
      </c>
      <c r="F1821" s="205" t="s">
        <v>20313</v>
      </c>
    </row>
    <row r="1822" spans="1:6" ht="40.5">
      <c r="A1822" s="201" t="s">
        <v>4299</v>
      </c>
      <c r="B1822" s="204" t="s">
        <v>4300</v>
      </c>
      <c r="C1822" s="201" t="s">
        <v>31</v>
      </c>
      <c r="D1822" s="205" t="s">
        <v>13404</v>
      </c>
      <c r="E1822" s="202" t="s">
        <v>18406</v>
      </c>
      <c r="F1822" s="205" t="s">
        <v>20314</v>
      </c>
    </row>
    <row r="1823" spans="1:6" ht="54">
      <c r="A1823" s="201" t="s">
        <v>4302</v>
      </c>
      <c r="B1823" s="204" t="s">
        <v>4303</v>
      </c>
      <c r="C1823" s="201" t="s">
        <v>31</v>
      </c>
      <c r="D1823" s="205" t="s">
        <v>20315</v>
      </c>
      <c r="E1823" s="202" t="s">
        <v>18406</v>
      </c>
      <c r="F1823" s="205" t="s">
        <v>20316</v>
      </c>
    </row>
    <row r="1824" spans="1:6" ht="40.5">
      <c r="A1824" s="201" t="s">
        <v>4305</v>
      </c>
      <c r="B1824" s="204" t="s">
        <v>4306</v>
      </c>
      <c r="C1824" s="201" t="s">
        <v>3498</v>
      </c>
      <c r="D1824" s="205" t="s">
        <v>5692</v>
      </c>
      <c r="E1824" s="202" t="s">
        <v>18406</v>
      </c>
      <c r="F1824" s="205" t="s">
        <v>18621</v>
      </c>
    </row>
    <row r="1825" spans="1:6" ht="40.5">
      <c r="A1825" s="201" t="s">
        <v>4308</v>
      </c>
      <c r="B1825" s="204" t="s">
        <v>4309</v>
      </c>
      <c r="C1825" s="201" t="s">
        <v>3498</v>
      </c>
      <c r="D1825" s="205" t="s">
        <v>10599</v>
      </c>
      <c r="E1825" s="202" t="s">
        <v>18406</v>
      </c>
      <c r="F1825" s="205" t="s">
        <v>20317</v>
      </c>
    </row>
    <row r="1826" spans="1:6" ht="40.5">
      <c r="A1826" s="201" t="s">
        <v>4310</v>
      </c>
      <c r="B1826" s="204" t="s">
        <v>4311</v>
      </c>
      <c r="C1826" s="201" t="s">
        <v>3498</v>
      </c>
      <c r="D1826" s="205" t="s">
        <v>17551</v>
      </c>
      <c r="E1826" s="202" t="s">
        <v>18406</v>
      </c>
      <c r="F1826" s="205" t="s">
        <v>5573</v>
      </c>
    </row>
    <row r="1827" spans="1:6" ht="40.5">
      <c r="A1827" s="201" t="s">
        <v>4312</v>
      </c>
      <c r="B1827" s="204" t="s">
        <v>4313</v>
      </c>
      <c r="C1827" s="201" t="s">
        <v>3498</v>
      </c>
      <c r="D1827" s="205" t="s">
        <v>8974</v>
      </c>
      <c r="E1827" s="202" t="s">
        <v>18406</v>
      </c>
      <c r="F1827" s="205" t="s">
        <v>13431</v>
      </c>
    </row>
    <row r="1828" spans="1:6" ht="40.5">
      <c r="A1828" s="201" t="s">
        <v>4315</v>
      </c>
      <c r="B1828" s="204" t="s">
        <v>4316</v>
      </c>
      <c r="C1828" s="201" t="s">
        <v>3498</v>
      </c>
      <c r="D1828" s="205" t="s">
        <v>5618</v>
      </c>
      <c r="E1828" s="202" t="s">
        <v>18406</v>
      </c>
      <c r="F1828" s="205" t="s">
        <v>17836</v>
      </c>
    </row>
    <row r="1829" spans="1:6" ht="40.5">
      <c r="A1829" s="201" t="s">
        <v>4318</v>
      </c>
      <c r="B1829" s="204" t="s">
        <v>4319</v>
      </c>
      <c r="C1829" s="201" t="s">
        <v>3498</v>
      </c>
      <c r="D1829" s="205" t="s">
        <v>1793</v>
      </c>
      <c r="E1829" s="202" t="s">
        <v>18406</v>
      </c>
      <c r="F1829" s="205" t="s">
        <v>17654</v>
      </c>
    </row>
    <row r="1830" spans="1:6" ht="27">
      <c r="A1830" s="201" t="s">
        <v>4320</v>
      </c>
      <c r="B1830" s="204" t="s">
        <v>4321</v>
      </c>
      <c r="C1830" s="201" t="s">
        <v>3498</v>
      </c>
      <c r="D1830" s="205" t="s">
        <v>7315</v>
      </c>
      <c r="E1830" s="202" t="s">
        <v>18406</v>
      </c>
      <c r="F1830" s="205" t="s">
        <v>6565</v>
      </c>
    </row>
    <row r="1831" spans="1:6" ht="27">
      <c r="A1831" s="201" t="s">
        <v>4323</v>
      </c>
      <c r="B1831" s="204" t="s">
        <v>4324</v>
      </c>
      <c r="C1831" s="201" t="s">
        <v>3498</v>
      </c>
      <c r="D1831" s="205" t="s">
        <v>17569</v>
      </c>
      <c r="E1831" s="202" t="s">
        <v>18406</v>
      </c>
      <c r="F1831" s="205" t="s">
        <v>686</v>
      </c>
    </row>
    <row r="1832" spans="1:6" ht="40.5">
      <c r="A1832" s="201" t="s">
        <v>4326</v>
      </c>
      <c r="B1832" s="204" t="s">
        <v>4327</v>
      </c>
      <c r="C1832" s="201" t="s">
        <v>26</v>
      </c>
      <c r="D1832" s="205" t="s">
        <v>20318</v>
      </c>
      <c r="E1832" s="202" t="s">
        <v>18406</v>
      </c>
      <c r="F1832" s="205" t="s">
        <v>20319</v>
      </c>
    </row>
    <row r="1833" spans="1:6" ht="54">
      <c r="A1833" s="201" t="s">
        <v>4328</v>
      </c>
      <c r="B1833" s="204" t="s">
        <v>4329</v>
      </c>
      <c r="C1833" s="201" t="s">
        <v>381</v>
      </c>
      <c r="D1833" s="205" t="s">
        <v>20320</v>
      </c>
      <c r="E1833" s="202" t="s">
        <v>18406</v>
      </c>
      <c r="F1833" s="205" t="s">
        <v>20321</v>
      </c>
    </row>
    <row r="1834" spans="1:6" ht="54">
      <c r="A1834" s="201" t="s">
        <v>4330</v>
      </c>
      <c r="B1834" s="204" t="s">
        <v>4331</v>
      </c>
      <c r="C1834" s="201" t="s">
        <v>381</v>
      </c>
      <c r="D1834" s="205" t="s">
        <v>20322</v>
      </c>
      <c r="E1834" s="202" t="s">
        <v>18406</v>
      </c>
      <c r="F1834" s="205" t="s">
        <v>20323</v>
      </c>
    </row>
    <row r="1835" spans="1:6" ht="54">
      <c r="A1835" s="201" t="s">
        <v>4332</v>
      </c>
      <c r="B1835" s="204" t="s">
        <v>4333</v>
      </c>
      <c r="C1835" s="201" t="s">
        <v>381</v>
      </c>
      <c r="D1835" s="205" t="s">
        <v>20324</v>
      </c>
      <c r="E1835" s="202" t="s">
        <v>18406</v>
      </c>
      <c r="F1835" s="205" t="s">
        <v>20325</v>
      </c>
    </row>
    <row r="1836" spans="1:6" ht="54">
      <c r="A1836" s="201" t="s">
        <v>4334</v>
      </c>
      <c r="B1836" s="204" t="s">
        <v>4335</v>
      </c>
      <c r="C1836" s="201" t="s">
        <v>381</v>
      </c>
      <c r="D1836" s="205" t="s">
        <v>20326</v>
      </c>
      <c r="E1836" s="202" t="s">
        <v>18406</v>
      </c>
      <c r="F1836" s="205" t="s">
        <v>20327</v>
      </c>
    </row>
    <row r="1837" spans="1:6" ht="54">
      <c r="A1837" s="201" t="s">
        <v>4336</v>
      </c>
      <c r="B1837" s="204" t="s">
        <v>4337</v>
      </c>
      <c r="C1837" s="201" t="s">
        <v>381</v>
      </c>
      <c r="D1837" s="205" t="s">
        <v>20328</v>
      </c>
      <c r="E1837" s="202" t="s">
        <v>18406</v>
      </c>
      <c r="F1837" s="205" t="s">
        <v>20329</v>
      </c>
    </row>
    <row r="1838" spans="1:6" ht="54">
      <c r="A1838" s="201" t="s">
        <v>4338</v>
      </c>
      <c r="B1838" s="204" t="s">
        <v>4339</v>
      </c>
      <c r="C1838" s="201" t="s">
        <v>381</v>
      </c>
      <c r="D1838" s="205" t="s">
        <v>20330</v>
      </c>
      <c r="E1838" s="202" t="s">
        <v>18406</v>
      </c>
      <c r="F1838" s="205" t="s">
        <v>20331</v>
      </c>
    </row>
    <row r="1839" spans="1:6" ht="40.5">
      <c r="A1839" s="201" t="s">
        <v>4340</v>
      </c>
      <c r="B1839" s="204" t="s">
        <v>4341</v>
      </c>
      <c r="C1839" s="201" t="s">
        <v>381</v>
      </c>
      <c r="D1839" s="205" t="s">
        <v>20332</v>
      </c>
      <c r="E1839" s="202" t="s">
        <v>18406</v>
      </c>
      <c r="F1839" s="205" t="s">
        <v>20333</v>
      </c>
    </row>
    <row r="1840" spans="1:6" ht="54">
      <c r="A1840" s="201" t="s">
        <v>4342</v>
      </c>
      <c r="B1840" s="204" t="s">
        <v>4343</v>
      </c>
      <c r="C1840" s="201" t="s">
        <v>381</v>
      </c>
      <c r="D1840" s="205" t="s">
        <v>20334</v>
      </c>
      <c r="E1840" s="202" t="s">
        <v>18406</v>
      </c>
      <c r="F1840" s="205" t="s">
        <v>20335</v>
      </c>
    </row>
    <row r="1841" spans="1:6" ht="54">
      <c r="A1841" s="201" t="s">
        <v>4344</v>
      </c>
      <c r="B1841" s="204" t="s">
        <v>4345</v>
      </c>
      <c r="C1841" s="201" t="s">
        <v>381</v>
      </c>
      <c r="D1841" s="205" t="s">
        <v>20336</v>
      </c>
      <c r="E1841" s="202" t="s">
        <v>18406</v>
      </c>
      <c r="F1841" s="205" t="s">
        <v>20337</v>
      </c>
    </row>
    <row r="1842" spans="1:6" ht="54">
      <c r="A1842" s="201" t="s">
        <v>4346</v>
      </c>
      <c r="B1842" s="204" t="s">
        <v>4347</v>
      </c>
      <c r="C1842" s="201" t="s">
        <v>381</v>
      </c>
      <c r="D1842" s="205" t="s">
        <v>20338</v>
      </c>
      <c r="E1842" s="202" t="s">
        <v>18406</v>
      </c>
      <c r="F1842" s="205" t="s">
        <v>20339</v>
      </c>
    </row>
    <row r="1843" spans="1:6" ht="54">
      <c r="A1843" s="201" t="s">
        <v>4348</v>
      </c>
      <c r="B1843" s="204" t="s">
        <v>4349</v>
      </c>
      <c r="C1843" s="201" t="s">
        <v>381</v>
      </c>
      <c r="D1843" s="205" t="s">
        <v>20340</v>
      </c>
      <c r="E1843" s="202" t="s">
        <v>18406</v>
      </c>
      <c r="F1843" s="205" t="s">
        <v>20341</v>
      </c>
    </row>
    <row r="1844" spans="1:6" ht="54">
      <c r="A1844" s="201" t="s">
        <v>4350</v>
      </c>
      <c r="B1844" s="204" t="s">
        <v>4351</v>
      </c>
      <c r="C1844" s="201" t="s">
        <v>381</v>
      </c>
      <c r="D1844" s="205" t="s">
        <v>20342</v>
      </c>
      <c r="E1844" s="202" t="s">
        <v>18406</v>
      </c>
      <c r="F1844" s="205" t="s">
        <v>20343</v>
      </c>
    </row>
    <row r="1845" spans="1:6" ht="54">
      <c r="A1845" s="201" t="s">
        <v>4352</v>
      </c>
      <c r="B1845" s="204" t="s">
        <v>4353</v>
      </c>
      <c r="C1845" s="201" t="s">
        <v>381</v>
      </c>
      <c r="D1845" s="205" t="s">
        <v>20344</v>
      </c>
      <c r="E1845" s="202" t="s">
        <v>18406</v>
      </c>
      <c r="F1845" s="205" t="s">
        <v>20345</v>
      </c>
    </row>
    <row r="1846" spans="1:6" ht="54">
      <c r="A1846" s="201" t="s">
        <v>4354</v>
      </c>
      <c r="B1846" s="204" t="s">
        <v>4355</v>
      </c>
      <c r="C1846" s="201" t="s">
        <v>381</v>
      </c>
      <c r="D1846" s="205" t="s">
        <v>20346</v>
      </c>
      <c r="E1846" s="202" t="s">
        <v>18406</v>
      </c>
      <c r="F1846" s="205" t="s">
        <v>20347</v>
      </c>
    </row>
    <row r="1847" spans="1:6" ht="54">
      <c r="A1847" s="201" t="s">
        <v>4356</v>
      </c>
      <c r="B1847" s="204" t="s">
        <v>4357</v>
      </c>
      <c r="C1847" s="201" t="s">
        <v>381</v>
      </c>
      <c r="D1847" s="205" t="s">
        <v>20348</v>
      </c>
      <c r="E1847" s="202" t="s">
        <v>18406</v>
      </c>
      <c r="F1847" s="205" t="s">
        <v>20349</v>
      </c>
    </row>
    <row r="1848" spans="1:6" ht="54">
      <c r="A1848" s="201" t="s">
        <v>4358</v>
      </c>
      <c r="B1848" s="204" t="s">
        <v>4359</v>
      </c>
      <c r="C1848" s="201" t="s">
        <v>381</v>
      </c>
      <c r="D1848" s="205" t="s">
        <v>20350</v>
      </c>
      <c r="E1848" s="202" t="s">
        <v>18406</v>
      </c>
      <c r="F1848" s="205" t="s">
        <v>20351</v>
      </c>
    </row>
    <row r="1849" spans="1:6" ht="54">
      <c r="A1849" s="201" t="s">
        <v>4360</v>
      </c>
      <c r="B1849" s="204" t="s">
        <v>4361</v>
      </c>
      <c r="C1849" s="201" t="s">
        <v>381</v>
      </c>
      <c r="D1849" s="205" t="s">
        <v>20352</v>
      </c>
      <c r="E1849" s="202" t="s">
        <v>18406</v>
      </c>
      <c r="F1849" s="205" t="s">
        <v>20353</v>
      </c>
    </row>
    <row r="1850" spans="1:6" ht="54">
      <c r="A1850" s="201" t="s">
        <v>4362</v>
      </c>
      <c r="B1850" s="204" t="s">
        <v>4363</v>
      </c>
      <c r="C1850" s="201" t="s">
        <v>381</v>
      </c>
      <c r="D1850" s="205" t="s">
        <v>20354</v>
      </c>
      <c r="E1850" s="202" t="s">
        <v>18406</v>
      </c>
      <c r="F1850" s="205" t="s">
        <v>20355</v>
      </c>
    </row>
    <row r="1851" spans="1:6" ht="54">
      <c r="A1851" s="201" t="s">
        <v>4364</v>
      </c>
      <c r="B1851" s="204" t="s">
        <v>4365</v>
      </c>
      <c r="C1851" s="201" t="s">
        <v>381</v>
      </c>
      <c r="D1851" s="205" t="s">
        <v>20356</v>
      </c>
      <c r="E1851" s="202" t="s">
        <v>18406</v>
      </c>
      <c r="F1851" s="205" t="s">
        <v>20357</v>
      </c>
    </row>
    <row r="1852" spans="1:6" ht="54">
      <c r="A1852" s="201" t="s">
        <v>4366</v>
      </c>
      <c r="B1852" s="204" t="s">
        <v>4367</v>
      </c>
      <c r="C1852" s="201" t="s">
        <v>381</v>
      </c>
      <c r="D1852" s="205" t="s">
        <v>20358</v>
      </c>
      <c r="E1852" s="202" t="s">
        <v>18406</v>
      </c>
      <c r="F1852" s="205" t="s">
        <v>20359</v>
      </c>
    </row>
    <row r="1853" spans="1:6" ht="54">
      <c r="A1853" s="201" t="s">
        <v>4368</v>
      </c>
      <c r="B1853" s="204" t="s">
        <v>4369</v>
      </c>
      <c r="C1853" s="201" t="s">
        <v>381</v>
      </c>
      <c r="D1853" s="205" t="s">
        <v>20360</v>
      </c>
      <c r="E1853" s="202" t="s">
        <v>18406</v>
      </c>
      <c r="F1853" s="205" t="s">
        <v>20361</v>
      </c>
    </row>
    <row r="1854" spans="1:6" ht="54">
      <c r="A1854" s="201" t="s">
        <v>4370</v>
      </c>
      <c r="B1854" s="204" t="s">
        <v>4371</v>
      </c>
      <c r="C1854" s="201" t="s">
        <v>381</v>
      </c>
      <c r="D1854" s="205" t="s">
        <v>20362</v>
      </c>
      <c r="E1854" s="202" t="s">
        <v>18406</v>
      </c>
      <c r="F1854" s="205" t="s">
        <v>20363</v>
      </c>
    </row>
    <row r="1855" spans="1:6" ht="54">
      <c r="A1855" s="201" t="s">
        <v>4372</v>
      </c>
      <c r="B1855" s="204" t="s">
        <v>4373</v>
      </c>
      <c r="C1855" s="201" t="s">
        <v>381</v>
      </c>
      <c r="D1855" s="205" t="s">
        <v>20364</v>
      </c>
      <c r="E1855" s="202" t="s">
        <v>18406</v>
      </c>
      <c r="F1855" s="205" t="s">
        <v>20365</v>
      </c>
    </row>
    <row r="1856" spans="1:6" ht="54">
      <c r="A1856" s="201" t="s">
        <v>4374</v>
      </c>
      <c r="B1856" s="204" t="s">
        <v>4375</v>
      </c>
      <c r="C1856" s="201" t="s">
        <v>381</v>
      </c>
      <c r="D1856" s="205" t="s">
        <v>20366</v>
      </c>
      <c r="E1856" s="202" t="s">
        <v>18406</v>
      </c>
      <c r="F1856" s="205" t="s">
        <v>20367</v>
      </c>
    </row>
    <row r="1857" spans="1:6" ht="54">
      <c r="A1857" s="201" t="s">
        <v>4376</v>
      </c>
      <c r="B1857" s="204" t="s">
        <v>4377</v>
      </c>
      <c r="C1857" s="201" t="s">
        <v>381</v>
      </c>
      <c r="D1857" s="205" t="s">
        <v>20368</v>
      </c>
      <c r="E1857" s="202" t="s">
        <v>18406</v>
      </c>
      <c r="F1857" s="205" t="s">
        <v>20369</v>
      </c>
    </row>
    <row r="1858" spans="1:6" ht="54">
      <c r="A1858" s="201" t="s">
        <v>4378</v>
      </c>
      <c r="B1858" s="204" t="s">
        <v>4379</v>
      </c>
      <c r="C1858" s="201" t="s">
        <v>381</v>
      </c>
      <c r="D1858" s="205" t="s">
        <v>20370</v>
      </c>
      <c r="E1858" s="202" t="s">
        <v>18406</v>
      </c>
      <c r="F1858" s="205" t="s">
        <v>20371</v>
      </c>
    </row>
    <row r="1859" spans="1:6" ht="54">
      <c r="A1859" s="201" t="s">
        <v>4380</v>
      </c>
      <c r="B1859" s="204" t="s">
        <v>4381</v>
      </c>
      <c r="C1859" s="201" t="s">
        <v>381</v>
      </c>
      <c r="D1859" s="205" t="s">
        <v>20372</v>
      </c>
      <c r="E1859" s="202" t="s">
        <v>18406</v>
      </c>
      <c r="F1859" s="205" t="s">
        <v>20373</v>
      </c>
    </row>
    <row r="1860" spans="1:6" ht="54">
      <c r="A1860" s="201" t="s">
        <v>4382</v>
      </c>
      <c r="B1860" s="204" t="s">
        <v>4383</v>
      </c>
      <c r="C1860" s="201" t="s">
        <v>381</v>
      </c>
      <c r="D1860" s="205" t="s">
        <v>20374</v>
      </c>
      <c r="E1860" s="202" t="s">
        <v>18406</v>
      </c>
      <c r="F1860" s="205" t="s">
        <v>20375</v>
      </c>
    </row>
    <row r="1861" spans="1:6" ht="54">
      <c r="A1861" s="201" t="s">
        <v>4384</v>
      </c>
      <c r="B1861" s="204" t="s">
        <v>4385</v>
      </c>
      <c r="C1861" s="201" t="s">
        <v>381</v>
      </c>
      <c r="D1861" s="205" t="s">
        <v>20376</v>
      </c>
      <c r="E1861" s="202" t="s">
        <v>18406</v>
      </c>
      <c r="F1861" s="205" t="s">
        <v>20377</v>
      </c>
    </row>
    <row r="1862" spans="1:6" ht="54">
      <c r="A1862" s="201" t="s">
        <v>4386</v>
      </c>
      <c r="B1862" s="204" t="s">
        <v>4387</v>
      </c>
      <c r="C1862" s="201" t="s">
        <v>381</v>
      </c>
      <c r="D1862" s="205" t="s">
        <v>20378</v>
      </c>
      <c r="E1862" s="202" t="s">
        <v>18406</v>
      </c>
      <c r="F1862" s="205" t="s">
        <v>20379</v>
      </c>
    </row>
    <row r="1863" spans="1:6" ht="54">
      <c r="A1863" s="201" t="s">
        <v>4388</v>
      </c>
      <c r="B1863" s="204" t="s">
        <v>4389</v>
      </c>
      <c r="C1863" s="201" t="s">
        <v>381</v>
      </c>
      <c r="D1863" s="205" t="s">
        <v>20380</v>
      </c>
      <c r="E1863" s="202" t="s">
        <v>18406</v>
      </c>
      <c r="F1863" s="205" t="s">
        <v>20381</v>
      </c>
    </row>
    <row r="1864" spans="1:6" ht="54">
      <c r="A1864" s="201" t="s">
        <v>4390</v>
      </c>
      <c r="B1864" s="204" t="s">
        <v>4391</v>
      </c>
      <c r="C1864" s="201" t="s">
        <v>381</v>
      </c>
      <c r="D1864" s="205" t="s">
        <v>20382</v>
      </c>
      <c r="E1864" s="202" t="s">
        <v>18406</v>
      </c>
      <c r="F1864" s="205" t="s">
        <v>20383</v>
      </c>
    </row>
    <row r="1865" spans="1:6" ht="54">
      <c r="A1865" s="201" t="s">
        <v>4392</v>
      </c>
      <c r="B1865" s="204" t="s">
        <v>4393</v>
      </c>
      <c r="C1865" s="201" t="s">
        <v>381</v>
      </c>
      <c r="D1865" s="205" t="s">
        <v>20384</v>
      </c>
      <c r="E1865" s="202" t="s">
        <v>18406</v>
      </c>
      <c r="F1865" s="205" t="s">
        <v>20385</v>
      </c>
    </row>
    <row r="1866" spans="1:6" ht="54">
      <c r="A1866" s="201" t="s">
        <v>4394</v>
      </c>
      <c r="B1866" s="204" t="s">
        <v>4395</v>
      </c>
      <c r="C1866" s="201" t="s">
        <v>381</v>
      </c>
      <c r="D1866" s="205" t="s">
        <v>20386</v>
      </c>
      <c r="E1866" s="202" t="s">
        <v>18406</v>
      </c>
      <c r="F1866" s="205" t="s">
        <v>20387</v>
      </c>
    </row>
    <row r="1867" spans="1:6" ht="54">
      <c r="A1867" s="201" t="s">
        <v>4396</v>
      </c>
      <c r="B1867" s="204" t="s">
        <v>4397</v>
      </c>
      <c r="C1867" s="201" t="s">
        <v>381</v>
      </c>
      <c r="D1867" s="205" t="s">
        <v>20388</v>
      </c>
      <c r="E1867" s="202" t="s">
        <v>18406</v>
      </c>
      <c r="F1867" s="205" t="s">
        <v>20389</v>
      </c>
    </row>
    <row r="1868" spans="1:6" ht="54">
      <c r="A1868" s="201" t="s">
        <v>4398</v>
      </c>
      <c r="B1868" s="204" t="s">
        <v>4399</v>
      </c>
      <c r="C1868" s="201" t="s">
        <v>381</v>
      </c>
      <c r="D1868" s="205" t="s">
        <v>20390</v>
      </c>
      <c r="E1868" s="202" t="s">
        <v>18406</v>
      </c>
      <c r="F1868" s="205" t="s">
        <v>20391</v>
      </c>
    </row>
    <row r="1869" spans="1:6" ht="54">
      <c r="A1869" s="201" t="s">
        <v>4400</v>
      </c>
      <c r="B1869" s="204" t="s">
        <v>4401</v>
      </c>
      <c r="C1869" s="201" t="s">
        <v>381</v>
      </c>
      <c r="D1869" s="205" t="s">
        <v>20392</v>
      </c>
      <c r="E1869" s="202" t="s">
        <v>18406</v>
      </c>
      <c r="F1869" s="205" t="s">
        <v>20393</v>
      </c>
    </row>
    <row r="1870" spans="1:6" ht="54">
      <c r="A1870" s="201" t="s">
        <v>4402</v>
      </c>
      <c r="B1870" s="204" t="s">
        <v>4403</v>
      </c>
      <c r="C1870" s="201" t="s">
        <v>381</v>
      </c>
      <c r="D1870" s="205" t="s">
        <v>20392</v>
      </c>
      <c r="E1870" s="202" t="s">
        <v>18406</v>
      </c>
      <c r="F1870" s="205" t="s">
        <v>20393</v>
      </c>
    </row>
    <row r="1871" spans="1:6" ht="54">
      <c r="A1871" s="201" t="s">
        <v>4404</v>
      </c>
      <c r="B1871" s="204" t="s">
        <v>4405</v>
      </c>
      <c r="C1871" s="201" t="s">
        <v>381</v>
      </c>
      <c r="D1871" s="205" t="s">
        <v>20394</v>
      </c>
      <c r="E1871" s="202" t="s">
        <v>18406</v>
      </c>
      <c r="F1871" s="205" t="s">
        <v>20395</v>
      </c>
    </row>
    <row r="1872" spans="1:6" ht="54">
      <c r="A1872" s="201" t="s">
        <v>4406</v>
      </c>
      <c r="B1872" s="204" t="s">
        <v>4407</v>
      </c>
      <c r="C1872" s="201" t="s">
        <v>381</v>
      </c>
      <c r="D1872" s="205" t="s">
        <v>20394</v>
      </c>
      <c r="E1872" s="202" t="s">
        <v>18406</v>
      </c>
      <c r="F1872" s="205" t="s">
        <v>20395</v>
      </c>
    </row>
    <row r="1873" spans="1:6" ht="54">
      <c r="A1873" s="201" t="s">
        <v>4408</v>
      </c>
      <c r="B1873" s="204" t="s">
        <v>4409</v>
      </c>
      <c r="C1873" s="201" t="s">
        <v>381</v>
      </c>
      <c r="D1873" s="205" t="s">
        <v>20396</v>
      </c>
      <c r="E1873" s="202" t="s">
        <v>18406</v>
      </c>
      <c r="F1873" s="205" t="s">
        <v>20397</v>
      </c>
    </row>
    <row r="1874" spans="1:6" ht="54">
      <c r="A1874" s="201" t="s">
        <v>4410</v>
      </c>
      <c r="B1874" s="204" t="s">
        <v>4411</v>
      </c>
      <c r="C1874" s="201" t="s">
        <v>381</v>
      </c>
      <c r="D1874" s="205" t="s">
        <v>20398</v>
      </c>
      <c r="E1874" s="202" t="s">
        <v>18406</v>
      </c>
      <c r="F1874" s="205" t="s">
        <v>20399</v>
      </c>
    </row>
    <row r="1875" spans="1:6" ht="40.5">
      <c r="A1875" s="201" t="s">
        <v>4412</v>
      </c>
      <c r="B1875" s="204" t="s">
        <v>4413</v>
      </c>
      <c r="C1875" s="201" t="s">
        <v>381</v>
      </c>
      <c r="D1875" s="205" t="s">
        <v>20392</v>
      </c>
      <c r="E1875" s="202" t="s">
        <v>18406</v>
      </c>
      <c r="F1875" s="205" t="s">
        <v>20393</v>
      </c>
    </row>
    <row r="1876" spans="1:6" ht="40.5">
      <c r="A1876" s="201" t="s">
        <v>4414</v>
      </c>
      <c r="B1876" s="204" t="s">
        <v>4415</v>
      </c>
      <c r="C1876" s="201" t="s">
        <v>381</v>
      </c>
      <c r="D1876" s="205" t="s">
        <v>20400</v>
      </c>
      <c r="E1876" s="202" t="s">
        <v>18406</v>
      </c>
      <c r="F1876" s="205" t="s">
        <v>20401</v>
      </c>
    </row>
    <row r="1877" spans="1:6" ht="40.5">
      <c r="A1877" s="201" t="s">
        <v>4416</v>
      </c>
      <c r="B1877" s="204" t="s">
        <v>4417</v>
      </c>
      <c r="C1877" s="201" t="s">
        <v>381</v>
      </c>
      <c r="D1877" s="205" t="s">
        <v>20402</v>
      </c>
      <c r="E1877" s="202" t="s">
        <v>18406</v>
      </c>
      <c r="F1877" s="205" t="s">
        <v>20403</v>
      </c>
    </row>
    <row r="1878" spans="1:6" ht="54">
      <c r="A1878" s="201" t="s">
        <v>4418</v>
      </c>
      <c r="B1878" s="204" t="s">
        <v>4419</v>
      </c>
      <c r="C1878" s="201" t="s">
        <v>381</v>
      </c>
      <c r="D1878" s="205" t="s">
        <v>20404</v>
      </c>
      <c r="E1878" s="202" t="s">
        <v>18406</v>
      </c>
      <c r="F1878" s="205" t="s">
        <v>20405</v>
      </c>
    </row>
    <row r="1879" spans="1:6" ht="54">
      <c r="A1879" s="201" t="s">
        <v>4420</v>
      </c>
      <c r="B1879" s="204" t="s">
        <v>4421</v>
      </c>
      <c r="C1879" s="201" t="s">
        <v>381</v>
      </c>
      <c r="D1879" s="205" t="s">
        <v>20406</v>
      </c>
      <c r="E1879" s="202" t="s">
        <v>18406</v>
      </c>
      <c r="F1879" s="205" t="s">
        <v>20407</v>
      </c>
    </row>
    <row r="1880" spans="1:6" ht="54">
      <c r="A1880" s="201" t="s">
        <v>4422</v>
      </c>
      <c r="B1880" s="204" t="s">
        <v>4423</v>
      </c>
      <c r="C1880" s="201" t="s">
        <v>381</v>
      </c>
      <c r="D1880" s="205" t="s">
        <v>20408</v>
      </c>
      <c r="E1880" s="202" t="s">
        <v>18406</v>
      </c>
      <c r="F1880" s="205" t="s">
        <v>20409</v>
      </c>
    </row>
    <row r="1881" spans="1:6" ht="54">
      <c r="A1881" s="201" t="s">
        <v>4424</v>
      </c>
      <c r="B1881" s="204" t="s">
        <v>4425</v>
      </c>
      <c r="C1881" s="201" t="s">
        <v>381</v>
      </c>
      <c r="D1881" s="205" t="s">
        <v>20400</v>
      </c>
      <c r="E1881" s="202" t="s">
        <v>18406</v>
      </c>
      <c r="F1881" s="205" t="s">
        <v>20401</v>
      </c>
    </row>
    <row r="1882" spans="1:6" ht="54">
      <c r="A1882" s="201" t="s">
        <v>4426</v>
      </c>
      <c r="B1882" s="204" t="s">
        <v>4427</v>
      </c>
      <c r="C1882" s="201" t="s">
        <v>381</v>
      </c>
      <c r="D1882" s="205" t="s">
        <v>20410</v>
      </c>
      <c r="E1882" s="202" t="s">
        <v>18406</v>
      </c>
      <c r="F1882" s="205" t="s">
        <v>20411</v>
      </c>
    </row>
    <row r="1883" spans="1:6" ht="54">
      <c r="A1883" s="201" t="s">
        <v>4428</v>
      </c>
      <c r="B1883" s="204" t="s">
        <v>4429</v>
      </c>
      <c r="C1883" s="201" t="s">
        <v>381</v>
      </c>
      <c r="D1883" s="205" t="s">
        <v>20404</v>
      </c>
      <c r="E1883" s="202" t="s">
        <v>18406</v>
      </c>
      <c r="F1883" s="205" t="s">
        <v>20405</v>
      </c>
    </row>
    <row r="1884" spans="1:6" ht="54">
      <c r="A1884" s="201" t="s">
        <v>4430</v>
      </c>
      <c r="B1884" s="204" t="s">
        <v>4431</v>
      </c>
      <c r="C1884" s="201" t="s">
        <v>381</v>
      </c>
      <c r="D1884" s="205" t="s">
        <v>20412</v>
      </c>
      <c r="E1884" s="202" t="s">
        <v>18406</v>
      </c>
      <c r="F1884" s="205" t="s">
        <v>20413</v>
      </c>
    </row>
    <row r="1885" spans="1:6" ht="54">
      <c r="A1885" s="201" t="s">
        <v>4432</v>
      </c>
      <c r="B1885" s="204" t="s">
        <v>4433</v>
      </c>
      <c r="C1885" s="201" t="s">
        <v>381</v>
      </c>
      <c r="D1885" s="205" t="s">
        <v>20414</v>
      </c>
      <c r="E1885" s="202" t="s">
        <v>18406</v>
      </c>
      <c r="F1885" s="205" t="s">
        <v>20415</v>
      </c>
    </row>
    <row r="1886" spans="1:6" ht="54">
      <c r="A1886" s="201" t="s">
        <v>4434</v>
      </c>
      <c r="B1886" s="204" t="s">
        <v>4435</v>
      </c>
      <c r="C1886" s="201" t="s">
        <v>381</v>
      </c>
      <c r="D1886" s="205" t="s">
        <v>20416</v>
      </c>
      <c r="E1886" s="202" t="s">
        <v>18406</v>
      </c>
      <c r="F1886" s="205" t="s">
        <v>20417</v>
      </c>
    </row>
    <row r="1887" spans="1:6" ht="54">
      <c r="A1887" s="201" t="s">
        <v>4436</v>
      </c>
      <c r="B1887" s="204" t="s">
        <v>4437</v>
      </c>
      <c r="C1887" s="201" t="s">
        <v>381</v>
      </c>
      <c r="D1887" s="205" t="s">
        <v>20418</v>
      </c>
      <c r="E1887" s="202" t="s">
        <v>18406</v>
      </c>
      <c r="F1887" s="205" t="s">
        <v>20419</v>
      </c>
    </row>
    <row r="1888" spans="1:6" ht="54">
      <c r="A1888" s="201" t="s">
        <v>4438</v>
      </c>
      <c r="B1888" s="204" t="s">
        <v>4439</v>
      </c>
      <c r="C1888" s="201" t="s">
        <v>381</v>
      </c>
      <c r="D1888" s="205" t="s">
        <v>20420</v>
      </c>
      <c r="E1888" s="202" t="s">
        <v>18406</v>
      </c>
      <c r="F1888" s="205" t="s">
        <v>20421</v>
      </c>
    </row>
    <row r="1889" spans="1:6" ht="54">
      <c r="A1889" s="201" t="s">
        <v>4440</v>
      </c>
      <c r="B1889" s="204" t="s">
        <v>4441</v>
      </c>
      <c r="C1889" s="201" t="s">
        <v>381</v>
      </c>
      <c r="D1889" s="205" t="s">
        <v>20422</v>
      </c>
      <c r="E1889" s="202" t="s">
        <v>18406</v>
      </c>
      <c r="F1889" s="205" t="s">
        <v>20423</v>
      </c>
    </row>
    <row r="1890" spans="1:6" ht="54">
      <c r="A1890" s="201" t="s">
        <v>4442</v>
      </c>
      <c r="B1890" s="204" t="s">
        <v>4443</v>
      </c>
      <c r="C1890" s="201" t="s">
        <v>381</v>
      </c>
      <c r="D1890" s="205" t="s">
        <v>20424</v>
      </c>
      <c r="E1890" s="202" t="s">
        <v>18406</v>
      </c>
      <c r="F1890" s="205" t="s">
        <v>20425</v>
      </c>
    </row>
    <row r="1891" spans="1:6" ht="54">
      <c r="A1891" s="201" t="s">
        <v>4444</v>
      </c>
      <c r="B1891" s="204" t="s">
        <v>4445</v>
      </c>
      <c r="C1891" s="201" t="s">
        <v>381</v>
      </c>
      <c r="D1891" s="205" t="s">
        <v>20426</v>
      </c>
      <c r="E1891" s="202" t="s">
        <v>18406</v>
      </c>
      <c r="F1891" s="205" t="s">
        <v>20427</v>
      </c>
    </row>
    <row r="1892" spans="1:6" ht="54">
      <c r="A1892" s="201" t="s">
        <v>4446</v>
      </c>
      <c r="B1892" s="204" t="s">
        <v>4447</v>
      </c>
      <c r="C1892" s="201" t="s">
        <v>381</v>
      </c>
      <c r="D1892" s="205" t="s">
        <v>20428</v>
      </c>
      <c r="E1892" s="202" t="s">
        <v>18406</v>
      </c>
      <c r="F1892" s="205" t="s">
        <v>20429</v>
      </c>
    </row>
    <row r="1893" spans="1:6" ht="54">
      <c r="A1893" s="201" t="s">
        <v>4448</v>
      </c>
      <c r="B1893" s="204" t="s">
        <v>4449</v>
      </c>
      <c r="C1893" s="201" t="s">
        <v>381</v>
      </c>
      <c r="D1893" s="205" t="s">
        <v>20430</v>
      </c>
      <c r="E1893" s="202" t="s">
        <v>18406</v>
      </c>
      <c r="F1893" s="205" t="s">
        <v>20431</v>
      </c>
    </row>
    <row r="1894" spans="1:6" ht="54">
      <c r="A1894" s="201" t="s">
        <v>4450</v>
      </c>
      <c r="B1894" s="204" t="s">
        <v>4451</v>
      </c>
      <c r="C1894" s="201" t="s">
        <v>381</v>
      </c>
      <c r="D1894" s="205" t="s">
        <v>20432</v>
      </c>
      <c r="E1894" s="202" t="s">
        <v>18406</v>
      </c>
      <c r="F1894" s="205" t="s">
        <v>20433</v>
      </c>
    </row>
    <row r="1895" spans="1:6" ht="54">
      <c r="A1895" s="201" t="s">
        <v>4452</v>
      </c>
      <c r="B1895" s="204" t="s">
        <v>4453</v>
      </c>
      <c r="C1895" s="201" t="s">
        <v>381</v>
      </c>
      <c r="D1895" s="205" t="s">
        <v>20434</v>
      </c>
      <c r="E1895" s="202" t="s">
        <v>18406</v>
      </c>
      <c r="F1895" s="205" t="s">
        <v>20435</v>
      </c>
    </row>
    <row r="1896" spans="1:6" ht="54">
      <c r="A1896" s="201" t="s">
        <v>4454</v>
      </c>
      <c r="B1896" s="204" t="s">
        <v>4455</v>
      </c>
      <c r="C1896" s="201" t="s">
        <v>381</v>
      </c>
      <c r="D1896" s="205" t="s">
        <v>20436</v>
      </c>
      <c r="E1896" s="202" t="s">
        <v>18406</v>
      </c>
      <c r="F1896" s="205" t="s">
        <v>20437</v>
      </c>
    </row>
    <row r="1897" spans="1:6" ht="54">
      <c r="A1897" s="201" t="s">
        <v>4456</v>
      </c>
      <c r="B1897" s="204" t="s">
        <v>4457</v>
      </c>
      <c r="C1897" s="201" t="s">
        <v>381</v>
      </c>
      <c r="D1897" s="205" t="s">
        <v>20438</v>
      </c>
      <c r="E1897" s="202" t="s">
        <v>18406</v>
      </c>
      <c r="F1897" s="205" t="s">
        <v>20439</v>
      </c>
    </row>
    <row r="1898" spans="1:6" ht="54">
      <c r="A1898" s="201" t="s">
        <v>4458</v>
      </c>
      <c r="B1898" s="204" t="s">
        <v>4459</v>
      </c>
      <c r="C1898" s="201" t="s">
        <v>381</v>
      </c>
      <c r="D1898" s="205" t="s">
        <v>20440</v>
      </c>
      <c r="E1898" s="202" t="s">
        <v>18406</v>
      </c>
      <c r="F1898" s="205" t="s">
        <v>20441</v>
      </c>
    </row>
    <row r="1899" spans="1:6" ht="54">
      <c r="A1899" s="201" t="s">
        <v>4460</v>
      </c>
      <c r="B1899" s="204" t="s">
        <v>4461</v>
      </c>
      <c r="C1899" s="201" t="s">
        <v>31</v>
      </c>
      <c r="D1899" s="205" t="s">
        <v>17650</v>
      </c>
      <c r="E1899" s="202" t="s">
        <v>18406</v>
      </c>
      <c r="F1899" s="205" t="s">
        <v>20442</v>
      </c>
    </row>
    <row r="1900" spans="1:6" ht="54">
      <c r="A1900" s="201" t="s">
        <v>4463</v>
      </c>
      <c r="B1900" s="204" t="s">
        <v>4464</v>
      </c>
      <c r="C1900" s="201" t="s">
        <v>31</v>
      </c>
      <c r="D1900" s="205" t="s">
        <v>18113</v>
      </c>
      <c r="E1900" s="202" t="s">
        <v>18406</v>
      </c>
      <c r="F1900" s="205" t="s">
        <v>458</v>
      </c>
    </row>
    <row r="1901" spans="1:6" ht="54">
      <c r="A1901" s="201" t="s">
        <v>4466</v>
      </c>
      <c r="B1901" s="204" t="s">
        <v>4467</v>
      </c>
      <c r="C1901" s="201" t="s">
        <v>31</v>
      </c>
      <c r="D1901" s="205" t="s">
        <v>7895</v>
      </c>
      <c r="E1901" s="202" t="s">
        <v>18406</v>
      </c>
      <c r="F1901" s="205" t="s">
        <v>7720</v>
      </c>
    </row>
    <row r="1902" spans="1:6" ht="54">
      <c r="A1902" s="201" t="s">
        <v>4469</v>
      </c>
      <c r="B1902" s="204" t="s">
        <v>4470</v>
      </c>
      <c r="C1902" s="201" t="s">
        <v>31</v>
      </c>
      <c r="D1902" s="205" t="s">
        <v>17692</v>
      </c>
      <c r="E1902" s="202" t="s">
        <v>18406</v>
      </c>
      <c r="F1902" s="205" t="s">
        <v>6662</v>
      </c>
    </row>
    <row r="1903" spans="1:6" ht="54">
      <c r="A1903" s="201" t="s">
        <v>4471</v>
      </c>
      <c r="B1903" s="204" t="s">
        <v>4472</v>
      </c>
      <c r="C1903" s="201" t="s">
        <v>31</v>
      </c>
      <c r="D1903" s="205" t="s">
        <v>20443</v>
      </c>
      <c r="E1903" s="202" t="s">
        <v>18406</v>
      </c>
      <c r="F1903" s="205" t="s">
        <v>19011</v>
      </c>
    </row>
    <row r="1904" spans="1:6" ht="54">
      <c r="A1904" s="201" t="s">
        <v>4474</v>
      </c>
      <c r="B1904" s="204" t="s">
        <v>4475</v>
      </c>
      <c r="C1904" s="201" t="s">
        <v>31</v>
      </c>
      <c r="D1904" s="205" t="s">
        <v>10185</v>
      </c>
      <c r="E1904" s="202" t="s">
        <v>18406</v>
      </c>
      <c r="F1904" s="205" t="s">
        <v>17511</v>
      </c>
    </row>
    <row r="1905" spans="1:6" ht="40.5">
      <c r="A1905" s="201" t="s">
        <v>4477</v>
      </c>
      <c r="B1905" s="204" t="s">
        <v>4478</v>
      </c>
      <c r="C1905" s="201" t="s">
        <v>31</v>
      </c>
      <c r="D1905" s="205" t="s">
        <v>20444</v>
      </c>
      <c r="E1905" s="202" t="s">
        <v>18406</v>
      </c>
      <c r="F1905" s="205" t="s">
        <v>1438</v>
      </c>
    </row>
    <row r="1906" spans="1:6" ht="54">
      <c r="A1906" s="201" t="s">
        <v>4479</v>
      </c>
      <c r="B1906" s="204" t="s">
        <v>4480</v>
      </c>
      <c r="C1906" s="201" t="s">
        <v>31</v>
      </c>
      <c r="D1906" s="205" t="s">
        <v>20445</v>
      </c>
      <c r="E1906" s="202" t="s">
        <v>18406</v>
      </c>
      <c r="F1906" s="205" t="s">
        <v>17863</v>
      </c>
    </row>
    <row r="1907" spans="1:6" ht="40.5">
      <c r="A1907" s="201" t="s">
        <v>4481</v>
      </c>
      <c r="B1907" s="204" t="s">
        <v>4482</v>
      </c>
      <c r="C1907" s="201" t="s">
        <v>31</v>
      </c>
      <c r="D1907" s="205" t="s">
        <v>20446</v>
      </c>
      <c r="E1907" s="202" t="s">
        <v>18406</v>
      </c>
      <c r="F1907" s="205" t="s">
        <v>18053</v>
      </c>
    </row>
    <row r="1908" spans="1:6" ht="54">
      <c r="A1908" s="201" t="s">
        <v>4483</v>
      </c>
      <c r="B1908" s="204" t="s">
        <v>4484</v>
      </c>
      <c r="C1908" s="201" t="s">
        <v>31</v>
      </c>
      <c r="D1908" s="205" t="s">
        <v>20447</v>
      </c>
      <c r="E1908" s="202" t="s">
        <v>18406</v>
      </c>
      <c r="F1908" s="205" t="s">
        <v>20448</v>
      </c>
    </row>
    <row r="1909" spans="1:6" ht="40.5">
      <c r="A1909" s="201" t="s">
        <v>4486</v>
      </c>
      <c r="B1909" s="204" t="s">
        <v>4487</v>
      </c>
      <c r="C1909" s="201" t="s">
        <v>31</v>
      </c>
      <c r="D1909" s="205" t="s">
        <v>20449</v>
      </c>
      <c r="E1909" s="202" t="s">
        <v>18406</v>
      </c>
      <c r="F1909" s="205" t="s">
        <v>17633</v>
      </c>
    </row>
    <row r="1910" spans="1:6" ht="54">
      <c r="A1910" s="201" t="s">
        <v>4488</v>
      </c>
      <c r="B1910" s="204" t="s">
        <v>4489</v>
      </c>
      <c r="C1910" s="201" t="s">
        <v>31</v>
      </c>
      <c r="D1910" s="205" t="s">
        <v>13871</v>
      </c>
      <c r="E1910" s="202" t="s">
        <v>18406</v>
      </c>
      <c r="F1910" s="205" t="s">
        <v>19592</v>
      </c>
    </row>
    <row r="1911" spans="1:6" ht="40.5">
      <c r="A1911" s="201" t="s">
        <v>4490</v>
      </c>
      <c r="B1911" s="204" t="s">
        <v>4491</v>
      </c>
      <c r="C1911" s="201" t="s">
        <v>31</v>
      </c>
      <c r="D1911" s="205" t="s">
        <v>20450</v>
      </c>
      <c r="E1911" s="202" t="s">
        <v>18406</v>
      </c>
      <c r="F1911" s="205" t="s">
        <v>17129</v>
      </c>
    </row>
    <row r="1912" spans="1:6" ht="54">
      <c r="A1912" s="201" t="s">
        <v>4493</v>
      </c>
      <c r="B1912" s="204" t="s">
        <v>4494</v>
      </c>
      <c r="C1912" s="201" t="s">
        <v>31</v>
      </c>
      <c r="D1912" s="205" t="s">
        <v>20451</v>
      </c>
      <c r="E1912" s="202" t="s">
        <v>18406</v>
      </c>
      <c r="F1912" s="205" t="s">
        <v>20452</v>
      </c>
    </row>
    <row r="1913" spans="1:6" ht="40.5">
      <c r="A1913" s="201" t="s">
        <v>4495</v>
      </c>
      <c r="B1913" s="204" t="s">
        <v>4496</v>
      </c>
      <c r="C1913" s="201" t="s">
        <v>31</v>
      </c>
      <c r="D1913" s="205" t="s">
        <v>20453</v>
      </c>
      <c r="E1913" s="202" t="s">
        <v>18406</v>
      </c>
      <c r="F1913" s="205" t="s">
        <v>1397</v>
      </c>
    </row>
    <row r="1914" spans="1:6" ht="54">
      <c r="A1914" s="201" t="s">
        <v>4497</v>
      </c>
      <c r="B1914" s="204" t="s">
        <v>4498</v>
      </c>
      <c r="C1914" s="201" t="s">
        <v>31</v>
      </c>
      <c r="D1914" s="205" t="s">
        <v>13593</v>
      </c>
      <c r="E1914" s="202" t="s">
        <v>18406</v>
      </c>
      <c r="F1914" s="205" t="s">
        <v>20454</v>
      </c>
    </row>
    <row r="1915" spans="1:6" ht="40.5">
      <c r="A1915" s="201" t="s">
        <v>4500</v>
      </c>
      <c r="B1915" s="204" t="s">
        <v>4501</v>
      </c>
      <c r="C1915" s="201" t="s">
        <v>31</v>
      </c>
      <c r="D1915" s="205" t="s">
        <v>309</v>
      </c>
      <c r="E1915" s="202" t="s">
        <v>18406</v>
      </c>
      <c r="F1915" s="205" t="s">
        <v>17568</v>
      </c>
    </row>
    <row r="1916" spans="1:6" ht="54">
      <c r="A1916" s="201" t="s">
        <v>4503</v>
      </c>
      <c r="B1916" s="204" t="s">
        <v>4504</v>
      </c>
      <c r="C1916" s="201" t="s">
        <v>31</v>
      </c>
      <c r="D1916" s="205" t="s">
        <v>20455</v>
      </c>
      <c r="E1916" s="202" t="s">
        <v>18406</v>
      </c>
      <c r="F1916" s="205" t="s">
        <v>2940</v>
      </c>
    </row>
    <row r="1917" spans="1:6" ht="54">
      <c r="A1917" s="201" t="s">
        <v>4506</v>
      </c>
      <c r="B1917" s="204" t="s">
        <v>4507</v>
      </c>
      <c r="C1917" s="201" t="s">
        <v>31</v>
      </c>
      <c r="D1917" s="205" t="s">
        <v>345</v>
      </c>
      <c r="E1917" s="202" t="s">
        <v>18406</v>
      </c>
      <c r="F1917" s="205" t="s">
        <v>20456</v>
      </c>
    </row>
    <row r="1918" spans="1:6" ht="54">
      <c r="A1918" s="201" t="s">
        <v>4509</v>
      </c>
      <c r="B1918" s="204" t="s">
        <v>4510</v>
      </c>
      <c r="C1918" s="201" t="s">
        <v>31</v>
      </c>
      <c r="D1918" s="205" t="s">
        <v>20457</v>
      </c>
      <c r="E1918" s="202" t="s">
        <v>18406</v>
      </c>
      <c r="F1918" s="205" t="s">
        <v>20458</v>
      </c>
    </row>
    <row r="1919" spans="1:6" ht="54">
      <c r="A1919" s="201" t="s">
        <v>4512</v>
      </c>
      <c r="B1919" s="204" t="s">
        <v>4513</v>
      </c>
      <c r="C1919" s="201" t="s">
        <v>31</v>
      </c>
      <c r="D1919" s="205" t="s">
        <v>17780</v>
      </c>
      <c r="E1919" s="202" t="s">
        <v>18406</v>
      </c>
      <c r="F1919" s="205" t="s">
        <v>20459</v>
      </c>
    </row>
    <row r="1920" spans="1:6" ht="54">
      <c r="A1920" s="201" t="s">
        <v>4514</v>
      </c>
      <c r="B1920" s="204" t="s">
        <v>4515</v>
      </c>
      <c r="C1920" s="201" t="s">
        <v>31</v>
      </c>
      <c r="D1920" s="205" t="s">
        <v>6955</v>
      </c>
      <c r="E1920" s="202" t="s">
        <v>18406</v>
      </c>
      <c r="F1920" s="205" t="s">
        <v>17476</v>
      </c>
    </row>
    <row r="1921" spans="1:6" ht="54">
      <c r="A1921" s="201" t="s">
        <v>4516</v>
      </c>
      <c r="B1921" s="204" t="s">
        <v>4517</v>
      </c>
      <c r="C1921" s="201" t="s">
        <v>31</v>
      </c>
      <c r="D1921" s="205" t="s">
        <v>19080</v>
      </c>
      <c r="E1921" s="202" t="s">
        <v>18406</v>
      </c>
      <c r="F1921" s="205" t="s">
        <v>20460</v>
      </c>
    </row>
    <row r="1922" spans="1:6" ht="54">
      <c r="A1922" s="201" t="s">
        <v>4518</v>
      </c>
      <c r="B1922" s="204" t="s">
        <v>4519</v>
      </c>
      <c r="C1922" s="201" t="s">
        <v>31</v>
      </c>
      <c r="D1922" s="205" t="s">
        <v>20461</v>
      </c>
      <c r="E1922" s="202" t="s">
        <v>18406</v>
      </c>
      <c r="F1922" s="205" t="s">
        <v>20462</v>
      </c>
    </row>
    <row r="1923" spans="1:6" ht="54">
      <c r="A1923" s="201" t="s">
        <v>4520</v>
      </c>
      <c r="B1923" s="204" t="s">
        <v>4521</v>
      </c>
      <c r="C1923" s="201" t="s">
        <v>31</v>
      </c>
      <c r="D1923" s="205" t="s">
        <v>4322</v>
      </c>
      <c r="E1923" s="202" t="s">
        <v>18406</v>
      </c>
      <c r="F1923" s="205" t="s">
        <v>12579</v>
      </c>
    </row>
    <row r="1924" spans="1:6" ht="67.5">
      <c r="A1924" s="201" t="s">
        <v>4523</v>
      </c>
      <c r="B1924" s="204" t="s">
        <v>4524</v>
      </c>
      <c r="C1924" s="201" t="s">
        <v>31</v>
      </c>
      <c r="D1924" s="205" t="s">
        <v>20463</v>
      </c>
      <c r="E1924" s="202" t="s">
        <v>18406</v>
      </c>
      <c r="F1924" s="205" t="s">
        <v>17892</v>
      </c>
    </row>
    <row r="1925" spans="1:6" ht="54">
      <c r="A1925" s="201" t="s">
        <v>4526</v>
      </c>
      <c r="B1925" s="204" t="s">
        <v>4527</v>
      </c>
      <c r="C1925" s="201" t="s">
        <v>31</v>
      </c>
      <c r="D1925" s="205" t="s">
        <v>12948</v>
      </c>
      <c r="E1925" s="202" t="s">
        <v>18406</v>
      </c>
      <c r="F1925" s="205" t="s">
        <v>17563</v>
      </c>
    </row>
    <row r="1926" spans="1:6" ht="67.5">
      <c r="A1926" s="201" t="s">
        <v>4528</v>
      </c>
      <c r="B1926" s="204" t="s">
        <v>4529</v>
      </c>
      <c r="C1926" s="201" t="s">
        <v>31</v>
      </c>
      <c r="D1926" s="205" t="s">
        <v>5814</v>
      </c>
      <c r="E1926" s="202" t="s">
        <v>18406</v>
      </c>
      <c r="F1926" s="205" t="s">
        <v>12114</v>
      </c>
    </row>
    <row r="1927" spans="1:6" ht="54">
      <c r="A1927" s="201" t="s">
        <v>4531</v>
      </c>
      <c r="B1927" s="204" t="s">
        <v>4532</v>
      </c>
      <c r="C1927" s="201" t="s">
        <v>31</v>
      </c>
      <c r="D1927" s="205" t="s">
        <v>6314</v>
      </c>
      <c r="E1927" s="202" t="s">
        <v>18406</v>
      </c>
      <c r="F1927" s="205" t="s">
        <v>15750</v>
      </c>
    </row>
    <row r="1928" spans="1:6" ht="67.5">
      <c r="A1928" s="201" t="s">
        <v>4534</v>
      </c>
      <c r="B1928" s="204" t="s">
        <v>4535</v>
      </c>
      <c r="C1928" s="201" t="s">
        <v>31</v>
      </c>
      <c r="D1928" s="205" t="s">
        <v>13771</v>
      </c>
      <c r="E1928" s="202" t="s">
        <v>18406</v>
      </c>
      <c r="F1928" s="205" t="s">
        <v>14911</v>
      </c>
    </row>
    <row r="1929" spans="1:6" ht="81">
      <c r="A1929" s="201" t="s">
        <v>4536</v>
      </c>
      <c r="B1929" s="204" t="s">
        <v>4537</v>
      </c>
      <c r="C1929" s="201" t="s">
        <v>381</v>
      </c>
      <c r="D1929" s="205" t="s">
        <v>20464</v>
      </c>
      <c r="E1929" s="202" t="s">
        <v>18406</v>
      </c>
      <c r="F1929" s="205" t="s">
        <v>20465</v>
      </c>
    </row>
    <row r="1930" spans="1:6" ht="81">
      <c r="A1930" s="201" t="s">
        <v>4538</v>
      </c>
      <c r="B1930" s="204" t="s">
        <v>4539</v>
      </c>
      <c r="C1930" s="201" t="s">
        <v>381</v>
      </c>
      <c r="D1930" s="205" t="s">
        <v>20466</v>
      </c>
      <c r="E1930" s="202" t="s">
        <v>18406</v>
      </c>
      <c r="F1930" s="205" t="s">
        <v>20467</v>
      </c>
    </row>
    <row r="1931" spans="1:6" ht="81">
      <c r="A1931" s="201" t="s">
        <v>4540</v>
      </c>
      <c r="B1931" s="204" t="s">
        <v>4541</v>
      </c>
      <c r="C1931" s="201" t="s">
        <v>381</v>
      </c>
      <c r="D1931" s="205" t="s">
        <v>20468</v>
      </c>
      <c r="E1931" s="202" t="s">
        <v>18406</v>
      </c>
      <c r="F1931" s="205" t="s">
        <v>20469</v>
      </c>
    </row>
    <row r="1932" spans="1:6" ht="81">
      <c r="A1932" s="201" t="s">
        <v>4542</v>
      </c>
      <c r="B1932" s="204" t="s">
        <v>4543</v>
      </c>
      <c r="C1932" s="201" t="s">
        <v>381</v>
      </c>
      <c r="D1932" s="205" t="s">
        <v>20470</v>
      </c>
      <c r="E1932" s="202" t="s">
        <v>18406</v>
      </c>
      <c r="F1932" s="205" t="s">
        <v>20471</v>
      </c>
    </row>
    <row r="1933" spans="1:6" ht="81">
      <c r="A1933" s="201" t="s">
        <v>4544</v>
      </c>
      <c r="B1933" s="204" t="s">
        <v>4545</v>
      </c>
      <c r="C1933" s="201" t="s">
        <v>381</v>
      </c>
      <c r="D1933" s="205" t="s">
        <v>20472</v>
      </c>
      <c r="E1933" s="202" t="s">
        <v>18406</v>
      </c>
      <c r="F1933" s="205" t="s">
        <v>20473</v>
      </c>
    </row>
    <row r="1934" spans="1:6" ht="67.5">
      <c r="A1934" s="201" t="s">
        <v>4546</v>
      </c>
      <c r="B1934" s="204" t="s">
        <v>4547</v>
      </c>
      <c r="C1934" s="201" t="s">
        <v>381</v>
      </c>
      <c r="D1934" s="205" t="s">
        <v>20474</v>
      </c>
      <c r="E1934" s="202" t="s">
        <v>18406</v>
      </c>
      <c r="F1934" s="205" t="s">
        <v>20475</v>
      </c>
    </row>
    <row r="1935" spans="1:6" ht="67.5">
      <c r="A1935" s="201" t="s">
        <v>4548</v>
      </c>
      <c r="B1935" s="204" t="s">
        <v>4549</v>
      </c>
      <c r="C1935" s="201" t="s">
        <v>381</v>
      </c>
      <c r="D1935" s="205" t="s">
        <v>20476</v>
      </c>
      <c r="E1935" s="202" t="s">
        <v>18406</v>
      </c>
      <c r="F1935" s="205" t="s">
        <v>20477</v>
      </c>
    </row>
    <row r="1936" spans="1:6" ht="67.5">
      <c r="A1936" s="201" t="s">
        <v>4550</v>
      </c>
      <c r="B1936" s="204" t="s">
        <v>4551</v>
      </c>
      <c r="C1936" s="201" t="s">
        <v>381</v>
      </c>
      <c r="D1936" s="205" t="s">
        <v>18001</v>
      </c>
      <c r="E1936" s="202" t="s">
        <v>18406</v>
      </c>
      <c r="F1936" s="205" t="s">
        <v>20478</v>
      </c>
    </row>
    <row r="1937" spans="1:6" ht="67.5">
      <c r="A1937" s="201" t="s">
        <v>4552</v>
      </c>
      <c r="B1937" s="204" t="s">
        <v>4553</v>
      </c>
      <c r="C1937" s="201" t="s">
        <v>381</v>
      </c>
      <c r="D1937" s="205" t="s">
        <v>20479</v>
      </c>
      <c r="E1937" s="202" t="s">
        <v>18406</v>
      </c>
      <c r="F1937" s="205" t="s">
        <v>20480</v>
      </c>
    </row>
    <row r="1938" spans="1:6" ht="81">
      <c r="A1938" s="201" t="s">
        <v>4554</v>
      </c>
      <c r="B1938" s="204" t="s">
        <v>4555</v>
      </c>
      <c r="C1938" s="201" t="s">
        <v>381</v>
      </c>
      <c r="D1938" s="205" t="s">
        <v>20481</v>
      </c>
      <c r="E1938" s="202" t="s">
        <v>18406</v>
      </c>
      <c r="F1938" s="205" t="s">
        <v>20482</v>
      </c>
    </row>
    <row r="1939" spans="1:6" ht="81">
      <c r="A1939" s="201" t="s">
        <v>4556</v>
      </c>
      <c r="B1939" s="204" t="s">
        <v>4557</v>
      </c>
      <c r="C1939" s="201" t="s">
        <v>381</v>
      </c>
      <c r="D1939" s="205" t="s">
        <v>20483</v>
      </c>
      <c r="E1939" s="202" t="s">
        <v>18406</v>
      </c>
      <c r="F1939" s="205" t="s">
        <v>20484</v>
      </c>
    </row>
    <row r="1940" spans="1:6" ht="40.5">
      <c r="A1940" s="201" t="s">
        <v>4558</v>
      </c>
      <c r="B1940" s="204" t="s">
        <v>4559</v>
      </c>
      <c r="C1940" s="201" t="s">
        <v>381</v>
      </c>
      <c r="D1940" s="205" t="s">
        <v>20485</v>
      </c>
      <c r="E1940" s="202" t="s">
        <v>18406</v>
      </c>
      <c r="F1940" s="205" t="s">
        <v>20486</v>
      </c>
    </row>
    <row r="1941" spans="1:6" ht="40.5">
      <c r="A1941" s="201" t="s">
        <v>4560</v>
      </c>
      <c r="B1941" s="204" t="s">
        <v>4561</v>
      </c>
      <c r="C1941" s="201" t="s">
        <v>381</v>
      </c>
      <c r="D1941" s="205" t="s">
        <v>20487</v>
      </c>
      <c r="E1941" s="202" t="s">
        <v>18406</v>
      </c>
      <c r="F1941" s="205" t="s">
        <v>17303</v>
      </c>
    </row>
    <row r="1942" spans="1:6" ht="54">
      <c r="A1942" s="201" t="s">
        <v>4562</v>
      </c>
      <c r="B1942" s="204" t="s">
        <v>4563</v>
      </c>
      <c r="C1942" s="201" t="s">
        <v>381</v>
      </c>
      <c r="D1942" s="205" t="s">
        <v>20488</v>
      </c>
      <c r="E1942" s="202" t="s">
        <v>18406</v>
      </c>
      <c r="F1942" s="205" t="s">
        <v>9486</v>
      </c>
    </row>
    <row r="1943" spans="1:6" ht="54">
      <c r="A1943" s="201" t="s">
        <v>4564</v>
      </c>
      <c r="B1943" s="204" t="s">
        <v>4565</v>
      </c>
      <c r="C1943" s="201" t="s">
        <v>381</v>
      </c>
      <c r="D1943" s="205" t="s">
        <v>20489</v>
      </c>
      <c r="E1943" s="202" t="s">
        <v>18406</v>
      </c>
      <c r="F1943" s="205" t="s">
        <v>20490</v>
      </c>
    </row>
    <row r="1944" spans="1:6" ht="54">
      <c r="A1944" s="201" t="s">
        <v>4566</v>
      </c>
      <c r="B1944" s="204" t="s">
        <v>4567</v>
      </c>
      <c r="C1944" s="201" t="s">
        <v>381</v>
      </c>
      <c r="D1944" s="205" t="s">
        <v>20491</v>
      </c>
      <c r="E1944" s="202" t="s">
        <v>18406</v>
      </c>
      <c r="F1944" s="205" t="s">
        <v>20492</v>
      </c>
    </row>
    <row r="1945" spans="1:6" ht="54">
      <c r="A1945" s="201" t="s">
        <v>4568</v>
      </c>
      <c r="B1945" s="204" t="s">
        <v>4569</v>
      </c>
      <c r="C1945" s="201" t="s">
        <v>381</v>
      </c>
      <c r="D1945" s="205" t="s">
        <v>20493</v>
      </c>
      <c r="E1945" s="202" t="s">
        <v>18406</v>
      </c>
      <c r="F1945" s="205" t="s">
        <v>20494</v>
      </c>
    </row>
    <row r="1946" spans="1:6" ht="54">
      <c r="A1946" s="201" t="s">
        <v>4570</v>
      </c>
      <c r="B1946" s="204" t="s">
        <v>4571</v>
      </c>
      <c r="C1946" s="201" t="s">
        <v>381</v>
      </c>
      <c r="D1946" s="205" t="s">
        <v>20495</v>
      </c>
      <c r="E1946" s="202" t="s">
        <v>18406</v>
      </c>
      <c r="F1946" s="205" t="s">
        <v>20496</v>
      </c>
    </row>
    <row r="1947" spans="1:6" ht="54">
      <c r="A1947" s="201" t="s">
        <v>4572</v>
      </c>
      <c r="B1947" s="204" t="s">
        <v>4573</v>
      </c>
      <c r="C1947" s="201" t="s">
        <v>381</v>
      </c>
      <c r="D1947" s="205" t="s">
        <v>20497</v>
      </c>
      <c r="E1947" s="202" t="s">
        <v>18406</v>
      </c>
      <c r="F1947" s="205" t="s">
        <v>20498</v>
      </c>
    </row>
    <row r="1948" spans="1:6" ht="54">
      <c r="A1948" s="201" t="s">
        <v>4574</v>
      </c>
      <c r="B1948" s="204" t="s">
        <v>4575</v>
      </c>
      <c r="C1948" s="201" t="s">
        <v>381</v>
      </c>
      <c r="D1948" s="205" t="s">
        <v>20499</v>
      </c>
      <c r="E1948" s="202" t="s">
        <v>18406</v>
      </c>
      <c r="F1948" s="205" t="s">
        <v>18902</v>
      </c>
    </row>
    <row r="1949" spans="1:6" ht="54">
      <c r="A1949" s="201" t="s">
        <v>4576</v>
      </c>
      <c r="B1949" s="204" t="s">
        <v>4577</v>
      </c>
      <c r="C1949" s="201" t="s">
        <v>381</v>
      </c>
      <c r="D1949" s="205" t="s">
        <v>20500</v>
      </c>
      <c r="E1949" s="202" t="s">
        <v>18406</v>
      </c>
      <c r="F1949" s="205" t="s">
        <v>11987</v>
      </c>
    </row>
    <row r="1950" spans="1:6" ht="94.5">
      <c r="A1950" s="201" t="s">
        <v>4578</v>
      </c>
      <c r="B1950" s="204" t="s">
        <v>4579</v>
      </c>
      <c r="C1950" s="201" t="s">
        <v>381</v>
      </c>
      <c r="D1950" s="205" t="s">
        <v>20501</v>
      </c>
      <c r="E1950" s="202" t="s">
        <v>18406</v>
      </c>
      <c r="F1950" s="205" t="s">
        <v>20502</v>
      </c>
    </row>
    <row r="1951" spans="1:6" ht="94.5">
      <c r="A1951" s="201" t="s">
        <v>4580</v>
      </c>
      <c r="B1951" s="204" t="s">
        <v>4581</v>
      </c>
      <c r="C1951" s="201" t="s">
        <v>381</v>
      </c>
      <c r="D1951" s="205" t="s">
        <v>19001</v>
      </c>
      <c r="E1951" s="202" t="s">
        <v>18406</v>
      </c>
      <c r="F1951" s="205" t="s">
        <v>20503</v>
      </c>
    </row>
    <row r="1952" spans="1:6" ht="94.5">
      <c r="A1952" s="201">
        <v>90843</v>
      </c>
      <c r="B1952" s="204" t="s">
        <v>4582</v>
      </c>
      <c r="C1952" s="201" t="s">
        <v>381</v>
      </c>
      <c r="D1952" s="205">
        <v>992.59</v>
      </c>
      <c r="E1952" s="202" t="s">
        <v>18406</v>
      </c>
      <c r="F1952" s="305">
        <v>1022.58</v>
      </c>
    </row>
    <row r="1953" spans="1:6" ht="94.5">
      <c r="A1953" s="201">
        <v>90844</v>
      </c>
      <c r="B1953" s="204" t="s">
        <v>4583</v>
      </c>
      <c r="C1953" s="201" t="s">
        <v>381</v>
      </c>
      <c r="D1953" s="305">
        <v>1051.75</v>
      </c>
      <c r="E1953" s="202" t="s">
        <v>18406</v>
      </c>
      <c r="F1953" s="305">
        <v>1082.29</v>
      </c>
    </row>
    <row r="1954" spans="1:6" ht="94.5">
      <c r="A1954" s="201" t="s">
        <v>4584</v>
      </c>
      <c r="B1954" s="204" t="s">
        <v>4585</v>
      </c>
      <c r="C1954" s="201" t="s">
        <v>381</v>
      </c>
      <c r="D1954" s="205" t="s">
        <v>20504</v>
      </c>
      <c r="E1954" s="202" t="s">
        <v>18406</v>
      </c>
      <c r="F1954" s="205" t="s">
        <v>20505</v>
      </c>
    </row>
    <row r="1955" spans="1:6" ht="94.5">
      <c r="A1955" s="201" t="s">
        <v>4586</v>
      </c>
      <c r="B1955" s="204" t="s">
        <v>4587</v>
      </c>
      <c r="C1955" s="201" t="s">
        <v>381</v>
      </c>
      <c r="D1955" s="205" t="s">
        <v>20506</v>
      </c>
      <c r="E1955" s="202" t="s">
        <v>18406</v>
      </c>
      <c r="F1955" s="205" t="s">
        <v>20507</v>
      </c>
    </row>
    <row r="1956" spans="1:6" ht="81">
      <c r="A1956" s="201" t="s">
        <v>4588</v>
      </c>
      <c r="B1956" s="204" t="s">
        <v>4589</v>
      </c>
      <c r="C1956" s="201" t="s">
        <v>381</v>
      </c>
      <c r="D1956" s="205" t="s">
        <v>20508</v>
      </c>
      <c r="E1956" s="202" t="s">
        <v>18406</v>
      </c>
      <c r="F1956" s="205" t="s">
        <v>20509</v>
      </c>
    </row>
    <row r="1957" spans="1:6" ht="81">
      <c r="A1957" s="201" t="s">
        <v>4590</v>
      </c>
      <c r="B1957" s="204" t="s">
        <v>4591</v>
      </c>
      <c r="C1957" s="201" t="s">
        <v>381</v>
      </c>
      <c r="D1957" s="205" t="s">
        <v>20510</v>
      </c>
      <c r="E1957" s="202" t="s">
        <v>18406</v>
      </c>
      <c r="F1957" s="205" t="s">
        <v>20511</v>
      </c>
    </row>
    <row r="1958" spans="1:6" ht="81">
      <c r="A1958" s="201" t="s">
        <v>4592</v>
      </c>
      <c r="B1958" s="204" t="s">
        <v>4593</v>
      </c>
      <c r="C1958" s="201" t="s">
        <v>381</v>
      </c>
      <c r="D1958" s="205" t="s">
        <v>20512</v>
      </c>
      <c r="E1958" s="202" t="s">
        <v>18406</v>
      </c>
      <c r="F1958" s="205" t="s">
        <v>20513</v>
      </c>
    </row>
    <row r="1959" spans="1:6" ht="81">
      <c r="A1959" s="201" t="s">
        <v>4594</v>
      </c>
      <c r="B1959" s="204" t="s">
        <v>4595</v>
      </c>
      <c r="C1959" s="201" t="s">
        <v>381</v>
      </c>
      <c r="D1959" s="205" t="s">
        <v>20514</v>
      </c>
      <c r="E1959" s="202" t="s">
        <v>18406</v>
      </c>
      <c r="F1959" s="205" t="s">
        <v>20515</v>
      </c>
    </row>
    <row r="1960" spans="1:6" ht="81">
      <c r="A1960" s="201" t="s">
        <v>4596</v>
      </c>
      <c r="B1960" s="204" t="s">
        <v>4597</v>
      </c>
      <c r="C1960" s="201" t="s">
        <v>381</v>
      </c>
      <c r="D1960" s="205" t="s">
        <v>20516</v>
      </c>
      <c r="E1960" s="202" t="s">
        <v>18406</v>
      </c>
      <c r="F1960" s="205" t="s">
        <v>20517</v>
      </c>
    </row>
    <row r="1961" spans="1:6" ht="81">
      <c r="A1961" s="201" t="s">
        <v>4598</v>
      </c>
      <c r="B1961" s="204" t="s">
        <v>4599</v>
      </c>
      <c r="C1961" s="201" t="s">
        <v>381</v>
      </c>
      <c r="D1961" s="205" t="s">
        <v>20518</v>
      </c>
      <c r="E1961" s="202" t="s">
        <v>18406</v>
      </c>
      <c r="F1961" s="205" t="s">
        <v>20519</v>
      </c>
    </row>
    <row r="1962" spans="1:6" ht="54">
      <c r="A1962" s="201" t="s">
        <v>4600</v>
      </c>
      <c r="B1962" s="204" t="s">
        <v>4601</v>
      </c>
      <c r="C1962" s="201" t="s">
        <v>381</v>
      </c>
      <c r="D1962" s="205" t="s">
        <v>20520</v>
      </c>
      <c r="E1962" s="202" t="s">
        <v>18406</v>
      </c>
      <c r="F1962" s="205" t="s">
        <v>20521</v>
      </c>
    </row>
    <row r="1963" spans="1:6" ht="54">
      <c r="A1963" s="201" t="s">
        <v>4602</v>
      </c>
      <c r="B1963" s="204" t="s">
        <v>4603</v>
      </c>
      <c r="C1963" s="201" t="s">
        <v>381</v>
      </c>
      <c r="D1963" s="205" t="s">
        <v>20522</v>
      </c>
      <c r="E1963" s="202" t="s">
        <v>18406</v>
      </c>
      <c r="F1963" s="205" t="s">
        <v>20523</v>
      </c>
    </row>
    <row r="1964" spans="1:6" ht="54">
      <c r="A1964" s="201" t="s">
        <v>4604</v>
      </c>
      <c r="B1964" s="204" t="s">
        <v>4605</v>
      </c>
      <c r="C1964" s="201" t="s">
        <v>381</v>
      </c>
      <c r="D1964" s="205" t="s">
        <v>20524</v>
      </c>
      <c r="E1964" s="202" t="s">
        <v>18406</v>
      </c>
      <c r="F1964" s="205" t="s">
        <v>20525</v>
      </c>
    </row>
    <row r="1965" spans="1:6" ht="54">
      <c r="A1965" s="201" t="s">
        <v>4606</v>
      </c>
      <c r="B1965" s="204" t="s">
        <v>4607</v>
      </c>
      <c r="C1965" s="201" t="s">
        <v>381</v>
      </c>
      <c r="D1965" s="205" t="s">
        <v>20526</v>
      </c>
      <c r="E1965" s="202" t="s">
        <v>18406</v>
      </c>
      <c r="F1965" s="205" t="s">
        <v>20527</v>
      </c>
    </row>
    <row r="1966" spans="1:6" ht="81">
      <c r="A1966" s="201" t="s">
        <v>4608</v>
      </c>
      <c r="B1966" s="204" t="s">
        <v>4609</v>
      </c>
      <c r="C1966" s="201" t="s">
        <v>381</v>
      </c>
      <c r="D1966" s="205" t="s">
        <v>20528</v>
      </c>
      <c r="E1966" s="202" t="s">
        <v>18406</v>
      </c>
      <c r="F1966" s="205" t="s">
        <v>20529</v>
      </c>
    </row>
    <row r="1967" spans="1:6" ht="81">
      <c r="A1967" s="201" t="s">
        <v>4610</v>
      </c>
      <c r="B1967" s="204" t="s">
        <v>4611</v>
      </c>
      <c r="C1967" s="201" t="s">
        <v>381</v>
      </c>
      <c r="D1967" s="205" t="s">
        <v>20530</v>
      </c>
      <c r="E1967" s="202" t="s">
        <v>18406</v>
      </c>
      <c r="F1967" s="205" t="s">
        <v>20531</v>
      </c>
    </row>
    <row r="1968" spans="1:6" ht="81">
      <c r="A1968" s="201" t="s">
        <v>4612</v>
      </c>
      <c r="B1968" s="204" t="s">
        <v>4613</v>
      </c>
      <c r="C1968" s="201" t="s">
        <v>381</v>
      </c>
      <c r="D1968" s="205" t="s">
        <v>20532</v>
      </c>
      <c r="E1968" s="202" t="s">
        <v>18406</v>
      </c>
      <c r="F1968" s="205" t="s">
        <v>20533</v>
      </c>
    </row>
    <row r="1969" spans="1:6" ht="81">
      <c r="A1969" s="201" t="s">
        <v>4614</v>
      </c>
      <c r="B1969" s="204" t="s">
        <v>4615</v>
      </c>
      <c r="C1969" s="201" t="s">
        <v>381</v>
      </c>
      <c r="D1969" s="205" t="s">
        <v>20534</v>
      </c>
      <c r="E1969" s="202" t="s">
        <v>18406</v>
      </c>
      <c r="F1969" s="205" t="s">
        <v>20535</v>
      </c>
    </row>
    <row r="1970" spans="1:6" ht="40.5">
      <c r="A1970" s="201" t="s">
        <v>4616</v>
      </c>
      <c r="B1970" s="204" t="s">
        <v>4617</v>
      </c>
      <c r="C1970" s="201" t="s">
        <v>381</v>
      </c>
      <c r="D1970" s="205" t="s">
        <v>20536</v>
      </c>
      <c r="E1970" s="202" t="s">
        <v>18406</v>
      </c>
      <c r="F1970" s="205" t="s">
        <v>20537</v>
      </c>
    </row>
    <row r="1971" spans="1:6" ht="40.5">
      <c r="A1971" s="201" t="s">
        <v>4618</v>
      </c>
      <c r="B1971" s="204" t="s">
        <v>4619</v>
      </c>
      <c r="C1971" s="201" t="s">
        <v>381</v>
      </c>
      <c r="D1971" s="205" t="s">
        <v>20538</v>
      </c>
      <c r="E1971" s="202" t="s">
        <v>18406</v>
      </c>
      <c r="F1971" s="205" t="s">
        <v>20539</v>
      </c>
    </row>
    <row r="1972" spans="1:6" ht="54">
      <c r="A1972" s="201" t="s">
        <v>4620</v>
      </c>
      <c r="B1972" s="204" t="s">
        <v>4621</v>
      </c>
      <c r="C1972" s="201" t="s">
        <v>381</v>
      </c>
      <c r="D1972" s="205" t="s">
        <v>20540</v>
      </c>
      <c r="E1972" s="202" t="s">
        <v>18406</v>
      </c>
      <c r="F1972" s="205" t="s">
        <v>20541</v>
      </c>
    </row>
    <row r="1973" spans="1:6" ht="54">
      <c r="A1973" s="201" t="s">
        <v>4622</v>
      </c>
      <c r="B1973" s="204" t="s">
        <v>4623</v>
      </c>
      <c r="C1973" s="201" t="s">
        <v>381</v>
      </c>
      <c r="D1973" s="205" t="s">
        <v>20542</v>
      </c>
      <c r="E1973" s="202" t="s">
        <v>18406</v>
      </c>
      <c r="F1973" s="205" t="s">
        <v>20543</v>
      </c>
    </row>
    <row r="1974" spans="1:6" ht="54">
      <c r="A1974" s="201" t="s">
        <v>4624</v>
      </c>
      <c r="B1974" s="204" t="s">
        <v>4625</v>
      </c>
      <c r="C1974" s="201" t="s">
        <v>381</v>
      </c>
      <c r="D1974" s="205" t="s">
        <v>20544</v>
      </c>
      <c r="E1974" s="202" t="s">
        <v>18406</v>
      </c>
      <c r="F1974" s="205" t="s">
        <v>20545</v>
      </c>
    </row>
    <row r="1975" spans="1:6" ht="54">
      <c r="A1975" s="201" t="s">
        <v>4626</v>
      </c>
      <c r="B1975" s="204" t="s">
        <v>4627</v>
      </c>
      <c r="C1975" s="201" t="s">
        <v>381</v>
      </c>
      <c r="D1975" s="205" t="s">
        <v>20546</v>
      </c>
      <c r="E1975" s="202" t="s">
        <v>18406</v>
      </c>
      <c r="F1975" s="205" t="s">
        <v>20547</v>
      </c>
    </row>
    <row r="1976" spans="1:6" ht="54">
      <c r="A1976" s="201" t="s">
        <v>4628</v>
      </c>
      <c r="B1976" s="204" t="s">
        <v>4629</v>
      </c>
      <c r="C1976" s="201" t="s">
        <v>381</v>
      </c>
      <c r="D1976" s="205" t="s">
        <v>20548</v>
      </c>
      <c r="E1976" s="202" t="s">
        <v>18406</v>
      </c>
      <c r="F1976" s="205" t="s">
        <v>20549</v>
      </c>
    </row>
    <row r="1977" spans="1:6" ht="54">
      <c r="A1977" s="201" t="s">
        <v>4630</v>
      </c>
      <c r="B1977" s="204" t="s">
        <v>4631</v>
      </c>
      <c r="C1977" s="201" t="s">
        <v>381</v>
      </c>
      <c r="D1977" s="205" t="s">
        <v>20550</v>
      </c>
      <c r="E1977" s="202" t="s">
        <v>18406</v>
      </c>
      <c r="F1977" s="205" t="s">
        <v>20551</v>
      </c>
    </row>
    <row r="1978" spans="1:6" ht="54">
      <c r="A1978" s="201" t="s">
        <v>4632</v>
      </c>
      <c r="B1978" s="204" t="s">
        <v>4633</v>
      </c>
      <c r="C1978" s="201" t="s">
        <v>381</v>
      </c>
      <c r="D1978" s="205" t="s">
        <v>17947</v>
      </c>
      <c r="E1978" s="202" t="s">
        <v>18406</v>
      </c>
      <c r="F1978" s="205" t="s">
        <v>20552</v>
      </c>
    </row>
    <row r="1979" spans="1:6" ht="54">
      <c r="A1979" s="201" t="s">
        <v>4634</v>
      </c>
      <c r="B1979" s="204" t="s">
        <v>4635</v>
      </c>
      <c r="C1979" s="201" t="s">
        <v>381</v>
      </c>
      <c r="D1979" s="205" t="s">
        <v>20500</v>
      </c>
      <c r="E1979" s="202" t="s">
        <v>18406</v>
      </c>
      <c r="F1979" s="205" t="s">
        <v>11987</v>
      </c>
    </row>
    <row r="1980" spans="1:6" ht="54">
      <c r="A1980" s="201" t="s">
        <v>4636</v>
      </c>
      <c r="B1980" s="204" t="s">
        <v>4637</v>
      </c>
      <c r="C1980" s="201" t="s">
        <v>381</v>
      </c>
      <c r="D1980" s="205" t="s">
        <v>20553</v>
      </c>
      <c r="E1980" s="202" t="s">
        <v>18406</v>
      </c>
      <c r="F1980" s="205" t="s">
        <v>20554</v>
      </c>
    </row>
    <row r="1981" spans="1:6" ht="94.5">
      <c r="A1981" s="201" t="s">
        <v>4638</v>
      </c>
      <c r="B1981" s="204" t="s">
        <v>4639</v>
      </c>
      <c r="C1981" s="201" t="s">
        <v>381</v>
      </c>
      <c r="D1981" s="205" t="s">
        <v>20555</v>
      </c>
      <c r="E1981" s="202" t="s">
        <v>18406</v>
      </c>
      <c r="F1981" s="205" t="s">
        <v>20556</v>
      </c>
    </row>
    <row r="1982" spans="1:6" ht="94.5">
      <c r="A1982" s="201" t="s">
        <v>4640</v>
      </c>
      <c r="B1982" s="204" t="s">
        <v>4641</v>
      </c>
      <c r="C1982" s="201" t="s">
        <v>381</v>
      </c>
      <c r="D1982" s="205" t="s">
        <v>20557</v>
      </c>
      <c r="E1982" s="202" t="s">
        <v>18406</v>
      </c>
      <c r="F1982" s="205" t="s">
        <v>20558</v>
      </c>
    </row>
    <row r="1983" spans="1:6" ht="94.5">
      <c r="A1983" s="201" t="s">
        <v>4642</v>
      </c>
      <c r="B1983" s="204" t="s">
        <v>4643</v>
      </c>
      <c r="C1983" s="201" t="s">
        <v>381</v>
      </c>
      <c r="D1983" s="205" t="s">
        <v>20559</v>
      </c>
      <c r="E1983" s="202" t="s">
        <v>18406</v>
      </c>
      <c r="F1983" s="205" t="s">
        <v>20560</v>
      </c>
    </row>
    <row r="1984" spans="1:6" ht="94.5">
      <c r="A1984" s="201" t="s">
        <v>4644</v>
      </c>
      <c r="B1984" s="204" t="s">
        <v>4645</v>
      </c>
      <c r="C1984" s="201" t="s">
        <v>381</v>
      </c>
      <c r="D1984" s="205" t="s">
        <v>20561</v>
      </c>
      <c r="E1984" s="202" t="s">
        <v>18406</v>
      </c>
      <c r="F1984" s="205" t="s">
        <v>20562</v>
      </c>
    </row>
    <row r="1985" spans="1:6" ht="94.5">
      <c r="A1985" s="201" t="s">
        <v>4646</v>
      </c>
      <c r="B1985" s="204" t="s">
        <v>4647</v>
      </c>
      <c r="C1985" s="201" t="s">
        <v>381</v>
      </c>
      <c r="D1985" s="205" t="s">
        <v>20563</v>
      </c>
      <c r="E1985" s="202" t="s">
        <v>18406</v>
      </c>
      <c r="F1985" s="205" t="s">
        <v>20564</v>
      </c>
    </row>
    <row r="1986" spans="1:6" ht="94.5">
      <c r="A1986" s="201" t="s">
        <v>4648</v>
      </c>
      <c r="B1986" s="204" t="s">
        <v>4649</v>
      </c>
      <c r="C1986" s="201" t="s">
        <v>381</v>
      </c>
      <c r="D1986" s="205" t="s">
        <v>20565</v>
      </c>
      <c r="E1986" s="202" t="s">
        <v>18406</v>
      </c>
      <c r="F1986" s="205" t="s">
        <v>20566</v>
      </c>
    </row>
    <row r="1987" spans="1:6" ht="81">
      <c r="A1987" s="201" t="s">
        <v>4650</v>
      </c>
      <c r="B1987" s="204" t="s">
        <v>4651</v>
      </c>
      <c r="C1987" s="201" t="s">
        <v>381</v>
      </c>
      <c r="D1987" s="205" t="s">
        <v>20567</v>
      </c>
      <c r="E1987" s="202" t="s">
        <v>18406</v>
      </c>
      <c r="F1987" s="205" t="s">
        <v>20568</v>
      </c>
    </row>
    <row r="1988" spans="1:6" ht="81">
      <c r="A1988" s="201" t="s">
        <v>4652</v>
      </c>
      <c r="B1988" s="204" t="s">
        <v>4653</v>
      </c>
      <c r="C1988" s="201" t="s">
        <v>381</v>
      </c>
      <c r="D1988" s="205" t="s">
        <v>20569</v>
      </c>
      <c r="E1988" s="202" t="s">
        <v>18406</v>
      </c>
      <c r="F1988" s="205" t="s">
        <v>20570</v>
      </c>
    </row>
    <row r="1989" spans="1:6" ht="81">
      <c r="A1989" s="201" t="s">
        <v>4654</v>
      </c>
      <c r="B1989" s="204" t="s">
        <v>4655</v>
      </c>
      <c r="C1989" s="201" t="s">
        <v>381</v>
      </c>
      <c r="D1989" s="205" t="s">
        <v>20571</v>
      </c>
      <c r="E1989" s="202" t="s">
        <v>18406</v>
      </c>
      <c r="F1989" s="205" t="s">
        <v>18600</v>
      </c>
    </row>
    <row r="1990" spans="1:6" ht="81">
      <c r="A1990" s="201" t="s">
        <v>4656</v>
      </c>
      <c r="B1990" s="204" t="s">
        <v>4657</v>
      </c>
      <c r="C1990" s="201" t="s">
        <v>381</v>
      </c>
      <c r="D1990" s="205" t="s">
        <v>20572</v>
      </c>
      <c r="E1990" s="202" t="s">
        <v>18406</v>
      </c>
      <c r="F1990" s="205" t="s">
        <v>20573</v>
      </c>
    </row>
    <row r="1991" spans="1:6" ht="81">
      <c r="A1991" s="201" t="s">
        <v>4658</v>
      </c>
      <c r="B1991" s="204" t="s">
        <v>4659</v>
      </c>
      <c r="C1991" s="201" t="s">
        <v>381</v>
      </c>
      <c r="D1991" s="205" t="s">
        <v>20574</v>
      </c>
      <c r="E1991" s="202" t="s">
        <v>18406</v>
      </c>
      <c r="F1991" s="205" t="s">
        <v>20575</v>
      </c>
    </row>
    <row r="1992" spans="1:6" ht="81">
      <c r="A1992" s="201" t="s">
        <v>4660</v>
      </c>
      <c r="B1992" s="204" t="s">
        <v>4661</v>
      </c>
      <c r="C1992" s="201" t="s">
        <v>381</v>
      </c>
      <c r="D1992" s="205" t="s">
        <v>18828</v>
      </c>
      <c r="E1992" s="202" t="s">
        <v>18406</v>
      </c>
      <c r="F1992" s="205" t="s">
        <v>20576</v>
      </c>
    </row>
    <row r="1993" spans="1:6" ht="81">
      <c r="A1993" s="201" t="s">
        <v>4662</v>
      </c>
      <c r="B1993" s="204" t="s">
        <v>4663</v>
      </c>
      <c r="C1993" s="201" t="s">
        <v>381</v>
      </c>
      <c r="D1993" s="205" t="s">
        <v>20577</v>
      </c>
      <c r="E1993" s="202" t="s">
        <v>18406</v>
      </c>
      <c r="F1993" s="205" t="s">
        <v>20578</v>
      </c>
    </row>
    <row r="1994" spans="1:6" ht="81">
      <c r="A1994" s="201" t="s">
        <v>4664</v>
      </c>
      <c r="B1994" s="204" t="s">
        <v>4665</v>
      </c>
      <c r="C1994" s="201" t="s">
        <v>381</v>
      </c>
      <c r="D1994" s="205" t="s">
        <v>20579</v>
      </c>
      <c r="E1994" s="202" t="s">
        <v>18406</v>
      </c>
      <c r="F1994" s="205" t="s">
        <v>20580</v>
      </c>
    </row>
    <row r="1995" spans="1:6" ht="81">
      <c r="A1995" s="201" t="s">
        <v>4666</v>
      </c>
      <c r="B1995" s="204" t="s">
        <v>4667</v>
      </c>
      <c r="C1995" s="201" t="s">
        <v>381</v>
      </c>
      <c r="D1995" s="205" t="s">
        <v>20581</v>
      </c>
      <c r="E1995" s="202" t="s">
        <v>18406</v>
      </c>
      <c r="F1995" s="205" t="s">
        <v>20582</v>
      </c>
    </row>
    <row r="1996" spans="1:6" ht="81">
      <c r="A1996" s="201" t="s">
        <v>4668</v>
      </c>
      <c r="B1996" s="204" t="s">
        <v>4669</v>
      </c>
      <c r="C1996" s="201" t="s">
        <v>381</v>
      </c>
      <c r="D1996" s="205" t="s">
        <v>20583</v>
      </c>
      <c r="E1996" s="202" t="s">
        <v>18406</v>
      </c>
      <c r="F1996" s="205" t="s">
        <v>20584</v>
      </c>
    </row>
    <row r="1997" spans="1:6" ht="81">
      <c r="A1997" s="201" t="s">
        <v>4670</v>
      </c>
      <c r="B1997" s="204" t="s">
        <v>4671</v>
      </c>
      <c r="C1997" s="201" t="s">
        <v>381</v>
      </c>
      <c r="D1997" s="205" t="s">
        <v>20585</v>
      </c>
      <c r="E1997" s="202" t="s">
        <v>18406</v>
      </c>
      <c r="F1997" s="205" t="s">
        <v>20586</v>
      </c>
    </row>
    <row r="1998" spans="1:6" ht="81">
      <c r="A1998" s="201" t="s">
        <v>4672</v>
      </c>
      <c r="B1998" s="204" t="s">
        <v>4673</v>
      </c>
      <c r="C1998" s="201" t="s">
        <v>381</v>
      </c>
      <c r="D1998" s="205" t="s">
        <v>20587</v>
      </c>
      <c r="E1998" s="202" t="s">
        <v>18406</v>
      </c>
      <c r="F1998" s="205" t="s">
        <v>20588</v>
      </c>
    </row>
    <row r="1999" spans="1:6" ht="81">
      <c r="A1999" s="201" t="s">
        <v>4674</v>
      </c>
      <c r="B1999" s="204" t="s">
        <v>4675</v>
      </c>
      <c r="C1999" s="201" t="s">
        <v>381</v>
      </c>
      <c r="D1999" s="205" t="s">
        <v>20589</v>
      </c>
      <c r="E1999" s="202" t="s">
        <v>18406</v>
      </c>
      <c r="F1999" s="205" t="s">
        <v>20590</v>
      </c>
    </row>
    <row r="2000" spans="1:6" ht="81">
      <c r="A2000" s="201" t="s">
        <v>4676</v>
      </c>
      <c r="B2000" s="204" t="s">
        <v>4677</v>
      </c>
      <c r="C2000" s="201" t="s">
        <v>381</v>
      </c>
      <c r="D2000" s="205" t="s">
        <v>20591</v>
      </c>
      <c r="E2000" s="202" t="s">
        <v>18406</v>
      </c>
      <c r="F2000" s="205" t="s">
        <v>20592</v>
      </c>
    </row>
    <row r="2001" spans="1:6" ht="81">
      <c r="A2001" s="201" t="s">
        <v>4678</v>
      </c>
      <c r="B2001" s="204" t="s">
        <v>4679</v>
      </c>
      <c r="C2001" s="201" t="s">
        <v>381</v>
      </c>
      <c r="D2001" s="205" t="s">
        <v>20593</v>
      </c>
      <c r="E2001" s="202" t="s">
        <v>18406</v>
      </c>
      <c r="F2001" s="205" t="s">
        <v>20594</v>
      </c>
    </row>
    <row r="2002" spans="1:6" ht="81">
      <c r="A2002" s="201" t="s">
        <v>4680</v>
      </c>
      <c r="B2002" s="204" t="s">
        <v>4681</v>
      </c>
      <c r="C2002" s="201" t="s">
        <v>381</v>
      </c>
      <c r="D2002" s="205" t="s">
        <v>20595</v>
      </c>
      <c r="E2002" s="202" t="s">
        <v>18406</v>
      </c>
      <c r="F2002" s="205" t="s">
        <v>20596</v>
      </c>
    </row>
    <row r="2003" spans="1:6" ht="81">
      <c r="A2003" s="201" t="s">
        <v>4682</v>
      </c>
      <c r="B2003" s="204" t="s">
        <v>4683</v>
      </c>
      <c r="C2003" s="201" t="s">
        <v>381</v>
      </c>
      <c r="D2003" s="205" t="s">
        <v>20597</v>
      </c>
      <c r="E2003" s="202" t="s">
        <v>18406</v>
      </c>
      <c r="F2003" s="205" t="s">
        <v>20598</v>
      </c>
    </row>
    <row r="2004" spans="1:6" ht="81">
      <c r="A2004" s="201" t="s">
        <v>4684</v>
      </c>
      <c r="B2004" s="204" t="s">
        <v>4685</v>
      </c>
      <c r="C2004" s="201" t="s">
        <v>381</v>
      </c>
      <c r="D2004" s="205" t="s">
        <v>20599</v>
      </c>
      <c r="E2004" s="202" t="s">
        <v>18406</v>
      </c>
      <c r="F2004" s="205" t="s">
        <v>20600</v>
      </c>
    </row>
    <row r="2005" spans="1:6" ht="81">
      <c r="A2005" s="201" t="s">
        <v>4686</v>
      </c>
      <c r="B2005" s="204" t="s">
        <v>4687</v>
      </c>
      <c r="C2005" s="201" t="s">
        <v>381</v>
      </c>
      <c r="D2005" s="205" t="s">
        <v>20601</v>
      </c>
      <c r="E2005" s="202" t="s">
        <v>18406</v>
      </c>
      <c r="F2005" s="205" t="s">
        <v>20602</v>
      </c>
    </row>
    <row r="2006" spans="1:6" ht="81">
      <c r="A2006" s="201" t="s">
        <v>4688</v>
      </c>
      <c r="B2006" s="204" t="s">
        <v>4689</v>
      </c>
      <c r="C2006" s="201" t="s">
        <v>381</v>
      </c>
      <c r="D2006" s="205" t="s">
        <v>20603</v>
      </c>
      <c r="E2006" s="202" t="s">
        <v>18406</v>
      </c>
      <c r="F2006" s="205" t="s">
        <v>20604</v>
      </c>
    </row>
    <row r="2007" spans="1:6" ht="40.5">
      <c r="A2007" s="201" t="s">
        <v>4690</v>
      </c>
      <c r="B2007" s="204" t="s">
        <v>4691</v>
      </c>
      <c r="C2007" s="201" t="s">
        <v>217</v>
      </c>
      <c r="D2007" s="205" t="s">
        <v>3592</v>
      </c>
      <c r="E2007" s="202" t="s">
        <v>18406</v>
      </c>
      <c r="F2007" s="205" t="s">
        <v>8709</v>
      </c>
    </row>
    <row r="2008" spans="1:6" ht="40.5">
      <c r="A2008" s="201" t="s">
        <v>4693</v>
      </c>
      <c r="B2008" s="204" t="s">
        <v>4694</v>
      </c>
      <c r="C2008" s="201" t="s">
        <v>217</v>
      </c>
      <c r="D2008" s="205" t="s">
        <v>10535</v>
      </c>
      <c r="E2008" s="202" t="s">
        <v>18406</v>
      </c>
      <c r="F2008" s="205" t="s">
        <v>6314</v>
      </c>
    </row>
    <row r="2009" spans="1:6" ht="81">
      <c r="A2009" s="201" t="s">
        <v>4696</v>
      </c>
      <c r="B2009" s="204" t="s">
        <v>4697</v>
      </c>
      <c r="C2009" s="201" t="s">
        <v>381</v>
      </c>
      <c r="D2009" s="205" t="s">
        <v>20605</v>
      </c>
      <c r="E2009" s="202" t="s">
        <v>18406</v>
      </c>
      <c r="F2009" s="205" t="s">
        <v>20606</v>
      </c>
    </row>
    <row r="2010" spans="1:6" ht="27">
      <c r="A2010" s="201" t="s">
        <v>4698</v>
      </c>
      <c r="B2010" s="204" t="s">
        <v>4699</v>
      </c>
      <c r="C2010" s="201" t="s">
        <v>381</v>
      </c>
      <c r="D2010" s="205" t="s">
        <v>20607</v>
      </c>
      <c r="E2010" s="202" t="s">
        <v>18406</v>
      </c>
      <c r="F2010" s="205" t="s">
        <v>20608</v>
      </c>
    </row>
    <row r="2011" spans="1:6" ht="94.5">
      <c r="A2011" s="201" t="s">
        <v>4701</v>
      </c>
      <c r="B2011" s="204" t="s">
        <v>4702</v>
      </c>
      <c r="C2011" s="201" t="s">
        <v>381</v>
      </c>
      <c r="D2011" s="205" t="s">
        <v>20609</v>
      </c>
      <c r="E2011" s="202" t="s">
        <v>18406</v>
      </c>
      <c r="F2011" s="205" t="s">
        <v>20610</v>
      </c>
    </row>
    <row r="2012" spans="1:6" ht="94.5">
      <c r="A2012" s="201" t="s">
        <v>4703</v>
      </c>
      <c r="B2012" s="204" t="s">
        <v>4704</v>
      </c>
      <c r="C2012" s="201" t="s">
        <v>381</v>
      </c>
      <c r="D2012" s="205" t="s">
        <v>20240</v>
      </c>
      <c r="E2012" s="202" t="s">
        <v>18406</v>
      </c>
      <c r="F2012" s="205" t="s">
        <v>20611</v>
      </c>
    </row>
    <row r="2013" spans="1:6" ht="94.5">
      <c r="A2013" s="201" t="s">
        <v>4705</v>
      </c>
      <c r="B2013" s="204" t="s">
        <v>4706</v>
      </c>
      <c r="C2013" s="201" t="s">
        <v>381</v>
      </c>
      <c r="D2013" s="205" t="s">
        <v>20612</v>
      </c>
      <c r="E2013" s="202" t="s">
        <v>18406</v>
      </c>
      <c r="F2013" s="205" t="s">
        <v>20613</v>
      </c>
    </row>
    <row r="2014" spans="1:6" ht="94.5">
      <c r="A2014" s="201" t="s">
        <v>4707</v>
      </c>
      <c r="B2014" s="204" t="s">
        <v>4708</v>
      </c>
      <c r="C2014" s="201" t="s">
        <v>381</v>
      </c>
      <c r="D2014" s="205" t="s">
        <v>20614</v>
      </c>
      <c r="E2014" s="202" t="s">
        <v>18406</v>
      </c>
      <c r="F2014" s="205" t="s">
        <v>20615</v>
      </c>
    </row>
    <row r="2015" spans="1:6" ht="94.5">
      <c r="A2015" s="201" t="s">
        <v>4709</v>
      </c>
      <c r="B2015" s="204" t="s">
        <v>4710</v>
      </c>
      <c r="C2015" s="201" t="s">
        <v>381</v>
      </c>
      <c r="D2015" s="205" t="s">
        <v>20616</v>
      </c>
      <c r="E2015" s="202" t="s">
        <v>18406</v>
      </c>
      <c r="F2015" s="205" t="s">
        <v>20617</v>
      </c>
    </row>
    <row r="2016" spans="1:6" ht="94.5">
      <c r="A2016" s="201" t="s">
        <v>4711</v>
      </c>
      <c r="B2016" s="204" t="s">
        <v>4712</v>
      </c>
      <c r="C2016" s="201" t="s">
        <v>381</v>
      </c>
      <c r="D2016" s="205" t="s">
        <v>20618</v>
      </c>
      <c r="E2016" s="202" t="s">
        <v>18406</v>
      </c>
      <c r="F2016" s="205" t="s">
        <v>20619</v>
      </c>
    </row>
    <row r="2017" spans="1:6" ht="94.5">
      <c r="A2017" s="201" t="s">
        <v>4713</v>
      </c>
      <c r="B2017" s="204" t="s">
        <v>4714</v>
      </c>
      <c r="C2017" s="201" t="s">
        <v>381</v>
      </c>
      <c r="D2017" s="205" t="s">
        <v>20620</v>
      </c>
      <c r="E2017" s="202" t="s">
        <v>18406</v>
      </c>
      <c r="F2017" s="205" t="s">
        <v>20621</v>
      </c>
    </row>
    <row r="2018" spans="1:6" ht="94.5">
      <c r="A2018" s="201" t="s">
        <v>4715</v>
      </c>
      <c r="B2018" s="204" t="s">
        <v>4716</v>
      </c>
      <c r="C2018" s="201" t="s">
        <v>381</v>
      </c>
      <c r="D2018" s="205" t="s">
        <v>20622</v>
      </c>
      <c r="E2018" s="202" t="s">
        <v>18406</v>
      </c>
      <c r="F2018" s="205" t="s">
        <v>20623</v>
      </c>
    </row>
    <row r="2019" spans="1:6" ht="94.5">
      <c r="A2019" s="201" t="s">
        <v>4717</v>
      </c>
      <c r="B2019" s="204" t="s">
        <v>4718</v>
      </c>
      <c r="C2019" s="201" t="s">
        <v>381</v>
      </c>
      <c r="D2019" s="205" t="s">
        <v>20624</v>
      </c>
      <c r="E2019" s="202" t="s">
        <v>18406</v>
      </c>
      <c r="F2019" s="205" t="s">
        <v>20625</v>
      </c>
    </row>
    <row r="2020" spans="1:6" ht="94.5">
      <c r="A2020" s="201" t="s">
        <v>4719</v>
      </c>
      <c r="B2020" s="204" t="s">
        <v>4720</v>
      </c>
      <c r="C2020" s="201" t="s">
        <v>381</v>
      </c>
      <c r="D2020" s="205" t="s">
        <v>20626</v>
      </c>
      <c r="E2020" s="202" t="s">
        <v>18406</v>
      </c>
      <c r="F2020" s="205" t="s">
        <v>20627</v>
      </c>
    </row>
    <row r="2021" spans="1:6" ht="94.5">
      <c r="A2021" s="201" t="s">
        <v>4721</v>
      </c>
      <c r="B2021" s="204" t="s">
        <v>4722</v>
      </c>
      <c r="C2021" s="201" t="s">
        <v>381</v>
      </c>
      <c r="D2021" s="205" t="s">
        <v>20628</v>
      </c>
      <c r="E2021" s="202" t="s">
        <v>18406</v>
      </c>
      <c r="F2021" s="205" t="s">
        <v>20629</v>
      </c>
    </row>
    <row r="2022" spans="1:6" ht="94.5">
      <c r="A2022" s="201" t="s">
        <v>4723</v>
      </c>
      <c r="B2022" s="204" t="s">
        <v>4724</v>
      </c>
      <c r="C2022" s="201" t="s">
        <v>381</v>
      </c>
      <c r="D2022" s="205" t="s">
        <v>20630</v>
      </c>
      <c r="E2022" s="202" t="s">
        <v>18406</v>
      </c>
      <c r="F2022" s="205" t="s">
        <v>20631</v>
      </c>
    </row>
    <row r="2023" spans="1:6" ht="94.5">
      <c r="A2023" s="201" t="s">
        <v>4725</v>
      </c>
      <c r="B2023" s="204" t="s">
        <v>4726</v>
      </c>
      <c r="C2023" s="201" t="s">
        <v>381</v>
      </c>
      <c r="D2023" s="205" t="s">
        <v>20632</v>
      </c>
      <c r="E2023" s="202" t="s">
        <v>18406</v>
      </c>
      <c r="F2023" s="205" t="s">
        <v>20633</v>
      </c>
    </row>
    <row r="2024" spans="1:6" ht="81">
      <c r="A2024" s="201" t="s">
        <v>4727</v>
      </c>
      <c r="B2024" s="204" t="s">
        <v>4728</v>
      </c>
      <c r="C2024" s="201" t="s">
        <v>381</v>
      </c>
      <c r="D2024" s="205" t="s">
        <v>20634</v>
      </c>
      <c r="E2024" s="202" t="s">
        <v>18406</v>
      </c>
      <c r="F2024" s="205" t="s">
        <v>20635</v>
      </c>
    </row>
    <row r="2025" spans="1:6" ht="81">
      <c r="A2025" s="201" t="s">
        <v>4729</v>
      </c>
      <c r="B2025" s="204" t="s">
        <v>4730</v>
      </c>
      <c r="C2025" s="201" t="s">
        <v>381</v>
      </c>
      <c r="D2025" s="205" t="s">
        <v>20636</v>
      </c>
      <c r="E2025" s="202" t="s">
        <v>18406</v>
      </c>
      <c r="F2025" s="205" t="s">
        <v>20637</v>
      </c>
    </row>
    <row r="2026" spans="1:6" ht="94.5">
      <c r="A2026" s="201" t="s">
        <v>4731</v>
      </c>
      <c r="B2026" s="204" t="s">
        <v>4732</v>
      </c>
      <c r="C2026" s="201" t="s">
        <v>381</v>
      </c>
      <c r="D2026" s="205" t="s">
        <v>20638</v>
      </c>
      <c r="E2026" s="202" t="s">
        <v>18406</v>
      </c>
      <c r="F2026" s="205" t="s">
        <v>20639</v>
      </c>
    </row>
    <row r="2027" spans="1:6" ht="94.5">
      <c r="A2027" s="201" t="s">
        <v>4733</v>
      </c>
      <c r="B2027" s="204" t="s">
        <v>4734</v>
      </c>
      <c r="C2027" s="201" t="s">
        <v>381</v>
      </c>
      <c r="D2027" s="205" t="s">
        <v>20640</v>
      </c>
      <c r="E2027" s="202" t="s">
        <v>18406</v>
      </c>
      <c r="F2027" s="205" t="s">
        <v>20641</v>
      </c>
    </row>
    <row r="2028" spans="1:6" ht="54">
      <c r="A2028" s="201" t="s">
        <v>4735</v>
      </c>
      <c r="B2028" s="204" t="s">
        <v>4736</v>
      </c>
      <c r="C2028" s="201" t="s">
        <v>381</v>
      </c>
      <c r="D2028" s="205" t="s">
        <v>8353</v>
      </c>
      <c r="E2028" s="202" t="s">
        <v>18406</v>
      </c>
      <c r="F2028" s="205" t="s">
        <v>20642</v>
      </c>
    </row>
    <row r="2029" spans="1:6" ht="54">
      <c r="A2029" s="201" t="s">
        <v>4737</v>
      </c>
      <c r="B2029" s="204" t="s">
        <v>4738</v>
      </c>
      <c r="C2029" s="201" t="s">
        <v>381</v>
      </c>
      <c r="D2029" s="205" t="s">
        <v>20643</v>
      </c>
      <c r="E2029" s="202" t="s">
        <v>18406</v>
      </c>
      <c r="F2029" s="205" t="s">
        <v>1646</v>
      </c>
    </row>
    <row r="2030" spans="1:6" ht="54">
      <c r="A2030" s="201" t="s">
        <v>4740</v>
      </c>
      <c r="B2030" s="204" t="s">
        <v>4741</v>
      </c>
      <c r="C2030" s="201" t="s">
        <v>381</v>
      </c>
      <c r="D2030" s="205" t="s">
        <v>20644</v>
      </c>
      <c r="E2030" s="202" t="s">
        <v>18406</v>
      </c>
      <c r="F2030" s="205" t="s">
        <v>20645</v>
      </c>
    </row>
    <row r="2031" spans="1:6" ht="54">
      <c r="A2031" s="201" t="s">
        <v>4742</v>
      </c>
      <c r="B2031" s="204" t="s">
        <v>4743</v>
      </c>
      <c r="C2031" s="201" t="s">
        <v>381</v>
      </c>
      <c r="D2031" s="205" t="s">
        <v>20646</v>
      </c>
      <c r="E2031" s="202" t="s">
        <v>18406</v>
      </c>
      <c r="F2031" s="205" t="s">
        <v>20647</v>
      </c>
    </row>
    <row r="2032" spans="1:6" ht="54">
      <c r="A2032" s="201" t="s">
        <v>4745</v>
      </c>
      <c r="B2032" s="204" t="s">
        <v>4746</v>
      </c>
      <c r="C2032" s="201" t="s">
        <v>381</v>
      </c>
      <c r="D2032" s="205" t="s">
        <v>20648</v>
      </c>
      <c r="E2032" s="202" t="s">
        <v>18406</v>
      </c>
      <c r="F2032" s="205" t="s">
        <v>1307</v>
      </c>
    </row>
    <row r="2033" spans="1:6" ht="54">
      <c r="A2033" s="201" t="s">
        <v>4747</v>
      </c>
      <c r="B2033" s="204" t="s">
        <v>4748</v>
      </c>
      <c r="C2033" s="201" t="s">
        <v>381</v>
      </c>
      <c r="D2033" s="205" t="s">
        <v>20649</v>
      </c>
      <c r="E2033" s="202" t="s">
        <v>18406</v>
      </c>
      <c r="F2033" s="205" t="s">
        <v>20650</v>
      </c>
    </row>
    <row r="2034" spans="1:6" ht="94.5">
      <c r="A2034" s="201" t="s">
        <v>4749</v>
      </c>
      <c r="B2034" s="204" t="s">
        <v>4750</v>
      </c>
      <c r="C2034" s="201" t="s">
        <v>381</v>
      </c>
      <c r="D2034" s="205" t="s">
        <v>20651</v>
      </c>
      <c r="E2034" s="202" t="s">
        <v>18406</v>
      </c>
      <c r="F2034" s="205" t="s">
        <v>20652</v>
      </c>
    </row>
    <row r="2035" spans="1:6" ht="94.5">
      <c r="A2035" s="201" t="s">
        <v>4751</v>
      </c>
      <c r="B2035" s="204" t="s">
        <v>4752</v>
      </c>
      <c r="C2035" s="201" t="s">
        <v>31</v>
      </c>
      <c r="D2035" s="205" t="s">
        <v>20653</v>
      </c>
      <c r="E2035" s="202" t="s">
        <v>18406</v>
      </c>
      <c r="F2035" s="205" t="s">
        <v>20654</v>
      </c>
    </row>
    <row r="2036" spans="1:6" ht="94.5">
      <c r="A2036" s="201" t="s">
        <v>4753</v>
      </c>
      <c r="B2036" s="204" t="s">
        <v>4754</v>
      </c>
      <c r="C2036" s="201" t="s">
        <v>31</v>
      </c>
      <c r="D2036" s="205" t="s">
        <v>20655</v>
      </c>
      <c r="E2036" s="202" t="s">
        <v>18406</v>
      </c>
      <c r="F2036" s="205" t="s">
        <v>20656</v>
      </c>
    </row>
    <row r="2037" spans="1:6" ht="94.5">
      <c r="A2037" s="201" t="s">
        <v>4755</v>
      </c>
      <c r="B2037" s="204" t="s">
        <v>4756</v>
      </c>
      <c r="C2037" s="201" t="s">
        <v>31</v>
      </c>
      <c r="D2037" s="205" t="s">
        <v>20657</v>
      </c>
      <c r="E2037" s="202" t="s">
        <v>18406</v>
      </c>
      <c r="F2037" s="205" t="s">
        <v>20658</v>
      </c>
    </row>
    <row r="2038" spans="1:6" ht="67.5">
      <c r="A2038" s="201" t="s">
        <v>4757</v>
      </c>
      <c r="B2038" s="204" t="s">
        <v>4758</v>
      </c>
      <c r="C2038" s="201" t="s">
        <v>31</v>
      </c>
      <c r="D2038" s="205" t="s">
        <v>20659</v>
      </c>
      <c r="E2038" s="202" t="s">
        <v>18406</v>
      </c>
      <c r="F2038" s="205" t="s">
        <v>20660</v>
      </c>
    </row>
    <row r="2039" spans="1:6" ht="81">
      <c r="A2039" s="201" t="s">
        <v>4759</v>
      </c>
      <c r="B2039" s="204" t="s">
        <v>4760</v>
      </c>
      <c r="C2039" s="201" t="s">
        <v>31</v>
      </c>
      <c r="D2039" s="205" t="s">
        <v>20661</v>
      </c>
      <c r="E2039" s="202" t="s">
        <v>18406</v>
      </c>
      <c r="F2039" s="205" t="s">
        <v>20662</v>
      </c>
    </row>
    <row r="2040" spans="1:6" ht="94.5">
      <c r="A2040" s="201" t="s">
        <v>4761</v>
      </c>
      <c r="B2040" s="204" t="s">
        <v>4762</v>
      </c>
      <c r="C2040" s="201" t="s">
        <v>31</v>
      </c>
      <c r="D2040" s="205" t="s">
        <v>20663</v>
      </c>
      <c r="E2040" s="202" t="s">
        <v>18406</v>
      </c>
      <c r="F2040" s="205" t="s">
        <v>20664</v>
      </c>
    </row>
    <row r="2041" spans="1:6" ht="94.5">
      <c r="A2041" s="201" t="s">
        <v>4763</v>
      </c>
      <c r="B2041" s="204" t="s">
        <v>4764</v>
      </c>
      <c r="C2041" s="201" t="s">
        <v>31</v>
      </c>
      <c r="D2041" s="205" t="s">
        <v>20665</v>
      </c>
      <c r="E2041" s="202" t="s">
        <v>18406</v>
      </c>
      <c r="F2041" s="205" t="s">
        <v>20666</v>
      </c>
    </row>
    <row r="2042" spans="1:6" ht="94.5">
      <c r="A2042" s="201" t="s">
        <v>4765</v>
      </c>
      <c r="B2042" s="204" t="s">
        <v>4766</v>
      </c>
      <c r="C2042" s="201" t="s">
        <v>31</v>
      </c>
      <c r="D2042" s="205" t="s">
        <v>20667</v>
      </c>
      <c r="E2042" s="202" t="s">
        <v>18406</v>
      </c>
      <c r="F2042" s="205" t="s">
        <v>20668</v>
      </c>
    </row>
    <row r="2043" spans="1:6" ht="27">
      <c r="A2043" s="201">
        <v>100701</v>
      </c>
      <c r="B2043" s="204" t="s">
        <v>4767</v>
      </c>
      <c r="C2043" s="201" t="s">
        <v>31</v>
      </c>
      <c r="D2043" s="205">
        <v>662.44</v>
      </c>
      <c r="E2043" s="202" t="s">
        <v>18406</v>
      </c>
      <c r="F2043" s="205">
        <v>664.44</v>
      </c>
    </row>
    <row r="2044" spans="1:6" ht="67.5">
      <c r="A2044" s="201" t="s">
        <v>4768</v>
      </c>
      <c r="B2044" s="204" t="s">
        <v>4769</v>
      </c>
      <c r="C2044" s="201" t="s">
        <v>31</v>
      </c>
      <c r="D2044" s="205" t="s">
        <v>20669</v>
      </c>
      <c r="E2044" s="202" t="s">
        <v>18406</v>
      </c>
      <c r="F2044" s="205" t="s">
        <v>20670</v>
      </c>
    </row>
    <row r="2045" spans="1:6" ht="67.5">
      <c r="A2045" s="201" t="s">
        <v>4770</v>
      </c>
      <c r="B2045" s="204" t="s">
        <v>4771</v>
      </c>
      <c r="C2045" s="201" t="s">
        <v>31</v>
      </c>
      <c r="D2045" s="205" t="s">
        <v>20671</v>
      </c>
      <c r="E2045" s="202" t="s">
        <v>18406</v>
      </c>
      <c r="F2045" s="205" t="s">
        <v>20672</v>
      </c>
    </row>
    <row r="2046" spans="1:6" ht="40.5">
      <c r="A2046" s="201" t="s">
        <v>4773</v>
      </c>
      <c r="B2046" s="204" t="s">
        <v>4774</v>
      </c>
      <c r="C2046" s="201" t="s">
        <v>217</v>
      </c>
      <c r="D2046" s="205" t="s">
        <v>20673</v>
      </c>
      <c r="E2046" s="202" t="s">
        <v>18406</v>
      </c>
      <c r="F2046" s="205" t="s">
        <v>20674</v>
      </c>
    </row>
    <row r="2047" spans="1:6" ht="27">
      <c r="A2047" s="201" t="s">
        <v>4776</v>
      </c>
      <c r="B2047" s="204" t="s">
        <v>4777</v>
      </c>
      <c r="C2047" s="201" t="s">
        <v>217</v>
      </c>
      <c r="D2047" s="205" t="s">
        <v>9187</v>
      </c>
      <c r="E2047" s="202" t="s">
        <v>18406</v>
      </c>
      <c r="F2047" s="205" t="s">
        <v>20675</v>
      </c>
    </row>
    <row r="2048" spans="1:6" ht="94.5">
      <c r="A2048" s="201" t="s">
        <v>4778</v>
      </c>
      <c r="B2048" s="204" t="s">
        <v>4779</v>
      </c>
      <c r="C2048" s="201" t="s">
        <v>217</v>
      </c>
      <c r="D2048" s="205" t="s">
        <v>20676</v>
      </c>
      <c r="E2048" s="202" t="s">
        <v>18406</v>
      </c>
      <c r="F2048" s="205" t="s">
        <v>20677</v>
      </c>
    </row>
    <row r="2049" spans="1:6" ht="81">
      <c r="A2049" s="201" t="s">
        <v>4780</v>
      </c>
      <c r="B2049" s="204" t="s">
        <v>4781</v>
      </c>
      <c r="C2049" s="201" t="s">
        <v>217</v>
      </c>
      <c r="D2049" s="205" t="s">
        <v>20678</v>
      </c>
      <c r="E2049" s="202" t="s">
        <v>18406</v>
      </c>
      <c r="F2049" s="205" t="s">
        <v>20679</v>
      </c>
    </row>
    <row r="2050" spans="1:6" ht="40.5">
      <c r="A2050" s="201" t="s">
        <v>4782</v>
      </c>
      <c r="B2050" s="204" t="s">
        <v>4783</v>
      </c>
      <c r="C2050" s="201" t="s">
        <v>217</v>
      </c>
      <c r="D2050" s="205" t="s">
        <v>20680</v>
      </c>
      <c r="E2050" s="202" t="s">
        <v>18406</v>
      </c>
      <c r="F2050" s="205" t="s">
        <v>20681</v>
      </c>
    </row>
    <row r="2051" spans="1:6" ht="27">
      <c r="A2051" s="201">
        <v>99855</v>
      </c>
      <c r="B2051" s="204" t="s">
        <v>4784</v>
      </c>
      <c r="C2051" s="201" t="s">
        <v>217</v>
      </c>
      <c r="D2051" s="205">
        <v>97.06</v>
      </c>
      <c r="E2051" s="202" t="s">
        <v>18406</v>
      </c>
      <c r="F2051" s="205">
        <v>101.63</v>
      </c>
    </row>
    <row r="2052" spans="1:6" ht="27">
      <c r="A2052" s="201" t="s">
        <v>4785</v>
      </c>
      <c r="B2052" s="204" t="s">
        <v>4786</v>
      </c>
      <c r="C2052" s="201" t="s">
        <v>217</v>
      </c>
      <c r="D2052" s="205" t="s">
        <v>20683</v>
      </c>
      <c r="E2052" s="202" t="s">
        <v>18406</v>
      </c>
      <c r="F2052" s="205" t="s">
        <v>20684</v>
      </c>
    </row>
    <row r="2053" spans="1:6" ht="40.5">
      <c r="A2053" s="201">
        <v>99861</v>
      </c>
      <c r="B2053" s="204" t="s">
        <v>4787</v>
      </c>
      <c r="C2053" s="201" t="s">
        <v>31</v>
      </c>
      <c r="D2053" s="205">
        <v>584.15</v>
      </c>
      <c r="E2053" s="202" t="s">
        <v>18406</v>
      </c>
      <c r="F2053" s="205">
        <v>625.16</v>
      </c>
    </row>
    <row r="2054" spans="1:6" ht="40.5">
      <c r="A2054" s="201" t="s">
        <v>4788</v>
      </c>
      <c r="B2054" s="204" t="s">
        <v>4789</v>
      </c>
      <c r="C2054" s="201" t="s">
        <v>31</v>
      </c>
      <c r="D2054" s="205" t="s">
        <v>20685</v>
      </c>
      <c r="E2054" s="202" t="s">
        <v>18406</v>
      </c>
      <c r="F2054" s="205">
        <v>583.41999999999996</v>
      </c>
    </row>
    <row r="2055" spans="1:6" ht="27">
      <c r="A2055" s="201" t="s">
        <v>4790</v>
      </c>
      <c r="B2055" s="204" t="s">
        <v>4791</v>
      </c>
      <c r="C2055" s="201" t="s">
        <v>381</v>
      </c>
      <c r="D2055" s="205" t="s">
        <v>20686</v>
      </c>
      <c r="E2055" s="202" t="s">
        <v>18406</v>
      </c>
      <c r="F2055" s="205" t="s">
        <v>20687</v>
      </c>
    </row>
    <row r="2056" spans="1:6" ht="40.5">
      <c r="A2056" s="201">
        <v>91338</v>
      </c>
      <c r="B2056" s="204" t="s">
        <v>4792</v>
      </c>
      <c r="C2056" s="201" t="s">
        <v>31</v>
      </c>
      <c r="D2056" s="205">
        <v>670.91</v>
      </c>
      <c r="E2056" s="202" t="s">
        <v>18406</v>
      </c>
      <c r="F2056" s="205">
        <v>672.29</v>
      </c>
    </row>
    <row r="2057" spans="1:6" ht="54">
      <c r="A2057" s="201" t="s">
        <v>4793</v>
      </c>
      <c r="B2057" s="204" t="s">
        <v>4794</v>
      </c>
      <c r="C2057" s="201" t="s">
        <v>31</v>
      </c>
      <c r="D2057" s="205" t="s">
        <v>20688</v>
      </c>
      <c r="E2057" s="202" t="s">
        <v>18406</v>
      </c>
      <c r="F2057" s="205" t="s">
        <v>20689</v>
      </c>
    </row>
    <row r="2058" spans="1:6" ht="54">
      <c r="A2058" s="201" t="s">
        <v>4796</v>
      </c>
      <c r="B2058" s="204" t="s">
        <v>4797</v>
      </c>
      <c r="C2058" s="201" t="s">
        <v>381</v>
      </c>
      <c r="D2058" s="205" t="s">
        <v>20690</v>
      </c>
      <c r="E2058" s="202" t="s">
        <v>18406</v>
      </c>
      <c r="F2058" s="205" t="s">
        <v>20691</v>
      </c>
    </row>
    <row r="2059" spans="1:6" ht="54">
      <c r="A2059" s="201" t="s">
        <v>4798</v>
      </c>
      <c r="B2059" s="204" t="s">
        <v>4799</v>
      </c>
      <c r="C2059" s="201" t="s">
        <v>381</v>
      </c>
      <c r="D2059" s="205" t="s">
        <v>20692</v>
      </c>
      <c r="E2059" s="202" t="s">
        <v>18406</v>
      </c>
      <c r="F2059" s="205" t="s">
        <v>20693</v>
      </c>
    </row>
    <row r="2060" spans="1:6" ht="54">
      <c r="A2060" s="201" t="s">
        <v>4800</v>
      </c>
      <c r="B2060" s="204" t="s">
        <v>4801</v>
      </c>
      <c r="C2060" s="201" t="s">
        <v>381</v>
      </c>
      <c r="D2060" s="205" t="s">
        <v>20694</v>
      </c>
      <c r="E2060" s="202" t="s">
        <v>18406</v>
      </c>
      <c r="F2060" s="205" t="s">
        <v>20695</v>
      </c>
    </row>
    <row r="2061" spans="1:6" ht="54">
      <c r="A2061" s="201" t="s">
        <v>4802</v>
      </c>
      <c r="B2061" s="204" t="s">
        <v>4803</v>
      </c>
      <c r="C2061" s="201" t="s">
        <v>31</v>
      </c>
      <c r="D2061" s="205" t="s">
        <v>20696</v>
      </c>
      <c r="E2061" s="202" t="s">
        <v>18406</v>
      </c>
      <c r="F2061" s="205" t="s">
        <v>20697</v>
      </c>
    </row>
    <row r="2062" spans="1:6" ht="27">
      <c r="A2062" s="201" t="s">
        <v>4804</v>
      </c>
      <c r="B2062" s="204" t="s">
        <v>4805</v>
      </c>
      <c r="C2062" s="201" t="s">
        <v>381</v>
      </c>
      <c r="D2062" s="205" t="s">
        <v>20698</v>
      </c>
      <c r="E2062" s="202" t="s">
        <v>18406</v>
      </c>
      <c r="F2062" s="205" t="s">
        <v>20699</v>
      </c>
    </row>
    <row r="2063" spans="1:6" ht="81">
      <c r="A2063" s="201" t="s">
        <v>4806</v>
      </c>
      <c r="B2063" s="204" t="s">
        <v>4807</v>
      </c>
      <c r="C2063" s="201" t="s">
        <v>381</v>
      </c>
      <c r="D2063" s="205" t="s">
        <v>20700</v>
      </c>
      <c r="E2063" s="202" t="s">
        <v>18406</v>
      </c>
      <c r="F2063" s="205" t="s">
        <v>20701</v>
      </c>
    </row>
    <row r="2064" spans="1:6" ht="27">
      <c r="A2064" s="201" t="s">
        <v>4808</v>
      </c>
      <c r="B2064" s="204" t="s">
        <v>4809</v>
      </c>
      <c r="C2064" s="201" t="s">
        <v>381</v>
      </c>
      <c r="D2064" s="205" t="s">
        <v>20702</v>
      </c>
      <c r="E2064" s="202" t="s">
        <v>18406</v>
      </c>
      <c r="F2064" s="205" t="s">
        <v>8825</v>
      </c>
    </row>
    <row r="2065" spans="1:6" ht="40.5">
      <c r="A2065" s="201" t="s">
        <v>4811</v>
      </c>
      <c r="B2065" s="204" t="s">
        <v>4812</v>
      </c>
      <c r="C2065" s="201" t="s">
        <v>381</v>
      </c>
      <c r="D2065" s="205" t="s">
        <v>20703</v>
      </c>
      <c r="E2065" s="202" t="s">
        <v>18406</v>
      </c>
      <c r="F2065" s="205" t="s">
        <v>17095</v>
      </c>
    </row>
    <row r="2066" spans="1:6" ht="27">
      <c r="A2066" s="201" t="s">
        <v>4814</v>
      </c>
      <c r="B2066" s="204" t="s">
        <v>4815</v>
      </c>
      <c r="C2066" s="201" t="s">
        <v>381</v>
      </c>
      <c r="D2066" s="205" t="s">
        <v>20704</v>
      </c>
      <c r="E2066" s="202" t="s">
        <v>18406</v>
      </c>
      <c r="F2066" s="205" t="s">
        <v>20705</v>
      </c>
    </row>
    <row r="2067" spans="1:6" ht="27">
      <c r="A2067" s="201" t="s">
        <v>4816</v>
      </c>
      <c r="B2067" s="204" t="s">
        <v>4817</v>
      </c>
      <c r="C2067" s="201" t="s">
        <v>381</v>
      </c>
      <c r="D2067" s="205" t="s">
        <v>20706</v>
      </c>
      <c r="E2067" s="202" t="s">
        <v>18406</v>
      </c>
      <c r="F2067" s="205" t="s">
        <v>20707</v>
      </c>
    </row>
    <row r="2068" spans="1:6" ht="27">
      <c r="A2068" s="201" t="s">
        <v>4818</v>
      </c>
      <c r="B2068" s="204" t="s">
        <v>4819</v>
      </c>
      <c r="C2068" s="201" t="s">
        <v>381</v>
      </c>
      <c r="D2068" s="205" t="s">
        <v>17182</v>
      </c>
      <c r="E2068" s="202" t="s">
        <v>18406</v>
      </c>
      <c r="F2068" s="205" t="s">
        <v>20708</v>
      </c>
    </row>
    <row r="2069" spans="1:6" ht="27">
      <c r="A2069" s="201" t="s">
        <v>4820</v>
      </c>
      <c r="B2069" s="204" t="s">
        <v>4821</v>
      </c>
      <c r="C2069" s="201" t="s">
        <v>381</v>
      </c>
      <c r="D2069" s="205" t="s">
        <v>20709</v>
      </c>
      <c r="E2069" s="202" t="s">
        <v>18406</v>
      </c>
      <c r="F2069" s="205" t="s">
        <v>20710</v>
      </c>
    </row>
    <row r="2070" spans="1:6" ht="54">
      <c r="A2070" s="201" t="s">
        <v>4822</v>
      </c>
      <c r="B2070" s="204" t="s">
        <v>4823</v>
      </c>
      <c r="C2070" s="201" t="s">
        <v>381</v>
      </c>
      <c r="D2070" s="205" t="s">
        <v>14641</v>
      </c>
      <c r="E2070" s="202" t="s">
        <v>18406</v>
      </c>
      <c r="F2070" s="205" t="s">
        <v>17715</v>
      </c>
    </row>
    <row r="2071" spans="1:6" ht="27">
      <c r="A2071" s="201" t="s">
        <v>4824</v>
      </c>
      <c r="B2071" s="204" t="s">
        <v>4825</v>
      </c>
      <c r="C2071" s="201" t="s">
        <v>381</v>
      </c>
      <c r="D2071" s="205" t="s">
        <v>20711</v>
      </c>
      <c r="E2071" s="202" t="s">
        <v>18406</v>
      </c>
      <c r="F2071" s="205" t="s">
        <v>627</v>
      </c>
    </row>
    <row r="2072" spans="1:6" ht="40.5">
      <c r="A2072" s="201" t="s">
        <v>4826</v>
      </c>
      <c r="B2072" s="204" t="s">
        <v>4827</v>
      </c>
      <c r="C2072" s="201" t="s">
        <v>31</v>
      </c>
      <c r="D2072" s="205" t="s">
        <v>8062</v>
      </c>
      <c r="E2072" s="202" t="s">
        <v>18406</v>
      </c>
      <c r="F2072" s="205" t="s">
        <v>20712</v>
      </c>
    </row>
    <row r="2073" spans="1:6" ht="40.5">
      <c r="A2073" s="201" t="s">
        <v>4828</v>
      </c>
      <c r="B2073" s="204" t="s">
        <v>4829</v>
      </c>
      <c r="C2073" s="201" t="s">
        <v>31</v>
      </c>
      <c r="D2073" s="205" t="s">
        <v>20713</v>
      </c>
      <c r="E2073" s="202" t="s">
        <v>18406</v>
      </c>
      <c r="F2073" s="205" t="s">
        <v>17543</v>
      </c>
    </row>
    <row r="2074" spans="1:6" ht="40.5">
      <c r="A2074" s="201" t="s">
        <v>4830</v>
      </c>
      <c r="B2074" s="204" t="s">
        <v>4831</v>
      </c>
      <c r="C2074" s="201" t="s">
        <v>31</v>
      </c>
      <c r="D2074" s="205" t="s">
        <v>20714</v>
      </c>
      <c r="E2074" s="202" t="s">
        <v>18406</v>
      </c>
      <c r="F2074" s="205" t="s">
        <v>20715</v>
      </c>
    </row>
    <row r="2075" spans="1:6" ht="40.5">
      <c r="A2075" s="201" t="s">
        <v>4832</v>
      </c>
      <c r="B2075" s="204" t="s">
        <v>4833</v>
      </c>
      <c r="C2075" s="201" t="s">
        <v>31</v>
      </c>
      <c r="D2075" s="205" t="s">
        <v>20716</v>
      </c>
      <c r="E2075" s="202" t="s">
        <v>18406</v>
      </c>
      <c r="F2075" s="205" t="s">
        <v>20717</v>
      </c>
    </row>
    <row r="2076" spans="1:6" ht="40.5">
      <c r="A2076" s="201" t="s">
        <v>4834</v>
      </c>
      <c r="B2076" s="204" t="s">
        <v>4835</v>
      </c>
      <c r="C2076" s="201" t="s">
        <v>31</v>
      </c>
      <c r="D2076" s="205" t="s">
        <v>20718</v>
      </c>
      <c r="E2076" s="202" t="s">
        <v>18406</v>
      </c>
      <c r="F2076" s="205" t="s">
        <v>20719</v>
      </c>
    </row>
    <row r="2077" spans="1:6" ht="40.5">
      <c r="A2077" s="201" t="s">
        <v>4836</v>
      </c>
      <c r="B2077" s="204" t="s">
        <v>4837</v>
      </c>
      <c r="C2077" s="201" t="s">
        <v>31</v>
      </c>
      <c r="D2077" s="205" t="s">
        <v>20720</v>
      </c>
      <c r="E2077" s="202" t="s">
        <v>18406</v>
      </c>
      <c r="F2077" s="205" t="s">
        <v>18717</v>
      </c>
    </row>
    <row r="2078" spans="1:6" ht="40.5">
      <c r="A2078" s="201" t="s">
        <v>4838</v>
      </c>
      <c r="B2078" s="204" t="s">
        <v>4839</v>
      </c>
      <c r="C2078" s="201" t="s">
        <v>31</v>
      </c>
      <c r="D2078" s="205" t="s">
        <v>20721</v>
      </c>
      <c r="E2078" s="202" t="s">
        <v>18406</v>
      </c>
      <c r="F2078" s="205" t="s">
        <v>20722</v>
      </c>
    </row>
    <row r="2079" spans="1:6" ht="40.5">
      <c r="A2079" s="201" t="s">
        <v>4841</v>
      </c>
      <c r="B2079" s="204" t="s">
        <v>4842</v>
      </c>
      <c r="C2079" s="201" t="s">
        <v>31</v>
      </c>
      <c r="D2079" s="205" t="s">
        <v>8011</v>
      </c>
      <c r="E2079" s="202" t="s">
        <v>18406</v>
      </c>
      <c r="F2079" s="205" t="s">
        <v>20723</v>
      </c>
    </row>
    <row r="2080" spans="1:6" ht="40.5">
      <c r="A2080" s="201" t="s">
        <v>4843</v>
      </c>
      <c r="B2080" s="204" t="s">
        <v>4844</v>
      </c>
      <c r="C2080" s="201" t="s">
        <v>31</v>
      </c>
      <c r="D2080" s="205" t="s">
        <v>20724</v>
      </c>
      <c r="E2080" s="202" t="s">
        <v>18406</v>
      </c>
      <c r="F2080" s="205" t="s">
        <v>20725</v>
      </c>
    </row>
    <row r="2081" spans="1:6" ht="40.5">
      <c r="A2081" s="201" t="s">
        <v>4845</v>
      </c>
      <c r="B2081" s="204" t="s">
        <v>4846</v>
      </c>
      <c r="C2081" s="201" t="s">
        <v>31</v>
      </c>
      <c r="D2081" s="205" t="s">
        <v>20726</v>
      </c>
      <c r="E2081" s="202" t="s">
        <v>18406</v>
      </c>
      <c r="F2081" s="205" t="s">
        <v>20727</v>
      </c>
    </row>
    <row r="2082" spans="1:6" ht="40.5">
      <c r="A2082" s="201" t="s">
        <v>4847</v>
      </c>
      <c r="B2082" s="204" t="s">
        <v>4848</v>
      </c>
      <c r="C2082" s="201" t="s">
        <v>31</v>
      </c>
      <c r="D2082" s="205" t="s">
        <v>20728</v>
      </c>
      <c r="E2082" s="202" t="s">
        <v>18406</v>
      </c>
      <c r="F2082" s="205" t="s">
        <v>20729</v>
      </c>
    </row>
    <row r="2083" spans="1:6" ht="40.5">
      <c r="A2083" s="201" t="s">
        <v>4849</v>
      </c>
      <c r="B2083" s="204" t="s">
        <v>4850</v>
      </c>
      <c r="C2083" s="201" t="s">
        <v>31</v>
      </c>
      <c r="D2083" s="205" t="s">
        <v>20730</v>
      </c>
      <c r="E2083" s="202" t="s">
        <v>18406</v>
      </c>
      <c r="F2083" s="205" t="s">
        <v>20731</v>
      </c>
    </row>
    <row r="2084" spans="1:6" ht="40.5">
      <c r="A2084" s="201" t="s">
        <v>4851</v>
      </c>
      <c r="B2084" s="204" t="s">
        <v>4852</v>
      </c>
      <c r="C2084" s="201" t="s">
        <v>31</v>
      </c>
      <c r="D2084" s="205" t="s">
        <v>20732</v>
      </c>
      <c r="E2084" s="202" t="s">
        <v>18406</v>
      </c>
      <c r="F2084" s="205" t="s">
        <v>20733</v>
      </c>
    </row>
    <row r="2085" spans="1:6" ht="40.5">
      <c r="A2085" s="201" t="s">
        <v>4853</v>
      </c>
      <c r="B2085" s="204" t="s">
        <v>4854</v>
      </c>
      <c r="C2085" s="201" t="s">
        <v>31</v>
      </c>
      <c r="D2085" s="205" t="s">
        <v>20734</v>
      </c>
      <c r="E2085" s="202" t="s">
        <v>18406</v>
      </c>
      <c r="F2085" s="205" t="s">
        <v>20735</v>
      </c>
    </row>
    <row r="2086" spans="1:6" ht="40.5">
      <c r="A2086" s="201" t="s">
        <v>4855</v>
      </c>
      <c r="B2086" s="204" t="s">
        <v>4856</v>
      </c>
      <c r="C2086" s="201" t="s">
        <v>31</v>
      </c>
      <c r="D2086" s="205" t="s">
        <v>20736</v>
      </c>
      <c r="E2086" s="202" t="s">
        <v>18406</v>
      </c>
      <c r="F2086" s="205" t="s">
        <v>20737</v>
      </c>
    </row>
    <row r="2087" spans="1:6" ht="40.5">
      <c r="A2087" s="201" t="s">
        <v>4857</v>
      </c>
      <c r="B2087" s="204" t="s">
        <v>4858</v>
      </c>
      <c r="C2087" s="201" t="s">
        <v>31</v>
      </c>
      <c r="D2087" s="205" t="s">
        <v>20738</v>
      </c>
      <c r="E2087" s="202" t="s">
        <v>18406</v>
      </c>
      <c r="F2087" s="205" t="s">
        <v>20739</v>
      </c>
    </row>
    <row r="2088" spans="1:6" ht="40.5">
      <c r="A2088" s="201" t="s">
        <v>4859</v>
      </c>
      <c r="B2088" s="204" t="s">
        <v>4860</v>
      </c>
      <c r="C2088" s="201" t="s">
        <v>31</v>
      </c>
      <c r="D2088" s="205" t="s">
        <v>20740</v>
      </c>
      <c r="E2088" s="202" t="s">
        <v>18406</v>
      </c>
      <c r="F2088" s="205" t="s">
        <v>20741</v>
      </c>
    </row>
    <row r="2089" spans="1:6" ht="40.5">
      <c r="A2089" s="201" t="s">
        <v>4861</v>
      </c>
      <c r="B2089" s="204" t="s">
        <v>4862</v>
      </c>
      <c r="C2089" s="201" t="s">
        <v>31</v>
      </c>
      <c r="D2089" s="205" t="s">
        <v>20742</v>
      </c>
      <c r="E2089" s="202" t="s">
        <v>18406</v>
      </c>
      <c r="F2089" s="205" t="s">
        <v>20743</v>
      </c>
    </row>
    <row r="2090" spans="1:6" ht="40.5">
      <c r="A2090" s="201" t="s">
        <v>4863</v>
      </c>
      <c r="B2090" s="204" t="s">
        <v>4864</v>
      </c>
      <c r="C2090" s="201" t="s">
        <v>31</v>
      </c>
      <c r="D2090" s="205" t="s">
        <v>20744</v>
      </c>
      <c r="E2090" s="202" t="s">
        <v>18406</v>
      </c>
      <c r="F2090" s="205" t="s">
        <v>20745</v>
      </c>
    </row>
    <row r="2091" spans="1:6" ht="40.5">
      <c r="A2091" s="201" t="s">
        <v>4865</v>
      </c>
      <c r="B2091" s="204" t="s">
        <v>4866</v>
      </c>
      <c r="C2091" s="201" t="s">
        <v>31</v>
      </c>
      <c r="D2091" s="205" t="s">
        <v>20746</v>
      </c>
      <c r="E2091" s="202" t="s">
        <v>18406</v>
      </c>
      <c r="F2091" s="205" t="s">
        <v>20747</v>
      </c>
    </row>
    <row r="2092" spans="1:6" ht="40.5">
      <c r="A2092" s="201" t="s">
        <v>4867</v>
      </c>
      <c r="B2092" s="204" t="s">
        <v>4868</v>
      </c>
      <c r="C2092" s="201" t="s">
        <v>31</v>
      </c>
      <c r="D2092" s="205" t="s">
        <v>20748</v>
      </c>
      <c r="E2092" s="202" t="s">
        <v>18406</v>
      </c>
      <c r="F2092" s="205" t="s">
        <v>20749</v>
      </c>
    </row>
    <row r="2093" spans="1:6" ht="40.5">
      <c r="A2093" s="201" t="s">
        <v>4869</v>
      </c>
      <c r="B2093" s="204" t="s">
        <v>4870</v>
      </c>
      <c r="C2093" s="201" t="s">
        <v>31</v>
      </c>
      <c r="D2093" s="205" t="s">
        <v>20750</v>
      </c>
      <c r="E2093" s="202" t="s">
        <v>18406</v>
      </c>
      <c r="F2093" s="205" t="s">
        <v>20751</v>
      </c>
    </row>
    <row r="2094" spans="1:6" ht="40.5">
      <c r="A2094" s="201" t="s">
        <v>4871</v>
      </c>
      <c r="B2094" s="204" t="s">
        <v>4872</v>
      </c>
      <c r="C2094" s="201" t="s">
        <v>31</v>
      </c>
      <c r="D2094" s="205" t="s">
        <v>20752</v>
      </c>
      <c r="E2094" s="202" t="s">
        <v>18406</v>
      </c>
      <c r="F2094" s="205" t="s">
        <v>20753</v>
      </c>
    </row>
    <row r="2095" spans="1:6" ht="40.5">
      <c r="A2095" s="201" t="s">
        <v>4873</v>
      </c>
      <c r="B2095" s="204" t="s">
        <v>4874</v>
      </c>
      <c r="C2095" s="201" t="s">
        <v>31</v>
      </c>
      <c r="D2095" s="205" t="s">
        <v>20754</v>
      </c>
      <c r="E2095" s="202" t="s">
        <v>18406</v>
      </c>
      <c r="F2095" s="205" t="s">
        <v>20755</v>
      </c>
    </row>
    <row r="2096" spans="1:6" ht="40.5">
      <c r="A2096" s="201" t="s">
        <v>4875</v>
      </c>
      <c r="B2096" s="204" t="s">
        <v>4876</v>
      </c>
      <c r="C2096" s="201" t="s">
        <v>31</v>
      </c>
      <c r="D2096" s="205" t="s">
        <v>20756</v>
      </c>
      <c r="E2096" s="202" t="s">
        <v>18406</v>
      </c>
      <c r="F2096" s="205" t="s">
        <v>20757</v>
      </c>
    </row>
    <row r="2097" spans="1:6" ht="27">
      <c r="A2097" s="201" t="s">
        <v>4877</v>
      </c>
      <c r="B2097" s="204" t="s">
        <v>4878</v>
      </c>
      <c r="C2097" s="201" t="s">
        <v>31</v>
      </c>
      <c r="D2097" s="205" t="s">
        <v>20758</v>
      </c>
      <c r="E2097" s="202" t="s">
        <v>18406</v>
      </c>
      <c r="F2097" s="205" t="s">
        <v>20759</v>
      </c>
    </row>
    <row r="2098" spans="1:6" ht="27">
      <c r="A2098" s="201" t="s">
        <v>4879</v>
      </c>
      <c r="B2098" s="204" t="s">
        <v>4880</v>
      </c>
      <c r="C2098" s="201" t="s">
        <v>31</v>
      </c>
      <c r="D2098" s="205" t="s">
        <v>20760</v>
      </c>
      <c r="E2098" s="202" t="s">
        <v>18406</v>
      </c>
      <c r="F2098" s="205" t="s">
        <v>20761</v>
      </c>
    </row>
    <row r="2099" spans="1:6" ht="27">
      <c r="A2099" s="201" t="s">
        <v>4881</v>
      </c>
      <c r="B2099" s="204" t="s">
        <v>4882</v>
      </c>
      <c r="C2099" s="201" t="s">
        <v>31</v>
      </c>
      <c r="D2099" s="205" t="s">
        <v>20762</v>
      </c>
      <c r="E2099" s="202" t="s">
        <v>18406</v>
      </c>
      <c r="F2099" s="205" t="s">
        <v>4197</v>
      </c>
    </row>
    <row r="2100" spans="1:6" ht="40.5">
      <c r="A2100" s="201" t="s">
        <v>4883</v>
      </c>
      <c r="B2100" s="204" t="s">
        <v>4884</v>
      </c>
      <c r="C2100" s="201" t="s">
        <v>381</v>
      </c>
      <c r="D2100" s="205" t="s">
        <v>20763</v>
      </c>
      <c r="E2100" s="202" t="s">
        <v>18406</v>
      </c>
      <c r="F2100" s="205" t="s">
        <v>20764</v>
      </c>
    </row>
    <row r="2101" spans="1:6" ht="40.5">
      <c r="A2101" s="201" t="s">
        <v>4885</v>
      </c>
      <c r="B2101" s="204" t="s">
        <v>4886</v>
      </c>
      <c r="C2101" s="201" t="s">
        <v>381</v>
      </c>
      <c r="D2101" s="205" t="s">
        <v>20765</v>
      </c>
      <c r="E2101" s="202" t="s">
        <v>18406</v>
      </c>
      <c r="F2101" s="205" t="s">
        <v>20766</v>
      </c>
    </row>
    <row r="2102" spans="1:6" ht="40.5">
      <c r="A2102" s="201" t="s">
        <v>4887</v>
      </c>
      <c r="B2102" s="204" t="s">
        <v>4888</v>
      </c>
      <c r="C2102" s="201" t="s">
        <v>381</v>
      </c>
      <c r="D2102" s="205" t="s">
        <v>20767</v>
      </c>
      <c r="E2102" s="202" t="s">
        <v>18406</v>
      </c>
      <c r="F2102" s="205" t="s">
        <v>20768</v>
      </c>
    </row>
    <row r="2103" spans="1:6" ht="54">
      <c r="A2103" s="201" t="s">
        <v>4889</v>
      </c>
      <c r="B2103" s="204" t="s">
        <v>4890</v>
      </c>
      <c r="C2103" s="201" t="s">
        <v>381</v>
      </c>
      <c r="D2103" s="205" t="s">
        <v>20769</v>
      </c>
      <c r="E2103" s="202" t="s">
        <v>18406</v>
      </c>
      <c r="F2103" s="205" t="s">
        <v>20770</v>
      </c>
    </row>
    <row r="2104" spans="1:6" ht="27">
      <c r="A2104" s="201" t="s">
        <v>4891</v>
      </c>
      <c r="B2104" s="204" t="s">
        <v>4892</v>
      </c>
      <c r="C2104" s="201" t="s">
        <v>31</v>
      </c>
      <c r="D2104" s="205" t="s">
        <v>5667</v>
      </c>
      <c r="E2104" s="202" t="s">
        <v>18406</v>
      </c>
      <c r="F2104" s="205" t="s">
        <v>17484</v>
      </c>
    </row>
    <row r="2105" spans="1:6" ht="40.5">
      <c r="A2105" s="201" t="s">
        <v>4893</v>
      </c>
      <c r="B2105" s="204" t="s">
        <v>4894</v>
      </c>
      <c r="C2105" s="201" t="s">
        <v>31</v>
      </c>
      <c r="D2105" s="205" t="s">
        <v>20771</v>
      </c>
      <c r="E2105" s="202" t="s">
        <v>18406</v>
      </c>
      <c r="F2105" s="205" t="s">
        <v>20772</v>
      </c>
    </row>
    <row r="2106" spans="1:6" ht="27">
      <c r="A2106" s="201" t="s">
        <v>4896</v>
      </c>
      <c r="B2106" s="204" t="s">
        <v>4897</v>
      </c>
      <c r="C2106" s="201" t="s">
        <v>31</v>
      </c>
      <c r="D2106" s="205" t="s">
        <v>16147</v>
      </c>
      <c r="E2106" s="202" t="s">
        <v>18406</v>
      </c>
      <c r="F2106" s="205" t="s">
        <v>13686</v>
      </c>
    </row>
    <row r="2107" spans="1:6" ht="54">
      <c r="A2107" s="201" t="s">
        <v>4899</v>
      </c>
      <c r="B2107" s="204" t="s">
        <v>4900</v>
      </c>
      <c r="C2107" s="201" t="s">
        <v>31</v>
      </c>
      <c r="D2107" s="205" t="s">
        <v>20773</v>
      </c>
      <c r="E2107" s="202" t="s">
        <v>18406</v>
      </c>
      <c r="F2107" s="205" t="s">
        <v>20774</v>
      </c>
    </row>
    <row r="2108" spans="1:6" ht="81">
      <c r="A2108" s="201">
        <v>94570</v>
      </c>
      <c r="B2108" s="204" t="s">
        <v>4901</v>
      </c>
      <c r="C2108" s="201" t="s">
        <v>31</v>
      </c>
      <c r="D2108" s="205">
        <v>306.51</v>
      </c>
      <c r="E2108" s="202" t="s">
        <v>18406</v>
      </c>
      <c r="F2108" s="205">
        <v>308.52999999999997</v>
      </c>
    </row>
    <row r="2109" spans="1:6" ht="81">
      <c r="A2109" s="201" t="s">
        <v>4902</v>
      </c>
      <c r="B2109" s="204" t="s">
        <v>4903</v>
      </c>
      <c r="C2109" s="201" t="s">
        <v>31</v>
      </c>
      <c r="D2109" s="205" t="s">
        <v>20776</v>
      </c>
      <c r="E2109" s="202" t="s">
        <v>18406</v>
      </c>
      <c r="F2109" s="205" t="s">
        <v>20777</v>
      </c>
    </row>
    <row r="2110" spans="1:6" ht="81">
      <c r="A2110" s="201" t="s">
        <v>4904</v>
      </c>
      <c r="B2110" s="204" t="s">
        <v>4905</v>
      </c>
      <c r="C2110" s="201" t="s">
        <v>31</v>
      </c>
      <c r="D2110" s="205" t="s">
        <v>20778</v>
      </c>
      <c r="E2110" s="202" t="s">
        <v>18406</v>
      </c>
      <c r="F2110" s="205" t="s">
        <v>20779</v>
      </c>
    </row>
    <row r="2111" spans="1:6" ht="94.5">
      <c r="A2111" s="201" t="s">
        <v>4906</v>
      </c>
      <c r="B2111" s="204" t="s">
        <v>4907</v>
      </c>
      <c r="C2111" s="201" t="s">
        <v>31</v>
      </c>
      <c r="D2111" s="205" t="s">
        <v>20780</v>
      </c>
      <c r="E2111" s="202" t="s">
        <v>18406</v>
      </c>
      <c r="F2111" s="205" t="s">
        <v>20781</v>
      </c>
    </row>
    <row r="2112" spans="1:6" ht="40.5">
      <c r="A2112" s="201" t="s">
        <v>4908</v>
      </c>
      <c r="B2112" s="204" t="s">
        <v>4909</v>
      </c>
      <c r="C2112" s="201" t="s">
        <v>217</v>
      </c>
      <c r="D2112" s="205" t="s">
        <v>8654</v>
      </c>
      <c r="E2112" s="202" t="s">
        <v>18406</v>
      </c>
      <c r="F2112" s="205" t="s">
        <v>20782</v>
      </c>
    </row>
    <row r="2113" spans="1:6" ht="40.5">
      <c r="A2113" s="201" t="s">
        <v>4911</v>
      </c>
      <c r="B2113" s="204" t="s">
        <v>4912</v>
      </c>
      <c r="C2113" s="201" t="s">
        <v>217</v>
      </c>
      <c r="D2113" s="205" t="s">
        <v>3355</v>
      </c>
      <c r="E2113" s="202" t="s">
        <v>18406</v>
      </c>
      <c r="F2113" s="205" t="s">
        <v>17290</v>
      </c>
    </row>
    <row r="2114" spans="1:6" ht="54">
      <c r="A2114" s="201">
        <v>100674</v>
      </c>
      <c r="B2114" s="204" t="s">
        <v>4914</v>
      </c>
      <c r="C2114" s="201" t="s">
        <v>31</v>
      </c>
      <c r="D2114" s="205">
        <v>633.15</v>
      </c>
      <c r="E2114" s="202" t="s">
        <v>18406</v>
      </c>
      <c r="F2114" s="205">
        <v>635.95000000000005</v>
      </c>
    </row>
    <row r="2115" spans="1:6" ht="54">
      <c r="A2115" s="201" t="s">
        <v>4915</v>
      </c>
      <c r="B2115" s="204" t="s">
        <v>4916</v>
      </c>
      <c r="C2115" s="201" t="s">
        <v>26</v>
      </c>
      <c r="D2115" s="205" t="s">
        <v>20783</v>
      </c>
      <c r="E2115" s="202" t="s">
        <v>18406</v>
      </c>
      <c r="F2115" s="205" t="s">
        <v>20784</v>
      </c>
    </row>
    <row r="2116" spans="1:6" ht="54">
      <c r="A2116" s="201" t="s">
        <v>4917</v>
      </c>
      <c r="B2116" s="204" t="s">
        <v>4918</v>
      </c>
      <c r="C2116" s="201" t="s">
        <v>26</v>
      </c>
      <c r="D2116" s="205" t="s">
        <v>20785</v>
      </c>
      <c r="E2116" s="202" t="s">
        <v>18406</v>
      </c>
      <c r="F2116" s="205" t="s">
        <v>20786</v>
      </c>
    </row>
    <row r="2117" spans="1:6" ht="54">
      <c r="A2117" s="201" t="s">
        <v>4919</v>
      </c>
      <c r="B2117" s="204" t="s">
        <v>4920</v>
      </c>
      <c r="C2117" s="201" t="s">
        <v>26</v>
      </c>
      <c r="D2117" s="205" t="s">
        <v>20787</v>
      </c>
      <c r="E2117" s="202" t="s">
        <v>18406</v>
      </c>
      <c r="F2117" s="205" t="s">
        <v>20788</v>
      </c>
    </row>
    <row r="2118" spans="1:6" ht="54">
      <c r="A2118" s="201" t="s">
        <v>4921</v>
      </c>
      <c r="B2118" s="204" t="s">
        <v>4922</v>
      </c>
      <c r="C2118" s="201" t="s">
        <v>26</v>
      </c>
      <c r="D2118" s="205" t="s">
        <v>20789</v>
      </c>
      <c r="E2118" s="202" t="s">
        <v>18406</v>
      </c>
      <c r="F2118" s="205" t="s">
        <v>20790</v>
      </c>
    </row>
    <row r="2119" spans="1:6" ht="54">
      <c r="A2119" s="201" t="s">
        <v>4923</v>
      </c>
      <c r="B2119" s="204" t="s">
        <v>4924</v>
      </c>
      <c r="C2119" s="201" t="s">
        <v>26</v>
      </c>
      <c r="D2119" s="205" t="s">
        <v>20791</v>
      </c>
      <c r="E2119" s="202" t="s">
        <v>18406</v>
      </c>
      <c r="F2119" s="205" t="s">
        <v>20792</v>
      </c>
    </row>
    <row r="2120" spans="1:6" ht="81">
      <c r="A2120" s="201" t="s">
        <v>4925</v>
      </c>
      <c r="B2120" s="204" t="s">
        <v>4926</v>
      </c>
      <c r="C2120" s="201" t="s">
        <v>26</v>
      </c>
      <c r="D2120" s="205" t="s">
        <v>20793</v>
      </c>
      <c r="E2120" s="202" t="s">
        <v>18406</v>
      </c>
      <c r="F2120" s="205" t="s">
        <v>20794</v>
      </c>
    </row>
    <row r="2121" spans="1:6" ht="81">
      <c r="A2121" s="201" t="s">
        <v>4927</v>
      </c>
      <c r="B2121" s="204" t="s">
        <v>4928</v>
      </c>
      <c r="C2121" s="201" t="s">
        <v>26</v>
      </c>
      <c r="D2121" s="205" t="s">
        <v>20795</v>
      </c>
      <c r="E2121" s="202" t="s">
        <v>18406</v>
      </c>
      <c r="F2121" s="205" t="s">
        <v>20796</v>
      </c>
    </row>
    <row r="2122" spans="1:6" ht="81">
      <c r="A2122" s="201" t="s">
        <v>4929</v>
      </c>
      <c r="B2122" s="204" t="s">
        <v>4930</v>
      </c>
      <c r="C2122" s="201" t="s">
        <v>26</v>
      </c>
      <c r="D2122" s="205" t="s">
        <v>20797</v>
      </c>
      <c r="E2122" s="202" t="s">
        <v>18406</v>
      </c>
      <c r="F2122" s="205" t="s">
        <v>20798</v>
      </c>
    </row>
    <row r="2123" spans="1:6" ht="81">
      <c r="A2123" s="201" t="s">
        <v>4931</v>
      </c>
      <c r="B2123" s="204" t="s">
        <v>4932</v>
      </c>
      <c r="C2123" s="201" t="s">
        <v>26</v>
      </c>
      <c r="D2123" s="205" t="s">
        <v>20799</v>
      </c>
      <c r="E2123" s="202" t="s">
        <v>18406</v>
      </c>
      <c r="F2123" s="205" t="s">
        <v>20019</v>
      </c>
    </row>
    <row r="2124" spans="1:6" ht="81">
      <c r="A2124" s="201" t="s">
        <v>4933</v>
      </c>
      <c r="B2124" s="204" t="s">
        <v>4934</v>
      </c>
      <c r="C2124" s="201" t="s">
        <v>26</v>
      </c>
      <c r="D2124" s="205" t="s">
        <v>20800</v>
      </c>
      <c r="E2124" s="202" t="s">
        <v>18406</v>
      </c>
      <c r="F2124" s="205" t="s">
        <v>20801</v>
      </c>
    </row>
    <row r="2125" spans="1:6" ht="81">
      <c r="A2125" s="201" t="s">
        <v>4935</v>
      </c>
      <c r="B2125" s="204" t="s">
        <v>4936</v>
      </c>
      <c r="C2125" s="201" t="s">
        <v>26</v>
      </c>
      <c r="D2125" s="205" t="s">
        <v>20802</v>
      </c>
      <c r="E2125" s="202" t="s">
        <v>18406</v>
      </c>
      <c r="F2125" s="205" t="s">
        <v>20803</v>
      </c>
    </row>
    <row r="2126" spans="1:6" ht="81">
      <c r="A2126" s="201" t="s">
        <v>4937</v>
      </c>
      <c r="B2126" s="204" t="s">
        <v>4938</v>
      </c>
      <c r="C2126" s="201" t="s">
        <v>26</v>
      </c>
      <c r="D2126" s="205" t="s">
        <v>20804</v>
      </c>
      <c r="E2126" s="202" t="s">
        <v>18406</v>
      </c>
      <c r="F2126" s="205" t="s">
        <v>20805</v>
      </c>
    </row>
    <row r="2127" spans="1:6" ht="94.5">
      <c r="A2127" s="201" t="s">
        <v>4939</v>
      </c>
      <c r="B2127" s="204" t="s">
        <v>4940</v>
      </c>
      <c r="C2127" s="201" t="s">
        <v>26</v>
      </c>
      <c r="D2127" s="205" t="s">
        <v>20806</v>
      </c>
      <c r="E2127" s="202" t="s">
        <v>18406</v>
      </c>
      <c r="F2127" s="205" t="s">
        <v>20807</v>
      </c>
    </row>
    <row r="2128" spans="1:6" ht="94.5">
      <c r="A2128" s="201" t="s">
        <v>4941</v>
      </c>
      <c r="B2128" s="204" t="s">
        <v>4942</v>
      </c>
      <c r="C2128" s="201" t="s">
        <v>26</v>
      </c>
      <c r="D2128" s="205" t="s">
        <v>20808</v>
      </c>
      <c r="E2128" s="202" t="s">
        <v>18406</v>
      </c>
      <c r="F2128" s="205" t="s">
        <v>20809</v>
      </c>
    </row>
    <row r="2129" spans="1:6" ht="94.5">
      <c r="A2129" s="201" t="s">
        <v>4943</v>
      </c>
      <c r="B2129" s="204" t="s">
        <v>4944</v>
      </c>
      <c r="C2129" s="201" t="s">
        <v>26</v>
      </c>
      <c r="D2129" s="205" t="s">
        <v>20810</v>
      </c>
      <c r="E2129" s="202" t="s">
        <v>18406</v>
      </c>
      <c r="F2129" s="205" t="s">
        <v>20811</v>
      </c>
    </row>
    <row r="2130" spans="1:6" ht="94.5">
      <c r="A2130" s="201" t="s">
        <v>4945</v>
      </c>
      <c r="B2130" s="204" t="s">
        <v>4946</v>
      </c>
      <c r="C2130" s="201" t="s">
        <v>26</v>
      </c>
      <c r="D2130" s="205" t="s">
        <v>20812</v>
      </c>
      <c r="E2130" s="202" t="s">
        <v>18406</v>
      </c>
      <c r="F2130" s="205" t="s">
        <v>20813</v>
      </c>
    </row>
    <row r="2131" spans="1:6" ht="40.5">
      <c r="A2131" s="201" t="s">
        <v>4947</v>
      </c>
      <c r="B2131" s="204" t="s">
        <v>4948</v>
      </c>
      <c r="C2131" s="201" t="s">
        <v>26</v>
      </c>
      <c r="D2131" s="205" t="s">
        <v>20814</v>
      </c>
      <c r="E2131" s="202" t="s">
        <v>18406</v>
      </c>
      <c r="F2131" s="205" t="s">
        <v>20815</v>
      </c>
    </row>
    <row r="2132" spans="1:6" ht="67.5">
      <c r="A2132" s="201" t="s">
        <v>4949</v>
      </c>
      <c r="B2132" s="204" t="s">
        <v>4950</v>
      </c>
      <c r="C2132" s="201" t="s">
        <v>26</v>
      </c>
      <c r="D2132" s="205" t="s">
        <v>20816</v>
      </c>
      <c r="E2132" s="202" t="s">
        <v>18406</v>
      </c>
      <c r="F2132" s="205" t="s">
        <v>20817</v>
      </c>
    </row>
    <row r="2133" spans="1:6" ht="40.5">
      <c r="A2133" s="201" t="s">
        <v>4951</v>
      </c>
      <c r="B2133" s="204" t="s">
        <v>4952</v>
      </c>
      <c r="C2133" s="201" t="s">
        <v>381</v>
      </c>
      <c r="D2133" s="205" t="s">
        <v>5757</v>
      </c>
      <c r="E2133" s="202" t="s">
        <v>18406</v>
      </c>
      <c r="F2133" s="205" t="s">
        <v>17365</v>
      </c>
    </row>
    <row r="2134" spans="1:6" ht="40.5">
      <c r="A2134" s="201" t="s">
        <v>4954</v>
      </c>
      <c r="B2134" s="204" t="s">
        <v>4955</v>
      </c>
      <c r="C2134" s="201" t="s">
        <v>381</v>
      </c>
      <c r="D2134" s="205" t="s">
        <v>20818</v>
      </c>
      <c r="E2134" s="202" t="s">
        <v>18406</v>
      </c>
      <c r="F2134" s="205" t="s">
        <v>16870</v>
      </c>
    </row>
    <row r="2135" spans="1:6" ht="40.5">
      <c r="A2135" s="201" t="s">
        <v>4957</v>
      </c>
      <c r="B2135" s="204" t="s">
        <v>4958</v>
      </c>
      <c r="C2135" s="201" t="s">
        <v>381</v>
      </c>
      <c r="D2135" s="205" t="s">
        <v>9047</v>
      </c>
      <c r="E2135" s="202" t="s">
        <v>18406</v>
      </c>
      <c r="F2135" s="205" t="s">
        <v>17560</v>
      </c>
    </row>
    <row r="2136" spans="1:6" ht="40.5">
      <c r="A2136" s="201" t="s">
        <v>4960</v>
      </c>
      <c r="B2136" s="204" t="s">
        <v>4961</v>
      </c>
      <c r="C2136" s="201" t="s">
        <v>381</v>
      </c>
      <c r="D2136" s="205" t="s">
        <v>9608</v>
      </c>
      <c r="E2136" s="202" t="s">
        <v>18406</v>
      </c>
      <c r="F2136" s="205" t="s">
        <v>20819</v>
      </c>
    </row>
    <row r="2137" spans="1:6" ht="40.5">
      <c r="A2137" s="201" t="s">
        <v>4963</v>
      </c>
      <c r="B2137" s="204" t="s">
        <v>4964</v>
      </c>
      <c r="C2137" s="201" t="s">
        <v>381</v>
      </c>
      <c r="D2137" s="205" t="s">
        <v>8105</v>
      </c>
      <c r="E2137" s="202" t="s">
        <v>18406</v>
      </c>
      <c r="F2137" s="205" t="s">
        <v>14556</v>
      </c>
    </row>
    <row r="2138" spans="1:6" ht="40.5">
      <c r="A2138" s="201" t="s">
        <v>4965</v>
      </c>
      <c r="B2138" s="204" t="s">
        <v>4966</v>
      </c>
      <c r="C2138" s="201" t="s">
        <v>381</v>
      </c>
      <c r="D2138" s="205" t="s">
        <v>17347</v>
      </c>
      <c r="E2138" s="202" t="s">
        <v>18406</v>
      </c>
      <c r="F2138" s="205" t="s">
        <v>1580</v>
      </c>
    </row>
    <row r="2139" spans="1:6" ht="40.5">
      <c r="A2139" s="201" t="s">
        <v>4968</v>
      </c>
      <c r="B2139" s="204" t="s">
        <v>4969</v>
      </c>
      <c r="C2139" s="201" t="s">
        <v>381</v>
      </c>
      <c r="D2139" s="205" t="s">
        <v>13783</v>
      </c>
      <c r="E2139" s="202" t="s">
        <v>18406</v>
      </c>
      <c r="F2139" s="205" t="s">
        <v>20820</v>
      </c>
    </row>
    <row r="2140" spans="1:6" ht="40.5">
      <c r="A2140" s="201" t="s">
        <v>4970</v>
      </c>
      <c r="B2140" s="204" t="s">
        <v>4971</v>
      </c>
      <c r="C2140" s="201" t="s">
        <v>381</v>
      </c>
      <c r="D2140" s="205" t="s">
        <v>20821</v>
      </c>
      <c r="E2140" s="202" t="s">
        <v>18406</v>
      </c>
      <c r="F2140" s="205" t="s">
        <v>10754</v>
      </c>
    </row>
    <row r="2141" spans="1:6" ht="67.5">
      <c r="A2141" s="201" t="s">
        <v>4973</v>
      </c>
      <c r="B2141" s="204" t="s">
        <v>20822</v>
      </c>
      <c r="C2141" s="201" t="s">
        <v>217</v>
      </c>
      <c r="D2141" s="205" t="s">
        <v>20823</v>
      </c>
      <c r="E2141" s="202" t="s">
        <v>18406</v>
      </c>
      <c r="F2141" s="205" t="s">
        <v>20824</v>
      </c>
    </row>
    <row r="2142" spans="1:6" ht="67.5">
      <c r="A2142" s="201" t="s">
        <v>4974</v>
      </c>
      <c r="B2142" s="204" t="s">
        <v>20825</v>
      </c>
      <c r="C2142" s="201" t="s">
        <v>217</v>
      </c>
      <c r="D2142" s="205" t="s">
        <v>20826</v>
      </c>
      <c r="E2142" s="202" t="s">
        <v>18406</v>
      </c>
      <c r="F2142" s="205" t="s">
        <v>20827</v>
      </c>
    </row>
    <row r="2143" spans="1:6" ht="67.5">
      <c r="A2143" s="201" t="s">
        <v>4975</v>
      </c>
      <c r="B2143" s="204" t="s">
        <v>20828</v>
      </c>
      <c r="C2143" s="201" t="s">
        <v>217</v>
      </c>
      <c r="D2143" s="205" t="s">
        <v>20829</v>
      </c>
      <c r="E2143" s="202" t="s">
        <v>18406</v>
      </c>
      <c r="F2143" s="205" t="s">
        <v>20830</v>
      </c>
    </row>
    <row r="2144" spans="1:6" ht="67.5">
      <c r="A2144" s="201" t="s">
        <v>4976</v>
      </c>
      <c r="B2144" s="204" t="s">
        <v>20831</v>
      </c>
      <c r="C2144" s="201" t="s">
        <v>217</v>
      </c>
      <c r="D2144" s="205" t="s">
        <v>20832</v>
      </c>
      <c r="E2144" s="202" t="s">
        <v>18406</v>
      </c>
      <c r="F2144" s="205" t="s">
        <v>20833</v>
      </c>
    </row>
    <row r="2145" spans="1:6" ht="67.5">
      <c r="A2145" s="201" t="s">
        <v>4977</v>
      </c>
      <c r="B2145" s="204" t="s">
        <v>20834</v>
      </c>
      <c r="C2145" s="201" t="s">
        <v>217</v>
      </c>
      <c r="D2145" s="205" t="s">
        <v>20835</v>
      </c>
      <c r="E2145" s="202" t="s">
        <v>18406</v>
      </c>
      <c r="F2145" s="205" t="s">
        <v>20836</v>
      </c>
    </row>
    <row r="2146" spans="1:6" ht="54">
      <c r="A2146" s="201" t="s">
        <v>4978</v>
      </c>
      <c r="B2146" s="204" t="s">
        <v>4979</v>
      </c>
      <c r="C2146" s="201" t="s">
        <v>217</v>
      </c>
      <c r="D2146" s="205" t="s">
        <v>620</v>
      </c>
      <c r="E2146" s="202" t="s">
        <v>18406</v>
      </c>
      <c r="F2146" s="205" t="s">
        <v>20837</v>
      </c>
    </row>
    <row r="2147" spans="1:6" ht="54">
      <c r="A2147" s="201" t="s">
        <v>4980</v>
      </c>
      <c r="B2147" s="204" t="s">
        <v>4981</v>
      </c>
      <c r="C2147" s="201" t="s">
        <v>217</v>
      </c>
      <c r="D2147" s="205" t="s">
        <v>20838</v>
      </c>
      <c r="E2147" s="202" t="s">
        <v>18406</v>
      </c>
      <c r="F2147" s="205" t="s">
        <v>20839</v>
      </c>
    </row>
    <row r="2148" spans="1:6" ht="67.5">
      <c r="A2148" s="201" t="s">
        <v>4982</v>
      </c>
      <c r="B2148" s="204" t="s">
        <v>4983</v>
      </c>
      <c r="C2148" s="201" t="s">
        <v>217</v>
      </c>
      <c r="D2148" s="205" t="s">
        <v>20840</v>
      </c>
      <c r="E2148" s="202" t="s">
        <v>18406</v>
      </c>
      <c r="F2148" s="205" t="s">
        <v>20841</v>
      </c>
    </row>
    <row r="2149" spans="1:6" ht="54">
      <c r="A2149" s="201" t="s">
        <v>4984</v>
      </c>
      <c r="B2149" s="204" t="s">
        <v>4985</v>
      </c>
      <c r="C2149" s="201" t="s">
        <v>3498</v>
      </c>
      <c r="D2149" s="205" t="s">
        <v>17212</v>
      </c>
      <c r="E2149" s="202" t="s">
        <v>18406</v>
      </c>
      <c r="F2149" s="205" t="s">
        <v>7905</v>
      </c>
    </row>
    <row r="2150" spans="1:6" ht="54">
      <c r="A2150" s="201" t="s">
        <v>4987</v>
      </c>
      <c r="B2150" s="204" t="s">
        <v>4988</v>
      </c>
      <c r="C2150" s="201" t="s">
        <v>3498</v>
      </c>
      <c r="D2150" s="205" t="s">
        <v>12662</v>
      </c>
      <c r="E2150" s="202" t="s">
        <v>18406</v>
      </c>
      <c r="F2150" s="205" t="s">
        <v>8745</v>
      </c>
    </row>
    <row r="2151" spans="1:6" ht="54">
      <c r="A2151" s="201" t="s">
        <v>4990</v>
      </c>
      <c r="B2151" s="204" t="s">
        <v>4991</v>
      </c>
      <c r="C2151" s="201" t="s">
        <v>3498</v>
      </c>
      <c r="D2151" s="205" t="s">
        <v>20842</v>
      </c>
      <c r="E2151" s="202" t="s">
        <v>18406</v>
      </c>
      <c r="F2151" s="205" t="s">
        <v>7315</v>
      </c>
    </row>
    <row r="2152" spans="1:6" ht="54">
      <c r="A2152" s="201" t="s">
        <v>4993</v>
      </c>
      <c r="B2152" s="204" t="s">
        <v>4994</v>
      </c>
      <c r="C2152" s="201" t="s">
        <v>3498</v>
      </c>
      <c r="D2152" s="205" t="s">
        <v>10145</v>
      </c>
      <c r="E2152" s="202" t="s">
        <v>18406</v>
      </c>
      <c r="F2152" s="205" t="s">
        <v>1227</v>
      </c>
    </row>
    <row r="2153" spans="1:6" ht="54">
      <c r="A2153" s="201" t="s">
        <v>4995</v>
      </c>
      <c r="B2153" s="204" t="s">
        <v>4996</v>
      </c>
      <c r="C2153" s="201" t="s">
        <v>3498</v>
      </c>
      <c r="D2153" s="205" t="s">
        <v>10428</v>
      </c>
      <c r="E2153" s="202" t="s">
        <v>18406</v>
      </c>
      <c r="F2153" s="205" t="s">
        <v>11221</v>
      </c>
    </row>
    <row r="2154" spans="1:6" ht="67.5">
      <c r="A2154" s="201" t="s">
        <v>4998</v>
      </c>
      <c r="B2154" s="204" t="s">
        <v>20843</v>
      </c>
      <c r="C2154" s="201" t="s">
        <v>217</v>
      </c>
      <c r="D2154" s="205" t="s">
        <v>20844</v>
      </c>
      <c r="E2154" s="202" t="s">
        <v>18406</v>
      </c>
      <c r="F2154" s="205" t="s">
        <v>2058</v>
      </c>
    </row>
    <row r="2155" spans="1:6" ht="67.5">
      <c r="A2155" s="201" t="s">
        <v>5000</v>
      </c>
      <c r="B2155" s="204" t="s">
        <v>20845</v>
      </c>
      <c r="C2155" s="201" t="s">
        <v>217</v>
      </c>
      <c r="D2155" s="205" t="s">
        <v>18437</v>
      </c>
      <c r="E2155" s="202" t="s">
        <v>18406</v>
      </c>
      <c r="F2155" s="205" t="s">
        <v>20846</v>
      </c>
    </row>
    <row r="2156" spans="1:6" ht="67.5">
      <c r="A2156" s="201" t="s">
        <v>5001</v>
      </c>
      <c r="B2156" s="204" t="s">
        <v>20847</v>
      </c>
      <c r="C2156" s="201" t="s">
        <v>217</v>
      </c>
      <c r="D2156" s="205" t="s">
        <v>20848</v>
      </c>
      <c r="E2156" s="202" t="s">
        <v>18406</v>
      </c>
      <c r="F2156" s="205" t="s">
        <v>20849</v>
      </c>
    </row>
    <row r="2157" spans="1:6" ht="67.5">
      <c r="A2157" s="201" t="s">
        <v>5002</v>
      </c>
      <c r="B2157" s="204" t="s">
        <v>20850</v>
      </c>
      <c r="C2157" s="201" t="s">
        <v>217</v>
      </c>
      <c r="D2157" s="205" t="s">
        <v>19073</v>
      </c>
      <c r="E2157" s="202" t="s">
        <v>18406</v>
      </c>
      <c r="F2157" s="205" t="s">
        <v>17128</v>
      </c>
    </row>
    <row r="2158" spans="1:6" ht="81">
      <c r="A2158" s="201" t="s">
        <v>5003</v>
      </c>
      <c r="B2158" s="204" t="s">
        <v>20851</v>
      </c>
      <c r="C2158" s="201" t="s">
        <v>217</v>
      </c>
      <c r="D2158" s="205" t="s">
        <v>20852</v>
      </c>
      <c r="E2158" s="202" t="s">
        <v>18406</v>
      </c>
      <c r="F2158" s="205" t="s">
        <v>20853</v>
      </c>
    </row>
    <row r="2159" spans="1:6" ht="40.5">
      <c r="A2159" s="201" t="s">
        <v>5004</v>
      </c>
      <c r="B2159" s="204" t="s">
        <v>5005</v>
      </c>
      <c r="C2159" s="201" t="s">
        <v>217</v>
      </c>
      <c r="D2159" s="205" t="s">
        <v>20854</v>
      </c>
      <c r="E2159" s="202" t="s">
        <v>18406</v>
      </c>
      <c r="F2159" s="205" t="s">
        <v>20855</v>
      </c>
    </row>
    <row r="2160" spans="1:6" ht="40.5">
      <c r="A2160" s="201" t="s">
        <v>5006</v>
      </c>
      <c r="B2160" s="204" t="s">
        <v>5007</v>
      </c>
      <c r="C2160" s="201" t="s">
        <v>217</v>
      </c>
      <c r="D2160" s="205" t="s">
        <v>20856</v>
      </c>
      <c r="E2160" s="202" t="s">
        <v>18406</v>
      </c>
      <c r="F2160" s="205" t="s">
        <v>20857</v>
      </c>
    </row>
    <row r="2161" spans="1:6" ht="40.5">
      <c r="A2161" s="201" t="s">
        <v>5008</v>
      </c>
      <c r="B2161" s="204" t="s">
        <v>5009</v>
      </c>
      <c r="C2161" s="201" t="s">
        <v>217</v>
      </c>
      <c r="D2161" s="205" t="s">
        <v>17218</v>
      </c>
      <c r="E2161" s="202" t="s">
        <v>18406</v>
      </c>
      <c r="F2161" s="205" t="s">
        <v>9418</v>
      </c>
    </row>
    <row r="2162" spans="1:6" ht="40.5">
      <c r="A2162" s="201" t="s">
        <v>5010</v>
      </c>
      <c r="B2162" s="204" t="s">
        <v>20858</v>
      </c>
      <c r="C2162" s="201" t="s">
        <v>217</v>
      </c>
      <c r="D2162" s="205" t="s">
        <v>20859</v>
      </c>
      <c r="E2162" s="202" t="s">
        <v>18406</v>
      </c>
      <c r="F2162" s="205" t="s">
        <v>19250</v>
      </c>
    </row>
    <row r="2163" spans="1:6" ht="40.5">
      <c r="A2163" s="201" t="s">
        <v>5011</v>
      </c>
      <c r="B2163" s="204" t="s">
        <v>5012</v>
      </c>
      <c r="C2163" s="201" t="s">
        <v>381</v>
      </c>
      <c r="D2163" s="205" t="s">
        <v>20860</v>
      </c>
      <c r="E2163" s="202" t="s">
        <v>18406</v>
      </c>
      <c r="F2163" s="205" t="s">
        <v>20861</v>
      </c>
    </row>
    <row r="2164" spans="1:6" ht="40.5">
      <c r="A2164" s="201" t="s">
        <v>5013</v>
      </c>
      <c r="B2164" s="204" t="s">
        <v>5014</v>
      </c>
      <c r="C2164" s="201" t="s">
        <v>381</v>
      </c>
      <c r="D2164" s="205" t="s">
        <v>20862</v>
      </c>
      <c r="E2164" s="202" t="s">
        <v>18406</v>
      </c>
      <c r="F2164" s="205" t="s">
        <v>20863</v>
      </c>
    </row>
    <row r="2165" spans="1:6" ht="40.5">
      <c r="A2165" s="201" t="s">
        <v>5015</v>
      </c>
      <c r="B2165" s="204" t="s">
        <v>5016</v>
      </c>
      <c r="C2165" s="201" t="s">
        <v>381</v>
      </c>
      <c r="D2165" s="205" t="s">
        <v>20864</v>
      </c>
      <c r="E2165" s="202" t="s">
        <v>18406</v>
      </c>
      <c r="F2165" s="205" t="s">
        <v>20865</v>
      </c>
    </row>
    <row r="2166" spans="1:6" ht="40.5">
      <c r="A2166" s="201" t="s">
        <v>5017</v>
      </c>
      <c r="B2166" s="204" t="s">
        <v>5018</v>
      </c>
      <c r="C2166" s="201" t="s">
        <v>31</v>
      </c>
      <c r="D2166" s="205" t="s">
        <v>5686</v>
      </c>
      <c r="E2166" s="202" t="s">
        <v>18406</v>
      </c>
      <c r="F2166" s="205" t="s">
        <v>20866</v>
      </c>
    </row>
    <row r="2167" spans="1:6" ht="40.5">
      <c r="A2167" s="201">
        <v>95241</v>
      </c>
      <c r="B2167" s="204" t="s">
        <v>5020</v>
      </c>
      <c r="C2167" s="201" t="s">
        <v>31</v>
      </c>
      <c r="D2167" s="205">
        <v>30.07</v>
      </c>
      <c r="E2167" s="202" t="s">
        <v>18406</v>
      </c>
      <c r="F2167" s="306">
        <v>31.5</v>
      </c>
    </row>
    <row r="2168" spans="1:6" ht="40.5">
      <c r="A2168" s="201" t="s">
        <v>5022</v>
      </c>
      <c r="B2168" s="204" t="s">
        <v>29</v>
      </c>
      <c r="C2168" s="201" t="s">
        <v>26</v>
      </c>
      <c r="D2168" s="205" t="s">
        <v>20867</v>
      </c>
      <c r="E2168" s="202" t="s">
        <v>18406</v>
      </c>
      <c r="F2168" s="205" t="s">
        <v>20868</v>
      </c>
    </row>
    <row r="2169" spans="1:6" ht="40.5">
      <c r="A2169" s="201" t="s">
        <v>5023</v>
      </c>
      <c r="B2169" s="204" t="s">
        <v>5024</v>
      </c>
      <c r="C2169" s="201" t="s">
        <v>31</v>
      </c>
      <c r="D2169" s="205" t="s">
        <v>12665</v>
      </c>
      <c r="E2169" s="202" t="s">
        <v>18406</v>
      </c>
      <c r="F2169" s="205" t="s">
        <v>13098</v>
      </c>
    </row>
    <row r="2170" spans="1:6" ht="40.5">
      <c r="A2170" s="201">
        <v>96619</v>
      </c>
      <c r="B2170" s="204" t="s">
        <v>30</v>
      </c>
      <c r="C2170" s="201" t="s">
        <v>31</v>
      </c>
      <c r="D2170" s="306">
        <v>31.2</v>
      </c>
      <c r="E2170" s="202" t="s">
        <v>18406</v>
      </c>
      <c r="F2170" s="205">
        <v>32.76</v>
      </c>
    </row>
    <row r="2171" spans="1:6" ht="40.5">
      <c r="A2171" s="201" t="s">
        <v>5025</v>
      </c>
      <c r="B2171" s="204" t="s">
        <v>5026</v>
      </c>
      <c r="C2171" s="201" t="s">
        <v>26</v>
      </c>
      <c r="D2171" s="205" t="s">
        <v>20870</v>
      </c>
      <c r="E2171" s="202" t="s">
        <v>18406</v>
      </c>
      <c r="F2171" s="205" t="s">
        <v>20871</v>
      </c>
    </row>
    <row r="2172" spans="1:6" ht="40.5">
      <c r="A2172" s="201" t="s">
        <v>5027</v>
      </c>
      <c r="B2172" s="204" t="s">
        <v>5028</v>
      </c>
      <c r="C2172" s="201" t="s">
        <v>26</v>
      </c>
      <c r="D2172" s="205" t="s">
        <v>20872</v>
      </c>
      <c r="E2172" s="202" t="s">
        <v>18406</v>
      </c>
      <c r="F2172" s="205" t="s">
        <v>20873</v>
      </c>
    </row>
    <row r="2173" spans="1:6" ht="40.5">
      <c r="A2173" s="201" t="s">
        <v>5029</v>
      </c>
      <c r="B2173" s="204" t="s">
        <v>5030</v>
      </c>
      <c r="C2173" s="201" t="s">
        <v>26</v>
      </c>
      <c r="D2173" s="205" t="s">
        <v>20874</v>
      </c>
      <c r="E2173" s="202" t="s">
        <v>18406</v>
      </c>
      <c r="F2173" s="205" t="s">
        <v>20875</v>
      </c>
    </row>
    <row r="2174" spans="1:6" ht="40.5">
      <c r="A2174" s="201" t="s">
        <v>5031</v>
      </c>
      <c r="B2174" s="204" t="s">
        <v>5032</v>
      </c>
      <c r="C2174" s="201" t="s">
        <v>26</v>
      </c>
      <c r="D2174" s="205" t="s">
        <v>20876</v>
      </c>
      <c r="E2174" s="202" t="s">
        <v>18406</v>
      </c>
      <c r="F2174" s="205" t="s">
        <v>20877</v>
      </c>
    </row>
    <row r="2175" spans="1:6" ht="54">
      <c r="A2175" s="201" t="s">
        <v>5034</v>
      </c>
      <c r="B2175" s="204" t="s">
        <v>5035</v>
      </c>
      <c r="C2175" s="201" t="s">
        <v>26</v>
      </c>
      <c r="D2175" s="205" t="s">
        <v>20878</v>
      </c>
      <c r="E2175" s="202" t="s">
        <v>18406</v>
      </c>
      <c r="F2175" s="205" t="s">
        <v>20879</v>
      </c>
    </row>
    <row r="2176" spans="1:6" ht="27">
      <c r="A2176" s="201" t="s">
        <v>5036</v>
      </c>
      <c r="B2176" s="204" t="s">
        <v>5037</v>
      </c>
      <c r="C2176" s="201" t="s">
        <v>26</v>
      </c>
      <c r="D2176" s="205" t="s">
        <v>20880</v>
      </c>
      <c r="E2176" s="202" t="s">
        <v>18406</v>
      </c>
      <c r="F2176" s="205" t="s">
        <v>20881</v>
      </c>
    </row>
    <row r="2177" spans="1:6" ht="54">
      <c r="A2177" s="201" t="s">
        <v>5039</v>
      </c>
      <c r="B2177" s="204" t="s">
        <v>5040</v>
      </c>
      <c r="C2177" s="201" t="s">
        <v>31</v>
      </c>
      <c r="D2177" s="205" t="s">
        <v>17853</v>
      </c>
      <c r="E2177" s="202" t="s">
        <v>18406</v>
      </c>
      <c r="F2177" s="205" t="s">
        <v>19465</v>
      </c>
    </row>
    <row r="2178" spans="1:6" ht="54">
      <c r="A2178" s="201" t="s">
        <v>5042</v>
      </c>
      <c r="B2178" s="204" t="s">
        <v>5043</v>
      </c>
      <c r="C2178" s="201" t="s">
        <v>31</v>
      </c>
      <c r="D2178" s="205" t="s">
        <v>1992</v>
      </c>
      <c r="E2178" s="202" t="s">
        <v>18406</v>
      </c>
      <c r="F2178" s="205" t="s">
        <v>1555</v>
      </c>
    </row>
    <row r="2179" spans="1:6" ht="54">
      <c r="A2179" s="201" t="s">
        <v>5044</v>
      </c>
      <c r="B2179" s="204" t="s">
        <v>5045</v>
      </c>
      <c r="C2179" s="201" t="s">
        <v>31</v>
      </c>
      <c r="D2179" s="205" t="s">
        <v>20882</v>
      </c>
      <c r="E2179" s="202" t="s">
        <v>18406</v>
      </c>
      <c r="F2179" s="205" t="s">
        <v>20883</v>
      </c>
    </row>
    <row r="2180" spans="1:6" ht="40.5">
      <c r="A2180" s="201" t="s">
        <v>5046</v>
      </c>
      <c r="B2180" s="204" t="s">
        <v>5047</v>
      </c>
      <c r="C2180" s="201" t="s">
        <v>31</v>
      </c>
      <c r="D2180" s="205" t="s">
        <v>20884</v>
      </c>
      <c r="E2180" s="202" t="s">
        <v>18406</v>
      </c>
      <c r="F2180" s="205" t="s">
        <v>7703</v>
      </c>
    </row>
    <row r="2181" spans="1:6" ht="40.5">
      <c r="A2181" s="201" t="s">
        <v>5048</v>
      </c>
      <c r="B2181" s="204" t="s">
        <v>5049</v>
      </c>
      <c r="C2181" s="201" t="s">
        <v>3498</v>
      </c>
      <c r="D2181" s="205" t="s">
        <v>17903</v>
      </c>
      <c r="E2181" s="202" t="s">
        <v>18406</v>
      </c>
      <c r="F2181" s="205" t="s">
        <v>19448</v>
      </c>
    </row>
    <row r="2182" spans="1:6" ht="40.5">
      <c r="A2182" s="201" t="s">
        <v>5051</v>
      </c>
      <c r="B2182" s="204" t="s">
        <v>5052</v>
      </c>
      <c r="C2182" s="201" t="s">
        <v>3498</v>
      </c>
      <c r="D2182" s="205" t="s">
        <v>6640</v>
      </c>
      <c r="E2182" s="202" t="s">
        <v>18406</v>
      </c>
      <c r="F2182" s="205" t="s">
        <v>6365</v>
      </c>
    </row>
    <row r="2183" spans="1:6" ht="40.5">
      <c r="A2183" s="201" t="s">
        <v>5054</v>
      </c>
      <c r="B2183" s="204" t="s">
        <v>5055</v>
      </c>
      <c r="C2183" s="201" t="s">
        <v>3498</v>
      </c>
      <c r="D2183" s="205" t="s">
        <v>8745</v>
      </c>
      <c r="E2183" s="202" t="s">
        <v>18406</v>
      </c>
      <c r="F2183" s="205" t="s">
        <v>17212</v>
      </c>
    </row>
    <row r="2184" spans="1:6" ht="40.5">
      <c r="A2184" s="201" t="s">
        <v>5057</v>
      </c>
      <c r="B2184" s="204" t="s">
        <v>5058</v>
      </c>
      <c r="C2184" s="201" t="s">
        <v>3498</v>
      </c>
      <c r="D2184" s="205" t="s">
        <v>9006</v>
      </c>
      <c r="E2184" s="202" t="s">
        <v>18406</v>
      </c>
      <c r="F2184" s="205" t="s">
        <v>8260</v>
      </c>
    </row>
    <row r="2185" spans="1:6" ht="40.5">
      <c r="A2185" s="201" t="s">
        <v>5060</v>
      </c>
      <c r="B2185" s="204" t="s">
        <v>5061</v>
      </c>
      <c r="C2185" s="201" t="s">
        <v>3498</v>
      </c>
      <c r="D2185" s="205" t="s">
        <v>17813</v>
      </c>
      <c r="E2185" s="202" t="s">
        <v>18406</v>
      </c>
      <c r="F2185" s="205" t="s">
        <v>6440</v>
      </c>
    </row>
    <row r="2186" spans="1:6" ht="40.5">
      <c r="A2186" s="201" t="s">
        <v>5062</v>
      </c>
      <c r="B2186" s="204" t="s">
        <v>5063</v>
      </c>
      <c r="C2186" s="201" t="s">
        <v>3498</v>
      </c>
      <c r="D2186" s="205" t="s">
        <v>16635</v>
      </c>
      <c r="E2186" s="202" t="s">
        <v>18406</v>
      </c>
      <c r="F2186" s="205" t="s">
        <v>18092</v>
      </c>
    </row>
    <row r="2187" spans="1:6" ht="54">
      <c r="A2187" s="201" t="s">
        <v>5065</v>
      </c>
      <c r="B2187" s="204" t="s">
        <v>5066</v>
      </c>
      <c r="C2187" s="201" t="s">
        <v>26</v>
      </c>
      <c r="D2187" s="205" t="s">
        <v>20885</v>
      </c>
      <c r="E2187" s="202" t="s">
        <v>18406</v>
      </c>
      <c r="F2187" s="205" t="s">
        <v>20886</v>
      </c>
    </row>
    <row r="2188" spans="1:6" ht="40.5">
      <c r="A2188" s="201" t="s">
        <v>5067</v>
      </c>
      <c r="B2188" s="204" t="s">
        <v>5068</v>
      </c>
      <c r="C2188" s="201" t="s">
        <v>31</v>
      </c>
      <c r="D2188" s="205" t="s">
        <v>20887</v>
      </c>
      <c r="E2188" s="202" t="s">
        <v>18406</v>
      </c>
      <c r="F2188" s="205" t="s">
        <v>17771</v>
      </c>
    </row>
    <row r="2189" spans="1:6" ht="40.5">
      <c r="A2189" s="201" t="s">
        <v>5070</v>
      </c>
      <c r="B2189" s="204" t="s">
        <v>5071</v>
      </c>
      <c r="C2189" s="201" t="s">
        <v>31</v>
      </c>
      <c r="D2189" s="205" t="s">
        <v>20888</v>
      </c>
      <c r="E2189" s="202" t="s">
        <v>18406</v>
      </c>
      <c r="F2189" s="205" t="s">
        <v>20889</v>
      </c>
    </row>
    <row r="2190" spans="1:6" ht="40.5">
      <c r="A2190" s="201" t="s">
        <v>5072</v>
      </c>
      <c r="B2190" s="204" t="s">
        <v>5073</v>
      </c>
      <c r="C2190" s="201" t="s">
        <v>31</v>
      </c>
      <c r="D2190" s="205" t="s">
        <v>5434</v>
      </c>
      <c r="E2190" s="202" t="s">
        <v>18406</v>
      </c>
      <c r="F2190" s="205" t="s">
        <v>20890</v>
      </c>
    </row>
    <row r="2191" spans="1:6" ht="40.5">
      <c r="A2191" s="201" t="s">
        <v>5074</v>
      </c>
      <c r="B2191" s="204" t="s">
        <v>5075</v>
      </c>
      <c r="C2191" s="201" t="s">
        <v>31</v>
      </c>
      <c r="D2191" s="205" t="s">
        <v>20891</v>
      </c>
      <c r="E2191" s="202" t="s">
        <v>18406</v>
      </c>
      <c r="F2191" s="205" t="s">
        <v>20892</v>
      </c>
    </row>
    <row r="2192" spans="1:6" ht="54">
      <c r="A2192" s="201" t="s">
        <v>5076</v>
      </c>
      <c r="B2192" s="204" t="s">
        <v>5077</v>
      </c>
      <c r="C2192" s="201" t="s">
        <v>26</v>
      </c>
      <c r="D2192" s="205" t="s">
        <v>20893</v>
      </c>
      <c r="E2192" s="202" t="s">
        <v>18406</v>
      </c>
      <c r="F2192" s="205" t="s">
        <v>20894</v>
      </c>
    </row>
    <row r="2193" spans="1:6" ht="40.5">
      <c r="A2193" s="201" t="s">
        <v>5078</v>
      </c>
      <c r="B2193" s="204" t="s">
        <v>5079</v>
      </c>
      <c r="C2193" s="201" t="s">
        <v>26</v>
      </c>
      <c r="D2193" s="205" t="s">
        <v>20895</v>
      </c>
      <c r="E2193" s="202" t="s">
        <v>18406</v>
      </c>
      <c r="F2193" s="205" t="s">
        <v>20896</v>
      </c>
    </row>
    <row r="2194" spans="1:6" ht="54">
      <c r="A2194" s="201" t="s">
        <v>5080</v>
      </c>
      <c r="B2194" s="204" t="s">
        <v>5081</v>
      </c>
      <c r="C2194" s="201" t="s">
        <v>26</v>
      </c>
      <c r="D2194" s="205" t="s">
        <v>20897</v>
      </c>
      <c r="E2194" s="202" t="s">
        <v>18406</v>
      </c>
      <c r="F2194" s="205" t="s">
        <v>20898</v>
      </c>
    </row>
    <row r="2195" spans="1:6" ht="40.5">
      <c r="A2195" s="201" t="s">
        <v>5082</v>
      </c>
      <c r="B2195" s="204" t="s">
        <v>5083</v>
      </c>
      <c r="C2195" s="201" t="s">
        <v>31</v>
      </c>
      <c r="D2195" s="205" t="s">
        <v>20899</v>
      </c>
      <c r="E2195" s="202" t="s">
        <v>18406</v>
      </c>
      <c r="F2195" s="205" t="s">
        <v>20900</v>
      </c>
    </row>
    <row r="2196" spans="1:6" ht="40.5">
      <c r="A2196" s="201" t="s">
        <v>5084</v>
      </c>
      <c r="B2196" s="204" t="s">
        <v>5085</v>
      </c>
      <c r="C2196" s="201" t="s">
        <v>31</v>
      </c>
      <c r="D2196" s="205" t="s">
        <v>20901</v>
      </c>
      <c r="E2196" s="202" t="s">
        <v>18406</v>
      </c>
      <c r="F2196" s="205" t="s">
        <v>20902</v>
      </c>
    </row>
    <row r="2197" spans="1:6" ht="54">
      <c r="A2197" s="201" t="s">
        <v>5086</v>
      </c>
      <c r="B2197" s="204" t="s">
        <v>5087</v>
      </c>
      <c r="C2197" s="201" t="s">
        <v>31</v>
      </c>
      <c r="D2197" s="205" t="s">
        <v>20903</v>
      </c>
      <c r="E2197" s="202" t="s">
        <v>18406</v>
      </c>
      <c r="F2197" s="205" t="s">
        <v>20904</v>
      </c>
    </row>
    <row r="2198" spans="1:6" ht="54">
      <c r="A2198" s="201" t="s">
        <v>5088</v>
      </c>
      <c r="B2198" s="204" t="s">
        <v>5089</v>
      </c>
      <c r="C2198" s="201" t="s">
        <v>31</v>
      </c>
      <c r="D2198" s="205" t="s">
        <v>20905</v>
      </c>
      <c r="E2198" s="202" t="s">
        <v>18406</v>
      </c>
      <c r="F2198" s="205" t="s">
        <v>20906</v>
      </c>
    </row>
    <row r="2199" spans="1:6" ht="40.5">
      <c r="A2199" s="201" t="s">
        <v>5090</v>
      </c>
      <c r="B2199" s="204" t="s">
        <v>5091</v>
      </c>
      <c r="C2199" s="201" t="s">
        <v>31</v>
      </c>
      <c r="D2199" s="205" t="s">
        <v>20907</v>
      </c>
      <c r="E2199" s="202" t="s">
        <v>18406</v>
      </c>
      <c r="F2199" s="205" t="s">
        <v>20908</v>
      </c>
    </row>
    <row r="2200" spans="1:6" ht="40.5">
      <c r="A2200" s="201" t="s">
        <v>5092</v>
      </c>
      <c r="B2200" s="204" t="s">
        <v>5093</v>
      </c>
      <c r="C2200" s="201" t="s">
        <v>31</v>
      </c>
      <c r="D2200" s="205" t="s">
        <v>20909</v>
      </c>
      <c r="E2200" s="202" t="s">
        <v>18406</v>
      </c>
      <c r="F2200" s="205" t="s">
        <v>20910</v>
      </c>
    </row>
    <row r="2201" spans="1:6" ht="40.5">
      <c r="A2201" s="201" t="s">
        <v>5094</v>
      </c>
      <c r="B2201" s="204" t="s">
        <v>5095</v>
      </c>
      <c r="C2201" s="201" t="s">
        <v>31</v>
      </c>
      <c r="D2201" s="205" t="s">
        <v>20911</v>
      </c>
      <c r="E2201" s="202" t="s">
        <v>18406</v>
      </c>
      <c r="F2201" s="205" t="s">
        <v>20912</v>
      </c>
    </row>
    <row r="2202" spans="1:6" ht="40.5">
      <c r="A2202" s="201" t="s">
        <v>5096</v>
      </c>
      <c r="B2202" s="204" t="s">
        <v>5097</v>
      </c>
      <c r="C2202" s="201" t="s">
        <v>31</v>
      </c>
      <c r="D2202" s="205" t="s">
        <v>20913</v>
      </c>
      <c r="E2202" s="202" t="s">
        <v>18406</v>
      </c>
      <c r="F2202" s="205" t="s">
        <v>20914</v>
      </c>
    </row>
    <row r="2203" spans="1:6" ht="40.5">
      <c r="A2203" s="201" t="s">
        <v>5098</v>
      </c>
      <c r="B2203" s="204" t="s">
        <v>5099</v>
      </c>
      <c r="C2203" s="201" t="s">
        <v>31</v>
      </c>
      <c r="D2203" s="205" t="s">
        <v>20915</v>
      </c>
      <c r="E2203" s="202" t="s">
        <v>18406</v>
      </c>
      <c r="F2203" s="205" t="s">
        <v>20916</v>
      </c>
    </row>
    <row r="2204" spans="1:6" ht="54">
      <c r="A2204" s="201" t="s">
        <v>5100</v>
      </c>
      <c r="B2204" s="204" t="s">
        <v>5101</v>
      </c>
      <c r="C2204" s="201" t="s">
        <v>31</v>
      </c>
      <c r="D2204" s="205" t="s">
        <v>17698</v>
      </c>
      <c r="E2204" s="202" t="s">
        <v>18406</v>
      </c>
      <c r="F2204" s="205" t="s">
        <v>20917</v>
      </c>
    </row>
    <row r="2205" spans="1:6" ht="54">
      <c r="A2205" s="201" t="s">
        <v>5102</v>
      </c>
      <c r="B2205" s="204" t="s">
        <v>5103</v>
      </c>
      <c r="C2205" s="201" t="s">
        <v>31</v>
      </c>
      <c r="D2205" s="205" t="s">
        <v>3564</v>
      </c>
      <c r="E2205" s="202" t="s">
        <v>18406</v>
      </c>
      <c r="F2205" s="205" t="s">
        <v>20918</v>
      </c>
    </row>
    <row r="2206" spans="1:6" ht="40.5">
      <c r="A2206" s="201" t="s">
        <v>5104</v>
      </c>
      <c r="B2206" s="204" t="s">
        <v>5105</v>
      </c>
      <c r="C2206" s="201" t="s">
        <v>31</v>
      </c>
      <c r="D2206" s="205" t="s">
        <v>20919</v>
      </c>
      <c r="E2206" s="202" t="s">
        <v>18406</v>
      </c>
      <c r="F2206" s="205" t="s">
        <v>17246</v>
      </c>
    </row>
    <row r="2207" spans="1:6" ht="40.5">
      <c r="A2207" s="201" t="s">
        <v>5106</v>
      </c>
      <c r="B2207" s="204" t="s">
        <v>5107</v>
      </c>
      <c r="C2207" s="201" t="s">
        <v>31</v>
      </c>
      <c r="D2207" s="205" t="s">
        <v>20920</v>
      </c>
      <c r="E2207" s="202" t="s">
        <v>18406</v>
      </c>
      <c r="F2207" s="205" t="s">
        <v>20921</v>
      </c>
    </row>
    <row r="2208" spans="1:6" ht="40.5">
      <c r="A2208" s="201" t="s">
        <v>5109</v>
      </c>
      <c r="B2208" s="204" t="s">
        <v>5110</v>
      </c>
      <c r="C2208" s="201" t="s">
        <v>31</v>
      </c>
      <c r="D2208" s="205" t="s">
        <v>20922</v>
      </c>
      <c r="E2208" s="202" t="s">
        <v>18406</v>
      </c>
      <c r="F2208" s="205" t="s">
        <v>20923</v>
      </c>
    </row>
    <row r="2209" spans="1:6" ht="40.5">
      <c r="A2209" s="201" t="s">
        <v>5112</v>
      </c>
      <c r="B2209" s="204" t="s">
        <v>5113</v>
      </c>
      <c r="C2209" s="201" t="s">
        <v>31</v>
      </c>
      <c r="D2209" s="205" t="s">
        <v>17477</v>
      </c>
      <c r="E2209" s="202" t="s">
        <v>18406</v>
      </c>
      <c r="F2209" s="205" t="s">
        <v>3364</v>
      </c>
    </row>
    <row r="2210" spans="1:6" ht="40.5">
      <c r="A2210" s="201" t="s">
        <v>5114</v>
      </c>
      <c r="B2210" s="204" t="s">
        <v>5115</v>
      </c>
      <c r="C2210" s="201" t="s">
        <v>31</v>
      </c>
      <c r="D2210" s="205" t="s">
        <v>20924</v>
      </c>
      <c r="E2210" s="202" t="s">
        <v>18406</v>
      </c>
      <c r="F2210" s="205" t="s">
        <v>20925</v>
      </c>
    </row>
    <row r="2211" spans="1:6" ht="27">
      <c r="A2211" s="201" t="s">
        <v>5116</v>
      </c>
      <c r="B2211" s="204" t="s">
        <v>5117</v>
      </c>
      <c r="C2211" s="201" t="s">
        <v>31</v>
      </c>
      <c r="D2211" s="205" t="s">
        <v>20926</v>
      </c>
      <c r="E2211" s="202" t="s">
        <v>18406</v>
      </c>
      <c r="F2211" s="205" t="s">
        <v>20927</v>
      </c>
    </row>
    <row r="2212" spans="1:6" ht="27">
      <c r="A2212" s="201" t="s">
        <v>5118</v>
      </c>
      <c r="B2212" s="204" t="s">
        <v>5119</v>
      </c>
      <c r="C2212" s="201" t="s">
        <v>31</v>
      </c>
      <c r="D2212" s="205" t="s">
        <v>20928</v>
      </c>
      <c r="E2212" s="202" t="s">
        <v>18406</v>
      </c>
      <c r="F2212" s="205" t="s">
        <v>20929</v>
      </c>
    </row>
    <row r="2213" spans="1:6" ht="27">
      <c r="A2213" s="201" t="s">
        <v>5120</v>
      </c>
      <c r="B2213" s="204" t="s">
        <v>5121</v>
      </c>
      <c r="C2213" s="201" t="s">
        <v>217</v>
      </c>
      <c r="D2213" s="205" t="s">
        <v>10722</v>
      </c>
      <c r="E2213" s="202" t="s">
        <v>18406</v>
      </c>
      <c r="F2213" s="205" t="s">
        <v>20930</v>
      </c>
    </row>
    <row r="2214" spans="1:6" ht="40.5">
      <c r="A2214" s="201" t="s">
        <v>5122</v>
      </c>
      <c r="B2214" s="204" t="s">
        <v>5123</v>
      </c>
      <c r="C2214" s="201" t="s">
        <v>217</v>
      </c>
      <c r="D2214" s="205" t="s">
        <v>20931</v>
      </c>
      <c r="E2214" s="202" t="s">
        <v>18406</v>
      </c>
      <c r="F2214" s="205" t="s">
        <v>20932</v>
      </c>
    </row>
    <row r="2215" spans="1:6" ht="67.5">
      <c r="A2215" s="201" t="s">
        <v>5125</v>
      </c>
      <c r="B2215" s="204" t="s">
        <v>5126</v>
      </c>
      <c r="C2215" s="201" t="s">
        <v>31</v>
      </c>
      <c r="D2215" s="205" t="s">
        <v>20933</v>
      </c>
      <c r="E2215" s="202" t="s">
        <v>18406</v>
      </c>
      <c r="F2215" s="205" t="s">
        <v>20934</v>
      </c>
    </row>
    <row r="2216" spans="1:6" ht="67.5">
      <c r="A2216" s="201" t="s">
        <v>5127</v>
      </c>
      <c r="B2216" s="204" t="s">
        <v>5128</v>
      </c>
      <c r="C2216" s="201" t="s">
        <v>31</v>
      </c>
      <c r="D2216" s="205" t="s">
        <v>20935</v>
      </c>
      <c r="E2216" s="202" t="s">
        <v>18406</v>
      </c>
      <c r="F2216" s="205" t="s">
        <v>17209</v>
      </c>
    </row>
    <row r="2217" spans="1:6" ht="67.5">
      <c r="A2217" s="201" t="s">
        <v>5129</v>
      </c>
      <c r="B2217" s="204" t="s">
        <v>5130</v>
      </c>
      <c r="C2217" s="201" t="s">
        <v>31</v>
      </c>
      <c r="D2217" s="205" t="s">
        <v>20936</v>
      </c>
      <c r="E2217" s="202" t="s">
        <v>18406</v>
      </c>
      <c r="F2217" s="205" t="s">
        <v>20937</v>
      </c>
    </row>
    <row r="2218" spans="1:6" ht="67.5">
      <c r="A2218" s="201" t="s">
        <v>5131</v>
      </c>
      <c r="B2218" s="204" t="s">
        <v>5132</v>
      </c>
      <c r="C2218" s="201" t="s">
        <v>31</v>
      </c>
      <c r="D2218" s="205" t="s">
        <v>20938</v>
      </c>
      <c r="E2218" s="202" t="s">
        <v>18406</v>
      </c>
      <c r="F2218" s="205" t="s">
        <v>20939</v>
      </c>
    </row>
    <row r="2219" spans="1:6" ht="67.5">
      <c r="A2219" s="201" t="s">
        <v>5133</v>
      </c>
      <c r="B2219" s="204" t="s">
        <v>5134</v>
      </c>
      <c r="C2219" s="201" t="s">
        <v>31</v>
      </c>
      <c r="D2219" s="205" t="s">
        <v>20940</v>
      </c>
      <c r="E2219" s="202" t="s">
        <v>18406</v>
      </c>
      <c r="F2219" s="205" t="s">
        <v>20941</v>
      </c>
    </row>
    <row r="2220" spans="1:6" ht="67.5">
      <c r="A2220" s="201" t="s">
        <v>5136</v>
      </c>
      <c r="B2220" s="204" t="s">
        <v>5137</v>
      </c>
      <c r="C2220" s="201" t="s">
        <v>31</v>
      </c>
      <c r="D2220" s="205" t="s">
        <v>20942</v>
      </c>
      <c r="E2220" s="202" t="s">
        <v>18406</v>
      </c>
      <c r="F2220" s="205" t="s">
        <v>17566</v>
      </c>
    </row>
    <row r="2221" spans="1:6" ht="67.5">
      <c r="A2221" s="201" t="s">
        <v>5139</v>
      </c>
      <c r="B2221" s="204" t="s">
        <v>5140</v>
      </c>
      <c r="C2221" s="201" t="s">
        <v>31</v>
      </c>
      <c r="D2221" s="205" t="s">
        <v>20943</v>
      </c>
      <c r="E2221" s="202" t="s">
        <v>18406</v>
      </c>
      <c r="F2221" s="205" t="s">
        <v>20944</v>
      </c>
    </row>
    <row r="2222" spans="1:6" ht="67.5">
      <c r="A2222" s="201" t="s">
        <v>5141</v>
      </c>
      <c r="B2222" s="204" t="s">
        <v>5142</v>
      </c>
      <c r="C2222" s="201" t="s">
        <v>31</v>
      </c>
      <c r="D2222" s="205" t="s">
        <v>17141</v>
      </c>
      <c r="E2222" s="202" t="s">
        <v>18406</v>
      </c>
      <c r="F2222" s="205" t="s">
        <v>17095</v>
      </c>
    </row>
    <row r="2223" spans="1:6" ht="67.5">
      <c r="A2223" s="201" t="s">
        <v>5144</v>
      </c>
      <c r="B2223" s="204" t="s">
        <v>5145</v>
      </c>
      <c r="C2223" s="201" t="s">
        <v>31</v>
      </c>
      <c r="D2223" s="205" t="s">
        <v>20945</v>
      </c>
      <c r="E2223" s="202" t="s">
        <v>18406</v>
      </c>
      <c r="F2223" s="205" t="s">
        <v>9453</v>
      </c>
    </row>
    <row r="2224" spans="1:6" ht="67.5">
      <c r="A2224" s="201" t="s">
        <v>5146</v>
      </c>
      <c r="B2224" s="204" t="s">
        <v>5147</v>
      </c>
      <c r="C2224" s="201" t="s">
        <v>31</v>
      </c>
      <c r="D2224" s="205" t="s">
        <v>20946</v>
      </c>
      <c r="E2224" s="202" t="s">
        <v>18406</v>
      </c>
      <c r="F2224" s="205" t="s">
        <v>17105</v>
      </c>
    </row>
    <row r="2225" spans="1:6" ht="67.5">
      <c r="A2225" s="201" t="s">
        <v>5148</v>
      </c>
      <c r="B2225" s="204" t="s">
        <v>5149</v>
      </c>
      <c r="C2225" s="201" t="s">
        <v>31</v>
      </c>
      <c r="D2225" s="205" t="s">
        <v>13498</v>
      </c>
      <c r="E2225" s="202" t="s">
        <v>18406</v>
      </c>
      <c r="F2225" s="205" t="s">
        <v>19084</v>
      </c>
    </row>
    <row r="2226" spans="1:6" ht="67.5">
      <c r="A2226" s="201" t="s">
        <v>5151</v>
      </c>
      <c r="B2226" s="204" t="s">
        <v>5152</v>
      </c>
      <c r="C2226" s="201" t="s">
        <v>31</v>
      </c>
      <c r="D2226" s="205" t="s">
        <v>915</v>
      </c>
      <c r="E2226" s="202" t="s">
        <v>18406</v>
      </c>
      <c r="F2226" s="205" t="s">
        <v>19569</v>
      </c>
    </row>
    <row r="2227" spans="1:6" ht="67.5">
      <c r="A2227" s="201" t="s">
        <v>5154</v>
      </c>
      <c r="B2227" s="204" t="s">
        <v>5155</v>
      </c>
      <c r="C2227" s="201" t="s">
        <v>31</v>
      </c>
      <c r="D2227" s="205" t="s">
        <v>20947</v>
      </c>
      <c r="E2227" s="202" t="s">
        <v>18406</v>
      </c>
      <c r="F2227" s="205" t="s">
        <v>19507</v>
      </c>
    </row>
    <row r="2228" spans="1:6" ht="67.5">
      <c r="A2228" s="201" t="s">
        <v>5156</v>
      </c>
      <c r="B2228" s="204" t="s">
        <v>5157</v>
      </c>
      <c r="C2228" s="201" t="s">
        <v>31</v>
      </c>
      <c r="D2228" s="205" t="s">
        <v>14683</v>
      </c>
      <c r="E2228" s="202" t="s">
        <v>18406</v>
      </c>
      <c r="F2228" s="205" t="s">
        <v>14228</v>
      </c>
    </row>
    <row r="2229" spans="1:6" ht="67.5">
      <c r="A2229" s="201" t="s">
        <v>5158</v>
      </c>
      <c r="B2229" s="204" t="s">
        <v>5159</v>
      </c>
      <c r="C2229" s="201" t="s">
        <v>31</v>
      </c>
      <c r="D2229" s="205" t="s">
        <v>20948</v>
      </c>
      <c r="E2229" s="202" t="s">
        <v>18406</v>
      </c>
      <c r="F2229" s="205" t="s">
        <v>20949</v>
      </c>
    </row>
    <row r="2230" spans="1:6" ht="67.5">
      <c r="A2230" s="201" t="s">
        <v>5161</v>
      </c>
      <c r="B2230" s="204" t="s">
        <v>5162</v>
      </c>
      <c r="C2230" s="201" t="s">
        <v>31</v>
      </c>
      <c r="D2230" s="205" t="s">
        <v>17945</v>
      </c>
      <c r="E2230" s="202" t="s">
        <v>18406</v>
      </c>
      <c r="F2230" s="205" t="s">
        <v>19090</v>
      </c>
    </row>
    <row r="2231" spans="1:6" ht="67.5">
      <c r="A2231" s="201" t="s">
        <v>5163</v>
      </c>
      <c r="B2231" s="204" t="s">
        <v>5164</v>
      </c>
      <c r="C2231" s="201" t="s">
        <v>31</v>
      </c>
      <c r="D2231" s="205" t="s">
        <v>20950</v>
      </c>
      <c r="E2231" s="202" t="s">
        <v>18406</v>
      </c>
      <c r="F2231" s="205" t="s">
        <v>12087</v>
      </c>
    </row>
    <row r="2232" spans="1:6" ht="67.5">
      <c r="A2232" s="201" t="s">
        <v>5165</v>
      </c>
      <c r="B2232" s="204" t="s">
        <v>5166</v>
      </c>
      <c r="C2232" s="201" t="s">
        <v>31</v>
      </c>
      <c r="D2232" s="205" t="s">
        <v>20951</v>
      </c>
      <c r="E2232" s="202" t="s">
        <v>18406</v>
      </c>
      <c r="F2232" s="205" t="s">
        <v>6245</v>
      </c>
    </row>
    <row r="2233" spans="1:6" ht="67.5">
      <c r="A2233" s="201" t="s">
        <v>5167</v>
      </c>
      <c r="B2233" s="204" t="s">
        <v>5168</v>
      </c>
      <c r="C2233" s="201" t="s">
        <v>31</v>
      </c>
      <c r="D2233" s="205" t="s">
        <v>20952</v>
      </c>
      <c r="E2233" s="202" t="s">
        <v>18406</v>
      </c>
      <c r="F2233" s="205" t="s">
        <v>20953</v>
      </c>
    </row>
    <row r="2234" spans="1:6" ht="54">
      <c r="A2234" s="201" t="s">
        <v>5170</v>
      </c>
      <c r="B2234" s="204" t="s">
        <v>5171</v>
      </c>
      <c r="C2234" s="201" t="s">
        <v>31</v>
      </c>
      <c r="D2234" s="205" t="s">
        <v>20954</v>
      </c>
      <c r="E2234" s="202" t="s">
        <v>18406</v>
      </c>
      <c r="F2234" s="205" t="s">
        <v>20955</v>
      </c>
    </row>
    <row r="2235" spans="1:6" ht="54">
      <c r="A2235" s="201" t="s">
        <v>5172</v>
      </c>
      <c r="B2235" s="204" t="s">
        <v>5173</v>
      </c>
      <c r="C2235" s="201" t="s">
        <v>31</v>
      </c>
      <c r="D2235" s="205" t="s">
        <v>20956</v>
      </c>
      <c r="E2235" s="202" t="s">
        <v>18406</v>
      </c>
      <c r="F2235" s="205" t="s">
        <v>20957</v>
      </c>
    </row>
    <row r="2236" spans="1:6" ht="54">
      <c r="A2236" s="201" t="s">
        <v>5174</v>
      </c>
      <c r="B2236" s="204" t="s">
        <v>5175</v>
      </c>
      <c r="C2236" s="201" t="s">
        <v>31</v>
      </c>
      <c r="D2236" s="205" t="s">
        <v>20958</v>
      </c>
      <c r="E2236" s="202" t="s">
        <v>18406</v>
      </c>
      <c r="F2236" s="205" t="s">
        <v>5494</v>
      </c>
    </row>
    <row r="2237" spans="1:6" ht="54">
      <c r="A2237" s="201" t="s">
        <v>5176</v>
      </c>
      <c r="B2237" s="204" t="s">
        <v>5177</v>
      </c>
      <c r="C2237" s="201" t="s">
        <v>31</v>
      </c>
      <c r="D2237" s="205" t="s">
        <v>20959</v>
      </c>
      <c r="E2237" s="202" t="s">
        <v>18406</v>
      </c>
      <c r="F2237" s="205" t="s">
        <v>20960</v>
      </c>
    </row>
    <row r="2238" spans="1:6" ht="54">
      <c r="A2238" s="201" t="s">
        <v>5178</v>
      </c>
      <c r="B2238" s="204" t="s">
        <v>5179</v>
      </c>
      <c r="C2238" s="201" t="s">
        <v>31</v>
      </c>
      <c r="D2238" s="205" t="s">
        <v>20961</v>
      </c>
      <c r="E2238" s="202" t="s">
        <v>18406</v>
      </c>
      <c r="F2238" s="205" t="s">
        <v>20962</v>
      </c>
    </row>
    <row r="2239" spans="1:6" ht="54">
      <c r="A2239" s="201" t="s">
        <v>5181</v>
      </c>
      <c r="B2239" s="204" t="s">
        <v>5182</v>
      </c>
      <c r="C2239" s="201" t="s">
        <v>31</v>
      </c>
      <c r="D2239" s="205" t="s">
        <v>20963</v>
      </c>
      <c r="E2239" s="202" t="s">
        <v>18406</v>
      </c>
      <c r="F2239" s="205" t="s">
        <v>20964</v>
      </c>
    </row>
    <row r="2240" spans="1:6" ht="54">
      <c r="A2240" s="201" t="s">
        <v>5183</v>
      </c>
      <c r="B2240" s="204" t="s">
        <v>5184</v>
      </c>
      <c r="C2240" s="201" t="s">
        <v>31</v>
      </c>
      <c r="D2240" s="205" t="s">
        <v>20965</v>
      </c>
      <c r="E2240" s="202" t="s">
        <v>18406</v>
      </c>
      <c r="F2240" s="205" t="s">
        <v>20966</v>
      </c>
    </row>
    <row r="2241" spans="1:6" ht="54">
      <c r="A2241" s="201" t="s">
        <v>5185</v>
      </c>
      <c r="B2241" s="204" t="s">
        <v>5186</v>
      </c>
      <c r="C2241" s="201" t="s">
        <v>31</v>
      </c>
      <c r="D2241" s="205" t="s">
        <v>20967</v>
      </c>
      <c r="E2241" s="202" t="s">
        <v>18406</v>
      </c>
      <c r="F2241" s="205" t="s">
        <v>20968</v>
      </c>
    </row>
    <row r="2242" spans="1:6" ht="54">
      <c r="A2242" s="201" t="s">
        <v>5187</v>
      </c>
      <c r="B2242" s="204" t="s">
        <v>5188</v>
      </c>
      <c r="C2242" s="201" t="s">
        <v>31</v>
      </c>
      <c r="D2242" s="205" t="s">
        <v>20969</v>
      </c>
      <c r="E2242" s="202" t="s">
        <v>18406</v>
      </c>
      <c r="F2242" s="205" t="s">
        <v>20970</v>
      </c>
    </row>
    <row r="2243" spans="1:6" ht="54">
      <c r="A2243" s="201" t="s">
        <v>5189</v>
      </c>
      <c r="B2243" s="204" t="s">
        <v>5190</v>
      </c>
      <c r="C2243" s="201" t="s">
        <v>31</v>
      </c>
      <c r="D2243" s="205" t="s">
        <v>7549</v>
      </c>
      <c r="E2243" s="202" t="s">
        <v>18406</v>
      </c>
      <c r="F2243" s="205" t="s">
        <v>20971</v>
      </c>
    </row>
    <row r="2244" spans="1:6" ht="54">
      <c r="A2244" s="201" t="s">
        <v>5191</v>
      </c>
      <c r="B2244" s="204" t="s">
        <v>5192</v>
      </c>
      <c r="C2244" s="201" t="s">
        <v>31</v>
      </c>
      <c r="D2244" s="205" t="s">
        <v>20972</v>
      </c>
      <c r="E2244" s="202" t="s">
        <v>18406</v>
      </c>
      <c r="F2244" s="205" t="s">
        <v>17473</v>
      </c>
    </row>
    <row r="2245" spans="1:6" ht="54">
      <c r="A2245" s="201" t="s">
        <v>5193</v>
      </c>
      <c r="B2245" s="204" t="s">
        <v>5194</v>
      </c>
      <c r="C2245" s="201" t="s">
        <v>31</v>
      </c>
      <c r="D2245" s="205" t="s">
        <v>20973</v>
      </c>
      <c r="E2245" s="202" t="s">
        <v>18406</v>
      </c>
      <c r="F2245" s="205" t="s">
        <v>20848</v>
      </c>
    </row>
    <row r="2246" spans="1:6" ht="54">
      <c r="A2246" s="201" t="s">
        <v>5195</v>
      </c>
      <c r="B2246" s="204" t="s">
        <v>5196</v>
      </c>
      <c r="C2246" s="201" t="s">
        <v>31</v>
      </c>
      <c r="D2246" s="205" t="s">
        <v>20974</v>
      </c>
      <c r="E2246" s="202" t="s">
        <v>18406</v>
      </c>
      <c r="F2246" s="205" t="s">
        <v>20975</v>
      </c>
    </row>
    <row r="2247" spans="1:6" ht="54">
      <c r="A2247" s="201" t="s">
        <v>5197</v>
      </c>
      <c r="B2247" s="204" t="s">
        <v>5198</v>
      </c>
      <c r="C2247" s="201" t="s">
        <v>31</v>
      </c>
      <c r="D2247" s="205" t="s">
        <v>20976</v>
      </c>
      <c r="E2247" s="202" t="s">
        <v>18406</v>
      </c>
      <c r="F2247" s="205" t="s">
        <v>20977</v>
      </c>
    </row>
    <row r="2248" spans="1:6" ht="54">
      <c r="A2248" s="201" t="s">
        <v>5199</v>
      </c>
      <c r="B2248" s="204" t="s">
        <v>5200</v>
      </c>
      <c r="C2248" s="201" t="s">
        <v>31</v>
      </c>
      <c r="D2248" s="205" t="s">
        <v>20978</v>
      </c>
      <c r="E2248" s="202" t="s">
        <v>18406</v>
      </c>
      <c r="F2248" s="205" t="s">
        <v>17859</v>
      </c>
    </row>
    <row r="2249" spans="1:6" ht="54">
      <c r="A2249" s="201" t="s">
        <v>5202</v>
      </c>
      <c r="B2249" s="204" t="s">
        <v>5203</v>
      </c>
      <c r="C2249" s="201" t="s">
        <v>31</v>
      </c>
      <c r="D2249" s="205" t="s">
        <v>20979</v>
      </c>
      <c r="E2249" s="202" t="s">
        <v>18406</v>
      </c>
      <c r="F2249" s="205" t="s">
        <v>20980</v>
      </c>
    </row>
    <row r="2250" spans="1:6" ht="54">
      <c r="A2250" s="201" t="s">
        <v>5204</v>
      </c>
      <c r="B2250" s="204" t="s">
        <v>5205</v>
      </c>
      <c r="C2250" s="201" t="s">
        <v>31</v>
      </c>
      <c r="D2250" s="205" t="s">
        <v>20981</v>
      </c>
      <c r="E2250" s="202" t="s">
        <v>18406</v>
      </c>
      <c r="F2250" s="205" t="s">
        <v>20982</v>
      </c>
    </row>
    <row r="2251" spans="1:6" ht="54">
      <c r="A2251" s="201" t="s">
        <v>5207</v>
      </c>
      <c r="B2251" s="204" t="s">
        <v>5208</v>
      </c>
      <c r="C2251" s="201" t="s">
        <v>31</v>
      </c>
      <c r="D2251" s="205" t="s">
        <v>20983</v>
      </c>
      <c r="E2251" s="202" t="s">
        <v>18406</v>
      </c>
      <c r="F2251" s="205" t="s">
        <v>20984</v>
      </c>
    </row>
    <row r="2252" spans="1:6" ht="54">
      <c r="A2252" s="201" t="s">
        <v>5209</v>
      </c>
      <c r="B2252" s="204" t="s">
        <v>5210</v>
      </c>
      <c r="C2252" s="201" t="s">
        <v>31</v>
      </c>
      <c r="D2252" s="205" t="s">
        <v>13606</v>
      </c>
      <c r="E2252" s="202" t="s">
        <v>18406</v>
      </c>
      <c r="F2252" s="205" t="s">
        <v>20985</v>
      </c>
    </row>
    <row r="2253" spans="1:6" ht="54">
      <c r="A2253" s="201" t="s">
        <v>5211</v>
      </c>
      <c r="B2253" s="204" t="s">
        <v>5212</v>
      </c>
      <c r="C2253" s="201" t="s">
        <v>31</v>
      </c>
      <c r="D2253" s="205" t="s">
        <v>20986</v>
      </c>
      <c r="E2253" s="202" t="s">
        <v>18406</v>
      </c>
      <c r="F2253" s="205" t="s">
        <v>20987</v>
      </c>
    </row>
    <row r="2254" spans="1:6" ht="54">
      <c r="A2254" s="201" t="s">
        <v>5213</v>
      </c>
      <c r="B2254" s="204" t="s">
        <v>5214</v>
      </c>
      <c r="C2254" s="201" t="s">
        <v>31</v>
      </c>
      <c r="D2254" s="205" t="s">
        <v>20988</v>
      </c>
      <c r="E2254" s="202" t="s">
        <v>18406</v>
      </c>
      <c r="F2254" s="205" t="s">
        <v>17919</v>
      </c>
    </row>
    <row r="2255" spans="1:6" ht="54">
      <c r="A2255" s="201" t="s">
        <v>5215</v>
      </c>
      <c r="B2255" s="204" t="s">
        <v>5216</v>
      </c>
      <c r="C2255" s="201" t="s">
        <v>31</v>
      </c>
      <c r="D2255" s="205" t="s">
        <v>20989</v>
      </c>
      <c r="E2255" s="202" t="s">
        <v>18406</v>
      </c>
      <c r="F2255" s="205" t="s">
        <v>19594</v>
      </c>
    </row>
    <row r="2256" spans="1:6" ht="54">
      <c r="A2256" s="201" t="s">
        <v>5217</v>
      </c>
      <c r="B2256" s="204" t="s">
        <v>5218</v>
      </c>
      <c r="C2256" s="201" t="s">
        <v>31</v>
      </c>
      <c r="D2256" s="205" t="s">
        <v>18641</v>
      </c>
      <c r="E2256" s="202" t="s">
        <v>18406</v>
      </c>
      <c r="F2256" s="205" t="s">
        <v>20990</v>
      </c>
    </row>
    <row r="2257" spans="1:6" ht="54">
      <c r="A2257" s="201" t="s">
        <v>5219</v>
      </c>
      <c r="B2257" s="204" t="s">
        <v>5220</v>
      </c>
      <c r="C2257" s="201" t="s">
        <v>31</v>
      </c>
      <c r="D2257" s="205" t="s">
        <v>20972</v>
      </c>
      <c r="E2257" s="202" t="s">
        <v>18406</v>
      </c>
      <c r="F2257" s="205" t="s">
        <v>17115</v>
      </c>
    </row>
    <row r="2258" spans="1:6" ht="54">
      <c r="A2258" s="201" t="s">
        <v>5221</v>
      </c>
      <c r="B2258" s="204" t="s">
        <v>5222</v>
      </c>
      <c r="C2258" s="201" t="s">
        <v>31</v>
      </c>
      <c r="D2258" s="205" t="s">
        <v>20991</v>
      </c>
      <c r="E2258" s="202" t="s">
        <v>18406</v>
      </c>
      <c r="F2258" s="205" t="s">
        <v>20992</v>
      </c>
    </row>
    <row r="2259" spans="1:6" ht="54">
      <c r="A2259" s="201" t="s">
        <v>5223</v>
      </c>
      <c r="B2259" s="204" t="s">
        <v>5224</v>
      </c>
      <c r="C2259" s="201" t="s">
        <v>31</v>
      </c>
      <c r="D2259" s="205" t="s">
        <v>20993</v>
      </c>
      <c r="E2259" s="202" t="s">
        <v>18406</v>
      </c>
      <c r="F2259" s="205" t="s">
        <v>20994</v>
      </c>
    </row>
    <row r="2260" spans="1:6" ht="54">
      <c r="A2260" s="201" t="s">
        <v>5225</v>
      </c>
      <c r="B2260" s="204" t="s">
        <v>5226</v>
      </c>
      <c r="C2260" s="201" t="s">
        <v>31</v>
      </c>
      <c r="D2260" s="205" t="s">
        <v>20995</v>
      </c>
      <c r="E2260" s="202" t="s">
        <v>18406</v>
      </c>
      <c r="F2260" s="205" t="s">
        <v>20996</v>
      </c>
    </row>
    <row r="2261" spans="1:6" ht="54">
      <c r="A2261" s="201" t="s">
        <v>5228</v>
      </c>
      <c r="B2261" s="204" t="s">
        <v>5229</v>
      </c>
      <c r="C2261" s="201" t="s">
        <v>31</v>
      </c>
      <c r="D2261" s="205" t="s">
        <v>20997</v>
      </c>
      <c r="E2261" s="202" t="s">
        <v>18406</v>
      </c>
      <c r="F2261" s="205" t="s">
        <v>20998</v>
      </c>
    </row>
    <row r="2262" spans="1:6" ht="54">
      <c r="A2262" s="201" t="s">
        <v>5230</v>
      </c>
      <c r="B2262" s="204" t="s">
        <v>5231</v>
      </c>
      <c r="C2262" s="201" t="s">
        <v>31</v>
      </c>
      <c r="D2262" s="205" t="s">
        <v>20999</v>
      </c>
      <c r="E2262" s="202" t="s">
        <v>18406</v>
      </c>
      <c r="F2262" s="205" t="s">
        <v>21000</v>
      </c>
    </row>
    <row r="2263" spans="1:6" ht="54">
      <c r="A2263" s="201" t="s">
        <v>5233</v>
      </c>
      <c r="B2263" s="204" t="s">
        <v>5234</v>
      </c>
      <c r="C2263" s="201" t="s">
        <v>31</v>
      </c>
      <c r="D2263" s="205" t="s">
        <v>21001</v>
      </c>
      <c r="E2263" s="202" t="s">
        <v>18406</v>
      </c>
      <c r="F2263" s="205" t="s">
        <v>17169</v>
      </c>
    </row>
    <row r="2264" spans="1:6" ht="54">
      <c r="A2264" s="201" t="s">
        <v>5235</v>
      </c>
      <c r="B2264" s="204" t="s">
        <v>5236</v>
      </c>
      <c r="C2264" s="201" t="s">
        <v>31</v>
      </c>
      <c r="D2264" s="205" t="s">
        <v>21002</v>
      </c>
      <c r="E2264" s="202" t="s">
        <v>18406</v>
      </c>
      <c r="F2264" s="205" t="s">
        <v>21003</v>
      </c>
    </row>
    <row r="2265" spans="1:6" ht="54">
      <c r="A2265" s="201" t="s">
        <v>5237</v>
      </c>
      <c r="B2265" s="204" t="s">
        <v>5238</v>
      </c>
      <c r="C2265" s="201" t="s">
        <v>31</v>
      </c>
      <c r="D2265" s="205" t="s">
        <v>21004</v>
      </c>
      <c r="E2265" s="202" t="s">
        <v>18406</v>
      </c>
      <c r="F2265" s="205" t="s">
        <v>21005</v>
      </c>
    </row>
    <row r="2266" spans="1:6" ht="54">
      <c r="A2266" s="201" t="s">
        <v>5239</v>
      </c>
      <c r="B2266" s="204" t="s">
        <v>5240</v>
      </c>
      <c r="C2266" s="201" t="s">
        <v>31</v>
      </c>
      <c r="D2266" s="205" t="s">
        <v>21006</v>
      </c>
      <c r="E2266" s="202" t="s">
        <v>18406</v>
      </c>
      <c r="F2266" s="205" t="s">
        <v>21007</v>
      </c>
    </row>
    <row r="2267" spans="1:6" ht="54">
      <c r="A2267" s="201" t="s">
        <v>5241</v>
      </c>
      <c r="B2267" s="204" t="s">
        <v>5242</v>
      </c>
      <c r="C2267" s="201" t="s">
        <v>31</v>
      </c>
      <c r="D2267" s="205" t="s">
        <v>4492</v>
      </c>
      <c r="E2267" s="202" t="s">
        <v>18406</v>
      </c>
      <c r="F2267" s="205" t="s">
        <v>21008</v>
      </c>
    </row>
    <row r="2268" spans="1:6" ht="54">
      <c r="A2268" s="201" t="s">
        <v>5243</v>
      </c>
      <c r="B2268" s="204" t="s">
        <v>5244</v>
      </c>
      <c r="C2268" s="201" t="s">
        <v>31</v>
      </c>
      <c r="D2268" s="205" t="s">
        <v>21009</v>
      </c>
      <c r="E2268" s="202" t="s">
        <v>18406</v>
      </c>
      <c r="F2268" s="205" t="s">
        <v>21010</v>
      </c>
    </row>
    <row r="2269" spans="1:6" ht="40.5">
      <c r="A2269" s="201" t="s">
        <v>5245</v>
      </c>
      <c r="B2269" s="204" t="s">
        <v>5246</v>
      </c>
      <c r="C2269" s="201" t="s">
        <v>31</v>
      </c>
      <c r="D2269" s="205" t="s">
        <v>21011</v>
      </c>
      <c r="E2269" s="202" t="s">
        <v>18406</v>
      </c>
      <c r="F2269" s="205" t="s">
        <v>21012</v>
      </c>
    </row>
    <row r="2270" spans="1:6" ht="40.5">
      <c r="A2270" s="201" t="s">
        <v>5247</v>
      </c>
      <c r="B2270" s="204" t="s">
        <v>5248</v>
      </c>
      <c r="C2270" s="201" t="s">
        <v>31</v>
      </c>
      <c r="D2270" s="205" t="s">
        <v>21013</v>
      </c>
      <c r="E2270" s="202" t="s">
        <v>18406</v>
      </c>
      <c r="F2270" s="205" t="s">
        <v>21014</v>
      </c>
    </row>
    <row r="2271" spans="1:6" ht="40.5">
      <c r="A2271" s="201" t="s">
        <v>5249</v>
      </c>
      <c r="B2271" s="204" t="s">
        <v>5250</v>
      </c>
      <c r="C2271" s="201" t="s">
        <v>31</v>
      </c>
      <c r="D2271" s="205" t="s">
        <v>21015</v>
      </c>
      <c r="E2271" s="202" t="s">
        <v>18406</v>
      </c>
      <c r="F2271" s="205" t="s">
        <v>21016</v>
      </c>
    </row>
    <row r="2272" spans="1:6" ht="67.5">
      <c r="A2272" s="201" t="s">
        <v>5251</v>
      </c>
      <c r="B2272" s="204" t="s">
        <v>5252</v>
      </c>
      <c r="C2272" s="201" t="s">
        <v>31</v>
      </c>
      <c r="D2272" s="205" t="s">
        <v>7354</v>
      </c>
      <c r="E2272" s="202" t="s">
        <v>18406</v>
      </c>
      <c r="F2272" s="205" t="s">
        <v>21017</v>
      </c>
    </row>
    <row r="2273" spans="1:6" ht="67.5">
      <c r="A2273" s="201" t="s">
        <v>5253</v>
      </c>
      <c r="B2273" s="204" t="s">
        <v>5254</v>
      </c>
      <c r="C2273" s="201" t="s">
        <v>31</v>
      </c>
      <c r="D2273" s="205" t="s">
        <v>8831</v>
      </c>
      <c r="E2273" s="202" t="s">
        <v>18406</v>
      </c>
      <c r="F2273" s="205" t="s">
        <v>18023</v>
      </c>
    </row>
    <row r="2274" spans="1:6" ht="67.5">
      <c r="A2274" s="201" t="s">
        <v>5255</v>
      </c>
      <c r="B2274" s="204" t="s">
        <v>5256</v>
      </c>
      <c r="C2274" s="201" t="s">
        <v>31</v>
      </c>
      <c r="D2274" s="205" t="s">
        <v>21018</v>
      </c>
      <c r="E2274" s="202" t="s">
        <v>18406</v>
      </c>
      <c r="F2274" s="205" t="s">
        <v>21019</v>
      </c>
    </row>
    <row r="2275" spans="1:6" ht="67.5">
      <c r="A2275" s="201" t="s">
        <v>5258</v>
      </c>
      <c r="B2275" s="204" t="s">
        <v>5259</v>
      </c>
      <c r="C2275" s="201" t="s">
        <v>31</v>
      </c>
      <c r="D2275" s="205" t="s">
        <v>21020</v>
      </c>
      <c r="E2275" s="202" t="s">
        <v>18406</v>
      </c>
      <c r="F2275" s="205" t="s">
        <v>21021</v>
      </c>
    </row>
    <row r="2276" spans="1:6" ht="67.5">
      <c r="A2276" s="201" t="s">
        <v>5260</v>
      </c>
      <c r="B2276" s="204" t="s">
        <v>5261</v>
      </c>
      <c r="C2276" s="201" t="s">
        <v>31</v>
      </c>
      <c r="D2276" s="205" t="s">
        <v>21022</v>
      </c>
      <c r="E2276" s="202" t="s">
        <v>18406</v>
      </c>
      <c r="F2276" s="205" t="s">
        <v>21023</v>
      </c>
    </row>
    <row r="2277" spans="1:6" ht="67.5">
      <c r="A2277" s="201" t="s">
        <v>5262</v>
      </c>
      <c r="B2277" s="204" t="s">
        <v>5263</v>
      </c>
      <c r="C2277" s="201" t="s">
        <v>31</v>
      </c>
      <c r="D2277" s="205" t="s">
        <v>21024</v>
      </c>
      <c r="E2277" s="202" t="s">
        <v>18406</v>
      </c>
      <c r="F2277" s="205" t="s">
        <v>21025</v>
      </c>
    </row>
    <row r="2278" spans="1:6" ht="67.5">
      <c r="A2278" s="201" t="s">
        <v>5264</v>
      </c>
      <c r="B2278" s="204" t="s">
        <v>5265</v>
      </c>
      <c r="C2278" s="201" t="s">
        <v>31</v>
      </c>
      <c r="D2278" s="205" t="s">
        <v>21026</v>
      </c>
      <c r="E2278" s="202" t="s">
        <v>18406</v>
      </c>
      <c r="F2278" s="205" t="s">
        <v>21027</v>
      </c>
    </row>
    <row r="2279" spans="1:6" ht="67.5">
      <c r="A2279" s="201" t="s">
        <v>5266</v>
      </c>
      <c r="B2279" s="204" t="s">
        <v>5267</v>
      </c>
      <c r="C2279" s="201" t="s">
        <v>31</v>
      </c>
      <c r="D2279" s="205" t="s">
        <v>21028</v>
      </c>
      <c r="E2279" s="202" t="s">
        <v>18406</v>
      </c>
      <c r="F2279" s="205" t="s">
        <v>21029</v>
      </c>
    </row>
    <row r="2280" spans="1:6" ht="67.5">
      <c r="A2280" s="201" t="s">
        <v>5268</v>
      </c>
      <c r="B2280" s="204" t="s">
        <v>5269</v>
      </c>
      <c r="C2280" s="201" t="s">
        <v>31</v>
      </c>
      <c r="D2280" s="205" t="s">
        <v>3367</v>
      </c>
      <c r="E2280" s="202" t="s">
        <v>18406</v>
      </c>
      <c r="F2280" s="205" t="s">
        <v>21030</v>
      </c>
    </row>
    <row r="2281" spans="1:6" ht="67.5">
      <c r="A2281" s="201" t="s">
        <v>5270</v>
      </c>
      <c r="B2281" s="204" t="s">
        <v>5271</v>
      </c>
      <c r="C2281" s="201" t="s">
        <v>31</v>
      </c>
      <c r="D2281" s="205" t="s">
        <v>21031</v>
      </c>
      <c r="E2281" s="202" t="s">
        <v>18406</v>
      </c>
      <c r="F2281" s="205" t="s">
        <v>17134</v>
      </c>
    </row>
    <row r="2282" spans="1:6" ht="54">
      <c r="A2282" s="201" t="s">
        <v>5272</v>
      </c>
      <c r="B2282" s="204" t="s">
        <v>5273</v>
      </c>
      <c r="C2282" s="201" t="s">
        <v>31</v>
      </c>
      <c r="D2282" s="205" t="s">
        <v>21032</v>
      </c>
      <c r="E2282" s="202" t="s">
        <v>18406</v>
      </c>
      <c r="F2282" s="205" t="s">
        <v>21033</v>
      </c>
    </row>
    <row r="2283" spans="1:6" ht="54">
      <c r="A2283" s="201" t="s">
        <v>5274</v>
      </c>
      <c r="B2283" s="204" t="s">
        <v>5275</v>
      </c>
      <c r="C2283" s="201" t="s">
        <v>31</v>
      </c>
      <c r="D2283" s="205" t="s">
        <v>21034</v>
      </c>
      <c r="E2283" s="202" t="s">
        <v>18406</v>
      </c>
      <c r="F2283" s="205" t="s">
        <v>21035</v>
      </c>
    </row>
    <row r="2284" spans="1:6" ht="54">
      <c r="A2284" s="201" t="s">
        <v>5277</v>
      </c>
      <c r="B2284" s="204" t="s">
        <v>5278</v>
      </c>
      <c r="C2284" s="201" t="s">
        <v>31</v>
      </c>
      <c r="D2284" s="205" t="s">
        <v>21036</v>
      </c>
      <c r="E2284" s="202" t="s">
        <v>18406</v>
      </c>
      <c r="F2284" s="205" t="s">
        <v>21037</v>
      </c>
    </row>
    <row r="2285" spans="1:6" ht="54">
      <c r="A2285" s="201" t="s">
        <v>5279</v>
      </c>
      <c r="B2285" s="204" t="s">
        <v>5280</v>
      </c>
      <c r="C2285" s="201" t="s">
        <v>31</v>
      </c>
      <c r="D2285" s="205" t="s">
        <v>17591</v>
      </c>
      <c r="E2285" s="202" t="s">
        <v>18406</v>
      </c>
      <c r="F2285" s="205" t="s">
        <v>20279</v>
      </c>
    </row>
    <row r="2286" spans="1:6" ht="54">
      <c r="A2286" s="201" t="s">
        <v>5281</v>
      </c>
      <c r="B2286" s="204" t="s">
        <v>5282</v>
      </c>
      <c r="C2286" s="201" t="s">
        <v>31</v>
      </c>
      <c r="D2286" s="205" t="s">
        <v>14055</v>
      </c>
      <c r="E2286" s="202" t="s">
        <v>18406</v>
      </c>
      <c r="F2286" s="205" t="s">
        <v>21038</v>
      </c>
    </row>
    <row r="2287" spans="1:6" ht="54">
      <c r="A2287" s="201" t="s">
        <v>5283</v>
      </c>
      <c r="B2287" s="204" t="s">
        <v>5284</v>
      </c>
      <c r="C2287" s="201" t="s">
        <v>31</v>
      </c>
      <c r="D2287" s="205" t="s">
        <v>249</v>
      </c>
      <c r="E2287" s="202" t="s">
        <v>18406</v>
      </c>
      <c r="F2287" s="205" t="s">
        <v>19201</v>
      </c>
    </row>
    <row r="2288" spans="1:6" ht="54">
      <c r="A2288" s="201" t="s">
        <v>5285</v>
      </c>
      <c r="B2288" s="204" t="s">
        <v>5286</v>
      </c>
      <c r="C2288" s="201" t="s">
        <v>31</v>
      </c>
      <c r="D2288" s="205" t="s">
        <v>3325</v>
      </c>
      <c r="E2288" s="202" t="s">
        <v>18406</v>
      </c>
      <c r="F2288" s="205" t="s">
        <v>2226</v>
      </c>
    </row>
    <row r="2289" spans="1:6" ht="54">
      <c r="A2289" s="201" t="s">
        <v>5287</v>
      </c>
      <c r="B2289" s="204" t="s">
        <v>5288</v>
      </c>
      <c r="C2289" s="201" t="s">
        <v>31</v>
      </c>
      <c r="D2289" s="205" t="s">
        <v>21039</v>
      </c>
      <c r="E2289" s="202" t="s">
        <v>18406</v>
      </c>
      <c r="F2289" s="205" t="s">
        <v>21040</v>
      </c>
    </row>
    <row r="2290" spans="1:6" ht="54">
      <c r="A2290" s="201" t="s">
        <v>5289</v>
      </c>
      <c r="B2290" s="204" t="s">
        <v>5290</v>
      </c>
      <c r="C2290" s="201" t="s">
        <v>31</v>
      </c>
      <c r="D2290" s="205" t="s">
        <v>21041</v>
      </c>
      <c r="E2290" s="202" t="s">
        <v>18406</v>
      </c>
      <c r="F2290" s="205" t="s">
        <v>21042</v>
      </c>
    </row>
    <row r="2291" spans="1:6" ht="54">
      <c r="A2291" s="201" t="s">
        <v>5292</v>
      </c>
      <c r="B2291" s="204" t="s">
        <v>5293</v>
      </c>
      <c r="C2291" s="201" t="s">
        <v>31</v>
      </c>
      <c r="D2291" s="205" t="s">
        <v>21043</v>
      </c>
      <c r="E2291" s="202" t="s">
        <v>18406</v>
      </c>
      <c r="F2291" s="205" t="s">
        <v>18588</v>
      </c>
    </row>
    <row r="2292" spans="1:6" ht="54">
      <c r="A2292" s="201" t="s">
        <v>5294</v>
      </c>
      <c r="B2292" s="204" t="s">
        <v>5295</v>
      </c>
      <c r="C2292" s="201" t="s">
        <v>31</v>
      </c>
      <c r="D2292" s="205" t="s">
        <v>21044</v>
      </c>
      <c r="E2292" s="202" t="s">
        <v>18406</v>
      </c>
      <c r="F2292" s="205" t="s">
        <v>21045</v>
      </c>
    </row>
    <row r="2293" spans="1:6" ht="54">
      <c r="A2293" s="201" t="s">
        <v>5296</v>
      </c>
      <c r="B2293" s="204" t="s">
        <v>5297</v>
      </c>
      <c r="C2293" s="201" t="s">
        <v>31</v>
      </c>
      <c r="D2293" s="205" t="s">
        <v>21046</v>
      </c>
      <c r="E2293" s="202" t="s">
        <v>18406</v>
      </c>
      <c r="F2293" s="205" t="s">
        <v>21047</v>
      </c>
    </row>
    <row r="2294" spans="1:6" ht="54">
      <c r="A2294" s="201" t="s">
        <v>5298</v>
      </c>
      <c r="B2294" s="204" t="s">
        <v>5299</v>
      </c>
      <c r="C2294" s="201" t="s">
        <v>31</v>
      </c>
      <c r="D2294" s="205" t="s">
        <v>20645</v>
      </c>
      <c r="E2294" s="202" t="s">
        <v>18406</v>
      </c>
      <c r="F2294" s="205" t="s">
        <v>21048</v>
      </c>
    </row>
    <row r="2295" spans="1:6" ht="54">
      <c r="A2295" s="201" t="s">
        <v>5300</v>
      </c>
      <c r="B2295" s="204" t="s">
        <v>5301</v>
      </c>
      <c r="C2295" s="201" t="s">
        <v>31</v>
      </c>
      <c r="D2295" s="205" t="s">
        <v>21049</v>
      </c>
      <c r="E2295" s="202" t="s">
        <v>18406</v>
      </c>
      <c r="F2295" s="205" t="s">
        <v>21050</v>
      </c>
    </row>
    <row r="2296" spans="1:6" ht="54">
      <c r="A2296" s="201" t="s">
        <v>5302</v>
      </c>
      <c r="B2296" s="204" t="s">
        <v>5303</v>
      </c>
      <c r="C2296" s="201" t="s">
        <v>31</v>
      </c>
      <c r="D2296" s="205" t="s">
        <v>17761</v>
      </c>
      <c r="E2296" s="202" t="s">
        <v>18406</v>
      </c>
      <c r="F2296" s="205" t="s">
        <v>21051</v>
      </c>
    </row>
    <row r="2297" spans="1:6" ht="54">
      <c r="A2297" s="201" t="s">
        <v>5304</v>
      </c>
      <c r="B2297" s="204" t="s">
        <v>5305</v>
      </c>
      <c r="C2297" s="201" t="s">
        <v>31</v>
      </c>
      <c r="D2297" s="205" t="s">
        <v>21052</v>
      </c>
      <c r="E2297" s="202" t="s">
        <v>18406</v>
      </c>
      <c r="F2297" s="205" t="s">
        <v>9576</v>
      </c>
    </row>
    <row r="2298" spans="1:6" ht="40.5">
      <c r="A2298" s="201" t="s">
        <v>5306</v>
      </c>
      <c r="B2298" s="204" t="s">
        <v>5307</v>
      </c>
      <c r="C2298" s="201" t="s">
        <v>31</v>
      </c>
      <c r="D2298" s="205" t="s">
        <v>21053</v>
      </c>
      <c r="E2298" s="202" t="s">
        <v>18406</v>
      </c>
      <c r="F2298" s="205" t="s">
        <v>21054</v>
      </c>
    </row>
    <row r="2299" spans="1:6" ht="67.5">
      <c r="A2299" s="201" t="s">
        <v>5308</v>
      </c>
      <c r="B2299" s="204" t="s">
        <v>5309</v>
      </c>
      <c r="C2299" s="201" t="s">
        <v>31</v>
      </c>
      <c r="D2299" s="205" t="s">
        <v>21055</v>
      </c>
      <c r="E2299" s="202" t="s">
        <v>18406</v>
      </c>
      <c r="F2299" s="205" t="s">
        <v>21056</v>
      </c>
    </row>
    <row r="2300" spans="1:6" ht="67.5">
      <c r="A2300" s="201" t="s">
        <v>5310</v>
      </c>
      <c r="B2300" s="204" t="s">
        <v>5311</v>
      </c>
      <c r="C2300" s="201" t="s">
        <v>31</v>
      </c>
      <c r="D2300" s="205" t="s">
        <v>21057</v>
      </c>
      <c r="E2300" s="202" t="s">
        <v>18406</v>
      </c>
      <c r="F2300" s="205" t="s">
        <v>21058</v>
      </c>
    </row>
    <row r="2301" spans="1:6" ht="67.5">
      <c r="A2301" s="201" t="s">
        <v>5313</v>
      </c>
      <c r="B2301" s="204" t="s">
        <v>5314</v>
      </c>
      <c r="C2301" s="201" t="s">
        <v>31</v>
      </c>
      <c r="D2301" s="205" t="s">
        <v>21059</v>
      </c>
      <c r="E2301" s="202" t="s">
        <v>18406</v>
      </c>
      <c r="F2301" s="205" t="s">
        <v>20981</v>
      </c>
    </row>
    <row r="2302" spans="1:6" ht="40.5">
      <c r="A2302" s="201" t="s">
        <v>5315</v>
      </c>
      <c r="B2302" s="204" t="s">
        <v>5316</v>
      </c>
      <c r="C2302" s="201" t="s">
        <v>31</v>
      </c>
      <c r="D2302" s="205" t="s">
        <v>21060</v>
      </c>
      <c r="E2302" s="202" t="s">
        <v>18406</v>
      </c>
      <c r="F2302" s="205" t="s">
        <v>21061</v>
      </c>
    </row>
    <row r="2303" spans="1:6" ht="54">
      <c r="A2303" s="201" t="s">
        <v>5317</v>
      </c>
      <c r="B2303" s="204" t="s">
        <v>5318</v>
      </c>
      <c r="C2303" s="201" t="s">
        <v>31</v>
      </c>
      <c r="D2303" s="205" t="s">
        <v>17270</v>
      </c>
      <c r="E2303" s="202" t="s">
        <v>18406</v>
      </c>
      <c r="F2303" s="205" t="s">
        <v>21062</v>
      </c>
    </row>
    <row r="2304" spans="1:6" ht="54">
      <c r="A2304" s="201" t="s">
        <v>5320</v>
      </c>
      <c r="B2304" s="204" t="s">
        <v>5321</v>
      </c>
      <c r="C2304" s="201" t="s">
        <v>31</v>
      </c>
      <c r="D2304" s="205" t="s">
        <v>21063</v>
      </c>
      <c r="E2304" s="202" t="s">
        <v>18406</v>
      </c>
      <c r="F2304" s="205" t="s">
        <v>21064</v>
      </c>
    </row>
    <row r="2305" spans="1:6" ht="40.5">
      <c r="A2305" s="201" t="s">
        <v>5322</v>
      </c>
      <c r="B2305" s="204" t="s">
        <v>5323</v>
      </c>
      <c r="C2305" s="201" t="s">
        <v>31</v>
      </c>
      <c r="D2305" s="205" t="s">
        <v>21065</v>
      </c>
      <c r="E2305" s="202" t="s">
        <v>18406</v>
      </c>
      <c r="F2305" s="205" t="s">
        <v>17442</v>
      </c>
    </row>
    <row r="2306" spans="1:6" ht="54">
      <c r="A2306" s="201" t="s">
        <v>5324</v>
      </c>
      <c r="B2306" s="204" t="s">
        <v>5325</v>
      </c>
      <c r="C2306" s="201" t="s">
        <v>31</v>
      </c>
      <c r="D2306" s="205" t="s">
        <v>21066</v>
      </c>
      <c r="E2306" s="202" t="s">
        <v>18406</v>
      </c>
      <c r="F2306" s="205" t="s">
        <v>21067</v>
      </c>
    </row>
    <row r="2307" spans="1:6" ht="54">
      <c r="A2307" s="201" t="s">
        <v>5326</v>
      </c>
      <c r="B2307" s="204" t="s">
        <v>5327</v>
      </c>
      <c r="C2307" s="201" t="s">
        <v>31</v>
      </c>
      <c r="D2307" s="205" t="s">
        <v>21068</v>
      </c>
      <c r="E2307" s="202" t="s">
        <v>18406</v>
      </c>
      <c r="F2307" s="205" t="s">
        <v>1523</v>
      </c>
    </row>
    <row r="2308" spans="1:6" ht="40.5">
      <c r="A2308" s="201" t="s">
        <v>5328</v>
      </c>
      <c r="B2308" s="204" t="s">
        <v>5329</v>
      </c>
      <c r="C2308" s="201" t="s">
        <v>31</v>
      </c>
      <c r="D2308" s="205" t="s">
        <v>21069</v>
      </c>
      <c r="E2308" s="202" t="s">
        <v>18406</v>
      </c>
      <c r="F2308" s="205" t="s">
        <v>21070</v>
      </c>
    </row>
    <row r="2309" spans="1:6" ht="54">
      <c r="A2309" s="201" t="s">
        <v>5330</v>
      </c>
      <c r="B2309" s="204" t="s">
        <v>5331</v>
      </c>
      <c r="C2309" s="201" t="s">
        <v>31</v>
      </c>
      <c r="D2309" s="205" t="s">
        <v>17120</v>
      </c>
      <c r="E2309" s="202" t="s">
        <v>18406</v>
      </c>
      <c r="F2309" s="205" t="s">
        <v>21071</v>
      </c>
    </row>
    <row r="2310" spans="1:6" ht="54">
      <c r="A2310" s="201" t="s">
        <v>5333</v>
      </c>
      <c r="B2310" s="204" t="s">
        <v>5334</v>
      </c>
      <c r="C2310" s="201" t="s">
        <v>31</v>
      </c>
      <c r="D2310" s="205" t="s">
        <v>21072</v>
      </c>
      <c r="E2310" s="202" t="s">
        <v>18406</v>
      </c>
      <c r="F2310" s="205" t="s">
        <v>21073</v>
      </c>
    </row>
    <row r="2311" spans="1:6" ht="54">
      <c r="A2311" s="201" t="s">
        <v>5335</v>
      </c>
      <c r="B2311" s="204" t="s">
        <v>5336</v>
      </c>
      <c r="C2311" s="201" t="s">
        <v>31</v>
      </c>
      <c r="D2311" s="205" t="s">
        <v>1364</v>
      </c>
      <c r="E2311" s="202" t="s">
        <v>18406</v>
      </c>
      <c r="F2311" s="205" t="s">
        <v>21074</v>
      </c>
    </row>
    <row r="2312" spans="1:6" ht="54">
      <c r="A2312" s="201" t="s">
        <v>5337</v>
      </c>
      <c r="B2312" s="204" t="s">
        <v>5338</v>
      </c>
      <c r="C2312" s="201" t="s">
        <v>31</v>
      </c>
      <c r="D2312" s="205" t="s">
        <v>21075</v>
      </c>
      <c r="E2312" s="202" t="s">
        <v>18406</v>
      </c>
      <c r="F2312" s="205" t="s">
        <v>21076</v>
      </c>
    </row>
    <row r="2313" spans="1:6" ht="54">
      <c r="A2313" s="201" t="s">
        <v>5339</v>
      </c>
      <c r="B2313" s="204" t="s">
        <v>5340</v>
      </c>
      <c r="C2313" s="201" t="s">
        <v>31</v>
      </c>
      <c r="D2313" s="205" t="s">
        <v>21077</v>
      </c>
      <c r="E2313" s="202" t="s">
        <v>18406</v>
      </c>
      <c r="F2313" s="205" t="s">
        <v>21078</v>
      </c>
    </row>
    <row r="2314" spans="1:6" ht="54">
      <c r="A2314" s="201" t="s">
        <v>5341</v>
      </c>
      <c r="B2314" s="204" t="s">
        <v>5342</v>
      </c>
      <c r="C2314" s="201" t="s">
        <v>31</v>
      </c>
      <c r="D2314" s="205" t="s">
        <v>21079</v>
      </c>
      <c r="E2314" s="202" t="s">
        <v>18406</v>
      </c>
      <c r="F2314" s="205" t="s">
        <v>17377</v>
      </c>
    </row>
    <row r="2315" spans="1:6" ht="54">
      <c r="A2315" s="201" t="s">
        <v>5343</v>
      </c>
      <c r="B2315" s="204" t="s">
        <v>5344</v>
      </c>
      <c r="C2315" s="201" t="s">
        <v>31</v>
      </c>
      <c r="D2315" s="205" t="s">
        <v>17606</v>
      </c>
      <c r="E2315" s="202" t="s">
        <v>18406</v>
      </c>
      <c r="F2315" s="205" t="s">
        <v>21080</v>
      </c>
    </row>
    <row r="2316" spans="1:6" ht="40.5">
      <c r="A2316" s="201" t="s">
        <v>5345</v>
      </c>
      <c r="B2316" s="204" t="s">
        <v>5346</v>
      </c>
      <c r="C2316" s="201" t="s">
        <v>3498</v>
      </c>
      <c r="D2316" s="205" t="s">
        <v>4910</v>
      </c>
      <c r="E2316" s="202" t="s">
        <v>18406</v>
      </c>
      <c r="F2316" s="205" t="s">
        <v>6483</v>
      </c>
    </row>
    <row r="2317" spans="1:6" ht="67.5">
      <c r="A2317" s="201" t="s">
        <v>5347</v>
      </c>
      <c r="B2317" s="204" t="s">
        <v>5348</v>
      </c>
      <c r="C2317" s="201" t="s">
        <v>31</v>
      </c>
      <c r="D2317" s="205" t="s">
        <v>21081</v>
      </c>
      <c r="E2317" s="202" t="s">
        <v>18406</v>
      </c>
      <c r="F2317" s="205" t="s">
        <v>17703</v>
      </c>
    </row>
    <row r="2318" spans="1:6" ht="40.5">
      <c r="A2318" s="201" t="s">
        <v>5349</v>
      </c>
      <c r="B2318" s="204" t="s">
        <v>5350</v>
      </c>
      <c r="C2318" s="201" t="s">
        <v>217</v>
      </c>
      <c r="D2318" s="205" t="s">
        <v>20274</v>
      </c>
      <c r="E2318" s="202" t="s">
        <v>18406</v>
      </c>
      <c r="F2318" s="205" t="s">
        <v>458</v>
      </c>
    </row>
    <row r="2319" spans="1:6" ht="54">
      <c r="A2319" s="201" t="s">
        <v>5351</v>
      </c>
      <c r="B2319" s="204" t="s">
        <v>5352</v>
      </c>
      <c r="C2319" s="201" t="s">
        <v>26</v>
      </c>
      <c r="D2319" s="205" t="s">
        <v>21082</v>
      </c>
      <c r="E2319" s="202" t="s">
        <v>18406</v>
      </c>
      <c r="F2319" s="205" t="s">
        <v>16104</v>
      </c>
    </row>
    <row r="2320" spans="1:6" ht="54">
      <c r="A2320" s="201" t="s">
        <v>5354</v>
      </c>
      <c r="B2320" s="204" t="s">
        <v>5355</v>
      </c>
      <c r="C2320" s="201" t="s">
        <v>26</v>
      </c>
      <c r="D2320" s="205" t="s">
        <v>21083</v>
      </c>
      <c r="E2320" s="202" t="s">
        <v>18406</v>
      </c>
      <c r="F2320" s="205" t="s">
        <v>13654</v>
      </c>
    </row>
    <row r="2321" spans="1:6" ht="54">
      <c r="A2321" s="201" t="s">
        <v>5357</v>
      </c>
      <c r="B2321" s="204" t="s">
        <v>5358</v>
      </c>
      <c r="C2321" s="201" t="s">
        <v>31</v>
      </c>
      <c r="D2321" s="205" t="s">
        <v>21084</v>
      </c>
      <c r="E2321" s="202" t="s">
        <v>18406</v>
      </c>
      <c r="F2321" s="205" t="s">
        <v>17270</v>
      </c>
    </row>
    <row r="2322" spans="1:6" ht="54">
      <c r="A2322" s="201" t="s">
        <v>5359</v>
      </c>
      <c r="B2322" s="204" t="s">
        <v>5360</v>
      </c>
      <c r="C2322" s="201" t="s">
        <v>31</v>
      </c>
      <c r="D2322" s="205" t="s">
        <v>21085</v>
      </c>
      <c r="E2322" s="202" t="s">
        <v>18406</v>
      </c>
      <c r="F2322" s="205" t="s">
        <v>21086</v>
      </c>
    </row>
    <row r="2323" spans="1:6" ht="40.5">
      <c r="A2323" s="201" t="s">
        <v>5361</v>
      </c>
      <c r="B2323" s="204" t="s">
        <v>5362</v>
      </c>
      <c r="C2323" s="201" t="s">
        <v>31</v>
      </c>
      <c r="D2323" s="205" t="s">
        <v>21087</v>
      </c>
      <c r="E2323" s="202" t="s">
        <v>18406</v>
      </c>
      <c r="F2323" s="205" t="s">
        <v>21088</v>
      </c>
    </row>
    <row r="2324" spans="1:6" ht="54">
      <c r="A2324" s="201" t="s">
        <v>5364</v>
      </c>
      <c r="B2324" s="204" t="s">
        <v>5365</v>
      </c>
      <c r="C2324" s="201" t="s">
        <v>31</v>
      </c>
      <c r="D2324" s="205" t="s">
        <v>21089</v>
      </c>
      <c r="E2324" s="202" t="s">
        <v>18406</v>
      </c>
      <c r="F2324" s="205" t="s">
        <v>21090</v>
      </c>
    </row>
    <row r="2325" spans="1:6" ht="54">
      <c r="A2325" s="201" t="s">
        <v>5366</v>
      </c>
      <c r="B2325" s="204" t="s">
        <v>5367</v>
      </c>
      <c r="C2325" s="201" t="s">
        <v>31</v>
      </c>
      <c r="D2325" s="205" t="s">
        <v>21091</v>
      </c>
      <c r="E2325" s="202" t="s">
        <v>18406</v>
      </c>
      <c r="F2325" s="205" t="s">
        <v>21092</v>
      </c>
    </row>
    <row r="2326" spans="1:6" ht="54">
      <c r="A2326" s="201" t="s">
        <v>5368</v>
      </c>
      <c r="B2326" s="204" t="s">
        <v>5369</v>
      </c>
      <c r="C2326" s="201" t="s">
        <v>31</v>
      </c>
      <c r="D2326" s="205" t="s">
        <v>21093</v>
      </c>
      <c r="E2326" s="202" t="s">
        <v>18406</v>
      </c>
      <c r="F2326" s="205" t="s">
        <v>21094</v>
      </c>
    </row>
    <row r="2327" spans="1:6" ht="54">
      <c r="A2327" s="201" t="s">
        <v>5370</v>
      </c>
      <c r="B2327" s="204" t="s">
        <v>5371</v>
      </c>
      <c r="C2327" s="201" t="s">
        <v>31</v>
      </c>
      <c r="D2327" s="205" t="s">
        <v>21095</v>
      </c>
      <c r="E2327" s="202" t="s">
        <v>18406</v>
      </c>
      <c r="F2327" s="205" t="s">
        <v>21096</v>
      </c>
    </row>
    <row r="2328" spans="1:6" ht="54">
      <c r="A2328" s="201" t="s">
        <v>5372</v>
      </c>
      <c r="B2328" s="204" t="s">
        <v>5373</v>
      </c>
      <c r="C2328" s="201" t="s">
        <v>31</v>
      </c>
      <c r="D2328" s="205" t="s">
        <v>21097</v>
      </c>
      <c r="E2328" s="202" t="s">
        <v>18406</v>
      </c>
      <c r="F2328" s="205" t="s">
        <v>21098</v>
      </c>
    </row>
    <row r="2329" spans="1:6" ht="54">
      <c r="A2329" s="201" t="s">
        <v>5374</v>
      </c>
      <c r="B2329" s="204" t="s">
        <v>5375</v>
      </c>
      <c r="C2329" s="201" t="s">
        <v>31</v>
      </c>
      <c r="D2329" s="205" t="s">
        <v>21099</v>
      </c>
      <c r="E2329" s="202" t="s">
        <v>18406</v>
      </c>
      <c r="F2329" s="205" t="s">
        <v>21065</v>
      </c>
    </row>
    <row r="2330" spans="1:6" ht="54">
      <c r="A2330" s="201" t="s">
        <v>5376</v>
      </c>
      <c r="B2330" s="204" t="s">
        <v>5377</v>
      </c>
      <c r="C2330" s="201" t="s">
        <v>31</v>
      </c>
      <c r="D2330" s="205" t="s">
        <v>21100</v>
      </c>
      <c r="E2330" s="202" t="s">
        <v>18406</v>
      </c>
      <c r="F2330" s="205" t="s">
        <v>21101</v>
      </c>
    </row>
    <row r="2331" spans="1:6" ht="54">
      <c r="A2331" s="201" t="s">
        <v>5378</v>
      </c>
      <c r="B2331" s="204" t="s">
        <v>5379</v>
      </c>
      <c r="C2331" s="201" t="s">
        <v>31</v>
      </c>
      <c r="D2331" s="205" t="s">
        <v>21102</v>
      </c>
      <c r="E2331" s="202" t="s">
        <v>18406</v>
      </c>
      <c r="F2331" s="205" t="s">
        <v>21103</v>
      </c>
    </row>
    <row r="2332" spans="1:6" ht="54">
      <c r="A2332" s="201" t="s">
        <v>5380</v>
      </c>
      <c r="B2332" s="204" t="s">
        <v>5381</v>
      </c>
      <c r="C2332" s="201" t="s">
        <v>31</v>
      </c>
      <c r="D2332" s="205" t="s">
        <v>21104</v>
      </c>
      <c r="E2332" s="202" t="s">
        <v>18406</v>
      </c>
      <c r="F2332" s="205" t="s">
        <v>21105</v>
      </c>
    </row>
    <row r="2333" spans="1:6" ht="40.5">
      <c r="A2333" s="201" t="s">
        <v>5382</v>
      </c>
      <c r="B2333" s="204" t="s">
        <v>5383</v>
      </c>
      <c r="C2333" s="201" t="s">
        <v>31</v>
      </c>
      <c r="D2333" s="205" t="s">
        <v>21106</v>
      </c>
      <c r="E2333" s="202" t="s">
        <v>18406</v>
      </c>
      <c r="F2333" s="205" t="s">
        <v>1565</v>
      </c>
    </row>
    <row r="2334" spans="1:6" ht="54">
      <c r="A2334" s="201" t="s">
        <v>5384</v>
      </c>
      <c r="B2334" s="204" t="s">
        <v>5385</v>
      </c>
      <c r="C2334" s="201" t="s">
        <v>31</v>
      </c>
      <c r="D2334" s="205" t="s">
        <v>21107</v>
      </c>
      <c r="E2334" s="202" t="s">
        <v>18406</v>
      </c>
      <c r="F2334" s="205" t="s">
        <v>19890</v>
      </c>
    </row>
    <row r="2335" spans="1:6" ht="54">
      <c r="A2335" s="201" t="s">
        <v>5386</v>
      </c>
      <c r="B2335" s="204" t="s">
        <v>5387</v>
      </c>
      <c r="C2335" s="201" t="s">
        <v>31</v>
      </c>
      <c r="D2335" s="205" t="s">
        <v>21108</v>
      </c>
      <c r="E2335" s="202" t="s">
        <v>18406</v>
      </c>
      <c r="F2335" s="205" t="s">
        <v>21109</v>
      </c>
    </row>
    <row r="2336" spans="1:6" ht="40.5">
      <c r="A2336" s="201" t="s">
        <v>5388</v>
      </c>
      <c r="B2336" s="204" t="s">
        <v>5389</v>
      </c>
      <c r="C2336" s="201" t="s">
        <v>31</v>
      </c>
      <c r="D2336" s="205" t="s">
        <v>21110</v>
      </c>
      <c r="E2336" s="202" t="s">
        <v>18406</v>
      </c>
      <c r="F2336" s="205" t="s">
        <v>17769</v>
      </c>
    </row>
    <row r="2337" spans="1:6" ht="54">
      <c r="A2337" s="201" t="s">
        <v>5390</v>
      </c>
      <c r="B2337" s="204" t="s">
        <v>5391</v>
      </c>
      <c r="C2337" s="201" t="s">
        <v>31</v>
      </c>
      <c r="D2337" s="205" t="s">
        <v>21111</v>
      </c>
      <c r="E2337" s="202" t="s">
        <v>18406</v>
      </c>
      <c r="F2337" s="205" t="s">
        <v>21112</v>
      </c>
    </row>
    <row r="2338" spans="1:6" ht="54">
      <c r="A2338" s="201" t="s">
        <v>5392</v>
      </c>
      <c r="B2338" s="204" t="s">
        <v>5393</v>
      </c>
      <c r="C2338" s="201" t="s">
        <v>31</v>
      </c>
      <c r="D2338" s="205" t="s">
        <v>21113</v>
      </c>
      <c r="E2338" s="202" t="s">
        <v>18406</v>
      </c>
      <c r="F2338" s="205" t="s">
        <v>765</v>
      </c>
    </row>
    <row r="2339" spans="1:6" ht="40.5">
      <c r="A2339" s="201" t="s">
        <v>5394</v>
      </c>
      <c r="B2339" s="204" t="s">
        <v>5395</v>
      </c>
      <c r="C2339" s="201" t="s">
        <v>31</v>
      </c>
      <c r="D2339" s="205" t="s">
        <v>21114</v>
      </c>
      <c r="E2339" s="202" t="s">
        <v>18406</v>
      </c>
      <c r="F2339" s="205" t="s">
        <v>21115</v>
      </c>
    </row>
    <row r="2340" spans="1:6" ht="54">
      <c r="A2340" s="201" t="s">
        <v>5396</v>
      </c>
      <c r="B2340" s="204" t="s">
        <v>5397</v>
      </c>
      <c r="C2340" s="201" t="s">
        <v>31</v>
      </c>
      <c r="D2340" s="205" t="s">
        <v>21116</v>
      </c>
      <c r="E2340" s="202" t="s">
        <v>18406</v>
      </c>
      <c r="F2340" s="205" t="s">
        <v>21117</v>
      </c>
    </row>
    <row r="2341" spans="1:6" ht="54">
      <c r="A2341" s="201" t="s">
        <v>5398</v>
      </c>
      <c r="B2341" s="204" t="s">
        <v>5399</v>
      </c>
      <c r="C2341" s="201" t="s">
        <v>31</v>
      </c>
      <c r="D2341" s="205" t="s">
        <v>21118</v>
      </c>
      <c r="E2341" s="202" t="s">
        <v>18406</v>
      </c>
      <c r="F2341" s="205" t="s">
        <v>21119</v>
      </c>
    </row>
    <row r="2342" spans="1:6" ht="40.5">
      <c r="A2342" s="201" t="s">
        <v>5400</v>
      </c>
      <c r="B2342" s="204" t="s">
        <v>5401</v>
      </c>
      <c r="C2342" s="201" t="s">
        <v>31</v>
      </c>
      <c r="D2342" s="205" t="s">
        <v>21120</v>
      </c>
      <c r="E2342" s="202" t="s">
        <v>18406</v>
      </c>
      <c r="F2342" s="205" t="s">
        <v>21121</v>
      </c>
    </row>
    <row r="2343" spans="1:6" ht="54">
      <c r="A2343" s="201" t="s">
        <v>5402</v>
      </c>
      <c r="B2343" s="204" t="s">
        <v>5403</v>
      </c>
      <c r="C2343" s="201" t="s">
        <v>31</v>
      </c>
      <c r="D2343" s="205" t="s">
        <v>19889</v>
      </c>
      <c r="E2343" s="202" t="s">
        <v>18406</v>
      </c>
      <c r="F2343" s="205" t="s">
        <v>21122</v>
      </c>
    </row>
    <row r="2344" spans="1:6" ht="54">
      <c r="A2344" s="201" t="s">
        <v>5404</v>
      </c>
      <c r="B2344" s="204" t="s">
        <v>5405</v>
      </c>
      <c r="C2344" s="201" t="s">
        <v>31</v>
      </c>
      <c r="D2344" s="205" t="s">
        <v>17239</v>
      </c>
      <c r="E2344" s="202" t="s">
        <v>18406</v>
      </c>
      <c r="F2344" s="205" t="s">
        <v>21123</v>
      </c>
    </row>
    <row r="2345" spans="1:6" ht="40.5">
      <c r="A2345" s="201" t="s">
        <v>5406</v>
      </c>
      <c r="B2345" s="204" t="s">
        <v>5407</v>
      </c>
      <c r="C2345" s="201" t="s">
        <v>31</v>
      </c>
      <c r="D2345" s="205" t="s">
        <v>9475</v>
      </c>
      <c r="E2345" s="202" t="s">
        <v>18406</v>
      </c>
      <c r="F2345" s="205" t="s">
        <v>21124</v>
      </c>
    </row>
    <row r="2346" spans="1:6" ht="54">
      <c r="A2346" s="201" t="s">
        <v>5408</v>
      </c>
      <c r="B2346" s="204" t="s">
        <v>5409</v>
      </c>
      <c r="C2346" s="201" t="s">
        <v>31</v>
      </c>
      <c r="D2346" s="205" t="s">
        <v>21125</v>
      </c>
      <c r="E2346" s="202" t="s">
        <v>18406</v>
      </c>
      <c r="F2346" s="205" t="s">
        <v>21126</v>
      </c>
    </row>
    <row r="2347" spans="1:6" ht="54">
      <c r="A2347" s="201" t="s">
        <v>5410</v>
      </c>
      <c r="B2347" s="204" t="s">
        <v>5411</v>
      </c>
      <c r="C2347" s="201" t="s">
        <v>31</v>
      </c>
      <c r="D2347" s="205" t="s">
        <v>21127</v>
      </c>
      <c r="E2347" s="202" t="s">
        <v>18406</v>
      </c>
      <c r="F2347" s="205" t="s">
        <v>21128</v>
      </c>
    </row>
    <row r="2348" spans="1:6" ht="54">
      <c r="A2348" s="201" t="s">
        <v>5412</v>
      </c>
      <c r="B2348" s="204" t="s">
        <v>5413</v>
      </c>
      <c r="C2348" s="201" t="s">
        <v>31</v>
      </c>
      <c r="D2348" s="205" t="s">
        <v>21129</v>
      </c>
      <c r="E2348" s="202" t="s">
        <v>18406</v>
      </c>
      <c r="F2348" s="205" t="s">
        <v>21130</v>
      </c>
    </row>
    <row r="2349" spans="1:6" ht="54">
      <c r="A2349" s="201" t="s">
        <v>5415</v>
      </c>
      <c r="B2349" s="204" t="s">
        <v>5416</v>
      </c>
      <c r="C2349" s="201" t="s">
        <v>31</v>
      </c>
      <c r="D2349" s="205" t="s">
        <v>21131</v>
      </c>
      <c r="E2349" s="202" t="s">
        <v>18406</v>
      </c>
      <c r="F2349" s="205" t="s">
        <v>21132</v>
      </c>
    </row>
    <row r="2350" spans="1:6" ht="54">
      <c r="A2350" s="201" t="s">
        <v>5417</v>
      </c>
      <c r="B2350" s="204" t="s">
        <v>5418</v>
      </c>
      <c r="C2350" s="201" t="s">
        <v>31</v>
      </c>
      <c r="D2350" s="205" t="s">
        <v>21133</v>
      </c>
      <c r="E2350" s="202" t="s">
        <v>18406</v>
      </c>
      <c r="F2350" s="205" t="s">
        <v>21134</v>
      </c>
    </row>
    <row r="2351" spans="1:6" ht="54">
      <c r="A2351" s="201" t="s">
        <v>5419</v>
      </c>
      <c r="B2351" s="204" t="s">
        <v>5420</v>
      </c>
      <c r="C2351" s="201" t="s">
        <v>31</v>
      </c>
      <c r="D2351" s="205" t="s">
        <v>21135</v>
      </c>
      <c r="E2351" s="202" t="s">
        <v>18406</v>
      </c>
      <c r="F2351" s="205" t="s">
        <v>21136</v>
      </c>
    </row>
    <row r="2352" spans="1:6" ht="54">
      <c r="A2352" s="201" t="s">
        <v>5421</v>
      </c>
      <c r="B2352" s="204" t="s">
        <v>5422</v>
      </c>
      <c r="C2352" s="201" t="s">
        <v>31</v>
      </c>
      <c r="D2352" s="205" t="s">
        <v>21137</v>
      </c>
      <c r="E2352" s="202" t="s">
        <v>18406</v>
      </c>
      <c r="F2352" s="205" t="s">
        <v>21138</v>
      </c>
    </row>
    <row r="2353" spans="1:6" ht="54">
      <c r="A2353" s="201" t="s">
        <v>5423</v>
      </c>
      <c r="B2353" s="204" t="s">
        <v>5424</v>
      </c>
      <c r="C2353" s="201" t="s">
        <v>31</v>
      </c>
      <c r="D2353" s="205" t="s">
        <v>21139</v>
      </c>
      <c r="E2353" s="202" t="s">
        <v>18406</v>
      </c>
      <c r="F2353" s="205" t="s">
        <v>21140</v>
      </c>
    </row>
    <row r="2354" spans="1:6" ht="54">
      <c r="A2354" s="201" t="s">
        <v>5426</v>
      </c>
      <c r="B2354" s="204" t="s">
        <v>5427</v>
      </c>
      <c r="C2354" s="201" t="s">
        <v>31</v>
      </c>
      <c r="D2354" s="205" t="s">
        <v>21141</v>
      </c>
      <c r="E2354" s="202" t="s">
        <v>18406</v>
      </c>
      <c r="F2354" s="205" t="s">
        <v>21142</v>
      </c>
    </row>
    <row r="2355" spans="1:6" ht="54">
      <c r="A2355" s="201" t="s">
        <v>5428</v>
      </c>
      <c r="B2355" s="204" t="s">
        <v>5429</v>
      </c>
      <c r="C2355" s="201" t="s">
        <v>31</v>
      </c>
      <c r="D2355" s="205" t="s">
        <v>21143</v>
      </c>
      <c r="E2355" s="202" t="s">
        <v>18406</v>
      </c>
      <c r="F2355" s="205" t="s">
        <v>21144</v>
      </c>
    </row>
    <row r="2356" spans="1:6" ht="54">
      <c r="A2356" s="201" t="s">
        <v>5430</v>
      </c>
      <c r="B2356" s="204" t="s">
        <v>5431</v>
      </c>
      <c r="C2356" s="201" t="s">
        <v>31</v>
      </c>
      <c r="D2356" s="205" t="s">
        <v>21132</v>
      </c>
      <c r="E2356" s="202" t="s">
        <v>18406</v>
      </c>
      <c r="F2356" s="205" t="s">
        <v>21145</v>
      </c>
    </row>
    <row r="2357" spans="1:6" ht="54">
      <c r="A2357" s="201" t="s">
        <v>5432</v>
      </c>
      <c r="B2357" s="204" t="s">
        <v>5433</v>
      </c>
      <c r="C2357" s="201" t="s">
        <v>31</v>
      </c>
      <c r="D2357" s="205" t="s">
        <v>21146</v>
      </c>
      <c r="E2357" s="202" t="s">
        <v>18406</v>
      </c>
      <c r="F2357" s="205" t="s">
        <v>21147</v>
      </c>
    </row>
    <row r="2358" spans="1:6" ht="54">
      <c r="A2358" s="201" t="s">
        <v>5435</v>
      </c>
      <c r="B2358" s="204" t="s">
        <v>5436</v>
      </c>
      <c r="C2358" s="201" t="s">
        <v>31</v>
      </c>
      <c r="D2358" s="205" t="s">
        <v>21148</v>
      </c>
      <c r="E2358" s="202" t="s">
        <v>18406</v>
      </c>
      <c r="F2358" s="205" t="s">
        <v>21149</v>
      </c>
    </row>
    <row r="2359" spans="1:6" ht="54">
      <c r="A2359" s="201" t="s">
        <v>5437</v>
      </c>
      <c r="B2359" s="204" t="s">
        <v>5438</v>
      </c>
      <c r="C2359" s="201" t="s">
        <v>31</v>
      </c>
      <c r="D2359" s="205" t="s">
        <v>21057</v>
      </c>
      <c r="E2359" s="202" t="s">
        <v>18406</v>
      </c>
      <c r="F2359" s="205" t="s">
        <v>21150</v>
      </c>
    </row>
    <row r="2360" spans="1:6" ht="54">
      <c r="A2360" s="201" t="s">
        <v>5439</v>
      </c>
      <c r="B2360" s="204" t="s">
        <v>5440</v>
      </c>
      <c r="C2360" s="201" t="s">
        <v>31</v>
      </c>
      <c r="D2360" s="205" t="s">
        <v>21151</v>
      </c>
      <c r="E2360" s="202" t="s">
        <v>18406</v>
      </c>
      <c r="F2360" s="205" t="s">
        <v>21152</v>
      </c>
    </row>
    <row r="2361" spans="1:6" ht="54">
      <c r="A2361" s="201" t="s">
        <v>5441</v>
      </c>
      <c r="B2361" s="204" t="s">
        <v>5442</v>
      </c>
      <c r="C2361" s="201" t="s">
        <v>31</v>
      </c>
      <c r="D2361" s="205" t="s">
        <v>21153</v>
      </c>
      <c r="E2361" s="202" t="s">
        <v>18406</v>
      </c>
      <c r="F2361" s="205" t="s">
        <v>21154</v>
      </c>
    </row>
    <row r="2362" spans="1:6" ht="54">
      <c r="A2362" s="201" t="s">
        <v>5443</v>
      </c>
      <c r="B2362" s="204" t="s">
        <v>5444</v>
      </c>
      <c r="C2362" s="201" t="s">
        <v>31</v>
      </c>
      <c r="D2362" s="205" t="s">
        <v>21155</v>
      </c>
      <c r="E2362" s="202" t="s">
        <v>18406</v>
      </c>
      <c r="F2362" s="205" t="s">
        <v>21156</v>
      </c>
    </row>
    <row r="2363" spans="1:6" ht="54">
      <c r="A2363" s="201" t="s">
        <v>5445</v>
      </c>
      <c r="B2363" s="204" t="s">
        <v>5446</v>
      </c>
      <c r="C2363" s="201" t="s">
        <v>31</v>
      </c>
      <c r="D2363" s="205" t="s">
        <v>21157</v>
      </c>
      <c r="E2363" s="202" t="s">
        <v>18406</v>
      </c>
      <c r="F2363" s="205" t="s">
        <v>21158</v>
      </c>
    </row>
    <row r="2364" spans="1:6" ht="54">
      <c r="A2364" s="201" t="s">
        <v>5447</v>
      </c>
      <c r="B2364" s="204" t="s">
        <v>5448</v>
      </c>
      <c r="C2364" s="201" t="s">
        <v>31</v>
      </c>
      <c r="D2364" s="205" t="s">
        <v>21159</v>
      </c>
      <c r="E2364" s="202" t="s">
        <v>18406</v>
      </c>
      <c r="F2364" s="205" t="s">
        <v>21160</v>
      </c>
    </row>
    <row r="2365" spans="1:6" ht="54">
      <c r="A2365" s="201" t="s">
        <v>5449</v>
      </c>
      <c r="B2365" s="204" t="s">
        <v>5450</v>
      </c>
      <c r="C2365" s="201" t="s">
        <v>31</v>
      </c>
      <c r="D2365" s="205" t="s">
        <v>21161</v>
      </c>
      <c r="E2365" s="202" t="s">
        <v>18406</v>
      </c>
      <c r="F2365" s="205" t="s">
        <v>21162</v>
      </c>
    </row>
    <row r="2366" spans="1:6" ht="54">
      <c r="A2366" s="201" t="s">
        <v>5451</v>
      </c>
      <c r="B2366" s="204" t="s">
        <v>5452</v>
      </c>
      <c r="C2366" s="201" t="s">
        <v>31</v>
      </c>
      <c r="D2366" s="205" t="s">
        <v>21163</v>
      </c>
      <c r="E2366" s="202" t="s">
        <v>18406</v>
      </c>
      <c r="F2366" s="205" t="s">
        <v>21164</v>
      </c>
    </row>
    <row r="2367" spans="1:6" ht="54">
      <c r="A2367" s="201" t="s">
        <v>5453</v>
      </c>
      <c r="B2367" s="204" t="s">
        <v>5454</v>
      </c>
      <c r="C2367" s="201" t="s">
        <v>31</v>
      </c>
      <c r="D2367" s="205" t="s">
        <v>21165</v>
      </c>
      <c r="E2367" s="202" t="s">
        <v>18406</v>
      </c>
      <c r="F2367" s="205" t="s">
        <v>21166</v>
      </c>
    </row>
    <row r="2368" spans="1:6" ht="54">
      <c r="A2368" s="201" t="s">
        <v>5455</v>
      </c>
      <c r="B2368" s="204" t="s">
        <v>5456</v>
      </c>
      <c r="C2368" s="201" t="s">
        <v>31</v>
      </c>
      <c r="D2368" s="205" t="s">
        <v>21167</v>
      </c>
      <c r="E2368" s="202" t="s">
        <v>18406</v>
      </c>
      <c r="F2368" s="205" t="s">
        <v>21168</v>
      </c>
    </row>
    <row r="2369" spans="1:6" ht="54">
      <c r="A2369" s="201" t="s">
        <v>5457</v>
      </c>
      <c r="B2369" s="204" t="s">
        <v>5458</v>
      </c>
      <c r="C2369" s="201" t="s">
        <v>31</v>
      </c>
      <c r="D2369" s="205" t="s">
        <v>21169</v>
      </c>
      <c r="E2369" s="202" t="s">
        <v>18406</v>
      </c>
      <c r="F2369" s="205" t="s">
        <v>21170</v>
      </c>
    </row>
    <row r="2370" spans="1:6" ht="54">
      <c r="A2370" s="201" t="s">
        <v>5459</v>
      </c>
      <c r="B2370" s="204" t="s">
        <v>5460</v>
      </c>
      <c r="C2370" s="201" t="s">
        <v>31</v>
      </c>
      <c r="D2370" s="205" t="s">
        <v>21171</v>
      </c>
      <c r="E2370" s="202" t="s">
        <v>18406</v>
      </c>
      <c r="F2370" s="205" t="s">
        <v>21172</v>
      </c>
    </row>
    <row r="2371" spans="1:6" ht="54">
      <c r="A2371" s="201" t="s">
        <v>5461</v>
      </c>
      <c r="B2371" s="204" t="s">
        <v>5462</v>
      </c>
      <c r="C2371" s="201" t="s">
        <v>31</v>
      </c>
      <c r="D2371" s="205" t="s">
        <v>21173</v>
      </c>
      <c r="E2371" s="202" t="s">
        <v>18406</v>
      </c>
      <c r="F2371" s="205" t="s">
        <v>21174</v>
      </c>
    </row>
    <row r="2372" spans="1:6" ht="54">
      <c r="A2372" s="201" t="s">
        <v>5463</v>
      </c>
      <c r="B2372" s="204" t="s">
        <v>5464</v>
      </c>
      <c r="C2372" s="201" t="s">
        <v>31</v>
      </c>
      <c r="D2372" s="205" t="s">
        <v>21175</v>
      </c>
      <c r="E2372" s="202" t="s">
        <v>18406</v>
      </c>
      <c r="F2372" s="205" t="s">
        <v>21176</v>
      </c>
    </row>
    <row r="2373" spans="1:6" ht="54">
      <c r="A2373" s="201" t="s">
        <v>5465</v>
      </c>
      <c r="B2373" s="204" t="s">
        <v>5466</v>
      </c>
      <c r="C2373" s="201" t="s">
        <v>31</v>
      </c>
      <c r="D2373" s="205" t="s">
        <v>17142</v>
      </c>
      <c r="E2373" s="202" t="s">
        <v>18406</v>
      </c>
      <c r="F2373" s="205" t="s">
        <v>21177</v>
      </c>
    </row>
    <row r="2374" spans="1:6" ht="54">
      <c r="A2374" s="201" t="s">
        <v>5468</v>
      </c>
      <c r="B2374" s="204" t="s">
        <v>5469</v>
      </c>
      <c r="C2374" s="201" t="s">
        <v>31</v>
      </c>
      <c r="D2374" s="205" t="s">
        <v>21178</v>
      </c>
      <c r="E2374" s="202" t="s">
        <v>18406</v>
      </c>
      <c r="F2374" s="205" t="s">
        <v>21179</v>
      </c>
    </row>
    <row r="2375" spans="1:6" ht="54">
      <c r="A2375" s="201" t="s">
        <v>5470</v>
      </c>
      <c r="B2375" s="204" t="s">
        <v>5471</v>
      </c>
      <c r="C2375" s="201" t="s">
        <v>31</v>
      </c>
      <c r="D2375" s="205" t="s">
        <v>21180</v>
      </c>
      <c r="E2375" s="202" t="s">
        <v>18406</v>
      </c>
      <c r="F2375" s="205" t="s">
        <v>21181</v>
      </c>
    </row>
    <row r="2376" spans="1:6" ht="54">
      <c r="A2376" s="201" t="s">
        <v>5472</v>
      </c>
      <c r="B2376" s="204" t="s">
        <v>5473</v>
      </c>
      <c r="C2376" s="201" t="s">
        <v>31</v>
      </c>
      <c r="D2376" s="205" t="s">
        <v>21182</v>
      </c>
      <c r="E2376" s="202" t="s">
        <v>18406</v>
      </c>
      <c r="F2376" s="205" t="s">
        <v>5206</v>
      </c>
    </row>
    <row r="2377" spans="1:6" ht="54">
      <c r="A2377" s="201" t="s">
        <v>5474</v>
      </c>
      <c r="B2377" s="204" t="s">
        <v>5475</v>
      </c>
      <c r="C2377" s="201" t="s">
        <v>31</v>
      </c>
      <c r="D2377" s="205" t="s">
        <v>21183</v>
      </c>
      <c r="E2377" s="202" t="s">
        <v>18406</v>
      </c>
      <c r="F2377" s="205" t="s">
        <v>21184</v>
      </c>
    </row>
    <row r="2378" spans="1:6" ht="54">
      <c r="A2378" s="201" t="s">
        <v>5476</v>
      </c>
      <c r="B2378" s="204" t="s">
        <v>5477</v>
      </c>
      <c r="C2378" s="201" t="s">
        <v>31</v>
      </c>
      <c r="D2378" s="205" t="s">
        <v>21185</v>
      </c>
      <c r="E2378" s="202" t="s">
        <v>18406</v>
      </c>
      <c r="F2378" s="205" t="s">
        <v>21186</v>
      </c>
    </row>
    <row r="2379" spans="1:6" ht="54">
      <c r="A2379" s="201" t="s">
        <v>5478</v>
      </c>
      <c r="B2379" s="204" t="s">
        <v>5479</v>
      </c>
      <c r="C2379" s="201" t="s">
        <v>31</v>
      </c>
      <c r="D2379" s="205" t="s">
        <v>21187</v>
      </c>
      <c r="E2379" s="202" t="s">
        <v>18406</v>
      </c>
      <c r="F2379" s="205" t="s">
        <v>21188</v>
      </c>
    </row>
    <row r="2380" spans="1:6" ht="54">
      <c r="A2380" s="201" t="s">
        <v>5480</v>
      </c>
      <c r="B2380" s="204" t="s">
        <v>5481</v>
      </c>
      <c r="C2380" s="201" t="s">
        <v>31</v>
      </c>
      <c r="D2380" s="205" t="s">
        <v>5467</v>
      </c>
      <c r="E2380" s="202" t="s">
        <v>18406</v>
      </c>
      <c r="F2380" s="205" t="s">
        <v>21189</v>
      </c>
    </row>
    <row r="2381" spans="1:6" ht="54">
      <c r="A2381" s="201" t="s">
        <v>5482</v>
      </c>
      <c r="B2381" s="204" t="s">
        <v>5483</v>
      </c>
      <c r="C2381" s="201" t="s">
        <v>31</v>
      </c>
      <c r="D2381" s="205" t="s">
        <v>21190</v>
      </c>
      <c r="E2381" s="202" t="s">
        <v>18406</v>
      </c>
      <c r="F2381" s="205" t="s">
        <v>21191</v>
      </c>
    </row>
    <row r="2382" spans="1:6" ht="54">
      <c r="A2382" s="201" t="s">
        <v>5484</v>
      </c>
      <c r="B2382" s="204" t="s">
        <v>5485</v>
      </c>
      <c r="C2382" s="201" t="s">
        <v>31</v>
      </c>
      <c r="D2382" s="205" t="s">
        <v>21192</v>
      </c>
      <c r="E2382" s="202" t="s">
        <v>18406</v>
      </c>
      <c r="F2382" s="205" t="s">
        <v>21193</v>
      </c>
    </row>
    <row r="2383" spans="1:6" ht="54">
      <c r="A2383" s="201" t="s">
        <v>5486</v>
      </c>
      <c r="B2383" s="204" t="s">
        <v>5487</v>
      </c>
      <c r="C2383" s="201" t="s">
        <v>31</v>
      </c>
      <c r="D2383" s="205" t="s">
        <v>21194</v>
      </c>
      <c r="E2383" s="202" t="s">
        <v>18406</v>
      </c>
      <c r="F2383" s="205" t="s">
        <v>21195</v>
      </c>
    </row>
    <row r="2384" spans="1:6" ht="54">
      <c r="A2384" s="201" t="s">
        <v>5488</v>
      </c>
      <c r="B2384" s="204" t="s">
        <v>5489</v>
      </c>
      <c r="C2384" s="201" t="s">
        <v>31</v>
      </c>
      <c r="D2384" s="205" t="s">
        <v>21196</v>
      </c>
      <c r="E2384" s="202" t="s">
        <v>18406</v>
      </c>
      <c r="F2384" s="205" t="s">
        <v>21197</v>
      </c>
    </row>
    <row r="2385" spans="1:6" ht="54">
      <c r="A2385" s="201" t="s">
        <v>5490</v>
      </c>
      <c r="B2385" s="204" t="s">
        <v>5491</v>
      </c>
      <c r="C2385" s="201" t="s">
        <v>31</v>
      </c>
      <c r="D2385" s="205" t="s">
        <v>21198</v>
      </c>
      <c r="E2385" s="202" t="s">
        <v>18406</v>
      </c>
      <c r="F2385" s="205" t="s">
        <v>21199</v>
      </c>
    </row>
    <row r="2386" spans="1:6" ht="54">
      <c r="A2386" s="201" t="s">
        <v>5492</v>
      </c>
      <c r="B2386" s="204" t="s">
        <v>5493</v>
      </c>
      <c r="C2386" s="201" t="s">
        <v>31</v>
      </c>
      <c r="D2386" s="205" t="s">
        <v>21200</v>
      </c>
      <c r="E2386" s="202" t="s">
        <v>18406</v>
      </c>
      <c r="F2386" s="205" t="s">
        <v>17388</v>
      </c>
    </row>
    <row r="2387" spans="1:6" ht="54">
      <c r="A2387" s="201" t="s">
        <v>5495</v>
      </c>
      <c r="B2387" s="204" t="s">
        <v>5496</v>
      </c>
      <c r="C2387" s="201" t="s">
        <v>31</v>
      </c>
      <c r="D2387" s="205" t="s">
        <v>21201</v>
      </c>
      <c r="E2387" s="202" t="s">
        <v>18406</v>
      </c>
      <c r="F2387" s="205" t="s">
        <v>21202</v>
      </c>
    </row>
    <row r="2388" spans="1:6" ht="54">
      <c r="A2388" s="201" t="s">
        <v>5497</v>
      </c>
      <c r="B2388" s="204" t="s">
        <v>5498</v>
      </c>
      <c r="C2388" s="201" t="s">
        <v>31</v>
      </c>
      <c r="D2388" s="205" t="s">
        <v>21203</v>
      </c>
      <c r="E2388" s="202" t="s">
        <v>18406</v>
      </c>
      <c r="F2388" s="205" t="s">
        <v>21204</v>
      </c>
    </row>
    <row r="2389" spans="1:6" ht="54">
      <c r="A2389" s="201" t="s">
        <v>5499</v>
      </c>
      <c r="B2389" s="204" t="s">
        <v>5500</v>
      </c>
      <c r="C2389" s="201" t="s">
        <v>31</v>
      </c>
      <c r="D2389" s="205" t="s">
        <v>21205</v>
      </c>
      <c r="E2389" s="202" t="s">
        <v>18406</v>
      </c>
      <c r="F2389" s="205" t="s">
        <v>21206</v>
      </c>
    </row>
    <row r="2390" spans="1:6" ht="54">
      <c r="A2390" s="201" t="s">
        <v>5501</v>
      </c>
      <c r="B2390" s="204" t="s">
        <v>5502</v>
      </c>
      <c r="C2390" s="201" t="s">
        <v>31</v>
      </c>
      <c r="D2390" s="205" t="s">
        <v>21207</v>
      </c>
      <c r="E2390" s="202" t="s">
        <v>18406</v>
      </c>
      <c r="F2390" s="205" t="s">
        <v>21208</v>
      </c>
    </row>
    <row r="2391" spans="1:6" ht="54">
      <c r="A2391" s="201" t="s">
        <v>5503</v>
      </c>
      <c r="B2391" s="204" t="s">
        <v>5504</v>
      </c>
      <c r="C2391" s="201" t="s">
        <v>31</v>
      </c>
      <c r="D2391" s="205" t="s">
        <v>21209</v>
      </c>
      <c r="E2391" s="202" t="s">
        <v>18406</v>
      </c>
      <c r="F2391" s="205" t="s">
        <v>21210</v>
      </c>
    </row>
    <row r="2392" spans="1:6" ht="54">
      <c r="A2392" s="201" t="s">
        <v>5505</v>
      </c>
      <c r="B2392" s="204" t="s">
        <v>5506</v>
      </c>
      <c r="C2392" s="201" t="s">
        <v>31</v>
      </c>
      <c r="D2392" s="205" t="s">
        <v>21211</v>
      </c>
      <c r="E2392" s="202" t="s">
        <v>18406</v>
      </c>
      <c r="F2392" s="205" t="s">
        <v>3773</v>
      </c>
    </row>
    <row r="2393" spans="1:6" ht="54">
      <c r="A2393" s="201" t="s">
        <v>5507</v>
      </c>
      <c r="B2393" s="204" t="s">
        <v>5508</v>
      </c>
      <c r="C2393" s="201" t="s">
        <v>31</v>
      </c>
      <c r="D2393" s="205" t="s">
        <v>21212</v>
      </c>
      <c r="E2393" s="202" t="s">
        <v>18406</v>
      </c>
      <c r="F2393" s="205" t="s">
        <v>19117</v>
      </c>
    </row>
    <row r="2394" spans="1:6" ht="54">
      <c r="A2394" s="201" t="s">
        <v>5509</v>
      </c>
      <c r="B2394" s="204" t="s">
        <v>5510</v>
      </c>
      <c r="C2394" s="201" t="s">
        <v>31</v>
      </c>
      <c r="D2394" s="205" t="s">
        <v>3555</v>
      </c>
      <c r="E2394" s="202" t="s">
        <v>18406</v>
      </c>
      <c r="F2394" s="205" t="s">
        <v>21213</v>
      </c>
    </row>
    <row r="2395" spans="1:6" ht="54">
      <c r="A2395" s="201" t="s">
        <v>5511</v>
      </c>
      <c r="B2395" s="204" t="s">
        <v>21214</v>
      </c>
      <c r="C2395" s="201" t="s">
        <v>26</v>
      </c>
      <c r="D2395" s="205" t="s">
        <v>21215</v>
      </c>
      <c r="E2395" s="202" t="s">
        <v>18406</v>
      </c>
      <c r="F2395" s="205" t="s">
        <v>21216</v>
      </c>
    </row>
    <row r="2396" spans="1:6" ht="54">
      <c r="A2396" s="201" t="s">
        <v>5512</v>
      </c>
      <c r="B2396" s="204" t="s">
        <v>21217</v>
      </c>
      <c r="C2396" s="201" t="s">
        <v>26</v>
      </c>
      <c r="D2396" s="205" t="s">
        <v>21218</v>
      </c>
      <c r="E2396" s="202" t="s">
        <v>18406</v>
      </c>
      <c r="F2396" s="205" t="s">
        <v>21219</v>
      </c>
    </row>
    <row r="2397" spans="1:6" ht="54">
      <c r="A2397" s="201" t="s">
        <v>5513</v>
      </c>
      <c r="B2397" s="204" t="s">
        <v>21220</v>
      </c>
      <c r="C2397" s="201" t="s">
        <v>26</v>
      </c>
      <c r="D2397" s="205" t="s">
        <v>21221</v>
      </c>
      <c r="E2397" s="202" t="s">
        <v>18406</v>
      </c>
      <c r="F2397" s="205" t="s">
        <v>21222</v>
      </c>
    </row>
    <row r="2398" spans="1:6" ht="54">
      <c r="A2398" s="201" t="s">
        <v>5514</v>
      </c>
      <c r="B2398" s="204" t="s">
        <v>21223</v>
      </c>
      <c r="C2398" s="201" t="s">
        <v>26</v>
      </c>
      <c r="D2398" s="205" t="s">
        <v>21224</v>
      </c>
      <c r="E2398" s="202" t="s">
        <v>18406</v>
      </c>
      <c r="F2398" s="205" t="s">
        <v>21225</v>
      </c>
    </row>
    <row r="2399" spans="1:6" ht="54">
      <c r="A2399" s="201" t="s">
        <v>5515</v>
      </c>
      <c r="B2399" s="204" t="s">
        <v>21226</v>
      </c>
      <c r="C2399" s="201" t="s">
        <v>26</v>
      </c>
      <c r="D2399" s="205" t="s">
        <v>21227</v>
      </c>
      <c r="E2399" s="202" t="s">
        <v>18406</v>
      </c>
      <c r="F2399" s="205" t="s">
        <v>21228</v>
      </c>
    </row>
    <row r="2400" spans="1:6" ht="54">
      <c r="A2400" s="201" t="s">
        <v>5516</v>
      </c>
      <c r="B2400" s="204" t="s">
        <v>21229</v>
      </c>
      <c r="C2400" s="201" t="s">
        <v>26</v>
      </c>
      <c r="D2400" s="205" t="s">
        <v>21230</v>
      </c>
      <c r="E2400" s="202" t="s">
        <v>18406</v>
      </c>
      <c r="F2400" s="205" t="s">
        <v>21231</v>
      </c>
    </row>
    <row r="2401" spans="1:6" ht="54">
      <c r="A2401" s="201" t="s">
        <v>5517</v>
      </c>
      <c r="B2401" s="204" t="s">
        <v>21232</v>
      </c>
      <c r="C2401" s="201" t="s">
        <v>26</v>
      </c>
      <c r="D2401" s="205" t="s">
        <v>21233</v>
      </c>
      <c r="E2401" s="202" t="s">
        <v>18406</v>
      </c>
      <c r="F2401" s="205" t="s">
        <v>21234</v>
      </c>
    </row>
    <row r="2402" spans="1:6" ht="54">
      <c r="A2402" s="201" t="s">
        <v>5518</v>
      </c>
      <c r="B2402" s="204" t="s">
        <v>21235</v>
      </c>
      <c r="C2402" s="201" t="s">
        <v>26</v>
      </c>
      <c r="D2402" s="205" t="s">
        <v>21236</v>
      </c>
      <c r="E2402" s="202" t="s">
        <v>18406</v>
      </c>
      <c r="F2402" s="205" t="s">
        <v>21237</v>
      </c>
    </row>
    <row r="2403" spans="1:6" ht="54">
      <c r="A2403" s="201" t="s">
        <v>5519</v>
      </c>
      <c r="B2403" s="204" t="s">
        <v>5520</v>
      </c>
      <c r="C2403" s="201" t="s">
        <v>31</v>
      </c>
      <c r="D2403" s="205" t="s">
        <v>21238</v>
      </c>
      <c r="E2403" s="202" t="s">
        <v>18406</v>
      </c>
      <c r="F2403" s="205" t="s">
        <v>13590</v>
      </c>
    </row>
    <row r="2404" spans="1:6" ht="54">
      <c r="A2404" s="201" t="s">
        <v>5521</v>
      </c>
      <c r="B2404" s="204" t="s">
        <v>5522</v>
      </c>
      <c r="C2404" s="201" t="s">
        <v>31</v>
      </c>
      <c r="D2404" s="205" t="s">
        <v>21239</v>
      </c>
      <c r="E2404" s="202" t="s">
        <v>18406</v>
      </c>
      <c r="F2404" s="205" t="s">
        <v>21240</v>
      </c>
    </row>
    <row r="2405" spans="1:6" ht="40.5">
      <c r="A2405" s="201" t="s">
        <v>5523</v>
      </c>
      <c r="B2405" s="204" t="s">
        <v>5524</v>
      </c>
      <c r="C2405" s="201" t="s">
        <v>31</v>
      </c>
      <c r="D2405" s="205" t="s">
        <v>20934</v>
      </c>
      <c r="E2405" s="202" t="s">
        <v>18406</v>
      </c>
      <c r="F2405" s="205" t="s">
        <v>21241</v>
      </c>
    </row>
    <row r="2406" spans="1:6" ht="54">
      <c r="A2406" s="201" t="s">
        <v>5525</v>
      </c>
      <c r="B2406" s="204" t="s">
        <v>5526</v>
      </c>
      <c r="C2406" s="201" t="s">
        <v>31</v>
      </c>
      <c r="D2406" s="205" t="s">
        <v>19855</v>
      </c>
      <c r="E2406" s="202" t="s">
        <v>18406</v>
      </c>
      <c r="F2406" s="205" t="s">
        <v>21242</v>
      </c>
    </row>
    <row r="2407" spans="1:6" ht="54">
      <c r="A2407" s="201" t="s">
        <v>5527</v>
      </c>
      <c r="B2407" s="204" t="s">
        <v>5528</v>
      </c>
      <c r="C2407" s="201" t="s">
        <v>31</v>
      </c>
      <c r="D2407" s="205" t="s">
        <v>21243</v>
      </c>
      <c r="E2407" s="202" t="s">
        <v>18406</v>
      </c>
      <c r="F2407" s="205" t="s">
        <v>21244</v>
      </c>
    </row>
    <row r="2408" spans="1:6" ht="40.5">
      <c r="A2408" s="201" t="s">
        <v>5530</v>
      </c>
      <c r="B2408" s="204" t="s">
        <v>5531</v>
      </c>
      <c r="C2408" s="201" t="s">
        <v>31</v>
      </c>
      <c r="D2408" s="205" t="s">
        <v>21245</v>
      </c>
      <c r="E2408" s="202" t="s">
        <v>18406</v>
      </c>
      <c r="F2408" s="205" t="s">
        <v>21246</v>
      </c>
    </row>
    <row r="2409" spans="1:6" ht="67.5">
      <c r="A2409" s="201" t="s">
        <v>5532</v>
      </c>
      <c r="B2409" s="204" t="s">
        <v>5533</v>
      </c>
      <c r="C2409" s="201" t="s">
        <v>31</v>
      </c>
      <c r="D2409" s="205" t="s">
        <v>17325</v>
      </c>
      <c r="E2409" s="202" t="s">
        <v>18406</v>
      </c>
      <c r="F2409" s="205" t="s">
        <v>21247</v>
      </c>
    </row>
    <row r="2410" spans="1:6" ht="67.5">
      <c r="A2410" s="201" t="s">
        <v>5534</v>
      </c>
      <c r="B2410" s="204" t="s">
        <v>5535</v>
      </c>
      <c r="C2410" s="201" t="s">
        <v>31</v>
      </c>
      <c r="D2410" s="205" t="s">
        <v>21248</v>
      </c>
      <c r="E2410" s="202" t="s">
        <v>18406</v>
      </c>
      <c r="F2410" s="205" t="s">
        <v>21249</v>
      </c>
    </row>
    <row r="2411" spans="1:6" ht="67.5">
      <c r="A2411" s="201" t="s">
        <v>5536</v>
      </c>
      <c r="B2411" s="204" t="s">
        <v>5537</v>
      </c>
      <c r="C2411" s="201" t="s">
        <v>31</v>
      </c>
      <c r="D2411" s="205" t="s">
        <v>21250</v>
      </c>
      <c r="E2411" s="202" t="s">
        <v>18406</v>
      </c>
      <c r="F2411" s="205" t="s">
        <v>21251</v>
      </c>
    </row>
    <row r="2412" spans="1:6" ht="67.5">
      <c r="A2412" s="201" t="s">
        <v>5538</v>
      </c>
      <c r="B2412" s="204" t="s">
        <v>5539</v>
      </c>
      <c r="C2412" s="201" t="s">
        <v>31</v>
      </c>
      <c r="D2412" s="205" t="s">
        <v>8209</v>
      </c>
      <c r="E2412" s="202" t="s">
        <v>18406</v>
      </c>
      <c r="F2412" s="205" t="s">
        <v>21252</v>
      </c>
    </row>
    <row r="2413" spans="1:6" ht="40.5">
      <c r="A2413" s="201" t="s">
        <v>5540</v>
      </c>
      <c r="B2413" s="204" t="s">
        <v>5541</v>
      </c>
      <c r="C2413" s="201" t="s">
        <v>3498</v>
      </c>
      <c r="D2413" s="205" t="s">
        <v>15939</v>
      </c>
      <c r="E2413" s="202" t="s">
        <v>18406</v>
      </c>
      <c r="F2413" s="205" t="s">
        <v>17793</v>
      </c>
    </row>
    <row r="2414" spans="1:6" ht="40.5">
      <c r="A2414" s="201" t="s">
        <v>5543</v>
      </c>
      <c r="B2414" s="204" t="s">
        <v>5544</v>
      </c>
      <c r="C2414" s="201" t="s">
        <v>3498</v>
      </c>
      <c r="D2414" s="205" t="s">
        <v>17917</v>
      </c>
      <c r="E2414" s="202" t="s">
        <v>18406</v>
      </c>
      <c r="F2414" s="205" t="s">
        <v>8284</v>
      </c>
    </row>
    <row r="2415" spans="1:6" ht="40.5">
      <c r="A2415" s="201" t="s">
        <v>5545</v>
      </c>
      <c r="B2415" s="204" t="s">
        <v>5546</v>
      </c>
      <c r="C2415" s="201" t="s">
        <v>3498</v>
      </c>
      <c r="D2415" s="205" t="s">
        <v>11415</v>
      </c>
      <c r="E2415" s="202" t="s">
        <v>18406</v>
      </c>
      <c r="F2415" s="205" t="s">
        <v>1202</v>
      </c>
    </row>
    <row r="2416" spans="1:6" ht="40.5">
      <c r="A2416" s="201" t="s">
        <v>5548</v>
      </c>
      <c r="B2416" s="204" t="s">
        <v>5549</v>
      </c>
      <c r="C2416" s="201" t="s">
        <v>3498</v>
      </c>
      <c r="D2416" s="205" t="s">
        <v>13071</v>
      </c>
      <c r="E2416" s="202" t="s">
        <v>18406</v>
      </c>
      <c r="F2416" s="205" t="s">
        <v>6849</v>
      </c>
    </row>
    <row r="2417" spans="1:6" ht="40.5">
      <c r="A2417" s="201" t="s">
        <v>5551</v>
      </c>
      <c r="B2417" s="204" t="s">
        <v>5552</v>
      </c>
      <c r="C2417" s="201" t="s">
        <v>3498</v>
      </c>
      <c r="D2417" s="205" t="s">
        <v>2221</v>
      </c>
      <c r="E2417" s="202" t="s">
        <v>18406</v>
      </c>
      <c r="F2417" s="205" t="s">
        <v>8512</v>
      </c>
    </row>
    <row r="2418" spans="1:6" ht="54">
      <c r="A2418" s="201" t="s">
        <v>5553</v>
      </c>
      <c r="B2418" s="204" t="s">
        <v>5554</v>
      </c>
      <c r="C2418" s="201" t="s">
        <v>3498</v>
      </c>
      <c r="D2418" s="205" t="s">
        <v>12325</v>
      </c>
      <c r="E2418" s="202" t="s">
        <v>18406</v>
      </c>
      <c r="F2418" s="205" t="s">
        <v>5618</v>
      </c>
    </row>
    <row r="2419" spans="1:6" ht="54">
      <c r="A2419" s="201" t="s">
        <v>5556</v>
      </c>
      <c r="B2419" s="204" t="s">
        <v>5557</v>
      </c>
      <c r="C2419" s="201" t="s">
        <v>3498</v>
      </c>
      <c r="D2419" s="205" t="s">
        <v>1429</v>
      </c>
      <c r="E2419" s="202" t="s">
        <v>18406</v>
      </c>
      <c r="F2419" s="205" t="s">
        <v>17635</v>
      </c>
    </row>
    <row r="2420" spans="1:6" ht="54">
      <c r="A2420" s="201" t="s">
        <v>5558</v>
      </c>
      <c r="B2420" s="204" t="s">
        <v>5559</v>
      </c>
      <c r="C2420" s="201" t="s">
        <v>3498</v>
      </c>
      <c r="D2420" s="205" t="s">
        <v>11202</v>
      </c>
      <c r="E2420" s="202" t="s">
        <v>18406</v>
      </c>
      <c r="F2420" s="205" t="s">
        <v>17210</v>
      </c>
    </row>
    <row r="2421" spans="1:6" ht="54">
      <c r="A2421" s="201" t="s">
        <v>5561</v>
      </c>
      <c r="B2421" s="204" t="s">
        <v>5562</v>
      </c>
      <c r="C2421" s="201" t="s">
        <v>3498</v>
      </c>
      <c r="D2421" s="205" t="s">
        <v>10266</v>
      </c>
      <c r="E2421" s="202" t="s">
        <v>18406</v>
      </c>
      <c r="F2421" s="205" t="s">
        <v>17334</v>
      </c>
    </row>
    <row r="2422" spans="1:6" ht="54">
      <c r="A2422" s="201" t="s">
        <v>5564</v>
      </c>
      <c r="B2422" s="204" t="s">
        <v>5565</v>
      </c>
      <c r="C2422" s="201" t="s">
        <v>3498</v>
      </c>
      <c r="D2422" s="205" t="s">
        <v>21253</v>
      </c>
      <c r="E2422" s="202" t="s">
        <v>18406</v>
      </c>
      <c r="F2422" s="205" t="s">
        <v>14903</v>
      </c>
    </row>
    <row r="2423" spans="1:6" ht="54">
      <c r="A2423" s="201" t="s">
        <v>5566</v>
      </c>
      <c r="B2423" s="204" t="s">
        <v>5567</v>
      </c>
      <c r="C2423" s="201" t="s">
        <v>3498</v>
      </c>
      <c r="D2423" s="205" t="s">
        <v>15763</v>
      </c>
      <c r="E2423" s="202" t="s">
        <v>18406</v>
      </c>
      <c r="F2423" s="205" t="s">
        <v>1274</v>
      </c>
    </row>
    <row r="2424" spans="1:6" ht="54">
      <c r="A2424" s="201" t="s">
        <v>5568</v>
      </c>
      <c r="B2424" s="204" t="s">
        <v>5569</v>
      </c>
      <c r="C2424" s="201" t="s">
        <v>3498</v>
      </c>
      <c r="D2424" s="205" t="s">
        <v>21254</v>
      </c>
      <c r="E2424" s="202" t="s">
        <v>18406</v>
      </c>
      <c r="F2424" s="205" t="s">
        <v>4290</v>
      </c>
    </row>
    <row r="2425" spans="1:6" ht="40.5">
      <c r="A2425" s="201" t="s">
        <v>5571</v>
      </c>
      <c r="B2425" s="204" t="s">
        <v>5572</v>
      </c>
      <c r="C2425" s="201" t="s">
        <v>3498</v>
      </c>
      <c r="D2425" s="205" t="s">
        <v>11384</v>
      </c>
      <c r="E2425" s="202" t="s">
        <v>18406</v>
      </c>
      <c r="F2425" s="205" t="s">
        <v>21255</v>
      </c>
    </row>
    <row r="2426" spans="1:6" ht="54">
      <c r="A2426" s="201" t="s">
        <v>5574</v>
      </c>
      <c r="B2426" s="204" t="s">
        <v>5575</v>
      </c>
      <c r="C2426" s="201" t="s">
        <v>3498</v>
      </c>
      <c r="D2426" s="205" t="s">
        <v>5670</v>
      </c>
      <c r="E2426" s="202" t="s">
        <v>18406</v>
      </c>
      <c r="F2426" s="205" t="s">
        <v>17186</v>
      </c>
    </row>
    <row r="2427" spans="1:6" ht="54">
      <c r="A2427" s="201" t="s">
        <v>5577</v>
      </c>
      <c r="B2427" s="204" t="s">
        <v>5578</v>
      </c>
      <c r="C2427" s="201" t="s">
        <v>3498</v>
      </c>
      <c r="D2427" s="205" t="s">
        <v>21256</v>
      </c>
      <c r="E2427" s="202" t="s">
        <v>18406</v>
      </c>
      <c r="F2427" s="205" t="s">
        <v>20443</v>
      </c>
    </row>
    <row r="2428" spans="1:6" ht="54">
      <c r="A2428" s="201" t="s">
        <v>5580</v>
      </c>
      <c r="B2428" s="204" t="s">
        <v>5581</v>
      </c>
      <c r="C2428" s="201" t="s">
        <v>3498</v>
      </c>
      <c r="D2428" s="205" t="s">
        <v>6336</v>
      </c>
      <c r="E2428" s="202" t="s">
        <v>18406</v>
      </c>
      <c r="F2428" s="205" t="s">
        <v>276</v>
      </c>
    </row>
    <row r="2429" spans="1:6" ht="54">
      <c r="A2429" s="201" t="s">
        <v>5583</v>
      </c>
      <c r="B2429" s="204" t="s">
        <v>5584</v>
      </c>
      <c r="C2429" s="201" t="s">
        <v>3498</v>
      </c>
      <c r="D2429" s="205" t="s">
        <v>17727</v>
      </c>
      <c r="E2429" s="202" t="s">
        <v>18406</v>
      </c>
      <c r="F2429" s="205" t="s">
        <v>17202</v>
      </c>
    </row>
    <row r="2430" spans="1:6" ht="54">
      <c r="A2430" s="201" t="s">
        <v>5585</v>
      </c>
      <c r="B2430" s="204" t="s">
        <v>5586</v>
      </c>
      <c r="C2430" s="201" t="s">
        <v>3498</v>
      </c>
      <c r="D2430" s="205" t="s">
        <v>11221</v>
      </c>
      <c r="E2430" s="202" t="s">
        <v>18406</v>
      </c>
      <c r="F2430" s="205" t="s">
        <v>21257</v>
      </c>
    </row>
    <row r="2431" spans="1:6" ht="54">
      <c r="A2431" s="201" t="s">
        <v>5587</v>
      </c>
      <c r="B2431" s="204" t="s">
        <v>5588</v>
      </c>
      <c r="C2431" s="201" t="s">
        <v>3498</v>
      </c>
      <c r="D2431" s="205" t="s">
        <v>2148</v>
      </c>
      <c r="E2431" s="202" t="s">
        <v>18406</v>
      </c>
      <c r="F2431" s="205" t="s">
        <v>17345</v>
      </c>
    </row>
    <row r="2432" spans="1:6" ht="54">
      <c r="A2432" s="201" t="s">
        <v>5590</v>
      </c>
      <c r="B2432" s="204" t="s">
        <v>5591</v>
      </c>
      <c r="C2432" s="201" t="s">
        <v>3498</v>
      </c>
      <c r="D2432" s="205" t="s">
        <v>9709</v>
      </c>
      <c r="E2432" s="202" t="s">
        <v>18406</v>
      </c>
      <c r="F2432" s="205" t="s">
        <v>5713</v>
      </c>
    </row>
    <row r="2433" spans="1:6" ht="54">
      <c r="A2433" s="201" t="s">
        <v>5592</v>
      </c>
      <c r="B2433" s="204" t="s">
        <v>5593</v>
      </c>
      <c r="C2433" s="201" t="s">
        <v>3498</v>
      </c>
      <c r="D2433" s="205" t="s">
        <v>18513</v>
      </c>
      <c r="E2433" s="202" t="s">
        <v>18406</v>
      </c>
      <c r="F2433" s="205" t="s">
        <v>6409</v>
      </c>
    </row>
    <row r="2434" spans="1:6" ht="54">
      <c r="A2434" s="201" t="s">
        <v>5595</v>
      </c>
      <c r="B2434" s="204" t="s">
        <v>5596</v>
      </c>
      <c r="C2434" s="201" t="s">
        <v>3498</v>
      </c>
      <c r="D2434" s="205" t="s">
        <v>12466</v>
      </c>
      <c r="E2434" s="202" t="s">
        <v>18406</v>
      </c>
      <c r="F2434" s="205" t="s">
        <v>12954</v>
      </c>
    </row>
    <row r="2435" spans="1:6" ht="54">
      <c r="A2435" s="201" t="s">
        <v>5597</v>
      </c>
      <c r="B2435" s="204" t="s">
        <v>5598</v>
      </c>
      <c r="C2435" s="201" t="s">
        <v>3498</v>
      </c>
      <c r="D2435" s="205" t="s">
        <v>17793</v>
      </c>
      <c r="E2435" s="202" t="s">
        <v>18406</v>
      </c>
      <c r="F2435" s="205" t="s">
        <v>683</v>
      </c>
    </row>
    <row r="2436" spans="1:6" ht="54">
      <c r="A2436" s="201" t="s">
        <v>5600</v>
      </c>
      <c r="B2436" s="204" t="s">
        <v>5601</v>
      </c>
      <c r="C2436" s="201" t="s">
        <v>3498</v>
      </c>
      <c r="D2436" s="205" t="s">
        <v>16576</v>
      </c>
      <c r="E2436" s="202" t="s">
        <v>18406</v>
      </c>
      <c r="F2436" s="205" t="s">
        <v>12747</v>
      </c>
    </row>
    <row r="2437" spans="1:6" ht="54">
      <c r="A2437" s="201" t="s">
        <v>5603</v>
      </c>
      <c r="B2437" s="204" t="s">
        <v>5604</v>
      </c>
      <c r="C2437" s="201" t="s">
        <v>3498</v>
      </c>
      <c r="D2437" s="205" t="s">
        <v>2390</v>
      </c>
      <c r="E2437" s="202" t="s">
        <v>18406</v>
      </c>
      <c r="F2437" s="205" t="s">
        <v>17331</v>
      </c>
    </row>
    <row r="2438" spans="1:6" ht="54">
      <c r="A2438" s="201" t="s">
        <v>5605</v>
      </c>
      <c r="B2438" s="204" t="s">
        <v>5606</v>
      </c>
      <c r="C2438" s="201" t="s">
        <v>3498</v>
      </c>
      <c r="D2438" s="205" t="s">
        <v>10180</v>
      </c>
      <c r="E2438" s="202" t="s">
        <v>18406</v>
      </c>
      <c r="F2438" s="205" t="s">
        <v>3272</v>
      </c>
    </row>
    <row r="2439" spans="1:6" ht="54">
      <c r="A2439" s="201" t="s">
        <v>5607</v>
      </c>
      <c r="B2439" s="204" t="s">
        <v>5608</v>
      </c>
      <c r="C2439" s="201" t="s">
        <v>3498</v>
      </c>
      <c r="D2439" s="205" t="s">
        <v>5612</v>
      </c>
      <c r="E2439" s="202" t="s">
        <v>18406</v>
      </c>
      <c r="F2439" s="205" t="s">
        <v>13775</v>
      </c>
    </row>
    <row r="2440" spans="1:6" ht="54">
      <c r="A2440" s="201" t="s">
        <v>5610</v>
      </c>
      <c r="B2440" s="204" t="s">
        <v>5611</v>
      </c>
      <c r="C2440" s="201" t="s">
        <v>3498</v>
      </c>
      <c r="D2440" s="205" t="s">
        <v>12923</v>
      </c>
      <c r="E2440" s="202" t="s">
        <v>18406</v>
      </c>
      <c r="F2440" s="205" t="s">
        <v>12733</v>
      </c>
    </row>
    <row r="2441" spans="1:6" ht="54">
      <c r="A2441" s="201" t="s">
        <v>5613</v>
      </c>
      <c r="B2441" s="204" t="s">
        <v>5614</v>
      </c>
      <c r="C2441" s="201" t="s">
        <v>3498</v>
      </c>
      <c r="D2441" s="205" t="s">
        <v>5721</v>
      </c>
      <c r="E2441" s="202" t="s">
        <v>18406</v>
      </c>
      <c r="F2441" s="205" t="s">
        <v>5655</v>
      </c>
    </row>
    <row r="2442" spans="1:6" ht="54">
      <c r="A2442" s="201" t="s">
        <v>5616</v>
      </c>
      <c r="B2442" s="204" t="s">
        <v>5617</v>
      </c>
      <c r="C2442" s="201" t="s">
        <v>3498</v>
      </c>
      <c r="D2442" s="205" t="s">
        <v>21258</v>
      </c>
      <c r="E2442" s="202" t="s">
        <v>18406</v>
      </c>
      <c r="F2442" s="205" t="s">
        <v>17687</v>
      </c>
    </row>
    <row r="2443" spans="1:6" ht="54">
      <c r="A2443" s="201" t="s">
        <v>5619</v>
      </c>
      <c r="B2443" s="204" t="s">
        <v>5620</v>
      </c>
      <c r="C2443" s="201" t="s">
        <v>3498</v>
      </c>
      <c r="D2443" s="205" t="s">
        <v>5790</v>
      </c>
      <c r="E2443" s="202" t="s">
        <v>18406</v>
      </c>
      <c r="F2443" s="205" t="s">
        <v>8521</v>
      </c>
    </row>
    <row r="2444" spans="1:6" ht="54">
      <c r="A2444" s="201" t="s">
        <v>5622</v>
      </c>
      <c r="B2444" s="204" t="s">
        <v>5623</v>
      </c>
      <c r="C2444" s="201" t="s">
        <v>3498</v>
      </c>
      <c r="D2444" s="205" t="s">
        <v>17280</v>
      </c>
      <c r="E2444" s="202" t="s">
        <v>18406</v>
      </c>
      <c r="F2444" s="205" t="s">
        <v>17815</v>
      </c>
    </row>
    <row r="2445" spans="1:6" ht="27">
      <c r="A2445" s="201" t="s">
        <v>5625</v>
      </c>
      <c r="B2445" s="204" t="s">
        <v>5626</v>
      </c>
      <c r="C2445" s="201" t="s">
        <v>3498</v>
      </c>
      <c r="D2445" s="205" t="s">
        <v>13081</v>
      </c>
      <c r="E2445" s="202" t="s">
        <v>18406</v>
      </c>
      <c r="F2445" s="205" t="s">
        <v>13081</v>
      </c>
    </row>
    <row r="2446" spans="1:6" ht="27">
      <c r="A2446" s="201" t="s">
        <v>5628</v>
      </c>
      <c r="B2446" s="204" t="s">
        <v>5629</v>
      </c>
      <c r="C2446" s="201" t="s">
        <v>3498</v>
      </c>
      <c r="D2446" s="205" t="s">
        <v>5635</v>
      </c>
      <c r="E2446" s="202" t="s">
        <v>18406</v>
      </c>
      <c r="F2446" s="205" t="s">
        <v>3813</v>
      </c>
    </row>
    <row r="2447" spans="1:6" ht="27">
      <c r="A2447" s="201" t="s">
        <v>5630</v>
      </c>
      <c r="B2447" s="204" t="s">
        <v>5631</v>
      </c>
      <c r="C2447" s="201" t="s">
        <v>3498</v>
      </c>
      <c r="D2447" s="205" t="s">
        <v>10381</v>
      </c>
      <c r="E2447" s="202" t="s">
        <v>18406</v>
      </c>
      <c r="F2447" s="205" t="s">
        <v>5640</v>
      </c>
    </row>
    <row r="2448" spans="1:6" ht="27">
      <c r="A2448" s="201" t="s">
        <v>5633</v>
      </c>
      <c r="B2448" s="204" t="s">
        <v>5634</v>
      </c>
      <c r="C2448" s="201" t="s">
        <v>3498</v>
      </c>
      <c r="D2448" s="205" t="s">
        <v>4314</v>
      </c>
      <c r="E2448" s="202" t="s">
        <v>18406</v>
      </c>
      <c r="F2448" s="205" t="s">
        <v>15939</v>
      </c>
    </row>
    <row r="2449" spans="1:6" ht="27">
      <c r="A2449" s="201" t="s">
        <v>5636</v>
      </c>
      <c r="B2449" s="204" t="s">
        <v>5637</v>
      </c>
      <c r="C2449" s="201" t="s">
        <v>3498</v>
      </c>
      <c r="D2449" s="205" t="s">
        <v>15939</v>
      </c>
      <c r="E2449" s="202" t="s">
        <v>18406</v>
      </c>
      <c r="F2449" s="205" t="s">
        <v>719</v>
      </c>
    </row>
    <row r="2450" spans="1:6" ht="27">
      <c r="A2450" s="201" t="s">
        <v>5638</v>
      </c>
      <c r="B2450" s="204" t="s">
        <v>5639</v>
      </c>
      <c r="C2450" s="201" t="s">
        <v>3498</v>
      </c>
      <c r="D2450" s="205" t="s">
        <v>17281</v>
      </c>
      <c r="E2450" s="202" t="s">
        <v>18406</v>
      </c>
      <c r="F2450" s="205" t="s">
        <v>17523</v>
      </c>
    </row>
    <row r="2451" spans="1:6" ht="27">
      <c r="A2451" s="201" t="s">
        <v>5641</v>
      </c>
      <c r="B2451" s="204" t="s">
        <v>5642</v>
      </c>
      <c r="C2451" s="201" t="s">
        <v>3498</v>
      </c>
      <c r="D2451" s="205" t="s">
        <v>21259</v>
      </c>
      <c r="E2451" s="202" t="s">
        <v>18406</v>
      </c>
      <c r="F2451" s="205" t="s">
        <v>21260</v>
      </c>
    </row>
    <row r="2452" spans="1:6" ht="27">
      <c r="A2452" s="201" t="s">
        <v>5643</v>
      </c>
      <c r="B2452" s="204" t="s">
        <v>5644</v>
      </c>
      <c r="C2452" s="201" t="s">
        <v>3498</v>
      </c>
      <c r="D2452" s="205" t="s">
        <v>6322</v>
      </c>
      <c r="E2452" s="202" t="s">
        <v>18406</v>
      </c>
      <c r="F2452" s="205" t="s">
        <v>12897</v>
      </c>
    </row>
    <row r="2453" spans="1:6" ht="27">
      <c r="A2453" s="201" t="s">
        <v>5646</v>
      </c>
      <c r="B2453" s="204" t="s">
        <v>5647</v>
      </c>
      <c r="C2453" s="201" t="s">
        <v>3498</v>
      </c>
      <c r="D2453" s="205" t="s">
        <v>13061</v>
      </c>
      <c r="E2453" s="202" t="s">
        <v>18406</v>
      </c>
      <c r="F2453" s="205" t="s">
        <v>13061</v>
      </c>
    </row>
    <row r="2454" spans="1:6" ht="27">
      <c r="A2454" s="201" t="s">
        <v>5648</v>
      </c>
      <c r="B2454" s="204" t="s">
        <v>5649</v>
      </c>
      <c r="C2454" s="201" t="s">
        <v>3498</v>
      </c>
      <c r="D2454" s="205" t="s">
        <v>12288</v>
      </c>
      <c r="E2454" s="202" t="s">
        <v>18406</v>
      </c>
      <c r="F2454" s="205" t="s">
        <v>1429</v>
      </c>
    </row>
    <row r="2455" spans="1:6" ht="27">
      <c r="A2455" s="201" t="s">
        <v>5651</v>
      </c>
      <c r="B2455" s="204" t="s">
        <v>5652</v>
      </c>
      <c r="C2455" s="201" t="s">
        <v>3498</v>
      </c>
      <c r="D2455" s="205" t="s">
        <v>9444</v>
      </c>
      <c r="E2455" s="202" t="s">
        <v>18406</v>
      </c>
      <c r="F2455" s="205" t="s">
        <v>5781</v>
      </c>
    </row>
    <row r="2456" spans="1:6" ht="27">
      <c r="A2456" s="201" t="s">
        <v>5653</v>
      </c>
      <c r="B2456" s="204" t="s">
        <v>5654</v>
      </c>
      <c r="C2456" s="201" t="s">
        <v>3498</v>
      </c>
      <c r="D2456" s="205" t="s">
        <v>8712</v>
      </c>
      <c r="E2456" s="202" t="s">
        <v>18406</v>
      </c>
      <c r="F2456" s="205" t="s">
        <v>11271</v>
      </c>
    </row>
    <row r="2457" spans="1:6" ht="27">
      <c r="A2457" s="201" t="s">
        <v>5656</v>
      </c>
      <c r="B2457" s="204" t="s">
        <v>5657</v>
      </c>
      <c r="C2457" s="201" t="s">
        <v>3498</v>
      </c>
      <c r="D2457" s="205" t="s">
        <v>21261</v>
      </c>
      <c r="E2457" s="202" t="s">
        <v>18406</v>
      </c>
      <c r="F2457" s="205" t="s">
        <v>21262</v>
      </c>
    </row>
    <row r="2458" spans="1:6" ht="27">
      <c r="A2458" s="201" t="s">
        <v>5659</v>
      </c>
      <c r="B2458" s="204" t="s">
        <v>5660</v>
      </c>
      <c r="C2458" s="201" t="s">
        <v>3498</v>
      </c>
      <c r="D2458" s="205" t="s">
        <v>12867</v>
      </c>
      <c r="E2458" s="202" t="s">
        <v>18406</v>
      </c>
      <c r="F2458" s="205" t="s">
        <v>17346</v>
      </c>
    </row>
    <row r="2459" spans="1:6" ht="27">
      <c r="A2459" s="201" t="s">
        <v>5661</v>
      </c>
      <c r="B2459" s="204" t="s">
        <v>5662</v>
      </c>
      <c r="C2459" s="201" t="s">
        <v>3498</v>
      </c>
      <c r="D2459" s="205" t="s">
        <v>17563</v>
      </c>
      <c r="E2459" s="202" t="s">
        <v>18406</v>
      </c>
      <c r="F2459" s="205" t="s">
        <v>8937</v>
      </c>
    </row>
    <row r="2460" spans="1:6" ht="27">
      <c r="A2460" s="201" t="s">
        <v>5663</v>
      </c>
      <c r="B2460" s="204" t="s">
        <v>5664</v>
      </c>
      <c r="C2460" s="201" t="s">
        <v>3498</v>
      </c>
      <c r="D2460" s="205" t="s">
        <v>11271</v>
      </c>
      <c r="E2460" s="202" t="s">
        <v>18406</v>
      </c>
      <c r="F2460" s="205" t="s">
        <v>11271</v>
      </c>
    </row>
    <row r="2461" spans="1:6" ht="27">
      <c r="A2461" s="201" t="s">
        <v>5665</v>
      </c>
      <c r="B2461" s="204" t="s">
        <v>5666</v>
      </c>
      <c r="C2461" s="201" t="s">
        <v>3498</v>
      </c>
      <c r="D2461" s="205" t="s">
        <v>17337</v>
      </c>
      <c r="E2461" s="202" t="s">
        <v>18406</v>
      </c>
      <c r="F2461" s="205" t="s">
        <v>11243</v>
      </c>
    </row>
    <row r="2462" spans="1:6" ht="27">
      <c r="A2462" s="201" t="s">
        <v>5668</v>
      </c>
      <c r="B2462" s="204" t="s">
        <v>5669</v>
      </c>
      <c r="C2462" s="201" t="s">
        <v>3498</v>
      </c>
      <c r="D2462" s="205" t="s">
        <v>6464</v>
      </c>
      <c r="E2462" s="202" t="s">
        <v>18406</v>
      </c>
      <c r="F2462" s="205" t="s">
        <v>21263</v>
      </c>
    </row>
    <row r="2463" spans="1:6" ht="27">
      <c r="A2463" s="201" t="s">
        <v>5671</v>
      </c>
      <c r="B2463" s="204" t="s">
        <v>5672</v>
      </c>
      <c r="C2463" s="201" t="s">
        <v>3498</v>
      </c>
      <c r="D2463" s="205" t="s">
        <v>5695</v>
      </c>
      <c r="E2463" s="202" t="s">
        <v>18406</v>
      </c>
      <c r="F2463" s="205" t="s">
        <v>18030</v>
      </c>
    </row>
    <row r="2464" spans="1:6" ht="27">
      <c r="A2464" s="201" t="s">
        <v>5673</v>
      </c>
      <c r="B2464" s="204" t="s">
        <v>5674</v>
      </c>
      <c r="C2464" s="201" t="s">
        <v>3498</v>
      </c>
      <c r="D2464" s="205" t="s">
        <v>5725</v>
      </c>
      <c r="E2464" s="202" t="s">
        <v>18406</v>
      </c>
      <c r="F2464" s="205" t="s">
        <v>13683</v>
      </c>
    </row>
    <row r="2465" spans="1:6" ht="27">
      <c r="A2465" s="201" t="s">
        <v>5676</v>
      </c>
      <c r="B2465" s="204" t="s">
        <v>5677</v>
      </c>
      <c r="C2465" s="201" t="s">
        <v>3498</v>
      </c>
      <c r="D2465" s="205" t="s">
        <v>12880</v>
      </c>
      <c r="E2465" s="202" t="s">
        <v>18406</v>
      </c>
      <c r="F2465" s="205" t="s">
        <v>7649</v>
      </c>
    </row>
    <row r="2466" spans="1:6" ht="27">
      <c r="A2466" s="201" t="s">
        <v>5679</v>
      </c>
      <c r="B2466" s="204" t="s">
        <v>5680</v>
      </c>
      <c r="C2466" s="201" t="s">
        <v>3498</v>
      </c>
      <c r="D2466" s="205" t="s">
        <v>21264</v>
      </c>
      <c r="E2466" s="202" t="s">
        <v>18406</v>
      </c>
      <c r="F2466" s="205" t="s">
        <v>17789</v>
      </c>
    </row>
    <row r="2467" spans="1:6" ht="27">
      <c r="A2467" s="201" t="s">
        <v>5681</v>
      </c>
      <c r="B2467" s="204" t="s">
        <v>5682</v>
      </c>
      <c r="C2467" s="201" t="s">
        <v>3498</v>
      </c>
      <c r="D2467" s="205" t="s">
        <v>8977</v>
      </c>
      <c r="E2467" s="202" t="s">
        <v>18406</v>
      </c>
      <c r="F2467" s="205" t="s">
        <v>17735</v>
      </c>
    </row>
    <row r="2468" spans="1:6" ht="54">
      <c r="A2468" s="201" t="s">
        <v>5684</v>
      </c>
      <c r="B2468" s="204" t="s">
        <v>5685</v>
      </c>
      <c r="C2468" s="201" t="s">
        <v>3498</v>
      </c>
      <c r="D2468" s="205" t="s">
        <v>9513</v>
      </c>
      <c r="E2468" s="202" t="s">
        <v>18406</v>
      </c>
      <c r="F2468" s="205" t="s">
        <v>8469</v>
      </c>
    </row>
    <row r="2469" spans="1:6" ht="54">
      <c r="A2469" s="201" t="s">
        <v>5687</v>
      </c>
      <c r="B2469" s="204" t="s">
        <v>5688</v>
      </c>
      <c r="C2469" s="201" t="s">
        <v>3498</v>
      </c>
      <c r="D2469" s="205" t="s">
        <v>15329</v>
      </c>
      <c r="E2469" s="202" t="s">
        <v>18406</v>
      </c>
      <c r="F2469" s="205" t="s">
        <v>9292</v>
      </c>
    </row>
    <row r="2470" spans="1:6" ht="54">
      <c r="A2470" s="201" t="s">
        <v>5690</v>
      </c>
      <c r="B2470" s="204" t="s">
        <v>5691</v>
      </c>
      <c r="C2470" s="201" t="s">
        <v>3498</v>
      </c>
      <c r="D2470" s="205" t="s">
        <v>6565</v>
      </c>
      <c r="E2470" s="202" t="s">
        <v>18406</v>
      </c>
      <c r="F2470" s="205" t="s">
        <v>515</v>
      </c>
    </row>
    <row r="2471" spans="1:6" ht="54">
      <c r="A2471" s="201" t="s">
        <v>5693</v>
      </c>
      <c r="B2471" s="204" t="s">
        <v>5694</v>
      </c>
      <c r="C2471" s="201" t="s">
        <v>3498</v>
      </c>
      <c r="D2471" s="205" t="s">
        <v>17835</v>
      </c>
      <c r="E2471" s="202" t="s">
        <v>18406</v>
      </c>
      <c r="F2471" s="205" t="s">
        <v>8669</v>
      </c>
    </row>
    <row r="2472" spans="1:6" ht="54">
      <c r="A2472" s="201" t="s">
        <v>5696</v>
      </c>
      <c r="B2472" s="204" t="s">
        <v>5697</v>
      </c>
      <c r="C2472" s="201" t="s">
        <v>3498</v>
      </c>
      <c r="D2472" s="205" t="s">
        <v>21265</v>
      </c>
      <c r="E2472" s="202" t="s">
        <v>18406</v>
      </c>
      <c r="F2472" s="205" t="s">
        <v>13551</v>
      </c>
    </row>
    <row r="2473" spans="1:6" ht="54">
      <c r="A2473" s="201" t="s">
        <v>5698</v>
      </c>
      <c r="B2473" s="204" t="s">
        <v>5699</v>
      </c>
      <c r="C2473" s="201" t="s">
        <v>3498</v>
      </c>
      <c r="D2473" s="205" t="s">
        <v>9444</v>
      </c>
      <c r="E2473" s="202" t="s">
        <v>18406</v>
      </c>
      <c r="F2473" s="205" t="s">
        <v>17523</v>
      </c>
    </row>
    <row r="2474" spans="1:6" ht="54">
      <c r="A2474" s="201" t="s">
        <v>5701</v>
      </c>
      <c r="B2474" s="204" t="s">
        <v>5702</v>
      </c>
      <c r="C2474" s="201" t="s">
        <v>3498</v>
      </c>
      <c r="D2474" s="205" t="s">
        <v>11190</v>
      </c>
      <c r="E2474" s="202" t="s">
        <v>18406</v>
      </c>
      <c r="F2474" s="205" t="s">
        <v>3813</v>
      </c>
    </row>
    <row r="2475" spans="1:6" ht="54">
      <c r="A2475" s="201" t="s">
        <v>5703</v>
      </c>
      <c r="B2475" s="204" t="s">
        <v>5704</v>
      </c>
      <c r="C2475" s="201" t="s">
        <v>3498</v>
      </c>
      <c r="D2475" s="205" t="s">
        <v>10604</v>
      </c>
      <c r="E2475" s="202" t="s">
        <v>18406</v>
      </c>
      <c r="F2475" s="205" t="s">
        <v>6278</v>
      </c>
    </row>
    <row r="2476" spans="1:6" ht="27">
      <c r="A2476" s="201" t="s">
        <v>5705</v>
      </c>
      <c r="B2476" s="204" t="s">
        <v>5706</v>
      </c>
      <c r="C2476" s="201" t="s">
        <v>3498</v>
      </c>
      <c r="D2476" s="205" t="s">
        <v>17553</v>
      </c>
      <c r="E2476" s="202" t="s">
        <v>18406</v>
      </c>
      <c r="F2476" s="205" t="s">
        <v>17553</v>
      </c>
    </row>
    <row r="2477" spans="1:6" ht="27">
      <c r="A2477" s="201" t="s">
        <v>5708</v>
      </c>
      <c r="B2477" s="204" t="s">
        <v>5709</v>
      </c>
      <c r="C2477" s="201" t="s">
        <v>3498</v>
      </c>
      <c r="D2477" s="205" t="s">
        <v>17516</v>
      </c>
      <c r="E2477" s="202" t="s">
        <v>18406</v>
      </c>
      <c r="F2477" s="205" t="s">
        <v>21266</v>
      </c>
    </row>
    <row r="2478" spans="1:6" ht="27">
      <c r="A2478" s="201" t="s">
        <v>5711</v>
      </c>
      <c r="B2478" s="204" t="s">
        <v>5712</v>
      </c>
      <c r="C2478" s="201" t="s">
        <v>3498</v>
      </c>
      <c r="D2478" s="205" t="s">
        <v>11274</v>
      </c>
      <c r="E2478" s="202" t="s">
        <v>18406</v>
      </c>
      <c r="F2478" s="205" t="s">
        <v>13817</v>
      </c>
    </row>
    <row r="2479" spans="1:6" ht="27">
      <c r="A2479" s="201" t="s">
        <v>5714</v>
      </c>
      <c r="B2479" s="204" t="s">
        <v>5715</v>
      </c>
      <c r="C2479" s="201" t="s">
        <v>3498</v>
      </c>
      <c r="D2479" s="205" t="s">
        <v>21258</v>
      </c>
      <c r="E2479" s="202" t="s">
        <v>18406</v>
      </c>
      <c r="F2479" s="205" t="s">
        <v>17053</v>
      </c>
    </row>
    <row r="2480" spans="1:6" ht="27">
      <c r="A2480" s="201" t="s">
        <v>5716</v>
      </c>
      <c r="B2480" s="204" t="s">
        <v>5717</v>
      </c>
      <c r="C2480" s="201" t="s">
        <v>3498</v>
      </c>
      <c r="D2480" s="205" t="s">
        <v>13066</v>
      </c>
      <c r="E2480" s="202" t="s">
        <v>18406</v>
      </c>
      <c r="F2480" s="205" t="s">
        <v>17828</v>
      </c>
    </row>
    <row r="2481" spans="1:6" ht="27">
      <c r="A2481" s="201" t="s">
        <v>5719</v>
      </c>
      <c r="B2481" s="204" t="s">
        <v>5720</v>
      </c>
      <c r="C2481" s="201" t="s">
        <v>3498</v>
      </c>
      <c r="D2481" s="205" t="s">
        <v>5765</v>
      </c>
      <c r="E2481" s="202" t="s">
        <v>18406</v>
      </c>
      <c r="F2481" s="205" t="s">
        <v>15939</v>
      </c>
    </row>
    <row r="2482" spans="1:6" ht="27">
      <c r="A2482" s="201" t="s">
        <v>5722</v>
      </c>
      <c r="B2482" s="204" t="s">
        <v>5723</v>
      </c>
      <c r="C2482" s="201" t="s">
        <v>3498</v>
      </c>
      <c r="D2482" s="205" t="s">
        <v>21267</v>
      </c>
      <c r="E2482" s="202" t="s">
        <v>18406</v>
      </c>
      <c r="F2482" s="205" t="s">
        <v>21268</v>
      </c>
    </row>
    <row r="2483" spans="1:6" ht="27">
      <c r="A2483" s="201" t="s">
        <v>5724</v>
      </c>
      <c r="B2483" s="204" t="s">
        <v>21269</v>
      </c>
      <c r="C2483" s="201" t="s">
        <v>3498</v>
      </c>
      <c r="D2483" s="205" t="s">
        <v>6899</v>
      </c>
      <c r="E2483" s="202" t="s">
        <v>18406</v>
      </c>
      <c r="F2483" s="205" t="s">
        <v>11064</v>
      </c>
    </row>
    <row r="2484" spans="1:6" ht="40.5">
      <c r="A2484" s="201" t="s">
        <v>5726</v>
      </c>
      <c r="B2484" s="204" t="s">
        <v>5727</v>
      </c>
      <c r="C2484" s="201" t="s">
        <v>3498</v>
      </c>
      <c r="D2484" s="205" t="s">
        <v>7873</v>
      </c>
      <c r="E2484" s="202" t="s">
        <v>18406</v>
      </c>
      <c r="F2484" s="205" t="s">
        <v>4895</v>
      </c>
    </row>
    <row r="2485" spans="1:6" ht="40.5">
      <c r="A2485" s="201" t="s">
        <v>5729</v>
      </c>
      <c r="B2485" s="204" t="s">
        <v>5730</v>
      </c>
      <c r="C2485" s="201" t="s">
        <v>3498</v>
      </c>
      <c r="D2485" s="205" t="s">
        <v>21270</v>
      </c>
      <c r="E2485" s="202" t="s">
        <v>18406</v>
      </c>
      <c r="F2485" s="205" t="s">
        <v>12310</v>
      </c>
    </row>
    <row r="2486" spans="1:6" ht="40.5">
      <c r="A2486" s="201" t="s">
        <v>5732</v>
      </c>
      <c r="B2486" s="204" t="s">
        <v>5733</v>
      </c>
      <c r="C2486" s="201" t="s">
        <v>3498</v>
      </c>
      <c r="D2486" s="205" t="s">
        <v>7873</v>
      </c>
      <c r="E2486" s="202" t="s">
        <v>18406</v>
      </c>
      <c r="F2486" s="205" t="s">
        <v>4895</v>
      </c>
    </row>
    <row r="2487" spans="1:6" ht="40.5">
      <c r="A2487" s="201" t="s">
        <v>5734</v>
      </c>
      <c r="B2487" s="204" t="s">
        <v>5735</v>
      </c>
      <c r="C2487" s="201" t="s">
        <v>3498</v>
      </c>
      <c r="D2487" s="205" t="s">
        <v>21270</v>
      </c>
      <c r="E2487" s="202" t="s">
        <v>18406</v>
      </c>
      <c r="F2487" s="205" t="s">
        <v>12310</v>
      </c>
    </row>
    <row r="2488" spans="1:6" ht="54">
      <c r="A2488" s="201" t="s">
        <v>5736</v>
      </c>
      <c r="B2488" s="204" t="s">
        <v>5737</v>
      </c>
      <c r="C2488" s="201" t="s">
        <v>3498</v>
      </c>
      <c r="D2488" s="205" t="s">
        <v>6486</v>
      </c>
      <c r="E2488" s="202" t="s">
        <v>18406</v>
      </c>
      <c r="F2488" s="205" t="s">
        <v>21271</v>
      </c>
    </row>
    <row r="2489" spans="1:6" ht="54">
      <c r="A2489" s="201" t="s">
        <v>5738</v>
      </c>
      <c r="B2489" s="204" t="s">
        <v>5739</v>
      </c>
      <c r="C2489" s="201" t="s">
        <v>3498</v>
      </c>
      <c r="D2489" s="205" t="s">
        <v>21272</v>
      </c>
      <c r="E2489" s="202" t="s">
        <v>18406</v>
      </c>
      <c r="F2489" s="205" t="s">
        <v>21273</v>
      </c>
    </row>
    <row r="2490" spans="1:6" ht="54">
      <c r="A2490" s="201" t="s">
        <v>5741</v>
      </c>
      <c r="B2490" s="204" t="s">
        <v>5742</v>
      </c>
      <c r="C2490" s="201" t="s">
        <v>3498</v>
      </c>
      <c r="D2490" s="205" t="s">
        <v>17290</v>
      </c>
      <c r="E2490" s="202" t="s">
        <v>18406</v>
      </c>
      <c r="F2490" s="205" t="s">
        <v>7003</v>
      </c>
    </row>
    <row r="2491" spans="1:6" ht="54">
      <c r="A2491" s="201" t="s">
        <v>5744</v>
      </c>
      <c r="B2491" s="204" t="s">
        <v>5745</v>
      </c>
      <c r="C2491" s="201" t="s">
        <v>3498</v>
      </c>
      <c r="D2491" s="205" t="s">
        <v>6594</v>
      </c>
      <c r="E2491" s="202" t="s">
        <v>18406</v>
      </c>
      <c r="F2491" s="205" t="s">
        <v>13775</v>
      </c>
    </row>
    <row r="2492" spans="1:6" ht="54">
      <c r="A2492" s="201" t="s">
        <v>5746</v>
      </c>
      <c r="B2492" s="204" t="s">
        <v>5747</v>
      </c>
      <c r="C2492" s="201" t="s">
        <v>3498</v>
      </c>
      <c r="D2492" s="205" t="s">
        <v>5594</v>
      </c>
      <c r="E2492" s="202" t="s">
        <v>18406</v>
      </c>
      <c r="F2492" s="205" t="s">
        <v>17368</v>
      </c>
    </row>
    <row r="2493" spans="1:6" ht="54">
      <c r="A2493" s="201" t="s">
        <v>5749</v>
      </c>
      <c r="B2493" s="204" t="s">
        <v>5750</v>
      </c>
      <c r="C2493" s="201" t="s">
        <v>3498</v>
      </c>
      <c r="D2493" s="205" t="s">
        <v>13066</v>
      </c>
      <c r="E2493" s="202" t="s">
        <v>18406</v>
      </c>
      <c r="F2493" s="205" t="s">
        <v>17828</v>
      </c>
    </row>
    <row r="2494" spans="1:6" ht="40.5">
      <c r="A2494" s="201" t="s">
        <v>5752</v>
      </c>
      <c r="B2494" s="204" t="s">
        <v>5753</v>
      </c>
      <c r="C2494" s="201" t="s">
        <v>3498</v>
      </c>
      <c r="D2494" s="205" t="s">
        <v>9913</v>
      </c>
      <c r="E2494" s="202" t="s">
        <v>18406</v>
      </c>
      <c r="F2494" s="205" t="s">
        <v>8567</v>
      </c>
    </row>
    <row r="2495" spans="1:6" ht="40.5">
      <c r="A2495" s="201" t="s">
        <v>5755</v>
      </c>
      <c r="B2495" s="204" t="s">
        <v>5756</v>
      </c>
      <c r="C2495" s="201" t="s">
        <v>3498</v>
      </c>
      <c r="D2495" s="205" t="s">
        <v>21274</v>
      </c>
      <c r="E2495" s="202" t="s">
        <v>18406</v>
      </c>
      <c r="F2495" s="205" t="s">
        <v>7886</v>
      </c>
    </row>
    <row r="2496" spans="1:6" ht="40.5">
      <c r="A2496" s="201" t="s">
        <v>5758</v>
      </c>
      <c r="B2496" s="204" t="s">
        <v>5759</v>
      </c>
      <c r="C2496" s="201" t="s">
        <v>3498</v>
      </c>
      <c r="D2496" s="205" t="s">
        <v>17345</v>
      </c>
      <c r="E2496" s="202" t="s">
        <v>18406</v>
      </c>
      <c r="F2496" s="205" t="s">
        <v>5667</v>
      </c>
    </row>
    <row r="2497" spans="1:6" ht="40.5">
      <c r="A2497" s="201" t="s">
        <v>5761</v>
      </c>
      <c r="B2497" s="204" t="s">
        <v>5762</v>
      </c>
      <c r="C2497" s="201" t="s">
        <v>3498</v>
      </c>
      <c r="D2497" s="205" t="s">
        <v>13905</v>
      </c>
      <c r="E2497" s="202" t="s">
        <v>18406</v>
      </c>
      <c r="F2497" s="205" t="s">
        <v>1793</v>
      </c>
    </row>
    <row r="2498" spans="1:6" ht="40.5">
      <c r="A2498" s="201" t="s">
        <v>5763</v>
      </c>
      <c r="B2498" s="204" t="s">
        <v>5764</v>
      </c>
      <c r="C2498" s="201" t="s">
        <v>3498</v>
      </c>
      <c r="D2498" s="205" t="s">
        <v>17286</v>
      </c>
      <c r="E2498" s="202" t="s">
        <v>18406</v>
      </c>
      <c r="F2498" s="205" t="s">
        <v>1202</v>
      </c>
    </row>
    <row r="2499" spans="1:6" ht="40.5">
      <c r="A2499" s="201" t="s">
        <v>5766</v>
      </c>
      <c r="B2499" s="204" t="s">
        <v>5767</v>
      </c>
      <c r="C2499" s="201" t="s">
        <v>3498</v>
      </c>
      <c r="D2499" s="205" t="s">
        <v>5582</v>
      </c>
      <c r="E2499" s="202" t="s">
        <v>18406</v>
      </c>
      <c r="F2499" s="205" t="s">
        <v>11064</v>
      </c>
    </row>
    <row r="2500" spans="1:6" ht="40.5">
      <c r="A2500" s="201" t="s">
        <v>5768</v>
      </c>
      <c r="B2500" s="204" t="s">
        <v>5769</v>
      </c>
      <c r="C2500" s="201" t="s">
        <v>3498</v>
      </c>
      <c r="D2500" s="205" t="s">
        <v>2640</v>
      </c>
      <c r="E2500" s="202" t="s">
        <v>18406</v>
      </c>
      <c r="F2500" s="205" t="s">
        <v>17204</v>
      </c>
    </row>
    <row r="2501" spans="1:6" ht="54">
      <c r="A2501" s="201" t="s">
        <v>5771</v>
      </c>
      <c r="B2501" s="204" t="s">
        <v>5772</v>
      </c>
      <c r="C2501" s="201" t="s">
        <v>3498</v>
      </c>
      <c r="D2501" s="205" t="s">
        <v>17523</v>
      </c>
      <c r="E2501" s="202" t="s">
        <v>18406</v>
      </c>
      <c r="F2501" s="205" t="s">
        <v>8797</v>
      </c>
    </row>
    <row r="2502" spans="1:6" ht="54">
      <c r="A2502" s="201" t="s">
        <v>5774</v>
      </c>
      <c r="B2502" s="204" t="s">
        <v>5775</v>
      </c>
      <c r="C2502" s="201" t="s">
        <v>3498</v>
      </c>
      <c r="D2502" s="205" t="s">
        <v>17836</v>
      </c>
      <c r="E2502" s="202" t="s">
        <v>18406</v>
      </c>
      <c r="F2502" s="205" t="s">
        <v>10266</v>
      </c>
    </row>
    <row r="2503" spans="1:6" ht="54">
      <c r="A2503" s="201" t="s">
        <v>5776</v>
      </c>
      <c r="B2503" s="204" t="s">
        <v>5777</v>
      </c>
      <c r="C2503" s="201" t="s">
        <v>3498</v>
      </c>
      <c r="D2503" s="205" t="s">
        <v>19922</v>
      </c>
      <c r="E2503" s="202" t="s">
        <v>18406</v>
      </c>
      <c r="F2503" s="205" t="s">
        <v>21275</v>
      </c>
    </row>
    <row r="2504" spans="1:6" ht="54">
      <c r="A2504" s="201" t="s">
        <v>5779</v>
      </c>
      <c r="B2504" s="204" t="s">
        <v>5780</v>
      </c>
      <c r="C2504" s="201" t="s">
        <v>3498</v>
      </c>
      <c r="D2504" s="205" t="s">
        <v>18021</v>
      </c>
      <c r="E2504" s="202" t="s">
        <v>18406</v>
      </c>
      <c r="F2504" s="205" t="s">
        <v>7672</v>
      </c>
    </row>
    <row r="2505" spans="1:6" ht="40.5">
      <c r="A2505" s="201" t="s">
        <v>5782</v>
      </c>
      <c r="B2505" s="204" t="s">
        <v>5783</v>
      </c>
      <c r="C2505" s="201" t="s">
        <v>3498</v>
      </c>
      <c r="D2505" s="205" t="s">
        <v>12828</v>
      </c>
      <c r="E2505" s="202" t="s">
        <v>18406</v>
      </c>
      <c r="F2505" s="205" t="s">
        <v>12894</v>
      </c>
    </row>
    <row r="2506" spans="1:6" ht="40.5">
      <c r="A2506" s="201" t="s">
        <v>5785</v>
      </c>
      <c r="B2506" s="204" t="s">
        <v>5786</v>
      </c>
      <c r="C2506" s="201" t="s">
        <v>3498</v>
      </c>
      <c r="D2506" s="205" t="s">
        <v>21276</v>
      </c>
      <c r="E2506" s="202" t="s">
        <v>18406</v>
      </c>
      <c r="F2506" s="205" t="s">
        <v>6425</v>
      </c>
    </row>
    <row r="2507" spans="1:6" ht="40.5">
      <c r="A2507" s="201" t="s">
        <v>5788</v>
      </c>
      <c r="B2507" s="204" t="s">
        <v>5789</v>
      </c>
      <c r="C2507" s="201" t="s">
        <v>3498</v>
      </c>
      <c r="D2507" s="205" t="s">
        <v>17838</v>
      </c>
      <c r="E2507" s="202" t="s">
        <v>18406</v>
      </c>
      <c r="F2507" s="205" t="s">
        <v>21277</v>
      </c>
    </row>
    <row r="2508" spans="1:6" ht="40.5">
      <c r="A2508" s="201" t="s">
        <v>5791</v>
      </c>
      <c r="B2508" s="204" t="s">
        <v>5792</v>
      </c>
      <c r="C2508" s="201" t="s">
        <v>3498</v>
      </c>
      <c r="D2508" s="205" t="s">
        <v>21278</v>
      </c>
      <c r="E2508" s="202" t="s">
        <v>18406</v>
      </c>
      <c r="F2508" s="205" t="s">
        <v>10172</v>
      </c>
    </row>
    <row r="2509" spans="1:6" ht="40.5">
      <c r="A2509" s="201" t="s">
        <v>5794</v>
      </c>
      <c r="B2509" s="204" t="s">
        <v>5795</v>
      </c>
      <c r="C2509" s="201" t="s">
        <v>3498</v>
      </c>
      <c r="D2509" s="205" t="s">
        <v>1274</v>
      </c>
      <c r="E2509" s="202" t="s">
        <v>18406</v>
      </c>
      <c r="F2509" s="205" t="s">
        <v>17635</v>
      </c>
    </row>
    <row r="2510" spans="1:6" ht="54">
      <c r="A2510" s="201" t="s">
        <v>5797</v>
      </c>
      <c r="B2510" s="204" t="s">
        <v>5798</v>
      </c>
      <c r="C2510" s="201" t="s">
        <v>3498</v>
      </c>
      <c r="D2510" s="205" t="s">
        <v>21264</v>
      </c>
      <c r="E2510" s="202" t="s">
        <v>18406</v>
      </c>
      <c r="F2510" s="205" t="s">
        <v>17906</v>
      </c>
    </row>
    <row r="2511" spans="1:6" ht="54">
      <c r="A2511" s="201" t="s">
        <v>5799</v>
      </c>
      <c r="B2511" s="204" t="s">
        <v>5800</v>
      </c>
      <c r="C2511" s="201" t="s">
        <v>3498</v>
      </c>
      <c r="D2511" s="205" t="s">
        <v>21264</v>
      </c>
      <c r="E2511" s="202" t="s">
        <v>18406</v>
      </c>
      <c r="F2511" s="205" t="s">
        <v>12595</v>
      </c>
    </row>
    <row r="2512" spans="1:6" ht="54">
      <c r="A2512" s="201" t="s">
        <v>5801</v>
      </c>
      <c r="B2512" s="204" t="s">
        <v>5802</v>
      </c>
      <c r="C2512" s="201" t="s">
        <v>3498</v>
      </c>
      <c r="D2512" s="205" t="s">
        <v>13551</v>
      </c>
      <c r="E2512" s="202" t="s">
        <v>18406</v>
      </c>
      <c r="F2512" s="205" t="s">
        <v>10177</v>
      </c>
    </row>
    <row r="2513" spans="1:6" ht="54">
      <c r="A2513" s="201" t="s">
        <v>5804</v>
      </c>
      <c r="B2513" s="204" t="s">
        <v>5805</v>
      </c>
      <c r="C2513" s="201" t="s">
        <v>3498</v>
      </c>
      <c r="D2513" s="205" t="s">
        <v>17299</v>
      </c>
      <c r="E2513" s="202" t="s">
        <v>18406</v>
      </c>
      <c r="F2513" s="205" t="s">
        <v>11281</v>
      </c>
    </row>
    <row r="2514" spans="1:6" ht="54">
      <c r="A2514" s="201" t="s">
        <v>5807</v>
      </c>
      <c r="B2514" s="204" t="s">
        <v>5808</v>
      </c>
      <c r="C2514" s="201" t="s">
        <v>3498</v>
      </c>
      <c r="D2514" s="205" t="s">
        <v>13058</v>
      </c>
      <c r="E2514" s="202" t="s">
        <v>18406</v>
      </c>
      <c r="F2514" s="205" t="s">
        <v>10428</v>
      </c>
    </row>
    <row r="2515" spans="1:6" ht="54">
      <c r="A2515" s="201" t="s">
        <v>5809</v>
      </c>
      <c r="B2515" s="204" t="s">
        <v>5810</v>
      </c>
      <c r="C2515" s="201" t="s">
        <v>3498</v>
      </c>
      <c r="D2515" s="205" t="s">
        <v>8368</v>
      </c>
      <c r="E2515" s="202" t="s">
        <v>18406</v>
      </c>
      <c r="F2515" s="205" t="s">
        <v>5686</v>
      </c>
    </row>
    <row r="2516" spans="1:6" ht="54">
      <c r="A2516" s="201" t="s">
        <v>5812</v>
      </c>
      <c r="B2516" s="204" t="s">
        <v>5813</v>
      </c>
      <c r="C2516" s="201" t="s">
        <v>3498</v>
      </c>
      <c r="D2516" s="205" t="s">
        <v>6110</v>
      </c>
      <c r="E2516" s="202" t="s">
        <v>18406</v>
      </c>
      <c r="F2516" s="205" t="s">
        <v>21279</v>
      </c>
    </row>
    <row r="2517" spans="1:6" ht="54">
      <c r="A2517" s="201" t="s">
        <v>5815</v>
      </c>
      <c r="B2517" s="204" t="s">
        <v>5816</v>
      </c>
      <c r="C2517" s="201" t="s">
        <v>3498</v>
      </c>
      <c r="D2517" s="205" t="s">
        <v>17221</v>
      </c>
      <c r="E2517" s="202" t="s">
        <v>18406</v>
      </c>
      <c r="F2517" s="205" t="s">
        <v>21280</v>
      </c>
    </row>
    <row r="2518" spans="1:6" ht="27">
      <c r="A2518" s="201" t="s">
        <v>5818</v>
      </c>
      <c r="B2518" s="204" t="s">
        <v>5819</v>
      </c>
      <c r="C2518" s="201" t="s">
        <v>26</v>
      </c>
      <c r="D2518" s="205" t="s">
        <v>21281</v>
      </c>
      <c r="E2518" s="202" t="s">
        <v>18406</v>
      </c>
      <c r="F2518" s="205" t="s">
        <v>21282</v>
      </c>
    </row>
    <row r="2519" spans="1:6" ht="40.5">
      <c r="A2519" s="201" t="s">
        <v>5820</v>
      </c>
      <c r="B2519" s="204" t="s">
        <v>5821</v>
      </c>
      <c r="C2519" s="201" t="s">
        <v>26</v>
      </c>
      <c r="D2519" s="205" t="s">
        <v>19956</v>
      </c>
      <c r="E2519" s="202" t="s">
        <v>18406</v>
      </c>
      <c r="F2519" s="205" t="s">
        <v>21283</v>
      </c>
    </row>
    <row r="2520" spans="1:6" ht="40.5">
      <c r="A2520" s="201" t="s">
        <v>5822</v>
      </c>
      <c r="B2520" s="204" t="s">
        <v>5823</v>
      </c>
      <c r="C2520" s="201" t="s">
        <v>26</v>
      </c>
      <c r="D2520" s="205" t="s">
        <v>21284</v>
      </c>
      <c r="E2520" s="202" t="s">
        <v>18406</v>
      </c>
      <c r="F2520" s="205" t="s">
        <v>21285</v>
      </c>
    </row>
    <row r="2521" spans="1:6" ht="54">
      <c r="A2521" s="201" t="s">
        <v>5824</v>
      </c>
      <c r="B2521" s="204" t="s">
        <v>5825</v>
      </c>
      <c r="C2521" s="201" t="s">
        <v>26</v>
      </c>
      <c r="D2521" s="205" t="s">
        <v>21286</v>
      </c>
      <c r="E2521" s="202" t="s">
        <v>18406</v>
      </c>
      <c r="F2521" s="205" t="s">
        <v>21287</v>
      </c>
    </row>
    <row r="2522" spans="1:6" ht="54">
      <c r="A2522" s="201" t="s">
        <v>5826</v>
      </c>
      <c r="B2522" s="204" t="s">
        <v>5827</v>
      </c>
      <c r="C2522" s="201" t="s">
        <v>26</v>
      </c>
      <c r="D2522" s="205" t="s">
        <v>21288</v>
      </c>
      <c r="E2522" s="202" t="s">
        <v>18406</v>
      </c>
      <c r="F2522" s="205" t="s">
        <v>21289</v>
      </c>
    </row>
    <row r="2523" spans="1:6" ht="54">
      <c r="A2523" s="201" t="s">
        <v>5828</v>
      </c>
      <c r="B2523" s="204" t="s">
        <v>5829</v>
      </c>
      <c r="C2523" s="201" t="s">
        <v>26</v>
      </c>
      <c r="D2523" s="205" t="s">
        <v>21290</v>
      </c>
      <c r="E2523" s="202" t="s">
        <v>18406</v>
      </c>
      <c r="F2523" s="205" t="s">
        <v>21291</v>
      </c>
    </row>
    <row r="2524" spans="1:6" ht="54">
      <c r="A2524" s="201" t="s">
        <v>5830</v>
      </c>
      <c r="B2524" s="204" t="s">
        <v>5831</v>
      </c>
      <c r="C2524" s="201" t="s">
        <v>26</v>
      </c>
      <c r="D2524" s="205" t="s">
        <v>21292</v>
      </c>
      <c r="E2524" s="202" t="s">
        <v>18406</v>
      </c>
      <c r="F2524" s="205" t="s">
        <v>21293</v>
      </c>
    </row>
    <row r="2525" spans="1:6" ht="54">
      <c r="A2525" s="201" t="s">
        <v>5832</v>
      </c>
      <c r="B2525" s="204" t="s">
        <v>5833</v>
      </c>
      <c r="C2525" s="201" t="s">
        <v>26</v>
      </c>
      <c r="D2525" s="205" t="s">
        <v>21294</v>
      </c>
      <c r="E2525" s="202" t="s">
        <v>18406</v>
      </c>
      <c r="F2525" s="205" t="s">
        <v>21295</v>
      </c>
    </row>
    <row r="2526" spans="1:6" ht="54">
      <c r="A2526" s="201" t="s">
        <v>5834</v>
      </c>
      <c r="B2526" s="204" t="s">
        <v>5835</v>
      </c>
      <c r="C2526" s="201" t="s">
        <v>26</v>
      </c>
      <c r="D2526" s="205" t="s">
        <v>21296</v>
      </c>
      <c r="E2526" s="202" t="s">
        <v>18406</v>
      </c>
      <c r="F2526" s="205" t="s">
        <v>21297</v>
      </c>
    </row>
    <row r="2527" spans="1:6" ht="54">
      <c r="A2527" s="201" t="s">
        <v>5836</v>
      </c>
      <c r="B2527" s="204" t="s">
        <v>5837</v>
      </c>
      <c r="C2527" s="201" t="s">
        <v>26</v>
      </c>
      <c r="D2527" s="205" t="s">
        <v>21298</v>
      </c>
      <c r="E2527" s="202" t="s">
        <v>18406</v>
      </c>
      <c r="F2527" s="205" t="s">
        <v>21299</v>
      </c>
    </row>
    <row r="2528" spans="1:6" ht="54">
      <c r="A2528" s="201" t="s">
        <v>5839</v>
      </c>
      <c r="B2528" s="204" t="s">
        <v>5840</v>
      </c>
      <c r="C2528" s="201" t="s">
        <v>26</v>
      </c>
      <c r="D2528" s="205" t="s">
        <v>21300</v>
      </c>
      <c r="E2528" s="202" t="s">
        <v>18406</v>
      </c>
      <c r="F2528" s="205" t="s">
        <v>21301</v>
      </c>
    </row>
    <row r="2529" spans="1:6" ht="54">
      <c r="A2529" s="201" t="s">
        <v>5841</v>
      </c>
      <c r="B2529" s="204" t="s">
        <v>5842</v>
      </c>
      <c r="C2529" s="201" t="s">
        <v>26</v>
      </c>
      <c r="D2529" s="205" t="s">
        <v>21302</v>
      </c>
      <c r="E2529" s="202" t="s">
        <v>18406</v>
      </c>
      <c r="F2529" s="205" t="s">
        <v>21303</v>
      </c>
    </row>
    <row r="2530" spans="1:6" ht="54">
      <c r="A2530" s="201" t="s">
        <v>5843</v>
      </c>
      <c r="B2530" s="204" t="s">
        <v>5844</v>
      </c>
      <c r="C2530" s="201" t="s">
        <v>26</v>
      </c>
      <c r="D2530" s="205" t="s">
        <v>21304</v>
      </c>
      <c r="E2530" s="202" t="s">
        <v>18406</v>
      </c>
      <c r="F2530" s="205" t="s">
        <v>21305</v>
      </c>
    </row>
    <row r="2531" spans="1:6" ht="54">
      <c r="A2531" s="201" t="s">
        <v>5845</v>
      </c>
      <c r="B2531" s="204" t="s">
        <v>5846</v>
      </c>
      <c r="C2531" s="201" t="s">
        <v>26</v>
      </c>
      <c r="D2531" s="205" t="s">
        <v>21306</v>
      </c>
      <c r="E2531" s="202" t="s">
        <v>18406</v>
      </c>
      <c r="F2531" s="205" t="s">
        <v>21307</v>
      </c>
    </row>
    <row r="2532" spans="1:6" ht="54">
      <c r="A2532" s="201" t="s">
        <v>5847</v>
      </c>
      <c r="B2532" s="204" t="s">
        <v>5848</v>
      </c>
      <c r="C2532" s="201" t="s">
        <v>26</v>
      </c>
      <c r="D2532" s="205" t="s">
        <v>21308</v>
      </c>
      <c r="E2532" s="202" t="s">
        <v>18406</v>
      </c>
      <c r="F2532" s="205" t="s">
        <v>21309</v>
      </c>
    </row>
    <row r="2533" spans="1:6" ht="54">
      <c r="A2533" s="201" t="s">
        <v>5849</v>
      </c>
      <c r="B2533" s="204" t="s">
        <v>5850</v>
      </c>
      <c r="C2533" s="201" t="s">
        <v>26</v>
      </c>
      <c r="D2533" s="205" t="s">
        <v>21310</v>
      </c>
      <c r="E2533" s="202" t="s">
        <v>18406</v>
      </c>
      <c r="F2533" s="205" t="s">
        <v>21311</v>
      </c>
    </row>
    <row r="2534" spans="1:6" ht="54">
      <c r="A2534" s="201" t="s">
        <v>5851</v>
      </c>
      <c r="B2534" s="204" t="s">
        <v>5852</v>
      </c>
      <c r="C2534" s="201" t="s">
        <v>26</v>
      </c>
      <c r="D2534" s="205" t="s">
        <v>21312</v>
      </c>
      <c r="E2534" s="202" t="s">
        <v>18406</v>
      </c>
      <c r="F2534" s="205" t="s">
        <v>21313</v>
      </c>
    </row>
    <row r="2535" spans="1:6" ht="54">
      <c r="A2535" s="201" t="s">
        <v>5853</v>
      </c>
      <c r="B2535" s="204" t="s">
        <v>5854</v>
      </c>
      <c r="C2535" s="201" t="s">
        <v>26</v>
      </c>
      <c r="D2535" s="205" t="s">
        <v>21314</v>
      </c>
      <c r="E2535" s="202" t="s">
        <v>18406</v>
      </c>
      <c r="F2535" s="205" t="s">
        <v>21315</v>
      </c>
    </row>
    <row r="2536" spans="1:6" ht="54">
      <c r="A2536" s="201" t="s">
        <v>5855</v>
      </c>
      <c r="B2536" s="204" t="s">
        <v>5856</v>
      </c>
      <c r="C2536" s="201" t="s">
        <v>26</v>
      </c>
      <c r="D2536" s="205" t="s">
        <v>21316</v>
      </c>
      <c r="E2536" s="202" t="s">
        <v>18406</v>
      </c>
      <c r="F2536" s="205" t="s">
        <v>21317</v>
      </c>
    </row>
    <row r="2537" spans="1:6" ht="54">
      <c r="A2537" s="201" t="s">
        <v>5857</v>
      </c>
      <c r="B2537" s="204" t="s">
        <v>5858</v>
      </c>
      <c r="C2537" s="201" t="s">
        <v>26</v>
      </c>
      <c r="D2537" s="205" t="s">
        <v>21318</v>
      </c>
      <c r="E2537" s="202" t="s">
        <v>18406</v>
      </c>
      <c r="F2537" s="205" t="s">
        <v>21319</v>
      </c>
    </row>
    <row r="2538" spans="1:6" ht="54">
      <c r="A2538" s="201" t="s">
        <v>5859</v>
      </c>
      <c r="B2538" s="204" t="s">
        <v>5860</v>
      </c>
      <c r="C2538" s="201" t="s">
        <v>26</v>
      </c>
      <c r="D2538" s="205" t="s">
        <v>21320</v>
      </c>
      <c r="E2538" s="202" t="s">
        <v>18406</v>
      </c>
      <c r="F2538" s="205" t="s">
        <v>21321</v>
      </c>
    </row>
    <row r="2539" spans="1:6" ht="54">
      <c r="A2539" s="201" t="s">
        <v>5861</v>
      </c>
      <c r="B2539" s="204" t="s">
        <v>5862</v>
      </c>
      <c r="C2539" s="201" t="s">
        <v>26</v>
      </c>
      <c r="D2539" s="205" t="s">
        <v>21322</v>
      </c>
      <c r="E2539" s="202" t="s">
        <v>18406</v>
      </c>
      <c r="F2539" s="205" t="s">
        <v>21323</v>
      </c>
    </row>
    <row r="2540" spans="1:6" ht="54">
      <c r="A2540" s="201" t="s">
        <v>5863</v>
      </c>
      <c r="B2540" s="204" t="s">
        <v>5864</v>
      </c>
      <c r="C2540" s="201" t="s">
        <v>26</v>
      </c>
      <c r="D2540" s="205" t="s">
        <v>21324</v>
      </c>
      <c r="E2540" s="202" t="s">
        <v>18406</v>
      </c>
      <c r="F2540" s="205" t="s">
        <v>21325</v>
      </c>
    </row>
    <row r="2541" spans="1:6" ht="54">
      <c r="A2541" s="201" t="s">
        <v>5865</v>
      </c>
      <c r="B2541" s="204" t="s">
        <v>5866</v>
      </c>
      <c r="C2541" s="201" t="s">
        <v>26</v>
      </c>
      <c r="D2541" s="205" t="s">
        <v>21326</v>
      </c>
      <c r="E2541" s="202" t="s">
        <v>18406</v>
      </c>
      <c r="F2541" s="205" t="s">
        <v>21327</v>
      </c>
    </row>
    <row r="2542" spans="1:6" ht="40.5">
      <c r="A2542" s="201" t="s">
        <v>5867</v>
      </c>
      <c r="B2542" s="204" t="s">
        <v>5868</v>
      </c>
      <c r="C2542" s="201" t="s">
        <v>26</v>
      </c>
      <c r="D2542" s="205" t="s">
        <v>21328</v>
      </c>
      <c r="E2542" s="202" t="s">
        <v>18406</v>
      </c>
      <c r="F2542" s="205" t="s">
        <v>21329</v>
      </c>
    </row>
    <row r="2543" spans="1:6" ht="54">
      <c r="A2543" s="201" t="s">
        <v>5869</v>
      </c>
      <c r="B2543" s="204" t="s">
        <v>5870</v>
      </c>
      <c r="C2543" s="201" t="s">
        <v>26</v>
      </c>
      <c r="D2543" s="205" t="s">
        <v>21330</v>
      </c>
      <c r="E2543" s="202" t="s">
        <v>18406</v>
      </c>
      <c r="F2543" s="205" t="s">
        <v>11749</v>
      </c>
    </row>
    <row r="2544" spans="1:6" ht="40.5">
      <c r="A2544" s="201" t="s">
        <v>5871</v>
      </c>
      <c r="B2544" s="204" t="s">
        <v>5872</v>
      </c>
      <c r="C2544" s="201" t="s">
        <v>26</v>
      </c>
      <c r="D2544" s="205" t="s">
        <v>21331</v>
      </c>
      <c r="E2544" s="202" t="s">
        <v>18406</v>
      </c>
      <c r="F2544" s="205" t="s">
        <v>21332</v>
      </c>
    </row>
    <row r="2545" spans="1:6" ht="54">
      <c r="A2545" s="201" t="s">
        <v>5873</v>
      </c>
      <c r="B2545" s="204" t="s">
        <v>5874</v>
      </c>
      <c r="C2545" s="201" t="s">
        <v>26</v>
      </c>
      <c r="D2545" s="205" t="s">
        <v>21333</v>
      </c>
      <c r="E2545" s="202" t="s">
        <v>18406</v>
      </c>
      <c r="F2545" s="205" t="s">
        <v>21334</v>
      </c>
    </row>
    <row r="2546" spans="1:6" ht="40.5">
      <c r="A2546" s="201" t="s">
        <v>5875</v>
      </c>
      <c r="B2546" s="204" t="s">
        <v>5876</v>
      </c>
      <c r="C2546" s="201" t="s">
        <v>26</v>
      </c>
      <c r="D2546" s="205" t="s">
        <v>21335</v>
      </c>
      <c r="E2546" s="202" t="s">
        <v>18406</v>
      </c>
      <c r="F2546" s="205" t="s">
        <v>21336</v>
      </c>
    </row>
    <row r="2547" spans="1:6" ht="67.5">
      <c r="A2547" s="201" t="s">
        <v>5877</v>
      </c>
      <c r="B2547" s="204" t="s">
        <v>5878</v>
      </c>
      <c r="C2547" s="201" t="s">
        <v>26</v>
      </c>
      <c r="D2547" s="205" t="s">
        <v>21337</v>
      </c>
      <c r="E2547" s="202" t="s">
        <v>18406</v>
      </c>
      <c r="F2547" s="205" t="s">
        <v>21338</v>
      </c>
    </row>
    <row r="2548" spans="1:6" ht="81">
      <c r="A2548" s="201" t="s">
        <v>5879</v>
      </c>
      <c r="B2548" s="204" t="s">
        <v>5880</v>
      </c>
      <c r="C2548" s="201" t="s">
        <v>26</v>
      </c>
      <c r="D2548" s="205" t="s">
        <v>21339</v>
      </c>
      <c r="E2548" s="202" t="s">
        <v>18406</v>
      </c>
      <c r="F2548" s="205" t="s">
        <v>21340</v>
      </c>
    </row>
    <row r="2549" spans="1:6" ht="81">
      <c r="A2549" s="201" t="s">
        <v>5881</v>
      </c>
      <c r="B2549" s="204" t="s">
        <v>5882</v>
      </c>
      <c r="C2549" s="201" t="s">
        <v>26</v>
      </c>
      <c r="D2549" s="205" t="s">
        <v>21341</v>
      </c>
      <c r="E2549" s="202" t="s">
        <v>18406</v>
      </c>
      <c r="F2549" s="205" t="s">
        <v>21342</v>
      </c>
    </row>
    <row r="2550" spans="1:6" ht="81">
      <c r="A2550" s="201" t="s">
        <v>5883</v>
      </c>
      <c r="B2550" s="204" t="s">
        <v>5884</v>
      </c>
      <c r="C2550" s="201" t="s">
        <v>26</v>
      </c>
      <c r="D2550" s="205" t="s">
        <v>21343</v>
      </c>
      <c r="E2550" s="202" t="s">
        <v>18406</v>
      </c>
      <c r="F2550" s="205" t="s">
        <v>21344</v>
      </c>
    </row>
    <row r="2551" spans="1:6" ht="81">
      <c r="A2551" s="201" t="s">
        <v>5885</v>
      </c>
      <c r="B2551" s="204" t="s">
        <v>5886</v>
      </c>
      <c r="C2551" s="201" t="s">
        <v>26</v>
      </c>
      <c r="D2551" s="205" t="s">
        <v>17704</v>
      </c>
      <c r="E2551" s="202" t="s">
        <v>18406</v>
      </c>
      <c r="F2551" s="205" t="s">
        <v>21345</v>
      </c>
    </row>
    <row r="2552" spans="1:6" ht="81">
      <c r="A2552" s="201" t="s">
        <v>5887</v>
      </c>
      <c r="B2552" s="204" t="s">
        <v>5888</v>
      </c>
      <c r="C2552" s="201" t="s">
        <v>26</v>
      </c>
      <c r="D2552" s="205" t="s">
        <v>21346</v>
      </c>
      <c r="E2552" s="202" t="s">
        <v>18406</v>
      </c>
      <c r="F2552" s="205" t="s">
        <v>21347</v>
      </c>
    </row>
    <row r="2553" spans="1:6" ht="81">
      <c r="A2553" s="201" t="s">
        <v>5889</v>
      </c>
      <c r="B2553" s="204" t="s">
        <v>5890</v>
      </c>
      <c r="C2553" s="201" t="s">
        <v>26</v>
      </c>
      <c r="D2553" s="205" t="s">
        <v>21348</v>
      </c>
      <c r="E2553" s="202" t="s">
        <v>18406</v>
      </c>
      <c r="F2553" s="205" t="s">
        <v>21349</v>
      </c>
    </row>
    <row r="2554" spans="1:6" ht="67.5">
      <c r="A2554" s="201" t="s">
        <v>5891</v>
      </c>
      <c r="B2554" s="204" t="s">
        <v>5892</v>
      </c>
      <c r="C2554" s="201" t="s">
        <v>26</v>
      </c>
      <c r="D2554" s="205" t="s">
        <v>21350</v>
      </c>
      <c r="E2554" s="202" t="s">
        <v>18406</v>
      </c>
      <c r="F2554" s="205" t="s">
        <v>21351</v>
      </c>
    </row>
    <row r="2555" spans="1:6" ht="67.5">
      <c r="A2555" s="201" t="s">
        <v>5893</v>
      </c>
      <c r="B2555" s="204" t="s">
        <v>5894</v>
      </c>
      <c r="C2555" s="201" t="s">
        <v>26</v>
      </c>
      <c r="D2555" s="205" t="s">
        <v>21352</v>
      </c>
      <c r="E2555" s="202" t="s">
        <v>18406</v>
      </c>
      <c r="F2555" s="205" t="s">
        <v>18007</v>
      </c>
    </row>
    <row r="2556" spans="1:6" ht="81">
      <c r="A2556" s="201" t="s">
        <v>5895</v>
      </c>
      <c r="B2556" s="204" t="s">
        <v>5896</v>
      </c>
      <c r="C2556" s="201" t="s">
        <v>26</v>
      </c>
      <c r="D2556" s="205" t="s">
        <v>21353</v>
      </c>
      <c r="E2556" s="202" t="s">
        <v>18406</v>
      </c>
      <c r="F2556" s="205" t="s">
        <v>21354</v>
      </c>
    </row>
    <row r="2557" spans="1:6" ht="54">
      <c r="A2557" s="201" t="s">
        <v>5897</v>
      </c>
      <c r="B2557" s="204" t="s">
        <v>5898</v>
      </c>
      <c r="C2557" s="201" t="s">
        <v>26</v>
      </c>
      <c r="D2557" s="205" t="s">
        <v>21355</v>
      </c>
      <c r="E2557" s="202" t="s">
        <v>18406</v>
      </c>
      <c r="F2557" s="205" t="s">
        <v>21356</v>
      </c>
    </row>
    <row r="2558" spans="1:6" ht="54">
      <c r="A2558" s="201" t="s">
        <v>5899</v>
      </c>
      <c r="B2558" s="204" t="s">
        <v>5900</v>
      </c>
      <c r="C2558" s="201" t="s">
        <v>26</v>
      </c>
      <c r="D2558" s="205" t="s">
        <v>21357</v>
      </c>
      <c r="E2558" s="202" t="s">
        <v>18406</v>
      </c>
      <c r="F2558" s="205" t="s">
        <v>17756</v>
      </c>
    </row>
    <row r="2559" spans="1:6" ht="54">
      <c r="A2559" s="201" t="s">
        <v>5901</v>
      </c>
      <c r="B2559" s="204" t="s">
        <v>5902</v>
      </c>
      <c r="C2559" s="201" t="s">
        <v>26</v>
      </c>
      <c r="D2559" s="205" t="s">
        <v>21358</v>
      </c>
      <c r="E2559" s="202" t="s">
        <v>18406</v>
      </c>
      <c r="F2559" s="205" t="s">
        <v>21359</v>
      </c>
    </row>
    <row r="2560" spans="1:6" ht="54">
      <c r="A2560" s="201" t="s">
        <v>5903</v>
      </c>
      <c r="B2560" s="204" t="s">
        <v>5904</v>
      </c>
      <c r="C2560" s="201" t="s">
        <v>26</v>
      </c>
      <c r="D2560" s="205" t="s">
        <v>21360</v>
      </c>
      <c r="E2560" s="202" t="s">
        <v>18406</v>
      </c>
      <c r="F2560" s="205" t="s">
        <v>21361</v>
      </c>
    </row>
    <row r="2561" spans="1:6" ht="54">
      <c r="A2561" s="201" t="s">
        <v>5905</v>
      </c>
      <c r="B2561" s="204" t="s">
        <v>5906</v>
      </c>
      <c r="C2561" s="201" t="s">
        <v>26</v>
      </c>
      <c r="D2561" s="205" t="s">
        <v>21362</v>
      </c>
      <c r="E2561" s="202" t="s">
        <v>18406</v>
      </c>
      <c r="F2561" s="205" t="s">
        <v>21363</v>
      </c>
    </row>
    <row r="2562" spans="1:6" ht="54">
      <c r="A2562" s="201" t="s">
        <v>5907</v>
      </c>
      <c r="B2562" s="204" t="s">
        <v>5908</v>
      </c>
      <c r="C2562" s="201" t="s">
        <v>26</v>
      </c>
      <c r="D2562" s="205" t="s">
        <v>21364</v>
      </c>
      <c r="E2562" s="202" t="s">
        <v>18406</v>
      </c>
      <c r="F2562" s="205" t="s">
        <v>21365</v>
      </c>
    </row>
    <row r="2563" spans="1:6" ht="54">
      <c r="A2563" s="201" t="s">
        <v>5909</v>
      </c>
      <c r="B2563" s="204" t="s">
        <v>5910</v>
      </c>
      <c r="C2563" s="201" t="s">
        <v>26</v>
      </c>
      <c r="D2563" s="205" t="s">
        <v>21366</v>
      </c>
      <c r="E2563" s="202" t="s">
        <v>18406</v>
      </c>
      <c r="F2563" s="205" t="s">
        <v>21367</v>
      </c>
    </row>
    <row r="2564" spans="1:6" ht="54">
      <c r="A2564" s="201" t="s">
        <v>5911</v>
      </c>
      <c r="B2564" s="204" t="s">
        <v>5912</v>
      </c>
      <c r="C2564" s="201" t="s">
        <v>26</v>
      </c>
      <c r="D2564" s="205" t="s">
        <v>21368</v>
      </c>
      <c r="E2564" s="202" t="s">
        <v>18406</v>
      </c>
      <c r="F2564" s="205" t="s">
        <v>21369</v>
      </c>
    </row>
    <row r="2565" spans="1:6" ht="54">
      <c r="A2565" s="201" t="s">
        <v>5913</v>
      </c>
      <c r="B2565" s="204" t="s">
        <v>5914</v>
      </c>
      <c r="C2565" s="201" t="s">
        <v>26</v>
      </c>
      <c r="D2565" s="205" t="s">
        <v>21370</v>
      </c>
      <c r="E2565" s="202" t="s">
        <v>18406</v>
      </c>
      <c r="F2565" s="205" t="s">
        <v>21371</v>
      </c>
    </row>
    <row r="2566" spans="1:6" ht="54">
      <c r="A2566" s="201" t="s">
        <v>5915</v>
      </c>
      <c r="B2566" s="204" t="s">
        <v>5916</v>
      </c>
      <c r="C2566" s="201" t="s">
        <v>26</v>
      </c>
      <c r="D2566" s="205" t="s">
        <v>21372</v>
      </c>
      <c r="E2566" s="202" t="s">
        <v>18406</v>
      </c>
      <c r="F2566" s="205" t="s">
        <v>21373</v>
      </c>
    </row>
    <row r="2567" spans="1:6" ht="54">
      <c r="A2567" s="201" t="s">
        <v>5917</v>
      </c>
      <c r="B2567" s="204" t="s">
        <v>5918</v>
      </c>
      <c r="C2567" s="201" t="s">
        <v>26</v>
      </c>
      <c r="D2567" s="205" t="s">
        <v>21374</v>
      </c>
      <c r="E2567" s="202" t="s">
        <v>18406</v>
      </c>
      <c r="F2567" s="205" t="s">
        <v>21375</v>
      </c>
    </row>
    <row r="2568" spans="1:6" ht="54">
      <c r="A2568" s="201" t="s">
        <v>5919</v>
      </c>
      <c r="B2568" s="204" t="s">
        <v>5920</v>
      </c>
      <c r="C2568" s="201" t="s">
        <v>26</v>
      </c>
      <c r="D2568" s="205" t="s">
        <v>21376</v>
      </c>
      <c r="E2568" s="202" t="s">
        <v>18406</v>
      </c>
      <c r="F2568" s="205" t="s">
        <v>21377</v>
      </c>
    </row>
    <row r="2569" spans="1:6" ht="54">
      <c r="A2569" s="201" t="s">
        <v>5921</v>
      </c>
      <c r="B2569" s="204" t="s">
        <v>5922</v>
      </c>
      <c r="C2569" s="201" t="s">
        <v>26</v>
      </c>
      <c r="D2569" s="205" t="s">
        <v>21378</v>
      </c>
      <c r="E2569" s="202" t="s">
        <v>18406</v>
      </c>
      <c r="F2569" s="205" t="s">
        <v>21379</v>
      </c>
    </row>
    <row r="2570" spans="1:6" ht="54">
      <c r="A2570" s="201" t="s">
        <v>5923</v>
      </c>
      <c r="B2570" s="204" t="s">
        <v>5924</v>
      </c>
      <c r="C2570" s="201" t="s">
        <v>26</v>
      </c>
      <c r="D2570" s="205" t="s">
        <v>21380</v>
      </c>
      <c r="E2570" s="202" t="s">
        <v>18406</v>
      </c>
      <c r="F2570" s="205" t="s">
        <v>21381</v>
      </c>
    </row>
    <row r="2571" spans="1:6" ht="40.5">
      <c r="A2571" s="201" t="s">
        <v>5925</v>
      </c>
      <c r="B2571" s="204" t="s">
        <v>5926</v>
      </c>
      <c r="C2571" s="201" t="s">
        <v>26</v>
      </c>
      <c r="D2571" s="205" t="s">
        <v>21382</v>
      </c>
      <c r="E2571" s="202" t="s">
        <v>18406</v>
      </c>
      <c r="F2571" s="205" t="s">
        <v>21383</v>
      </c>
    </row>
    <row r="2572" spans="1:6" ht="81">
      <c r="A2572" s="201" t="s">
        <v>5927</v>
      </c>
      <c r="B2572" s="204" t="s">
        <v>5928</v>
      </c>
      <c r="C2572" s="201" t="s">
        <v>26</v>
      </c>
      <c r="D2572" s="205" t="s">
        <v>21384</v>
      </c>
      <c r="E2572" s="202" t="s">
        <v>18406</v>
      </c>
      <c r="F2572" s="205" t="s">
        <v>21385</v>
      </c>
    </row>
    <row r="2573" spans="1:6" ht="67.5">
      <c r="A2573" s="201" t="s">
        <v>5929</v>
      </c>
      <c r="B2573" s="204" t="s">
        <v>5930</v>
      </c>
      <c r="C2573" s="201" t="s">
        <v>26</v>
      </c>
      <c r="D2573" s="205" t="s">
        <v>21386</v>
      </c>
      <c r="E2573" s="202" t="s">
        <v>18406</v>
      </c>
      <c r="F2573" s="205" t="s">
        <v>21387</v>
      </c>
    </row>
    <row r="2574" spans="1:6" ht="40.5">
      <c r="A2574" s="201" t="s">
        <v>5931</v>
      </c>
      <c r="B2574" s="204" t="s">
        <v>5932</v>
      </c>
      <c r="C2574" s="201" t="s">
        <v>26</v>
      </c>
      <c r="D2574" s="205" t="s">
        <v>21388</v>
      </c>
      <c r="E2574" s="202" t="s">
        <v>18406</v>
      </c>
      <c r="F2574" s="205" t="s">
        <v>21389</v>
      </c>
    </row>
    <row r="2575" spans="1:6" ht="40.5">
      <c r="A2575" s="201" t="s">
        <v>5933</v>
      </c>
      <c r="B2575" s="204" t="s">
        <v>5934</v>
      </c>
      <c r="C2575" s="201" t="s">
        <v>26</v>
      </c>
      <c r="D2575" s="205" t="s">
        <v>21390</v>
      </c>
      <c r="E2575" s="202" t="s">
        <v>18406</v>
      </c>
      <c r="F2575" s="205" t="s">
        <v>21391</v>
      </c>
    </row>
    <row r="2576" spans="1:6" ht="40.5">
      <c r="A2576" s="201" t="s">
        <v>5935</v>
      </c>
      <c r="B2576" s="204" t="s">
        <v>5936</v>
      </c>
      <c r="C2576" s="201" t="s">
        <v>26</v>
      </c>
      <c r="D2576" s="205" t="s">
        <v>21392</v>
      </c>
      <c r="E2576" s="202" t="s">
        <v>18406</v>
      </c>
      <c r="F2576" s="205" t="s">
        <v>21393</v>
      </c>
    </row>
    <row r="2577" spans="1:6" ht="40.5">
      <c r="A2577" s="201" t="s">
        <v>5937</v>
      </c>
      <c r="B2577" s="204" t="s">
        <v>5938</v>
      </c>
      <c r="C2577" s="201" t="s">
        <v>26</v>
      </c>
      <c r="D2577" s="205" t="s">
        <v>21394</v>
      </c>
      <c r="E2577" s="202" t="s">
        <v>18406</v>
      </c>
      <c r="F2577" s="205" t="s">
        <v>21395</v>
      </c>
    </row>
    <row r="2578" spans="1:6" ht="40.5">
      <c r="A2578" s="201" t="s">
        <v>5939</v>
      </c>
      <c r="B2578" s="204" t="s">
        <v>5940</v>
      </c>
      <c r="C2578" s="201" t="s">
        <v>26</v>
      </c>
      <c r="D2578" s="205" t="s">
        <v>17401</v>
      </c>
      <c r="E2578" s="202" t="s">
        <v>18406</v>
      </c>
      <c r="F2578" s="205" t="s">
        <v>17586</v>
      </c>
    </row>
    <row r="2579" spans="1:6" ht="54">
      <c r="A2579" s="201" t="s">
        <v>5941</v>
      </c>
      <c r="B2579" s="204" t="s">
        <v>5942</v>
      </c>
      <c r="C2579" s="201" t="s">
        <v>26</v>
      </c>
      <c r="D2579" s="205" t="s">
        <v>21396</v>
      </c>
      <c r="E2579" s="202" t="s">
        <v>18406</v>
      </c>
      <c r="F2579" s="205" t="s">
        <v>21397</v>
      </c>
    </row>
    <row r="2580" spans="1:6" ht="54">
      <c r="A2580" s="201" t="s">
        <v>5943</v>
      </c>
      <c r="B2580" s="204" t="s">
        <v>5944</v>
      </c>
      <c r="C2580" s="201" t="s">
        <v>26</v>
      </c>
      <c r="D2580" s="205" t="s">
        <v>21398</v>
      </c>
      <c r="E2580" s="202" t="s">
        <v>18406</v>
      </c>
      <c r="F2580" s="205" t="s">
        <v>21399</v>
      </c>
    </row>
    <row r="2581" spans="1:6" ht="81">
      <c r="A2581" s="201" t="s">
        <v>5945</v>
      </c>
      <c r="B2581" s="204" t="s">
        <v>5946</v>
      </c>
      <c r="C2581" s="201" t="s">
        <v>26</v>
      </c>
      <c r="D2581" s="205" t="s">
        <v>21400</v>
      </c>
      <c r="E2581" s="202" t="s">
        <v>18406</v>
      </c>
      <c r="F2581" s="205" t="s">
        <v>21401</v>
      </c>
    </row>
    <row r="2582" spans="1:6" ht="81">
      <c r="A2582" s="201" t="s">
        <v>5947</v>
      </c>
      <c r="B2582" s="204" t="s">
        <v>5948</v>
      </c>
      <c r="C2582" s="201" t="s">
        <v>26</v>
      </c>
      <c r="D2582" s="205" t="s">
        <v>21402</v>
      </c>
      <c r="E2582" s="202" t="s">
        <v>18406</v>
      </c>
      <c r="F2582" s="205" t="s">
        <v>21403</v>
      </c>
    </row>
    <row r="2583" spans="1:6" ht="81">
      <c r="A2583" s="201" t="s">
        <v>5949</v>
      </c>
      <c r="B2583" s="204" t="s">
        <v>5950</v>
      </c>
      <c r="C2583" s="201" t="s">
        <v>26</v>
      </c>
      <c r="D2583" s="205" t="s">
        <v>21404</v>
      </c>
      <c r="E2583" s="202" t="s">
        <v>18406</v>
      </c>
      <c r="F2583" s="205" t="s">
        <v>21405</v>
      </c>
    </row>
    <row r="2584" spans="1:6" ht="81">
      <c r="A2584" s="201" t="s">
        <v>5951</v>
      </c>
      <c r="B2584" s="204" t="s">
        <v>5952</v>
      </c>
      <c r="C2584" s="201" t="s">
        <v>26</v>
      </c>
      <c r="D2584" s="205" t="s">
        <v>21406</v>
      </c>
      <c r="E2584" s="202" t="s">
        <v>18406</v>
      </c>
      <c r="F2584" s="205" t="s">
        <v>21407</v>
      </c>
    </row>
    <row r="2585" spans="1:6" ht="81">
      <c r="A2585" s="201" t="s">
        <v>5953</v>
      </c>
      <c r="B2585" s="204" t="s">
        <v>5954</v>
      </c>
      <c r="C2585" s="201" t="s">
        <v>26</v>
      </c>
      <c r="D2585" s="205" t="s">
        <v>21408</v>
      </c>
      <c r="E2585" s="202" t="s">
        <v>18406</v>
      </c>
      <c r="F2585" s="205" t="s">
        <v>21409</v>
      </c>
    </row>
    <row r="2586" spans="1:6" ht="81">
      <c r="A2586" s="201" t="s">
        <v>5955</v>
      </c>
      <c r="B2586" s="204" t="s">
        <v>5956</v>
      </c>
      <c r="C2586" s="201" t="s">
        <v>26</v>
      </c>
      <c r="D2586" s="205" t="s">
        <v>17933</v>
      </c>
      <c r="E2586" s="202" t="s">
        <v>18406</v>
      </c>
      <c r="F2586" s="205" t="s">
        <v>21410</v>
      </c>
    </row>
    <row r="2587" spans="1:6" ht="67.5">
      <c r="A2587" s="201" t="s">
        <v>5957</v>
      </c>
      <c r="B2587" s="204" t="s">
        <v>5958</v>
      </c>
      <c r="C2587" s="201" t="s">
        <v>26</v>
      </c>
      <c r="D2587" s="205" t="s">
        <v>21411</v>
      </c>
      <c r="E2587" s="202" t="s">
        <v>18406</v>
      </c>
      <c r="F2587" s="205" t="s">
        <v>21412</v>
      </c>
    </row>
    <row r="2588" spans="1:6" ht="67.5">
      <c r="A2588" s="201" t="s">
        <v>5959</v>
      </c>
      <c r="B2588" s="204" t="s">
        <v>5960</v>
      </c>
      <c r="C2588" s="201" t="s">
        <v>26</v>
      </c>
      <c r="D2588" s="205" t="s">
        <v>21413</v>
      </c>
      <c r="E2588" s="202" t="s">
        <v>18406</v>
      </c>
      <c r="F2588" s="205" t="s">
        <v>21414</v>
      </c>
    </row>
    <row r="2589" spans="1:6" ht="40.5">
      <c r="A2589" s="201" t="s">
        <v>5961</v>
      </c>
      <c r="B2589" s="204" t="s">
        <v>5962</v>
      </c>
      <c r="C2589" s="201" t="s">
        <v>26</v>
      </c>
      <c r="D2589" s="205" t="s">
        <v>21415</v>
      </c>
      <c r="E2589" s="202" t="s">
        <v>18406</v>
      </c>
      <c r="F2589" s="205" t="s">
        <v>21416</v>
      </c>
    </row>
    <row r="2590" spans="1:6" ht="40.5">
      <c r="A2590" s="201" t="s">
        <v>5963</v>
      </c>
      <c r="B2590" s="204" t="s">
        <v>5964</v>
      </c>
      <c r="C2590" s="201" t="s">
        <v>26</v>
      </c>
      <c r="D2590" s="205" t="s">
        <v>21417</v>
      </c>
      <c r="E2590" s="202" t="s">
        <v>18406</v>
      </c>
      <c r="F2590" s="205" t="s">
        <v>21418</v>
      </c>
    </row>
    <row r="2591" spans="1:6" ht="40.5">
      <c r="A2591" s="201" t="s">
        <v>5965</v>
      </c>
      <c r="B2591" s="204" t="s">
        <v>5966</v>
      </c>
      <c r="C2591" s="201" t="s">
        <v>26</v>
      </c>
      <c r="D2591" s="205" t="s">
        <v>21419</v>
      </c>
      <c r="E2591" s="202" t="s">
        <v>18406</v>
      </c>
      <c r="F2591" s="205" t="s">
        <v>21420</v>
      </c>
    </row>
    <row r="2592" spans="1:6" ht="54">
      <c r="A2592" s="201" t="s">
        <v>5967</v>
      </c>
      <c r="B2592" s="204" t="s">
        <v>5968</v>
      </c>
      <c r="C2592" s="201" t="s">
        <v>26</v>
      </c>
      <c r="D2592" s="205" t="s">
        <v>21421</v>
      </c>
      <c r="E2592" s="202" t="s">
        <v>18406</v>
      </c>
      <c r="F2592" s="205" t="s">
        <v>21422</v>
      </c>
    </row>
    <row r="2593" spans="1:6" ht="54">
      <c r="A2593" s="201" t="s">
        <v>5969</v>
      </c>
      <c r="B2593" s="204" t="s">
        <v>5970</v>
      </c>
      <c r="C2593" s="201" t="s">
        <v>26</v>
      </c>
      <c r="D2593" s="205" t="s">
        <v>21423</v>
      </c>
      <c r="E2593" s="202" t="s">
        <v>18406</v>
      </c>
      <c r="F2593" s="205" t="s">
        <v>21424</v>
      </c>
    </row>
    <row r="2594" spans="1:6" ht="67.5">
      <c r="A2594" s="201" t="s">
        <v>5971</v>
      </c>
      <c r="B2594" s="204" t="s">
        <v>21425</v>
      </c>
      <c r="C2594" s="201" t="s">
        <v>31</v>
      </c>
      <c r="D2594" s="205" t="s">
        <v>21426</v>
      </c>
      <c r="E2594" s="202" t="s">
        <v>18406</v>
      </c>
      <c r="F2594" s="205" t="s">
        <v>21427</v>
      </c>
    </row>
    <row r="2595" spans="1:6" ht="67.5">
      <c r="A2595" s="201" t="s">
        <v>5972</v>
      </c>
      <c r="B2595" s="204" t="s">
        <v>21428</v>
      </c>
      <c r="C2595" s="201" t="s">
        <v>31</v>
      </c>
      <c r="D2595" s="205" t="s">
        <v>17872</v>
      </c>
      <c r="E2595" s="202" t="s">
        <v>18406</v>
      </c>
      <c r="F2595" s="205" t="s">
        <v>17664</v>
      </c>
    </row>
    <row r="2596" spans="1:6" ht="54">
      <c r="A2596" s="201" t="s">
        <v>5973</v>
      </c>
      <c r="B2596" s="204" t="s">
        <v>5974</v>
      </c>
      <c r="C2596" s="201" t="s">
        <v>26</v>
      </c>
      <c r="D2596" s="205" t="s">
        <v>21429</v>
      </c>
      <c r="E2596" s="202" t="s">
        <v>18406</v>
      </c>
      <c r="F2596" s="205" t="s">
        <v>21430</v>
      </c>
    </row>
    <row r="2597" spans="1:6" ht="54">
      <c r="A2597" s="201" t="s">
        <v>5975</v>
      </c>
      <c r="B2597" s="204" t="s">
        <v>5976</v>
      </c>
      <c r="C2597" s="201" t="s">
        <v>26</v>
      </c>
      <c r="D2597" s="205" t="s">
        <v>21431</v>
      </c>
      <c r="E2597" s="202" t="s">
        <v>18406</v>
      </c>
      <c r="F2597" s="205" t="s">
        <v>21432</v>
      </c>
    </row>
    <row r="2598" spans="1:6" ht="54">
      <c r="A2598" s="201" t="s">
        <v>5977</v>
      </c>
      <c r="B2598" s="204" t="s">
        <v>5978</v>
      </c>
      <c r="C2598" s="201" t="s">
        <v>217</v>
      </c>
      <c r="D2598" s="205" t="s">
        <v>17086</v>
      </c>
      <c r="E2598" s="202" t="s">
        <v>18406</v>
      </c>
      <c r="F2598" s="205" t="s">
        <v>21433</v>
      </c>
    </row>
    <row r="2599" spans="1:6" ht="40.5">
      <c r="A2599" s="201" t="s">
        <v>5979</v>
      </c>
      <c r="B2599" s="204" t="s">
        <v>5980</v>
      </c>
      <c r="C2599" s="201" t="s">
        <v>217</v>
      </c>
      <c r="D2599" s="205" t="s">
        <v>21434</v>
      </c>
      <c r="E2599" s="202" t="s">
        <v>18406</v>
      </c>
      <c r="F2599" s="205" t="s">
        <v>18088</v>
      </c>
    </row>
    <row r="2600" spans="1:6" ht="40.5">
      <c r="A2600" s="201" t="s">
        <v>5982</v>
      </c>
      <c r="B2600" s="204" t="s">
        <v>5983</v>
      </c>
      <c r="C2600" s="201" t="s">
        <v>217</v>
      </c>
      <c r="D2600" s="205" t="s">
        <v>15212</v>
      </c>
      <c r="E2600" s="202" t="s">
        <v>18406</v>
      </c>
      <c r="F2600" s="205" t="s">
        <v>17620</v>
      </c>
    </row>
    <row r="2601" spans="1:6" ht="27">
      <c r="A2601" s="201">
        <v>93182</v>
      </c>
      <c r="B2601" s="204" t="s">
        <v>5984</v>
      </c>
      <c r="C2601" s="201" t="s">
        <v>217</v>
      </c>
      <c r="D2601" s="205">
        <v>52.83</v>
      </c>
      <c r="E2601" s="202" t="s">
        <v>18406</v>
      </c>
      <c r="F2601" s="205">
        <v>54.15</v>
      </c>
    </row>
    <row r="2602" spans="1:6" ht="27">
      <c r="A2602" s="201">
        <v>93183</v>
      </c>
      <c r="B2602" s="204" t="s">
        <v>5986</v>
      </c>
      <c r="C2602" s="201" t="s">
        <v>217</v>
      </c>
      <c r="D2602" s="205">
        <v>67.78</v>
      </c>
      <c r="E2602" s="202" t="s">
        <v>18406</v>
      </c>
      <c r="F2602" s="205">
        <v>69.239999999999995</v>
      </c>
    </row>
    <row r="2603" spans="1:6" ht="27">
      <c r="A2603" s="201">
        <v>93184</v>
      </c>
      <c r="B2603" s="204" t="s">
        <v>5987</v>
      </c>
      <c r="C2603" s="201" t="s">
        <v>217</v>
      </c>
      <c r="D2603" s="205">
        <v>38.89</v>
      </c>
      <c r="E2603" s="202" t="s">
        <v>18406</v>
      </c>
      <c r="F2603" s="205">
        <v>40.01</v>
      </c>
    </row>
    <row r="2604" spans="1:6" ht="27">
      <c r="A2604" s="201">
        <v>93185</v>
      </c>
      <c r="B2604" s="204" t="s">
        <v>5988</v>
      </c>
      <c r="C2604" s="201" t="s">
        <v>217</v>
      </c>
      <c r="D2604" s="205">
        <v>66.81</v>
      </c>
      <c r="E2604" s="202" t="s">
        <v>18406</v>
      </c>
      <c r="F2604" s="205">
        <v>68.22</v>
      </c>
    </row>
    <row r="2605" spans="1:6" ht="27">
      <c r="A2605" s="201" t="s">
        <v>5989</v>
      </c>
      <c r="B2605" s="204" t="s">
        <v>5990</v>
      </c>
      <c r="C2605" s="201" t="s">
        <v>217</v>
      </c>
      <c r="D2605" s="205" t="s">
        <v>21436</v>
      </c>
      <c r="E2605" s="202" t="s">
        <v>18406</v>
      </c>
      <c r="F2605" s="205" t="s">
        <v>21437</v>
      </c>
    </row>
    <row r="2606" spans="1:6" ht="40.5">
      <c r="A2606" s="201" t="s">
        <v>5991</v>
      </c>
      <c r="B2606" s="204" t="s">
        <v>5992</v>
      </c>
      <c r="C2606" s="201" t="s">
        <v>217</v>
      </c>
      <c r="D2606" s="205" t="s">
        <v>21438</v>
      </c>
      <c r="E2606" s="202" t="s">
        <v>18406</v>
      </c>
      <c r="F2606" s="205" t="s">
        <v>620</v>
      </c>
    </row>
    <row r="2607" spans="1:6" ht="27">
      <c r="A2607" s="201" t="s">
        <v>5993</v>
      </c>
      <c r="B2607" s="204" t="s">
        <v>5994</v>
      </c>
      <c r="C2607" s="201" t="s">
        <v>217</v>
      </c>
      <c r="D2607" s="205" t="s">
        <v>21439</v>
      </c>
      <c r="E2607" s="202" t="s">
        <v>18406</v>
      </c>
      <c r="F2607" s="205" t="s">
        <v>21440</v>
      </c>
    </row>
    <row r="2608" spans="1:6" ht="40.5">
      <c r="A2608" s="201" t="s">
        <v>5996</v>
      </c>
      <c r="B2608" s="204" t="s">
        <v>5997</v>
      </c>
      <c r="C2608" s="201" t="s">
        <v>217</v>
      </c>
      <c r="D2608" s="205" t="s">
        <v>21441</v>
      </c>
      <c r="E2608" s="202" t="s">
        <v>18406</v>
      </c>
      <c r="F2608" s="205" t="s">
        <v>21442</v>
      </c>
    </row>
    <row r="2609" spans="1:6" ht="40.5">
      <c r="A2609" s="201" t="s">
        <v>5998</v>
      </c>
      <c r="B2609" s="204" t="s">
        <v>5999</v>
      </c>
      <c r="C2609" s="201" t="s">
        <v>217</v>
      </c>
      <c r="D2609" s="205" t="s">
        <v>19755</v>
      </c>
      <c r="E2609" s="202" t="s">
        <v>18406</v>
      </c>
      <c r="F2609" s="205" t="s">
        <v>21443</v>
      </c>
    </row>
    <row r="2610" spans="1:6" ht="40.5">
      <c r="A2610" s="201" t="s">
        <v>6001</v>
      </c>
      <c r="B2610" s="204" t="s">
        <v>6002</v>
      </c>
      <c r="C2610" s="201" t="s">
        <v>217</v>
      </c>
      <c r="D2610" s="205" t="s">
        <v>2234</v>
      </c>
      <c r="E2610" s="202" t="s">
        <v>18406</v>
      </c>
      <c r="F2610" s="205" t="s">
        <v>17308</v>
      </c>
    </row>
    <row r="2611" spans="1:6" ht="40.5">
      <c r="A2611" s="201" t="s">
        <v>6004</v>
      </c>
      <c r="B2611" s="204" t="s">
        <v>6005</v>
      </c>
      <c r="C2611" s="201" t="s">
        <v>217</v>
      </c>
      <c r="D2611" s="205" t="s">
        <v>20288</v>
      </c>
      <c r="E2611" s="202" t="s">
        <v>18406</v>
      </c>
      <c r="F2611" s="205" t="s">
        <v>14683</v>
      </c>
    </row>
    <row r="2612" spans="1:6" ht="40.5">
      <c r="A2612" s="201" t="s">
        <v>6007</v>
      </c>
      <c r="B2612" s="204" t="s">
        <v>6008</v>
      </c>
      <c r="C2612" s="201" t="s">
        <v>217</v>
      </c>
      <c r="D2612" s="205" t="s">
        <v>21444</v>
      </c>
      <c r="E2612" s="202" t="s">
        <v>18406</v>
      </c>
      <c r="F2612" s="205" t="s">
        <v>21445</v>
      </c>
    </row>
    <row r="2613" spans="1:6" ht="27">
      <c r="A2613" s="201">
        <v>93194</v>
      </c>
      <c r="B2613" s="204" t="s">
        <v>6009</v>
      </c>
      <c r="C2613" s="201" t="s">
        <v>217</v>
      </c>
      <c r="D2613" s="205">
        <v>51.69</v>
      </c>
      <c r="E2613" s="202" t="s">
        <v>18406</v>
      </c>
      <c r="F2613" s="205">
        <v>52.98</v>
      </c>
    </row>
    <row r="2614" spans="1:6" ht="27">
      <c r="A2614" s="201">
        <v>93195</v>
      </c>
      <c r="B2614" s="204" t="s">
        <v>6011</v>
      </c>
      <c r="C2614" s="201" t="s">
        <v>217</v>
      </c>
      <c r="D2614" s="205">
        <v>63.25</v>
      </c>
      <c r="E2614" s="202" t="s">
        <v>18406</v>
      </c>
      <c r="F2614" s="205">
        <v>64.709999999999994</v>
      </c>
    </row>
    <row r="2615" spans="1:6" ht="40.5">
      <c r="A2615" s="201">
        <v>93196</v>
      </c>
      <c r="B2615" s="204" t="s">
        <v>6012</v>
      </c>
      <c r="C2615" s="201" t="s">
        <v>217</v>
      </c>
      <c r="D2615" s="205">
        <v>94.46</v>
      </c>
      <c r="E2615" s="202" t="s">
        <v>18406</v>
      </c>
      <c r="F2615" s="205">
        <v>97.4</v>
      </c>
    </row>
    <row r="2616" spans="1:6" ht="40.5">
      <c r="A2616" s="201" t="s">
        <v>6013</v>
      </c>
      <c r="B2616" s="204" t="s">
        <v>6014</v>
      </c>
      <c r="C2616" s="201" t="s">
        <v>217</v>
      </c>
      <c r="D2616" s="205" t="s">
        <v>21446</v>
      </c>
      <c r="E2616" s="202" t="s">
        <v>18406</v>
      </c>
      <c r="F2616" s="205" t="s">
        <v>21447</v>
      </c>
    </row>
    <row r="2617" spans="1:6" ht="40.5">
      <c r="A2617" s="201" t="s">
        <v>6015</v>
      </c>
      <c r="B2617" s="204" t="s">
        <v>6016</v>
      </c>
      <c r="C2617" s="201" t="s">
        <v>217</v>
      </c>
      <c r="D2617" s="205" t="s">
        <v>21448</v>
      </c>
      <c r="E2617" s="202" t="s">
        <v>18406</v>
      </c>
      <c r="F2617" s="205" t="s">
        <v>9317</v>
      </c>
    </row>
    <row r="2618" spans="1:6" ht="54">
      <c r="A2618" s="201" t="s">
        <v>6017</v>
      </c>
      <c r="B2618" s="204" t="s">
        <v>6018</v>
      </c>
      <c r="C2618" s="201" t="s">
        <v>217</v>
      </c>
      <c r="D2618" s="205" t="s">
        <v>21449</v>
      </c>
      <c r="E2618" s="202" t="s">
        <v>18406</v>
      </c>
      <c r="F2618" s="205" t="s">
        <v>21450</v>
      </c>
    </row>
    <row r="2619" spans="1:6" ht="40.5">
      <c r="A2619" s="201" t="s">
        <v>6019</v>
      </c>
      <c r="B2619" s="204" t="s">
        <v>6020</v>
      </c>
      <c r="C2619" s="201" t="s">
        <v>217</v>
      </c>
      <c r="D2619" s="205" t="s">
        <v>6021</v>
      </c>
      <c r="E2619" s="202" t="s">
        <v>18406</v>
      </c>
      <c r="F2619" s="205" t="s">
        <v>17310</v>
      </c>
    </row>
    <row r="2620" spans="1:6" ht="40.5">
      <c r="A2620" s="201" t="s">
        <v>6022</v>
      </c>
      <c r="B2620" s="204" t="s">
        <v>6023</v>
      </c>
      <c r="C2620" s="201" t="s">
        <v>217</v>
      </c>
      <c r="D2620" s="205" t="s">
        <v>2927</v>
      </c>
      <c r="E2620" s="202" t="s">
        <v>18406</v>
      </c>
      <c r="F2620" s="205" t="s">
        <v>17545</v>
      </c>
    </row>
    <row r="2621" spans="1:6" ht="27">
      <c r="A2621" s="201" t="s">
        <v>6025</v>
      </c>
      <c r="B2621" s="204" t="s">
        <v>6026</v>
      </c>
      <c r="C2621" s="201" t="s">
        <v>217</v>
      </c>
      <c r="D2621" s="205" t="s">
        <v>7957</v>
      </c>
      <c r="E2621" s="202" t="s">
        <v>18406</v>
      </c>
      <c r="F2621" s="205" t="s">
        <v>12780</v>
      </c>
    </row>
    <row r="2622" spans="1:6" ht="40.5">
      <c r="A2622" s="201" t="s">
        <v>6028</v>
      </c>
      <c r="B2622" s="204" t="s">
        <v>6029</v>
      </c>
      <c r="C2622" s="201" t="s">
        <v>217</v>
      </c>
      <c r="D2622" s="205" t="s">
        <v>21451</v>
      </c>
      <c r="E2622" s="202" t="s">
        <v>18406</v>
      </c>
      <c r="F2622" s="205" t="s">
        <v>19573</v>
      </c>
    </row>
    <row r="2623" spans="1:6" ht="27">
      <c r="A2623" s="201" t="s">
        <v>6030</v>
      </c>
      <c r="B2623" s="204" t="s">
        <v>6031</v>
      </c>
      <c r="C2623" s="201" t="s">
        <v>217</v>
      </c>
      <c r="D2623" s="205" t="s">
        <v>19725</v>
      </c>
      <c r="E2623" s="202" t="s">
        <v>18406</v>
      </c>
      <c r="F2623" s="205" t="s">
        <v>19238</v>
      </c>
    </row>
    <row r="2624" spans="1:6" ht="40.5">
      <c r="A2624" s="201" t="s">
        <v>6032</v>
      </c>
      <c r="B2624" s="204" t="s">
        <v>6033</v>
      </c>
      <c r="C2624" s="201" t="s">
        <v>217</v>
      </c>
      <c r="D2624" s="205" t="s">
        <v>21452</v>
      </c>
      <c r="E2624" s="202" t="s">
        <v>18406</v>
      </c>
      <c r="F2624" s="205" t="s">
        <v>961</v>
      </c>
    </row>
    <row r="2625" spans="1:6" ht="40.5">
      <c r="A2625" s="201" t="s">
        <v>6035</v>
      </c>
      <c r="B2625" s="204" t="s">
        <v>6036</v>
      </c>
      <c r="C2625" s="201" t="s">
        <v>26</v>
      </c>
      <c r="D2625" s="205" t="s">
        <v>21453</v>
      </c>
      <c r="E2625" s="202" t="s">
        <v>18406</v>
      </c>
      <c r="F2625" s="205" t="s">
        <v>21454</v>
      </c>
    </row>
    <row r="2626" spans="1:6" ht="40.5">
      <c r="A2626" s="201" t="s">
        <v>6037</v>
      </c>
      <c r="B2626" s="204" t="s">
        <v>6038</v>
      </c>
      <c r="C2626" s="201" t="s">
        <v>26</v>
      </c>
      <c r="D2626" s="205" t="s">
        <v>21455</v>
      </c>
      <c r="E2626" s="202" t="s">
        <v>18406</v>
      </c>
      <c r="F2626" s="205" t="s">
        <v>21456</v>
      </c>
    </row>
    <row r="2627" spans="1:6" ht="40.5">
      <c r="A2627" s="201" t="s">
        <v>6039</v>
      </c>
      <c r="B2627" s="204" t="s">
        <v>6040</v>
      </c>
      <c r="C2627" s="201" t="s">
        <v>26</v>
      </c>
      <c r="D2627" s="205" t="s">
        <v>21457</v>
      </c>
      <c r="E2627" s="202" t="s">
        <v>18406</v>
      </c>
      <c r="F2627" s="205" t="s">
        <v>21458</v>
      </c>
    </row>
    <row r="2628" spans="1:6" ht="40.5">
      <c r="A2628" s="201" t="s">
        <v>6041</v>
      </c>
      <c r="B2628" s="204" t="s">
        <v>6042</v>
      </c>
      <c r="C2628" s="201" t="s">
        <v>26</v>
      </c>
      <c r="D2628" s="205" t="s">
        <v>21459</v>
      </c>
      <c r="E2628" s="202" t="s">
        <v>18406</v>
      </c>
      <c r="F2628" s="205" t="s">
        <v>21460</v>
      </c>
    </row>
    <row r="2629" spans="1:6" ht="40.5">
      <c r="A2629" s="201" t="s">
        <v>6043</v>
      </c>
      <c r="B2629" s="204" t="s">
        <v>6044</v>
      </c>
      <c r="C2629" s="201" t="s">
        <v>26</v>
      </c>
      <c r="D2629" s="205" t="s">
        <v>21461</v>
      </c>
      <c r="E2629" s="202" t="s">
        <v>18406</v>
      </c>
      <c r="F2629" s="205" t="s">
        <v>21462</v>
      </c>
    </row>
    <row r="2630" spans="1:6" ht="54">
      <c r="A2630" s="201" t="s">
        <v>6045</v>
      </c>
      <c r="B2630" s="204" t="s">
        <v>6046</v>
      </c>
      <c r="C2630" s="201" t="s">
        <v>26</v>
      </c>
      <c r="D2630" s="205" t="s">
        <v>21463</v>
      </c>
      <c r="E2630" s="202" t="s">
        <v>18406</v>
      </c>
      <c r="F2630" s="205" t="s">
        <v>21464</v>
      </c>
    </row>
    <row r="2631" spans="1:6" ht="40.5">
      <c r="A2631" s="201" t="s">
        <v>6047</v>
      </c>
      <c r="B2631" s="204" t="s">
        <v>6048</v>
      </c>
      <c r="C2631" s="201" t="s">
        <v>26</v>
      </c>
      <c r="D2631" s="205" t="s">
        <v>21465</v>
      </c>
      <c r="E2631" s="202" t="s">
        <v>18406</v>
      </c>
      <c r="F2631" s="205" t="s">
        <v>21466</v>
      </c>
    </row>
    <row r="2632" spans="1:6" ht="40.5">
      <c r="A2632" s="201" t="s">
        <v>6049</v>
      </c>
      <c r="B2632" s="204" t="s">
        <v>6050</v>
      </c>
      <c r="C2632" s="201" t="s">
        <v>26</v>
      </c>
      <c r="D2632" s="205" t="s">
        <v>21467</v>
      </c>
      <c r="E2632" s="202" t="s">
        <v>18406</v>
      </c>
      <c r="F2632" s="205" t="s">
        <v>21468</v>
      </c>
    </row>
    <row r="2633" spans="1:6" ht="54">
      <c r="A2633" s="201" t="s">
        <v>6051</v>
      </c>
      <c r="B2633" s="204" t="s">
        <v>6052</v>
      </c>
      <c r="C2633" s="201" t="s">
        <v>31</v>
      </c>
      <c r="D2633" s="205" t="s">
        <v>21469</v>
      </c>
      <c r="E2633" s="202" t="s">
        <v>18406</v>
      </c>
      <c r="F2633" s="205" t="s">
        <v>21470</v>
      </c>
    </row>
    <row r="2634" spans="1:6" ht="54">
      <c r="A2634" s="201" t="s">
        <v>6053</v>
      </c>
      <c r="B2634" s="204" t="s">
        <v>6054</v>
      </c>
      <c r="C2634" s="201" t="s">
        <v>31</v>
      </c>
      <c r="D2634" s="205" t="s">
        <v>21471</v>
      </c>
      <c r="E2634" s="202" t="s">
        <v>18406</v>
      </c>
      <c r="F2634" s="205" t="s">
        <v>21472</v>
      </c>
    </row>
    <row r="2635" spans="1:6" ht="40.5">
      <c r="A2635" s="201" t="s">
        <v>6055</v>
      </c>
      <c r="B2635" s="204" t="s">
        <v>6056</v>
      </c>
      <c r="C2635" s="201" t="s">
        <v>31</v>
      </c>
      <c r="D2635" s="205" t="s">
        <v>13359</v>
      </c>
      <c r="E2635" s="202" t="s">
        <v>18406</v>
      </c>
      <c r="F2635" s="205" t="s">
        <v>21473</v>
      </c>
    </row>
    <row r="2636" spans="1:6" ht="54">
      <c r="A2636" s="201" t="s">
        <v>6058</v>
      </c>
      <c r="B2636" s="204" t="s">
        <v>6059</v>
      </c>
      <c r="C2636" s="201" t="s">
        <v>31</v>
      </c>
      <c r="D2636" s="205" t="s">
        <v>21474</v>
      </c>
      <c r="E2636" s="202" t="s">
        <v>18406</v>
      </c>
      <c r="F2636" s="205" t="s">
        <v>21475</v>
      </c>
    </row>
    <row r="2637" spans="1:6" ht="54">
      <c r="A2637" s="201" t="s">
        <v>6061</v>
      </c>
      <c r="B2637" s="204" t="s">
        <v>6062</v>
      </c>
      <c r="C2637" s="201" t="s">
        <v>31</v>
      </c>
      <c r="D2637" s="205" t="s">
        <v>21476</v>
      </c>
      <c r="E2637" s="202" t="s">
        <v>18406</v>
      </c>
      <c r="F2637" s="205" t="s">
        <v>18863</v>
      </c>
    </row>
    <row r="2638" spans="1:6" ht="40.5">
      <c r="A2638" s="201" t="s">
        <v>6064</v>
      </c>
      <c r="B2638" s="204" t="s">
        <v>6065</v>
      </c>
      <c r="C2638" s="201" t="s">
        <v>31</v>
      </c>
      <c r="D2638" s="205" t="s">
        <v>21477</v>
      </c>
      <c r="E2638" s="202" t="s">
        <v>18406</v>
      </c>
      <c r="F2638" s="205" t="s">
        <v>21478</v>
      </c>
    </row>
    <row r="2639" spans="1:6" ht="54">
      <c r="A2639" s="201" t="s">
        <v>6066</v>
      </c>
      <c r="B2639" s="204" t="s">
        <v>6067</v>
      </c>
      <c r="C2639" s="201" t="s">
        <v>31</v>
      </c>
      <c r="D2639" s="205" t="s">
        <v>21479</v>
      </c>
      <c r="E2639" s="202" t="s">
        <v>18406</v>
      </c>
      <c r="F2639" s="205" t="s">
        <v>21480</v>
      </c>
    </row>
    <row r="2640" spans="1:6" ht="54">
      <c r="A2640" s="201" t="s">
        <v>6068</v>
      </c>
      <c r="B2640" s="204" t="s">
        <v>6069</v>
      </c>
      <c r="C2640" s="201" t="s">
        <v>31</v>
      </c>
      <c r="D2640" s="205" t="s">
        <v>21481</v>
      </c>
      <c r="E2640" s="202" t="s">
        <v>18406</v>
      </c>
      <c r="F2640" s="205" t="s">
        <v>21482</v>
      </c>
    </row>
    <row r="2641" spans="1:6" ht="40.5">
      <c r="A2641" s="201" t="s">
        <v>6070</v>
      </c>
      <c r="B2641" s="204" t="s">
        <v>6071</v>
      </c>
      <c r="C2641" s="201" t="s">
        <v>31</v>
      </c>
      <c r="D2641" s="205" t="s">
        <v>17180</v>
      </c>
      <c r="E2641" s="202" t="s">
        <v>18406</v>
      </c>
      <c r="F2641" s="205" t="s">
        <v>21483</v>
      </c>
    </row>
    <row r="2642" spans="1:6" ht="54">
      <c r="A2642" s="201" t="s">
        <v>6072</v>
      </c>
      <c r="B2642" s="204" t="s">
        <v>6073</v>
      </c>
      <c r="C2642" s="201" t="s">
        <v>31</v>
      </c>
      <c r="D2642" s="205" t="s">
        <v>21484</v>
      </c>
      <c r="E2642" s="202" t="s">
        <v>18406</v>
      </c>
      <c r="F2642" s="205" t="s">
        <v>21485</v>
      </c>
    </row>
    <row r="2643" spans="1:6" ht="54">
      <c r="A2643" s="201" t="s">
        <v>6074</v>
      </c>
      <c r="B2643" s="204" t="s">
        <v>6075</v>
      </c>
      <c r="C2643" s="201" t="s">
        <v>31</v>
      </c>
      <c r="D2643" s="205" t="s">
        <v>21486</v>
      </c>
      <c r="E2643" s="202" t="s">
        <v>18406</v>
      </c>
      <c r="F2643" s="205" t="s">
        <v>21487</v>
      </c>
    </row>
    <row r="2644" spans="1:6" ht="40.5">
      <c r="A2644" s="201" t="s">
        <v>6076</v>
      </c>
      <c r="B2644" s="204" t="s">
        <v>6077</v>
      </c>
      <c r="C2644" s="201" t="s">
        <v>31</v>
      </c>
      <c r="D2644" s="205" t="s">
        <v>21488</v>
      </c>
      <c r="E2644" s="202" t="s">
        <v>18406</v>
      </c>
      <c r="F2644" s="205" t="s">
        <v>21489</v>
      </c>
    </row>
    <row r="2645" spans="1:6" ht="40.5">
      <c r="A2645" s="201" t="s">
        <v>6079</v>
      </c>
      <c r="B2645" s="204" t="s">
        <v>6080</v>
      </c>
      <c r="C2645" s="201" t="s">
        <v>217</v>
      </c>
      <c r="D2645" s="205" t="s">
        <v>21490</v>
      </c>
      <c r="E2645" s="202" t="s">
        <v>18406</v>
      </c>
      <c r="F2645" s="205" t="s">
        <v>21491</v>
      </c>
    </row>
    <row r="2646" spans="1:6" ht="40.5">
      <c r="A2646" s="201" t="s">
        <v>6081</v>
      </c>
      <c r="B2646" s="204" t="s">
        <v>6082</v>
      </c>
      <c r="C2646" s="201" t="s">
        <v>217</v>
      </c>
      <c r="D2646" s="205" t="s">
        <v>21492</v>
      </c>
      <c r="E2646" s="202" t="s">
        <v>18406</v>
      </c>
      <c r="F2646" s="205" t="s">
        <v>21493</v>
      </c>
    </row>
    <row r="2647" spans="1:6" ht="40.5">
      <c r="A2647" s="201" t="s">
        <v>6083</v>
      </c>
      <c r="B2647" s="204" t="s">
        <v>6084</v>
      </c>
      <c r="C2647" s="201" t="s">
        <v>217</v>
      </c>
      <c r="D2647" s="205" t="s">
        <v>21494</v>
      </c>
      <c r="E2647" s="202" t="s">
        <v>18406</v>
      </c>
      <c r="F2647" s="205" t="s">
        <v>21495</v>
      </c>
    </row>
    <row r="2648" spans="1:6" ht="40.5">
      <c r="A2648" s="201" t="s">
        <v>6085</v>
      </c>
      <c r="B2648" s="204" t="s">
        <v>6086</v>
      </c>
      <c r="C2648" s="201" t="s">
        <v>217</v>
      </c>
      <c r="D2648" s="205" t="s">
        <v>21496</v>
      </c>
      <c r="E2648" s="202" t="s">
        <v>18406</v>
      </c>
      <c r="F2648" s="205" t="s">
        <v>21497</v>
      </c>
    </row>
    <row r="2649" spans="1:6" ht="40.5">
      <c r="A2649" s="201" t="s">
        <v>6087</v>
      </c>
      <c r="B2649" s="204" t="s">
        <v>6088</v>
      </c>
      <c r="C2649" s="201" t="s">
        <v>217</v>
      </c>
      <c r="D2649" s="205" t="s">
        <v>21498</v>
      </c>
      <c r="E2649" s="202" t="s">
        <v>18406</v>
      </c>
      <c r="F2649" s="205" t="s">
        <v>21499</v>
      </c>
    </row>
    <row r="2650" spans="1:6" ht="40.5">
      <c r="A2650" s="201" t="s">
        <v>6089</v>
      </c>
      <c r="B2650" s="204" t="s">
        <v>6090</v>
      </c>
      <c r="C2650" s="201" t="s">
        <v>217</v>
      </c>
      <c r="D2650" s="205" t="s">
        <v>19090</v>
      </c>
      <c r="E2650" s="202" t="s">
        <v>18406</v>
      </c>
      <c r="F2650" s="205" t="s">
        <v>21500</v>
      </c>
    </row>
    <row r="2651" spans="1:6" ht="40.5">
      <c r="A2651" s="201" t="s">
        <v>6092</v>
      </c>
      <c r="B2651" s="204" t="s">
        <v>6093</v>
      </c>
      <c r="C2651" s="201" t="s">
        <v>217</v>
      </c>
      <c r="D2651" s="205" t="s">
        <v>17708</v>
      </c>
      <c r="E2651" s="202" t="s">
        <v>18406</v>
      </c>
      <c r="F2651" s="205" t="s">
        <v>17982</v>
      </c>
    </row>
    <row r="2652" spans="1:6" ht="40.5">
      <c r="A2652" s="201" t="s">
        <v>6094</v>
      </c>
      <c r="B2652" s="204" t="s">
        <v>6095</v>
      </c>
      <c r="C2652" s="201" t="s">
        <v>217</v>
      </c>
      <c r="D2652" s="205" t="s">
        <v>21501</v>
      </c>
      <c r="E2652" s="202" t="s">
        <v>18406</v>
      </c>
      <c r="F2652" s="205" t="s">
        <v>21502</v>
      </c>
    </row>
    <row r="2653" spans="1:6" ht="40.5">
      <c r="A2653" s="201" t="s">
        <v>6096</v>
      </c>
      <c r="B2653" s="204" t="s">
        <v>6097</v>
      </c>
      <c r="C2653" s="201" t="s">
        <v>217</v>
      </c>
      <c r="D2653" s="205" t="s">
        <v>21503</v>
      </c>
      <c r="E2653" s="202" t="s">
        <v>18406</v>
      </c>
      <c r="F2653" s="205" t="s">
        <v>18616</v>
      </c>
    </row>
    <row r="2654" spans="1:6" ht="40.5">
      <c r="A2654" s="201" t="s">
        <v>6099</v>
      </c>
      <c r="B2654" s="204" t="s">
        <v>6100</v>
      </c>
      <c r="C2654" s="201" t="s">
        <v>217</v>
      </c>
      <c r="D2654" s="205" t="s">
        <v>21504</v>
      </c>
      <c r="E2654" s="202" t="s">
        <v>18406</v>
      </c>
      <c r="F2654" s="205" t="s">
        <v>21505</v>
      </c>
    </row>
    <row r="2655" spans="1:6" ht="40.5">
      <c r="A2655" s="201" t="s">
        <v>6101</v>
      </c>
      <c r="B2655" s="204" t="s">
        <v>6102</v>
      </c>
      <c r="C2655" s="201" t="s">
        <v>217</v>
      </c>
      <c r="D2655" s="205" t="s">
        <v>21506</v>
      </c>
      <c r="E2655" s="202" t="s">
        <v>18406</v>
      </c>
      <c r="F2655" s="205" t="s">
        <v>21507</v>
      </c>
    </row>
    <row r="2656" spans="1:6" ht="81">
      <c r="A2656" s="201" t="s">
        <v>6103</v>
      </c>
      <c r="B2656" s="204" t="s">
        <v>6104</v>
      </c>
      <c r="C2656" s="201" t="s">
        <v>3498</v>
      </c>
      <c r="D2656" s="205" t="s">
        <v>12665</v>
      </c>
      <c r="E2656" s="202" t="s">
        <v>18406</v>
      </c>
      <c r="F2656" s="205" t="s">
        <v>13765</v>
      </c>
    </row>
    <row r="2657" spans="1:6" ht="81">
      <c r="A2657" s="201" t="s">
        <v>6105</v>
      </c>
      <c r="B2657" s="204" t="s">
        <v>6106</v>
      </c>
      <c r="C2657" s="201" t="s">
        <v>3498</v>
      </c>
      <c r="D2657" s="205" t="s">
        <v>17385</v>
      </c>
      <c r="E2657" s="202" t="s">
        <v>18406</v>
      </c>
      <c r="F2657" s="205" t="s">
        <v>21508</v>
      </c>
    </row>
    <row r="2658" spans="1:6" ht="81">
      <c r="A2658" s="201" t="s">
        <v>6108</v>
      </c>
      <c r="B2658" s="204" t="s">
        <v>6109</v>
      </c>
      <c r="C2658" s="201" t="s">
        <v>3498</v>
      </c>
      <c r="D2658" s="205" t="s">
        <v>9501</v>
      </c>
      <c r="E2658" s="202" t="s">
        <v>18406</v>
      </c>
      <c r="F2658" s="205" t="s">
        <v>16107</v>
      </c>
    </row>
    <row r="2659" spans="1:6" ht="81">
      <c r="A2659" s="201" t="s">
        <v>6111</v>
      </c>
      <c r="B2659" s="204" t="s">
        <v>6112</v>
      </c>
      <c r="C2659" s="201" t="s">
        <v>3498</v>
      </c>
      <c r="D2659" s="205" t="s">
        <v>8987</v>
      </c>
      <c r="E2659" s="202" t="s">
        <v>18406</v>
      </c>
      <c r="F2659" s="205" t="s">
        <v>17104</v>
      </c>
    </row>
    <row r="2660" spans="1:6" ht="94.5">
      <c r="A2660" s="201" t="s">
        <v>6114</v>
      </c>
      <c r="B2660" s="204" t="s">
        <v>6115</v>
      </c>
      <c r="C2660" s="201" t="s">
        <v>3498</v>
      </c>
      <c r="D2660" s="205" t="s">
        <v>232</v>
      </c>
      <c r="E2660" s="202" t="s">
        <v>18406</v>
      </c>
      <c r="F2660" s="205" t="s">
        <v>13098</v>
      </c>
    </row>
    <row r="2661" spans="1:6" ht="81">
      <c r="A2661" s="201" t="s">
        <v>6116</v>
      </c>
      <c r="B2661" s="204" t="s">
        <v>6117</v>
      </c>
      <c r="C2661" s="201" t="s">
        <v>3498</v>
      </c>
      <c r="D2661" s="205" t="s">
        <v>9963</v>
      </c>
      <c r="E2661" s="202" t="s">
        <v>18406</v>
      </c>
      <c r="F2661" s="205" t="s">
        <v>19450</v>
      </c>
    </row>
    <row r="2662" spans="1:6" ht="94.5">
      <c r="A2662" s="201" t="s">
        <v>6118</v>
      </c>
      <c r="B2662" s="204" t="s">
        <v>6119</v>
      </c>
      <c r="C2662" s="201" t="s">
        <v>3498</v>
      </c>
      <c r="D2662" s="205" t="s">
        <v>21509</v>
      </c>
      <c r="E2662" s="202" t="s">
        <v>18406</v>
      </c>
      <c r="F2662" s="205" t="s">
        <v>695</v>
      </c>
    </row>
    <row r="2663" spans="1:6" ht="81">
      <c r="A2663" s="201" t="s">
        <v>6121</v>
      </c>
      <c r="B2663" s="204" t="s">
        <v>6122</v>
      </c>
      <c r="C2663" s="201" t="s">
        <v>3498</v>
      </c>
      <c r="D2663" s="205" t="s">
        <v>18031</v>
      </c>
      <c r="E2663" s="202" t="s">
        <v>18406</v>
      </c>
      <c r="F2663" s="205" t="s">
        <v>21510</v>
      </c>
    </row>
    <row r="2664" spans="1:6" ht="81">
      <c r="A2664" s="201" t="s">
        <v>6124</v>
      </c>
      <c r="B2664" s="204" t="s">
        <v>6125</v>
      </c>
      <c r="C2664" s="201" t="s">
        <v>3498</v>
      </c>
      <c r="D2664" s="205" t="s">
        <v>9991</v>
      </c>
      <c r="E2664" s="202" t="s">
        <v>18406</v>
      </c>
      <c r="F2664" s="205" t="s">
        <v>958</v>
      </c>
    </row>
    <row r="2665" spans="1:6" ht="81">
      <c r="A2665" s="201" t="s">
        <v>6126</v>
      </c>
      <c r="B2665" s="204" t="s">
        <v>6127</v>
      </c>
      <c r="C2665" s="201" t="s">
        <v>3498</v>
      </c>
      <c r="D2665" s="205" t="s">
        <v>16570</v>
      </c>
      <c r="E2665" s="202" t="s">
        <v>18406</v>
      </c>
      <c r="F2665" s="205" t="s">
        <v>19448</v>
      </c>
    </row>
    <row r="2666" spans="1:6" ht="81">
      <c r="A2666" s="201" t="s">
        <v>6129</v>
      </c>
      <c r="B2666" s="204" t="s">
        <v>6130</v>
      </c>
      <c r="C2666" s="201" t="s">
        <v>3498</v>
      </c>
      <c r="D2666" s="205" t="s">
        <v>9866</v>
      </c>
      <c r="E2666" s="202" t="s">
        <v>18406</v>
      </c>
      <c r="F2666" s="205" t="s">
        <v>8289</v>
      </c>
    </row>
    <row r="2667" spans="1:6" ht="81">
      <c r="A2667" s="201" t="s">
        <v>6131</v>
      </c>
      <c r="B2667" s="204" t="s">
        <v>6132</v>
      </c>
      <c r="C2667" s="201" t="s">
        <v>3498</v>
      </c>
      <c r="D2667" s="205" t="s">
        <v>17821</v>
      </c>
      <c r="E2667" s="202" t="s">
        <v>18406</v>
      </c>
      <c r="F2667" s="205" t="s">
        <v>10628</v>
      </c>
    </row>
    <row r="2668" spans="1:6" ht="81">
      <c r="A2668" s="201" t="s">
        <v>6134</v>
      </c>
      <c r="B2668" s="204" t="s">
        <v>6135</v>
      </c>
      <c r="C2668" s="201" t="s">
        <v>3498</v>
      </c>
      <c r="D2668" s="205" t="s">
        <v>12473</v>
      </c>
      <c r="E2668" s="202" t="s">
        <v>18406</v>
      </c>
      <c r="F2668" s="205" t="s">
        <v>515</v>
      </c>
    </row>
    <row r="2669" spans="1:6" ht="81">
      <c r="A2669" s="201" t="s">
        <v>6137</v>
      </c>
      <c r="B2669" s="204" t="s">
        <v>6138</v>
      </c>
      <c r="C2669" s="201" t="s">
        <v>3498</v>
      </c>
      <c r="D2669" s="205" t="s">
        <v>13659</v>
      </c>
      <c r="E2669" s="202" t="s">
        <v>18406</v>
      </c>
      <c r="F2669" s="205" t="s">
        <v>6486</v>
      </c>
    </row>
    <row r="2670" spans="1:6" ht="81">
      <c r="A2670" s="201" t="s">
        <v>6139</v>
      </c>
      <c r="B2670" s="204" t="s">
        <v>6140</v>
      </c>
      <c r="C2670" s="201" t="s">
        <v>3498</v>
      </c>
      <c r="D2670" s="205" t="s">
        <v>21511</v>
      </c>
      <c r="E2670" s="202" t="s">
        <v>18406</v>
      </c>
      <c r="F2670" s="205" t="s">
        <v>21274</v>
      </c>
    </row>
    <row r="2671" spans="1:6" ht="81">
      <c r="A2671" s="201" t="s">
        <v>6142</v>
      </c>
      <c r="B2671" s="204" t="s">
        <v>6143</v>
      </c>
      <c r="C2671" s="201" t="s">
        <v>3498</v>
      </c>
      <c r="D2671" s="205" t="s">
        <v>683</v>
      </c>
      <c r="E2671" s="202" t="s">
        <v>18406</v>
      </c>
      <c r="F2671" s="205" t="s">
        <v>5560</v>
      </c>
    </row>
    <row r="2672" spans="1:6" ht="54">
      <c r="A2672" s="201" t="s">
        <v>6145</v>
      </c>
      <c r="B2672" s="204" t="s">
        <v>6146</v>
      </c>
      <c r="C2672" s="201" t="s">
        <v>31</v>
      </c>
      <c r="D2672" s="205" t="s">
        <v>21512</v>
      </c>
      <c r="E2672" s="202" t="s">
        <v>18406</v>
      </c>
      <c r="F2672" s="205" t="s">
        <v>14663</v>
      </c>
    </row>
    <row r="2673" spans="1:6" ht="54">
      <c r="A2673" s="201" t="s">
        <v>6147</v>
      </c>
      <c r="B2673" s="204" t="s">
        <v>6148</v>
      </c>
      <c r="C2673" s="201" t="s">
        <v>31</v>
      </c>
      <c r="D2673" s="205" t="s">
        <v>17610</v>
      </c>
      <c r="E2673" s="202" t="s">
        <v>18406</v>
      </c>
      <c r="F2673" s="205" t="s">
        <v>21513</v>
      </c>
    </row>
    <row r="2674" spans="1:6" ht="27">
      <c r="A2674" s="201" t="s">
        <v>6150</v>
      </c>
      <c r="B2674" s="204" t="s">
        <v>6151</v>
      </c>
      <c r="C2674" s="201" t="s">
        <v>3498</v>
      </c>
      <c r="D2674" s="205" t="s">
        <v>17531</v>
      </c>
      <c r="E2674" s="202" t="s">
        <v>18406</v>
      </c>
      <c r="F2674" s="205" t="s">
        <v>6849</v>
      </c>
    </row>
    <row r="2675" spans="1:6" ht="54">
      <c r="A2675" s="201" t="s">
        <v>6153</v>
      </c>
      <c r="B2675" s="204" t="s">
        <v>6154</v>
      </c>
      <c r="C2675" s="201" t="s">
        <v>26</v>
      </c>
      <c r="D2675" s="205" t="s">
        <v>21514</v>
      </c>
      <c r="E2675" s="202" t="s">
        <v>18406</v>
      </c>
      <c r="F2675" s="205" t="s">
        <v>21515</v>
      </c>
    </row>
    <row r="2676" spans="1:6" ht="94.5">
      <c r="A2676" s="201" t="s">
        <v>6155</v>
      </c>
      <c r="B2676" s="204" t="s">
        <v>6156</v>
      </c>
      <c r="C2676" s="201" t="s">
        <v>26</v>
      </c>
      <c r="D2676" s="205" t="s">
        <v>21516</v>
      </c>
      <c r="E2676" s="202" t="s">
        <v>18406</v>
      </c>
      <c r="F2676" s="205" t="s">
        <v>21517</v>
      </c>
    </row>
    <row r="2677" spans="1:6" ht="54">
      <c r="A2677" s="201" t="s">
        <v>6157</v>
      </c>
      <c r="B2677" s="204" t="s">
        <v>6158</v>
      </c>
      <c r="C2677" s="201" t="s">
        <v>26</v>
      </c>
      <c r="D2677" s="205" t="s">
        <v>21518</v>
      </c>
      <c r="E2677" s="202" t="s">
        <v>18406</v>
      </c>
      <c r="F2677" s="205" t="s">
        <v>21519</v>
      </c>
    </row>
    <row r="2678" spans="1:6" ht="67.5">
      <c r="A2678" s="201" t="s">
        <v>6159</v>
      </c>
      <c r="B2678" s="204" t="s">
        <v>6160</v>
      </c>
      <c r="C2678" s="201" t="s">
        <v>26</v>
      </c>
      <c r="D2678" s="205" t="s">
        <v>21416</v>
      </c>
      <c r="E2678" s="202" t="s">
        <v>18406</v>
      </c>
      <c r="F2678" s="205" t="s">
        <v>21520</v>
      </c>
    </row>
    <row r="2679" spans="1:6" ht="81">
      <c r="A2679" s="201" t="s">
        <v>6161</v>
      </c>
      <c r="B2679" s="204" t="s">
        <v>6162</v>
      </c>
      <c r="C2679" s="201" t="s">
        <v>26</v>
      </c>
      <c r="D2679" s="205" t="s">
        <v>21521</v>
      </c>
      <c r="E2679" s="202" t="s">
        <v>18406</v>
      </c>
      <c r="F2679" s="205" t="s">
        <v>21522</v>
      </c>
    </row>
    <row r="2680" spans="1:6" ht="81">
      <c r="A2680" s="201" t="s">
        <v>6163</v>
      </c>
      <c r="B2680" s="204" t="s">
        <v>6164</v>
      </c>
      <c r="C2680" s="201" t="s">
        <v>26</v>
      </c>
      <c r="D2680" s="205" t="s">
        <v>21523</v>
      </c>
      <c r="E2680" s="202" t="s">
        <v>18406</v>
      </c>
      <c r="F2680" s="205" t="s">
        <v>21524</v>
      </c>
    </row>
    <row r="2681" spans="1:6" ht="54">
      <c r="A2681" s="201" t="s">
        <v>6165</v>
      </c>
      <c r="B2681" s="204" t="s">
        <v>6166</v>
      </c>
      <c r="C2681" s="201" t="s">
        <v>26</v>
      </c>
      <c r="D2681" s="205" t="s">
        <v>21518</v>
      </c>
      <c r="E2681" s="202" t="s">
        <v>18406</v>
      </c>
      <c r="F2681" s="205" t="s">
        <v>21519</v>
      </c>
    </row>
    <row r="2682" spans="1:6" ht="67.5">
      <c r="A2682" s="201" t="s">
        <v>6167</v>
      </c>
      <c r="B2682" s="204" t="s">
        <v>6168</v>
      </c>
      <c r="C2682" s="201" t="s">
        <v>26</v>
      </c>
      <c r="D2682" s="205" t="s">
        <v>21525</v>
      </c>
      <c r="E2682" s="202" t="s">
        <v>18406</v>
      </c>
      <c r="F2682" s="205" t="s">
        <v>21526</v>
      </c>
    </row>
    <row r="2683" spans="1:6" ht="81">
      <c r="A2683" s="201" t="s">
        <v>6169</v>
      </c>
      <c r="B2683" s="204" t="s">
        <v>6170</v>
      </c>
      <c r="C2683" s="201" t="s">
        <v>26</v>
      </c>
      <c r="D2683" s="205" t="s">
        <v>21527</v>
      </c>
      <c r="E2683" s="202" t="s">
        <v>18406</v>
      </c>
      <c r="F2683" s="205" t="s">
        <v>21528</v>
      </c>
    </row>
    <row r="2684" spans="1:6" ht="81">
      <c r="A2684" s="201" t="s">
        <v>6171</v>
      </c>
      <c r="B2684" s="204" t="s">
        <v>6172</v>
      </c>
      <c r="C2684" s="201" t="s">
        <v>26</v>
      </c>
      <c r="D2684" s="205" t="s">
        <v>21529</v>
      </c>
      <c r="E2684" s="202" t="s">
        <v>18406</v>
      </c>
      <c r="F2684" s="205" t="s">
        <v>21530</v>
      </c>
    </row>
    <row r="2685" spans="1:6" ht="81">
      <c r="A2685" s="201" t="s">
        <v>6173</v>
      </c>
      <c r="B2685" s="204" t="s">
        <v>6174</v>
      </c>
      <c r="C2685" s="201" t="s">
        <v>26</v>
      </c>
      <c r="D2685" s="205" t="s">
        <v>21531</v>
      </c>
      <c r="E2685" s="202" t="s">
        <v>18406</v>
      </c>
      <c r="F2685" s="205" t="s">
        <v>21532</v>
      </c>
    </row>
    <row r="2686" spans="1:6" ht="54">
      <c r="A2686" s="201" t="s">
        <v>6175</v>
      </c>
      <c r="B2686" s="204" t="s">
        <v>6176</v>
      </c>
      <c r="C2686" s="201" t="s">
        <v>26</v>
      </c>
      <c r="D2686" s="205" t="s">
        <v>21533</v>
      </c>
      <c r="E2686" s="202" t="s">
        <v>18406</v>
      </c>
      <c r="F2686" s="205" t="s">
        <v>21534</v>
      </c>
    </row>
    <row r="2687" spans="1:6" ht="67.5">
      <c r="A2687" s="201" t="s">
        <v>6177</v>
      </c>
      <c r="B2687" s="204" t="s">
        <v>6178</v>
      </c>
      <c r="C2687" s="201" t="s">
        <v>3498</v>
      </c>
      <c r="D2687" s="205" t="s">
        <v>9409</v>
      </c>
      <c r="E2687" s="202" t="s">
        <v>18406</v>
      </c>
      <c r="F2687" s="205" t="s">
        <v>7924</v>
      </c>
    </row>
    <row r="2688" spans="1:6" ht="54">
      <c r="A2688" s="201" t="s">
        <v>6179</v>
      </c>
      <c r="B2688" s="204" t="s">
        <v>6180</v>
      </c>
      <c r="C2688" s="201" t="s">
        <v>3498</v>
      </c>
      <c r="D2688" s="205" t="s">
        <v>17948</v>
      </c>
      <c r="E2688" s="202" t="s">
        <v>18406</v>
      </c>
      <c r="F2688" s="205" t="s">
        <v>21535</v>
      </c>
    </row>
    <row r="2689" spans="1:6" ht="40.5">
      <c r="A2689" s="201" t="s">
        <v>6182</v>
      </c>
      <c r="B2689" s="204" t="s">
        <v>6183</v>
      </c>
      <c r="C2689" s="201" t="s">
        <v>3498</v>
      </c>
      <c r="D2689" s="205" t="s">
        <v>21536</v>
      </c>
      <c r="E2689" s="202" t="s">
        <v>18406</v>
      </c>
      <c r="F2689" s="205" t="s">
        <v>17925</v>
      </c>
    </row>
    <row r="2690" spans="1:6" ht="40.5">
      <c r="A2690" s="201" t="s">
        <v>6185</v>
      </c>
      <c r="B2690" s="204" t="s">
        <v>6186</v>
      </c>
      <c r="C2690" s="201" t="s">
        <v>3498</v>
      </c>
      <c r="D2690" s="205" t="s">
        <v>20844</v>
      </c>
      <c r="E2690" s="202" t="s">
        <v>18406</v>
      </c>
      <c r="F2690" s="205" t="s">
        <v>17140</v>
      </c>
    </row>
    <row r="2691" spans="1:6" ht="54">
      <c r="A2691" s="201" t="s">
        <v>6188</v>
      </c>
      <c r="B2691" s="204" t="s">
        <v>6189</v>
      </c>
      <c r="C2691" s="201" t="s">
        <v>3498</v>
      </c>
      <c r="D2691" s="205" t="s">
        <v>17579</v>
      </c>
      <c r="E2691" s="202" t="s">
        <v>18406</v>
      </c>
      <c r="F2691" s="205" t="s">
        <v>6190</v>
      </c>
    </row>
    <row r="2692" spans="1:6" ht="54">
      <c r="A2692" s="201" t="s">
        <v>6191</v>
      </c>
      <c r="B2692" s="204" t="s">
        <v>6192</v>
      </c>
      <c r="C2692" s="201" t="s">
        <v>3498</v>
      </c>
      <c r="D2692" s="205" t="s">
        <v>18072</v>
      </c>
      <c r="E2692" s="202" t="s">
        <v>18406</v>
      </c>
      <c r="F2692" s="205" t="s">
        <v>10515</v>
      </c>
    </row>
    <row r="2693" spans="1:6" ht="54">
      <c r="A2693" s="201" t="s">
        <v>6193</v>
      </c>
      <c r="B2693" s="204" t="s">
        <v>6194</v>
      </c>
      <c r="C2693" s="201" t="s">
        <v>3498</v>
      </c>
      <c r="D2693" s="205" t="s">
        <v>19592</v>
      </c>
      <c r="E2693" s="202" t="s">
        <v>18406</v>
      </c>
      <c r="F2693" s="205" t="s">
        <v>15212</v>
      </c>
    </row>
    <row r="2694" spans="1:6" ht="67.5">
      <c r="A2694" s="201" t="s">
        <v>6195</v>
      </c>
      <c r="B2694" s="204" t="s">
        <v>6196</v>
      </c>
      <c r="C2694" s="201" t="s">
        <v>26</v>
      </c>
      <c r="D2694" s="205" t="s">
        <v>21537</v>
      </c>
      <c r="E2694" s="202" t="s">
        <v>18406</v>
      </c>
      <c r="F2694" s="205" t="s">
        <v>21538</v>
      </c>
    </row>
    <row r="2695" spans="1:6" ht="67.5">
      <c r="A2695" s="201" t="s">
        <v>6197</v>
      </c>
      <c r="B2695" s="204" t="s">
        <v>6198</v>
      </c>
      <c r="C2695" s="201" t="s">
        <v>26</v>
      </c>
      <c r="D2695" s="205" t="s">
        <v>21539</v>
      </c>
      <c r="E2695" s="202" t="s">
        <v>18406</v>
      </c>
      <c r="F2695" s="205" t="s">
        <v>21540</v>
      </c>
    </row>
    <row r="2696" spans="1:6" ht="81">
      <c r="A2696" s="201" t="s">
        <v>6199</v>
      </c>
      <c r="B2696" s="204" t="s">
        <v>6200</v>
      </c>
      <c r="C2696" s="201" t="s">
        <v>26</v>
      </c>
      <c r="D2696" s="205" t="s">
        <v>21541</v>
      </c>
      <c r="E2696" s="202" t="s">
        <v>18406</v>
      </c>
      <c r="F2696" s="205" t="s">
        <v>21542</v>
      </c>
    </row>
    <row r="2697" spans="1:6" ht="67.5">
      <c r="A2697" s="201" t="s">
        <v>6201</v>
      </c>
      <c r="B2697" s="204" t="s">
        <v>6202</v>
      </c>
      <c r="C2697" s="201" t="s">
        <v>26</v>
      </c>
      <c r="D2697" s="205" t="s">
        <v>21543</v>
      </c>
      <c r="E2697" s="202" t="s">
        <v>18406</v>
      </c>
      <c r="F2697" s="205" t="s">
        <v>21544</v>
      </c>
    </row>
    <row r="2698" spans="1:6" ht="67.5">
      <c r="A2698" s="201" t="s">
        <v>6203</v>
      </c>
      <c r="B2698" s="204" t="s">
        <v>6204</v>
      </c>
      <c r="C2698" s="201" t="s">
        <v>26</v>
      </c>
      <c r="D2698" s="205" t="s">
        <v>21545</v>
      </c>
      <c r="E2698" s="202" t="s">
        <v>18406</v>
      </c>
      <c r="F2698" s="205" t="s">
        <v>21546</v>
      </c>
    </row>
    <row r="2699" spans="1:6" ht="54">
      <c r="A2699" s="201">
        <v>104488</v>
      </c>
      <c r="B2699" s="204" t="s">
        <v>32</v>
      </c>
      <c r="C2699" s="201" t="s">
        <v>26</v>
      </c>
      <c r="D2699" s="305">
        <v>2599.14</v>
      </c>
      <c r="E2699" s="202" t="s">
        <v>18406</v>
      </c>
      <c r="F2699" s="305">
        <v>2658.99</v>
      </c>
    </row>
    <row r="2700" spans="1:6" ht="40.5">
      <c r="A2700" s="201" t="s">
        <v>6205</v>
      </c>
      <c r="B2700" s="204" t="s">
        <v>6206</v>
      </c>
      <c r="C2700" s="201" t="s">
        <v>26</v>
      </c>
      <c r="D2700" s="205" t="s">
        <v>21547</v>
      </c>
      <c r="E2700" s="202" t="s">
        <v>18406</v>
      </c>
      <c r="F2700" s="205" t="s">
        <v>21548</v>
      </c>
    </row>
    <row r="2701" spans="1:6" ht="81">
      <c r="A2701" s="201" t="s">
        <v>6207</v>
      </c>
      <c r="B2701" s="204" t="s">
        <v>6208</v>
      </c>
      <c r="C2701" s="201" t="s">
        <v>26</v>
      </c>
      <c r="D2701" s="205" t="s">
        <v>21549</v>
      </c>
      <c r="E2701" s="202" t="s">
        <v>18406</v>
      </c>
      <c r="F2701" s="205" t="s">
        <v>21550</v>
      </c>
    </row>
    <row r="2702" spans="1:6" ht="40.5">
      <c r="A2702" s="201" t="s">
        <v>6209</v>
      </c>
      <c r="B2702" s="204" t="s">
        <v>6210</v>
      </c>
      <c r="C2702" s="201" t="s">
        <v>31</v>
      </c>
      <c r="D2702" s="205" t="s">
        <v>17595</v>
      </c>
      <c r="E2702" s="202" t="s">
        <v>18406</v>
      </c>
      <c r="F2702" s="205" t="s">
        <v>17400</v>
      </c>
    </row>
    <row r="2703" spans="1:6" ht="54">
      <c r="A2703" s="201" t="s">
        <v>6212</v>
      </c>
      <c r="B2703" s="204" t="s">
        <v>6213</v>
      </c>
      <c r="C2703" s="201" t="s">
        <v>31</v>
      </c>
      <c r="D2703" s="205" t="s">
        <v>15888</v>
      </c>
      <c r="E2703" s="202" t="s">
        <v>18406</v>
      </c>
      <c r="F2703" s="205" t="s">
        <v>14215</v>
      </c>
    </row>
    <row r="2704" spans="1:6" ht="54">
      <c r="A2704" s="201" t="s">
        <v>6215</v>
      </c>
      <c r="B2704" s="204" t="s">
        <v>6216</v>
      </c>
      <c r="C2704" s="201" t="s">
        <v>31</v>
      </c>
      <c r="D2704" s="205" t="s">
        <v>21551</v>
      </c>
      <c r="E2704" s="202" t="s">
        <v>18406</v>
      </c>
      <c r="F2704" s="205" t="s">
        <v>21552</v>
      </c>
    </row>
    <row r="2705" spans="1:6" ht="40.5">
      <c r="A2705" s="201" t="s">
        <v>6217</v>
      </c>
      <c r="B2705" s="204" t="s">
        <v>6218</v>
      </c>
      <c r="C2705" s="201" t="s">
        <v>31</v>
      </c>
      <c r="D2705" s="205" t="s">
        <v>9167</v>
      </c>
      <c r="E2705" s="202" t="s">
        <v>18406</v>
      </c>
      <c r="F2705" s="205" t="s">
        <v>21553</v>
      </c>
    </row>
    <row r="2706" spans="1:6" ht="54">
      <c r="A2706" s="201" t="s">
        <v>6220</v>
      </c>
      <c r="B2706" s="204" t="s">
        <v>6221</v>
      </c>
      <c r="C2706" s="201" t="s">
        <v>31</v>
      </c>
      <c r="D2706" s="205" t="s">
        <v>9976</v>
      </c>
      <c r="E2706" s="202" t="s">
        <v>18406</v>
      </c>
      <c r="F2706" s="205" t="s">
        <v>17419</v>
      </c>
    </row>
    <row r="2707" spans="1:6" ht="54">
      <c r="A2707" s="201" t="s">
        <v>6223</v>
      </c>
      <c r="B2707" s="204" t="s">
        <v>6224</v>
      </c>
      <c r="C2707" s="201" t="s">
        <v>381</v>
      </c>
      <c r="D2707" s="205" t="s">
        <v>21554</v>
      </c>
      <c r="E2707" s="202" t="s">
        <v>18406</v>
      </c>
      <c r="F2707" s="205" t="s">
        <v>9024</v>
      </c>
    </row>
    <row r="2708" spans="1:6" ht="27">
      <c r="A2708" s="201" t="s">
        <v>6226</v>
      </c>
      <c r="B2708" s="204" t="s">
        <v>6227</v>
      </c>
      <c r="C2708" s="201" t="s">
        <v>217</v>
      </c>
      <c r="D2708" s="205" t="s">
        <v>8638</v>
      </c>
      <c r="E2708" s="202" t="s">
        <v>18406</v>
      </c>
      <c r="F2708" s="205" t="s">
        <v>17324</v>
      </c>
    </row>
    <row r="2709" spans="1:6" ht="54">
      <c r="A2709" s="201" t="s">
        <v>6229</v>
      </c>
      <c r="B2709" s="204" t="s">
        <v>6230</v>
      </c>
      <c r="C2709" s="201" t="s">
        <v>31</v>
      </c>
      <c r="D2709" s="205" t="s">
        <v>21555</v>
      </c>
      <c r="E2709" s="202" t="s">
        <v>18406</v>
      </c>
      <c r="F2709" s="205" t="s">
        <v>21556</v>
      </c>
    </row>
    <row r="2710" spans="1:6" ht="54">
      <c r="A2710" s="201" t="s">
        <v>6231</v>
      </c>
      <c r="B2710" s="204" t="s">
        <v>6232</v>
      </c>
      <c r="C2710" s="201" t="s">
        <v>31</v>
      </c>
      <c r="D2710" s="205" t="s">
        <v>21557</v>
      </c>
      <c r="E2710" s="202" t="s">
        <v>18406</v>
      </c>
      <c r="F2710" s="205" t="s">
        <v>21558</v>
      </c>
    </row>
    <row r="2711" spans="1:6" ht="40.5">
      <c r="A2711" s="201" t="s">
        <v>6233</v>
      </c>
      <c r="B2711" s="204" t="s">
        <v>6234</v>
      </c>
      <c r="C2711" s="201" t="s">
        <v>31</v>
      </c>
      <c r="D2711" s="205" t="s">
        <v>21559</v>
      </c>
      <c r="E2711" s="202" t="s">
        <v>18406</v>
      </c>
      <c r="F2711" s="205" t="s">
        <v>21560</v>
      </c>
    </row>
    <row r="2712" spans="1:6" ht="40.5">
      <c r="A2712" s="201" t="s">
        <v>6235</v>
      </c>
      <c r="B2712" s="204" t="s">
        <v>6236</v>
      </c>
      <c r="C2712" s="201" t="s">
        <v>31</v>
      </c>
      <c r="D2712" s="205" t="s">
        <v>6680</v>
      </c>
      <c r="E2712" s="202" t="s">
        <v>18406</v>
      </c>
      <c r="F2712" s="205" t="s">
        <v>21561</v>
      </c>
    </row>
    <row r="2713" spans="1:6" ht="27">
      <c r="A2713" s="201" t="s">
        <v>6237</v>
      </c>
      <c r="B2713" s="204" t="s">
        <v>6238</v>
      </c>
      <c r="C2713" s="201" t="s">
        <v>31</v>
      </c>
      <c r="D2713" s="205" t="s">
        <v>14149</v>
      </c>
      <c r="E2713" s="202" t="s">
        <v>18406</v>
      </c>
      <c r="F2713" s="205" t="s">
        <v>21562</v>
      </c>
    </row>
    <row r="2714" spans="1:6" ht="40.5">
      <c r="A2714" s="201" t="s">
        <v>6240</v>
      </c>
      <c r="B2714" s="204" t="s">
        <v>6241</v>
      </c>
      <c r="C2714" s="201" t="s">
        <v>31</v>
      </c>
      <c r="D2714" s="205" t="s">
        <v>21563</v>
      </c>
      <c r="E2714" s="202" t="s">
        <v>18406</v>
      </c>
      <c r="F2714" s="205" t="s">
        <v>21564</v>
      </c>
    </row>
    <row r="2715" spans="1:6" ht="40.5">
      <c r="A2715" s="201" t="s">
        <v>6243</v>
      </c>
      <c r="B2715" s="204" t="s">
        <v>6244</v>
      </c>
      <c r="C2715" s="201" t="s">
        <v>31</v>
      </c>
      <c r="D2715" s="205" t="s">
        <v>17724</v>
      </c>
      <c r="E2715" s="202" t="s">
        <v>18406</v>
      </c>
      <c r="F2715" s="205" t="s">
        <v>6721</v>
      </c>
    </row>
    <row r="2716" spans="1:6" ht="40.5">
      <c r="A2716" s="201" t="s">
        <v>6246</v>
      </c>
      <c r="B2716" s="204" t="s">
        <v>6247</v>
      </c>
      <c r="C2716" s="201" t="s">
        <v>31</v>
      </c>
      <c r="D2716" s="205" t="s">
        <v>21565</v>
      </c>
      <c r="E2716" s="202" t="s">
        <v>18406</v>
      </c>
      <c r="F2716" s="205" t="s">
        <v>17235</v>
      </c>
    </row>
    <row r="2717" spans="1:6" ht="40.5">
      <c r="A2717" s="201" t="s">
        <v>6248</v>
      </c>
      <c r="B2717" s="204" t="s">
        <v>6249</v>
      </c>
      <c r="C2717" s="201" t="s">
        <v>31</v>
      </c>
      <c r="D2717" s="205" t="s">
        <v>21566</v>
      </c>
      <c r="E2717" s="202" t="s">
        <v>18406</v>
      </c>
      <c r="F2717" s="205" t="s">
        <v>21567</v>
      </c>
    </row>
    <row r="2718" spans="1:6" ht="40.5">
      <c r="A2718" s="201" t="s">
        <v>6251</v>
      </c>
      <c r="B2718" s="204" t="s">
        <v>6252</v>
      </c>
      <c r="C2718" s="201" t="s">
        <v>31</v>
      </c>
      <c r="D2718" s="205" t="s">
        <v>7085</v>
      </c>
      <c r="E2718" s="202" t="s">
        <v>18406</v>
      </c>
      <c r="F2718" s="205" t="s">
        <v>340</v>
      </c>
    </row>
    <row r="2719" spans="1:6" ht="40.5">
      <c r="A2719" s="201" t="s">
        <v>6253</v>
      </c>
      <c r="B2719" s="204" t="s">
        <v>6254</v>
      </c>
      <c r="C2719" s="201" t="s">
        <v>31</v>
      </c>
      <c r="D2719" s="205" t="s">
        <v>17436</v>
      </c>
      <c r="E2719" s="202" t="s">
        <v>18406</v>
      </c>
      <c r="F2719" s="205" t="s">
        <v>21568</v>
      </c>
    </row>
    <row r="2720" spans="1:6" ht="40.5">
      <c r="A2720" s="201" t="s">
        <v>6255</v>
      </c>
      <c r="B2720" s="204" t="s">
        <v>6256</v>
      </c>
      <c r="C2720" s="201" t="s">
        <v>31</v>
      </c>
      <c r="D2720" s="205" t="s">
        <v>21569</v>
      </c>
      <c r="E2720" s="202" t="s">
        <v>18406</v>
      </c>
      <c r="F2720" s="205" t="s">
        <v>21570</v>
      </c>
    </row>
    <row r="2721" spans="1:6" ht="40.5">
      <c r="A2721" s="201" t="s">
        <v>6257</v>
      </c>
      <c r="B2721" s="204" t="s">
        <v>6258</v>
      </c>
      <c r="C2721" s="201" t="s">
        <v>31</v>
      </c>
      <c r="D2721" s="205" t="s">
        <v>21571</v>
      </c>
      <c r="E2721" s="202" t="s">
        <v>18406</v>
      </c>
      <c r="F2721" s="205" t="s">
        <v>21572</v>
      </c>
    </row>
    <row r="2722" spans="1:6" ht="40.5">
      <c r="A2722" s="201" t="s">
        <v>6259</v>
      </c>
      <c r="B2722" s="204" t="s">
        <v>6260</v>
      </c>
      <c r="C2722" s="201" t="s">
        <v>31</v>
      </c>
      <c r="D2722" s="205" t="s">
        <v>21573</v>
      </c>
      <c r="E2722" s="202" t="s">
        <v>18406</v>
      </c>
      <c r="F2722" s="205" t="s">
        <v>21574</v>
      </c>
    </row>
    <row r="2723" spans="1:6" ht="40.5">
      <c r="A2723" s="201" t="s">
        <v>6261</v>
      </c>
      <c r="B2723" s="204" t="s">
        <v>6262</v>
      </c>
      <c r="C2723" s="201" t="s">
        <v>31</v>
      </c>
      <c r="D2723" s="205" t="s">
        <v>21575</v>
      </c>
      <c r="E2723" s="202" t="s">
        <v>18406</v>
      </c>
      <c r="F2723" s="205" t="s">
        <v>733</v>
      </c>
    </row>
    <row r="2724" spans="1:6" ht="27">
      <c r="A2724" s="201" t="s">
        <v>6263</v>
      </c>
      <c r="B2724" s="204" t="s">
        <v>6264</v>
      </c>
      <c r="C2724" s="201" t="s">
        <v>31</v>
      </c>
      <c r="D2724" s="205" t="s">
        <v>14797</v>
      </c>
      <c r="E2724" s="202" t="s">
        <v>18406</v>
      </c>
      <c r="F2724" s="205" t="s">
        <v>21576</v>
      </c>
    </row>
    <row r="2725" spans="1:6" ht="54">
      <c r="A2725" s="201" t="s">
        <v>6266</v>
      </c>
      <c r="B2725" s="204" t="s">
        <v>6267</v>
      </c>
      <c r="C2725" s="201" t="s">
        <v>217</v>
      </c>
      <c r="D2725" s="205" t="s">
        <v>10172</v>
      </c>
      <c r="E2725" s="202" t="s">
        <v>18406</v>
      </c>
      <c r="F2725" s="205" t="s">
        <v>13078</v>
      </c>
    </row>
    <row r="2726" spans="1:6" ht="54">
      <c r="A2726" s="201" t="s">
        <v>6269</v>
      </c>
      <c r="B2726" s="204" t="s">
        <v>6270</v>
      </c>
      <c r="C2726" s="201" t="s">
        <v>217</v>
      </c>
      <c r="D2726" s="205" t="s">
        <v>17897</v>
      </c>
      <c r="E2726" s="202" t="s">
        <v>18406</v>
      </c>
      <c r="F2726" s="205" t="s">
        <v>17093</v>
      </c>
    </row>
    <row r="2727" spans="1:6" ht="54">
      <c r="A2727" s="201" t="s">
        <v>6271</v>
      </c>
      <c r="B2727" s="204" t="s">
        <v>6272</v>
      </c>
      <c r="C2727" s="201" t="s">
        <v>217</v>
      </c>
      <c r="D2727" s="205" t="s">
        <v>6520</v>
      </c>
      <c r="E2727" s="202" t="s">
        <v>18406</v>
      </c>
      <c r="F2727" s="205" t="s">
        <v>3592</v>
      </c>
    </row>
    <row r="2728" spans="1:6" ht="54">
      <c r="A2728" s="201" t="s">
        <v>6273</v>
      </c>
      <c r="B2728" s="204" t="s">
        <v>6274</v>
      </c>
      <c r="C2728" s="201" t="s">
        <v>217</v>
      </c>
      <c r="D2728" s="205" t="s">
        <v>2342</v>
      </c>
      <c r="E2728" s="202" t="s">
        <v>18406</v>
      </c>
      <c r="F2728" s="205" t="s">
        <v>17299</v>
      </c>
    </row>
    <row r="2729" spans="1:6" ht="54">
      <c r="A2729" s="201" t="s">
        <v>6276</v>
      </c>
      <c r="B2729" s="204" t="s">
        <v>6277</v>
      </c>
      <c r="C2729" s="201" t="s">
        <v>217</v>
      </c>
      <c r="D2729" s="205" t="s">
        <v>17283</v>
      </c>
      <c r="E2729" s="202" t="s">
        <v>18406</v>
      </c>
      <c r="F2729" s="205" t="s">
        <v>11133</v>
      </c>
    </row>
    <row r="2730" spans="1:6" ht="54">
      <c r="A2730" s="201" t="s">
        <v>6279</v>
      </c>
      <c r="B2730" s="204" t="s">
        <v>6280</v>
      </c>
      <c r="C2730" s="201" t="s">
        <v>217</v>
      </c>
      <c r="D2730" s="205" t="s">
        <v>21577</v>
      </c>
      <c r="E2730" s="202" t="s">
        <v>18406</v>
      </c>
      <c r="F2730" s="205" t="s">
        <v>8990</v>
      </c>
    </row>
    <row r="2731" spans="1:6" ht="54">
      <c r="A2731" s="201" t="s">
        <v>6282</v>
      </c>
      <c r="B2731" s="204" t="s">
        <v>6283</v>
      </c>
      <c r="C2731" s="201" t="s">
        <v>217</v>
      </c>
      <c r="D2731" s="205" t="s">
        <v>1310</v>
      </c>
      <c r="E2731" s="202" t="s">
        <v>18406</v>
      </c>
      <c r="F2731" s="205" t="s">
        <v>17288</v>
      </c>
    </row>
    <row r="2732" spans="1:6" ht="54">
      <c r="A2732" s="201" t="s">
        <v>6285</v>
      </c>
      <c r="B2732" s="204" t="s">
        <v>6286</v>
      </c>
      <c r="C2732" s="201" t="s">
        <v>217</v>
      </c>
      <c r="D2732" s="205" t="s">
        <v>21578</v>
      </c>
      <c r="E2732" s="202" t="s">
        <v>18406</v>
      </c>
      <c r="F2732" s="205" t="s">
        <v>2493</v>
      </c>
    </row>
    <row r="2733" spans="1:6" ht="54">
      <c r="A2733" s="201" t="s">
        <v>6287</v>
      </c>
      <c r="B2733" s="204" t="s">
        <v>6288</v>
      </c>
      <c r="C2733" s="201" t="s">
        <v>217</v>
      </c>
      <c r="D2733" s="205" t="s">
        <v>21579</v>
      </c>
      <c r="E2733" s="202" t="s">
        <v>18406</v>
      </c>
      <c r="F2733" s="205" t="s">
        <v>17531</v>
      </c>
    </row>
    <row r="2734" spans="1:6" ht="54">
      <c r="A2734" s="201" t="s">
        <v>6289</v>
      </c>
      <c r="B2734" s="204" t="s">
        <v>6290</v>
      </c>
      <c r="C2734" s="201" t="s">
        <v>217</v>
      </c>
      <c r="D2734" s="205" t="s">
        <v>2332</v>
      </c>
      <c r="E2734" s="202" t="s">
        <v>18406</v>
      </c>
      <c r="F2734" s="205" t="s">
        <v>12912</v>
      </c>
    </row>
    <row r="2735" spans="1:6" ht="54">
      <c r="A2735" s="201" t="s">
        <v>6292</v>
      </c>
      <c r="B2735" s="204" t="s">
        <v>6293</v>
      </c>
      <c r="C2735" s="201" t="s">
        <v>217</v>
      </c>
      <c r="D2735" s="205" t="s">
        <v>6402</v>
      </c>
      <c r="E2735" s="202" t="s">
        <v>18406</v>
      </c>
      <c r="F2735" s="205" t="s">
        <v>14291</v>
      </c>
    </row>
    <row r="2736" spans="1:6" ht="54">
      <c r="A2736" s="201" t="s">
        <v>6294</v>
      </c>
      <c r="B2736" s="204" t="s">
        <v>6295</v>
      </c>
      <c r="C2736" s="201" t="s">
        <v>217</v>
      </c>
      <c r="D2736" s="205" t="s">
        <v>6414</v>
      </c>
      <c r="E2736" s="202" t="s">
        <v>18406</v>
      </c>
      <c r="F2736" s="205" t="s">
        <v>8582</v>
      </c>
    </row>
    <row r="2737" spans="1:6" ht="54">
      <c r="A2737" s="201" t="s">
        <v>6297</v>
      </c>
      <c r="B2737" s="204" t="s">
        <v>6298</v>
      </c>
      <c r="C2737" s="201" t="s">
        <v>217</v>
      </c>
      <c r="D2737" s="205" t="s">
        <v>2028</v>
      </c>
      <c r="E2737" s="202" t="s">
        <v>18406</v>
      </c>
      <c r="F2737" s="205" t="s">
        <v>2844</v>
      </c>
    </row>
    <row r="2738" spans="1:6" ht="54">
      <c r="A2738" s="201" t="s">
        <v>6300</v>
      </c>
      <c r="B2738" s="204" t="s">
        <v>6301</v>
      </c>
      <c r="C2738" s="201" t="s">
        <v>217</v>
      </c>
      <c r="D2738" s="205" t="s">
        <v>1258</v>
      </c>
      <c r="E2738" s="202" t="s">
        <v>18406</v>
      </c>
      <c r="F2738" s="205" t="s">
        <v>17759</v>
      </c>
    </row>
    <row r="2739" spans="1:6" ht="54">
      <c r="A2739" s="201" t="s">
        <v>6302</v>
      </c>
      <c r="B2739" s="204" t="s">
        <v>6303</v>
      </c>
      <c r="C2739" s="201" t="s">
        <v>217</v>
      </c>
      <c r="D2739" s="205" t="s">
        <v>5635</v>
      </c>
      <c r="E2739" s="202" t="s">
        <v>18406</v>
      </c>
      <c r="F2739" s="205" t="s">
        <v>6355</v>
      </c>
    </row>
    <row r="2740" spans="1:6" ht="54">
      <c r="A2740" s="201" t="s">
        <v>6304</v>
      </c>
      <c r="B2740" s="204" t="s">
        <v>6305</v>
      </c>
      <c r="C2740" s="201" t="s">
        <v>217</v>
      </c>
      <c r="D2740" s="205" t="s">
        <v>5793</v>
      </c>
      <c r="E2740" s="202" t="s">
        <v>18406</v>
      </c>
      <c r="F2740" s="205" t="s">
        <v>5784</v>
      </c>
    </row>
    <row r="2741" spans="1:6" ht="54">
      <c r="A2741" s="201" t="s">
        <v>6306</v>
      </c>
      <c r="B2741" s="204" t="s">
        <v>6307</v>
      </c>
      <c r="C2741" s="201" t="s">
        <v>217</v>
      </c>
      <c r="D2741" s="205" t="s">
        <v>2753</v>
      </c>
      <c r="E2741" s="202" t="s">
        <v>18406</v>
      </c>
      <c r="F2741" s="205" t="s">
        <v>21580</v>
      </c>
    </row>
    <row r="2742" spans="1:6" ht="54">
      <c r="A2742" s="201" t="s">
        <v>6309</v>
      </c>
      <c r="B2742" s="204" t="s">
        <v>6310</v>
      </c>
      <c r="C2742" s="201" t="s">
        <v>217</v>
      </c>
      <c r="D2742" s="205" t="s">
        <v>21268</v>
      </c>
      <c r="E2742" s="202" t="s">
        <v>18406</v>
      </c>
      <c r="F2742" s="205" t="s">
        <v>9706</v>
      </c>
    </row>
    <row r="2743" spans="1:6" ht="54">
      <c r="A2743" s="201" t="s">
        <v>6312</v>
      </c>
      <c r="B2743" s="204" t="s">
        <v>6313</v>
      </c>
      <c r="C2743" s="201" t="s">
        <v>217</v>
      </c>
      <c r="D2743" s="205" t="s">
        <v>21581</v>
      </c>
      <c r="E2743" s="202" t="s">
        <v>18406</v>
      </c>
      <c r="F2743" s="205" t="s">
        <v>8489</v>
      </c>
    </row>
    <row r="2744" spans="1:6" ht="54">
      <c r="A2744" s="201" t="s">
        <v>6315</v>
      </c>
      <c r="B2744" s="204" t="s">
        <v>6316</v>
      </c>
      <c r="C2744" s="201" t="s">
        <v>217</v>
      </c>
      <c r="D2744" s="205" t="s">
        <v>6890</v>
      </c>
      <c r="E2744" s="202" t="s">
        <v>18406</v>
      </c>
      <c r="F2744" s="205" t="s">
        <v>18100</v>
      </c>
    </row>
    <row r="2745" spans="1:6" ht="54">
      <c r="A2745" s="201" t="s">
        <v>6317</v>
      </c>
      <c r="B2745" s="204" t="s">
        <v>6318</v>
      </c>
      <c r="C2745" s="201" t="s">
        <v>217</v>
      </c>
      <c r="D2745" s="205" t="s">
        <v>21582</v>
      </c>
      <c r="E2745" s="202" t="s">
        <v>18406</v>
      </c>
      <c r="F2745" s="205" t="s">
        <v>17505</v>
      </c>
    </row>
    <row r="2746" spans="1:6" ht="54">
      <c r="A2746" s="201" t="s">
        <v>6320</v>
      </c>
      <c r="B2746" s="204" t="s">
        <v>6321</v>
      </c>
      <c r="C2746" s="201" t="s">
        <v>217</v>
      </c>
      <c r="D2746" s="205" t="s">
        <v>12696</v>
      </c>
      <c r="E2746" s="202" t="s">
        <v>18406</v>
      </c>
      <c r="F2746" s="205" t="s">
        <v>6614</v>
      </c>
    </row>
    <row r="2747" spans="1:6" ht="54">
      <c r="A2747" s="201" t="s">
        <v>6323</v>
      </c>
      <c r="B2747" s="204" t="s">
        <v>6324</v>
      </c>
      <c r="C2747" s="201" t="s">
        <v>217</v>
      </c>
      <c r="D2747" s="205" t="s">
        <v>9304</v>
      </c>
      <c r="E2747" s="202" t="s">
        <v>18406</v>
      </c>
      <c r="F2747" s="205" t="s">
        <v>9212</v>
      </c>
    </row>
    <row r="2748" spans="1:6" ht="54">
      <c r="A2748" s="201" t="s">
        <v>6326</v>
      </c>
      <c r="B2748" s="204" t="s">
        <v>6327</v>
      </c>
      <c r="C2748" s="201" t="s">
        <v>217</v>
      </c>
      <c r="D2748" s="205" t="s">
        <v>17186</v>
      </c>
      <c r="E2748" s="202" t="s">
        <v>18406</v>
      </c>
      <c r="F2748" s="205" t="s">
        <v>13737</v>
      </c>
    </row>
    <row r="2749" spans="1:6" ht="54">
      <c r="A2749" s="201" t="s">
        <v>6328</v>
      </c>
      <c r="B2749" s="204" t="s">
        <v>6329</v>
      </c>
      <c r="C2749" s="201" t="s">
        <v>217</v>
      </c>
      <c r="D2749" s="205" t="s">
        <v>17519</v>
      </c>
      <c r="E2749" s="202" t="s">
        <v>18406</v>
      </c>
      <c r="F2749" s="205" t="s">
        <v>5542</v>
      </c>
    </row>
    <row r="2750" spans="1:6" ht="54">
      <c r="A2750" s="201" t="s">
        <v>6331</v>
      </c>
      <c r="B2750" s="204" t="s">
        <v>6332</v>
      </c>
      <c r="C2750" s="201" t="s">
        <v>217</v>
      </c>
      <c r="D2750" s="205" t="s">
        <v>21583</v>
      </c>
      <c r="E2750" s="202" t="s">
        <v>18406</v>
      </c>
      <c r="F2750" s="205" t="s">
        <v>11264</v>
      </c>
    </row>
    <row r="2751" spans="1:6" ht="54">
      <c r="A2751" s="201" t="s">
        <v>6334</v>
      </c>
      <c r="B2751" s="204" t="s">
        <v>6335</v>
      </c>
      <c r="C2751" s="201" t="s">
        <v>217</v>
      </c>
      <c r="D2751" s="205" t="s">
        <v>16579</v>
      </c>
      <c r="E2751" s="202" t="s">
        <v>18406</v>
      </c>
      <c r="F2751" s="205" t="s">
        <v>5667</v>
      </c>
    </row>
    <row r="2752" spans="1:6" ht="54">
      <c r="A2752" s="201" t="s">
        <v>6337</v>
      </c>
      <c r="B2752" s="204" t="s">
        <v>6338</v>
      </c>
      <c r="C2752" s="201" t="s">
        <v>217</v>
      </c>
      <c r="D2752" s="205" t="s">
        <v>8598</v>
      </c>
      <c r="E2752" s="202" t="s">
        <v>18406</v>
      </c>
      <c r="F2752" s="205" t="s">
        <v>12928</v>
      </c>
    </row>
    <row r="2753" spans="1:6" ht="54">
      <c r="A2753" s="201" t="s">
        <v>6340</v>
      </c>
      <c r="B2753" s="204" t="s">
        <v>6341</v>
      </c>
      <c r="C2753" s="201" t="s">
        <v>217</v>
      </c>
      <c r="D2753" s="205" t="s">
        <v>12891</v>
      </c>
      <c r="E2753" s="202" t="s">
        <v>18406</v>
      </c>
      <c r="F2753" s="205" t="s">
        <v>5718</v>
      </c>
    </row>
    <row r="2754" spans="1:6" ht="54">
      <c r="A2754" s="201" t="s">
        <v>6343</v>
      </c>
      <c r="B2754" s="204" t="s">
        <v>6344</v>
      </c>
      <c r="C2754" s="201" t="s">
        <v>217</v>
      </c>
      <c r="D2754" s="205" t="s">
        <v>21584</v>
      </c>
      <c r="E2754" s="202" t="s">
        <v>18406</v>
      </c>
      <c r="F2754" s="205" t="s">
        <v>17358</v>
      </c>
    </row>
    <row r="2755" spans="1:6" ht="54">
      <c r="A2755" s="201" t="s">
        <v>6345</v>
      </c>
      <c r="B2755" s="204" t="s">
        <v>6346</v>
      </c>
      <c r="C2755" s="201" t="s">
        <v>217</v>
      </c>
      <c r="D2755" s="205" t="s">
        <v>21585</v>
      </c>
      <c r="E2755" s="202" t="s">
        <v>18406</v>
      </c>
      <c r="F2755" s="205" t="s">
        <v>21586</v>
      </c>
    </row>
    <row r="2756" spans="1:6" ht="54">
      <c r="A2756" s="201" t="s">
        <v>6348</v>
      </c>
      <c r="B2756" s="204" t="s">
        <v>6349</v>
      </c>
      <c r="C2756" s="201" t="s">
        <v>217</v>
      </c>
      <c r="D2756" s="205" t="s">
        <v>21587</v>
      </c>
      <c r="E2756" s="202" t="s">
        <v>18406</v>
      </c>
      <c r="F2756" s="205" t="s">
        <v>21253</v>
      </c>
    </row>
    <row r="2757" spans="1:6" ht="54">
      <c r="A2757" s="201" t="s">
        <v>6350</v>
      </c>
      <c r="B2757" s="204" t="s">
        <v>6351</v>
      </c>
      <c r="C2757" s="201" t="s">
        <v>217</v>
      </c>
      <c r="D2757" s="205" t="s">
        <v>221</v>
      </c>
      <c r="E2757" s="202" t="s">
        <v>18406</v>
      </c>
      <c r="F2757" s="205" t="s">
        <v>17896</v>
      </c>
    </row>
    <row r="2758" spans="1:6" ht="54">
      <c r="A2758" s="201" t="s">
        <v>6353</v>
      </c>
      <c r="B2758" s="204" t="s">
        <v>6354</v>
      </c>
      <c r="C2758" s="201" t="s">
        <v>217</v>
      </c>
      <c r="D2758" s="205" t="s">
        <v>11061</v>
      </c>
      <c r="E2758" s="202" t="s">
        <v>18406</v>
      </c>
      <c r="F2758" s="205" t="s">
        <v>1310</v>
      </c>
    </row>
    <row r="2759" spans="1:6" ht="54">
      <c r="A2759" s="201" t="s">
        <v>6356</v>
      </c>
      <c r="B2759" s="204" t="s">
        <v>6357</v>
      </c>
      <c r="C2759" s="201" t="s">
        <v>217</v>
      </c>
      <c r="D2759" s="205" t="s">
        <v>21588</v>
      </c>
      <c r="E2759" s="202" t="s">
        <v>18406</v>
      </c>
      <c r="F2759" s="205" t="s">
        <v>17504</v>
      </c>
    </row>
    <row r="2760" spans="1:6" ht="54">
      <c r="A2760" s="201" t="s">
        <v>6358</v>
      </c>
      <c r="B2760" s="204" t="s">
        <v>6359</v>
      </c>
      <c r="C2760" s="201" t="s">
        <v>217</v>
      </c>
      <c r="D2760" s="205" t="s">
        <v>9928</v>
      </c>
      <c r="E2760" s="202" t="s">
        <v>18406</v>
      </c>
      <c r="F2760" s="205" t="s">
        <v>17895</v>
      </c>
    </row>
    <row r="2761" spans="1:6" ht="54">
      <c r="A2761" s="201" t="s">
        <v>6360</v>
      </c>
      <c r="B2761" s="204" t="s">
        <v>6361</v>
      </c>
      <c r="C2761" s="201" t="s">
        <v>217</v>
      </c>
      <c r="D2761" s="205" t="s">
        <v>11190</v>
      </c>
      <c r="E2761" s="202" t="s">
        <v>18406</v>
      </c>
      <c r="F2761" s="205" t="s">
        <v>17503</v>
      </c>
    </row>
    <row r="2762" spans="1:6" ht="54">
      <c r="A2762" s="201" t="s">
        <v>6363</v>
      </c>
      <c r="B2762" s="204" t="s">
        <v>6364</v>
      </c>
      <c r="C2762" s="201" t="s">
        <v>217</v>
      </c>
      <c r="D2762" s="205" t="s">
        <v>12626</v>
      </c>
      <c r="E2762" s="202" t="s">
        <v>18406</v>
      </c>
      <c r="F2762" s="205" t="s">
        <v>21589</v>
      </c>
    </row>
    <row r="2763" spans="1:6" ht="54">
      <c r="A2763" s="201" t="s">
        <v>6366</v>
      </c>
      <c r="B2763" s="204" t="s">
        <v>6367</v>
      </c>
      <c r="C2763" s="201" t="s">
        <v>217</v>
      </c>
      <c r="D2763" s="205" t="s">
        <v>13829</v>
      </c>
      <c r="E2763" s="202" t="s">
        <v>18406</v>
      </c>
      <c r="F2763" s="205" t="s">
        <v>10563</v>
      </c>
    </row>
    <row r="2764" spans="1:6" ht="54">
      <c r="A2764" s="201" t="s">
        <v>6369</v>
      </c>
      <c r="B2764" s="204" t="s">
        <v>6370</v>
      </c>
      <c r="C2764" s="201" t="s">
        <v>217</v>
      </c>
      <c r="D2764" s="205" t="s">
        <v>21585</v>
      </c>
      <c r="E2764" s="202" t="s">
        <v>18406</v>
      </c>
      <c r="F2764" s="205" t="s">
        <v>17289</v>
      </c>
    </row>
    <row r="2765" spans="1:6" ht="54">
      <c r="A2765" s="201" t="s">
        <v>6371</v>
      </c>
      <c r="B2765" s="204" t="s">
        <v>6372</v>
      </c>
      <c r="C2765" s="201" t="s">
        <v>217</v>
      </c>
      <c r="D2765" s="205" t="s">
        <v>21590</v>
      </c>
      <c r="E2765" s="202" t="s">
        <v>18406</v>
      </c>
      <c r="F2765" s="205" t="s">
        <v>21591</v>
      </c>
    </row>
    <row r="2766" spans="1:6" ht="54">
      <c r="A2766" s="201" t="s">
        <v>6373</v>
      </c>
      <c r="B2766" s="204" t="s">
        <v>6374</v>
      </c>
      <c r="C2766" s="201" t="s">
        <v>217</v>
      </c>
      <c r="D2766" s="205" t="s">
        <v>9874</v>
      </c>
      <c r="E2766" s="202" t="s">
        <v>18406</v>
      </c>
      <c r="F2766" s="205" t="s">
        <v>21592</v>
      </c>
    </row>
    <row r="2767" spans="1:6" ht="54">
      <c r="A2767" s="201" t="s">
        <v>6376</v>
      </c>
      <c r="B2767" s="204" t="s">
        <v>6377</v>
      </c>
      <c r="C2767" s="201" t="s">
        <v>217</v>
      </c>
      <c r="D2767" s="205" t="s">
        <v>21593</v>
      </c>
      <c r="E2767" s="202" t="s">
        <v>18406</v>
      </c>
      <c r="F2767" s="205" t="s">
        <v>21594</v>
      </c>
    </row>
    <row r="2768" spans="1:6" ht="54">
      <c r="A2768" s="201" t="s">
        <v>6379</v>
      </c>
      <c r="B2768" s="204" t="s">
        <v>6380</v>
      </c>
      <c r="C2768" s="201" t="s">
        <v>217</v>
      </c>
      <c r="D2768" s="205" t="s">
        <v>17762</v>
      </c>
      <c r="E2768" s="202" t="s">
        <v>18406</v>
      </c>
      <c r="F2768" s="205" t="s">
        <v>21595</v>
      </c>
    </row>
    <row r="2769" spans="1:6" ht="40.5">
      <c r="A2769" s="201" t="s">
        <v>6382</v>
      </c>
      <c r="B2769" s="204" t="s">
        <v>6383</v>
      </c>
      <c r="C2769" s="201" t="s">
        <v>217</v>
      </c>
      <c r="D2769" s="205" t="s">
        <v>2128</v>
      </c>
      <c r="E2769" s="202" t="s">
        <v>18406</v>
      </c>
      <c r="F2769" s="205" t="s">
        <v>8963</v>
      </c>
    </row>
    <row r="2770" spans="1:6" ht="40.5">
      <c r="A2770" s="201" t="s">
        <v>6384</v>
      </c>
      <c r="B2770" s="204" t="s">
        <v>6385</v>
      </c>
      <c r="C2770" s="201" t="s">
        <v>217</v>
      </c>
      <c r="D2770" s="205" t="s">
        <v>5555</v>
      </c>
      <c r="E2770" s="202" t="s">
        <v>18406</v>
      </c>
      <c r="F2770" s="205" t="s">
        <v>16861</v>
      </c>
    </row>
    <row r="2771" spans="1:6" ht="40.5">
      <c r="A2771" s="201" t="s">
        <v>6386</v>
      </c>
      <c r="B2771" s="204" t="s">
        <v>6387</v>
      </c>
      <c r="C2771" s="201" t="s">
        <v>217</v>
      </c>
      <c r="D2771" s="205" t="s">
        <v>21596</v>
      </c>
      <c r="E2771" s="202" t="s">
        <v>18406</v>
      </c>
      <c r="F2771" s="205" t="s">
        <v>16107</v>
      </c>
    </row>
    <row r="2772" spans="1:6" ht="54">
      <c r="A2772" s="201" t="s">
        <v>6389</v>
      </c>
      <c r="B2772" s="204" t="s">
        <v>6390</v>
      </c>
      <c r="C2772" s="201" t="s">
        <v>217</v>
      </c>
      <c r="D2772" s="205" t="s">
        <v>18629</v>
      </c>
      <c r="E2772" s="202" t="s">
        <v>18406</v>
      </c>
      <c r="F2772" s="205" t="s">
        <v>17089</v>
      </c>
    </row>
    <row r="2773" spans="1:6" ht="54">
      <c r="A2773" s="201" t="s">
        <v>6392</v>
      </c>
      <c r="B2773" s="204" t="s">
        <v>6393</v>
      </c>
      <c r="C2773" s="201" t="s">
        <v>217</v>
      </c>
      <c r="D2773" s="205" t="s">
        <v>18623</v>
      </c>
      <c r="E2773" s="202" t="s">
        <v>18406</v>
      </c>
      <c r="F2773" s="205" t="s">
        <v>17162</v>
      </c>
    </row>
    <row r="2774" spans="1:6" ht="54">
      <c r="A2774" s="201" t="s">
        <v>6394</v>
      </c>
      <c r="B2774" s="204" t="s">
        <v>6395</v>
      </c>
      <c r="C2774" s="201" t="s">
        <v>217</v>
      </c>
      <c r="D2774" s="205" t="s">
        <v>21597</v>
      </c>
      <c r="E2774" s="202" t="s">
        <v>18406</v>
      </c>
      <c r="F2774" s="205" t="s">
        <v>21598</v>
      </c>
    </row>
    <row r="2775" spans="1:6" ht="54">
      <c r="A2775" s="201" t="s">
        <v>6397</v>
      </c>
      <c r="B2775" s="204" t="s">
        <v>6398</v>
      </c>
      <c r="C2775" s="201" t="s">
        <v>217</v>
      </c>
      <c r="D2775" s="205" t="s">
        <v>18016</v>
      </c>
      <c r="E2775" s="202" t="s">
        <v>18406</v>
      </c>
      <c r="F2775" s="205" t="s">
        <v>21599</v>
      </c>
    </row>
    <row r="2776" spans="1:6" ht="54">
      <c r="A2776" s="201" t="s">
        <v>6400</v>
      </c>
      <c r="B2776" s="204" t="s">
        <v>6401</v>
      </c>
      <c r="C2776" s="201" t="s">
        <v>381</v>
      </c>
      <c r="D2776" s="205" t="s">
        <v>17955</v>
      </c>
      <c r="E2776" s="202" t="s">
        <v>18406</v>
      </c>
      <c r="F2776" s="205" t="s">
        <v>17953</v>
      </c>
    </row>
    <row r="2777" spans="1:6" ht="54">
      <c r="A2777" s="201" t="s">
        <v>6403</v>
      </c>
      <c r="B2777" s="204" t="s">
        <v>6404</v>
      </c>
      <c r="C2777" s="201" t="s">
        <v>381</v>
      </c>
      <c r="D2777" s="205" t="s">
        <v>3097</v>
      </c>
      <c r="E2777" s="202" t="s">
        <v>18406</v>
      </c>
      <c r="F2777" s="205" t="s">
        <v>1577</v>
      </c>
    </row>
    <row r="2778" spans="1:6" ht="54">
      <c r="A2778" s="201" t="s">
        <v>6405</v>
      </c>
      <c r="B2778" s="204" t="s">
        <v>6406</v>
      </c>
      <c r="C2778" s="201" t="s">
        <v>381</v>
      </c>
      <c r="D2778" s="205" t="s">
        <v>13743</v>
      </c>
      <c r="E2778" s="202" t="s">
        <v>18406</v>
      </c>
      <c r="F2778" s="205" t="s">
        <v>5793</v>
      </c>
    </row>
    <row r="2779" spans="1:6" ht="54">
      <c r="A2779" s="201" t="s">
        <v>6407</v>
      </c>
      <c r="B2779" s="204" t="s">
        <v>6408</v>
      </c>
      <c r="C2779" s="201" t="s">
        <v>381</v>
      </c>
      <c r="D2779" s="205" t="s">
        <v>894</v>
      </c>
      <c r="E2779" s="202" t="s">
        <v>18406</v>
      </c>
      <c r="F2779" s="205" t="s">
        <v>5765</v>
      </c>
    </row>
    <row r="2780" spans="1:6" ht="54">
      <c r="A2780" s="201" t="s">
        <v>6410</v>
      </c>
      <c r="B2780" s="204" t="s">
        <v>6411</v>
      </c>
      <c r="C2780" s="201" t="s">
        <v>381</v>
      </c>
      <c r="D2780" s="205" t="s">
        <v>2286</v>
      </c>
      <c r="E2780" s="202" t="s">
        <v>18406</v>
      </c>
      <c r="F2780" s="205" t="s">
        <v>10100</v>
      </c>
    </row>
    <row r="2781" spans="1:6" ht="54">
      <c r="A2781" s="201" t="s">
        <v>6412</v>
      </c>
      <c r="B2781" s="204" t="s">
        <v>6413</v>
      </c>
      <c r="C2781" s="201" t="s">
        <v>381</v>
      </c>
      <c r="D2781" s="205" t="s">
        <v>12245</v>
      </c>
      <c r="E2781" s="202" t="s">
        <v>18406</v>
      </c>
      <c r="F2781" s="205" t="s">
        <v>17750</v>
      </c>
    </row>
    <row r="2782" spans="1:6" ht="54">
      <c r="A2782" s="201" t="s">
        <v>6415</v>
      </c>
      <c r="B2782" s="204" t="s">
        <v>6416</v>
      </c>
      <c r="C2782" s="201" t="s">
        <v>381</v>
      </c>
      <c r="D2782" s="205" t="s">
        <v>21600</v>
      </c>
      <c r="E2782" s="202" t="s">
        <v>18406</v>
      </c>
      <c r="F2782" s="205" t="s">
        <v>2449</v>
      </c>
    </row>
    <row r="2783" spans="1:6" ht="54">
      <c r="A2783" s="201" t="s">
        <v>6417</v>
      </c>
      <c r="B2783" s="204" t="s">
        <v>6418</v>
      </c>
      <c r="C2783" s="201" t="s">
        <v>381</v>
      </c>
      <c r="D2783" s="205" t="s">
        <v>13855</v>
      </c>
      <c r="E2783" s="202" t="s">
        <v>18406</v>
      </c>
      <c r="F2783" s="205" t="s">
        <v>17687</v>
      </c>
    </row>
    <row r="2784" spans="1:6" ht="54">
      <c r="A2784" s="201" t="s">
        <v>6420</v>
      </c>
      <c r="B2784" s="204" t="s">
        <v>6421</v>
      </c>
      <c r="C2784" s="201" t="s">
        <v>381</v>
      </c>
      <c r="D2784" s="205" t="s">
        <v>708</v>
      </c>
      <c r="E2784" s="202" t="s">
        <v>18406</v>
      </c>
      <c r="F2784" s="205" t="s">
        <v>17916</v>
      </c>
    </row>
    <row r="2785" spans="1:6" ht="54">
      <c r="A2785" s="201" t="s">
        <v>6423</v>
      </c>
      <c r="B2785" s="204" t="s">
        <v>6424</v>
      </c>
      <c r="C2785" s="201" t="s">
        <v>381</v>
      </c>
      <c r="D2785" s="205" t="s">
        <v>16573</v>
      </c>
      <c r="E2785" s="202" t="s">
        <v>18406</v>
      </c>
      <c r="F2785" s="205" t="s">
        <v>6325</v>
      </c>
    </row>
    <row r="2786" spans="1:6" ht="54">
      <c r="A2786" s="201" t="s">
        <v>6426</v>
      </c>
      <c r="B2786" s="204" t="s">
        <v>6427</v>
      </c>
      <c r="C2786" s="201" t="s">
        <v>381</v>
      </c>
      <c r="D2786" s="205" t="s">
        <v>13081</v>
      </c>
      <c r="E2786" s="202" t="s">
        <v>18406</v>
      </c>
      <c r="F2786" s="205" t="s">
        <v>6362</v>
      </c>
    </row>
    <row r="2787" spans="1:6" ht="54">
      <c r="A2787" s="201" t="s">
        <v>6428</v>
      </c>
      <c r="B2787" s="204" t="s">
        <v>6429</v>
      </c>
      <c r="C2787" s="201" t="s">
        <v>381</v>
      </c>
      <c r="D2787" s="205" t="s">
        <v>19411</v>
      </c>
      <c r="E2787" s="202" t="s">
        <v>18406</v>
      </c>
      <c r="F2787" s="205" t="s">
        <v>21601</v>
      </c>
    </row>
    <row r="2788" spans="1:6" ht="54">
      <c r="A2788" s="201" t="s">
        <v>6431</v>
      </c>
      <c r="B2788" s="204" t="s">
        <v>6432</v>
      </c>
      <c r="C2788" s="201" t="s">
        <v>381</v>
      </c>
      <c r="D2788" s="205" t="s">
        <v>9979</v>
      </c>
      <c r="E2788" s="202" t="s">
        <v>18406</v>
      </c>
      <c r="F2788" s="205" t="s">
        <v>21268</v>
      </c>
    </row>
    <row r="2789" spans="1:6" ht="54">
      <c r="A2789" s="201" t="s">
        <v>6433</v>
      </c>
      <c r="B2789" s="204" t="s">
        <v>6434</v>
      </c>
      <c r="C2789" s="201" t="s">
        <v>381</v>
      </c>
      <c r="D2789" s="205" t="s">
        <v>3117</v>
      </c>
      <c r="E2789" s="202" t="s">
        <v>18406</v>
      </c>
      <c r="F2789" s="205" t="s">
        <v>12349</v>
      </c>
    </row>
    <row r="2790" spans="1:6" ht="54">
      <c r="A2790" s="201" t="s">
        <v>6435</v>
      </c>
      <c r="B2790" s="204" t="s">
        <v>6436</v>
      </c>
      <c r="C2790" s="201" t="s">
        <v>381</v>
      </c>
      <c r="D2790" s="205" t="s">
        <v>17297</v>
      </c>
      <c r="E2790" s="202" t="s">
        <v>18406</v>
      </c>
      <c r="F2790" s="205" t="s">
        <v>17321</v>
      </c>
    </row>
    <row r="2791" spans="1:6" ht="54">
      <c r="A2791" s="201" t="s">
        <v>6438</v>
      </c>
      <c r="B2791" s="204" t="s">
        <v>6439</v>
      </c>
      <c r="C2791" s="201" t="s">
        <v>381</v>
      </c>
      <c r="D2791" s="205" t="s">
        <v>6896</v>
      </c>
      <c r="E2791" s="202" t="s">
        <v>18406</v>
      </c>
      <c r="F2791" s="205" t="s">
        <v>955</v>
      </c>
    </row>
    <row r="2792" spans="1:6" ht="54">
      <c r="A2792" s="201" t="s">
        <v>6441</v>
      </c>
      <c r="B2792" s="204" t="s">
        <v>6442</v>
      </c>
      <c r="C2792" s="201" t="s">
        <v>381</v>
      </c>
      <c r="D2792" s="205" t="s">
        <v>4322</v>
      </c>
      <c r="E2792" s="202" t="s">
        <v>18406</v>
      </c>
      <c r="F2792" s="205" t="s">
        <v>5124</v>
      </c>
    </row>
    <row r="2793" spans="1:6" ht="54">
      <c r="A2793" s="201" t="s">
        <v>6443</v>
      </c>
      <c r="B2793" s="204" t="s">
        <v>6444</v>
      </c>
      <c r="C2793" s="201" t="s">
        <v>381</v>
      </c>
      <c r="D2793" s="205" t="s">
        <v>21602</v>
      </c>
      <c r="E2793" s="202" t="s">
        <v>18406</v>
      </c>
      <c r="F2793" s="205" t="s">
        <v>692</v>
      </c>
    </row>
    <row r="2794" spans="1:6" ht="54">
      <c r="A2794" s="201" t="s">
        <v>6446</v>
      </c>
      <c r="B2794" s="204" t="s">
        <v>6447</v>
      </c>
      <c r="C2794" s="201" t="s">
        <v>381</v>
      </c>
      <c r="D2794" s="205" t="s">
        <v>16135</v>
      </c>
      <c r="E2794" s="202" t="s">
        <v>18406</v>
      </c>
      <c r="F2794" s="205" t="s">
        <v>8263</v>
      </c>
    </row>
    <row r="2795" spans="1:6" ht="54">
      <c r="A2795" s="201" t="s">
        <v>6449</v>
      </c>
      <c r="B2795" s="204" t="s">
        <v>6450</v>
      </c>
      <c r="C2795" s="201" t="s">
        <v>381</v>
      </c>
      <c r="D2795" s="205" t="s">
        <v>17403</v>
      </c>
      <c r="E2795" s="202" t="s">
        <v>18406</v>
      </c>
      <c r="F2795" s="205" t="s">
        <v>17848</v>
      </c>
    </row>
    <row r="2796" spans="1:6" ht="54">
      <c r="A2796" s="201" t="s">
        <v>6451</v>
      </c>
      <c r="B2796" s="204" t="s">
        <v>6452</v>
      </c>
      <c r="C2796" s="201" t="s">
        <v>381</v>
      </c>
      <c r="D2796" s="205" t="s">
        <v>12699</v>
      </c>
      <c r="E2796" s="202" t="s">
        <v>18406</v>
      </c>
      <c r="F2796" s="205" t="s">
        <v>6589</v>
      </c>
    </row>
    <row r="2797" spans="1:6" ht="54">
      <c r="A2797" s="201" t="s">
        <v>6454</v>
      </c>
      <c r="B2797" s="204" t="s">
        <v>6455</v>
      </c>
      <c r="C2797" s="201" t="s">
        <v>381</v>
      </c>
      <c r="D2797" s="205" t="s">
        <v>11397</v>
      </c>
      <c r="E2797" s="202" t="s">
        <v>18406</v>
      </c>
      <c r="F2797" s="205" t="s">
        <v>17748</v>
      </c>
    </row>
    <row r="2798" spans="1:6" ht="54">
      <c r="A2798" s="201" t="s">
        <v>6456</v>
      </c>
      <c r="B2798" s="204" t="s">
        <v>6457</v>
      </c>
      <c r="C2798" s="201" t="s">
        <v>381</v>
      </c>
      <c r="D2798" s="205" t="s">
        <v>13066</v>
      </c>
      <c r="E2798" s="202" t="s">
        <v>18406</v>
      </c>
      <c r="F2798" s="205" t="s">
        <v>894</v>
      </c>
    </row>
    <row r="2799" spans="1:6" ht="54">
      <c r="A2799" s="201" t="s">
        <v>6459</v>
      </c>
      <c r="B2799" s="204" t="s">
        <v>6460</v>
      </c>
      <c r="C2799" s="201" t="s">
        <v>381</v>
      </c>
      <c r="D2799" s="205" t="s">
        <v>21603</v>
      </c>
      <c r="E2799" s="202" t="s">
        <v>18406</v>
      </c>
      <c r="F2799" s="205" t="s">
        <v>5579</v>
      </c>
    </row>
    <row r="2800" spans="1:6" ht="54">
      <c r="A2800" s="201" t="s">
        <v>6462</v>
      </c>
      <c r="B2800" s="204" t="s">
        <v>6463</v>
      </c>
      <c r="C2800" s="201" t="s">
        <v>381</v>
      </c>
      <c r="D2800" s="205" t="s">
        <v>10628</v>
      </c>
      <c r="E2800" s="202" t="s">
        <v>18406</v>
      </c>
      <c r="F2800" s="205" t="s">
        <v>8504</v>
      </c>
    </row>
    <row r="2801" spans="1:6" ht="54">
      <c r="A2801" s="201" t="s">
        <v>6465</v>
      </c>
      <c r="B2801" s="204" t="s">
        <v>6466</v>
      </c>
      <c r="C2801" s="201" t="s">
        <v>381</v>
      </c>
      <c r="D2801" s="205" t="s">
        <v>17830</v>
      </c>
      <c r="E2801" s="202" t="s">
        <v>18406</v>
      </c>
      <c r="F2801" s="205" t="s">
        <v>12738</v>
      </c>
    </row>
    <row r="2802" spans="1:6" ht="54">
      <c r="A2802" s="201" t="s">
        <v>6467</v>
      </c>
      <c r="B2802" s="204" t="s">
        <v>6468</v>
      </c>
      <c r="C2802" s="201" t="s">
        <v>381</v>
      </c>
      <c r="D2802" s="205" t="s">
        <v>6640</v>
      </c>
      <c r="E2802" s="202" t="s">
        <v>18406</v>
      </c>
      <c r="F2802" s="205" t="s">
        <v>5019</v>
      </c>
    </row>
    <row r="2803" spans="1:6" ht="54">
      <c r="A2803" s="201" t="s">
        <v>6469</v>
      </c>
      <c r="B2803" s="204" t="s">
        <v>6470</v>
      </c>
      <c r="C2803" s="201" t="s">
        <v>381</v>
      </c>
      <c r="D2803" s="205" t="s">
        <v>17452</v>
      </c>
      <c r="E2803" s="202" t="s">
        <v>18406</v>
      </c>
      <c r="F2803" s="205" t="s">
        <v>3020</v>
      </c>
    </row>
    <row r="2804" spans="1:6" ht="54">
      <c r="A2804" s="201" t="s">
        <v>6472</v>
      </c>
      <c r="B2804" s="204" t="s">
        <v>6473</v>
      </c>
      <c r="C2804" s="201" t="s">
        <v>381</v>
      </c>
      <c r="D2804" s="205" t="s">
        <v>21604</v>
      </c>
      <c r="E2804" s="202" t="s">
        <v>18406</v>
      </c>
      <c r="F2804" s="205" t="s">
        <v>6281</v>
      </c>
    </row>
    <row r="2805" spans="1:6" ht="54">
      <c r="A2805" s="201" t="s">
        <v>6474</v>
      </c>
      <c r="B2805" s="204" t="s">
        <v>6475</v>
      </c>
      <c r="C2805" s="201" t="s">
        <v>381</v>
      </c>
      <c r="D2805" s="205" t="s">
        <v>9199</v>
      </c>
      <c r="E2805" s="202" t="s">
        <v>18406</v>
      </c>
      <c r="F2805" s="205" t="s">
        <v>12310</v>
      </c>
    </row>
    <row r="2806" spans="1:6" ht="54">
      <c r="A2806" s="201" t="s">
        <v>6476</v>
      </c>
      <c r="B2806" s="204" t="s">
        <v>6477</v>
      </c>
      <c r="C2806" s="201" t="s">
        <v>381</v>
      </c>
      <c r="D2806" s="205" t="s">
        <v>2832</v>
      </c>
      <c r="E2806" s="202" t="s">
        <v>18406</v>
      </c>
      <c r="F2806" s="205" t="s">
        <v>4895</v>
      </c>
    </row>
    <row r="2807" spans="1:6" ht="54">
      <c r="A2807" s="201" t="s">
        <v>6479</v>
      </c>
      <c r="B2807" s="204" t="s">
        <v>6480</v>
      </c>
      <c r="C2807" s="201" t="s">
        <v>381</v>
      </c>
      <c r="D2807" s="205" t="s">
        <v>3298</v>
      </c>
      <c r="E2807" s="202" t="s">
        <v>18406</v>
      </c>
      <c r="F2807" s="205" t="s">
        <v>15912</v>
      </c>
    </row>
    <row r="2808" spans="1:6" ht="54">
      <c r="A2808" s="201" t="s">
        <v>6481</v>
      </c>
      <c r="B2808" s="204" t="s">
        <v>6482</v>
      </c>
      <c r="C2808" s="201" t="s">
        <v>381</v>
      </c>
      <c r="D2808" s="205" t="s">
        <v>21605</v>
      </c>
      <c r="E2808" s="202" t="s">
        <v>18406</v>
      </c>
      <c r="F2808" s="205" t="s">
        <v>13709</v>
      </c>
    </row>
    <row r="2809" spans="1:6" ht="54">
      <c r="A2809" s="201" t="s">
        <v>6484</v>
      </c>
      <c r="B2809" s="204" t="s">
        <v>6485</v>
      </c>
      <c r="C2809" s="201" t="s">
        <v>381</v>
      </c>
      <c r="D2809" s="205" t="s">
        <v>16175</v>
      </c>
      <c r="E2809" s="202" t="s">
        <v>18406</v>
      </c>
      <c r="F2809" s="205" t="s">
        <v>17430</v>
      </c>
    </row>
    <row r="2810" spans="1:6" ht="54">
      <c r="A2810" s="201" t="s">
        <v>6487</v>
      </c>
      <c r="B2810" s="204" t="s">
        <v>6488</v>
      </c>
      <c r="C2810" s="201" t="s">
        <v>381</v>
      </c>
      <c r="D2810" s="205" t="s">
        <v>21606</v>
      </c>
      <c r="E2810" s="202" t="s">
        <v>18406</v>
      </c>
      <c r="F2810" s="205" t="s">
        <v>3513</v>
      </c>
    </row>
    <row r="2811" spans="1:6" ht="54">
      <c r="A2811" s="201" t="s">
        <v>6490</v>
      </c>
      <c r="B2811" s="204" t="s">
        <v>6491</v>
      </c>
      <c r="C2811" s="201" t="s">
        <v>381</v>
      </c>
      <c r="D2811" s="205" t="s">
        <v>16292</v>
      </c>
      <c r="E2811" s="202" t="s">
        <v>18406</v>
      </c>
      <c r="F2811" s="205" t="s">
        <v>21607</v>
      </c>
    </row>
    <row r="2812" spans="1:6" ht="54">
      <c r="A2812" s="201" t="s">
        <v>6492</v>
      </c>
      <c r="B2812" s="204" t="s">
        <v>6493</v>
      </c>
      <c r="C2812" s="201" t="s">
        <v>381</v>
      </c>
      <c r="D2812" s="205" t="s">
        <v>12733</v>
      </c>
      <c r="E2812" s="202" t="s">
        <v>18406</v>
      </c>
      <c r="F2812" s="205" t="s">
        <v>3272</v>
      </c>
    </row>
    <row r="2813" spans="1:6" ht="54">
      <c r="A2813" s="201" t="s">
        <v>6494</v>
      </c>
      <c r="B2813" s="204" t="s">
        <v>6495</v>
      </c>
      <c r="C2813" s="201" t="s">
        <v>381</v>
      </c>
      <c r="D2813" s="205" t="s">
        <v>12690</v>
      </c>
      <c r="E2813" s="202" t="s">
        <v>18406</v>
      </c>
      <c r="F2813" s="205" t="s">
        <v>21608</v>
      </c>
    </row>
    <row r="2814" spans="1:6" ht="54">
      <c r="A2814" s="201" t="s">
        <v>6497</v>
      </c>
      <c r="B2814" s="204" t="s">
        <v>6498</v>
      </c>
      <c r="C2814" s="201" t="s">
        <v>381</v>
      </c>
      <c r="D2814" s="205" t="s">
        <v>18051</v>
      </c>
      <c r="E2814" s="202" t="s">
        <v>18406</v>
      </c>
      <c r="F2814" s="205" t="s">
        <v>21609</v>
      </c>
    </row>
    <row r="2815" spans="1:6" ht="54">
      <c r="A2815" s="201" t="s">
        <v>6500</v>
      </c>
      <c r="B2815" s="204" t="s">
        <v>6501</v>
      </c>
      <c r="C2815" s="201" t="s">
        <v>381</v>
      </c>
      <c r="D2815" s="205" t="s">
        <v>21610</v>
      </c>
      <c r="E2815" s="202" t="s">
        <v>18406</v>
      </c>
      <c r="F2815" s="205" t="s">
        <v>21611</v>
      </c>
    </row>
    <row r="2816" spans="1:6" ht="54">
      <c r="A2816" s="201" t="s">
        <v>6503</v>
      </c>
      <c r="B2816" s="204" t="s">
        <v>6504</v>
      </c>
      <c r="C2816" s="201" t="s">
        <v>381</v>
      </c>
      <c r="D2816" s="205" t="s">
        <v>2935</v>
      </c>
      <c r="E2816" s="202" t="s">
        <v>18406</v>
      </c>
      <c r="F2816" s="205" t="s">
        <v>19089</v>
      </c>
    </row>
    <row r="2817" spans="1:6" ht="67.5">
      <c r="A2817" s="201" t="s">
        <v>6505</v>
      </c>
      <c r="B2817" s="204" t="s">
        <v>6506</v>
      </c>
      <c r="C2817" s="201" t="s">
        <v>381</v>
      </c>
      <c r="D2817" s="205" t="s">
        <v>8289</v>
      </c>
      <c r="E2817" s="202" t="s">
        <v>18406</v>
      </c>
      <c r="F2817" s="205" t="s">
        <v>3513</v>
      </c>
    </row>
    <row r="2818" spans="1:6" ht="67.5">
      <c r="A2818" s="201" t="s">
        <v>6508</v>
      </c>
      <c r="B2818" s="204" t="s">
        <v>6509</v>
      </c>
      <c r="C2818" s="201" t="s">
        <v>381</v>
      </c>
      <c r="D2818" s="205" t="s">
        <v>17366</v>
      </c>
      <c r="E2818" s="202" t="s">
        <v>18406</v>
      </c>
      <c r="F2818" s="205" t="s">
        <v>2546</v>
      </c>
    </row>
    <row r="2819" spans="1:6" ht="67.5">
      <c r="A2819" s="201" t="s">
        <v>6510</v>
      </c>
      <c r="B2819" s="204" t="s">
        <v>6511</v>
      </c>
      <c r="C2819" s="201" t="s">
        <v>381</v>
      </c>
      <c r="D2819" s="205" t="s">
        <v>21612</v>
      </c>
      <c r="E2819" s="202" t="s">
        <v>18406</v>
      </c>
      <c r="F2819" s="205" t="s">
        <v>17470</v>
      </c>
    </row>
    <row r="2820" spans="1:6" ht="67.5">
      <c r="A2820" s="201" t="s">
        <v>6512</v>
      </c>
      <c r="B2820" s="204" t="s">
        <v>6513</v>
      </c>
      <c r="C2820" s="201" t="s">
        <v>381</v>
      </c>
      <c r="D2820" s="205" t="s">
        <v>7357</v>
      </c>
      <c r="E2820" s="202" t="s">
        <v>18406</v>
      </c>
      <c r="F2820" s="205" t="s">
        <v>21613</v>
      </c>
    </row>
    <row r="2821" spans="1:6" ht="67.5">
      <c r="A2821" s="201" t="s">
        <v>6514</v>
      </c>
      <c r="B2821" s="204" t="s">
        <v>6515</v>
      </c>
      <c r="C2821" s="201" t="s">
        <v>381</v>
      </c>
      <c r="D2821" s="205" t="s">
        <v>21614</v>
      </c>
      <c r="E2821" s="202" t="s">
        <v>18406</v>
      </c>
      <c r="F2821" s="205" t="s">
        <v>17992</v>
      </c>
    </row>
    <row r="2822" spans="1:6" ht="54">
      <c r="A2822" s="201" t="s">
        <v>6516</v>
      </c>
      <c r="B2822" s="204" t="s">
        <v>6517</v>
      </c>
      <c r="C2822" s="201" t="s">
        <v>381</v>
      </c>
      <c r="D2822" s="205" t="s">
        <v>5632</v>
      </c>
      <c r="E2822" s="202" t="s">
        <v>18406</v>
      </c>
      <c r="F2822" s="205" t="s">
        <v>15571</v>
      </c>
    </row>
    <row r="2823" spans="1:6" ht="54">
      <c r="A2823" s="201" t="s">
        <v>6518</v>
      </c>
      <c r="B2823" s="204" t="s">
        <v>6519</v>
      </c>
      <c r="C2823" s="201" t="s">
        <v>381</v>
      </c>
      <c r="D2823" s="205" t="s">
        <v>17284</v>
      </c>
      <c r="E2823" s="202" t="s">
        <v>18406</v>
      </c>
      <c r="F2823" s="205" t="s">
        <v>8694</v>
      </c>
    </row>
    <row r="2824" spans="1:6" ht="54">
      <c r="A2824" s="201" t="s">
        <v>6521</v>
      </c>
      <c r="B2824" s="204" t="s">
        <v>6522</v>
      </c>
      <c r="C2824" s="201" t="s">
        <v>381</v>
      </c>
      <c r="D2824" s="205" t="s">
        <v>17202</v>
      </c>
      <c r="E2824" s="202" t="s">
        <v>18406</v>
      </c>
      <c r="F2824" s="205" t="s">
        <v>2208</v>
      </c>
    </row>
    <row r="2825" spans="1:6" ht="54">
      <c r="A2825" s="201" t="s">
        <v>6523</v>
      </c>
      <c r="B2825" s="204" t="s">
        <v>6524</v>
      </c>
      <c r="C2825" s="201" t="s">
        <v>381</v>
      </c>
      <c r="D2825" s="205" t="s">
        <v>11373</v>
      </c>
      <c r="E2825" s="202" t="s">
        <v>18406</v>
      </c>
      <c r="F2825" s="205" t="s">
        <v>11147</v>
      </c>
    </row>
    <row r="2826" spans="1:6" ht="54">
      <c r="A2826" s="201" t="s">
        <v>6525</v>
      </c>
      <c r="B2826" s="204" t="s">
        <v>6526</v>
      </c>
      <c r="C2826" s="201" t="s">
        <v>217</v>
      </c>
      <c r="D2826" s="205" t="s">
        <v>7703</v>
      </c>
      <c r="E2826" s="202" t="s">
        <v>18406</v>
      </c>
      <c r="F2826" s="205" t="s">
        <v>14870</v>
      </c>
    </row>
    <row r="2827" spans="1:6" ht="54">
      <c r="A2827" s="201" t="s">
        <v>6528</v>
      </c>
      <c r="B2827" s="204" t="s">
        <v>6529</v>
      </c>
      <c r="C2827" s="201" t="s">
        <v>217</v>
      </c>
      <c r="D2827" s="205" t="s">
        <v>18013</v>
      </c>
      <c r="E2827" s="202" t="s">
        <v>18406</v>
      </c>
      <c r="F2827" s="205" t="s">
        <v>6530</v>
      </c>
    </row>
    <row r="2828" spans="1:6" ht="54">
      <c r="A2828" s="201" t="s">
        <v>6531</v>
      </c>
      <c r="B2828" s="204" t="s">
        <v>6532</v>
      </c>
      <c r="C2828" s="201" t="s">
        <v>217</v>
      </c>
      <c r="D2828" s="205" t="s">
        <v>3035</v>
      </c>
      <c r="E2828" s="202" t="s">
        <v>18406</v>
      </c>
      <c r="F2828" s="205" t="s">
        <v>18044</v>
      </c>
    </row>
    <row r="2829" spans="1:6" ht="54">
      <c r="A2829" s="201" t="s">
        <v>6533</v>
      </c>
      <c r="B2829" s="204" t="s">
        <v>6534</v>
      </c>
      <c r="C2829" s="201" t="s">
        <v>217</v>
      </c>
      <c r="D2829" s="205" t="s">
        <v>2581</v>
      </c>
      <c r="E2829" s="202" t="s">
        <v>18406</v>
      </c>
      <c r="F2829" s="205" t="s">
        <v>423</v>
      </c>
    </row>
    <row r="2830" spans="1:6" ht="54">
      <c r="A2830" s="201" t="s">
        <v>6536</v>
      </c>
      <c r="B2830" s="204" t="s">
        <v>6537</v>
      </c>
      <c r="C2830" s="201" t="s">
        <v>217</v>
      </c>
      <c r="D2830" s="205" t="s">
        <v>18047</v>
      </c>
      <c r="E2830" s="202" t="s">
        <v>18406</v>
      </c>
      <c r="F2830" s="205" t="s">
        <v>11238</v>
      </c>
    </row>
    <row r="2831" spans="1:6" ht="54">
      <c r="A2831" s="201" t="s">
        <v>6538</v>
      </c>
      <c r="B2831" s="204" t="s">
        <v>6539</v>
      </c>
      <c r="C2831" s="201" t="s">
        <v>217</v>
      </c>
      <c r="D2831" s="205" t="s">
        <v>8777</v>
      </c>
      <c r="E2831" s="202" t="s">
        <v>18406</v>
      </c>
      <c r="F2831" s="205" t="s">
        <v>17801</v>
      </c>
    </row>
    <row r="2832" spans="1:6" ht="54">
      <c r="A2832" s="201" t="s">
        <v>6540</v>
      </c>
      <c r="B2832" s="204" t="s">
        <v>6541</v>
      </c>
      <c r="C2832" s="201" t="s">
        <v>217</v>
      </c>
      <c r="D2832" s="205" t="s">
        <v>21253</v>
      </c>
      <c r="E2832" s="202" t="s">
        <v>18406</v>
      </c>
      <c r="F2832" s="205" t="s">
        <v>9436</v>
      </c>
    </row>
    <row r="2833" spans="1:6" ht="54">
      <c r="A2833" s="201" t="s">
        <v>6542</v>
      </c>
      <c r="B2833" s="204" t="s">
        <v>6543</v>
      </c>
      <c r="C2833" s="201" t="s">
        <v>217</v>
      </c>
      <c r="D2833" s="205" t="s">
        <v>13923</v>
      </c>
      <c r="E2833" s="202" t="s">
        <v>18406</v>
      </c>
      <c r="F2833" s="205" t="s">
        <v>8526</v>
      </c>
    </row>
    <row r="2834" spans="1:6" ht="54">
      <c r="A2834" s="201" t="s">
        <v>6545</v>
      </c>
      <c r="B2834" s="204" t="s">
        <v>6546</v>
      </c>
      <c r="C2834" s="201" t="s">
        <v>217</v>
      </c>
      <c r="D2834" s="205" t="s">
        <v>3610</v>
      </c>
      <c r="E2834" s="202" t="s">
        <v>18406</v>
      </c>
      <c r="F2834" s="205" t="s">
        <v>10180</v>
      </c>
    </row>
    <row r="2835" spans="1:6" ht="54">
      <c r="A2835" s="201" t="s">
        <v>6547</v>
      </c>
      <c r="B2835" s="204" t="s">
        <v>6548</v>
      </c>
      <c r="C2835" s="201" t="s">
        <v>217</v>
      </c>
      <c r="D2835" s="205" t="s">
        <v>21275</v>
      </c>
      <c r="E2835" s="202" t="s">
        <v>18406</v>
      </c>
      <c r="F2835" s="205" t="s">
        <v>5675</v>
      </c>
    </row>
    <row r="2836" spans="1:6" ht="54">
      <c r="A2836" s="201" t="s">
        <v>6549</v>
      </c>
      <c r="B2836" s="204" t="s">
        <v>6550</v>
      </c>
      <c r="C2836" s="201" t="s">
        <v>217</v>
      </c>
      <c r="D2836" s="205" t="s">
        <v>7596</v>
      </c>
      <c r="E2836" s="202" t="s">
        <v>18406</v>
      </c>
      <c r="F2836" s="205" t="s">
        <v>9012</v>
      </c>
    </row>
    <row r="2837" spans="1:6" ht="54">
      <c r="A2837" s="201" t="s">
        <v>6552</v>
      </c>
      <c r="B2837" s="204" t="s">
        <v>6553</v>
      </c>
      <c r="C2837" s="201" t="s">
        <v>217</v>
      </c>
      <c r="D2837" s="205" t="s">
        <v>12654</v>
      </c>
      <c r="E2837" s="202" t="s">
        <v>18406</v>
      </c>
      <c r="F2837" s="205" t="s">
        <v>19283</v>
      </c>
    </row>
    <row r="2838" spans="1:6" ht="40.5">
      <c r="A2838" s="201" t="s">
        <v>6555</v>
      </c>
      <c r="B2838" s="204" t="s">
        <v>6556</v>
      </c>
      <c r="C2838" s="201" t="s">
        <v>217</v>
      </c>
      <c r="D2838" s="205" t="s">
        <v>17748</v>
      </c>
      <c r="E2838" s="202" t="s">
        <v>18406</v>
      </c>
      <c r="F2838" s="205" t="s">
        <v>21259</v>
      </c>
    </row>
    <row r="2839" spans="1:6" ht="40.5">
      <c r="A2839" s="201" t="s">
        <v>6558</v>
      </c>
      <c r="B2839" s="204" t="s">
        <v>6559</v>
      </c>
      <c r="C2839" s="201" t="s">
        <v>217</v>
      </c>
      <c r="D2839" s="205" t="s">
        <v>17759</v>
      </c>
      <c r="E2839" s="202" t="s">
        <v>18406</v>
      </c>
      <c r="F2839" s="205" t="s">
        <v>221</v>
      </c>
    </row>
    <row r="2840" spans="1:6" ht="40.5">
      <c r="A2840" s="201" t="s">
        <v>6561</v>
      </c>
      <c r="B2840" s="204" t="s">
        <v>6562</v>
      </c>
      <c r="C2840" s="201" t="s">
        <v>217</v>
      </c>
      <c r="D2840" s="205" t="s">
        <v>21615</v>
      </c>
      <c r="E2840" s="202" t="s">
        <v>18406</v>
      </c>
      <c r="F2840" s="205" t="s">
        <v>12612</v>
      </c>
    </row>
    <row r="2841" spans="1:6" ht="40.5">
      <c r="A2841" s="201" t="s">
        <v>6563</v>
      </c>
      <c r="B2841" s="204" t="s">
        <v>6564</v>
      </c>
      <c r="C2841" s="201" t="s">
        <v>217</v>
      </c>
      <c r="D2841" s="205" t="s">
        <v>5576</v>
      </c>
      <c r="E2841" s="202" t="s">
        <v>18406</v>
      </c>
      <c r="F2841" s="205" t="s">
        <v>17514</v>
      </c>
    </row>
    <row r="2842" spans="1:6" ht="67.5">
      <c r="A2842" s="201" t="s">
        <v>6566</v>
      </c>
      <c r="B2842" s="204" t="s">
        <v>6567</v>
      </c>
      <c r="C2842" s="201" t="s">
        <v>217</v>
      </c>
      <c r="D2842" s="205" t="s">
        <v>21616</v>
      </c>
      <c r="E2842" s="202" t="s">
        <v>18406</v>
      </c>
      <c r="F2842" s="205" t="s">
        <v>6120</v>
      </c>
    </row>
    <row r="2843" spans="1:6" ht="67.5">
      <c r="A2843" s="201" t="s">
        <v>6568</v>
      </c>
      <c r="B2843" s="204" t="s">
        <v>6569</v>
      </c>
      <c r="C2843" s="201" t="s">
        <v>217</v>
      </c>
      <c r="D2843" s="205" t="s">
        <v>17071</v>
      </c>
      <c r="E2843" s="202" t="s">
        <v>18406</v>
      </c>
      <c r="F2843" s="205" t="s">
        <v>7281</v>
      </c>
    </row>
    <row r="2844" spans="1:6" ht="67.5">
      <c r="A2844" s="201" t="s">
        <v>6570</v>
      </c>
      <c r="B2844" s="204" t="s">
        <v>6571</v>
      </c>
      <c r="C2844" s="201" t="s">
        <v>217</v>
      </c>
      <c r="D2844" s="205" t="s">
        <v>17308</v>
      </c>
      <c r="E2844" s="202" t="s">
        <v>18406</v>
      </c>
      <c r="F2844" s="205" t="s">
        <v>21617</v>
      </c>
    </row>
    <row r="2845" spans="1:6" ht="67.5">
      <c r="A2845" s="201" t="s">
        <v>6572</v>
      </c>
      <c r="B2845" s="204" t="s">
        <v>6573</v>
      </c>
      <c r="C2845" s="201" t="s">
        <v>217</v>
      </c>
      <c r="D2845" s="205" t="s">
        <v>21618</v>
      </c>
      <c r="E2845" s="202" t="s">
        <v>18406</v>
      </c>
      <c r="F2845" s="205" t="s">
        <v>21619</v>
      </c>
    </row>
    <row r="2846" spans="1:6" ht="67.5">
      <c r="A2846" s="201" t="s">
        <v>6574</v>
      </c>
      <c r="B2846" s="204" t="s">
        <v>6575</v>
      </c>
      <c r="C2846" s="201" t="s">
        <v>217</v>
      </c>
      <c r="D2846" s="205" t="s">
        <v>5291</v>
      </c>
      <c r="E2846" s="202" t="s">
        <v>18406</v>
      </c>
      <c r="F2846" s="205" t="s">
        <v>21620</v>
      </c>
    </row>
    <row r="2847" spans="1:6" ht="67.5">
      <c r="A2847" s="201" t="s">
        <v>6577</v>
      </c>
      <c r="B2847" s="204" t="s">
        <v>6578</v>
      </c>
      <c r="C2847" s="201" t="s">
        <v>217</v>
      </c>
      <c r="D2847" s="205" t="s">
        <v>21621</v>
      </c>
      <c r="E2847" s="202" t="s">
        <v>18406</v>
      </c>
      <c r="F2847" s="205" t="s">
        <v>21622</v>
      </c>
    </row>
    <row r="2848" spans="1:6" ht="67.5">
      <c r="A2848" s="201" t="s">
        <v>6579</v>
      </c>
      <c r="B2848" s="204" t="s">
        <v>6580</v>
      </c>
      <c r="C2848" s="201" t="s">
        <v>217</v>
      </c>
      <c r="D2848" s="205" t="s">
        <v>21623</v>
      </c>
      <c r="E2848" s="202" t="s">
        <v>18406</v>
      </c>
      <c r="F2848" s="205" t="s">
        <v>21624</v>
      </c>
    </row>
    <row r="2849" spans="1:6" ht="67.5">
      <c r="A2849" s="201" t="s">
        <v>6581</v>
      </c>
      <c r="B2849" s="204" t="s">
        <v>6582</v>
      </c>
      <c r="C2849" s="201" t="s">
        <v>217</v>
      </c>
      <c r="D2849" s="205" t="s">
        <v>21625</v>
      </c>
      <c r="E2849" s="202" t="s">
        <v>18406</v>
      </c>
      <c r="F2849" s="205" t="s">
        <v>21626</v>
      </c>
    </row>
    <row r="2850" spans="1:6" ht="67.5">
      <c r="A2850" s="201" t="s">
        <v>6583</v>
      </c>
      <c r="B2850" s="204" t="s">
        <v>6584</v>
      </c>
      <c r="C2850" s="201" t="s">
        <v>217</v>
      </c>
      <c r="D2850" s="205" t="s">
        <v>21627</v>
      </c>
      <c r="E2850" s="202" t="s">
        <v>18406</v>
      </c>
      <c r="F2850" s="205" t="s">
        <v>21628</v>
      </c>
    </row>
    <row r="2851" spans="1:6" ht="67.5">
      <c r="A2851" s="201" t="s">
        <v>6585</v>
      </c>
      <c r="B2851" s="204" t="s">
        <v>6586</v>
      </c>
      <c r="C2851" s="201" t="s">
        <v>217</v>
      </c>
      <c r="D2851" s="205" t="s">
        <v>20732</v>
      </c>
      <c r="E2851" s="202" t="s">
        <v>18406</v>
      </c>
      <c r="F2851" s="205" t="s">
        <v>21629</v>
      </c>
    </row>
    <row r="2852" spans="1:6" ht="54">
      <c r="A2852" s="201" t="s">
        <v>6587</v>
      </c>
      <c r="B2852" s="204" t="s">
        <v>6588</v>
      </c>
      <c r="C2852" s="201" t="s">
        <v>217</v>
      </c>
      <c r="D2852" s="205" t="s">
        <v>12641</v>
      </c>
      <c r="E2852" s="202" t="s">
        <v>18406</v>
      </c>
      <c r="F2852" s="205" t="s">
        <v>10422</v>
      </c>
    </row>
    <row r="2853" spans="1:6" ht="54">
      <c r="A2853" s="201" t="s">
        <v>6590</v>
      </c>
      <c r="B2853" s="204" t="s">
        <v>6591</v>
      </c>
      <c r="C2853" s="201" t="s">
        <v>217</v>
      </c>
      <c r="D2853" s="205" t="s">
        <v>8900</v>
      </c>
      <c r="E2853" s="202" t="s">
        <v>18406</v>
      </c>
      <c r="F2853" s="205" t="s">
        <v>6544</v>
      </c>
    </row>
    <row r="2854" spans="1:6" ht="54">
      <c r="A2854" s="201" t="s">
        <v>6592</v>
      </c>
      <c r="B2854" s="204" t="s">
        <v>6593</v>
      </c>
      <c r="C2854" s="201" t="s">
        <v>217</v>
      </c>
      <c r="D2854" s="205" t="s">
        <v>11384</v>
      </c>
      <c r="E2854" s="202" t="s">
        <v>18406</v>
      </c>
      <c r="F2854" s="205" t="s">
        <v>10990</v>
      </c>
    </row>
    <row r="2855" spans="1:6" ht="54">
      <c r="A2855" s="201" t="s">
        <v>6595</v>
      </c>
      <c r="B2855" s="204" t="s">
        <v>6596</v>
      </c>
      <c r="C2855" s="201" t="s">
        <v>217</v>
      </c>
      <c r="D2855" s="205" t="s">
        <v>17499</v>
      </c>
      <c r="E2855" s="202" t="s">
        <v>18406</v>
      </c>
      <c r="F2855" s="205" t="s">
        <v>3610</v>
      </c>
    </row>
    <row r="2856" spans="1:6" ht="54">
      <c r="A2856" s="201" t="s">
        <v>6597</v>
      </c>
      <c r="B2856" s="204" t="s">
        <v>6598</v>
      </c>
      <c r="C2856" s="201" t="s">
        <v>217</v>
      </c>
      <c r="D2856" s="205" t="s">
        <v>10331</v>
      </c>
      <c r="E2856" s="202" t="s">
        <v>18406</v>
      </c>
      <c r="F2856" s="205" t="s">
        <v>21630</v>
      </c>
    </row>
    <row r="2857" spans="1:6" ht="54">
      <c r="A2857" s="201" t="s">
        <v>6599</v>
      </c>
      <c r="B2857" s="204" t="s">
        <v>6600</v>
      </c>
      <c r="C2857" s="201" t="s">
        <v>217</v>
      </c>
      <c r="D2857" s="205" t="s">
        <v>2444</v>
      </c>
      <c r="E2857" s="202" t="s">
        <v>18406</v>
      </c>
      <c r="F2857" s="205" t="s">
        <v>19283</v>
      </c>
    </row>
    <row r="2858" spans="1:6" ht="40.5">
      <c r="A2858" s="201" t="s">
        <v>6602</v>
      </c>
      <c r="B2858" s="204" t="s">
        <v>6603</v>
      </c>
      <c r="C2858" s="201" t="s">
        <v>381</v>
      </c>
      <c r="D2858" s="205" t="s">
        <v>17504</v>
      </c>
      <c r="E2858" s="202" t="s">
        <v>18406</v>
      </c>
      <c r="F2858" s="205" t="s">
        <v>6128</v>
      </c>
    </row>
    <row r="2859" spans="1:6" ht="40.5">
      <c r="A2859" s="201" t="s">
        <v>6604</v>
      </c>
      <c r="B2859" s="204" t="s">
        <v>6605</v>
      </c>
      <c r="C2859" s="201" t="s">
        <v>381</v>
      </c>
      <c r="D2859" s="205" t="s">
        <v>6440</v>
      </c>
      <c r="E2859" s="202" t="s">
        <v>18406</v>
      </c>
      <c r="F2859" s="205" t="s">
        <v>2832</v>
      </c>
    </row>
    <row r="2860" spans="1:6" ht="40.5">
      <c r="A2860" s="201" t="s">
        <v>6606</v>
      </c>
      <c r="B2860" s="204" t="s">
        <v>6607</v>
      </c>
      <c r="C2860" s="201" t="s">
        <v>381</v>
      </c>
      <c r="D2860" s="205" t="s">
        <v>17624</v>
      </c>
      <c r="E2860" s="202" t="s">
        <v>18406</v>
      </c>
      <c r="F2860" s="205" t="s">
        <v>17884</v>
      </c>
    </row>
    <row r="2861" spans="1:6" ht="40.5">
      <c r="A2861" s="201" t="s">
        <v>6609</v>
      </c>
      <c r="B2861" s="204" t="s">
        <v>6610</v>
      </c>
      <c r="C2861" s="201" t="s">
        <v>381</v>
      </c>
      <c r="D2861" s="205" t="s">
        <v>955</v>
      </c>
      <c r="E2861" s="202" t="s">
        <v>18406</v>
      </c>
      <c r="F2861" s="205" t="s">
        <v>8916</v>
      </c>
    </row>
    <row r="2862" spans="1:6" ht="40.5">
      <c r="A2862" s="201" t="s">
        <v>6612</v>
      </c>
      <c r="B2862" s="204" t="s">
        <v>6613</v>
      </c>
      <c r="C2862" s="201" t="s">
        <v>381</v>
      </c>
      <c r="D2862" s="205" t="s">
        <v>17546</v>
      </c>
      <c r="E2862" s="202" t="s">
        <v>18406</v>
      </c>
      <c r="F2862" s="205" t="s">
        <v>13061</v>
      </c>
    </row>
    <row r="2863" spans="1:6" ht="40.5">
      <c r="A2863" s="201" t="s">
        <v>6615</v>
      </c>
      <c r="B2863" s="204" t="s">
        <v>6616</v>
      </c>
      <c r="C2863" s="201" t="s">
        <v>381</v>
      </c>
      <c r="D2863" s="205" t="s">
        <v>21631</v>
      </c>
      <c r="E2863" s="202" t="s">
        <v>18406</v>
      </c>
      <c r="F2863" s="205" t="s">
        <v>18106</v>
      </c>
    </row>
    <row r="2864" spans="1:6" ht="40.5">
      <c r="A2864" s="201" t="s">
        <v>6617</v>
      </c>
      <c r="B2864" s="204" t="s">
        <v>6618</v>
      </c>
      <c r="C2864" s="201" t="s">
        <v>381</v>
      </c>
      <c r="D2864" s="205" t="s">
        <v>10687</v>
      </c>
      <c r="E2864" s="202" t="s">
        <v>18406</v>
      </c>
      <c r="F2864" s="205" t="s">
        <v>10185</v>
      </c>
    </row>
    <row r="2865" spans="1:6" ht="40.5">
      <c r="A2865" s="201" t="s">
        <v>6619</v>
      </c>
      <c r="B2865" s="204" t="s">
        <v>6620</v>
      </c>
      <c r="C2865" s="201" t="s">
        <v>381</v>
      </c>
      <c r="D2865" s="205" t="s">
        <v>8836</v>
      </c>
      <c r="E2865" s="202" t="s">
        <v>18406</v>
      </c>
      <c r="F2865" s="205" t="s">
        <v>17474</v>
      </c>
    </row>
    <row r="2866" spans="1:6" ht="40.5">
      <c r="A2866" s="201" t="s">
        <v>6622</v>
      </c>
      <c r="B2866" s="204" t="s">
        <v>6623</v>
      </c>
      <c r="C2866" s="201" t="s">
        <v>381</v>
      </c>
      <c r="D2866" s="205" t="s">
        <v>3813</v>
      </c>
      <c r="E2866" s="202" t="s">
        <v>18406</v>
      </c>
      <c r="F2866" s="205" t="s">
        <v>21632</v>
      </c>
    </row>
    <row r="2867" spans="1:6" ht="40.5">
      <c r="A2867" s="201" t="s">
        <v>6625</v>
      </c>
      <c r="B2867" s="204" t="s">
        <v>6626</v>
      </c>
      <c r="C2867" s="201" t="s">
        <v>381</v>
      </c>
      <c r="D2867" s="205" t="s">
        <v>18729</v>
      </c>
      <c r="E2867" s="202" t="s">
        <v>18406</v>
      </c>
      <c r="F2867" s="205" t="s">
        <v>12210</v>
      </c>
    </row>
    <row r="2868" spans="1:6" ht="40.5">
      <c r="A2868" s="201" t="s">
        <v>6627</v>
      </c>
      <c r="B2868" s="204" t="s">
        <v>6628</v>
      </c>
      <c r="C2868" s="201" t="s">
        <v>381</v>
      </c>
      <c r="D2868" s="205" t="s">
        <v>9336</v>
      </c>
      <c r="E2868" s="202" t="s">
        <v>18406</v>
      </c>
      <c r="F2868" s="205" t="s">
        <v>21633</v>
      </c>
    </row>
    <row r="2869" spans="1:6" ht="40.5">
      <c r="A2869" s="201" t="s">
        <v>6630</v>
      </c>
      <c r="B2869" s="204" t="s">
        <v>6631</v>
      </c>
      <c r="C2869" s="201" t="s">
        <v>381</v>
      </c>
      <c r="D2869" s="205" t="s">
        <v>17288</v>
      </c>
      <c r="E2869" s="202" t="s">
        <v>18406</v>
      </c>
      <c r="F2869" s="205" t="s">
        <v>13712</v>
      </c>
    </row>
    <row r="2870" spans="1:6" ht="40.5">
      <c r="A2870" s="201" t="s">
        <v>6633</v>
      </c>
      <c r="B2870" s="204" t="s">
        <v>6634</v>
      </c>
      <c r="C2870" s="201" t="s">
        <v>381</v>
      </c>
      <c r="D2870" s="205" t="s">
        <v>8839</v>
      </c>
      <c r="E2870" s="202" t="s">
        <v>18406</v>
      </c>
      <c r="F2870" s="205" t="s">
        <v>270</v>
      </c>
    </row>
    <row r="2871" spans="1:6" ht="40.5">
      <c r="A2871" s="201" t="s">
        <v>6635</v>
      </c>
      <c r="B2871" s="204" t="s">
        <v>6636</v>
      </c>
      <c r="C2871" s="201" t="s">
        <v>381</v>
      </c>
      <c r="D2871" s="205" t="s">
        <v>17960</v>
      </c>
      <c r="E2871" s="202" t="s">
        <v>18406</v>
      </c>
      <c r="F2871" s="205" t="s">
        <v>1802</v>
      </c>
    </row>
    <row r="2872" spans="1:6" ht="40.5">
      <c r="A2872" s="201" t="s">
        <v>6638</v>
      </c>
      <c r="B2872" s="204" t="s">
        <v>6639</v>
      </c>
      <c r="C2872" s="201" t="s">
        <v>381</v>
      </c>
      <c r="D2872" s="205" t="s">
        <v>6141</v>
      </c>
      <c r="E2872" s="202" t="s">
        <v>18406</v>
      </c>
      <c r="F2872" s="205" t="s">
        <v>12665</v>
      </c>
    </row>
    <row r="2873" spans="1:6" ht="40.5">
      <c r="A2873" s="201" t="s">
        <v>6641</v>
      </c>
      <c r="B2873" s="204" t="s">
        <v>6642</v>
      </c>
      <c r="C2873" s="201" t="s">
        <v>381</v>
      </c>
      <c r="D2873" s="205" t="s">
        <v>10266</v>
      </c>
      <c r="E2873" s="202" t="s">
        <v>18406</v>
      </c>
      <c r="F2873" s="205" t="s">
        <v>6437</v>
      </c>
    </row>
    <row r="2874" spans="1:6" ht="54">
      <c r="A2874" s="201" t="s">
        <v>6643</v>
      </c>
      <c r="B2874" s="204" t="s">
        <v>6644</v>
      </c>
      <c r="C2874" s="201" t="s">
        <v>381</v>
      </c>
      <c r="D2874" s="205" t="s">
        <v>3505</v>
      </c>
      <c r="E2874" s="202" t="s">
        <v>18406</v>
      </c>
      <c r="F2874" s="205" t="s">
        <v>18102</v>
      </c>
    </row>
    <row r="2875" spans="1:6" ht="54">
      <c r="A2875" s="201" t="s">
        <v>6646</v>
      </c>
      <c r="B2875" s="204" t="s">
        <v>6647</v>
      </c>
      <c r="C2875" s="201" t="s">
        <v>381</v>
      </c>
      <c r="D2875" s="205" t="s">
        <v>19062</v>
      </c>
      <c r="E2875" s="202" t="s">
        <v>18406</v>
      </c>
      <c r="F2875" s="205" t="s">
        <v>7860</v>
      </c>
    </row>
    <row r="2876" spans="1:6" ht="54">
      <c r="A2876" s="201" t="s">
        <v>6648</v>
      </c>
      <c r="B2876" s="204" t="s">
        <v>6649</v>
      </c>
      <c r="C2876" s="201" t="s">
        <v>381</v>
      </c>
      <c r="D2876" s="205" t="s">
        <v>21634</v>
      </c>
      <c r="E2876" s="202" t="s">
        <v>18406</v>
      </c>
      <c r="F2876" s="205" t="s">
        <v>8360</v>
      </c>
    </row>
    <row r="2877" spans="1:6" ht="54">
      <c r="A2877" s="201" t="s">
        <v>6651</v>
      </c>
      <c r="B2877" s="204" t="s">
        <v>6652</v>
      </c>
      <c r="C2877" s="201" t="s">
        <v>381</v>
      </c>
      <c r="D2877" s="205" t="s">
        <v>21635</v>
      </c>
      <c r="E2877" s="202" t="s">
        <v>18406</v>
      </c>
      <c r="F2877" s="205" t="s">
        <v>18108</v>
      </c>
    </row>
    <row r="2878" spans="1:6" ht="54">
      <c r="A2878" s="201" t="s">
        <v>6653</v>
      </c>
      <c r="B2878" s="204" t="s">
        <v>6654</v>
      </c>
      <c r="C2878" s="201" t="s">
        <v>381</v>
      </c>
      <c r="D2878" s="205" t="s">
        <v>21636</v>
      </c>
      <c r="E2878" s="202" t="s">
        <v>18406</v>
      </c>
      <c r="F2878" s="205" t="s">
        <v>21637</v>
      </c>
    </row>
    <row r="2879" spans="1:6" ht="54">
      <c r="A2879" s="201" t="s">
        <v>6656</v>
      </c>
      <c r="B2879" s="204" t="s">
        <v>6657</v>
      </c>
      <c r="C2879" s="201" t="s">
        <v>381</v>
      </c>
      <c r="D2879" s="205" t="s">
        <v>15413</v>
      </c>
      <c r="E2879" s="202" t="s">
        <v>18406</v>
      </c>
      <c r="F2879" s="205" t="s">
        <v>21638</v>
      </c>
    </row>
    <row r="2880" spans="1:6" ht="54">
      <c r="A2880" s="201" t="s">
        <v>6658</v>
      </c>
      <c r="B2880" s="204" t="s">
        <v>6659</v>
      </c>
      <c r="C2880" s="201" t="s">
        <v>381</v>
      </c>
      <c r="D2880" s="205" t="s">
        <v>17961</v>
      </c>
      <c r="E2880" s="202" t="s">
        <v>18406</v>
      </c>
      <c r="F2880" s="205" t="s">
        <v>17985</v>
      </c>
    </row>
    <row r="2881" spans="1:6" ht="54">
      <c r="A2881" s="201" t="s">
        <v>6660</v>
      </c>
      <c r="B2881" s="204" t="s">
        <v>6661</v>
      </c>
      <c r="C2881" s="201" t="s">
        <v>381</v>
      </c>
      <c r="D2881" s="205" t="s">
        <v>21591</v>
      </c>
      <c r="E2881" s="202" t="s">
        <v>18406</v>
      </c>
      <c r="F2881" s="205" t="s">
        <v>12213</v>
      </c>
    </row>
    <row r="2882" spans="1:6" ht="54">
      <c r="A2882" s="201" t="s">
        <v>6663</v>
      </c>
      <c r="B2882" s="204" t="s">
        <v>6664</v>
      </c>
      <c r="C2882" s="201" t="s">
        <v>381</v>
      </c>
      <c r="D2882" s="205" t="s">
        <v>21639</v>
      </c>
      <c r="E2882" s="202" t="s">
        <v>18406</v>
      </c>
      <c r="F2882" s="205" t="s">
        <v>17640</v>
      </c>
    </row>
    <row r="2883" spans="1:6" ht="54">
      <c r="A2883" s="201" t="s">
        <v>6665</v>
      </c>
      <c r="B2883" s="204" t="s">
        <v>6666</v>
      </c>
      <c r="C2883" s="201" t="s">
        <v>381</v>
      </c>
      <c r="D2883" s="205" t="s">
        <v>21640</v>
      </c>
      <c r="E2883" s="202" t="s">
        <v>18406</v>
      </c>
      <c r="F2883" s="205" t="s">
        <v>21641</v>
      </c>
    </row>
    <row r="2884" spans="1:6" ht="54">
      <c r="A2884" s="201" t="s">
        <v>6668</v>
      </c>
      <c r="B2884" s="204" t="s">
        <v>6669</v>
      </c>
      <c r="C2884" s="201" t="s">
        <v>381</v>
      </c>
      <c r="D2884" s="205" t="s">
        <v>10351</v>
      </c>
      <c r="E2884" s="202" t="s">
        <v>18406</v>
      </c>
      <c r="F2884" s="205" t="s">
        <v>4216</v>
      </c>
    </row>
    <row r="2885" spans="1:6" ht="54">
      <c r="A2885" s="201" t="s">
        <v>6670</v>
      </c>
      <c r="B2885" s="204" t="s">
        <v>6671</v>
      </c>
      <c r="C2885" s="201" t="s">
        <v>381</v>
      </c>
      <c r="D2885" s="205" t="s">
        <v>21642</v>
      </c>
      <c r="E2885" s="202" t="s">
        <v>18406</v>
      </c>
      <c r="F2885" s="205" t="s">
        <v>14434</v>
      </c>
    </row>
    <row r="2886" spans="1:6" ht="54">
      <c r="A2886" s="201" t="s">
        <v>6673</v>
      </c>
      <c r="B2886" s="204" t="s">
        <v>6674</v>
      </c>
      <c r="C2886" s="201" t="s">
        <v>381</v>
      </c>
      <c r="D2886" s="205" t="s">
        <v>17877</v>
      </c>
      <c r="E2886" s="202" t="s">
        <v>18406</v>
      </c>
      <c r="F2886" s="205" t="s">
        <v>21643</v>
      </c>
    </row>
    <row r="2887" spans="1:6" ht="54">
      <c r="A2887" s="201" t="s">
        <v>6676</v>
      </c>
      <c r="B2887" s="204" t="s">
        <v>6677</v>
      </c>
      <c r="C2887" s="201" t="s">
        <v>381</v>
      </c>
      <c r="D2887" s="205" t="s">
        <v>21644</v>
      </c>
      <c r="E2887" s="202" t="s">
        <v>18406</v>
      </c>
      <c r="F2887" s="205" t="s">
        <v>6239</v>
      </c>
    </row>
    <row r="2888" spans="1:6" ht="54">
      <c r="A2888" s="201" t="s">
        <v>6678</v>
      </c>
      <c r="B2888" s="204" t="s">
        <v>6679</v>
      </c>
      <c r="C2888" s="201" t="s">
        <v>381</v>
      </c>
      <c r="D2888" s="205" t="s">
        <v>1662</v>
      </c>
      <c r="E2888" s="202" t="s">
        <v>18406</v>
      </c>
      <c r="F2888" s="205" t="s">
        <v>17724</v>
      </c>
    </row>
    <row r="2889" spans="1:6" ht="54">
      <c r="A2889" s="201" t="s">
        <v>6681</v>
      </c>
      <c r="B2889" s="204" t="s">
        <v>6682</v>
      </c>
      <c r="C2889" s="201" t="s">
        <v>381</v>
      </c>
      <c r="D2889" s="205" t="s">
        <v>21645</v>
      </c>
      <c r="E2889" s="202" t="s">
        <v>18406</v>
      </c>
      <c r="F2889" s="205" t="s">
        <v>21646</v>
      </c>
    </row>
    <row r="2890" spans="1:6" ht="54">
      <c r="A2890" s="201" t="s">
        <v>6684</v>
      </c>
      <c r="B2890" s="204" t="s">
        <v>6685</v>
      </c>
      <c r="C2890" s="201" t="s">
        <v>381</v>
      </c>
      <c r="D2890" s="205" t="s">
        <v>16256</v>
      </c>
      <c r="E2890" s="202" t="s">
        <v>18406</v>
      </c>
      <c r="F2890" s="205" t="s">
        <v>21647</v>
      </c>
    </row>
    <row r="2891" spans="1:6" ht="54">
      <c r="A2891" s="201" t="s">
        <v>6687</v>
      </c>
      <c r="B2891" s="204" t="s">
        <v>6688</v>
      </c>
      <c r="C2891" s="201" t="s">
        <v>381</v>
      </c>
      <c r="D2891" s="205" t="s">
        <v>1103</v>
      </c>
      <c r="E2891" s="202" t="s">
        <v>18406</v>
      </c>
      <c r="F2891" s="205" t="s">
        <v>10640</v>
      </c>
    </row>
    <row r="2892" spans="1:6" ht="54">
      <c r="A2892" s="201" t="s">
        <v>6689</v>
      </c>
      <c r="B2892" s="204" t="s">
        <v>6690</v>
      </c>
      <c r="C2892" s="201" t="s">
        <v>381</v>
      </c>
      <c r="D2892" s="205" t="s">
        <v>17152</v>
      </c>
      <c r="E2892" s="202" t="s">
        <v>18406</v>
      </c>
      <c r="F2892" s="205" t="s">
        <v>17269</v>
      </c>
    </row>
    <row r="2893" spans="1:6" ht="54">
      <c r="A2893" s="201" t="s">
        <v>6692</v>
      </c>
      <c r="B2893" s="204" t="s">
        <v>6693</v>
      </c>
      <c r="C2893" s="201" t="s">
        <v>381</v>
      </c>
      <c r="D2893" s="205" t="s">
        <v>18439</v>
      </c>
      <c r="E2893" s="202" t="s">
        <v>18406</v>
      </c>
      <c r="F2893" s="205" t="s">
        <v>21648</v>
      </c>
    </row>
    <row r="2894" spans="1:6" ht="54">
      <c r="A2894" s="201" t="s">
        <v>6695</v>
      </c>
      <c r="B2894" s="204" t="s">
        <v>6696</v>
      </c>
      <c r="C2894" s="201" t="s">
        <v>381</v>
      </c>
      <c r="D2894" s="205" t="s">
        <v>21649</v>
      </c>
      <c r="E2894" s="202" t="s">
        <v>18406</v>
      </c>
      <c r="F2894" s="205" t="s">
        <v>17880</v>
      </c>
    </row>
    <row r="2895" spans="1:6" ht="54">
      <c r="A2895" s="201" t="s">
        <v>6698</v>
      </c>
      <c r="B2895" s="204" t="s">
        <v>6699</v>
      </c>
      <c r="C2895" s="201" t="s">
        <v>381</v>
      </c>
      <c r="D2895" s="205" t="s">
        <v>19925</v>
      </c>
      <c r="E2895" s="202" t="s">
        <v>18406</v>
      </c>
      <c r="F2895" s="205" t="s">
        <v>21650</v>
      </c>
    </row>
    <row r="2896" spans="1:6" ht="54">
      <c r="A2896" s="201" t="s">
        <v>6700</v>
      </c>
      <c r="B2896" s="204" t="s">
        <v>6701</v>
      </c>
      <c r="C2896" s="201" t="s">
        <v>381</v>
      </c>
      <c r="D2896" s="205" t="s">
        <v>21651</v>
      </c>
      <c r="E2896" s="202" t="s">
        <v>18406</v>
      </c>
      <c r="F2896" s="205" t="s">
        <v>20866</v>
      </c>
    </row>
    <row r="2897" spans="1:6" ht="54">
      <c r="A2897" s="201" t="s">
        <v>6703</v>
      </c>
      <c r="B2897" s="204" t="s">
        <v>6704</v>
      </c>
      <c r="C2897" s="201" t="s">
        <v>381</v>
      </c>
      <c r="D2897" s="205" t="s">
        <v>17055</v>
      </c>
      <c r="E2897" s="202" t="s">
        <v>18406</v>
      </c>
      <c r="F2897" s="205" t="s">
        <v>2578</v>
      </c>
    </row>
    <row r="2898" spans="1:6" ht="54">
      <c r="A2898" s="201" t="s">
        <v>6705</v>
      </c>
      <c r="B2898" s="204" t="s">
        <v>6706</v>
      </c>
      <c r="C2898" s="201" t="s">
        <v>381</v>
      </c>
      <c r="D2898" s="205" t="s">
        <v>10402</v>
      </c>
      <c r="E2898" s="202" t="s">
        <v>18406</v>
      </c>
      <c r="F2898" s="205" t="s">
        <v>21652</v>
      </c>
    </row>
    <row r="2899" spans="1:6" ht="54">
      <c r="A2899" s="201" t="s">
        <v>6707</v>
      </c>
      <c r="B2899" s="204" t="s">
        <v>6708</v>
      </c>
      <c r="C2899" s="201" t="s">
        <v>381</v>
      </c>
      <c r="D2899" s="205" t="s">
        <v>17571</v>
      </c>
      <c r="E2899" s="202" t="s">
        <v>18406</v>
      </c>
      <c r="F2899" s="205" t="s">
        <v>10563</v>
      </c>
    </row>
    <row r="2900" spans="1:6" ht="54">
      <c r="A2900" s="201" t="s">
        <v>6709</v>
      </c>
      <c r="B2900" s="204" t="s">
        <v>6710</v>
      </c>
      <c r="C2900" s="201" t="s">
        <v>381</v>
      </c>
      <c r="D2900" s="205" t="s">
        <v>21653</v>
      </c>
      <c r="E2900" s="202" t="s">
        <v>18406</v>
      </c>
      <c r="F2900" s="205" t="s">
        <v>21654</v>
      </c>
    </row>
    <row r="2901" spans="1:6" ht="54">
      <c r="A2901" s="201" t="s">
        <v>6712</v>
      </c>
      <c r="B2901" s="204" t="s">
        <v>6713</v>
      </c>
      <c r="C2901" s="201" t="s">
        <v>381</v>
      </c>
      <c r="D2901" s="205" t="s">
        <v>21655</v>
      </c>
      <c r="E2901" s="202" t="s">
        <v>18406</v>
      </c>
      <c r="F2901" s="205" t="s">
        <v>21656</v>
      </c>
    </row>
    <row r="2902" spans="1:6" ht="54">
      <c r="A2902" s="201" t="s">
        <v>6714</v>
      </c>
      <c r="B2902" s="204" t="s">
        <v>6715</v>
      </c>
      <c r="C2902" s="201" t="s">
        <v>381</v>
      </c>
      <c r="D2902" s="205" t="s">
        <v>17217</v>
      </c>
      <c r="E2902" s="202" t="s">
        <v>18406</v>
      </c>
      <c r="F2902" s="205" t="s">
        <v>18787</v>
      </c>
    </row>
    <row r="2903" spans="1:6" ht="54">
      <c r="A2903" s="201" t="s">
        <v>6717</v>
      </c>
      <c r="B2903" s="204" t="s">
        <v>6718</v>
      </c>
      <c r="C2903" s="201" t="s">
        <v>381</v>
      </c>
      <c r="D2903" s="205" t="s">
        <v>14670</v>
      </c>
      <c r="E2903" s="202" t="s">
        <v>18406</v>
      </c>
      <c r="F2903" s="205" t="s">
        <v>21657</v>
      </c>
    </row>
    <row r="2904" spans="1:6" ht="54">
      <c r="A2904" s="201" t="s">
        <v>6719</v>
      </c>
      <c r="B2904" s="204" t="s">
        <v>6720</v>
      </c>
      <c r="C2904" s="201" t="s">
        <v>381</v>
      </c>
      <c r="D2904" s="205" t="s">
        <v>21658</v>
      </c>
      <c r="E2904" s="202" t="s">
        <v>18406</v>
      </c>
      <c r="F2904" s="205" t="s">
        <v>17353</v>
      </c>
    </row>
    <row r="2905" spans="1:6" ht="54">
      <c r="A2905" s="201" t="s">
        <v>6722</v>
      </c>
      <c r="B2905" s="204" t="s">
        <v>6723</v>
      </c>
      <c r="C2905" s="201" t="s">
        <v>381</v>
      </c>
      <c r="D2905" s="205" t="s">
        <v>21659</v>
      </c>
      <c r="E2905" s="202" t="s">
        <v>18406</v>
      </c>
      <c r="F2905" s="205" t="s">
        <v>21660</v>
      </c>
    </row>
    <row r="2906" spans="1:6" ht="54">
      <c r="A2906" s="201" t="s">
        <v>6724</v>
      </c>
      <c r="B2906" s="204" t="s">
        <v>6725</v>
      </c>
      <c r="C2906" s="201" t="s">
        <v>381</v>
      </c>
      <c r="D2906" s="205" t="s">
        <v>21661</v>
      </c>
      <c r="E2906" s="202" t="s">
        <v>18406</v>
      </c>
      <c r="F2906" s="205" t="s">
        <v>21662</v>
      </c>
    </row>
    <row r="2907" spans="1:6" ht="54">
      <c r="A2907" s="201" t="s">
        <v>6726</v>
      </c>
      <c r="B2907" s="204" t="s">
        <v>6727</v>
      </c>
      <c r="C2907" s="201" t="s">
        <v>381</v>
      </c>
      <c r="D2907" s="205" t="s">
        <v>21663</v>
      </c>
      <c r="E2907" s="202" t="s">
        <v>18406</v>
      </c>
      <c r="F2907" s="205" t="s">
        <v>21664</v>
      </c>
    </row>
    <row r="2908" spans="1:6" ht="54">
      <c r="A2908" s="201" t="s">
        <v>6729</v>
      </c>
      <c r="B2908" s="204" t="s">
        <v>6730</v>
      </c>
      <c r="C2908" s="201" t="s">
        <v>381</v>
      </c>
      <c r="D2908" s="205" t="s">
        <v>21665</v>
      </c>
      <c r="E2908" s="202" t="s">
        <v>18406</v>
      </c>
      <c r="F2908" s="205" t="s">
        <v>21666</v>
      </c>
    </row>
    <row r="2909" spans="1:6" ht="54">
      <c r="A2909" s="201" t="s">
        <v>6731</v>
      </c>
      <c r="B2909" s="204" t="s">
        <v>6732</v>
      </c>
      <c r="C2909" s="201" t="s">
        <v>381</v>
      </c>
      <c r="D2909" s="205" t="s">
        <v>21667</v>
      </c>
      <c r="E2909" s="202" t="s">
        <v>18406</v>
      </c>
      <c r="F2909" s="205" t="s">
        <v>21668</v>
      </c>
    </row>
    <row r="2910" spans="1:6" ht="54">
      <c r="A2910" s="201" t="s">
        <v>6733</v>
      </c>
      <c r="B2910" s="204" t="s">
        <v>6734</v>
      </c>
      <c r="C2910" s="201" t="s">
        <v>381</v>
      </c>
      <c r="D2910" s="205" t="s">
        <v>21669</v>
      </c>
      <c r="E2910" s="202" t="s">
        <v>18406</v>
      </c>
      <c r="F2910" s="205" t="s">
        <v>21670</v>
      </c>
    </row>
    <row r="2911" spans="1:6" ht="54">
      <c r="A2911" s="201" t="s">
        <v>6735</v>
      </c>
      <c r="B2911" s="204" t="s">
        <v>6736</v>
      </c>
      <c r="C2911" s="201" t="s">
        <v>381</v>
      </c>
      <c r="D2911" s="205" t="s">
        <v>21671</v>
      </c>
      <c r="E2911" s="202" t="s">
        <v>18406</v>
      </c>
      <c r="F2911" s="205" t="s">
        <v>21672</v>
      </c>
    </row>
    <row r="2912" spans="1:6" ht="54">
      <c r="A2912" s="201" t="s">
        <v>6737</v>
      </c>
      <c r="B2912" s="204" t="s">
        <v>6738</v>
      </c>
      <c r="C2912" s="201" t="s">
        <v>381</v>
      </c>
      <c r="D2912" s="205" t="s">
        <v>21673</v>
      </c>
      <c r="E2912" s="202" t="s">
        <v>18406</v>
      </c>
      <c r="F2912" s="205" t="s">
        <v>21674</v>
      </c>
    </row>
    <row r="2913" spans="1:6" ht="54">
      <c r="A2913" s="201" t="s">
        <v>6739</v>
      </c>
      <c r="B2913" s="204" t="s">
        <v>6740</v>
      </c>
      <c r="C2913" s="201" t="s">
        <v>381</v>
      </c>
      <c r="D2913" s="205" t="s">
        <v>21675</v>
      </c>
      <c r="E2913" s="202" t="s">
        <v>18406</v>
      </c>
      <c r="F2913" s="205" t="s">
        <v>21676</v>
      </c>
    </row>
    <row r="2914" spans="1:6" ht="54">
      <c r="A2914" s="201" t="s">
        <v>6741</v>
      </c>
      <c r="B2914" s="204" t="s">
        <v>6742</v>
      </c>
      <c r="C2914" s="201" t="s">
        <v>381</v>
      </c>
      <c r="D2914" s="205" t="s">
        <v>21677</v>
      </c>
      <c r="E2914" s="202" t="s">
        <v>18406</v>
      </c>
      <c r="F2914" s="205" t="s">
        <v>21678</v>
      </c>
    </row>
    <row r="2915" spans="1:6" ht="54">
      <c r="A2915" s="201" t="s">
        <v>6743</v>
      </c>
      <c r="B2915" s="204" t="s">
        <v>6744</v>
      </c>
      <c r="C2915" s="201" t="s">
        <v>381</v>
      </c>
      <c r="D2915" s="205" t="s">
        <v>21679</v>
      </c>
      <c r="E2915" s="202" t="s">
        <v>18406</v>
      </c>
      <c r="F2915" s="205" t="s">
        <v>21680</v>
      </c>
    </row>
    <row r="2916" spans="1:6" ht="54">
      <c r="A2916" s="201" t="s">
        <v>6745</v>
      </c>
      <c r="B2916" s="204" t="s">
        <v>6746</v>
      </c>
      <c r="C2916" s="201" t="s">
        <v>381</v>
      </c>
      <c r="D2916" s="205" t="s">
        <v>21681</v>
      </c>
      <c r="E2916" s="202" t="s">
        <v>18406</v>
      </c>
      <c r="F2916" s="205" t="s">
        <v>21682</v>
      </c>
    </row>
    <row r="2917" spans="1:6" ht="54">
      <c r="A2917" s="201" t="s">
        <v>6747</v>
      </c>
      <c r="B2917" s="204" t="s">
        <v>6748</v>
      </c>
      <c r="C2917" s="201" t="s">
        <v>381</v>
      </c>
      <c r="D2917" s="205" t="s">
        <v>21683</v>
      </c>
      <c r="E2917" s="202" t="s">
        <v>18406</v>
      </c>
      <c r="F2917" s="205" t="s">
        <v>21684</v>
      </c>
    </row>
    <row r="2918" spans="1:6" ht="54">
      <c r="A2918" s="201" t="s">
        <v>6749</v>
      </c>
      <c r="B2918" s="204" t="s">
        <v>6750</v>
      </c>
      <c r="C2918" s="201" t="s">
        <v>381</v>
      </c>
      <c r="D2918" s="205" t="s">
        <v>21685</v>
      </c>
      <c r="E2918" s="202" t="s">
        <v>18406</v>
      </c>
      <c r="F2918" s="205" t="s">
        <v>21686</v>
      </c>
    </row>
    <row r="2919" spans="1:6" ht="54">
      <c r="A2919" s="201" t="s">
        <v>6751</v>
      </c>
      <c r="B2919" s="204" t="s">
        <v>6752</v>
      </c>
      <c r="C2919" s="201" t="s">
        <v>381</v>
      </c>
      <c r="D2919" s="205" t="s">
        <v>21687</v>
      </c>
      <c r="E2919" s="202" t="s">
        <v>18406</v>
      </c>
      <c r="F2919" s="205" t="s">
        <v>10643</v>
      </c>
    </row>
    <row r="2920" spans="1:6" ht="54">
      <c r="A2920" s="201" t="s">
        <v>6753</v>
      </c>
      <c r="B2920" s="204" t="s">
        <v>6754</v>
      </c>
      <c r="C2920" s="201" t="s">
        <v>381</v>
      </c>
      <c r="D2920" s="205" t="s">
        <v>19290</v>
      </c>
      <c r="E2920" s="202" t="s">
        <v>18406</v>
      </c>
      <c r="F2920" s="205" t="s">
        <v>19027</v>
      </c>
    </row>
    <row r="2921" spans="1:6" ht="54">
      <c r="A2921" s="201" t="s">
        <v>6756</v>
      </c>
      <c r="B2921" s="204" t="s">
        <v>6757</v>
      </c>
      <c r="C2921" s="201" t="s">
        <v>381</v>
      </c>
      <c r="D2921" s="205" t="s">
        <v>12430</v>
      </c>
      <c r="E2921" s="202" t="s">
        <v>18406</v>
      </c>
      <c r="F2921" s="205" t="s">
        <v>21633</v>
      </c>
    </row>
    <row r="2922" spans="1:6" ht="54">
      <c r="A2922" s="201" t="s">
        <v>6758</v>
      </c>
      <c r="B2922" s="204" t="s">
        <v>6759</v>
      </c>
      <c r="C2922" s="201" t="s">
        <v>381</v>
      </c>
      <c r="D2922" s="205" t="s">
        <v>21688</v>
      </c>
      <c r="E2922" s="202" t="s">
        <v>18406</v>
      </c>
      <c r="F2922" s="205" t="s">
        <v>21689</v>
      </c>
    </row>
    <row r="2923" spans="1:6" ht="54">
      <c r="A2923" s="201" t="s">
        <v>6760</v>
      </c>
      <c r="B2923" s="204" t="s">
        <v>6761</v>
      </c>
      <c r="C2923" s="201" t="s">
        <v>381</v>
      </c>
      <c r="D2923" s="205" t="s">
        <v>17058</v>
      </c>
      <c r="E2923" s="202" t="s">
        <v>18406</v>
      </c>
      <c r="F2923" s="205" t="s">
        <v>21690</v>
      </c>
    </row>
    <row r="2924" spans="1:6" ht="54">
      <c r="A2924" s="201" t="s">
        <v>6762</v>
      </c>
      <c r="B2924" s="204" t="s">
        <v>6763</v>
      </c>
      <c r="C2924" s="201" t="s">
        <v>381</v>
      </c>
      <c r="D2924" s="205" t="s">
        <v>551</v>
      </c>
      <c r="E2924" s="202" t="s">
        <v>18406</v>
      </c>
      <c r="F2924" s="205" t="s">
        <v>18439</v>
      </c>
    </row>
    <row r="2925" spans="1:6" ht="54">
      <c r="A2925" s="201" t="s">
        <v>6765</v>
      </c>
      <c r="B2925" s="204" t="s">
        <v>6766</v>
      </c>
      <c r="C2925" s="201" t="s">
        <v>381</v>
      </c>
      <c r="D2925" s="205" t="s">
        <v>19303</v>
      </c>
      <c r="E2925" s="202" t="s">
        <v>18406</v>
      </c>
      <c r="F2925" s="205" t="s">
        <v>6755</v>
      </c>
    </row>
    <row r="2926" spans="1:6" ht="54">
      <c r="A2926" s="201" t="s">
        <v>6767</v>
      </c>
      <c r="B2926" s="204" t="s">
        <v>6768</v>
      </c>
      <c r="C2926" s="201" t="s">
        <v>381</v>
      </c>
      <c r="D2926" s="205" t="s">
        <v>19226</v>
      </c>
      <c r="E2926" s="202" t="s">
        <v>18406</v>
      </c>
      <c r="F2926" s="205" t="s">
        <v>11420</v>
      </c>
    </row>
    <row r="2927" spans="1:6" ht="54">
      <c r="A2927" s="201" t="s">
        <v>6769</v>
      </c>
      <c r="B2927" s="204" t="s">
        <v>6770</v>
      </c>
      <c r="C2927" s="201" t="s">
        <v>381</v>
      </c>
      <c r="D2927" s="205" t="s">
        <v>1488</v>
      </c>
      <c r="E2927" s="202" t="s">
        <v>18406</v>
      </c>
      <c r="F2927" s="205" t="s">
        <v>21691</v>
      </c>
    </row>
    <row r="2928" spans="1:6" ht="54">
      <c r="A2928" s="201" t="s">
        <v>6771</v>
      </c>
      <c r="B2928" s="204" t="s">
        <v>6772</v>
      </c>
      <c r="C2928" s="201" t="s">
        <v>381</v>
      </c>
      <c r="D2928" s="205" t="s">
        <v>7272</v>
      </c>
      <c r="E2928" s="202" t="s">
        <v>18406</v>
      </c>
      <c r="F2928" s="205" t="s">
        <v>2469</v>
      </c>
    </row>
    <row r="2929" spans="1:6" ht="40.5">
      <c r="A2929" s="201" t="s">
        <v>6774</v>
      </c>
      <c r="B2929" s="204" t="s">
        <v>6775</v>
      </c>
      <c r="C2929" s="201" t="s">
        <v>381</v>
      </c>
      <c r="D2929" s="205" t="s">
        <v>21264</v>
      </c>
      <c r="E2929" s="202" t="s">
        <v>18406</v>
      </c>
      <c r="F2929" s="205" t="s">
        <v>2753</v>
      </c>
    </row>
    <row r="2930" spans="1:6" ht="40.5">
      <c r="A2930" s="201">
        <v>93654</v>
      </c>
      <c r="B2930" s="204" t="s">
        <v>6777</v>
      </c>
      <c r="C2930" s="201" t="s">
        <v>381</v>
      </c>
      <c r="D2930" s="205">
        <v>14.15</v>
      </c>
      <c r="E2930" s="202" t="s">
        <v>18406</v>
      </c>
      <c r="F2930" s="205">
        <v>14.38</v>
      </c>
    </row>
    <row r="2931" spans="1:6" ht="40.5">
      <c r="A2931" s="201">
        <v>93655</v>
      </c>
      <c r="B2931" s="204" t="s">
        <v>6778</v>
      </c>
      <c r="C2931" s="201" t="s">
        <v>381</v>
      </c>
      <c r="D2931" s="205">
        <v>15.35</v>
      </c>
      <c r="E2931" s="202" t="s">
        <v>18406</v>
      </c>
      <c r="F2931" s="205">
        <v>15.68</v>
      </c>
    </row>
    <row r="2932" spans="1:6" ht="40.5">
      <c r="A2932" s="201">
        <v>93656</v>
      </c>
      <c r="B2932" s="204" t="s">
        <v>6780</v>
      </c>
      <c r="C2932" s="201" t="s">
        <v>381</v>
      </c>
      <c r="D2932" s="205">
        <v>15.35</v>
      </c>
      <c r="E2932" s="202" t="s">
        <v>18406</v>
      </c>
      <c r="F2932" s="205">
        <v>15.68</v>
      </c>
    </row>
    <row r="2933" spans="1:6" ht="40.5">
      <c r="A2933" s="201" t="s">
        <v>6781</v>
      </c>
      <c r="B2933" s="204" t="s">
        <v>6782</v>
      </c>
      <c r="C2933" s="201" t="s">
        <v>381</v>
      </c>
      <c r="D2933" s="205" t="s">
        <v>4953</v>
      </c>
      <c r="E2933" s="202" t="s">
        <v>18406</v>
      </c>
      <c r="F2933" s="205" t="s">
        <v>21692</v>
      </c>
    </row>
    <row r="2934" spans="1:6" ht="40.5">
      <c r="A2934" s="201" t="s">
        <v>6784</v>
      </c>
      <c r="B2934" s="204" t="s">
        <v>6785</v>
      </c>
      <c r="C2934" s="201" t="s">
        <v>381</v>
      </c>
      <c r="D2934" s="205" t="s">
        <v>17430</v>
      </c>
      <c r="E2934" s="202" t="s">
        <v>18406</v>
      </c>
      <c r="F2934" s="205" t="s">
        <v>12797</v>
      </c>
    </row>
    <row r="2935" spans="1:6" ht="40.5">
      <c r="A2935" s="201" t="s">
        <v>6787</v>
      </c>
      <c r="B2935" s="204" t="s">
        <v>6788</v>
      </c>
      <c r="C2935" s="201" t="s">
        <v>381</v>
      </c>
      <c r="D2935" s="205" t="s">
        <v>21693</v>
      </c>
      <c r="E2935" s="202" t="s">
        <v>18406</v>
      </c>
      <c r="F2935" s="205" t="s">
        <v>6694</v>
      </c>
    </row>
    <row r="2936" spans="1:6" ht="40.5">
      <c r="A2936" s="201" t="s">
        <v>6790</v>
      </c>
      <c r="B2936" s="204" t="s">
        <v>6791</v>
      </c>
      <c r="C2936" s="201" t="s">
        <v>381</v>
      </c>
      <c r="D2936" s="205" t="s">
        <v>21250</v>
      </c>
      <c r="E2936" s="202" t="s">
        <v>18406</v>
      </c>
      <c r="F2936" s="205" t="s">
        <v>21435</v>
      </c>
    </row>
    <row r="2937" spans="1:6" ht="40.5">
      <c r="A2937" s="201" t="s">
        <v>6793</v>
      </c>
      <c r="B2937" s="204" t="s">
        <v>6794</v>
      </c>
      <c r="C2937" s="201" t="s">
        <v>381</v>
      </c>
      <c r="D2937" s="205" t="s">
        <v>15601</v>
      </c>
      <c r="E2937" s="202" t="s">
        <v>18406</v>
      </c>
      <c r="F2937" s="205" t="s">
        <v>6683</v>
      </c>
    </row>
    <row r="2938" spans="1:6" ht="40.5">
      <c r="A2938" s="201" t="s">
        <v>6796</v>
      </c>
      <c r="B2938" s="204" t="s">
        <v>6797</v>
      </c>
      <c r="C2938" s="201" t="s">
        <v>381</v>
      </c>
      <c r="D2938" s="205" t="s">
        <v>21694</v>
      </c>
      <c r="E2938" s="202" t="s">
        <v>18406</v>
      </c>
      <c r="F2938" s="205" t="s">
        <v>21695</v>
      </c>
    </row>
    <row r="2939" spans="1:6" ht="40.5">
      <c r="A2939" s="201" t="s">
        <v>6798</v>
      </c>
      <c r="B2939" s="204" t="s">
        <v>6799</v>
      </c>
      <c r="C2939" s="201" t="s">
        <v>381</v>
      </c>
      <c r="D2939" s="205" t="s">
        <v>21694</v>
      </c>
      <c r="E2939" s="202" t="s">
        <v>18406</v>
      </c>
      <c r="F2939" s="205" t="s">
        <v>21695</v>
      </c>
    </row>
    <row r="2940" spans="1:6" ht="40.5">
      <c r="A2940" s="201" t="s">
        <v>6800</v>
      </c>
      <c r="B2940" s="204" t="s">
        <v>6801</v>
      </c>
      <c r="C2940" s="201" t="s">
        <v>381</v>
      </c>
      <c r="D2940" s="205" t="s">
        <v>21696</v>
      </c>
      <c r="E2940" s="202" t="s">
        <v>18406</v>
      </c>
      <c r="F2940" s="205" t="s">
        <v>21697</v>
      </c>
    </row>
    <row r="2941" spans="1:6" ht="40.5">
      <c r="A2941" s="201" t="s">
        <v>6802</v>
      </c>
      <c r="B2941" s="204" t="s">
        <v>6803</v>
      </c>
      <c r="C2941" s="201" t="s">
        <v>381</v>
      </c>
      <c r="D2941" s="205" t="s">
        <v>21698</v>
      </c>
      <c r="E2941" s="202" t="s">
        <v>18406</v>
      </c>
      <c r="F2941" s="205" t="s">
        <v>21699</v>
      </c>
    </row>
    <row r="2942" spans="1:6" ht="40.5">
      <c r="A2942" s="201" t="s">
        <v>6804</v>
      </c>
      <c r="B2942" s="204" t="s">
        <v>6805</v>
      </c>
      <c r="C2942" s="201" t="s">
        <v>381</v>
      </c>
      <c r="D2942" s="205" t="s">
        <v>21700</v>
      </c>
      <c r="E2942" s="202" t="s">
        <v>18406</v>
      </c>
      <c r="F2942" s="205" t="s">
        <v>21701</v>
      </c>
    </row>
    <row r="2943" spans="1:6" ht="40.5">
      <c r="A2943" s="201" t="s">
        <v>6806</v>
      </c>
      <c r="B2943" s="204" t="s">
        <v>6807</v>
      </c>
      <c r="C2943" s="201" t="s">
        <v>381</v>
      </c>
      <c r="D2943" s="205" t="s">
        <v>20294</v>
      </c>
      <c r="E2943" s="202" t="s">
        <v>18406</v>
      </c>
      <c r="F2943" s="205" t="s">
        <v>17781</v>
      </c>
    </row>
    <row r="2944" spans="1:6" ht="40.5">
      <c r="A2944" s="201" t="s">
        <v>6808</v>
      </c>
      <c r="B2944" s="204" t="s">
        <v>6809</v>
      </c>
      <c r="C2944" s="201" t="s">
        <v>381</v>
      </c>
      <c r="D2944" s="205" t="s">
        <v>21702</v>
      </c>
      <c r="E2944" s="202" t="s">
        <v>18406</v>
      </c>
      <c r="F2944" s="205" t="s">
        <v>17147</v>
      </c>
    </row>
    <row r="2945" spans="1:6" ht="40.5">
      <c r="A2945" s="201" t="s">
        <v>6810</v>
      </c>
      <c r="B2945" s="204" t="s">
        <v>6811</v>
      </c>
      <c r="C2945" s="201" t="s">
        <v>381</v>
      </c>
      <c r="D2945" s="205" t="s">
        <v>18482</v>
      </c>
      <c r="E2945" s="202" t="s">
        <v>18406</v>
      </c>
      <c r="F2945" s="205" t="s">
        <v>21703</v>
      </c>
    </row>
    <row r="2946" spans="1:6" ht="40.5">
      <c r="A2946" s="201" t="s">
        <v>6812</v>
      </c>
      <c r="B2946" s="204" t="s">
        <v>6813</v>
      </c>
      <c r="C2946" s="201" t="s">
        <v>381</v>
      </c>
      <c r="D2946" s="205" t="s">
        <v>18482</v>
      </c>
      <c r="E2946" s="202" t="s">
        <v>18406</v>
      </c>
      <c r="F2946" s="205" t="s">
        <v>21703</v>
      </c>
    </row>
    <row r="2947" spans="1:6" ht="40.5">
      <c r="A2947" s="201" t="s">
        <v>6814</v>
      </c>
      <c r="B2947" s="204" t="s">
        <v>6815</v>
      </c>
      <c r="C2947" s="201" t="s">
        <v>381</v>
      </c>
      <c r="D2947" s="205" t="s">
        <v>17254</v>
      </c>
      <c r="E2947" s="202" t="s">
        <v>18406</v>
      </c>
      <c r="F2947" s="205" t="s">
        <v>21704</v>
      </c>
    </row>
    <row r="2948" spans="1:6" ht="40.5">
      <c r="A2948" s="201" t="s">
        <v>6817</v>
      </c>
      <c r="B2948" s="204" t="s">
        <v>6818</v>
      </c>
      <c r="C2948" s="201" t="s">
        <v>381</v>
      </c>
      <c r="D2948" s="205" t="s">
        <v>19723</v>
      </c>
      <c r="E2948" s="202" t="s">
        <v>18406</v>
      </c>
      <c r="F2948" s="205" t="s">
        <v>21705</v>
      </c>
    </row>
    <row r="2949" spans="1:6" ht="40.5">
      <c r="A2949" s="201" t="s">
        <v>6819</v>
      </c>
      <c r="B2949" s="204" t="s">
        <v>6820</v>
      </c>
      <c r="C2949" s="201" t="s">
        <v>381</v>
      </c>
      <c r="D2949" s="205" t="s">
        <v>21706</v>
      </c>
      <c r="E2949" s="202" t="s">
        <v>18406</v>
      </c>
      <c r="F2949" s="205" t="s">
        <v>21707</v>
      </c>
    </row>
    <row r="2950" spans="1:6" ht="40.5">
      <c r="A2950" s="201" t="s">
        <v>6821</v>
      </c>
      <c r="B2950" s="204" t="s">
        <v>6822</v>
      </c>
      <c r="C2950" s="201" t="s">
        <v>381</v>
      </c>
      <c r="D2950" s="205" t="s">
        <v>21708</v>
      </c>
      <c r="E2950" s="202" t="s">
        <v>18406</v>
      </c>
      <c r="F2950" s="205" t="s">
        <v>21709</v>
      </c>
    </row>
    <row r="2951" spans="1:6" ht="40.5">
      <c r="A2951" s="201" t="s">
        <v>6823</v>
      </c>
      <c r="B2951" s="204" t="s">
        <v>6824</v>
      </c>
      <c r="C2951" s="201" t="s">
        <v>381</v>
      </c>
      <c r="D2951" s="205" t="s">
        <v>21710</v>
      </c>
      <c r="E2951" s="202" t="s">
        <v>18406</v>
      </c>
      <c r="F2951" s="205" t="s">
        <v>21711</v>
      </c>
    </row>
    <row r="2952" spans="1:6" ht="40.5">
      <c r="A2952" s="201" t="s">
        <v>6825</v>
      </c>
      <c r="B2952" s="204" t="s">
        <v>6826</v>
      </c>
      <c r="C2952" s="201" t="s">
        <v>381</v>
      </c>
      <c r="D2952" s="205" t="s">
        <v>21712</v>
      </c>
      <c r="E2952" s="202" t="s">
        <v>18406</v>
      </c>
      <c r="F2952" s="205" t="s">
        <v>21713</v>
      </c>
    </row>
    <row r="2953" spans="1:6" ht="40.5">
      <c r="A2953" s="201" t="s">
        <v>6827</v>
      </c>
      <c r="B2953" s="204" t="s">
        <v>6828</v>
      </c>
      <c r="C2953" s="201" t="s">
        <v>381</v>
      </c>
      <c r="D2953" s="205" t="s">
        <v>21714</v>
      </c>
      <c r="E2953" s="202" t="s">
        <v>18406</v>
      </c>
      <c r="F2953" s="205" t="s">
        <v>21715</v>
      </c>
    </row>
    <row r="2954" spans="1:6" ht="67.5">
      <c r="A2954" s="201" t="s">
        <v>6829</v>
      </c>
      <c r="B2954" s="204" t="s">
        <v>6830</v>
      </c>
      <c r="C2954" s="201" t="s">
        <v>381</v>
      </c>
      <c r="D2954" s="205" t="s">
        <v>21716</v>
      </c>
      <c r="E2954" s="202" t="s">
        <v>18406</v>
      </c>
      <c r="F2954" s="205" t="s">
        <v>21717</v>
      </c>
    </row>
    <row r="2955" spans="1:6" ht="54">
      <c r="A2955" s="201" t="s">
        <v>6831</v>
      </c>
      <c r="B2955" s="204" t="s">
        <v>6832</v>
      </c>
      <c r="C2955" s="201" t="s">
        <v>381</v>
      </c>
      <c r="D2955" s="205" t="s">
        <v>21080</v>
      </c>
      <c r="E2955" s="202" t="s">
        <v>18406</v>
      </c>
      <c r="F2955" s="205" t="s">
        <v>21718</v>
      </c>
    </row>
    <row r="2956" spans="1:6" ht="54">
      <c r="A2956" s="201" t="s">
        <v>6833</v>
      </c>
      <c r="B2956" s="204" t="s">
        <v>6834</v>
      </c>
      <c r="C2956" s="201" t="s">
        <v>381</v>
      </c>
      <c r="D2956" s="205" t="s">
        <v>21719</v>
      </c>
      <c r="E2956" s="202" t="s">
        <v>18406</v>
      </c>
      <c r="F2956" s="205" t="s">
        <v>17572</v>
      </c>
    </row>
    <row r="2957" spans="1:6" ht="67.5">
      <c r="A2957" s="201" t="s">
        <v>6835</v>
      </c>
      <c r="B2957" s="204" t="s">
        <v>6836</v>
      </c>
      <c r="C2957" s="201" t="s">
        <v>381</v>
      </c>
      <c r="D2957" s="205" t="s">
        <v>21720</v>
      </c>
      <c r="E2957" s="202" t="s">
        <v>18406</v>
      </c>
      <c r="F2957" s="205" t="s">
        <v>21721</v>
      </c>
    </row>
    <row r="2958" spans="1:6" ht="67.5">
      <c r="A2958" s="201" t="s">
        <v>6837</v>
      </c>
      <c r="B2958" s="204" t="s">
        <v>6838</v>
      </c>
      <c r="C2958" s="201" t="s">
        <v>381</v>
      </c>
      <c r="D2958" s="205" t="s">
        <v>21722</v>
      </c>
      <c r="E2958" s="202" t="s">
        <v>18406</v>
      </c>
      <c r="F2958" s="205" t="s">
        <v>21723</v>
      </c>
    </row>
    <row r="2959" spans="1:6" ht="67.5">
      <c r="A2959" s="201" t="s">
        <v>6839</v>
      </c>
      <c r="B2959" s="204" t="s">
        <v>6840</v>
      </c>
      <c r="C2959" s="201" t="s">
        <v>381</v>
      </c>
      <c r="D2959" s="205" t="s">
        <v>21724</v>
      </c>
      <c r="E2959" s="202" t="s">
        <v>18406</v>
      </c>
      <c r="F2959" s="205" t="s">
        <v>21725</v>
      </c>
    </row>
    <row r="2960" spans="1:6" ht="67.5">
      <c r="A2960" s="201" t="s">
        <v>6841</v>
      </c>
      <c r="B2960" s="204" t="s">
        <v>6842</v>
      </c>
      <c r="C2960" s="201" t="s">
        <v>381</v>
      </c>
      <c r="D2960" s="205" t="s">
        <v>21726</v>
      </c>
      <c r="E2960" s="202" t="s">
        <v>18406</v>
      </c>
      <c r="F2960" s="205" t="s">
        <v>21727</v>
      </c>
    </row>
    <row r="2961" spans="1:6" ht="67.5">
      <c r="A2961" s="201" t="s">
        <v>6843</v>
      </c>
      <c r="B2961" s="204" t="s">
        <v>6844</v>
      </c>
      <c r="C2961" s="201" t="s">
        <v>381</v>
      </c>
      <c r="D2961" s="205" t="s">
        <v>21728</v>
      </c>
      <c r="E2961" s="202" t="s">
        <v>18406</v>
      </c>
      <c r="F2961" s="205" t="s">
        <v>21729</v>
      </c>
    </row>
    <row r="2962" spans="1:6" ht="67.5">
      <c r="A2962" s="201" t="s">
        <v>6845</v>
      </c>
      <c r="B2962" s="204" t="s">
        <v>6846</v>
      </c>
      <c r="C2962" s="201" t="s">
        <v>381</v>
      </c>
      <c r="D2962" s="205" t="s">
        <v>21730</v>
      </c>
      <c r="E2962" s="202" t="s">
        <v>18406</v>
      </c>
      <c r="F2962" s="205" t="s">
        <v>21731</v>
      </c>
    </row>
    <row r="2963" spans="1:6" ht="40.5">
      <c r="A2963" s="201" t="s">
        <v>6847</v>
      </c>
      <c r="B2963" s="204" t="s">
        <v>6848</v>
      </c>
      <c r="C2963" s="201" t="s">
        <v>381</v>
      </c>
      <c r="D2963" s="205" t="s">
        <v>21508</v>
      </c>
      <c r="E2963" s="202" t="s">
        <v>18406</v>
      </c>
      <c r="F2963" s="205" t="s">
        <v>13053</v>
      </c>
    </row>
    <row r="2964" spans="1:6" ht="40.5">
      <c r="A2964" s="201" t="s">
        <v>6850</v>
      </c>
      <c r="B2964" s="204" t="s">
        <v>6851</v>
      </c>
      <c r="C2964" s="201" t="s">
        <v>381</v>
      </c>
      <c r="D2964" s="205" t="s">
        <v>19300</v>
      </c>
      <c r="E2964" s="202" t="s">
        <v>18406</v>
      </c>
      <c r="F2964" s="205" t="s">
        <v>9966</v>
      </c>
    </row>
    <row r="2965" spans="1:6" ht="40.5">
      <c r="A2965" s="201" t="s">
        <v>6852</v>
      </c>
      <c r="B2965" s="204" t="s">
        <v>6853</v>
      </c>
      <c r="C2965" s="201" t="s">
        <v>381</v>
      </c>
      <c r="D2965" s="205" t="s">
        <v>21732</v>
      </c>
      <c r="E2965" s="202" t="s">
        <v>18406</v>
      </c>
      <c r="F2965" s="205" t="s">
        <v>17588</v>
      </c>
    </row>
    <row r="2966" spans="1:6" ht="40.5">
      <c r="A2966" s="201" t="s">
        <v>6854</v>
      </c>
      <c r="B2966" s="204" t="s">
        <v>6855</v>
      </c>
      <c r="C2966" s="201" t="s">
        <v>381</v>
      </c>
      <c r="D2966" s="205" t="s">
        <v>21733</v>
      </c>
      <c r="E2966" s="202" t="s">
        <v>18406</v>
      </c>
      <c r="F2966" s="205" t="s">
        <v>21734</v>
      </c>
    </row>
    <row r="2967" spans="1:6" ht="40.5">
      <c r="A2967" s="201" t="s">
        <v>6857</v>
      </c>
      <c r="B2967" s="204" t="s">
        <v>6858</v>
      </c>
      <c r="C2967" s="201" t="s">
        <v>381</v>
      </c>
      <c r="D2967" s="205" t="s">
        <v>17274</v>
      </c>
      <c r="E2967" s="202" t="s">
        <v>18406</v>
      </c>
      <c r="F2967" s="205" t="s">
        <v>21735</v>
      </c>
    </row>
    <row r="2968" spans="1:6" ht="40.5">
      <c r="A2968" s="201" t="s">
        <v>6859</v>
      </c>
      <c r="B2968" s="204" t="s">
        <v>6860</v>
      </c>
      <c r="C2968" s="201" t="s">
        <v>381</v>
      </c>
      <c r="D2968" s="205" t="s">
        <v>21736</v>
      </c>
      <c r="E2968" s="202" t="s">
        <v>18406</v>
      </c>
      <c r="F2968" s="205" t="s">
        <v>21737</v>
      </c>
    </row>
    <row r="2969" spans="1:6" ht="40.5">
      <c r="A2969" s="201" t="s">
        <v>6861</v>
      </c>
      <c r="B2969" s="204" t="s">
        <v>6862</v>
      </c>
      <c r="C2969" s="201" t="s">
        <v>381</v>
      </c>
      <c r="D2969" s="205" t="s">
        <v>21738</v>
      </c>
      <c r="E2969" s="202" t="s">
        <v>18406</v>
      </c>
      <c r="F2969" s="205" t="s">
        <v>21739</v>
      </c>
    </row>
    <row r="2970" spans="1:6" ht="40.5">
      <c r="A2970" s="201" t="s">
        <v>6863</v>
      </c>
      <c r="B2970" s="204" t="s">
        <v>6864</v>
      </c>
      <c r="C2970" s="201" t="s">
        <v>381</v>
      </c>
      <c r="D2970" s="205" t="s">
        <v>21740</v>
      </c>
      <c r="E2970" s="202" t="s">
        <v>18406</v>
      </c>
      <c r="F2970" s="205" t="s">
        <v>21741</v>
      </c>
    </row>
    <row r="2971" spans="1:6" ht="40.5">
      <c r="A2971" s="201" t="s">
        <v>6865</v>
      </c>
      <c r="B2971" s="204" t="s">
        <v>6866</v>
      </c>
      <c r="C2971" s="201" t="s">
        <v>381</v>
      </c>
      <c r="D2971" s="205" t="s">
        <v>21742</v>
      </c>
      <c r="E2971" s="202" t="s">
        <v>18406</v>
      </c>
      <c r="F2971" s="205" t="s">
        <v>21743</v>
      </c>
    </row>
    <row r="2972" spans="1:6" ht="40.5">
      <c r="A2972" s="201" t="s">
        <v>6867</v>
      </c>
      <c r="B2972" s="204" t="s">
        <v>6868</v>
      </c>
      <c r="C2972" s="201" t="s">
        <v>381</v>
      </c>
      <c r="D2972" s="205" t="s">
        <v>21744</v>
      </c>
      <c r="E2972" s="202" t="s">
        <v>18406</v>
      </c>
      <c r="F2972" s="205" t="s">
        <v>21745</v>
      </c>
    </row>
    <row r="2973" spans="1:6" ht="40.5">
      <c r="A2973" s="201" t="s">
        <v>6869</v>
      </c>
      <c r="B2973" s="204" t="s">
        <v>6870</v>
      </c>
      <c r="C2973" s="201" t="s">
        <v>381</v>
      </c>
      <c r="D2973" s="205" t="s">
        <v>21746</v>
      </c>
      <c r="E2973" s="202" t="s">
        <v>18406</v>
      </c>
      <c r="F2973" s="205" t="s">
        <v>21747</v>
      </c>
    </row>
    <row r="2974" spans="1:6" ht="27">
      <c r="A2974" s="201" t="s">
        <v>6871</v>
      </c>
      <c r="B2974" s="204" t="s">
        <v>6872</v>
      </c>
      <c r="C2974" s="201" t="s">
        <v>381</v>
      </c>
      <c r="D2974" s="205" t="s">
        <v>21748</v>
      </c>
      <c r="E2974" s="202" t="s">
        <v>18406</v>
      </c>
      <c r="F2974" s="205" t="s">
        <v>21749</v>
      </c>
    </row>
    <row r="2975" spans="1:6" ht="27">
      <c r="A2975" s="201" t="s">
        <v>6873</v>
      </c>
      <c r="B2975" s="204" t="s">
        <v>6874</v>
      </c>
      <c r="C2975" s="201" t="s">
        <v>381</v>
      </c>
      <c r="D2975" s="205" t="s">
        <v>21058</v>
      </c>
      <c r="E2975" s="202" t="s">
        <v>18406</v>
      </c>
      <c r="F2975" s="205" t="s">
        <v>844</v>
      </c>
    </row>
    <row r="2976" spans="1:6" ht="27">
      <c r="A2976" s="201" t="s">
        <v>6875</v>
      </c>
      <c r="B2976" s="204" t="s">
        <v>6876</v>
      </c>
      <c r="C2976" s="201" t="s">
        <v>381</v>
      </c>
      <c r="D2976" s="205" t="s">
        <v>21750</v>
      </c>
      <c r="E2976" s="202" t="s">
        <v>18406</v>
      </c>
      <c r="F2976" s="205" t="s">
        <v>21751</v>
      </c>
    </row>
    <row r="2977" spans="1:6" ht="27">
      <c r="A2977" s="201" t="s">
        <v>6878</v>
      </c>
      <c r="B2977" s="204" t="s">
        <v>6879</v>
      </c>
      <c r="C2977" s="201" t="s">
        <v>381</v>
      </c>
      <c r="D2977" s="205" t="s">
        <v>21752</v>
      </c>
      <c r="E2977" s="202" t="s">
        <v>18406</v>
      </c>
      <c r="F2977" s="205" t="s">
        <v>21753</v>
      </c>
    </row>
    <row r="2978" spans="1:6" ht="40.5">
      <c r="A2978" s="201" t="s">
        <v>6880</v>
      </c>
      <c r="B2978" s="204" t="s">
        <v>6881</v>
      </c>
      <c r="C2978" s="201" t="s">
        <v>381</v>
      </c>
      <c r="D2978" s="205" t="s">
        <v>21754</v>
      </c>
      <c r="E2978" s="202" t="s">
        <v>18406</v>
      </c>
      <c r="F2978" s="205" t="s">
        <v>21755</v>
      </c>
    </row>
    <row r="2979" spans="1:6" ht="40.5">
      <c r="A2979" s="201" t="s">
        <v>6882</v>
      </c>
      <c r="B2979" s="204" t="s">
        <v>6883</v>
      </c>
      <c r="C2979" s="201" t="s">
        <v>381</v>
      </c>
      <c r="D2979" s="205" t="s">
        <v>21756</v>
      </c>
      <c r="E2979" s="202" t="s">
        <v>18406</v>
      </c>
      <c r="F2979" s="205" t="s">
        <v>21757</v>
      </c>
    </row>
    <row r="2980" spans="1:6" ht="54">
      <c r="A2980" s="201" t="s">
        <v>6884</v>
      </c>
      <c r="B2980" s="204" t="s">
        <v>6885</v>
      </c>
      <c r="C2980" s="201" t="s">
        <v>381</v>
      </c>
      <c r="D2980" s="205" t="s">
        <v>17553</v>
      </c>
      <c r="E2980" s="202" t="s">
        <v>18406</v>
      </c>
      <c r="F2980" s="205" t="s">
        <v>7649</v>
      </c>
    </row>
    <row r="2981" spans="1:6" ht="54">
      <c r="A2981" s="201" t="s">
        <v>6886</v>
      </c>
      <c r="B2981" s="204" t="s">
        <v>6887</v>
      </c>
      <c r="C2981" s="201" t="s">
        <v>381</v>
      </c>
      <c r="D2981" s="205" t="s">
        <v>13855</v>
      </c>
      <c r="E2981" s="202" t="s">
        <v>18406</v>
      </c>
      <c r="F2981" s="205" t="s">
        <v>6311</v>
      </c>
    </row>
    <row r="2982" spans="1:6" ht="54">
      <c r="A2982" s="201" t="s">
        <v>6888</v>
      </c>
      <c r="B2982" s="204" t="s">
        <v>6889</v>
      </c>
      <c r="C2982" s="201" t="s">
        <v>381</v>
      </c>
      <c r="D2982" s="205" t="s">
        <v>12702</v>
      </c>
      <c r="E2982" s="202" t="s">
        <v>18406</v>
      </c>
      <c r="F2982" s="205" t="s">
        <v>13743</v>
      </c>
    </row>
    <row r="2983" spans="1:6" ht="54">
      <c r="A2983" s="201" t="s">
        <v>6891</v>
      </c>
      <c r="B2983" s="204" t="s">
        <v>6892</v>
      </c>
      <c r="C2983" s="201" t="s">
        <v>381</v>
      </c>
      <c r="D2983" s="205" t="s">
        <v>2989</v>
      </c>
      <c r="E2983" s="202" t="s">
        <v>18406</v>
      </c>
      <c r="F2983" s="205" t="s">
        <v>21758</v>
      </c>
    </row>
    <row r="2984" spans="1:6" ht="54">
      <c r="A2984" s="201" t="s">
        <v>6894</v>
      </c>
      <c r="B2984" s="204" t="s">
        <v>6895</v>
      </c>
      <c r="C2984" s="201" t="s">
        <v>381</v>
      </c>
      <c r="D2984" s="205" t="s">
        <v>21759</v>
      </c>
      <c r="E2984" s="202" t="s">
        <v>18406</v>
      </c>
      <c r="F2984" s="205" t="s">
        <v>8745</v>
      </c>
    </row>
    <row r="2985" spans="1:6" ht="54">
      <c r="A2985" s="201" t="s">
        <v>6897</v>
      </c>
      <c r="B2985" s="204" t="s">
        <v>6898</v>
      </c>
      <c r="C2985" s="201" t="s">
        <v>381</v>
      </c>
      <c r="D2985" s="205" t="s">
        <v>21760</v>
      </c>
      <c r="E2985" s="202" t="s">
        <v>18406</v>
      </c>
      <c r="F2985" s="205" t="s">
        <v>5678</v>
      </c>
    </row>
    <row r="2986" spans="1:6" ht="40.5">
      <c r="A2986" s="201" t="s">
        <v>6900</v>
      </c>
      <c r="B2986" s="204" t="s">
        <v>6901</v>
      </c>
      <c r="C2986" s="201" t="s">
        <v>381</v>
      </c>
      <c r="D2986" s="205" t="s">
        <v>13071</v>
      </c>
      <c r="E2986" s="202" t="s">
        <v>18406</v>
      </c>
      <c r="F2986" s="205" t="s">
        <v>1289</v>
      </c>
    </row>
    <row r="2987" spans="1:6" ht="40.5">
      <c r="A2987" s="201">
        <v>91953</v>
      </c>
      <c r="B2987" s="204" t="s">
        <v>6902</v>
      </c>
      <c r="C2987" s="201" t="s">
        <v>381</v>
      </c>
      <c r="D2987" s="205">
        <v>27.54</v>
      </c>
      <c r="E2987" s="202" t="s">
        <v>18406</v>
      </c>
      <c r="F2987" s="205">
        <v>29.31</v>
      </c>
    </row>
    <row r="2988" spans="1:6" ht="40.5">
      <c r="A2988" s="201" t="s">
        <v>6903</v>
      </c>
      <c r="B2988" s="204" t="s">
        <v>6904</v>
      </c>
      <c r="C2988" s="201" t="s">
        <v>381</v>
      </c>
      <c r="D2988" s="205" t="s">
        <v>21762</v>
      </c>
      <c r="E2988" s="202" t="s">
        <v>18406</v>
      </c>
      <c r="F2988" s="205" t="s">
        <v>9164</v>
      </c>
    </row>
    <row r="2989" spans="1:6" ht="40.5">
      <c r="A2989" s="201" t="s">
        <v>6906</v>
      </c>
      <c r="B2989" s="204" t="s">
        <v>6907</v>
      </c>
      <c r="C2989" s="201" t="s">
        <v>381</v>
      </c>
      <c r="D2989" s="205" t="s">
        <v>21763</v>
      </c>
      <c r="E2989" s="202" t="s">
        <v>18406</v>
      </c>
      <c r="F2989" s="205" t="s">
        <v>21691</v>
      </c>
    </row>
    <row r="2990" spans="1:6" ht="54">
      <c r="A2990" s="201" t="s">
        <v>6908</v>
      </c>
      <c r="B2990" s="204" t="s">
        <v>6909</v>
      </c>
      <c r="C2990" s="201" t="s">
        <v>381</v>
      </c>
      <c r="D2990" s="205" t="s">
        <v>21764</v>
      </c>
      <c r="E2990" s="202" t="s">
        <v>18406</v>
      </c>
      <c r="F2990" s="205" t="s">
        <v>17594</v>
      </c>
    </row>
    <row r="2991" spans="1:6" ht="54">
      <c r="A2991" s="201" t="s">
        <v>6911</v>
      </c>
      <c r="B2991" s="204" t="s">
        <v>6912</v>
      </c>
      <c r="C2991" s="201" t="s">
        <v>381</v>
      </c>
      <c r="D2991" s="205" t="s">
        <v>2469</v>
      </c>
      <c r="E2991" s="202" t="s">
        <v>18406</v>
      </c>
      <c r="F2991" s="205" t="s">
        <v>21765</v>
      </c>
    </row>
    <row r="2992" spans="1:6" ht="40.5">
      <c r="A2992" s="201" t="s">
        <v>6913</v>
      </c>
      <c r="B2992" s="204" t="s">
        <v>6914</v>
      </c>
      <c r="C2992" s="201" t="s">
        <v>381</v>
      </c>
      <c r="D2992" s="205" t="s">
        <v>20274</v>
      </c>
      <c r="E2992" s="202" t="s">
        <v>18406</v>
      </c>
      <c r="F2992" s="205" t="s">
        <v>11029</v>
      </c>
    </row>
    <row r="2993" spans="1:6" ht="40.5">
      <c r="A2993" s="201">
        <v>91959</v>
      </c>
      <c r="B2993" s="204" t="s">
        <v>6915</v>
      </c>
      <c r="C2993" s="201" t="s">
        <v>381</v>
      </c>
      <c r="D2993" s="205">
        <v>42.21</v>
      </c>
      <c r="E2993" s="202" t="s">
        <v>18406</v>
      </c>
      <c r="F2993" s="306">
        <v>44.8</v>
      </c>
    </row>
    <row r="2994" spans="1:6" ht="40.5">
      <c r="A2994" s="201" t="s">
        <v>6916</v>
      </c>
      <c r="B2994" s="204" t="s">
        <v>6917</v>
      </c>
      <c r="C2994" s="201" t="s">
        <v>381</v>
      </c>
      <c r="D2994" s="205" t="s">
        <v>246</v>
      </c>
      <c r="E2994" s="202" t="s">
        <v>18406</v>
      </c>
      <c r="F2994" s="205" t="s">
        <v>21766</v>
      </c>
    </row>
    <row r="2995" spans="1:6" ht="40.5">
      <c r="A2995" s="201" t="s">
        <v>6919</v>
      </c>
      <c r="B2995" s="204" t="s">
        <v>6920</v>
      </c>
      <c r="C2995" s="201" t="s">
        <v>381</v>
      </c>
      <c r="D2995" s="205" t="s">
        <v>21767</v>
      </c>
      <c r="E2995" s="202" t="s">
        <v>18406</v>
      </c>
      <c r="F2995" s="205" t="s">
        <v>17468</v>
      </c>
    </row>
    <row r="2996" spans="1:6" ht="54">
      <c r="A2996" s="201" t="s">
        <v>6922</v>
      </c>
      <c r="B2996" s="204" t="s">
        <v>6923</v>
      </c>
      <c r="C2996" s="201" t="s">
        <v>381</v>
      </c>
      <c r="D2996" s="205" t="s">
        <v>17711</v>
      </c>
      <c r="E2996" s="202" t="s">
        <v>18406</v>
      </c>
      <c r="F2996" s="205" t="s">
        <v>21768</v>
      </c>
    </row>
    <row r="2997" spans="1:6" ht="54">
      <c r="A2997" s="201" t="s">
        <v>6925</v>
      </c>
      <c r="B2997" s="204" t="s">
        <v>6926</v>
      </c>
      <c r="C2997" s="201" t="s">
        <v>381</v>
      </c>
      <c r="D2997" s="205" t="s">
        <v>19066</v>
      </c>
      <c r="E2997" s="202" t="s">
        <v>18406</v>
      </c>
      <c r="F2997" s="205" t="s">
        <v>13226</v>
      </c>
    </row>
    <row r="2998" spans="1:6" ht="54">
      <c r="A2998" s="201" t="s">
        <v>6927</v>
      </c>
      <c r="B2998" s="204" t="s">
        <v>6928</v>
      </c>
      <c r="C2998" s="201" t="s">
        <v>381</v>
      </c>
      <c r="D2998" s="205" t="s">
        <v>21769</v>
      </c>
      <c r="E2998" s="202" t="s">
        <v>18406</v>
      </c>
      <c r="F2998" s="205" t="s">
        <v>21770</v>
      </c>
    </row>
    <row r="2999" spans="1:6" ht="54">
      <c r="A2999" s="201" t="s">
        <v>6929</v>
      </c>
      <c r="B2999" s="204" t="s">
        <v>6930</v>
      </c>
      <c r="C2999" s="201" t="s">
        <v>381</v>
      </c>
      <c r="D2999" s="205" t="s">
        <v>21030</v>
      </c>
      <c r="E2999" s="202" t="s">
        <v>18406</v>
      </c>
      <c r="F2999" s="205" t="s">
        <v>19110</v>
      </c>
    </row>
    <row r="3000" spans="1:6" ht="40.5">
      <c r="A3000" s="201" t="s">
        <v>6932</v>
      </c>
      <c r="B3000" s="204" t="s">
        <v>6933</v>
      </c>
      <c r="C3000" s="201" t="s">
        <v>381</v>
      </c>
      <c r="D3000" s="205" t="s">
        <v>21771</v>
      </c>
      <c r="E3000" s="202" t="s">
        <v>18406</v>
      </c>
      <c r="F3000" s="205" t="s">
        <v>21772</v>
      </c>
    </row>
    <row r="3001" spans="1:6" ht="40.5">
      <c r="A3001" s="201">
        <v>91967</v>
      </c>
      <c r="B3001" s="204" t="s">
        <v>6934</v>
      </c>
      <c r="C3001" s="201" t="s">
        <v>381</v>
      </c>
      <c r="D3001" s="205">
        <v>56.88</v>
      </c>
      <c r="E3001" s="202" t="s">
        <v>18406</v>
      </c>
      <c r="F3001" s="205">
        <v>60.31</v>
      </c>
    </row>
    <row r="3002" spans="1:6" ht="40.5">
      <c r="A3002" s="201" t="s">
        <v>6935</v>
      </c>
      <c r="B3002" s="204" t="s">
        <v>6936</v>
      </c>
      <c r="C3002" s="201" t="s">
        <v>381</v>
      </c>
      <c r="D3002" s="205" t="s">
        <v>17973</v>
      </c>
      <c r="E3002" s="202" t="s">
        <v>18406</v>
      </c>
      <c r="F3002" s="205" t="s">
        <v>21773</v>
      </c>
    </row>
    <row r="3003" spans="1:6" ht="40.5">
      <c r="A3003" s="201" t="s">
        <v>6937</v>
      </c>
      <c r="B3003" s="204" t="s">
        <v>6938</v>
      </c>
      <c r="C3003" s="201" t="s">
        <v>381</v>
      </c>
      <c r="D3003" s="205" t="s">
        <v>21774</v>
      </c>
      <c r="E3003" s="202" t="s">
        <v>18406</v>
      </c>
      <c r="F3003" s="205" t="s">
        <v>21775</v>
      </c>
    </row>
    <row r="3004" spans="1:6" ht="54">
      <c r="A3004" s="201" t="s">
        <v>6939</v>
      </c>
      <c r="B3004" s="204" t="s">
        <v>6940</v>
      </c>
      <c r="C3004" s="201" t="s">
        <v>381</v>
      </c>
      <c r="D3004" s="205" t="s">
        <v>21776</v>
      </c>
      <c r="E3004" s="202" t="s">
        <v>18406</v>
      </c>
      <c r="F3004" s="205" t="s">
        <v>17604</v>
      </c>
    </row>
    <row r="3005" spans="1:6" ht="54">
      <c r="A3005" s="201" t="s">
        <v>6941</v>
      </c>
      <c r="B3005" s="204" t="s">
        <v>6942</v>
      </c>
      <c r="C3005" s="201" t="s">
        <v>381</v>
      </c>
      <c r="D3005" s="205" t="s">
        <v>21777</v>
      </c>
      <c r="E3005" s="202" t="s">
        <v>18406</v>
      </c>
      <c r="F3005" s="205" t="s">
        <v>21778</v>
      </c>
    </row>
    <row r="3006" spans="1:6" ht="54">
      <c r="A3006" s="201" t="s">
        <v>6943</v>
      </c>
      <c r="B3006" s="204" t="s">
        <v>6944</v>
      </c>
      <c r="C3006" s="201" t="s">
        <v>381</v>
      </c>
      <c r="D3006" s="205" t="s">
        <v>21779</v>
      </c>
      <c r="E3006" s="202" t="s">
        <v>18406</v>
      </c>
      <c r="F3006" s="205" t="s">
        <v>21780</v>
      </c>
    </row>
    <row r="3007" spans="1:6" ht="54">
      <c r="A3007" s="201" t="s">
        <v>6945</v>
      </c>
      <c r="B3007" s="204" t="s">
        <v>6946</v>
      </c>
      <c r="C3007" s="201" t="s">
        <v>381</v>
      </c>
      <c r="D3007" s="205" t="s">
        <v>17383</v>
      </c>
      <c r="E3007" s="202" t="s">
        <v>18406</v>
      </c>
      <c r="F3007" s="205" t="s">
        <v>21781</v>
      </c>
    </row>
    <row r="3008" spans="1:6" ht="40.5">
      <c r="A3008" s="201" t="s">
        <v>6947</v>
      </c>
      <c r="B3008" s="204" t="s">
        <v>6948</v>
      </c>
      <c r="C3008" s="201" t="s">
        <v>381</v>
      </c>
      <c r="D3008" s="205" t="s">
        <v>10732</v>
      </c>
      <c r="E3008" s="202" t="s">
        <v>18406</v>
      </c>
      <c r="F3008" s="205" t="s">
        <v>21782</v>
      </c>
    </row>
    <row r="3009" spans="1:6" ht="40.5">
      <c r="A3009" s="201" t="s">
        <v>6949</v>
      </c>
      <c r="B3009" s="204" t="s">
        <v>6950</v>
      </c>
      <c r="C3009" s="201" t="s">
        <v>381</v>
      </c>
      <c r="D3009" s="205" t="s">
        <v>17855</v>
      </c>
      <c r="E3009" s="202" t="s">
        <v>18406</v>
      </c>
      <c r="F3009" s="205" t="s">
        <v>19073</v>
      </c>
    </row>
    <row r="3010" spans="1:6" ht="40.5">
      <c r="A3010" s="201" t="s">
        <v>6951</v>
      </c>
      <c r="B3010" s="204" t="s">
        <v>6952</v>
      </c>
      <c r="C3010" s="201" t="s">
        <v>381</v>
      </c>
      <c r="D3010" s="205" t="s">
        <v>7327</v>
      </c>
      <c r="E3010" s="202" t="s">
        <v>18406</v>
      </c>
      <c r="F3010" s="205" t="s">
        <v>17150</v>
      </c>
    </row>
    <row r="3011" spans="1:6" ht="40.5">
      <c r="A3011" s="201" t="s">
        <v>6953</v>
      </c>
      <c r="B3011" s="204" t="s">
        <v>6954</v>
      </c>
      <c r="C3011" s="201" t="s">
        <v>381</v>
      </c>
      <c r="D3011" s="205" t="s">
        <v>21783</v>
      </c>
      <c r="E3011" s="202" t="s">
        <v>18406</v>
      </c>
      <c r="F3011" s="205" t="s">
        <v>21784</v>
      </c>
    </row>
    <row r="3012" spans="1:6" ht="40.5">
      <c r="A3012" s="201" t="s">
        <v>6956</v>
      </c>
      <c r="B3012" s="204" t="s">
        <v>6957</v>
      </c>
      <c r="C3012" s="201" t="s">
        <v>381</v>
      </c>
      <c r="D3012" s="205" t="s">
        <v>18093</v>
      </c>
      <c r="E3012" s="202" t="s">
        <v>18406</v>
      </c>
      <c r="F3012" s="205" t="s">
        <v>21785</v>
      </c>
    </row>
    <row r="3013" spans="1:6" ht="40.5">
      <c r="A3013" s="201" t="s">
        <v>6958</v>
      </c>
      <c r="B3013" s="204" t="s">
        <v>6959</v>
      </c>
      <c r="C3013" s="201" t="s">
        <v>381</v>
      </c>
      <c r="D3013" s="205" t="s">
        <v>17157</v>
      </c>
      <c r="E3013" s="202" t="s">
        <v>18406</v>
      </c>
      <c r="F3013" s="205" t="s">
        <v>21786</v>
      </c>
    </row>
    <row r="3014" spans="1:6" ht="40.5">
      <c r="A3014" s="201" t="s">
        <v>6960</v>
      </c>
      <c r="B3014" s="204" t="s">
        <v>6961</v>
      </c>
      <c r="C3014" s="201" t="s">
        <v>381</v>
      </c>
      <c r="D3014" s="205" t="s">
        <v>17215</v>
      </c>
      <c r="E3014" s="202" t="s">
        <v>18406</v>
      </c>
      <c r="F3014" s="205" t="s">
        <v>17668</v>
      </c>
    </row>
    <row r="3015" spans="1:6" ht="40.5">
      <c r="A3015" s="201" t="s">
        <v>6962</v>
      </c>
      <c r="B3015" s="204" t="s">
        <v>6963</v>
      </c>
      <c r="C3015" s="201" t="s">
        <v>381</v>
      </c>
      <c r="D3015" s="205" t="s">
        <v>2159</v>
      </c>
      <c r="E3015" s="202" t="s">
        <v>18406</v>
      </c>
      <c r="F3015" s="205" t="s">
        <v>21787</v>
      </c>
    </row>
    <row r="3016" spans="1:6" ht="40.5">
      <c r="A3016" s="201" t="s">
        <v>6964</v>
      </c>
      <c r="B3016" s="204" t="s">
        <v>6965</v>
      </c>
      <c r="C3016" s="201" t="s">
        <v>381</v>
      </c>
      <c r="D3016" s="205" t="s">
        <v>18446</v>
      </c>
      <c r="E3016" s="202" t="s">
        <v>18406</v>
      </c>
      <c r="F3016" s="205" t="s">
        <v>21788</v>
      </c>
    </row>
    <row r="3017" spans="1:6" ht="40.5">
      <c r="A3017" s="201" t="s">
        <v>6966</v>
      </c>
      <c r="B3017" s="204" t="s">
        <v>6967</v>
      </c>
      <c r="C3017" s="201" t="s">
        <v>381</v>
      </c>
      <c r="D3017" s="205" t="s">
        <v>21789</v>
      </c>
      <c r="E3017" s="202" t="s">
        <v>18406</v>
      </c>
      <c r="F3017" s="205" t="s">
        <v>21790</v>
      </c>
    </row>
    <row r="3018" spans="1:6" ht="54">
      <c r="A3018" s="201" t="s">
        <v>6968</v>
      </c>
      <c r="B3018" s="204" t="s">
        <v>6969</v>
      </c>
      <c r="C3018" s="201" t="s">
        <v>381</v>
      </c>
      <c r="D3018" s="205" t="s">
        <v>12662</v>
      </c>
      <c r="E3018" s="202" t="s">
        <v>18406</v>
      </c>
      <c r="F3018" s="205" t="s">
        <v>12790</v>
      </c>
    </row>
    <row r="3019" spans="1:6" ht="54">
      <c r="A3019" s="201" t="s">
        <v>6971</v>
      </c>
      <c r="B3019" s="204" t="s">
        <v>6972</v>
      </c>
      <c r="C3019" s="201" t="s">
        <v>381</v>
      </c>
      <c r="D3019" s="205" t="s">
        <v>21434</v>
      </c>
      <c r="E3019" s="202" t="s">
        <v>18406</v>
      </c>
      <c r="F3019" s="205" t="s">
        <v>21791</v>
      </c>
    </row>
    <row r="3020" spans="1:6" ht="40.5">
      <c r="A3020" s="201" t="s">
        <v>6973</v>
      </c>
      <c r="B3020" s="204" t="s">
        <v>6974</v>
      </c>
      <c r="C3020" s="201" t="s">
        <v>381</v>
      </c>
      <c r="D3020" s="205" t="s">
        <v>7916</v>
      </c>
      <c r="E3020" s="202" t="s">
        <v>18406</v>
      </c>
      <c r="F3020" s="205" t="s">
        <v>21792</v>
      </c>
    </row>
    <row r="3021" spans="1:6" ht="40.5">
      <c r="A3021" s="201" t="s">
        <v>6975</v>
      </c>
      <c r="B3021" s="204" t="s">
        <v>6976</v>
      </c>
      <c r="C3021" s="201" t="s">
        <v>381</v>
      </c>
      <c r="D3021" s="205" t="s">
        <v>21793</v>
      </c>
      <c r="E3021" s="202" t="s">
        <v>18406</v>
      </c>
      <c r="F3021" s="205" t="s">
        <v>17157</v>
      </c>
    </row>
    <row r="3022" spans="1:6" ht="54">
      <c r="A3022" s="201" t="s">
        <v>6977</v>
      </c>
      <c r="B3022" s="204" t="s">
        <v>6978</v>
      </c>
      <c r="C3022" s="201" t="s">
        <v>381</v>
      </c>
      <c r="D3022" s="205" t="s">
        <v>20782</v>
      </c>
      <c r="E3022" s="202" t="s">
        <v>18406</v>
      </c>
      <c r="F3022" s="205" t="s">
        <v>13850</v>
      </c>
    </row>
    <row r="3023" spans="1:6" ht="54">
      <c r="A3023" s="201" t="s">
        <v>6979</v>
      </c>
      <c r="B3023" s="204" t="s">
        <v>6980</v>
      </c>
      <c r="C3023" s="201" t="s">
        <v>381</v>
      </c>
      <c r="D3023" s="205" t="s">
        <v>9728</v>
      </c>
      <c r="E3023" s="202" t="s">
        <v>18406</v>
      </c>
      <c r="F3023" s="205" t="s">
        <v>18701</v>
      </c>
    </row>
    <row r="3024" spans="1:6" ht="40.5">
      <c r="A3024" s="201" t="s">
        <v>6982</v>
      </c>
      <c r="B3024" s="204" t="s">
        <v>6983</v>
      </c>
      <c r="C3024" s="201" t="s">
        <v>381</v>
      </c>
      <c r="D3024" s="205" t="s">
        <v>12100</v>
      </c>
      <c r="E3024" s="202" t="s">
        <v>18406</v>
      </c>
      <c r="F3024" s="205" t="s">
        <v>20869</v>
      </c>
    </row>
    <row r="3025" spans="1:6" ht="40.5">
      <c r="A3025" s="201" t="s">
        <v>6984</v>
      </c>
      <c r="B3025" s="204" t="s">
        <v>6985</v>
      </c>
      <c r="C3025" s="201" t="s">
        <v>381</v>
      </c>
      <c r="D3025" s="205" t="s">
        <v>21794</v>
      </c>
      <c r="E3025" s="202" t="s">
        <v>18406</v>
      </c>
      <c r="F3025" s="205" t="s">
        <v>21795</v>
      </c>
    </row>
    <row r="3026" spans="1:6" ht="40.5">
      <c r="A3026" s="201" t="s">
        <v>6987</v>
      </c>
      <c r="B3026" s="204" t="s">
        <v>6988</v>
      </c>
      <c r="C3026" s="201" t="s">
        <v>381</v>
      </c>
      <c r="D3026" s="205" t="s">
        <v>5069</v>
      </c>
      <c r="E3026" s="202" t="s">
        <v>18406</v>
      </c>
      <c r="F3026" s="205" t="s">
        <v>8350</v>
      </c>
    </row>
    <row r="3027" spans="1:6" ht="40.5">
      <c r="A3027" s="201" t="s">
        <v>6989</v>
      </c>
      <c r="B3027" s="204" t="s">
        <v>6990</v>
      </c>
      <c r="C3027" s="201" t="s">
        <v>381</v>
      </c>
      <c r="D3027" s="205" t="s">
        <v>21796</v>
      </c>
      <c r="E3027" s="202" t="s">
        <v>18406</v>
      </c>
      <c r="F3027" s="205" t="s">
        <v>14215</v>
      </c>
    </row>
    <row r="3028" spans="1:6" ht="40.5">
      <c r="A3028" s="201" t="s">
        <v>6992</v>
      </c>
      <c r="B3028" s="204" t="s">
        <v>6993</v>
      </c>
      <c r="C3028" s="201" t="s">
        <v>381</v>
      </c>
      <c r="D3028" s="205" t="s">
        <v>21797</v>
      </c>
      <c r="E3028" s="202" t="s">
        <v>18406</v>
      </c>
      <c r="F3028" s="205" t="s">
        <v>17599</v>
      </c>
    </row>
    <row r="3029" spans="1:6" ht="40.5">
      <c r="A3029" s="201" t="s">
        <v>6995</v>
      </c>
      <c r="B3029" s="204" t="s">
        <v>6996</v>
      </c>
      <c r="C3029" s="201" t="s">
        <v>381</v>
      </c>
      <c r="D3029" s="205" t="s">
        <v>21798</v>
      </c>
      <c r="E3029" s="202" t="s">
        <v>18406</v>
      </c>
      <c r="F3029" s="205" t="s">
        <v>17958</v>
      </c>
    </row>
    <row r="3030" spans="1:6" ht="40.5">
      <c r="A3030" s="201" t="s">
        <v>6997</v>
      </c>
      <c r="B3030" s="204" t="s">
        <v>6998</v>
      </c>
      <c r="C3030" s="201" t="s">
        <v>381</v>
      </c>
      <c r="D3030" s="205" t="s">
        <v>19028</v>
      </c>
      <c r="E3030" s="202" t="s">
        <v>18406</v>
      </c>
      <c r="F3030" s="205" t="s">
        <v>727</v>
      </c>
    </row>
    <row r="3031" spans="1:6" ht="40.5">
      <c r="A3031" s="201" t="s">
        <v>6999</v>
      </c>
      <c r="B3031" s="204" t="s">
        <v>7000</v>
      </c>
      <c r="C3031" s="201" t="s">
        <v>381</v>
      </c>
      <c r="D3031" s="205" t="s">
        <v>18787</v>
      </c>
      <c r="E3031" s="202" t="s">
        <v>18406</v>
      </c>
      <c r="F3031" s="205" t="s">
        <v>21799</v>
      </c>
    </row>
    <row r="3032" spans="1:6" ht="40.5">
      <c r="A3032" s="201" t="s">
        <v>7001</v>
      </c>
      <c r="B3032" s="204" t="s">
        <v>7002</v>
      </c>
      <c r="C3032" s="201" t="s">
        <v>381</v>
      </c>
      <c r="D3032" s="205" t="s">
        <v>14908</v>
      </c>
      <c r="E3032" s="202" t="s">
        <v>18406</v>
      </c>
      <c r="F3032" s="205" t="s">
        <v>3518</v>
      </c>
    </row>
    <row r="3033" spans="1:6" ht="40.5">
      <c r="A3033" s="201" t="s">
        <v>7004</v>
      </c>
      <c r="B3033" s="204" t="s">
        <v>7005</v>
      </c>
      <c r="C3033" s="201" t="s">
        <v>381</v>
      </c>
      <c r="D3033" s="205" t="s">
        <v>9311</v>
      </c>
      <c r="E3033" s="202" t="s">
        <v>18406</v>
      </c>
      <c r="F3033" s="205" t="s">
        <v>21800</v>
      </c>
    </row>
    <row r="3034" spans="1:6" ht="40.5">
      <c r="A3034" s="201" t="s">
        <v>7007</v>
      </c>
      <c r="B3034" s="204" t="s">
        <v>7008</v>
      </c>
      <c r="C3034" s="201" t="s">
        <v>381</v>
      </c>
      <c r="D3034" s="205" t="s">
        <v>17532</v>
      </c>
      <c r="E3034" s="202" t="s">
        <v>18406</v>
      </c>
      <c r="F3034" s="205" t="s">
        <v>21801</v>
      </c>
    </row>
    <row r="3035" spans="1:6" ht="40.5">
      <c r="A3035" s="201" t="s">
        <v>7010</v>
      </c>
      <c r="B3035" s="204" t="s">
        <v>7011</v>
      </c>
      <c r="C3035" s="201" t="s">
        <v>381</v>
      </c>
      <c r="D3035" s="205" t="s">
        <v>1232</v>
      </c>
      <c r="E3035" s="202" t="s">
        <v>18406</v>
      </c>
      <c r="F3035" s="205" t="s">
        <v>294</v>
      </c>
    </row>
    <row r="3036" spans="1:6" ht="40.5">
      <c r="A3036" s="201" t="s">
        <v>7013</v>
      </c>
      <c r="B3036" s="204" t="s">
        <v>7014</v>
      </c>
      <c r="C3036" s="201" t="s">
        <v>381</v>
      </c>
      <c r="D3036" s="205" t="s">
        <v>21802</v>
      </c>
      <c r="E3036" s="202" t="s">
        <v>18406</v>
      </c>
      <c r="F3036" s="205" t="s">
        <v>4485</v>
      </c>
    </row>
    <row r="3037" spans="1:6" ht="40.5">
      <c r="A3037" s="201" t="s">
        <v>7016</v>
      </c>
      <c r="B3037" s="204" t="s">
        <v>7017</v>
      </c>
      <c r="C3037" s="201" t="s">
        <v>381</v>
      </c>
      <c r="D3037" s="205" t="s">
        <v>21803</v>
      </c>
      <c r="E3037" s="202" t="s">
        <v>18406</v>
      </c>
      <c r="F3037" s="205" t="s">
        <v>21804</v>
      </c>
    </row>
    <row r="3038" spans="1:6" ht="40.5">
      <c r="A3038" s="201" t="s">
        <v>7018</v>
      </c>
      <c r="B3038" s="204" t="s">
        <v>7019</v>
      </c>
      <c r="C3038" s="201" t="s">
        <v>381</v>
      </c>
      <c r="D3038" s="205" t="s">
        <v>21805</v>
      </c>
      <c r="E3038" s="202" t="s">
        <v>18406</v>
      </c>
      <c r="F3038" s="205" t="s">
        <v>21806</v>
      </c>
    </row>
    <row r="3039" spans="1:6" ht="40.5">
      <c r="A3039" s="201" t="s">
        <v>7021</v>
      </c>
      <c r="B3039" s="204" t="s">
        <v>7022</v>
      </c>
      <c r="C3039" s="201" t="s">
        <v>381</v>
      </c>
      <c r="D3039" s="205" t="s">
        <v>17843</v>
      </c>
      <c r="E3039" s="202" t="s">
        <v>18406</v>
      </c>
      <c r="F3039" s="205" t="s">
        <v>20844</v>
      </c>
    </row>
    <row r="3040" spans="1:6" ht="40.5">
      <c r="A3040" s="201" t="s">
        <v>7024</v>
      </c>
      <c r="B3040" s="204" t="s">
        <v>7025</v>
      </c>
      <c r="C3040" s="201" t="s">
        <v>381</v>
      </c>
      <c r="D3040" s="205" t="s">
        <v>21807</v>
      </c>
      <c r="E3040" s="202" t="s">
        <v>18406</v>
      </c>
      <c r="F3040" s="205" t="s">
        <v>21808</v>
      </c>
    </row>
    <row r="3041" spans="1:6" ht="40.5">
      <c r="A3041" s="201" t="s">
        <v>7026</v>
      </c>
      <c r="B3041" s="204" t="s">
        <v>7027</v>
      </c>
      <c r="C3041" s="201" t="s">
        <v>381</v>
      </c>
      <c r="D3041" s="205" t="s">
        <v>303</v>
      </c>
      <c r="E3041" s="202" t="s">
        <v>18406</v>
      </c>
      <c r="F3041" s="205" t="s">
        <v>18411</v>
      </c>
    </row>
    <row r="3042" spans="1:6" ht="40.5">
      <c r="A3042" s="201" t="s">
        <v>7028</v>
      </c>
      <c r="B3042" s="204" t="s">
        <v>7029</v>
      </c>
      <c r="C3042" s="201" t="s">
        <v>381</v>
      </c>
      <c r="D3042" s="205" t="s">
        <v>17064</v>
      </c>
      <c r="E3042" s="202" t="s">
        <v>18406</v>
      </c>
      <c r="F3042" s="205" t="s">
        <v>17634</v>
      </c>
    </row>
    <row r="3043" spans="1:6" ht="40.5">
      <c r="A3043" s="201" t="s">
        <v>7030</v>
      </c>
      <c r="B3043" s="204" t="s">
        <v>7031</v>
      </c>
      <c r="C3043" s="201" t="s">
        <v>381</v>
      </c>
      <c r="D3043" s="205" t="s">
        <v>17168</v>
      </c>
      <c r="E3043" s="202" t="s">
        <v>18406</v>
      </c>
      <c r="F3043" s="205" t="s">
        <v>6006</v>
      </c>
    </row>
    <row r="3044" spans="1:6" ht="40.5">
      <c r="A3044" s="201" t="s">
        <v>7033</v>
      </c>
      <c r="B3044" s="204" t="s">
        <v>7034</v>
      </c>
      <c r="C3044" s="201" t="s">
        <v>381</v>
      </c>
      <c r="D3044" s="205" t="s">
        <v>21809</v>
      </c>
      <c r="E3044" s="202" t="s">
        <v>18406</v>
      </c>
      <c r="F3044" s="205" t="s">
        <v>19152</v>
      </c>
    </row>
    <row r="3045" spans="1:6" ht="40.5">
      <c r="A3045" s="201" t="s">
        <v>7035</v>
      </c>
      <c r="B3045" s="204" t="s">
        <v>7036</v>
      </c>
      <c r="C3045" s="201" t="s">
        <v>381</v>
      </c>
      <c r="D3045" s="205" t="s">
        <v>21810</v>
      </c>
      <c r="E3045" s="202" t="s">
        <v>18406</v>
      </c>
      <c r="F3045" s="205" t="s">
        <v>21811</v>
      </c>
    </row>
    <row r="3046" spans="1:6" ht="40.5">
      <c r="A3046" s="201" t="s">
        <v>7037</v>
      </c>
      <c r="B3046" s="204" t="s">
        <v>7038</v>
      </c>
      <c r="C3046" s="201" t="s">
        <v>381</v>
      </c>
      <c r="D3046" s="205" t="s">
        <v>17864</v>
      </c>
      <c r="E3046" s="202" t="s">
        <v>18406</v>
      </c>
      <c r="F3046" s="205" t="s">
        <v>21812</v>
      </c>
    </row>
    <row r="3047" spans="1:6" ht="40.5">
      <c r="A3047" s="201" t="s">
        <v>7040</v>
      </c>
      <c r="B3047" s="204" t="s">
        <v>7041</v>
      </c>
      <c r="C3047" s="201" t="s">
        <v>381</v>
      </c>
      <c r="D3047" s="205" t="s">
        <v>21813</v>
      </c>
      <c r="E3047" s="202" t="s">
        <v>18406</v>
      </c>
      <c r="F3047" s="205" t="s">
        <v>21814</v>
      </c>
    </row>
    <row r="3048" spans="1:6" ht="40.5">
      <c r="A3048" s="201" t="s">
        <v>7043</v>
      </c>
      <c r="B3048" s="204" t="s">
        <v>7044</v>
      </c>
      <c r="C3048" s="201" t="s">
        <v>381</v>
      </c>
      <c r="D3048" s="205" t="s">
        <v>21815</v>
      </c>
      <c r="E3048" s="202" t="s">
        <v>18406</v>
      </c>
      <c r="F3048" s="205" t="s">
        <v>21816</v>
      </c>
    </row>
    <row r="3049" spans="1:6" ht="40.5">
      <c r="A3049" s="201" t="s">
        <v>7046</v>
      </c>
      <c r="B3049" s="204" t="s">
        <v>7047</v>
      </c>
      <c r="C3049" s="201" t="s">
        <v>381</v>
      </c>
      <c r="D3049" s="205" t="s">
        <v>21817</v>
      </c>
      <c r="E3049" s="202" t="s">
        <v>18406</v>
      </c>
      <c r="F3049" s="205" t="s">
        <v>6187</v>
      </c>
    </row>
    <row r="3050" spans="1:6" ht="40.5">
      <c r="A3050" s="201" t="s">
        <v>7048</v>
      </c>
      <c r="B3050" s="204" t="s">
        <v>7049</v>
      </c>
      <c r="C3050" s="201" t="s">
        <v>381</v>
      </c>
      <c r="D3050" s="205" t="s">
        <v>20946</v>
      </c>
      <c r="E3050" s="202" t="s">
        <v>18406</v>
      </c>
      <c r="F3050" s="205" t="s">
        <v>17996</v>
      </c>
    </row>
    <row r="3051" spans="1:6" ht="40.5">
      <c r="A3051" s="201" t="s">
        <v>7051</v>
      </c>
      <c r="B3051" s="204" t="s">
        <v>7052</v>
      </c>
      <c r="C3051" s="201" t="s">
        <v>381</v>
      </c>
      <c r="D3051" s="205" t="s">
        <v>19767</v>
      </c>
      <c r="E3051" s="202" t="s">
        <v>18406</v>
      </c>
      <c r="F3051" s="205" t="s">
        <v>21818</v>
      </c>
    </row>
    <row r="3052" spans="1:6" ht="40.5">
      <c r="A3052" s="201" t="s">
        <v>7053</v>
      </c>
      <c r="B3052" s="204" t="s">
        <v>7054</v>
      </c>
      <c r="C3052" s="201" t="s">
        <v>381</v>
      </c>
      <c r="D3052" s="205" t="s">
        <v>21776</v>
      </c>
      <c r="E3052" s="202" t="s">
        <v>18406</v>
      </c>
      <c r="F3052" s="205" t="s">
        <v>21819</v>
      </c>
    </row>
    <row r="3053" spans="1:6" ht="40.5">
      <c r="A3053" s="201" t="s">
        <v>7055</v>
      </c>
      <c r="B3053" s="204" t="s">
        <v>7056</v>
      </c>
      <c r="C3053" s="201" t="s">
        <v>381</v>
      </c>
      <c r="D3053" s="205" t="s">
        <v>21777</v>
      </c>
      <c r="E3053" s="202" t="s">
        <v>18406</v>
      </c>
      <c r="F3053" s="205" t="s">
        <v>21820</v>
      </c>
    </row>
    <row r="3054" spans="1:6" ht="40.5">
      <c r="A3054" s="201" t="s">
        <v>7057</v>
      </c>
      <c r="B3054" s="204" t="s">
        <v>7058</v>
      </c>
      <c r="C3054" s="201" t="s">
        <v>381</v>
      </c>
      <c r="D3054" s="205" t="s">
        <v>21821</v>
      </c>
      <c r="E3054" s="202" t="s">
        <v>18406</v>
      </c>
      <c r="F3054" s="205" t="s">
        <v>21822</v>
      </c>
    </row>
    <row r="3055" spans="1:6" ht="40.5">
      <c r="A3055" s="201" t="s">
        <v>7059</v>
      </c>
      <c r="B3055" s="204" t="s">
        <v>7060</v>
      </c>
      <c r="C3055" s="201" t="s">
        <v>381</v>
      </c>
      <c r="D3055" s="205" t="s">
        <v>21823</v>
      </c>
      <c r="E3055" s="202" t="s">
        <v>18406</v>
      </c>
      <c r="F3055" s="205" t="s">
        <v>21824</v>
      </c>
    </row>
    <row r="3056" spans="1:6" ht="54">
      <c r="A3056" s="201" t="s">
        <v>7061</v>
      </c>
      <c r="B3056" s="204" t="s">
        <v>7062</v>
      </c>
      <c r="C3056" s="201" t="s">
        <v>381</v>
      </c>
      <c r="D3056" s="205" t="s">
        <v>2280</v>
      </c>
      <c r="E3056" s="202" t="s">
        <v>18406</v>
      </c>
      <c r="F3056" s="205" t="s">
        <v>21825</v>
      </c>
    </row>
    <row r="3057" spans="1:6" ht="54">
      <c r="A3057" s="201" t="s">
        <v>7063</v>
      </c>
      <c r="B3057" s="204" t="s">
        <v>7064</v>
      </c>
      <c r="C3057" s="201" t="s">
        <v>381</v>
      </c>
      <c r="D3057" s="205" t="s">
        <v>21826</v>
      </c>
      <c r="E3057" s="202" t="s">
        <v>18406</v>
      </c>
      <c r="F3057" s="205" t="s">
        <v>21617</v>
      </c>
    </row>
    <row r="3058" spans="1:6" ht="54">
      <c r="A3058" s="201" t="s">
        <v>7065</v>
      </c>
      <c r="B3058" s="204" t="s">
        <v>7066</v>
      </c>
      <c r="C3058" s="201" t="s">
        <v>381</v>
      </c>
      <c r="D3058" s="205" t="s">
        <v>21827</v>
      </c>
      <c r="E3058" s="202" t="s">
        <v>18406</v>
      </c>
      <c r="F3058" s="205" t="s">
        <v>21828</v>
      </c>
    </row>
    <row r="3059" spans="1:6" ht="54">
      <c r="A3059" s="201" t="s">
        <v>7068</v>
      </c>
      <c r="B3059" s="204" t="s">
        <v>7069</v>
      </c>
      <c r="C3059" s="201" t="s">
        <v>381</v>
      </c>
      <c r="D3059" s="205" t="s">
        <v>13503</v>
      </c>
      <c r="E3059" s="202" t="s">
        <v>18406</v>
      </c>
      <c r="F3059" s="205" t="s">
        <v>21829</v>
      </c>
    </row>
    <row r="3060" spans="1:6" ht="54">
      <c r="A3060" s="201" t="s">
        <v>7071</v>
      </c>
      <c r="B3060" s="204" t="s">
        <v>7072</v>
      </c>
      <c r="C3060" s="201" t="s">
        <v>381</v>
      </c>
      <c r="D3060" s="205" t="s">
        <v>19590</v>
      </c>
      <c r="E3060" s="202" t="s">
        <v>18406</v>
      </c>
      <c r="F3060" s="205" t="s">
        <v>17247</v>
      </c>
    </row>
    <row r="3061" spans="1:6" ht="54">
      <c r="A3061" s="201" t="s">
        <v>7073</v>
      </c>
      <c r="B3061" s="204" t="s">
        <v>7074</v>
      </c>
      <c r="C3061" s="201" t="s">
        <v>381</v>
      </c>
      <c r="D3061" s="205" t="s">
        <v>21028</v>
      </c>
      <c r="E3061" s="202" t="s">
        <v>18406</v>
      </c>
      <c r="F3061" s="205" t="s">
        <v>21830</v>
      </c>
    </row>
    <row r="3062" spans="1:6" ht="54">
      <c r="A3062" s="201" t="s">
        <v>7075</v>
      </c>
      <c r="B3062" s="204" t="s">
        <v>7076</v>
      </c>
      <c r="C3062" s="201" t="s">
        <v>381</v>
      </c>
      <c r="D3062" s="205" t="s">
        <v>21831</v>
      </c>
      <c r="E3062" s="202" t="s">
        <v>18406</v>
      </c>
      <c r="F3062" s="205" t="s">
        <v>15946</v>
      </c>
    </row>
    <row r="3063" spans="1:6" ht="54">
      <c r="A3063" s="201" t="s">
        <v>7077</v>
      </c>
      <c r="B3063" s="204" t="s">
        <v>7078</v>
      </c>
      <c r="C3063" s="201" t="s">
        <v>381</v>
      </c>
      <c r="D3063" s="205" t="s">
        <v>21832</v>
      </c>
      <c r="E3063" s="202" t="s">
        <v>18406</v>
      </c>
      <c r="F3063" s="205" t="s">
        <v>21833</v>
      </c>
    </row>
    <row r="3064" spans="1:6" ht="54">
      <c r="A3064" s="201" t="s">
        <v>7079</v>
      </c>
      <c r="B3064" s="204" t="s">
        <v>7080</v>
      </c>
      <c r="C3064" s="201" t="s">
        <v>381</v>
      </c>
      <c r="D3064" s="205" t="s">
        <v>20881</v>
      </c>
      <c r="E3064" s="202" t="s">
        <v>18406</v>
      </c>
      <c r="F3064" s="205" t="s">
        <v>14646</v>
      </c>
    </row>
    <row r="3065" spans="1:6" ht="54">
      <c r="A3065" s="201" t="s">
        <v>7081</v>
      </c>
      <c r="B3065" s="204" t="s">
        <v>7082</v>
      </c>
      <c r="C3065" s="201" t="s">
        <v>381</v>
      </c>
      <c r="D3065" s="205" t="s">
        <v>9278</v>
      </c>
      <c r="E3065" s="202" t="s">
        <v>18406</v>
      </c>
      <c r="F3065" s="205" t="s">
        <v>21834</v>
      </c>
    </row>
    <row r="3066" spans="1:6" ht="54">
      <c r="A3066" s="201" t="s">
        <v>7083</v>
      </c>
      <c r="B3066" s="204" t="s">
        <v>7084</v>
      </c>
      <c r="C3066" s="201" t="s">
        <v>381</v>
      </c>
      <c r="D3066" s="205" t="s">
        <v>21835</v>
      </c>
      <c r="E3066" s="202" t="s">
        <v>18406</v>
      </c>
      <c r="F3066" s="205" t="s">
        <v>15977</v>
      </c>
    </row>
    <row r="3067" spans="1:6" ht="54">
      <c r="A3067" s="201" t="s">
        <v>7086</v>
      </c>
      <c r="B3067" s="204" t="s">
        <v>7087</v>
      </c>
      <c r="C3067" s="201" t="s">
        <v>381</v>
      </c>
      <c r="D3067" s="205" t="s">
        <v>21836</v>
      </c>
      <c r="E3067" s="202" t="s">
        <v>18406</v>
      </c>
      <c r="F3067" s="205" t="s">
        <v>17165</v>
      </c>
    </row>
    <row r="3068" spans="1:6" ht="67.5">
      <c r="A3068" s="201" t="s">
        <v>7088</v>
      </c>
      <c r="B3068" s="204" t="s">
        <v>7089</v>
      </c>
      <c r="C3068" s="201" t="s">
        <v>381</v>
      </c>
      <c r="D3068" s="205" t="s">
        <v>17661</v>
      </c>
      <c r="E3068" s="202" t="s">
        <v>18406</v>
      </c>
      <c r="F3068" s="205" t="s">
        <v>21837</v>
      </c>
    </row>
    <row r="3069" spans="1:6" ht="67.5">
      <c r="A3069" s="201" t="s">
        <v>7090</v>
      </c>
      <c r="B3069" s="204" t="s">
        <v>7091</v>
      </c>
      <c r="C3069" s="201" t="s">
        <v>381</v>
      </c>
      <c r="D3069" s="205" t="s">
        <v>21838</v>
      </c>
      <c r="E3069" s="202" t="s">
        <v>18406</v>
      </c>
      <c r="F3069" s="205" t="s">
        <v>21839</v>
      </c>
    </row>
    <row r="3070" spans="1:6" ht="54">
      <c r="A3070" s="201" t="s">
        <v>7092</v>
      </c>
      <c r="B3070" s="204" t="s">
        <v>7093</v>
      </c>
      <c r="C3070" s="201" t="s">
        <v>381</v>
      </c>
      <c r="D3070" s="205" t="s">
        <v>21840</v>
      </c>
      <c r="E3070" s="202" t="s">
        <v>18406</v>
      </c>
      <c r="F3070" s="205" t="s">
        <v>19191</v>
      </c>
    </row>
    <row r="3071" spans="1:6" ht="54">
      <c r="A3071" s="201" t="s">
        <v>7095</v>
      </c>
      <c r="B3071" s="204" t="s">
        <v>7096</v>
      </c>
      <c r="C3071" s="201" t="s">
        <v>381</v>
      </c>
      <c r="D3071" s="205" t="s">
        <v>21841</v>
      </c>
      <c r="E3071" s="202" t="s">
        <v>18406</v>
      </c>
      <c r="F3071" s="205" t="s">
        <v>21842</v>
      </c>
    </row>
    <row r="3072" spans="1:6" ht="54">
      <c r="A3072" s="201" t="s">
        <v>7097</v>
      </c>
      <c r="B3072" s="204" t="s">
        <v>7098</v>
      </c>
      <c r="C3072" s="201" t="s">
        <v>381</v>
      </c>
      <c r="D3072" s="205" t="s">
        <v>10057</v>
      </c>
      <c r="E3072" s="202" t="s">
        <v>18406</v>
      </c>
      <c r="F3072" s="205" t="s">
        <v>17439</v>
      </c>
    </row>
    <row r="3073" spans="1:6" ht="54">
      <c r="A3073" s="201" t="s">
        <v>7099</v>
      </c>
      <c r="B3073" s="204" t="s">
        <v>7100</v>
      </c>
      <c r="C3073" s="201" t="s">
        <v>381</v>
      </c>
      <c r="D3073" s="205" t="s">
        <v>21843</v>
      </c>
      <c r="E3073" s="202" t="s">
        <v>18406</v>
      </c>
      <c r="F3073" s="205" t="s">
        <v>21844</v>
      </c>
    </row>
    <row r="3074" spans="1:6" ht="54">
      <c r="A3074" s="201" t="s">
        <v>7101</v>
      </c>
      <c r="B3074" s="204" t="s">
        <v>7102</v>
      </c>
      <c r="C3074" s="201" t="s">
        <v>381</v>
      </c>
      <c r="D3074" s="205" t="s">
        <v>21845</v>
      </c>
      <c r="E3074" s="202" t="s">
        <v>18406</v>
      </c>
      <c r="F3074" s="205" t="s">
        <v>21846</v>
      </c>
    </row>
    <row r="3075" spans="1:6" ht="54">
      <c r="A3075" s="201" t="s">
        <v>7103</v>
      </c>
      <c r="B3075" s="204" t="s">
        <v>7104</v>
      </c>
      <c r="C3075" s="201" t="s">
        <v>381</v>
      </c>
      <c r="D3075" s="205" t="s">
        <v>21847</v>
      </c>
      <c r="E3075" s="202" t="s">
        <v>18406</v>
      </c>
      <c r="F3075" s="205" t="s">
        <v>21848</v>
      </c>
    </row>
    <row r="3076" spans="1:6" ht="54">
      <c r="A3076" s="201" t="s">
        <v>7105</v>
      </c>
      <c r="B3076" s="204" t="s">
        <v>7106</v>
      </c>
      <c r="C3076" s="201" t="s">
        <v>381</v>
      </c>
      <c r="D3076" s="205" t="s">
        <v>20682</v>
      </c>
      <c r="E3076" s="202" t="s">
        <v>18406</v>
      </c>
      <c r="F3076" s="205" t="s">
        <v>21849</v>
      </c>
    </row>
    <row r="3077" spans="1:6" ht="54">
      <c r="A3077" s="201" t="s">
        <v>7107</v>
      </c>
      <c r="B3077" s="204" t="s">
        <v>7108</v>
      </c>
      <c r="C3077" s="201" t="s">
        <v>381</v>
      </c>
      <c r="D3077" s="205" t="s">
        <v>21850</v>
      </c>
      <c r="E3077" s="202" t="s">
        <v>18406</v>
      </c>
      <c r="F3077" s="205" t="s">
        <v>1241</v>
      </c>
    </row>
    <row r="3078" spans="1:6" ht="40.5">
      <c r="A3078" s="201" t="s">
        <v>7109</v>
      </c>
      <c r="B3078" s="204" t="s">
        <v>7110</v>
      </c>
      <c r="C3078" s="201" t="s">
        <v>381</v>
      </c>
      <c r="D3078" s="205" t="s">
        <v>17098</v>
      </c>
      <c r="E3078" s="202" t="s">
        <v>18406</v>
      </c>
      <c r="F3078" s="205" t="s">
        <v>21851</v>
      </c>
    </row>
    <row r="3079" spans="1:6" ht="54">
      <c r="A3079" s="201" t="s">
        <v>7111</v>
      </c>
      <c r="B3079" s="204" t="s">
        <v>7112</v>
      </c>
      <c r="C3079" s="201" t="s">
        <v>381</v>
      </c>
      <c r="D3079" s="205" t="s">
        <v>21852</v>
      </c>
      <c r="E3079" s="202" t="s">
        <v>18406</v>
      </c>
      <c r="F3079" s="205" t="s">
        <v>21853</v>
      </c>
    </row>
    <row r="3080" spans="1:6" ht="40.5">
      <c r="A3080" s="201" t="s">
        <v>7113</v>
      </c>
      <c r="B3080" s="204" t="s">
        <v>7114</v>
      </c>
      <c r="C3080" s="201" t="s">
        <v>381</v>
      </c>
      <c r="D3080" s="205" t="s">
        <v>17865</v>
      </c>
      <c r="E3080" s="202" t="s">
        <v>18406</v>
      </c>
      <c r="F3080" s="205" t="s">
        <v>21854</v>
      </c>
    </row>
    <row r="3081" spans="1:6" ht="40.5">
      <c r="A3081" s="201" t="s">
        <v>7115</v>
      </c>
      <c r="B3081" s="204" t="s">
        <v>7116</v>
      </c>
      <c r="C3081" s="201" t="s">
        <v>381</v>
      </c>
      <c r="D3081" s="205" t="s">
        <v>21855</v>
      </c>
      <c r="E3081" s="202" t="s">
        <v>18406</v>
      </c>
      <c r="F3081" s="205" t="s">
        <v>4962</v>
      </c>
    </row>
    <row r="3082" spans="1:6" ht="40.5">
      <c r="A3082" s="201" t="s">
        <v>7117</v>
      </c>
      <c r="B3082" s="204" t="s">
        <v>7118</v>
      </c>
      <c r="C3082" s="201" t="s">
        <v>381</v>
      </c>
      <c r="D3082" s="205" t="s">
        <v>21856</v>
      </c>
      <c r="E3082" s="202" t="s">
        <v>18406</v>
      </c>
      <c r="F3082" s="205" t="s">
        <v>18481</v>
      </c>
    </row>
    <row r="3083" spans="1:6" ht="40.5">
      <c r="A3083" s="201" t="s">
        <v>7119</v>
      </c>
      <c r="B3083" s="204" t="s">
        <v>7120</v>
      </c>
      <c r="C3083" s="201" t="s">
        <v>381</v>
      </c>
      <c r="D3083" s="205" t="s">
        <v>21857</v>
      </c>
      <c r="E3083" s="202" t="s">
        <v>18406</v>
      </c>
      <c r="F3083" s="205" t="s">
        <v>17986</v>
      </c>
    </row>
    <row r="3084" spans="1:6" ht="40.5">
      <c r="A3084" s="201" t="s">
        <v>7121</v>
      </c>
      <c r="B3084" s="204" t="s">
        <v>7122</v>
      </c>
      <c r="C3084" s="201" t="s">
        <v>381</v>
      </c>
      <c r="D3084" s="205" t="s">
        <v>18089</v>
      </c>
      <c r="E3084" s="202" t="s">
        <v>18406</v>
      </c>
      <c r="F3084" s="205" t="s">
        <v>6697</v>
      </c>
    </row>
    <row r="3085" spans="1:6" ht="27">
      <c r="A3085" s="201" t="s">
        <v>7123</v>
      </c>
      <c r="B3085" s="204" t="s">
        <v>7124</v>
      </c>
      <c r="C3085" s="201" t="s">
        <v>381</v>
      </c>
      <c r="D3085" s="205" t="s">
        <v>229</v>
      </c>
      <c r="E3085" s="202" t="s">
        <v>18406</v>
      </c>
      <c r="F3085" s="205" t="s">
        <v>5353</v>
      </c>
    </row>
    <row r="3086" spans="1:6" ht="27">
      <c r="A3086" s="201" t="s">
        <v>7125</v>
      </c>
      <c r="B3086" s="204" t="s">
        <v>7126</v>
      </c>
      <c r="C3086" s="201" t="s">
        <v>381</v>
      </c>
      <c r="D3086" s="205" t="s">
        <v>21858</v>
      </c>
      <c r="E3086" s="202" t="s">
        <v>18406</v>
      </c>
      <c r="F3086" s="205" t="s">
        <v>13646</v>
      </c>
    </row>
    <row r="3087" spans="1:6" ht="40.5">
      <c r="A3087" s="201" t="s">
        <v>7127</v>
      </c>
      <c r="B3087" s="204" t="s">
        <v>7128</v>
      </c>
      <c r="C3087" s="201" t="s">
        <v>381</v>
      </c>
      <c r="D3087" s="205" t="s">
        <v>10667</v>
      </c>
      <c r="E3087" s="202" t="s">
        <v>18406</v>
      </c>
      <c r="F3087" s="205" t="s">
        <v>9739</v>
      </c>
    </row>
    <row r="3088" spans="1:6" ht="40.5">
      <c r="A3088" s="201" t="s">
        <v>7130</v>
      </c>
      <c r="B3088" s="204" t="s">
        <v>7131</v>
      </c>
      <c r="C3088" s="201" t="s">
        <v>381</v>
      </c>
      <c r="D3088" s="205" t="s">
        <v>16883</v>
      </c>
      <c r="E3088" s="202" t="s">
        <v>18406</v>
      </c>
      <c r="F3088" s="205" t="s">
        <v>18074</v>
      </c>
    </row>
    <row r="3089" spans="1:6" ht="40.5">
      <c r="A3089" s="201" t="s">
        <v>7132</v>
      </c>
      <c r="B3089" s="204" t="s">
        <v>7133</v>
      </c>
      <c r="C3089" s="201" t="s">
        <v>381</v>
      </c>
      <c r="D3089" s="205" t="s">
        <v>16854</v>
      </c>
      <c r="E3089" s="202" t="s">
        <v>18406</v>
      </c>
      <c r="F3089" s="205" t="s">
        <v>21859</v>
      </c>
    </row>
    <row r="3090" spans="1:6" ht="40.5">
      <c r="A3090" s="201" t="s">
        <v>7135</v>
      </c>
      <c r="B3090" s="204" t="s">
        <v>7136</v>
      </c>
      <c r="C3090" s="201" t="s">
        <v>381</v>
      </c>
      <c r="D3090" s="205" t="s">
        <v>19783</v>
      </c>
      <c r="E3090" s="202" t="s">
        <v>18406</v>
      </c>
      <c r="F3090" s="205" t="s">
        <v>15986</v>
      </c>
    </row>
    <row r="3091" spans="1:6" ht="40.5">
      <c r="A3091" s="201" t="s">
        <v>7138</v>
      </c>
      <c r="B3091" s="204" t="s">
        <v>7139</v>
      </c>
      <c r="C3091" s="201" t="s">
        <v>381</v>
      </c>
      <c r="D3091" s="205" t="s">
        <v>21860</v>
      </c>
      <c r="E3091" s="202" t="s">
        <v>18406</v>
      </c>
      <c r="F3091" s="205" t="s">
        <v>21861</v>
      </c>
    </row>
    <row r="3092" spans="1:6" ht="40.5">
      <c r="A3092" s="201" t="s">
        <v>7141</v>
      </c>
      <c r="B3092" s="204" t="s">
        <v>7142</v>
      </c>
      <c r="C3092" s="201" t="s">
        <v>381</v>
      </c>
      <c r="D3092" s="205" t="s">
        <v>312</v>
      </c>
      <c r="E3092" s="202" t="s">
        <v>18406</v>
      </c>
      <c r="F3092" s="205" t="s">
        <v>469</v>
      </c>
    </row>
    <row r="3093" spans="1:6" ht="40.5">
      <c r="A3093" s="201" t="s">
        <v>7144</v>
      </c>
      <c r="B3093" s="204" t="s">
        <v>7145</v>
      </c>
      <c r="C3093" s="201" t="s">
        <v>381</v>
      </c>
      <c r="D3093" s="205" t="s">
        <v>21862</v>
      </c>
      <c r="E3093" s="202" t="s">
        <v>18406</v>
      </c>
      <c r="F3093" s="205" t="s">
        <v>17279</v>
      </c>
    </row>
    <row r="3094" spans="1:6" ht="40.5">
      <c r="A3094" s="201" t="s">
        <v>7146</v>
      </c>
      <c r="B3094" s="204" t="s">
        <v>7147</v>
      </c>
      <c r="C3094" s="201" t="s">
        <v>381</v>
      </c>
      <c r="D3094" s="205" t="s">
        <v>21863</v>
      </c>
      <c r="E3094" s="202" t="s">
        <v>18406</v>
      </c>
      <c r="F3094" s="205" t="s">
        <v>21031</v>
      </c>
    </row>
    <row r="3095" spans="1:6" ht="27">
      <c r="A3095" s="201" t="s">
        <v>7148</v>
      </c>
      <c r="B3095" s="204" t="s">
        <v>7149</v>
      </c>
      <c r="C3095" s="201" t="s">
        <v>381</v>
      </c>
      <c r="D3095" s="205" t="s">
        <v>4956</v>
      </c>
      <c r="E3095" s="202" t="s">
        <v>18406</v>
      </c>
      <c r="F3095" s="205" t="s">
        <v>21864</v>
      </c>
    </row>
    <row r="3096" spans="1:6" ht="40.5">
      <c r="A3096" s="201" t="s">
        <v>7151</v>
      </c>
      <c r="B3096" s="204" t="s">
        <v>7152</v>
      </c>
      <c r="C3096" s="201" t="s">
        <v>381</v>
      </c>
      <c r="D3096" s="205" t="s">
        <v>9042</v>
      </c>
      <c r="E3096" s="202" t="s">
        <v>18406</v>
      </c>
      <c r="F3096" s="205" t="s">
        <v>21865</v>
      </c>
    </row>
    <row r="3097" spans="1:6" ht="54">
      <c r="A3097" s="201" t="s">
        <v>7153</v>
      </c>
      <c r="B3097" s="204" t="s">
        <v>7154</v>
      </c>
      <c r="C3097" s="201" t="s">
        <v>381</v>
      </c>
      <c r="D3097" s="205" t="s">
        <v>21840</v>
      </c>
      <c r="E3097" s="202" t="s">
        <v>18406</v>
      </c>
      <c r="F3097" s="205" t="s">
        <v>19191</v>
      </c>
    </row>
    <row r="3098" spans="1:6" ht="54">
      <c r="A3098" s="201" t="s">
        <v>7155</v>
      </c>
      <c r="B3098" s="204" t="s">
        <v>7156</v>
      </c>
      <c r="C3098" s="201" t="s">
        <v>381</v>
      </c>
      <c r="D3098" s="205" t="s">
        <v>21866</v>
      </c>
      <c r="E3098" s="202" t="s">
        <v>18406</v>
      </c>
      <c r="F3098" s="205" t="s">
        <v>21867</v>
      </c>
    </row>
    <row r="3099" spans="1:6" ht="54">
      <c r="A3099" s="201" t="s">
        <v>7157</v>
      </c>
      <c r="B3099" s="204" t="s">
        <v>7158</v>
      </c>
      <c r="C3099" s="201" t="s">
        <v>381</v>
      </c>
      <c r="D3099" s="205" t="s">
        <v>21868</v>
      </c>
      <c r="E3099" s="202" t="s">
        <v>18406</v>
      </c>
      <c r="F3099" s="205" t="s">
        <v>21869</v>
      </c>
    </row>
    <row r="3100" spans="1:6" ht="40.5">
      <c r="A3100" s="201" t="s">
        <v>7159</v>
      </c>
      <c r="B3100" s="204" t="s">
        <v>7160</v>
      </c>
      <c r="C3100" s="201" t="s">
        <v>381</v>
      </c>
      <c r="D3100" s="205" t="s">
        <v>21870</v>
      </c>
      <c r="E3100" s="202" t="s">
        <v>18406</v>
      </c>
      <c r="F3100" s="205" t="s">
        <v>21871</v>
      </c>
    </row>
    <row r="3101" spans="1:6" ht="40.5">
      <c r="A3101" s="201" t="s">
        <v>7161</v>
      </c>
      <c r="B3101" s="204" t="s">
        <v>7162</v>
      </c>
      <c r="C3101" s="201" t="s">
        <v>381</v>
      </c>
      <c r="D3101" s="205" t="s">
        <v>21872</v>
      </c>
      <c r="E3101" s="202" t="s">
        <v>18406</v>
      </c>
      <c r="F3101" s="205" t="s">
        <v>21873</v>
      </c>
    </row>
    <row r="3102" spans="1:6" ht="40.5">
      <c r="A3102" s="201" t="s">
        <v>7163</v>
      </c>
      <c r="B3102" s="204" t="s">
        <v>7164</v>
      </c>
      <c r="C3102" s="201" t="s">
        <v>381</v>
      </c>
      <c r="D3102" s="205" t="s">
        <v>21874</v>
      </c>
      <c r="E3102" s="202" t="s">
        <v>18406</v>
      </c>
      <c r="F3102" s="205" t="s">
        <v>4505</v>
      </c>
    </row>
    <row r="3103" spans="1:6" ht="40.5">
      <c r="A3103" s="201" t="s">
        <v>7165</v>
      </c>
      <c r="B3103" s="204" t="s">
        <v>7166</v>
      </c>
      <c r="C3103" s="201" t="s">
        <v>381</v>
      </c>
      <c r="D3103" s="205" t="s">
        <v>21039</v>
      </c>
      <c r="E3103" s="202" t="s">
        <v>18406</v>
      </c>
      <c r="F3103" s="205" t="s">
        <v>17402</v>
      </c>
    </row>
    <row r="3104" spans="1:6" ht="40.5">
      <c r="A3104" s="201" t="s">
        <v>7167</v>
      </c>
      <c r="B3104" s="204" t="s">
        <v>7168</v>
      </c>
      <c r="C3104" s="201" t="s">
        <v>381</v>
      </c>
      <c r="D3104" s="205" t="s">
        <v>21875</v>
      </c>
      <c r="E3104" s="202" t="s">
        <v>18406</v>
      </c>
      <c r="F3104" s="205" t="s">
        <v>17923</v>
      </c>
    </row>
    <row r="3105" spans="1:6" ht="40.5">
      <c r="A3105" s="201" t="s">
        <v>7170</v>
      </c>
      <c r="B3105" s="204" t="s">
        <v>7171</v>
      </c>
      <c r="C3105" s="201" t="s">
        <v>381</v>
      </c>
      <c r="D3105" s="205" t="s">
        <v>21876</v>
      </c>
      <c r="E3105" s="202" t="s">
        <v>18406</v>
      </c>
      <c r="F3105" s="205" t="s">
        <v>14195</v>
      </c>
    </row>
    <row r="3106" spans="1:6" ht="67.5">
      <c r="A3106" s="201" t="s">
        <v>7172</v>
      </c>
      <c r="B3106" s="204" t="s">
        <v>7173</v>
      </c>
      <c r="C3106" s="201" t="s">
        <v>381</v>
      </c>
      <c r="D3106" s="205" t="s">
        <v>21877</v>
      </c>
      <c r="E3106" s="202" t="s">
        <v>18406</v>
      </c>
      <c r="F3106" s="205" t="s">
        <v>21878</v>
      </c>
    </row>
    <row r="3107" spans="1:6" ht="67.5">
      <c r="A3107" s="201" t="s">
        <v>7174</v>
      </c>
      <c r="B3107" s="204" t="s">
        <v>7175</v>
      </c>
      <c r="C3107" s="201" t="s">
        <v>381</v>
      </c>
      <c r="D3107" s="205" t="s">
        <v>21879</v>
      </c>
      <c r="E3107" s="202" t="s">
        <v>18406</v>
      </c>
      <c r="F3107" s="205" t="s">
        <v>21880</v>
      </c>
    </row>
    <row r="3108" spans="1:6" ht="67.5">
      <c r="A3108" s="201" t="s">
        <v>7176</v>
      </c>
      <c r="B3108" s="204" t="s">
        <v>7177</v>
      </c>
      <c r="C3108" s="201" t="s">
        <v>381</v>
      </c>
      <c r="D3108" s="205" t="s">
        <v>21881</v>
      </c>
      <c r="E3108" s="202" t="s">
        <v>18406</v>
      </c>
      <c r="F3108" s="205" t="s">
        <v>21882</v>
      </c>
    </row>
    <row r="3109" spans="1:6" ht="67.5">
      <c r="A3109" s="201" t="s">
        <v>7178</v>
      </c>
      <c r="B3109" s="204" t="s">
        <v>7179</v>
      </c>
      <c r="C3109" s="201" t="s">
        <v>381</v>
      </c>
      <c r="D3109" s="205" t="s">
        <v>21883</v>
      </c>
      <c r="E3109" s="202" t="s">
        <v>18406</v>
      </c>
      <c r="F3109" s="205" t="s">
        <v>21884</v>
      </c>
    </row>
    <row r="3110" spans="1:6" ht="67.5">
      <c r="A3110" s="201" t="s">
        <v>7180</v>
      </c>
      <c r="B3110" s="204" t="s">
        <v>7181</v>
      </c>
      <c r="C3110" s="201" t="s">
        <v>381</v>
      </c>
      <c r="D3110" s="205" t="s">
        <v>21885</v>
      </c>
      <c r="E3110" s="202" t="s">
        <v>18406</v>
      </c>
      <c r="F3110" s="205" t="s">
        <v>21886</v>
      </c>
    </row>
    <row r="3111" spans="1:6" ht="67.5">
      <c r="A3111" s="201" t="s">
        <v>7182</v>
      </c>
      <c r="B3111" s="204" t="s">
        <v>7183</v>
      </c>
      <c r="C3111" s="201" t="s">
        <v>381</v>
      </c>
      <c r="D3111" s="205" t="s">
        <v>21887</v>
      </c>
      <c r="E3111" s="202" t="s">
        <v>18406</v>
      </c>
      <c r="F3111" s="205" t="s">
        <v>21888</v>
      </c>
    </row>
    <row r="3112" spans="1:6" ht="67.5">
      <c r="A3112" s="201" t="s">
        <v>7184</v>
      </c>
      <c r="B3112" s="204" t="s">
        <v>7185</v>
      </c>
      <c r="C3112" s="201" t="s">
        <v>381</v>
      </c>
      <c r="D3112" s="205" t="s">
        <v>21889</v>
      </c>
      <c r="E3112" s="202" t="s">
        <v>18406</v>
      </c>
      <c r="F3112" s="205" t="s">
        <v>21890</v>
      </c>
    </row>
    <row r="3113" spans="1:6" ht="67.5">
      <c r="A3113" s="201" t="s">
        <v>7186</v>
      </c>
      <c r="B3113" s="204" t="s">
        <v>7187</v>
      </c>
      <c r="C3113" s="201" t="s">
        <v>381</v>
      </c>
      <c r="D3113" s="205" t="s">
        <v>21891</v>
      </c>
      <c r="E3113" s="202" t="s">
        <v>18406</v>
      </c>
      <c r="F3113" s="205" t="s">
        <v>21892</v>
      </c>
    </row>
    <row r="3114" spans="1:6" ht="54">
      <c r="A3114" s="201" t="s">
        <v>7188</v>
      </c>
      <c r="B3114" s="204" t="s">
        <v>7189</v>
      </c>
      <c r="C3114" s="201" t="s">
        <v>381</v>
      </c>
      <c r="D3114" s="205" t="s">
        <v>21893</v>
      </c>
      <c r="E3114" s="202" t="s">
        <v>18406</v>
      </c>
      <c r="F3114" s="205" t="s">
        <v>21894</v>
      </c>
    </row>
    <row r="3115" spans="1:6" ht="54">
      <c r="A3115" s="201" t="s">
        <v>7190</v>
      </c>
      <c r="B3115" s="204" t="s">
        <v>7191</v>
      </c>
      <c r="C3115" s="201" t="s">
        <v>381</v>
      </c>
      <c r="D3115" s="205" t="s">
        <v>21895</v>
      </c>
      <c r="E3115" s="202" t="s">
        <v>18406</v>
      </c>
      <c r="F3115" s="205" t="s">
        <v>21896</v>
      </c>
    </row>
    <row r="3116" spans="1:6" ht="54">
      <c r="A3116" s="201" t="s">
        <v>7192</v>
      </c>
      <c r="B3116" s="204" t="s">
        <v>7193</v>
      </c>
      <c r="C3116" s="201" t="s">
        <v>381</v>
      </c>
      <c r="D3116" s="205" t="s">
        <v>21897</v>
      </c>
      <c r="E3116" s="202" t="s">
        <v>18406</v>
      </c>
      <c r="F3116" s="205" t="s">
        <v>21898</v>
      </c>
    </row>
    <row r="3117" spans="1:6" ht="54">
      <c r="A3117" s="201" t="s">
        <v>7194</v>
      </c>
      <c r="B3117" s="204" t="s">
        <v>7195</v>
      </c>
      <c r="C3117" s="201" t="s">
        <v>381</v>
      </c>
      <c r="D3117" s="205" t="s">
        <v>21899</v>
      </c>
      <c r="E3117" s="202" t="s">
        <v>18406</v>
      </c>
      <c r="F3117" s="205" t="s">
        <v>21900</v>
      </c>
    </row>
    <row r="3118" spans="1:6" ht="54">
      <c r="A3118" s="201" t="s">
        <v>7196</v>
      </c>
      <c r="B3118" s="204" t="s">
        <v>7197</v>
      </c>
      <c r="C3118" s="201" t="s">
        <v>381</v>
      </c>
      <c r="D3118" s="205" t="s">
        <v>21901</v>
      </c>
      <c r="E3118" s="202" t="s">
        <v>18406</v>
      </c>
      <c r="F3118" s="205" t="s">
        <v>21902</v>
      </c>
    </row>
    <row r="3119" spans="1:6" ht="54">
      <c r="A3119" s="201" t="s">
        <v>7198</v>
      </c>
      <c r="B3119" s="204" t="s">
        <v>7199</v>
      </c>
      <c r="C3119" s="201" t="s">
        <v>381</v>
      </c>
      <c r="D3119" s="205" t="s">
        <v>21903</v>
      </c>
      <c r="E3119" s="202" t="s">
        <v>18406</v>
      </c>
      <c r="F3119" s="205" t="s">
        <v>21904</v>
      </c>
    </row>
    <row r="3120" spans="1:6" ht="54">
      <c r="A3120" s="201" t="s">
        <v>7200</v>
      </c>
      <c r="B3120" s="204" t="s">
        <v>7201</v>
      </c>
      <c r="C3120" s="201" t="s">
        <v>381</v>
      </c>
      <c r="D3120" s="205" t="s">
        <v>21905</v>
      </c>
      <c r="E3120" s="202" t="s">
        <v>18406</v>
      </c>
      <c r="F3120" s="205" t="s">
        <v>21906</v>
      </c>
    </row>
    <row r="3121" spans="1:6" ht="54">
      <c r="A3121" s="201" t="s">
        <v>7202</v>
      </c>
      <c r="B3121" s="204" t="s">
        <v>7203</v>
      </c>
      <c r="C3121" s="201" t="s">
        <v>381</v>
      </c>
      <c r="D3121" s="205" t="s">
        <v>21907</v>
      </c>
      <c r="E3121" s="202" t="s">
        <v>18406</v>
      </c>
      <c r="F3121" s="205" t="s">
        <v>21908</v>
      </c>
    </row>
    <row r="3122" spans="1:6" ht="67.5">
      <c r="A3122" s="201" t="s">
        <v>7204</v>
      </c>
      <c r="B3122" s="204" t="s">
        <v>7205</v>
      </c>
      <c r="C3122" s="201" t="s">
        <v>381</v>
      </c>
      <c r="D3122" s="205" t="s">
        <v>21909</v>
      </c>
      <c r="E3122" s="202" t="s">
        <v>18406</v>
      </c>
      <c r="F3122" s="205" t="s">
        <v>21910</v>
      </c>
    </row>
    <row r="3123" spans="1:6" ht="67.5">
      <c r="A3123" s="201" t="s">
        <v>7206</v>
      </c>
      <c r="B3123" s="204" t="s">
        <v>7207</v>
      </c>
      <c r="C3123" s="201" t="s">
        <v>381</v>
      </c>
      <c r="D3123" s="205" t="s">
        <v>21911</v>
      </c>
      <c r="E3123" s="202" t="s">
        <v>18406</v>
      </c>
      <c r="F3123" s="205" t="s">
        <v>21912</v>
      </c>
    </row>
    <row r="3124" spans="1:6" ht="67.5">
      <c r="A3124" s="201" t="s">
        <v>7208</v>
      </c>
      <c r="B3124" s="204" t="s">
        <v>7209</v>
      </c>
      <c r="C3124" s="201" t="s">
        <v>381</v>
      </c>
      <c r="D3124" s="205" t="s">
        <v>21913</v>
      </c>
      <c r="E3124" s="202" t="s">
        <v>18406</v>
      </c>
      <c r="F3124" s="205" t="s">
        <v>21914</v>
      </c>
    </row>
    <row r="3125" spans="1:6" ht="67.5">
      <c r="A3125" s="201" t="s">
        <v>7210</v>
      </c>
      <c r="B3125" s="204" t="s">
        <v>7211</v>
      </c>
      <c r="C3125" s="201" t="s">
        <v>381</v>
      </c>
      <c r="D3125" s="205" t="s">
        <v>21915</v>
      </c>
      <c r="E3125" s="202" t="s">
        <v>18406</v>
      </c>
      <c r="F3125" s="205" t="s">
        <v>21916</v>
      </c>
    </row>
    <row r="3126" spans="1:6" ht="54">
      <c r="A3126" s="201" t="s">
        <v>7212</v>
      </c>
      <c r="B3126" s="204" t="s">
        <v>7213</v>
      </c>
      <c r="C3126" s="201" t="s">
        <v>381</v>
      </c>
      <c r="D3126" s="205" t="s">
        <v>21917</v>
      </c>
      <c r="E3126" s="202" t="s">
        <v>18406</v>
      </c>
      <c r="F3126" s="205" t="s">
        <v>21918</v>
      </c>
    </row>
    <row r="3127" spans="1:6" ht="54">
      <c r="A3127" s="201" t="s">
        <v>7214</v>
      </c>
      <c r="B3127" s="204" t="s">
        <v>7215</v>
      </c>
      <c r="C3127" s="201" t="s">
        <v>381</v>
      </c>
      <c r="D3127" s="205" t="s">
        <v>21919</v>
      </c>
      <c r="E3127" s="202" t="s">
        <v>18406</v>
      </c>
      <c r="F3127" s="205" t="s">
        <v>21920</v>
      </c>
    </row>
    <row r="3128" spans="1:6" ht="54">
      <c r="A3128" s="201" t="s">
        <v>7216</v>
      </c>
      <c r="B3128" s="204" t="s">
        <v>7217</v>
      </c>
      <c r="C3128" s="201" t="s">
        <v>381</v>
      </c>
      <c r="D3128" s="205" t="s">
        <v>21921</v>
      </c>
      <c r="E3128" s="202" t="s">
        <v>18406</v>
      </c>
      <c r="F3128" s="205" t="s">
        <v>21922</v>
      </c>
    </row>
    <row r="3129" spans="1:6" ht="54">
      <c r="A3129" s="201" t="s">
        <v>7218</v>
      </c>
      <c r="B3129" s="204" t="s">
        <v>7219</v>
      </c>
      <c r="C3129" s="201" t="s">
        <v>381</v>
      </c>
      <c r="D3129" s="205" t="s">
        <v>21923</v>
      </c>
      <c r="E3129" s="202" t="s">
        <v>18406</v>
      </c>
      <c r="F3129" s="205" t="s">
        <v>21924</v>
      </c>
    </row>
    <row r="3130" spans="1:6" ht="67.5">
      <c r="A3130" s="201" t="s">
        <v>7220</v>
      </c>
      <c r="B3130" s="204" t="s">
        <v>7221</v>
      </c>
      <c r="C3130" s="201" t="s">
        <v>381</v>
      </c>
      <c r="D3130" s="205" t="s">
        <v>21925</v>
      </c>
      <c r="E3130" s="202" t="s">
        <v>18406</v>
      </c>
      <c r="F3130" s="205" t="s">
        <v>21926</v>
      </c>
    </row>
    <row r="3131" spans="1:6" ht="67.5">
      <c r="A3131" s="201" t="s">
        <v>7222</v>
      </c>
      <c r="B3131" s="204" t="s">
        <v>7223</v>
      </c>
      <c r="C3131" s="201" t="s">
        <v>381</v>
      </c>
      <c r="D3131" s="205" t="s">
        <v>21927</v>
      </c>
      <c r="E3131" s="202" t="s">
        <v>18406</v>
      </c>
      <c r="F3131" s="205" t="s">
        <v>21928</v>
      </c>
    </row>
    <row r="3132" spans="1:6" ht="67.5">
      <c r="A3132" s="201" t="s">
        <v>7224</v>
      </c>
      <c r="B3132" s="204" t="s">
        <v>7225</v>
      </c>
      <c r="C3132" s="201" t="s">
        <v>381</v>
      </c>
      <c r="D3132" s="205" t="s">
        <v>21929</v>
      </c>
      <c r="E3132" s="202" t="s">
        <v>18406</v>
      </c>
      <c r="F3132" s="205" t="s">
        <v>21930</v>
      </c>
    </row>
    <row r="3133" spans="1:6" ht="67.5">
      <c r="A3133" s="201" t="s">
        <v>7226</v>
      </c>
      <c r="B3133" s="204" t="s">
        <v>7227</v>
      </c>
      <c r="C3133" s="201" t="s">
        <v>381</v>
      </c>
      <c r="D3133" s="205" t="s">
        <v>21931</v>
      </c>
      <c r="E3133" s="202" t="s">
        <v>18406</v>
      </c>
      <c r="F3133" s="205" t="s">
        <v>21932</v>
      </c>
    </row>
    <row r="3134" spans="1:6" ht="67.5">
      <c r="A3134" s="201" t="s">
        <v>7228</v>
      </c>
      <c r="B3134" s="204" t="s">
        <v>7229</v>
      </c>
      <c r="C3134" s="201" t="s">
        <v>381</v>
      </c>
      <c r="D3134" s="205" t="s">
        <v>21933</v>
      </c>
      <c r="E3134" s="202" t="s">
        <v>18406</v>
      </c>
      <c r="F3134" s="205" t="s">
        <v>21934</v>
      </c>
    </row>
    <row r="3135" spans="1:6" ht="67.5">
      <c r="A3135" s="201" t="s">
        <v>7230</v>
      </c>
      <c r="B3135" s="204" t="s">
        <v>7231</v>
      </c>
      <c r="C3135" s="201" t="s">
        <v>381</v>
      </c>
      <c r="D3135" s="205" t="s">
        <v>21935</v>
      </c>
      <c r="E3135" s="202" t="s">
        <v>18406</v>
      </c>
      <c r="F3135" s="205" t="s">
        <v>21936</v>
      </c>
    </row>
    <row r="3136" spans="1:6" ht="67.5">
      <c r="A3136" s="201" t="s">
        <v>7232</v>
      </c>
      <c r="B3136" s="204" t="s">
        <v>7233</v>
      </c>
      <c r="C3136" s="201" t="s">
        <v>381</v>
      </c>
      <c r="D3136" s="205" t="s">
        <v>21937</v>
      </c>
      <c r="E3136" s="202" t="s">
        <v>18406</v>
      </c>
      <c r="F3136" s="205" t="s">
        <v>21938</v>
      </c>
    </row>
    <row r="3137" spans="1:6" ht="67.5">
      <c r="A3137" s="201" t="s">
        <v>7234</v>
      </c>
      <c r="B3137" s="204" t="s">
        <v>7235</v>
      </c>
      <c r="C3137" s="201" t="s">
        <v>381</v>
      </c>
      <c r="D3137" s="205" t="s">
        <v>21939</v>
      </c>
      <c r="E3137" s="202" t="s">
        <v>18406</v>
      </c>
      <c r="F3137" s="205" t="s">
        <v>21940</v>
      </c>
    </row>
    <row r="3138" spans="1:6" ht="67.5">
      <c r="A3138" s="201" t="s">
        <v>7236</v>
      </c>
      <c r="B3138" s="204" t="s">
        <v>7237</v>
      </c>
      <c r="C3138" s="201" t="s">
        <v>381</v>
      </c>
      <c r="D3138" s="205" t="s">
        <v>21941</v>
      </c>
      <c r="E3138" s="202" t="s">
        <v>18406</v>
      </c>
      <c r="F3138" s="205" t="s">
        <v>21942</v>
      </c>
    </row>
    <row r="3139" spans="1:6" ht="67.5">
      <c r="A3139" s="201" t="s">
        <v>7238</v>
      </c>
      <c r="B3139" s="204" t="s">
        <v>7239</v>
      </c>
      <c r="C3139" s="201" t="s">
        <v>381</v>
      </c>
      <c r="D3139" s="205" t="s">
        <v>21943</v>
      </c>
      <c r="E3139" s="202" t="s">
        <v>18406</v>
      </c>
      <c r="F3139" s="205" t="s">
        <v>21944</v>
      </c>
    </row>
    <row r="3140" spans="1:6" ht="67.5">
      <c r="A3140" s="201" t="s">
        <v>7240</v>
      </c>
      <c r="B3140" s="204" t="s">
        <v>7241</v>
      </c>
      <c r="C3140" s="201" t="s">
        <v>381</v>
      </c>
      <c r="D3140" s="205" t="s">
        <v>21945</v>
      </c>
      <c r="E3140" s="202" t="s">
        <v>18406</v>
      </c>
      <c r="F3140" s="205" t="s">
        <v>21946</v>
      </c>
    </row>
    <row r="3141" spans="1:6" ht="67.5">
      <c r="A3141" s="201" t="s">
        <v>7242</v>
      </c>
      <c r="B3141" s="204" t="s">
        <v>7243</v>
      </c>
      <c r="C3141" s="201" t="s">
        <v>381</v>
      </c>
      <c r="D3141" s="205" t="s">
        <v>21947</v>
      </c>
      <c r="E3141" s="202" t="s">
        <v>18406</v>
      </c>
      <c r="F3141" s="205" t="s">
        <v>21948</v>
      </c>
    </row>
    <row r="3142" spans="1:6" ht="67.5">
      <c r="A3142" s="201" t="s">
        <v>7244</v>
      </c>
      <c r="B3142" s="204" t="s">
        <v>7245</v>
      </c>
      <c r="C3142" s="201" t="s">
        <v>381</v>
      </c>
      <c r="D3142" s="205" t="s">
        <v>21949</v>
      </c>
      <c r="E3142" s="202" t="s">
        <v>18406</v>
      </c>
      <c r="F3142" s="205" t="s">
        <v>21950</v>
      </c>
    </row>
    <row r="3143" spans="1:6" ht="67.5">
      <c r="A3143" s="201" t="s">
        <v>7246</v>
      </c>
      <c r="B3143" s="204" t="s">
        <v>7247</v>
      </c>
      <c r="C3143" s="201" t="s">
        <v>381</v>
      </c>
      <c r="D3143" s="205" t="s">
        <v>21951</v>
      </c>
      <c r="E3143" s="202" t="s">
        <v>18406</v>
      </c>
      <c r="F3143" s="205" t="s">
        <v>21952</v>
      </c>
    </row>
    <row r="3144" spans="1:6" ht="67.5">
      <c r="A3144" s="201" t="s">
        <v>7248</v>
      </c>
      <c r="B3144" s="204" t="s">
        <v>7249</v>
      </c>
      <c r="C3144" s="201" t="s">
        <v>381</v>
      </c>
      <c r="D3144" s="205" t="s">
        <v>21953</v>
      </c>
      <c r="E3144" s="202" t="s">
        <v>18406</v>
      </c>
      <c r="F3144" s="205" t="s">
        <v>21954</v>
      </c>
    </row>
    <row r="3145" spans="1:6" ht="67.5">
      <c r="A3145" s="201" t="s">
        <v>7250</v>
      </c>
      <c r="B3145" s="204" t="s">
        <v>7251</v>
      </c>
      <c r="C3145" s="201" t="s">
        <v>381</v>
      </c>
      <c r="D3145" s="205" t="s">
        <v>21955</v>
      </c>
      <c r="E3145" s="202" t="s">
        <v>18406</v>
      </c>
      <c r="F3145" s="205" t="s">
        <v>21956</v>
      </c>
    </row>
    <row r="3146" spans="1:6" ht="67.5">
      <c r="A3146" s="201" t="s">
        <v>7252</v>
      </c>
      <c r="B3146" s="204" t="s">
        <v>7253</v>
      </c>
      <c r="C3146" s="201" t="s">
        <v>381</v>
      </c>
      <c r="D3146" s="205" t="s">
        <v>21957</v>
      </c>
      <c r="E3146" s="202" t="s">
        <v>18406</v>
      </c>
      <c r="F3146" s="205" t="s">
        <v>21958</v>
      </c>
    </row>
    <row r="3147" spans="1:6" ht="67.5">
      <c r="A3147" s="201" t="s">
        <v>7254</v>
      </c>
      <c r="B3147" s="204" t="s">
        <v>7255</v>
      </c>
      <c r="C3147" s="201" t="s">
        <v>381</v>
      </c>
      <c r="D3147" s="205" t="s">
        <v>21959</v>
      </c>
      <c r="E3147" s="202" t="s">
        <v>18406</v>
      </c>
      <c r="F3147" s="205" t="s">
        <v>21960</v>
      </c>
    </row>
    <row r="3148" spans="1:6" ht="67.5">
      <c r="A3148" s="201" t="s">
        <v>7256</v>
      </c>
      <c r="B3148" s="204" t="s">
        <v>7257</v>
      </c>
      <c r="C3148" s="201" t="s">
        <v>381</v>
      </c>
      <c r="D3148" s="205" t="s">
        <v>21961</v>
      </c>
      <c r="E3148" s="202" t="s">
        <v>18406</v>
      </c>
      <c r="F3148" s="205" t="s">
        <v>21962</v>
      </c>
    </row>
    <row r="3149" spans="1:6" ht="67.5">
      <c r="A3149" s="201" t="s">
        <v>7258</v>
      </c>
      <c r="B3149" s="204" t="s">
        <v>7259</v>
      </c>
      <c r="C3149" s="201" t="s">
        <v>381</v>
      </c>
      <c r="D3149" s="205" t="s">
        <v>21963</v>
      </c>
      <c r="E3149" s="202" t="s">
        <v>18406</v>
      </c>
      <c r="F3149" s="205" t="s">
        <v>21964</v>
      </c>
    </row>
    <row r="3150" spans="1:6" ht="67.5">
      <c r="A3150" s="201" t="s">
        <v>7260</v>
      </c>
      <c r="B3150" s="204" t="s">
        <v>7261</v>
      </c>
      <c r="C3150" s="201" t="s">
        <v>381</v>
      </c>
      <c r="D3150" s="205" t="s">
        <v>21965</v>
      </c>
      <c r="E3150" s="202" t="s">
        <v>18406</v>
      </c>
      <c r="F3150" s="205" t="s">
        <v>21966</v>
      </c>
    </row>
    <row r="3151" spans="1:6" ht="67.5">
      <c r="A3151" s="201" t="s">
        <v>7262</v>
      </c>
      <c r="B3151" s="204" t="s">
        <v>7263</v>
      </c>
      <c r="C3151" s="201" t="s">
        <v>381</v>
      </c>
      <c r="D3151" s="205" t="s">
        <v>21967</v>
      </c>
      <c r="E3151" s="202" t="s">
        <v>18406</v>
      </c>
      <c r="F3151" s="205" t="s">
        <v>21968</v>
      </c>
    </row>
    <row r="3152" spans="1:6" ht="67.5">
      <c r="A3152" s="201" t="s">
        <v>7264</v>
      </c>
      <c r="B3152" s="204" t="s">
        <v>7265</v>
      </c>
      <c r="C3152" s="201" t="s">
        <v>381</v>
      </c>
      <c r="D3152" s="205" t="s">
        <v>21969</v>
      </c>
      <c r="E3152" s="202" t="s">
        <v>18406</v>
      </c>
      <c r="F3152" s="205" t="s">
        <v>21970</v>
      </c>
    </row>
    <row r="3153" spans="1:6" ht="67.5">
      <c r="A3153" s="201" t="s">
        <v>7266</v>
      </c>
      <c r="B3153" s="204" t="s">
        <v>7267</v>
      </c>
      <c r="C3153" s="201" t="s">
        <v>381</v>
      </c>
      <c r="D3153" s="205" t="s">
        <v>21971</v>
      </c>
      <c r="E3153" s="202" t="s">
        <v>18406</v>
      </c>
      <c r="F3153" s="205" t="s">
        <v>21972</v>
      </c>
    </row>
    <row r="3154" spans="1:6" ht="40.5">
      <c r="A3154" s="201" t="s">
        <v>7268</v>
      </c>
      <c r="B3154" s="204" t="s">
        <v>7269</v>
      </c>
      <c r="C3154" s="201" t="s">
        <v>381</v>
      </c>
      <c r="D3154" s="205" t="s">
        <v>1349</v>
      </c>
      <c r="E3154" s="202" t="s">
        <v>18406</v>
      </c>
      <c r="F3154" s="205" t="s">
        <v>21973</v>
      </c>
    </row>
    <row r="3155" spans="1:6" ht="40.5">
      <c r="A3155" s="201" t="s">
        <v>7270</v>
      </c>
      <c r="B3155" s="204" t="s">
        <v>7271</v>
      </c>
      <c r="C3155" s="201" t="s">
        <v>381</v>
      </c>
      <c r="D3155" s="205" t="s">
        <v>21450</v>
      </c>
      <c r="E3155" s="202" t="s">
        <v>18406</v>
      </c>
      <c r="F3155" s="205" t="s">
        <v>10218</v>
      </c>
    </row>
    <row r="3156" spans="1:6" ht="40.5">
      <c r="A3156" s="201" t="s">
        <v>7273</v>
      </c>
      <c r="B3156" s="204" t="s">
        <v>7274</v>
      </c>
      <c r="C3156" s="201" t="s">
        <v>381</v>
      </c>
      <c r="D3156" s="205" t="s">
        <v>7375</v>
      </c>
      <c r="E3156" s="202" t="s">
        <v>18406</v>
      </c>
      <c r="F3156" s="205" t="s">
        <v>738</v>
      </c>
    </row>
    <row r="3157" spans="1:6" ht="40.5">
      <c r="A3157" s="201" t="s">
        <v>7275</v>
      </c>
      <c r="B3157" s="204" t="s">
        <v>7276</v>
      </c>
      <c r="C3157" s="201" t="s">
        <v>381</v>
      </c>
      <c r="D3157" s="205" t="s">
        <v>21974</v>
      </c>
      <c r="E3157" s="202" t="s">
        <v>18406</v>
      </c>
      <c r="F3157" s="205" t="s">
        <v>21975</v>
      </c>
    </row>
    <row r="3158" spans="1:6" ht="40.5">
      <c r="A3158" s="201" t="s">
        <v>7277</v>
      </c>
      <c r="B3158" s="204" t="s">
        <v>7278</v>
      </c>
      <c r="C3158" s="201" t="s">
        <v>381</v>
      </c>
      <c r="D3158" s="205" t="s">
        <v>21976</v>
      </c>
      <c r="E3158" s="202" t="s">
        <v>18406</v>
      </c>
      <c r="F3158" s="205" t="s">
        <v>21977</v>
      </c>
    </row>
    <row r="3159" spans="1:6" ht="40.5">
      <c r="A3159" s="201" t="s">
        <v>7279</v>
      </c>
      <c r="B3159" s="204" t="s">
        <v>7280</v>
      </c>
      <c r="C3159" s="201" t="s">
        <v>381</v>
      </c>
      <c r="D3159" s="205" t="s">
        <v>4301</v>
      </c>
      <c r="E3159" s="202" t="s">
        <v>18406</v>
      </c>
      <c r="F3159" s="205" t="s">
        <v>11451</v>
      </c>
    </row>
    <row r="3160" spans="1:6" ht="40.5">
      <c r="A3160" s="201" t="s">
        <v>7282</v>
      </c>
      <c r="B3160" s="204" t="s">
        <v>7283</v>
      </c>
      <c r="C3160" s="201" t="s">
        <v>381</v>
      </c>
      <c r="D3160" s="205" t="s">
        <v>9378</v>
      </c>
      <c r="E3160" s="202" t="s">
        <v>18406</v>
      </c>
      <c r="F3160" s="205" t="s">
        <v>4739</v>
      </c>
    </row>
    <row r="3161" spans="1:6" ht="40.5">
      <c r="A3161" s="201" t="s">
        <v>7284</v>
      </c>
      <c r="B3161" s="204" t="s">
        <v>7285</v>
      </c>
      <c r="C3161" s="201" t="s">
        <v>381</v>
      </c>
      <c r="D3161" s="205" t="s">
        <v>21978</v>
      </c>
      <c r="E3161" s="202" t="s">
        <v>18406</v>
      </c>
      <c r="F3161" s="205" t="s">
        <v>21979</v>
      </c>
    </row>
    <row r="3162" spans="1:6" ht="40.5">
      <c r="A3162" s="201" t="s">
        <v>7286</v>
      </c>
      <c r="B3162" s="204" t="s">
        <v>7287</v>
      </c>
      <c r="C3162" s="201" t="s">
        <v>381</v>
      </c>
      <c r="D3162" s="205" t="s">
        <v>12012</v>
      </c>
      <c r="E3162" s="202" t="s">
        <v>18406</v>
      </c>
      <c r="F3162" s="205" t="s">
        <v>13565</v>
      </c>
    </row>
    <row r="3163" spans="1:6" ht="27">
      <c r="A3163" s="201" t="s">
        <v>7288</v>
      </c>
      <c r="B3163" s="204" t="s">
        <v>7289</v>
      </c>
      <c r="C3163" s="201" t="s">
        <v>381</v>
      </c>
      <c r="D3163" s="205" t="s">
        <v>21980</v>
      </c>
      <c r="E3163" s="202" t="s">
        <v>18406</v>
      </c>
      <c r="F3163" s="205" t="s">
        <v>1232</v>
      </c>
    </row>
    <row r="3164" spans="1:6" ht="27">
      <c r="A3164" s="201" t="s">
        <v>7291</v>
      </c>
      <c r="B3164" s="204" t="s">
        <v>7292</v>
      </c>
      <c r="C3164" s="201" t="s">
        <v>381</v>
      </c>
      <c r="D3164" s="205" t="s">
        <v>21981</v>
      </c>
      <c r="E3164" s="202" t="s">
        <v>18406</v>
      </c>
      <c r="F3164" s="205" t="s">
        <v>21982</v>
      </c>
    </row>
    <row r="3165" spans="1:6" ht="40.5">
      <c r="A3165" s="201" t="s">
        <v>7293</v>
      </c>
      <c r="B3165" s="204" t="s">
        <v>7294</v>
      </c>
      <c r="C3165" s="201" t="s">
        <v>381</v>
      </c>
      <c r="D3165" s="205" t="s">
        <v>11197</v>
      </c>
      <c r="E3165" s="202" t="s">
        <v>18406</v>
      </c>
      <c r="F3165" s="205" t="s">
        <v>6314</v>
      </c>
    </row>
    <row r="3166" spans="1:6" ht="54">
      <c r="A3166" s="201" t="s">
        <v>7296</v>
      </c>
      <c r="B3166" s="204" t="s">
        <v>7297</v>
      </c>
      <c r="C3166" s="201" t="s">
        <v>381</v>
      </c>
      <c r="D3166" s="205" t="s">
        <v>15912</v>
      </c>
      <c r="E3166" s="202" t="s">
        <v>18406</v>
      </c>
      <c r="F3166" s="205" t="s">
        <v>11084</v>
      </c>
    </row>
    <row r="3167" spans="1:6" ht="40.5">
      <c r="A3167" s="201" t="s">
        <v>7298</v>
      </c>
      <c r="B3167" s="204" t="s">
        <v>7299</v>
      </c>
      <c r="C3167" s="201" t="s">
        <v>381</v>
      </c>
      <c r="D3167" s="205" t="s">
        <v>17812</v>
      </c>
      <c r="E3167" s="202" t="s">
        <v>18406</v>
      </c>
      <c r="F3167" s="205" t="s">
        <v>2753</v>
      </c>
    </row>
    <row r="3168" spans="1:6" ht="40.5">
      <c r="A3168" s="201" t="s">
        <v>7301</v>
      </c>
      <c r="B3168" s="204" t="s">
        <v>7302</v>
      </c>
      <c r="C3168" s="201" t="s">
        <v>381</v>
      </c>
      <c r="D3168" s="205" t="s">
        <v>17367</v>
      </c>
      <c r="E3168" s="202" t="s">
        <v>18406</v>
      </c>
      <c r="F3168" s="205" t="s">
        <v>9223</v>
      </c>
    </row>
    <row r="3169" spans="1:6" ht="40.5">
      <c r="A3169" s="201" t="s">
        <v>7304</v>
      </c>
      <c r="B3169" s="204" t="s">
        <v>7305</v>
      </c>
      <c r="C3169" s="201" t="s">
        <v>381</v>
      </c>
      <c r="D3169" s="205" t="s">
        <v>14314</v>
      </c>
      <c r="E3169" s="202" t="s">
        <v>18406</v>
      </c>
      <c r="F3169" s="205" t="s">
        <v>21983</v>
      </c>
    </row>
    <row r="3170" spans="1:6" ht="40.5">
      <c r="A3170" s="201" t="s">
        <v>7307</v>
      </c>
      <c r="B3170" s="204" t="s">
        <v>7308</v>
      </c>
      <c r="C3170" s="201" t="s">
        <v>381</v>
      </c>
      <c r="D3170" s="205" t="s">
        <v>17647</v>
      </c>
      <c r="E3170" s="202" t="s">
        <v>18406</v>
      </c>
      <c r="F3170" s="205" t="s">
        <v>17955</v>
      </c>
    </row>
    <row r="3171" spans="1:6" ht="67.5">
      <c r="A3171" s="201" t="s">
        <v>7310</v>
      </c>
      <c r="B3171" s="204" t="s">
        <v>7311</v>
      </c>
      <c r="C3171" s="201" t="s">
        <v>217</v>
      </c>
      <c r="D3171" s="205" t="s">
        <v>17336</v>
      </c>
      <c r="E3171" s="202" t="s">
        <v>18406</v>
      </c>
      <c r="F3171" s="205" t="s">
        <v>8697</v>
      </c>
    </row>
    <row r="3172" spans="1:6" ht="67.5">
      <c r="A3172" s="201" t="s">
        <v>7313</v>
      </c>
      <c r="B3172" s="204" t="s">
        <v>7314</v>
      </c>
      <c r="C3172" s="201" t="s">
        <v>217</v>
      </c>
      <c r="D3172" s="205" t="s">
        <v>17811</v>
      </c>
      <c r="E3172" s="202" t="s">
        <v>18406</v>
      </c>
      <c r="F3172" s="205" t="s">
        <v>12723</v>
      </c>
    </row>
    <row r="3173" spans="1:6" ht="67.5">
      <c r="A3173" s="201" t="s">
        <v>7316</v>
      </c>
      <c r="B3173" s="204" t="s">
        <v>7317</v>
      </c>
      <c r="C3173" s="201" t="s">
        <v>217</v>
      </c>
      <c r="D3173" s="205" t="s">
        <v>9124</v>
      </c>
      <c r="E3173" s="202" t="s">
        <v>18406</v>
      </c>
      <c r="F3173" s="205" t="s">
        <v>10188</v>
      </c>
    </row>
    <row r="3174" spans="1:6" ht="67.5">
      <c r="A3174" s="201" t="s">
        <v>7319</v>
      </c>
      <c r="B3174" s="204" t="s">
        <v>7320</v>
      </c>
      <c r="C3174" s="201" t="s">
        <v>217</v>
      </c>
      <c r="D3174" s="205" t="s">
        <v>21984</v>
      </c>
      <c r="E3174" s="202" t="s">
        <v>18406</v>
      </c>
      <c r="F3174" s="205" t="s">
        <v>17404</v>
      </c>
    </row>
    <row r="3175" spans="1:6" ht="67.5">
      <c r="A3175" s="201" t="s">
        <v>7321</v>
      </c>
      <c r="B3175" s="204" t="s">
        <v>7322</v>
      </c>
      <c r="C3175" s="201" t="s">
        <v>217</v>
      </c>
      <c r="D3175" s="205" t="s">
        <v>17860</v>
      </c>
      <c r="E3175" s="202" t="s">
        <v>18406</v>
      </c>
      <c r="F3175" s="205" t="s">
        <v>21985</v>
      </c>
    </row>
    <row r="3176" spans="1:6" ht="67.5">
      <c r="A3176" s="201" t="s">
        <v>7323</v>
      </c>
      <c r="B3176" s="204" t="s">
        <v>7324</v>
      </c>
      <c r="C3176" s="201" t="s">
        <v>217</v>
      </c>
      <c r="D3176" s="205" t="s">
        <v>1707</v>
      </c>
      <c r="E3176" s="202" t="s">
        <v>18406</v>
      </c>
      <c r="F3176" s="205" t="s">
        <v>340</v>
      </c>
    </row>
    <row r="3177" spans="1:6" ht="67.5">
      <c r="A3177" s="201" t="s">
        <v>7325</v>
      </c>
      <c r="B3177" s="204" t="s">
        <v>7326</v>
      </c>
      <c r="C3177" s="201" t="s">
        <v>217</v>
      </c>
      <c r="D3177" s="205" t="s">
        <v>21986</v>
      </c>
      <c r="E3177" s="202" t="s">
        <v>18406</v>
      </c>
      <c r="F3177" s="205" t="s">
        <v>21987</v>
      </c>
    </row>
    <row r="3178" spans="1:6" ht="67.5">
      <c r="A3178" s="201" t="s">
        <v>7328</v>
      </c>
      <c r="B3178" s="204" t="s">
        <v>7329</v>
      </c>
      <c r="C3178" s="201" t="s">
        <v>217</v>
      </c>
      <c r="D3178" s="205" t="s">
        <v>21988</v>
      </c>
      <c r="E3178" s="202" t="s">
        <v>18406</v>
      </c>
      <c r="F3178" s="205" t="s">
        <v>16597</v>
      </c>
    </row>
    <row r="3179" spans="1:6" ht="40.5">
      <c r="A3179" s="201" t="s">
        <v>7330</v>
      </c>
      <c r="B3179" s="204" t="s">
        <v>7331</v>
      </c>
      <c r="C3179" s="201" t="s">
        <v>381</v>
      </c>
      <c r="D3179" s="205" t="s">
        <v>21989</v>
      </c>
      <c r="E3179" s="202" t="s">
        <v>18406</v>
      </c>
      <c r="F3179" s="205" t="s">
        <v>21990</v>
      </c>
    </row>
    <row r="3180" spans="1:6" ht="40.5">
      <c r="A3180" s="201" t="s">
        <v>7332</v>
      </c>
      <c r="B3180" s="204" t="s">
        <v>7333</v>
      </c>
      <c r="C3180" s="201" t="s">
        <v>381</v>
      </c>
      <c r="D3180" s="205" t="s">
        <v>21991</v>
      </c>
      <c r="E3180" s="202" t="s">
        <v>18406</v>
      </c>
      <c r="F3180" s="205" t="s">
        <v>17272</v>
      </c>
    </row>
    <row r="3181" spans="1:6" ht="40.5">
      <c r="A3181" s="201" t="s">
        <v>7334</v>
      </c>
      <c r="B3181" s="204" t="s">
        <v>7335</v>
      </c>
      <c r="C3181" s="201" t="s">
        <v>381</v>
      </c>
      <c r="D3181" s="205" t="s">
        <v>17244</v>
      </c>
      <c r="E3181" s="202" t="s">
        <v>18406</v>
      </c>
      <c r="F3181" s="205" t="s">
        <v>4511</v>
      </c>
    </row>
    <row r="3182" spans="1:6" ht="40.5">
      <c r="A3182" s="201" t="s">
        <v>7336</v>
      </c>
      <c r="B3182" s="204" t="s">
        <v>7337</v>
      </c>
      <c r="C3182" s="201" t="s">
        <v>381</v>
      </c>
      <c r="D3182" s="205" t="s">
        <v>17315</v>
      </c>
      <c r="E3182" s="202" t="s">
        <v>18406</v>
      </c>
      <c r="F3182" s="205" t="s">
        <v>21992</v>
      </c>
    </row>
    <row r="3183" spans="1:6" ht="40.5">
      <c r="A3183" s="201" t="s">
        <v>7338</v>
      </c>
      <c r="B3183" s="204" t="s">
        <v>7339</v>
      </c>
      <c r="C3183" s="201" t="s">
        <v>381</v>
      </c>
      <c r="D3183" s="205" t="s">
        <v>21993</v>
      </c>
      <c r="E3183" s="202" t="s">
        <v>18406</v>
      </c>
      <c r="F3183" s="205" t="s">
        <v>21994</v>
      </c>
    </row>
    <row r="3184" spans="1:6" ht="40.5">
      <c r="A3184" s="201" t="s">
        <v>7340</v>
      </c>
      <c r="B3184" s="204" t="s">
        <v>7341</v>
      </c>
      <c r="C3184" s="201" t="s">
        <v>381</v>
      </c>
      <c r="D3184" s="205" t="s">
        <v>21995</v>
      </c>
      <c r="E3184" s="202" t="s">
        <v>18406</v>
      </c>
      <c r="F3184" s="205" t="s">
        <v>21996</v>
      </c>
    </row>
    <row r="3185" spans="1:6" ht="40.5">
      <c r="A3185" s="201" t="s">
        <v>7343</v>
      </c>
      <c r="B3185" s="204" t="s">
        <v>7344</v>
      </c>
      <c r="C3185" s="201" t="s">
        <v>381</v>
      </c>
      <c r="D3185" s="205" t="s">
        <v>21997</v>
      </c>
      <c r="E3185" s="202" t="s">
        <v>18406</v>
      </c>
      <c r="F3185" s="205" t="s">
        <v>17668</v>
      </c>
    </row>
    <row r="3186" spans="1:6" ht="40.5">
      <c r="A3186" s="201" t="s">
        <v>7346</v>
      </c>
      <c r="B3186" s="204" t="s">
        <v>7347</v>
      </c>
      <c r="C3186" s="201" t="s">
        <v>381</v>
      </c>
      <c r="D3186" s="205" t="s">
        <v>21998</v>
      </c>
      <c r="E3186" s="202" t="s">
        <v>18406</v>
      </c>
      <c r="F3186" s="205" t="s">
        <v>18451</v>
      </c>
    </row>
    <row r="3187" spans="1:6" ht="54">
      <c r="A3187" s="201" t="s">
        <v>7348</v>
      </c>
      <c r="B3187" s="204" t="s">
        <v>7349</v>
      </c>
      <c r="C3187" s="201" t="s">
        <v>381</v>
      </c>
      <c r="D3187" s="205" t="s">
        <v>21999</v>
      </c>
      <c r="E3187" s="202" t="s">
        <v>18406</v>
      </c>
      <c r="F3187" s="205" t="s">
        <v>22000</v>
      </c>
    </row>
    <row r="3188" spans="1:6" ht="54">
      <c r="A3188" s="201" t="s">
        <v>7350</v>
      </c>
      <c r="B3188" s="204" t="s">
        <v>7351</v>
      </c>
      <c r="C3188" s="201" t="s">
        <v>381</v>
      </c>
      <c r="D3188" s="205" t="s">
        <v>22001</v>
      </c>
      <c r="E3188" s="202" t="s">
        <v>18406</v>
      </c>
      <c r="F3188" s="205" t="s">
        <v>22002</v>
      </c>
    </row>
    <row r="3189" spans="1:6" ht="27">
      <c r="A3189" s="201" t="s">
        <v>7352</v>
      </c>
      <c r="B3189" s="204" t="s">
        <v>7353</v>
      </c>
      <c r="C3189" s="201" t="s">
        <v>381</v>
      </c>
      <c r="D3189" s="205" t="s">
        <v>22003</v>
      </c>
      <c r="E3189" s="202" t="s">
        <v>18406</v>
      </c>
      <c r="F3189" s="205" t="s">
        <v>22004</v>
      </c>
    </row>
    <row r="3190" spans="1:6" ht="27">
      <c r="A3190" s="201" t="s">
        <v>7355</v>
      </c>
      <c r="B3190" s="204" t="s">
        <v>7356</v>
      </c>
      <c r="C3190" s="201" t="s">
        <v>381</v>
      </c>
      <c r="D3190" s="205" t="s">
        <v>22005</v>
      </c>
      <c r="E3190" s="202" t="s">
        <v>18406</v>
      </c>
      <c r="F3190" s="205" t="s">
        <v>22006</v>
      </c>
    </row>
    <row r="3191" spans="1:6" ht="27">
      <c r="A3191" s="201" t="s">
        <v>7358</v>
      </c>
      <c r="B3191" s="204" t="s">
        <v>7359</v>
      </c>
      <c r="C3191" s="201" t="s">
        <v>381</v>
      </c>
      <c r="D3191" s="205" t="s">
        <v>22007</v>
      </c>
      <c r="E3191" s="202" t="s">
        <v>18406</v>
      </c>
      <c r="F3191" s="205" t="s">
        <v>12320</v>
      </c>
    </row>
    <row r="3192" spans="1:6" ht="27">
      <c r="A3192" s="201" t="s">
        <v>7360</v>
      </c>
      <c r="B3192" s="204" t="s">
        <v>7361</v>
      </c>
      <c r="C3192" s="201" t="s">
        <v>381</v>
      </c>
      <c r="D3192" s="205" t="s">
        <v>17393</v>
      </c>
      <c r="E3192" s="202" t="s">
        <v>18406</v>
      </c>
      <c r="F3192" s="205" t="s">
        <v>22008</v>
      </c>
    </row>
    <row r="3193" spans="1:6" ht="27">
      <c r="A3193" s="201" t="s">
        <v>7362</v>
      </c>
      <c r="B3193" s="204" t="s">
        <v>7363</v>
      </c>
      <c r="C3193" s="201" t="s">
        <v>381</v>
      </c>
      <c r="D3193" s="205" t="s">
        <v>22009</v>
      </c>
      <c r="E3193" s="202" t="s">
        <v>18406</v>
      </c>
      <c r="F3193" s="205" t="s">
        <v>22010</v>
      </c>
    </row>
    <row r="3194" spans="1:6" ht="27">
      <c r="A3194" s="201" t="s">
        <v>7364</v>
      </c>
      <c r="B3194" s="204" t="s">
        <v>7365</v>
      </c>
      <c r="C3194" s="201" t="s">
        <v>381</v>
      </c>
      <c r="D3194" s="205" t="s">
        <v>21597</v>
      </c>
      <c r="E3194" s="202" t="s">
        <v>18406</v>
      </c>
      <c r="F3194" s="205" t="s">
        <v>22011</v>
      </c>
    </row>
    <row r="3195" spans="1:6" ht="27">
      <c r="A3195" s="201" t="s">
        <v>7366</v>
      </c>
      <c r="B3195" s="204" t="s">
        <v>7367</v>
      </c>
      <c r="C3195" s="201" t="s">
        <v>381</v>
      </c>
      <c r="D3195" s="205" t="s">
        <v>22012</v>
      </c>
      <c r="E3195" s="202" t="s">
        <v>18406</v>
      </c>
      <c r="F3195" s="205" t="s">
        <v>18016</v>
      </c>
    </row>
    <row r="3196" spans="1:6" ht="27">
      <c r="A3196" s="201" t="s">
        <v>7368</v>
      </c>
      <c r="B3196" s="204" t="s">
        <v>7369</v>
      </c>
      <c r="C3196" s="201" t="s">
        <v>381</v>
      </c>
      <c r="D3196" s="205" t="s">
        <v>5143</v>
      </c>
      <c r="E3196" s="202" t="s">
        <v>18406</v>
      </c>
      <c r="F3196" s="205" t="s">
        <v>22013</v>
      </c>
    </row>
    <row r="3197" spans="1:6" ht="27">
      <c r="A3197" s="201" t="s">
        <v>7370</v>
      </c>
      <c r="B3197" s="204" t="s">
        <v>7371</v>
      </c>
      <c r="C3197" s="201" t="s">
        <v>381</v>
      </c>
      <c r="D3197" s="205" t="s">
        <v>22014</v>
      </c>
      <c r="E3197" s="202" t="s">
        <v>18406</v>
      </c>
      <c r="F3197" s="205" t="s">
        <v>22015</v>
      </c>
    </row>
    <row r="3198" spans="1:6" ht="27">
      <c r="A3198" s="201" t="s">
        <v>7373</v>
      </c>
      <c r="B3198" s="204" t="s">
        <v>7374</v>
      </c>
      <c r="C3198" s="201" t="s">
        <v>381</v>
      </c>
      <c r="D3198" s="205" t="s">
        <v>22016</v>
      </c>
      <c r="E3198" s="202" t="s">
        <v>18406</v>
      </c>
      <c r="F3198" s="205" t="s">
        <v>22017</v>
      </c>
    </row>
    <row r="3199" spans="1:6" ht="27">
      <c r="A3199" s="201" t="s">
        <v>7376</v>
      </c>
      <c r="B3199" s="204" t="s">
        <v>7377</v>
      </c>
      <c r="C3199" s="201" t="s">
        <v>381</v>
      </c>
      <c r="D3199" s="205" t="s">
        <v>22018</v>
      </c>
      <c r="E3199" s="202" t="s">
        <v>18406</v>
      </c>
      <c r="F3199" s="205" t="s">
        <v>17970</v>
      </c>
    </row>
    <row r="3200" spans="1:6" ht="40.5">
      <c r="A3200" s="201" t="s">
        <v>7378</v>
      </c>
      <c r="B3200" s="204" t="s">
        <v>7379</v>
      </c>
      <c r="C3200" s="201" t="s">
        <v>381</v>
      </c>
      <c r="D3200" s="205" t="s">
        <v>19784</v>
      </c>
      <c r="E3200" s="202" t="s">
        <v>18406</v>
      </c>
      <c r="F3200" s="205" t="s">
        <v>21828</v>
      </c>
    </row>
    <row r="3201" spans="1:6" ht="54">
      <c r="A3201" s="201" t="s">
        <v>7381</v>
      </c>
      <c r="B3201" s="204" t="s">
        <v>7382</v>
      </c>
      <c r="C3201" s="201" t="s">
        <v>381</v>
      </c>
      <c r="D3201" s="205" t="s">
        <v>22019</v>
      </c>
      <c r="E3201" s="202" t="s">
        <v>18406</v>
      </c>
      <c r="F3201" s="205" t="s">
        <v>22020</v>
      </c>
    </row>
    <row r="3202" spans="1:6" ht="94.5">
      <c r="A3202" s="201" t="s">
        <v>7383</v>
      </c>
      <c r="B3202" s="204" t="s">
        <v>7384</v>
      </c>
      <c r="C3202" s="201" t="s">
        <v>381</v>
      </c>
      <c r="D3202" s="205" t="s">
        <v>22021</v>
      </c>
      <c r="E3202" s="202" t="s">
        <v>18406</v>
      </c>
      <c r="F3202" s="205" t="s">
        <v>22022</v>
      </c>
    </row>
    <row r="3203" spans="1:6" ht="40.5">
      <c r="A3203" s="201" t="s">
        <v>7385</v>
      </c>
      <c r="B3203" s="204" t="s">
        <v>7386</v>
      </c>
      <c r="C3203" s="201" t="s">
        <v>381</v>
      </c>
      <c r="D3203" s="205" t="s">
        <v>22023</v>
      </c>
      <c r="E3203" s="202" t="s">
        <v>18406</v>
      </c>
      <c r="F3203" s="205" t="s">
        <v>22024</v>
      </c>
    </row>
    <row r="3204" spans="1:6" ht="40.5">
      <c r="A3204" s="201" t="s">
        <v>7387</v>
      </c>
      <c r="B3204" s="204" t="s">
        <v>7388</v>
      </c>
      <c r="C3204" s="201" t="s">
        <v>381</v>
      </c>
      <c r="D3204" s="205" t="s">
        <v>22025</v>
      </c>
      <c r="E3204" s="202" t="s">
        <v>18406</v>
      </c>
      <c r="F3204" s="205" t="s">
        <v>22026</v>
      </c>
    </row>
    <row r="3205" spans="1:6" ht="40.5">
      <c r="A3205" s="201" t="s">
        <v>7389</v>
      </c>
      <c r="B3205" s="204" t="s">
        <v>7390</v>
      </c>
      <c r="C3205" s="201" t="s">
        <v>381</v>
      </c>
      <c r="D3205" s="205" t="s">
        <v>22027</v>
      </c>
      <c r="E3205" s="202" t="s">
        <v>18406</v>
      </c>
      <c r="F3205" s="205" t="s">
        <v>22028</v>
      </c>
    </row>
    <row r="3206" spans="1:6" ht="40.5">
      <c r="A3206" s="201" t="s">
        <v>7391</v>
      </c>
      <c r="B3206" s="204" t="s">
        <v>7392</v>
      </c>
      <c r="C3206" s="201" t="s">
        <v>381</v>
      </c>
      <c r="D3206" s="205" t="s">
        <v>22029</v>
      </c>
      <c r="E3206" s="202" t="s">
        <v>18406</v>
      </c>
      <c r="F3206" s="205" t="s">
        <v>22030</v>
      </c>
    </row>
    <row r="3207" spans="1:6" ht="40.5">
      <c r="A3207" s="201" t="s">
        <v>7393</v>
      </c>
      <c r="B3207" s="204" t="s">
        <v>7394</v>
      </c>
      <c r="C3207" s="201" t="s">
        <v>381</v>
      </c>
      <c r="D3207" s="205" t="s">
        <v>22031</v>
      </c>
      <c r="E3207" s="202" t="s">
        <v>18406</v>
      </c>
      <c r="F3207" s="205" t="s">
        <v>22032</v>
      </c>
    </row>
    <row r="3208" spans="1:6" ht="40.5">
      <c r="A3208" s="201" t="s">
        <v>7395</v>
      </c>
      <c r="B3208" s="204" t="s">
        <v>7396</v>
      </c>
      <c r="C3208" s="201" t="s">
        <v>381</v>
      </c>
      <c r="D3208" s="205" t="s">
        <v>22033</v>
      </c>
      <c r="E3208" s="202" t="s">
        <v>18406</v>
      </c>
      <c r="F3208" s="205" t="s">
        <v>22034</v>
      </c>
    </row>
    <row r="3209" spans="1:6" ht="40.5">
      <c r="A3209" s="201" t="s">
        <v>7397</v>
      </c>
      <c r="B3209" s="204" t="s">
        <v>7398</v>
      </c>
      <c r="C3209" s="201" t="s">
        <v>381</v>
      </c>
      <c r="D3209" s="205" t="s">
        <v>22035</v>
      </c>
      <c r="E3209" s="202" t="s">
        <v>18406</v>
      </c>
      <c r="F3209" s="205" t="s">
        <v>22036</v>
      </c>
    </row>
    <row r="3210" spans="1:6" ht="54">
      <c r="A3210" s="201" t="s">
        <v>7399</v>
      </c>
      <c r="B3210" s="204" t="s">
        <v>7400</v>
      </c>
      <c r="C3210" s="201" t="s">
        <v>381</v>
      </c>
      <c r="D3210" s="205" t="s">
        <v>10452</v>
      </c>
      <c r="E3210" s="202" t="s">
        <v>18406</v>
      </c>
      <c r="F3210" s="205" t="s">
        <v>22037</v>
      </c>
    </row>
    <row r="3211" spans="1:6" ht="54">
      <c r="A3211" s="201" t="s">
        <v>7401</v>
      </c>
      <c r="B3211" s="204" t="s">
        <v>7402</v>
      </c>
      <c r="C3211" s="201" t="s">
        <v>381</v>
      </c>
      <c r="D3211" s="205" t="s">
        <v>22038</v>
      </c>
      <c r="E3211" s="202" t="s">
        <v>18406</v>
      </c>
      <c r="F3211" s="205" t="s">
        <v>22039</v>
      </c>
    </row>
    <row r="3212" spans="1:6" ht="40.5">
      <c r="A3212" s="201" t="s">
        <v>7403</v>
      </c>
      <c r="B3212" s="204" t="s">
        <v>7404</v>
      </c>
      <c r="C3212" s="201" t="s">
        <v>381</v>
      </c>
      <c r="D3212" s="205" t="s">
        <v>17958</v>
      </c>
      <c r="E3212" s="202" t="s">
        <v>18406</v>
      </c>
      <c r="F3212" s="205" t="s">
        <v>9054</v>
      </c>
    </row>
    <row r="3213" spans="1:6" ht="40.5">
      <c r="A3213" s="201" t="s">
        <v>7405</v>
      </c>
      <c r="B3213" s="204" t="s">
        <v>7406</v>
      </c>
      <c r="C3213" s="201" t="s">
        <v>381</v>
      </c>
      <c r="D3213" s="205" t="s">
        <v>13780</v>
      </c>
      <c r="E3213" s="202" t="s">
        <v>18406</v>
      </c>
      <c r="F3213" s="205" t="s">
        <v>4465</v>
      </c>
    </row>
    <row r="3214" spans="1:6" ht="40.5">
      <c r="A3214" s="201" t="s">
        <v>7408</v>
      </c>
      <c r="B3214" s="204" t="s">
        <v>7409</v>
      </c>
      <c r="C3214" s="201" t="s">
        <v>381</v>
      </c>
      <c r="D3214" s="205" t="s">
        <v>22040</v>
      </c>
      <c r="E3214" s="202" t="s">
        <v>18406</v>
      </c>
      <c r="F3214" s="205" t="s">
        <v>19096</v>
      </c>
    </row>
    <row r="3215" spans="1:6" ht="40.5">
      <c r="A3215" s="201" t="s">
        <v>7410</v>
      </c>
      <c r="B3215" s="204" t="s">
        <v>7411</v>
      </c>
      <c r="C3215" s="201" t="s">
        <v>381</v>
      </c>
      <c r="D3215" s="205" t="s">
        <v>22041</v>
      </c>
      <c r="E3215" s="202" t="s">
        <v>18406</v>
      </c>
      <c r="F3215" s="205" t="s">
        <v>22042</v>
      </c>
    </row>
    <row r="3216" spans="1:6" ht="40.5">
      <c r="A3216" s="201" t="s">
        <v>7412</v>
      </c>
      <c r="B3216" s="204" t="s">
        <v>7413</v>
      </c>
      <c r="C3216" s="201" t="s">
        <v>381</v>
      </c>
      <c r="D3216" s="205" t="s">
        <v>22043</v>
      </c>
      <c r="E3216" s="202" t="s">
        <v>18406</v>
      </c>
      <c r="F3216" s="205" t="s">
        <v>22044</v>
      </c>
    </row>
    <row r="3217" spans="1:6" ht="67.5">
      <c r="A3217" s="201" t="s">
        <v>7414</v>
      </c>
      <c r="B3217" s="204" t="s">
        <v>7415</v>
      </c>
      <c r="C3217" s="201" t="s">
        <v>381</v>
      </c>
      <c r="D3217" s="205" t="s">
        <v>22045</v>
      </c>
      <c r="E3217" s="202" t="s">
        <v>18406</v>
      </c>
      <c r="F3217" s="205" t="s">
        <v>22046</v>
      </c>
    </row>
    <row r="3218" spans="1:6" ht="67.5">
      <c r="A3218" s="201" t="s">
        <v>7416</v>
      </c>
      <c r="B3218" s="204" t="s">
        <v>7417</v>
      </c>
      <c r="C3218" s="201" t="s">
        <v>381</v>
      </c>
      <c r="D3218" s="205" t="s">
        <v>22047</v>
      </c>
      <c r="E3218" s="202" t="s">
        <v>18406</v>
      </c>
      <c r="F3218" s="205" t="s">
        <v>22048</v>
      </c>
    </row>
    <row r="3219" spans="1:6" ht="67.5">
      <c r="A3219" s="201" t="s">
        <v>7418</v>
      </c>
      <c r="B3219" s="204" t="s">
        <v>7419</v>
      </c>
      <c r="C3219" s="201" t="s">
        <v>381</v>
      </c>
      <c r="D3219" s="205" t="s">
        <v>22049</v>
      </c>
      <c r="E3219" s="202" t="s">
        <v>18406</v>
      </c>
      <c r="F3219" s="205" t="s">
        <v>22050</v>
      </c>
    </row>
    <row r="3220" spans="1:6" ht="67.5">
      <c r="A3220" s="201" t="s">
        <v>7420</v>
      </c>
      <c r="B3220" s="204" t="s">
        <v>7421</v>
      </c>
      <c r="C3220" s="201" t="s">
        <v>381</v>
      </c>
      <c r="D3220" s="205" t="s">
        <v>22051</v>
      </c>
      <c r="E3220" s="202" t="s">
        <v>18406</v>
      </c>
      <c r="F3220" s="205" t="s">
        <v>22052</v>
      </c>
    </row>
    <row r="3221" spans="1:6" ht="67.5">
      <c r="A3221" s="201" t="s">
        <v>7422</v>
      </c>
      <c r="B3221" s="204" t="s">
        <v>7423</v>
      </c>
      <c r="C3221" s="201" t="s">
        <v>381</v>
      </c>
      <c r="D3221" s="205" t="s">
        <v>22053</v>
      </c>
      <c r="E3221" s="202" t="s">
        <v>18406</v>
      </c>
      <c r="F3221" s="205" t="s">
        <v>22054</v>
      </c>
    </row>
    <row r="3222" spans="1:6" ht="67.5">
      <c r="A3222" s="201" t="s">
        <v>7424</v>
      </c>
      <c r="B3222" s="204" t="s">
        <v>7425</v>
      </c>
      <c r="C3222" s="201" t="s">
        <v>381</v>
      </c>
      <c r="D3222" s="205" t="s">
        <v>22055</v>
      </c>
      <c r="E3222" s="202" t="s">
        <v>18406</v>
      </c>
      <c r="F3222" s="205" t="s">
        <v>22056</v>
      </c>
    </row>
    <row r="3223" spans="1:6" ht="67.5">
      <c r="A3223" s="201" t="s">
        <v>7426</v>
      </c>
      <c r="B3223" s="204" t="s">
        <v>7427</v>
      </c>
      <c r="C3223" s="201" t="s">
        <v>381</v>
      </c>
      <c r="D3223" s="205" t="s">
        <v>22057</v>
      </c>
      <c r="E3223" s="202" t="s">
        <v>18406</v>
      </c>
      <c r="F3223" s="205" t="s">
        <v>22058</v>
      </c>
    </row>
    <row r="3224" spans="1:6" ht="67.5">
      <c r="A3224" s="201" t="s">
        <v>7428</v>
      </c>
      <c r="B3224" s="204" t="s">
        <v>7429</v>
      </c>
      <c r="C3224" s="201" t="s">
        <v>381</v>
      </c>
      <c r="D3224" s="205" t="s">
        <v>22059</v>
      </c>
      <c r="E3224" s="202" t="s">
        <v>18406</v>
      </c>
      <c r="F3224" s="205" t="s">
        <v>22060</v>
      </c>
    </row>
    <row r="3225" spans="1:6" ht="67.5">
      <c r="A3225" s="201" t="s">
        <v>7430</v>
      </c>
      <c r="B3225" s="204" t="s">
        <v>7431</v>
      </c>
      <c r="C3225" s="201" t="s">
        <v>381</v>
      </c>
      <c r="D3225" s="205" t="s">
        <v>22061</v>
      </c>
      <c r="E3225" s="202" t="s">
        <v>18406</v>
      </c>
      <c r="F3225" s="205" t="s">
        <v>22062</v>
      </c>
    </row>
    <row r="3226" spans="1:6" ht="67.5">
      <c r="A3226" s="201" t="s">
        <v>7432</v>
      </c>
      <c r="B3226" s="204" t="s">
        <v>7433</v>
      </c>
      <c r="C3226" s="201" t="s">
        <v>381</v>
      </c>
      <c r="D3226" s="205" t="s">
        <v>22063</v>
      </c>
      <c r="E3226" s="202" t="s">
        <v>18406</v>
      </c>
      <c r="F3226" s="205" t="s">
        <v>22064</v>
      </c>
    </row>
    <row r="3227" spans="1:6" ht="67.5">
      <c r="A3227" s="201" t="s">
        <v>7434</v>
      </c>
      <c r="B3227" s="204" t="s">
        <v>7435</v>
      </c>
      <c r="C3227" s="201" t="s">
        <v>381</v>
      </c>
      <c r="D3227" s="205" t="s">
        <v>22065</v>
      </c>
      <c r="E3227" s="202" t="s">
        <v>18406</v>
      </c>
      <c r="F3227" s="205" t="s">
        <v>22066</v>
      </c>
    </row>
    <row r="3228" spans="1:6" ht="67.5">
      <c r="A3228" s="201" t="s">
        <v>7436</v>
      </c>
      <c r="B3228" s="204" t="s">
        <v>7437</v>
      </c>
      <c r="C3228" s="201" t="s">
        <v>381</v>
      </c>
      <c r="D3228" s="205" t="s">
        <v>22067</v>
      </c>
      <c r="E3228" s="202" t="s">
        <v>18406</v>
      </c>
      <c r="F3228" s="205" t="s">
        <v>22068</v>
      </c>
    </row>
    <row r="3229" spans="1:6" ht="67.5">
      <c r="A3229" s="201" t="s">
        <v>7438</v>
      </c>
      <c r="B3229" s="204" t="s">
        <v>7439</v>
      </c>
      <c r="C3229" s="201" t="s">
        <v>381</v>
      </c>
      <c r="D3229" s="205" t="s">
        <v>22069</v>
      </c>
      <c r="E3229" s="202" t="s">
        <v>18406</v>
      </c>
      <c r="F3229" s="205" t="s">
        <v>22070</v>
      </c>
    </row>
    <row r="3230" spans="1:6" ht="67.5">
      <c r="A3230" s="201" t="s">
        <v>7440</v>
      </c>
      <c r="B3230" s="204" t="s">
        <v>7441</v>
      </c>
      <c r="C3230" s="201" t="s">
        <v>381</v>
      </c>
      <c r="D3230" s="205" t="s">
        <v>22071</v>
      </c>
      <c r="E3230" s="202" t="s">
        <v>18406</v>
      </c>
      <c r="F3230" s="205" t="s">
        <v>22072</v>
      </c>
    </row>
    <row r="3231" spans="1:6" ht="67.5">
      <c r="A3231" s="201" t="s">
        <v>7442</v>
      </c>
      <c r="B3231" s="204" t="s">
        <v>7443</v>
      </c>
      <c r="C3231" s="201" t="s">
        <v>381</v>
      </c>
      <c r="D3231" s="205" t="s">
        <v>22073</v>
      </c>
      <c r="E3231" s="202" t="s">
        <v>18406</v>
      </c>
      <c r="F3231" s="205" t="s">
        <v>22074</v>
      </c>
    </row>
    <row r="3232" spans="1:6" ht="67.5">
      <c r="A3232" s="201" t="s">
        <v>7444</v>
      </c>
      <c r="B3232" s="204" t="s">
        <v>7445</v>
      </c>
      <c r="C3232" s="201" t="s">
        <v>381</v>
      </c>
      <c r="D3232" s="205" t="s">
        <v>22075</v>
      </c>
      <c r="E3232" s="202" t="s">
        <v>18406</v>
      </c>
      <c r="F3232" s="205" t="s">
        <v>22076</v>
      </c>
    </row>
    <row r="3233" spans="1:6" ht="67.5">
      <c r="A3233" s="201" t="s">
        <v>7446</v>
      </c>
      <c r="B3233" s="204" t="s">
        <v>7447</v>
      </c>
      <c r="C3233" s="201" t="s">
        <v>381</v>
      </c>
      <c r="D3233" s="205" t="s">
        <v>22077</v>
      </c>
      <c r="E3233" s="202" t="s">
        <v>18406</v>
      </c>
      <c r="F3233" s="205" t="s">
        <v>22078</v>
      </c>
    </row>
    <row r="3234" spans="1:6" ht="67.5">
      <c r="A3234" s="201" t="s">
        <v>7448</v>
      </c>
      <c r="B3234" s="204" t="s">
        <v>7449</v>
      </c>
      <c r="C3234" s="201" t="s">
        <v>381</v>
      </c>
      <c r="D3234" s="205" t="s">
        <v>22079</v>
      </c>
      <c r="E3234" s="202" t="s">
        <v>18406</v>
      </c>
      <c r="F3234" s="205" t="s">
        <v>22080</v>
      </c>
    </row>
    <row r="3235" spans="1:6" ht="67.5">
      <c r="A3235" s="201" t="s">
        <v>7450</v>
      </c>
      <c r="B3235" s="204" t="s">
        <v>7451</v>
      </c>
      <c r="C3235" s="201" t="s">
        <v>381</v>
      </c>
      <c r="D3235" s="205" t="s">
        <v>22081</v>
      </c>
      <c r="E3235" s="202" t="s">
        <v>18406</v>
      </c>
      <c r="F3235" s="205" t="s">
        <v>22082</v>
      </c>
    </row>
    <row r="3236" spans="1:6" ht="67.5">
      <c r="A3236" s="201" t="s">
        <v>7452</v>
      </c>
      <c r="B3236" s="204" t="s">
        <v>7453</v>
      </c>
      <c r="C3236" s="201" t="s">
        <v>381</v>
      </c>
      <c r="D3236" s="205" t="s">
        <v>22083</v>
      </c>
      <c r="E3236" s="202" t="s">
        <v>18406</v>
      </c>
      <c r="F3236" s="205" t="s">
        <v>22084</v>
      </c>
    </row>
    <row r="3237" spans="1:6" ht="67.5">
      <c r="A3237" s="201" t="s">
        <v>7454</v>
      </c>
      <c r="B3237" s="204" t="s">
        <v>7455</v>
      </c>
      <c r="C3237" s="201" t="s">
        <v>381</v>
      </c>
      <c r="D3237" s="205" t="s">
        <v>22085</v>
      </c>
      <c r="E3237" s="202" t="s">
        <v>18406</v>
      </c>
      <c r="F3237" s="205" t="s">
        <v>22086</v>
      </c>
    </row>
    <row r="3238" spans="1:6" ht="81">
      <c r="A3238" s="201" t="s">
        <v>7456</v>
      </c>
      <c r="B3238" s="204" t="s">
        <v>7457</v>
      </c>
      <c r="C3238" s="201" t="s">
        <v>381</v>
      </c>
      <c r="D3238" s="205" t="s">
        <v>22087</v>
      </c>
      <c r="E3238" s="202" t="s">
        <v>18406</v>
      </c>
      <c r="F3238" s="205" t="s">
        <v>22088</v>
      </c>
    </row>
    <row r="3239" spans="1:6" ht="81">
      <c r="A3239" s="201" t="s">
        <v>7458</v>
      </c>
      <c r="B3239" s="204" t="s">
        <v>7459</v>
      </c>
      <c r="C3239" s="201" t="s">
        <v>381</v>
      </c>
      <c r="D3239" s="205" t="s">
        <v>22089</v>
      </c>
      <c r="E3239" s="202" t="s">
        <v>18406</v>
      </c>
      <c r="F3239" s="205" t="s">
        <v>22090</v>
      </c>
    </row>
    <row r="3240" spans="1:6" ht="81">
      <c r="A3240" s="201" t="s">
        <v>7460</v>
      </c>
      <c r="B3240" s="204" t="s">
        <v>7461</v>
      </c>
      <c r="C3240" s="201" t="s">
        <v>381</v>
      </c>
      <c r="D3240" s="205" t="s">
        <v>22091</v>
      </c>
      <c r="E3240" s="202" t="s">
        <v>18406</v>
      </c>
      <c r="F3240" s="205" t="s">
        <v>18003</v>
      </c>
    </row>
    <row r="3241" spans="1:6" ht="81">
      <c r="A3241" s="201" t="s">
        <v>7462</v>
      </c>
      <c r="B3241" s="204" t="s">
        <v>7463</v>
      </c>
      <c r="C3241" s="201" t="s">
        <v>381</v>
      </c>
      <c r="D3241" s="205" t="s">
        <v>22092</v>
      </c>
      <c r="E3241" s="202" t="s">
        <v>18406</v>
      </c>
      <c r="F3241" s="205" t="s">
        <v>22093</v>
      </c>
    </row>
    <row r="3242" spans="1:6" ht="81">
      <c r="A3242" s="201" t="s">
        <v>7464</v>
      </c>
      <c r="B3242" s="204" t="s">
        <v>7465</v>
      </c>
      <c r="C3242" s="201" t="s">
        <v>381</v>
      </c>
      <c r="D3242" s="205" t="s">
        <v>22094</v>
      </c>
      <c r="E3242" s="202" t="s">
        <v>18406</v>
      </c>
      <c r="F3242" s="205" t="s">
        <v>22095</v>
      </c>
    </row>
    <row r="3243" spans="1:6" ht="81">
      <c r="A3243" s="201" t="s">
        <v>7466</v>
      </c>
      <c r="B3243" s="204" t="s">
        <v>7467</v>
      </c>
      <c r="C3243" s="201" t="s">
        <v>381</v>
      </c>
      <c r="D3243" s="205" t="s">
        <v>22096</v>
      </c>
      <c r="E3243" s="202" t="s">
        <v>18406</v>
      </c>
      <c r="F3243" s="205" t="s">
        <v>22097</v>
      </c>
    </row>
    <row r="3244" spans="1:6" ht="81">
      <c r="A3244" s="201" t="s">
        <v>7468</v>
      </c>
      <c r="B3244" s="204" t="s">
        <v>7469</v>
      </c>
      <c r="C3244" s="201" t="s">
        <v>381</v>
      </c>
      <c r="D3244" s="205" t="s">
        <v>22098</v>
      </c>
      <c r="E3244" s="202" t="s">
        <v>18406</v>
      </c>
      <c r="F3244" s="205" t="s">
        <v>22099</v>
      </c>
    </row>
    <row r="3245" spans="1:6" ht="81">
      <c r="A3245" s="201" t="s">
        <v>7470</v>
      </c>
      <c r="B3245" s="204" t="s">
        <v>7471</v>
      </c>
      <c r="C3245" s="201" t="s">
        <v>381</v>
      </c>
      <c r="D3245" s="205" t="s">
        <v>22100</v>
      </c>
      <c r="E3245" s="202" t="s">
        <v>18406</v>
      </c>
      <c r="F3245" s="205" t="s">
        <v>22101</v>
      </c>
    </row>
    <row r="3246" spans="1:6" ht="81">
      <c r="A3246" s="201" t="s">
        <v>7472</v>
      </c>
      <c r="B3246" s="204" t="s">
        <v>7473</v>
      </c>
      <c r="C3246" s="201" t="s">
        <v>381</v>
      </c>
      <c r="D3246" s="205" t="s">
        <v>22102</v>
      </c>
      <c r="E3246" s="202" t="s">
        <v>18406</v>
      </c>
      <c r="F3246" s="205" t="s">
        <v>22103</v>
      </c>
    </row>
    <row r="3247" spans="1:6" ht="81">
      <c r="A3247" s="201" t="s">
        <v>7474</v>
      </c>
      <c r="B3247" s="204" t="s">
        <v>7475</v>
      </c>
      <c r="C3247" s="201" t="s">
        <v>381</v>
      </c>
      <c r="D3247" s="205" t="s">
        <v>22104</v>
      </c>
      <c r="E3247" s="202" t="s">
        <v>18406</v>
      </c>
      <c r="F3247" s="205" t="s">
        <v>22105</v>
      </c>
    </row>
    <row r="3248" spans="1:6" ht="81">
      <c r="A3248" s="201" t="s">
        <v>7476</v>
      </c>
      <c r="B3248" s="204" t="s">
        <v>7477</v>
      </c>
      <c r="C3248" s="201" t="s">
        <v>381</v>
      </c>
      <c r="D3248" s="205" t="s">
        <v>22106</v>
      </c>
      <c r="E3248" s="202" t="s">
        <v>18406</v>
      </c>
      <c r="F3248" s="205" t="s">
        <v>22107</v>
      </c>
    </row>
    <row r="3249" spans="1:6" ht="81">
      <c r="A3249" s="201" t="s">
        <v>7478</v>
      </c>
      <c r="B3249" s="204" t="s">
        <v>7479</v>
      </c>
      <c r="C3249" s="201" t="s">
        <v>381</v>
      </c>
      <c r="D3249" s="205" t="s">
        <v>22108</v>
      </c>
      <c r="E3249" s="202" t="s">
        <v>18406</v>
      </c>
      <c r="F3249" s="205" t="s">
        <v>22109</v>
      </c>
    </row>
    <row r="3250" spans="1:6" ht="81">
      <c r="A3250" s="201" t="s">
        <v>7480</v>
      </c>
      <c r="B3250" s="204" t="s">
        <v>7481</v>
      </c>
      <c r="C3250" s="201" t="s">
        <v>381</v>
      </c>
      <c r="D3250" s="205" t="s">
        <v>22110</v>
      </c>
      <c r="E3250" s="202" t="s">
        <v>18406</v>
      </c>
      <c r="F3250" s="205" t="s">
        <v>22111</v>
      </c>
    </row>
    <row r="3251" spans="1:6" ht="81">
      <c r="A3251" s="201" t="s">
        <v>7482</v>
      </c>
      <c r="B3251" s="204" t="s">
        <v>7483</v>
      </c>
      <c r="C3251" s="201" t="s">
        <v>381</v>
      </c>
      <c r="D3251" s="205" t="s">
        <v>22112</v>
      </c>
      <c r="E3251" s="202" t="s">
        <v>18406</v>
      </c>
      <c r="F3251" s="205" t="s">
        <v>22113</v>
      </c>
    </row>
    <row r="3252" spans="1:6" ht="81">
      <c r="A3252" s="201" t="s">
        <v>7484</v>
      </c>
      <c r="B3252" s="204" t="s">
        <v>7485</v>
      </c>
      <c r="C3252" s="201" t="s">
        <v>381</v>
      </c>
      <c r="D3252" s="205" t="s">
        <v>22114</v>
      </c>
      <c r="E3252" s="202" t="s">
        <v>18406</v>
      </c>
      <c r="F3252" s="205" t="s">
        <v>22115</v>
      </c>
    </row>
    <row r="3253" spans="1:6" ht="81">
      <c r="A3253" s="201" t="s">
        <v>7486</v>
      </c>
      <c r="B3253" s="204" t="s">
        <v>7487</v>
      </c>
      <c r="C3253" s="201" t="s">
        <v>381</v>
      </c>
      <c r="D3253" s="205" t="s">
        <v>22116</v>
      </c>
      <c r="E3253" s="202" t="s">
        <v>18406</v>
      </c>
      <c r="F3253" s="205" t="s">
        <v>22117</v>
      </c>
    </row>
    <row r="3254" spans="1:6" ht="81">
      <c r="A3254" s="201" t="s">
        <v>7488</v>
      </c>
      <c r="B3254" s="204" t="s">
        <v>7489</v>
      </c>
      <c r="C3254" s="201" t="s">
        <v>381</v>
      </c>
      <c r="D3254" s="205" t="s">
        <v>22118</v>
      </c>
      <c r="E3254" s="202" t="s">
        <v>18406</v>
      </c>
      <c r="F3254" s="205" t="s">
        <v>22119</v>
      </c>
    </row>
    <row r="3255" spans="1:6" ht="81">
      <c r="A3255" s="201" t="s">
        <v>7490</v>
      </c>
      <c r="B3255" s="204" t="s">
        <v>7491</v>
      </c>
      <c r="C3255" s="201" t="s">
        <v>381</v>
      </c>
      <c r="D3255" s="205" t="s">
        <v>22120</v>
      </c>
      <c r="E3255" s="202" t="s">
        <v>18406</v>
      </c>
      <c r="F3255" s="205" t="s">
        <v>22121</v>
      </c>
    </row>
    <row r="3256" spans="1:6" ht="81">
      <c r="A3256" s="201" t="s">
        <v>7492</v>
      </c>
      <c r="B3256" s="204" t="s">
        <v>7493</v>
      </c>
      <c r="C3256" s="201" t="s">
        <v>381</v>
      </c>
      <c r="D3256" s="205" t="s">
        <v>22122</v>
      </c>
      <c r="E3256" s="202" t="s">
        <v>18406</v>
      </c>
      <c r="F3256" s="205" t="s">
        <v>22123</v>
      </c>
    </row>
    <row r="3257" spans="1:6" ht="81">
      <c r="A3257" s="201" t="s">
        <v>7494</v>
      </c>
      <c r="B3257" s="204" t="s">
        <v>7495</v>
      </c>
      <c r="C3257" s="201" t="s">
        <v>381</v>
      </c>
      <c r="D3257" s="205" t="s">
        <v>22124</v>
      </c>
      <c r="E3257" s="202" t="s">
        <v>18406</v>
      </c>
      <c r="F3257" s="205" t="s">
        <v>22125</v>
      </c>
    </row>
    <row r="3258" spans="1:6" ht="40.5">
      <c r="A3258" s="201" t="s">
        <v>7496</v>
      </c>
      <c r="B3258" s="204" t="s">
        <v>7497</v>
      </c>
      <c r="C3258" s="201" t="s">
        <v>381</v>
      </c>
      <c r="D3258" s="205" t="s">
        <v>22126</v>
      </c>
      <c r="E3258" s="202" t="s">
        <v>18406</v>
      </c>
      <c r="F3258" s="205" t="s">
        <v>22127</v>
      </c>
    </row>
    <row r="3259" spans="1:6" ht="54">
      <c r="A3259" s="201" t="s">
        <v>7498</v>
      </c>
      <c r="B3259" s="204" t="s">
        <v>7499</v>
      </c>
      <c r="C3259" s="201" t="s">
        <v>381</v>
      </c>
      <c r="D3259" s="205" t="s">
        <v>22128</v>
      </c>
      <c r="E3259" s="202" t="s">
        <v>18406</v>
      </c>
      <c r="F3259" s="205" t="s">
        <v>22129</v>
      </c>
    </row>
    <row r="3260" spans="1:6" ht="54">
      <c r="A3260" s="201" t="s">
        <v>7500</v>
      </c>
      <c r="B3260" s="204" t="s">
        <v>7501</v>
      </c>
      <c r="C3260" s="201" t="s">
        <v>381</v>
      </c>
      <c r="D3260" s="205" t="s">
        <v>22130</v>
      </c>
      <c r="E3260" s="202" t="s">
        <v>18406</v>
      </c>
      <c r="F3260" s="205" t="s">
        <v>22131</v>
      </c>
    </row>
    <row r="3261" spans="1:6" ht="54">
      <c r="A3261" s="201" t="s">
        <v>7502</v>
      </c>
      <c r="B3261" s="204" t="s">
        <v>7503</v>
      </c>
      <c r="C3261" s="201" t="s">
        <v>381</v>
      </c>
      <c r="D3261" s="205" t="s">
        <v>22132</v>
      </c>
      <c r="E3261" s="202" t="s">
        <v>18406</v>
      </c>
      <c r="F3261" s="205" t="s">
        <v>22133</v>
      </c>
    </row>
    <row r="3262" spans="1:6" ht="54">
      <c r="A3262" s="201" t="s">
        <v>7504</v>
      </c>
      <c r="B3262" s="204" t="s">
        <v>7505</v>
      </c>
      <c r="C3262" s="201" t="s">
        <v>381</v>
      </c>
      <c r="D3262" s="205" t="s">
        <v>22134</v>
      </c>
      <c r="E3262" s="202" t="s">
        <v>18406</v>
      </c>
      <c r="F3262" s="205" t="s">
        <v>22135</v>
      </c>
    </row>
    <row r="3263" spans="1:6" ht="54">
      <c r="A3263" s="201" t="s">
        <v>7506</v>
      </c>
      <c r="B3263" s="204" t="s">
        <v>7507</v>
      </c>
      <c r="C3263" s="201" t="s">
        <v>381</v>
      </c>
      <c r="D3263" s="205" t="s">
        <v>22136</v>
      </c>
      <c r="E3263" s="202" t="s">
        <v>18406</v>
      </c>
      <c r="F3263" s="205" t="s">
        <v>22137</v>
      </c>
    </row>
    <row r="3264" spans="1:6" ht="54">
      <c r="A3264" s="201" t="s">
        <v>7508</v>
      </c>
      <c r="B3264" s="204" t="s">
        <v>7509</v>
      </c>
      <c r="C3264" s="201" t="s">
        <v>381</v>
      </c>
      <c r="D3264" s="205" t="s">
        <v>22138</v>
      </c>
      <c r="E3264" s="202" t="s">
        <v>18406</v>
      </c>
      <c r="F3264" s="205" t="s">
        <v>22139</v>
      </c>
    </row>
    <row r="3265" spans="1:6" ht="54">
      <c r="A3265" s="201" t="s">
        <v>7510</v>
      </c>
      <c r="B3265" s="204" t="s">
        <v>7511</v>
      </c>
      <c r="C3265" s="201" t="s">
        <v>381</v>
      </c>
      <c r="D3265" s="205" t="s">
        <v>22140</v>
      </c>
      <c r="E3265" s="202" t="s">
        <v>18406</v>
      </c>
      <c r="F3265" s="205" t="s">
        <v>17845</v>
      </c>
    </row>
    <row r="3266" spans="1:6" ht="54">
      <c r="A3266" s="201" t="s">
        <v>7512</v>
      </c>
      <c r="B3266" s="204" t="s">
        <v>7513</v>
      </c>
      <c r="C3266" s="201" t="s">
        <v>381</v>
      </c>
      <c r="D3266" s="205" t="s">
        <v>17847</v>
      </c>
      <c r="E3266" s="202" t="s">
        <v>18406</v>
      </c>
      <c r="F3266" s="205" t="s">
        <v>17865</v>
      </c>
    </row>
    <row r="3267" spans="1:6" ht="54">
      <c r="A3267" s="201" t="s">
        <v>7514</v>
      </c>
      <c r="B3267" s="204" t="s">
        <v>7515</v>
      </c>
      <c r="C3267" s="201" t="s">
        <v>381</v>
      </c>
      <c r="D3267" s="205" t="s">
        <v>22141</v>
      </c>
      <c r="E3267" s="202" t="s">
        <v>18406</v>
      </c>
      <c r="F3267" s="205" t="s">
        <v>22142</v>
      </c>
    </row>
    <row r="3268" spans="1:6" ht="54">
      <c r="A3268" s="201" t="s">
        <v>7516</v>
      </c>
      <c r="B3268" s="204" t="s">
        <v>7517</v>
      </c>
      <c r="C3268" s="201" t="s">
        <v>381</v>
      </c>
      <c r="D3268" s="205" t="s">
        <v>22143</v>
      </c>
      <c r="E3268" s="202" t="s">
        <v>18406</v>
      </c>
      <c r="F3268" s="205" t="s">
        <v>22144</v>
      </c>
    </row>
    <row r="3269" spans="1:6" ht="67.5">
      <c r="A3269" s="201" t="s">
        <v>7518</v>
      </c>
      <c r="B3269" s="204" t="s">
        <v>7519</v>
      </c>
      <c r="C3269" s="201" t="s">
        <v>381</v>
      </c>
      <c r="D3269" s="205" t="s">
        <v>22145</v>
      </c>
      <c r="E3269" s="202" t="s">
        <v>18406</v>
      </c>
      <c r="F3269" s="205" t="s">
        <v>22146</v>
      </c>
    </row>
    <row r="3270" spans="1:6" ht="67.5">
      <c r="A3270" s="201" t="s">
        <v>7520</v>
      </c>
      <c r="B3270" s="204" t="s">
        <v>7521</v>
      </c>
      <c r="C3270" s="201" t="s">
        <v>381</v>
      </c>
      <c r="D3270" s="205" t="s">
        <v>22147</v>
      </c>
      <c r="E3270" s="202" t="s">
        <v>18406</v>
      </c>
      <c r="F3270" s="205" t="s">
        <v>22148</v>
      </c>
    </row>
    <row r="3271" spans="1:6" ht="67.5">
      <c r="A3271" s="201" t="s">
        <v>7522</v>
      </c>
      <c r="B3271" s="204" t="s">
        <v>7523</v>
      </c>
      <c r="C3271" s="201" t="s">
        <v>381</v>
      </c>
      <c r="D3271" s="205" t="s">
        <v>22149</v>
      </c>
      <c r="E3271" s="202" t="s">
        <v>18406</v>
      </c>
      <c r="F3271" s="205" t="s">
        <v>22150</v>
      </c>
    </row>
    <row r="3272" spans="1:6" ht="67.5">
      <c r="A3272" s="201" t="s">
        <v>7524</v>
      </c>
      <c r="B3272" s="204" t="s">
        <v>7525</v>
      </c>
      <c r="C3272" s="201" t="s">
        <v>381</v>
      </c>
      <c r="D3272" s="205" t="s">
        <v>22151</v>
      </c>
      <c r="E3272" s="202" t="s">
        <v>18406</v>
      </c>
      <c r="F3272" s="205" t="s">
        <v>22152</v>
      </c>
    </row>
    <row r="3273" spans="1:6" ht="67.5">
      <c r="A3273" s="201" t="s">
        <v>7526</v>
      </c>
      <c r="B3273" s="204" t="s">
        <v>7527</v>
      </c>
      <c r="C3273" s="201" t="s">
        <v>381</v>
      </c>
      <c r="D3273" s="205" t="s">
        <v>22153</v>
      </c>
      <c r="E3273" s="202" t="s">
        <v>18406</v>
      </c>
      <c r="F3273" s="205" t="s">
        <v>22154</v>
      </c>
    </row>
    <row r="3274" spans="1:6" ht="67.5">
      <c r="A3274" s="201" t="s">
        <v>7528</v>
      </c>
      <c r="B3274" s="204" t="s">
        <v>7529</v>
      </c>
      <c r="C3274" s="201" t="s">
        <v>381</v>
      </c>
      <c r="D3274" s="205" t="s">
        <v>22155</v>
      </c>
      <c r="E3274" s="202" t="s">
        <v>18406</v>
      </c>
      <c r="F3274" s="205" t="s">
        <v>22156</v>
      </c>
    </row>
    <row r="3275" spans="1:6" ht="67.5">
      <c r="A3275" s="201" t="s">
        <v>7530</v>
      </c>
      <c r="B3275" s="204" t="s">
        <v>7531</v>
      </c>
      <c r="C3275" s="201" t="s">
        <v>381</v>
      </c>
      <c r="D3275" s="205" t="s">
        <v>22157</v>
      </c>
      <c r="E3275" s="202" t="s">
        <v>18406</v>
      </c>
      <c r="F3275" s="205" t="s">
        <v>22158</v>
      </c>
    </row>
    <row r="3276" spans="1:6" ht="40.5">
      <c r="A3276" s="201" t="s">
        <v>7532</v>
      </c>
      <c r="B3276" s="204" t="s">
        <v>7533</v>
      </c>
      <c r="C3276" s="201" t="s">
        <v>381</v>
      </c>
      <c r="D3276" s="205" t="s">
        <v>22159</v>
      </c>
      <c r="E3276" s="202" t="s">
        <v>18406</v>
      </c>
      <c r="F3276" s="205" t="s">
        <v>22160</v>
      </c>
    </row>
    <row r="3277" spans="1:6" ht="40.5">
      <c r="A3277" s="201" t="s">
        <v>7534</v>
      </c>
      <c r="B3277" s="204" t="s">
        <v>7535</v>
      </c>
      <c r="C3277" s="201" t="s">
        <v>381</v>
      </c>
      <c r="D3277" s="205" t="s">
        <v>22161</v>
      </c>
      <c r="E3277" s="202" t="s">
        <v>18406</v>
      </c>
      <c r="F3277" s="205" t="s">
        <v>18893</v>
      </c>
    </row>
    <row r="3278" spans="1:6" ht="67.5">
      <c r="A3278" s="201" t="s">
        <v>7536</v>
      </c>
      <c r="B3278" s="204" t="s">
        <v>7537</v>
      </c>
      <c r="C3278" s="201" t="s">
        <v>381</v>
      </c>
      <c r="D3278" s="205" t="s">
        <v>22162</v>
      </c>
      <c r="E3278" s="202" t="s">
        <v>18406</v>
      </c>
      <c r="F3278" s="205" t="s">
        <v>22163</v>
      </c>
    </row>
    <row r="3279" spans="1:6" ht="67.5">
      <c r="A3279" s="201" t="s">
        <v>7538</v>
      </c>
      <c r="B3279" s="204" t="s">
        <v>7539</v>
      </c>
      <c r="C3279" s="201" t="s">
        <v>381</v>
      </c>
      <c r="D3279" s="205" t="s">
        <v>22164</v>
      </c>
      <c r="E3279" s="202" t="s">
        <v>18406</v>
      </c>
      <c r="F3279" s="205" t="s">
        <v>22165</v>
      </c>
    </row>
    <row r="3280" spans="1:6" ht="67.5">
      <c r="A3280" s="201" t="s">
        <v>7540</v>
      </c>
      <c r="B3280" s="204" t="s">
        <v>7541</v>
      </c>
      <c r="C3280" s="201" t="s">
        <v>381</v>
      </c>
      <c r="D3280" s="205" t="s">
        <v>22166</v>
      </c>
      <c r="E3280" s="202" t="s">
        <v>18406</v>
      </c>
      <c r="F3280" s="205" t="s">
        <v>22167</v>
      </c>
    </row>
    <row r="3281" spans="1:6" ht="94.5">
      <c r="A3281" s="201" t="s">
        <v>7542</v>
      </c>
      <c r="B3281" s="204" t="s">
        <v>7543</v>
      </c>
      <c r="C3281" s="201" t="s">
        <v>381</v>
      </c>
      <c r="D3281" s="205" t="s">
        <v>22168</v>
      </c>
      <c r="E3281" s="202" t="s">
        <v>18406</v>
      </c>
      <c r="F3281" s="205" t="s">
        <v>22169</v>
      </c>
    </row>
    <row r="3282" spans="1:6" ht="108">
      <c r="A3282" s="201" t="s">
        <v>7544</v>
      </c>
      <c r="B3282" s="204" t="s">
        <v>7545</v>
      </c>
      <c r="C3282" s="201" t="s">
        <v>381</v>
      </c>
      <c r="D3282" s="205" t="s">
        <v>22170</v>
      </c>
      <c r="E3282" s="202" t="s">
        <v>18406</v>
      </c>
      <c r="F3282" s="205" t="s">
        <v>22171</v>
      </c>
    </row>
    <row r="3283" spans="1:6" ht="81">
      <c r="A3283" s="201">
        <v>104475</v>
      </c>
      <c r="B3283" s="204" t="s">
        <v>7546</v>
      </c>
      <c r="C3283" s="201" t="s">
        <v>381</v>
      </c>
      <c r="D3283" s="205">
        <v>126.09</v>
      </c>
      <c r="E3283" s="202" t="s">
        <v>18406</v>
      </c>
      <c r="F3283" s="205">
        <v>134.12</v>
      </c>
    </row>
    <row r="3284" spans="1:6" ht="94.5">
      <c r="A3284" s="201">
        <v>104476</v>
      </c>
      <c r="B3284" s="204" t="s">
        <v>7548</v>
      </c>
      <c r="C3284" s="201" t="s">
        <v>381</v>
      </c>
      <c r="D3284" s="205">
        <v>159.41999999999999</v>
      </c>
      <c r="E3284" s="202" t="s">
        <v>18406</v>
      </c>
      <c r="F3284" s="306">
        <v>170.5</v>
      </c>
    </row>
    <row r="3285" spans="1:6" ht="94.5">
      <c r="A3285" s="201" t="s">
        <v>7550</v>
      </c>
      <c r="B3285" s="204" t="s">
        <v>7551</v>
      </c>
      <c r="C3285" s="201" t="s">
        <v>381</v>
      </c>
      <c r="D3285" s="205" t="s">
        <v>19291</v>
      </c>
      <c r="E3285" s="202" t="s">
        <v>18406</v>
      </c>
      <c r="F3285" s="205" t="s">
        <v>22172</v>
      </c>
    </row>
    <row r="3286" spans="1:6" ht="94.5">
      <c r="A3286" s="201" t="s">
        <v>7553</v>
      </c>
      <c r="B3286" s="204" t="s">
        <v>7554</v>
      </c>
      <c r="C3286" s="201" t="s">
        <v>381</v>
      </c>
      <c r="D3286" s="205" t="s">
        <v>22173</v>
      </c>
      <c r="E3286" s="202" t="s">
        <v>18406</v>
      </c>
      <c r="F3286" s="205" t="s">
        <v>22174</v>
      </c>
    </row>
    <row r="3287" spans="1:6" ht="81">
      <c r="A3287" s="201" t="s">
        <v>7555</v>
      </c>
      <c r="B3287" s="204" t="s">
        <v>7556</v>
      </c>
      <c r="C3287" s="201" t="s">
        <v>381</v>
      </c>
      <c r="D3287" s="205" t="s">
        <v>17476</v>
      </c>
      <c r="E3287" s="202" t="s">
        <v>18406</v>
      </c>
      <c r="F3287" s="205" t="s">
        <v>22175</v>
      </c>
    </row>
    <row r="3288" spans="1:6" ht="81">
      <c r="A3288" s="201" t="s">
        <v>7557</v>
      </c>
      <c r="B3288" s="204" t="s">
        <v>7558</v>
      </c>
      <c r="C3288" s="201" t="s">
        <v>381</v>
      </c>
      <c r="D3288" s="205" t="s">
        <v>22176</v>
      </c>
      <c r="E3288" s="202" t="s">
        <v>18406</v>
      </c>
      <c r="F3288" s="205" t="s">
        <v>18730</v>
      </c>
    </row>
    <row r="3289" spans="1:6" ht="81">
      <c r="A3289" s="201">
        <v>104481</v>
      </c>
      <c r="B3289" s="204" t="s">
        <v>7560</v>
      </c>
      <c r="C3289" s="201" t="s">
        <v>381</v>
      </c>
      <c r="D3289" s="205">
        <v>293.52</v>
      </c>
      <c r="E3289" s="202" t="s">
        <v>18406</v>
      </c>
      <c r="F3289" s="205">
        <v>309.43</v>
      </c>
    </row>
    <row r="3290" spans="1:6" ht="40.5">
      <c r="A3290" s="201" t="s">
        <v>7561</v>
      </c>
      <c r="B3290" s="204" t="s">
        <v>7562</v>
      </c>
      <c r="C3290" s="201" t="s">
        <v>217</v>
      </c>
      <c r="D3290" s="205" t="s">
        <v>22177</v>
      </c>
      <c r="E3290" s="202" t="s">
        <v>18406</v>
      </c>
      <c r="F3290" s="205" t="s">
        <v>12507</v>
      </c>
    </row>
    <row r="3291" spans="1:6" ht="40.5">
      <c r="A3291" s="201" t="s">
        <v>7563</v>
      </c>
      <c r="B3291" s="204" t="s">
        <v>7564</v>
      </c>
      <c r="C3291" s="201" t="s">
        <v>217</v>
      </c>
      <c r="D3291" s="205" t="s">
        <v>18055</v>
      </c>
      <c r="E3291" s="202" t="s">
        <v>18406</v>
      </c>
      <c r="F3291" s="205" t="s">
        <v>13106</v>
      </c>
    </row>
    <row r="3292" spans="1:6" ht="40.5">
      <c r="A3292" s="201" t="s">
        <v>7565</v>
      </c>
      <c r="B3292" s="204" t="s">
        <v>7566</v>
      </c>
      <c r="C3292" s="201" t="s">
        <v>217</v>
      </c>
      <c r="D3292" s="205" t="s">
        <v>22178</v>
      </c>
      <c r="E3292" s="202" t="s">
        <v>18406</v>
      </c>
      <c r="F3292" s="205" t="s">
        <v>22179</v>
      </c>
    </row>
    <row r="3293" spans="1:6" ht="40.5">
      <c r="A3293" s="201" t="s">
        <v>7567</v>
      </c>
      <c r="B3293" s="204" t="s">
        <v>7568</v>
      </c>
      <c r="C3293" s="201" t="s">
        <v>217</v>
      </c>
      <c r="D3293" s="205" t="s">
        <v>18766</v>
      </c>
      <c r="E3293" s="202" t="s">
        <v>18406</v>
      </c>
      <c r="F3293" s="205" t="s">
        <v>22180</v>
      </c>
    </row>
    <row r="3294" spans="1:6" ht="40.5">
      <c r="A3294" s="201" t="s">
        <v>7570</v>
      </c>
      <c r="B3294" s="204" t="s">
        <v>7571</v>
      </c>
      <c r="C3294" s="201" t="s">
        <v>217</v>
      </c>
      <c r="D3294" s="205" t="s">
        <v>22181</v>
      </c>
      <c r="E3294" s="202" t="s">
        <v>18406</v>
      </c>
      <c r="F3294" s="205" t="s">
        <v>17328</v>
      </c>
    </row>
    <row r="3295" spans="1:6" ht="40.5">
      <c r="A3295" s="201" t="s">
        <v>7572</v>
      </c>
      <c r="B3295" s="204" t="s">
        <v>7573</v>
      </c>
      <c r="C3295" s="201" t="s">
        <v>217</v>
      </c>
      <c r="D3295" s="205" t="s">
        <v>22182</v>
      </c>
      <c r="E3295" s="202" t="s">
        <v>18406</v>
      </c>
      <c r="F3295" s="205" t="s">
        <v>22183</v>
      </c>
    </row>
    <row r="3296" spans="1:6" ht="40.5">
      <c r="A3296" s="201" t="s">
        <v>7574</v>
      </c>
      <c r="B3296" s="204" t="s">
        <v>7575</v>
      </c>
      <c r="C3296" s="201" t="s">
        <v>217</v>
      </c>
      <c r="D3296" s="205" t="s">
        <v>22184</v>
      </c>
      <c r="E3296" s="202" t="s">
        <v>18406</v>
      </c>
      <c r="F3296" s="205" t="s">
        <v>15396</v>
      </c>
    </row>
    <row r="3297" spans="1:6" ht="40.5">
      <c r="A3297" s="201" t="s">
        <v>7577</v>
      </c>
      <c r="B3297" s="204" t="s">
        <v>7578</v>
      </c>
      <c r="C3297" s="201" t="s">
        <v>217</v>
      </c>
      <c r="D3297" s="205" t="s">
        <v>22185</v>
      </c>
      <c r="E3297" s="202" t="s">
        <v>18406</v>
      </c>
      <c r="F3297" s="205" t="s">
        <v>18416</v>
      </c>
    </row>
    <row r="3298" spans="1:6" ht="40.5">
      <c r="A3298" s="201" t="s">
        <v>7580</v>
      </c>
      <c r="B3298" s="204" t="s">
        <v>7581</v>
      </c>
      <c r="C3298" s="201" t="s">
        <v>217</v>
      </c>
      <c r="D3298" s="205" t="s">
        <v>17806</v>
      </c>
      <c r="E3298" s="202" t="s">
        <v>18406</v>
      </c>
      <c r="F3298" s="205" t="s">
        <v>22186</v>
      </c>
    </row>
    <row r="3299" spans="1:6" ht="27">
      <c r="A3299" s="201" t="s">
        <v>7582</v>
      </c>
      <c r="B3299" s="204" t="s">
        <v>7583</v>
      </c>
      <c r="C3299" s="201" t="s">
        <v>381</v>
      </c>
      <c r="D3299" s="205" t="s">
        <v>22187</v>
      </c>
      <c r="E3299" s="202" t="s">
        <v>18406</v>
      </c>
      <c r="F3299" s="205" t="s">
        <v>469</v>
      </c>
    </row>
    <row r="3300" spans="1:6" ht="27">
      <c r="A3300" s="201" t="s">
        <v>7584</v>
      </c>
      <c r="B3300" s="204" t="s">
        <v>7585</v>
      </c>
      <c r="C3300" s="201" t="s">
        <v>381</v>
      </c>
      <c r="D3300" s="205" t="s">
        <v>22188</v>
      </c>
      <c r="E3300" s="202" t="s">
        <v>18406</v>
      </c>
      <c r="F3300" s="205" t="s">
        <v>9553</v>
      </c>
    </row>
    <row r="3301" spans="1:6" ht="27">
      <c r="A3301" s="201" t="s">
        <v>7586</v>
      </c>
      <c r="B3301" s="204" t="s">
        <v>7587</v>
      </c>
      <c r="C3301" s="201" t="s">
        <v>381</v>
      </c>
      <c r="D3301" s="205" t="s">
        <v>17438</v>
      </c>
      <c r="E3301" s="202" t="s">
        <v>18406</v>
      </c>
      <c r="F3301" s="205" t="s">
        <v>17255</v>
      </c>
    </row>
    <row r="3302" spans="1:6" ht="27">
      <c r="A3302" s="201" t="s">
        <v>7588</v>
      </c>
      <c r="B3302" s="204" t="s">
        <v>7589</v>
      </c>
      <c r="C3302" s="201" t="s">
        <v>381</v>
      </c>
      <c r="D3302" s="205" t="s">
        <v>22189</v>
      </c>
      <c r="E3302" s="202" t="s">
        <v>18406</v>
      </c>
      <c r="F3302" s="205" t="s">
        <v>22190</v>
      </c>
    </row>
    <row r="3303" spans="1:6" ht="27">
      <c r="A3303" s="201" t="s">
        <v>7590</v>
      </c>
      <c r="B3303" s="204" t="s">
        <v>7591</v>
      </c>
      <c r="C3303" s="201" t="s">
        <v>381</v>
      </c>
      <c r="D3303" s="205" t="s">
        <v>22191</v>
      </c>
      <c r="E3303" s="202" t="s">
        <v>18406</v>
      </c>
      <c r="F3303" s="205" t="s">
        <v>22192</v>
      </c>
    </row>
    <row r="3304" spans="1:6" ht="27">
      <c r="A3304" s="201" t="s">
        <v>7592</v>
      </c>
      <c r="B3304" s="204" t="s">
        <v>7593</v>
      </c>
      <c r="C3304" s="201" t="s">
        <v>381</v>
      </c>
      <c r="D3304" s="205" t="s">
        <v>22193</v>
      </c>
      <c r="E3304" s="202" t="s">
        <v>18406</v>
      </c>
      <c r="F3304" s="205" t="s">
        <v>22194</v>
      </c>
    </row>
    <row r="3305" spans="1:6" ht="27">
      <c r="A3305" s="201" t="s">
        <v>7594</v>
      </c>
      <c r="B3305" s="204" t="s">
        <v>7595</v>
      </c>
      <c r="C3305" s="201" t="s">
        <v>381</v>
      </c>
      <c r="D3305" s="205" t="s">
        <v>22195</v>
      </c>
      <c r="E3305" s="202" t="s">
        <v>18406</v>
      </c>
      <c r="F3305" s="205" t="s">
        <v>6554</v>
      </c>
    </row>
    <row r="3306" spans="1:6" ht="67.5">
      <c r="A3306" s="201" t="s">
        <v>7597</v>
      </c>
      <c r="B3306" s="204" t="s">
        <v>7598</v>
      </c>
      <c r="C3306" s="201" t="s">
        <v>26</v>
      </c>
      <c r="D3306" s="205" t="s">
        <v>22196</v>
      </c>
      <c r="E3306" s="202" t="s">
        <v>18406</v>
      </c>
      <c r="F3306" s="205" t="s">
        <v>22197</v>
      </c>
    </row>
    <row r="3307" spans="1:6" ht="67.5">
      <c r="A3307" s="201" t="s">
        <v>7599</v>
      </c>
      <c r="B3307" s="204" t="s">
        <v>7600</v>
      </c>
      <c r="C3307" s="201" t="s">
        <v>26</v>
      </c>
      <c r="D3307" s="205" t="s">
        <v>22198</v>
      </c>
      <c r="E3307" s="202" t="s">
        <v>18406</v>
      </c>
      <c r="F3307" s="205" t="s">
        <v>22199</v>
      </c>
    </row>
    <row r="3308" spans="1:6" ht="81">
      <c r="A3308" s="201" t="s">
        <v>7601</v>
      </c>
      <c r="B3308" s="204" t="s">
        <v>7602</v>
      </c>
      <c r="C3308" s="201" t="s">
        <v>381</v>
      </c>
      <c r="D3308" s="205" t="s">
        <v>22200</v>
      </c>
      <c r="E3308" s="202" t="s">
        <v>18406</v>
      </c>
      <c r="F3308" s="205" t="s">
        <v>22201</v>
      </c>
    </row>
    <row r="3309" spans="1:6" ht="40.5">
      <c r="A3309" s="201" t="s">
        <v>7603</v>
      </c>
      <c r="B3309" s="204" t="s">
        <v>7604</v>
      </c>
      <c r="C3309" s="201" t="s">
        <v>381</v>
      </c>
      <c r="D3309" s="205" t="s">
        <v>22202</v>
      </c>
      <c r="E3309" s="202" t="s">
        <v>18406</v>
      </c>
      <c r="F3309" s="205" t="s">
        <v>22203</v>
      </c>
    </row>
    <row r="3310" spans="1:6" ht="40.5">
      <c r="A3310" s="201" t="s">
        <v>7605</v>
      </c>
      <c r="B3310" s="204" t="s">
        <v>7606</v>
      </c>
      <c r="C3310" s="201" t="s">
        <v>381</v>
      </c>
      <c r="D3310" s="205" t="s">
        <v>22204</v>
      </c>
      <c r="E3310" s="202" t="s">
        <v>18406</v>
      </c>
      <c r="F3310" s="205" t="s">
        <v>22205</v>
      </c>
    </row>
    <row r="3311" spans="1:6" ht="40.5">
      <c r="A3311" s="201" t="s">
        <v>7607</v>
      </c>
      <c r="B3311" s="204" t="s">
        <v>7608</v>
      </c>
      <c r="C3311" s="201" t="s">
        <v>381</v>
      </c>
      <c r="D3311" s="205" t="s">
        <v>22206</v>
      </c>
      <c r="E3311" s="202" t="s">
        <v>18406</v>
      </c>
      <c r="F3311" s="205" t="s">
        <v>22207</v>
      </c>
    </row>
    <row r="3312" spans="1:6" ht="40.5">
      <c r="A3312" s="201" t="s">
        <v>7609</v>
      </c>
      <c r="B3312" s="204" t="s">
        <v>7610</v>
      </c>
      <c r="C3312" s="201" t="s">
        <v>381</v>
      </c>
      <c r="D3312" s="205" t="s">
        <v>22208</v>
      </c>
      <c r="E3312" s="202" t="s">
        <v>18406</v>
      </c>
      <c r="F3312" s="205" t="s">
        <v>22209</v>
      </c>
    </row>
    <row r="3313" spans="1:6" ht="40.5">
      <c r="A3313" s="201" t="s">
        <v>7611</v>
      </c>
      <c r="B3313" s="204" t="s">
        <v>7612</v>
      </c>
      <c r="C3313" s="201" t="s">
        <v>381</v>
      </c>
      <c r="D3313" s="205" t="s">
        <v>5232</v>
      </c>
      <c r="E3313" s="202" t="s">
        <v>18406</v>
      </c>
      <c r="F3313" s="205" t="s">
        <v>22210</v>
      </c>
    </row>
    <row r="3314" spans="1:6" ht="40.5">
      <c r="A3314" s="201" t="s">
        <v>7613</v>
      </c>
      <c r="B3314" s="204" t="s">
        <v>7614</v>
      </c>
      <c r="C3314" s="201" t="s">
        <v>381</v>
      </c>
      <c r="D3314" s="205" t="s">
        <v>17192</v>
      </c>
      <c r="E3314" s="202" t="s">
        <v>18406</v>
      </c>
      <c r="F3314" s="205" t="s">
        <v>22211</v>
      </c>
    </row>
    <row r="3315" spans="1:6" ht="40.5">
      <c r="A3315" s="201" t="s">
        <v>7615</v>
      </c>
      <c r="B3315" s="204" t="s">
        <v>7616</v>
      </c>
      <c r="C3315" s="201" t="s">
        <v>381</v>
      </c>
      <c r="D3315" s="205" t="s">
        <v>22212</v>
      </c>
      <c r="E3315" s="202" t="s">
        <v>18406</v>
      </c>
      <c r="F3315" s="205" t="s">
        <v>22213</v>
      </c>
    </row>
    <row r="3316" spans="1:6" ht="81">
      <c r="A3316" s="201" t="s">
        <v>7617</v>
      </c>
      <c r="B3316" s="204" t="s">
        <v>7618</v>
      </c>
      <c r="C3316" s="201" t="s">
        <v>381</v>
      </c>
      <c r="D3316" s="205" t="s">
        <v>22214</v>
      </c>
      <c r="E3316" s="202" t="s">
        <v>18406</v>
      </c>
      <c r="F3316" s="205" t="s">
        <v>22215</v>
      </c>
    </row>
    <row r="3317" spans="1:6" ht="27">
      <c r="A3317" s="201" t="s">
        <v>7619</v>
      </c>
      <c r="B3317" s="204" t="s">
        <v>7620</v>
      </c>
      <c r="C3317" s="201" t="s">
        <v>381</v>
      </c>
      <c r="D3317" s="205" t="s">
        <v>6877</v>
      </c>
      <c r="E3317" s="202" t="s">
        <v>18406</v>
      </c>
      <c r="F3317" s="205" t="s">
        <v>22216</v>
      </c>
    </row>
    <row r="3318" spans="1:6" ht="27">
      <c r="A3318" s="201" t="s">
        <v>7621</v>
      </c>
      <c r="B3318" s="204" t="s">
        <v>7622</v>
      </c>
      <c r="C3318" s="201" t="s">
        <v>381</v>
      </c>
      <c r="D3318" s="205" t="s">
        <v>22217</v>
      </c>
      <c r="E3318" s="202" t="s">
        <v>18406</v>
      </c>
      <c r="F3318" s="205" t="s">
        <v>22218</v>
      </c>
    </row>
    <row r="3319" spans="1:6" ht="67.5">
      <c r="A3319" s="201" t="s">
        <v>7623</v>
      </c>
      <c r="B3319" s="204" t="s">
        <v>7624</v>
      </c>
      <c r="C3319" s="201" t="s">
        <v>381</v>
      </c>
      <c r="D3319" s="205" t="s">
        <v>22219</v>
      </c>
      <c r="E3319" s="202" t="s">
        <v>18406</v>
      </c>
      <c r="F3319" s="205" t="s">
        <v>22220</v>
      </c>
    </row>
    <row r="3320" spans="1:6" ht="40.5">
      <c r="A3320" s="201" t="s">
        <v>7625</v>
      </c>
      <c r="B3320" s="204" t="s">
        <v>7626</v>
      </c>
      <c r="C3320" s="201" t="s">
        <v>381</v>
      </c>
      <c r="D3320" s="205" t="s">
        <v>22221</v>
      </c>
      <c r="E3320" s="202" t="s">
        <v>18406</v>
      </c>
      <c r="F3320" s="205" t="s">
        <v>22222</v>
      </c>
    </row>
    <row r="3321" spans="1:6" ht="40.5">
      <c r="A3321" s="201" t="s">
        <v>7627</v>
      </c>
      <c r="B3321" s="204" t="s">
        <v>7628</v>
      </c>
      <c r="C3321" s="201" t="s">
        <v>381</v>
      </c>
      <c r="D3321" s="205" t="s">
        <v>17994</v>
      </c>
      <c r="E3321" s="202" t="s">
        <v>18406</v>
      </c>
      <c r="F3321" s="205" t="s">
        <v>22223</v>
      </c>
    </row>
    <row r="3322" spans="1:6" ht="40.5">
      <c r="A3322" s="201" t="s">
        <v>7629</v>
      </c>
      <c r="B3322" s="204" t="s">
        <v>7630</v>
      </c>
      <c r="C3322" s="201" t="s">
        <v>217</v>
      </c>
      <c r="D3322" s="205" t="s">
        <v>17446</v>
      </c>
      <c r="E3322" s="202" t="s">
        <v>18406</v>
      </c>
      <c r="F3322" s="205" t="s">
        <v>22224</v>
      </c>
    </row>
    <row r="3323" spans="1:6" ht="54">
      <c r="A3323" s="201" t="s">
        <v>7632</v>
      </c>
      <c r="B3323" s="204" t="s">
        <v>7633</v>
      </c>
      <c r="C3323" s="201" t="s">
        <v>217</v>
      </c>
      <c r="D3323" s="205" t="s">
        <v>22225</v>
      </c>
      <c r="E3323" s="202" t="s">
        <v>18406</v>
      </c>
      <c r="F3323" s="205" t="s">
        <v>11205</v>
      </c>
    </row>
    <row r="3324" spans="1:6" ht="54">
      <c r="A3324" s="201" t="s">
        <v>7634</v>
      </c>
      <c r="B3324" s="204" t="s">
        <v>7635</v>
      </c>
      <c r="C3324" s="201" t="s">
        <v>217</v>
      </c>
      <c r="D3324" s="205" t="s">
        <v>2761</v>
      </c>
      <c r="E3324" s="202" t="s">
        <v>18406</v>
      </c>
      <c r="F3324" s="205" t="s">
        <v>2120</v>
      </c>
    </row>
    <row r="3325" spans="1:6" ht="54">
      <c r="A3325" s="201" t="s">
        <v>7637</v>
      </c>
      <c r="B3325" s="204" t="s">
        <v>7638</v>
      </c>
      <c r="C3325" s="201" t="s">
        <v>217</v>
      </c>
      <c r="D3325" s="205" t="s">
        <v>9433</v>
      </c>
      <c r="E3325" s="202" t="s">
        <v>18406</v>
      </c>
      <c r="F3325" s="205" t="s">
        <v>15718</v>
      </c>
    </row>
    <row r="3326" spans="1:6" ht="54">
      <c r="A3326" s="201" t="s">
        <v>7640</v>
      </c>
      <c r="B3326" s="204" t="s">
        <v>7641</v>
      </c>
      <c r="C3326" s="201" t="s">
        <v>217</v>
      </c>
      <c r="D3326" s="205" t="s">
        <v>2670</v>
      </c>
      <c r="E3326" s="202" t="s">
        <v>18406</v>
      </c>
      <c r="F3326" s="205" t="s">
        <v>10100</v>
      </c>
    </row>
    <row r="3327" spans="1:6" ht="54">
      <c r="A3327" s="201" t="s">
        <v>7642</v>
      </c>
      <c r="B3327" s="204" t="s">
        <v>7643</v>
      </c>
      <c r="C3327" s="201" t="s">
        <v>217</v>
      </c>
      <c r="D3327" s="205" t="s">
        <v>15817</v>
      </c>
      <c r="E3327" s="202" t="s">
        <v>18406</v>
      </c>
      <c r="F3327" s="205" t="s">
        <v>1465</v>
      </c>
    </row>
    <row r="3328" spans="1:6" ht="40.5">
      <c r="A3328" s="201" t="s">
        <v>7645</v>
      </c>
      <c r="B3328" s="204" t="s">
        <v>7646</v>
      </c>
      <c r="C3328" s="201" t="s">
        <v>217</v>
      </c>
      <c r="D3328" s="205" t="s">
        <v>5570</v>
      </c>
      <c r="E3328" s="202" t="s">
        <v>18406</v>
      </c>
      <c r="F3328" s="205" t="s">
        <v>12447</v>
      </c>
    </row>
    <row r="3329" spans="1:6" ht="40.5">
      <c r="A3329" s="201" t="s">
        <v>7647</v>
      </c>
      <c r="B3329" s="204" t="s">
        <v>7648</v>
      </c>
      <c r="C3329" s="201" t="s">
        <v>217</v>
      </c>
      <c r="D3329" s="205" t="s">
        <v>10407</v>
      </c>
      <c r="E3329" s="202" t="s">
        <v>18406</v>
      </c>
      <c r="F3329" s="205" t="s">
        <v>16579</v>
      </c>
    </row>
    <row r="3330" spans="1:6" ht="40.5">
      <c r="A3330" s="201" t="s">
        <v>7650</v>
      </c>
      <c r="B3330" s="204" t="s">
        <v>7651</v>
      </c>
      <c r="C3330" s="201" t="s">
        <v>217</v>
      </c>
      <c r="D3330" s="205" t="s">
        <v>3269</v>
      </c>
      <c r="E3330" s="202" t="s">
        <v>18406</v>
      </c>
      <c r="F3330" s="205" t="s">
        <v>18781</v>
      </c>
    </row>
    <row r="3331" spans="1:6" ht="40.5">
      <c r="A3331" s="201" t="s">
        <v>7652</v>
      </c>
      <c r="B3331" s="204" t="s">
        <v>7653</v>
      </c>
      <c r="C3331" s="201" t="s">
        <v>217</v>
      </c>
      <c r="D3331" s="205" t="s">
        <v>21083</v>
      </c>
      <c r="E3331" s="202" t="s">
        <v>18406</v>
      </c>
      <c r="F3331" s="205" t="s">
        <v>22226</v>
      </c>
    </row>
    <row r="3332" spans="1:6" ht="40.5">
      <c r="A3332" s="201" t="s">
        <v>7654</v>
      </c>
      <c r="B3332" s="204" t="s">
        <v>7655</v>
      </c>
      <c r="C3332" s="201" t="s">
        <v>217</v>
      </c>
      <c r="D3332" s="205" t="s">
        <v>19452</v>
      </c>
      <c r="E3332" s="202" t="s">
        <v>18406</v>
      </c>
      <c r="F3332" s="205" t="s">
        <v>22227</v>
      </c>
    </row>
    <row r="3333" spans="1:6" ht="40.5">
      <c r="A3333" s="201" t="s">
        <v>7656</v>
      </c>
      <c r="B3333" s="204" t="s">
        <v>7657</v>
      </c>
      <c r="C3333" s="201" t="s">
        <v>217</v>
      </c>
      <c r="D3333" s="205" t="s">
        <v>21820</v>
      </c>
      <c r="E3333" s="202" t="s">
        <v>18406</v>
      </c>
      <c r="F3333" s="205" t="s">
        <v>22228</v>
      </c>
    </row>
    <row r="3334" spans="1:6" ht="40.5">
      <c r="A3334" s="201" t="s">
        <v>7659</v>
      </c>
      <c r="B3334" s="204" t="s">
        <v>7660</v>
      </c>
      <c r="C3334" s="201" t="s">
        <v>217</v>
      </c>
      <c r="D3334" s="205" t="s">
        <v>15476</v>
      </c>
      <c r="E3334" s="202" t="s">
        <v>18406</v>
      </c>
      <c r="F3334" s="205" t="s">
        <v>18039</v>
      </c>
    </row>
    <row r="3335" spans="1:6" ht="40.5">
      <c r="A3335" s="201" t="s">
        <v>7662</v>
      </c>
      <c r="B3335" s="204" t="s">
        <v>7663</v>
      </c>
      <c r="C3335" s="201" t="s">
        <v>217</v>
      </c>
      <c r="D3335" s="205" t="s">
        <v>451</v>
      </c>
      <c r="E3335" s="202" t="s">
        <v>18406</v>
      </c>
      <c r="F3335" s="205" t="s">
        <v>1746</v>
      </c>
    </row>
    <row r="3336" spans="1:6" ht="40.5">
      <c r="A3336" s="201" t="s">
        <v>7664</v>
      </c>
      <c r="B3336" s="204" t="s">
        <v>7665</v>
      </c>
      <c r="C3336" s="201" t="s">
        <v>217</v>
      </c>
      <c r="D3336" s="205" t="s">
        <v>17891</v>
      </c>
      <c r="E3336" s="202" t="s">
        <v>18406</v>
      </c>
      <c r="F3336" s="205" t="s">
        <v>13634</v>
      </c>
    </row>
    <row r="3337" spans="1:6" ht="40.5">
      <c r="A3337" s="201" t="s">
        <v>7667</v>
      </c>
      <c r="B3337" s="204" t="s">
        <v>7668</v>
      </c>
      <c r="C3337" s="201" t="s">
        <v>217</v>
      </c>
      <c r="D3337" s="205" t="s">
        <v>14314</v>
      </c>
      <c r="E3337" s="202" t="s">
        <v>18406</v>
      </c>
      <c r="F3337" s="205" t="s">
        <v>12563</v>
      </c>
    </row>
    <row r="3338" spans="1:6" ht="40.5">
      <c r="A3338" s="201" t="s">
        <v>7670</v>
      </c>
      <c r="B3338" s="204" t="s">
        <v>7671</v>
      </c>
      <c r="C3338" s="201" t="s">
        <v>217</v>
      </c>
      <c r="D3338" s="205" t="s">
        <v>9133</v>
      </c>
      <c r="E3338" s="202" t="s">
        <v>18406</v>
      </c>
      <c r="F3338" s="205" t="s">
        <v>17281</v>
      </c>
    </row>
    <row r="3339" spans="1:6" ht="40.5">
      <c r="A3339" s="201" t="s">
        <v>7673</v>
      </c>
      <c r="B3339" s="204" t="s">
        <v>7674</v>
      </c>
      <c r="C3339" s="201" t="s">
        <v>217</v>
      </c>
      <c r="D3339" s="205" t="s">
        <v>17734</v>
      </c>
      <c r="E3339" s="202" t="s">
        <v>18406</v>
      </c>
      <c r="F3339" s="205" t="s">
        <v>17729</v>
      </c>
    </row>
    <row r="3340" spans="1:6" ht="40.5">
      <c r="A3340" s="201" t="s">
        <v>7676</v>
      </c>
      <c r="B3340" s="204" t="s">
        <v>7677</v>
      </c>
      <c r="C3340" s="201" t="s">
        <v>217</v>
      </c>
      <c r="D3340" s="205" t="s">
        <v>8360</v>
      </c>
      <c r="E3340" s="202" t="s">
        <v>18406</v>
      </c>
      <c r="F3340" s="205" t="s">
        <v>22229</v>
      </c>
    </row>
    <row r="3341" spans="1:6" ht="54">
      <c r="A3341" s="201" t="s">
        <v>7678</v>
      </c>
      <c r="B3341" s="204" t="s">
        <v>7679</v>
      </c>
      <c r="C3341" s="201" t="s">
        <v>217</v>
      </c>
      <c r="D3341" s="205" t="s">
        <v>7837</v>
      </c>
      <c r="E3341" s="202" t="s">
        <v>18406</v>
      </c>
      <c r="F3341" s="205" t="s">
        <v>2428</v>
      </c>
    </row>
    <row r="3342" spans="1:6" ht="54">
      <c r="A3342" s="201" t="s">
        <v>7680</v>
      </c>
      <c r="B3342" s="204" t="s">
        <v>7681</v>
      </c>
      <c r="C3342" s="201" t="s">
        <v>217</v>
      </c>
      <c r="D3342" s="205" t="s">
        <v>2419</v>
      </c>
      <c r="E3342" s="202" t="s">
        <v>18406</v>
      </c>
      <c r="F3342" s="205" t="s">
        <v>3048</v>
      </c>
    </row>
    <row r="3343" spans="1:6" ht="54">
      <c r="A3343" s="201" t="s">
        <v>7683</v>
      </c>
      <c r="B3343" s="204" t="s">
        <v>7684</v>
      </c>
      <c r="C3343" s="201" t="s">
        <v>217</v>
      </c>
      <c r="D3343" s="205" t="s">
        <v>19394</v>
      </c>
      <c r="E3343" s="202" t="s">
        <v>18406</v>
      </c>
      <c r="F3343" s="205" t="s">
        <v>21554</v>
      </c>
    </row>
    <row r="3344" spans="1:6" ht="54">
      <c r="A3344" s="201" t="s">
        <v>7686</v>
      </c>
      <c r="B3344" s="204" t="s">
        <v>7687</v>
      </c>
      <c r="C3344" s="201" t="s">
        <v>217</v>
      </c>
      <c r="D3344" s="205" t="s">
        <v>2808</v>
      </c>
      <c r="E3344" s="202" t="s">
        <v>18406</v>
      </c>
      <c r="F3344" s="205" t="s">
        <v>1975</v>
      </c>
    </row>
    <row r="3345" spans="1:6" ht="54">
      <c r="A3345" s="201" t="s">
        <v>7688</v>
      </c>
      <c r="B3345" s="204" t="s">
        <v>7689</v>
      </c>
      <c r="C3345" s="201" t="s">
        <v>217</v>
      </c>
      <c r="D3345" s="205" t="s">
        <v>22230</v>
      </c>
      <c r="E3345" s="202" t="s">
        <v>18406</v>
      </c>
      <c r="F3345" s="205" t="s">
        <v>17336</v>
      </c>
    </row>
    <row r="3346" spans="1:6" ht="54">
      <c r="A3346" s="201" t="s">
        <v>7690</v>
      </c>
      <c r="B3346" s="204" t="s">
        <v>7691</v>
      </c>
      <c r="C3346" s="201" t="s">
        <v>217</v>
      </c>
      <c r="D3346" s="205" t="s">
        <v>12831</v>
      </c>
      <c r="E3346" s="202" t="s">
        <v>18406</v>
      </c>
      <c r="F3346" s="205" t="s">
        <v>12285</v>
      </c>
    </row>
    <row r="3347" spans="1:6" ht="54">
      <c r="A3347" s="201" t="s">
        <v>7692</v>
      </c>
      <c r="B3347" s="204" t="s">
        <v>7693</v>
      </c>
      <c r="C3347" s="201" t="s">
        <v>217</v>
      </c>
      <c r="D3347" s="205" t="s">
        <v>22231</v>
      </c>
      <c r="E3347" s="202" t="s">
        <v>18406</v>
      </c>
      <c r="F3347" s="205" t="s">
        <v>2640</v>
      </c>
    </row>
    <row r="3348" spans="1:6" ht="54">
      <c r="A3348" s="201" t="s">
        <v>7694</v>
      </c>
      <c r="B3348" s="204" t="s">
        <v>7695</v>
      </c>
      <c r="C3348" s="201" t="s">
        <v>217</v>
      </c>
      <c r="D3348" s="205" t="s">
        <v>2452</v>
      </c>
      <c r="E3348" s="202" t="s">
        <v>18406</v>
      </c>
      <c r="F3348" s="205" t="s">
        <v>2810</v>
      </c>
    </row>
    <row r="3349" spans="1:6" ht="54">
      <c r="A3349" s="201" t="s">
        <v>7696</v>
      </c>
      <c r="B3349" s="204" t="s">
        <v>7697</v>
      </c>
      <c r="C3349" s="201" t="s">
        <v>217</v>
      </c>
      <c r="D3349" s="205" t="s">
        <v>2304</v>
      </c>
      <c r="E3349" s="202" t="s">
        <v>18406</v>
      </c>
      <c r="F3349" s="205" t="s">
        <v>22232</v>
      </c>
    </row>
    <row r="3350" spans="1:6" ht="54">
      <c r="A3350" s="201" t="s">
        <v>7698</v>
      </c>
      <c r="B3350" s="204" t="s">
        <v>7699</v>
      </c>
      <c r="C3350" s="201" t="s">
        <v>217</v>
      </c>
      <c r="D3350" s="205" t="s">
        <v>14282</v>
      </c>
      <c r="E3350" s="202" t="s">
        <v>18406</v>
      </c>
      <c r="F3350" s="205" t="s">
        <v>3136</v>
      </c>
    </row>
    <row r="3351" spans="1:6" ht="54">
      <c r="A3351" s="201" t="s">
        <v>7701</v>
      </c>
      <c r="B3351" s="204" t="s">
        <v>7702</v>
      </c>
      <c r="C3351" s="201" t="s">
        <v>217</v>
      </c>
      <c r="D3351" s="205" t="s">
        <v>6527</v>
      </c>
      <c r="E3351" s="202" t="s">
        <v>18406</v>
      </c>
      <c r="F3351" s="205" t="s">
        <v>15401</v>
      </c>
    </row>
    <row r="3352" spans="1:6" ht="54">
      <c r="A3352" s="201" t="s">
        <v>7704</v>
      </c>
      <c r="B3352" s="204" t="s">
        <v>7705</v>
      </c>
      <c r="C3352" s="201" t="s">
        <v>217</v>
      </c>
      <c r="D3352" s="205" t="s">
        <v>22233</v>
      </c>
      <c r="E3352" s="202" t="s">
        <v>18406</v>
      </c>
      <c r="F3352" s="205" t="s">
        <v>22234</v>
      </c>
    </row>
    <row r="3353" spans="1:6" ht="54">
      <c r="A3353" s="201" t="s">
        <v>7706</v>
      </c>
      <c r="B3353" s="204" t="s">
        <v>7707</v>
      </c>
      <c r="C3353" s="201" t="s">
        <v>217</v>
      </c>
      <c r="D3353" s="205" t="s">
        <v>2554</v>
      </c>
      <c r="E3353" s="202" t="s">
        <v>18406</v>
      </c>
      <c r="F3353" s="205" t="s">
        <v>3063</v>
      </c>
    </row>
    <row r="3354" spans="1:6" ht="54">
      <c r="A3354" s="201" t="s">
        <v>7709</v>
      </c>
      <c r="B3354" s="204" t="s">
        <v>7710</v>
      </c>
      <c r="C3354" s="201" t="s">
        <v>217</v>
      </c>
      <c r="D3354" s="205" t="s">
        <v>17931</v>
      </c>
      <c r="E3354" s="202" t="s">
        <v>18406</v>
      </c>
      <c r="F3354" s="205" t="s">
        <v>8590</v>
      </c>
    </row>
    <row r="3355" spans="1:6" ht="40.5">
      <c r="A3355" s="201" t="s">
        <v>7712</v>
      </c>
      <c r="B3355" s="204" t="s">
        <v>7713</v>
      </c>
      <c r="C3355" s="201" t="s">
        <v>217</v>
      </c>
      <c r="D3355" s="205" t="s">
        <v>17185</v>
      </c>
      <c r="E3355" s="202" t="s">
        <v>18406</v>
      </c>
      <c r="F3355" s="205" t="s">
        <v>17296</v>
      </c>
    </row>
    <row r="3356" spans="1:6" ht="40.5">
      <c r="A3356" s="201" t="s">
        <v>7715</v>
      </c>
      <c r="B3356" s="204" t="s">
        <v>7716</v>
      </c>
      <c r="C3356" s="201" t="s">
        <v>217</v>
      </c>
      <c r="D3356" s="205" t="s">
        <v>22235</v>
      </c>
      <c r="E3356" s="202" t="s">
        <v>18406</v>
      </c>
      <c r="F3356" s="205" t="s">
        <v>5056</v>
      </c>
    </row>
    <row r="3357" spans="1:6" ht="40.5">
      <c r="A3357" s="201" t="s">
        <v>7718</v>
      </c>
      <c r="B3357" s="204" t="s">
        <v>7719</v>
      </c>
      <c r="C3357" s="201" t="s">
        <v>217</v>
      </c>
      <c r="D3357" s="205" t="s">
        <v>22236</v>
      </c>
      <c r="E3357" s="202" t="s">
        <v>18406</v>
      </c>
      <c r="F3357" s="205" t="s">
        <v>8263</v>
      </c>
    </row>
    <row r="3358" spans="1:6" ht="40.5">
      <c r="A3358" s="201" t="s">
        <v>7721</v>
      </c>
      <c r="B3358" s="204" t="s">
        <v>7722</v>
      </c>
      <c r="C3358" s="201" t="s">
        <v>381</v>
      </c>
      <c r="D3358" s="205" t="s">
        <v>22237</v>
      </c>
      <c r="E3358" s="202" t="s">
        <v>18406</v>
      </c>
      <c r="F3358" s="205" t="s">
        <v>22238</v>
      </c>
    </row>
    <row r="3359" spans="1:6" ht="40.5">
      <c r="A3359" s="201" t="s">
        <v>7723</v>
      </c>
      <c r="B3359" s="204" t="s">
        <v>7724</v>
      </c>
      <c r="C3359" s="201" t="s">
        <v>381</v>
      </c>
      <c r="D3359" s="205" t="s">
        <v>22239</v>
      </c>
      <c r="E3359" s="202" t="s">
        <v>18406</v>
      </c>
      <c r="F3359" s="205" t="s">
        <v>22240</v>
      </c>
    </row>
    <row r="3360" spans="1:6" ht="67.5">
      <c r="A3360" s="201" t="s">
        <v>7725</v>
      </c>
      <c r="B3360" s="204" t="s">
        <v>7726</v>
      </c>
      <c r="C3360" s="201" t="s">
        <v>381</v>
      </c>
      <c r="D3360" s="205" t="s">
        <v>22241</v>
      </c>
      <c r="E3360" s="202" t="s">
        <v>18406</v>
      </c>
      <c r="F3360" s="205" t="s">
        <v>22242</v>
      </c>
    </row>
    <row r="3361" spans="1:6" ht="67.5">
      <c r="A3361" s="201" t="s">
        <v>7727</v>
      </c>
      <c r="B3361" s="204" t="s">
        <v>7728</v>
      </c>
      <c r="C3361" s="201" t="s">
        <v>381</v>
      </c>
      <c r="D3361" s="205" t="s">
        <v>370</v>
      </c>
      <c r="E3361" s="202" t="s">
        <v>18406</v>
      </c>
      <c r="F3361" s="205" t="s">
        <v>22243</v>
      </c>
    </row>
    <row r="3362" spans="1:6" ht="67.5">
      <c r="A3362" s="201" t="s">
        <v>7729</v>
      </c>
      <c r="B3362" s="204" t="s">
        <v>7730</v>
      </c>
      <c r="C3362" s="201" t="s">
        <v>381</v>
      </c>
      <c r="D3362" s="205" t="s">
        <v>22244</v>
      </c>
      <c r="E3362" s="202" t="s">
        <v>18406</v>
      </c>
      <c r="F3362" s="205" t="s">
        <v>22245</v>
      </c>
    </row>
    <row r="3363" spans="1:6" ht="54">
      <c r="A3363" s="201" t="s">
        <v>7731</v>
      </c>
      <c r="B3363" s="204" t="s">
        <v>7732</v>
      </c>
      <c r="C3363" s="201" t="s">
        <v>381</v>
      </c>
      <c r="D3363" s="205" t="s">
        <v>22246</v>
      </c>
      <c r="E3363" s="202" t="s">
        <v>18406</v>
      </c>
      <c r="F3363" s="205" t="s">
        <v>22247</v>
      </c>
    </row>
    <row r="3364" spans="1:6" ht="67.5">
      <c r="A3364" s="201" t="s">
        <v>7733</v>
      </c>
      <c r="B3364" s="204" t="s">
        <v>7734</v>
      </c>
      <c r="C3364" s="201" t="s">
        <v>381</v>
      </c>
      <c r="D3364" s="205" t="s">
        <v>22248</v>
      </c>
      <c r="E3364" s="202" t="s">
        <v>18406</v>
      </c>
      <c r="F3364" s="205" t="s">
        <v>22249</v>
      </c>
    </row>
    <row r="3365" spans="1:6" ht="54">
      <c r="A3365" s="201" t="s">
        <v>7735</v>
      </c>
      <c r="B3365" s="204" t="s">
        <v>7736</v>
      </c>
      <c r="C3365" s="201" t="s">
        <v>381</v>
      </c>
      <c r="D3365" s="205" t="s">
        <v>22250</v>
      </c>
      <c r="E3365" s="202" t="s">
        <v>18406</v>
      </c>
      <c r="F3365" s="205" t="s">
        <v>22251</v>
      </c>
    </row>
    <row r="3366" spans="1:6" ht="54">
      <c r="A3366" s="201" t="s">
        <v>7737</v>
      </c>
      <c r="B3366" s="204" t="s">
        <v>7738</v>
      </c>
      <c r="C3366" s="201" t="s">
        <v>381</v>
      </c>
      <c r="D3366" s="205" t="s">
        <v>22252</v>
      </c>
      <c r="E3366" s="202" t="s">
        <v>18406</v>
      </c>
      <c r="F3366" s="205" t="s">
        <v>22253</v>
      </c>
    </row>
    <row r="3367" spans="1:6" ht="27">
      <c r="A3367" s="201" t="s">
        <v>7739</v>
      </c>
      <c r="B3367" s="204" t="s">
        <v>7740</v>
      </c>
      <c r="C3367" s="201" t="s">
        <v>31</v>
      </c>
      <c r="D3367" s="205" t="s">
        <v>8937</v>
      </c>
      <c r="E3367" s="202" t="s">
        <v>18406</v>
      </c>
      <c r="F3367" s="205" t="s">
        <v>22254</v>
      </c>
    </row>
    <row r="3368" spans="1:6" ht="40.5">
      <c r="A3368" s="201" t="s">
        <v>7742</v>
      </c>
      <c r="B3368" s="204" t="s">
        <v>7743</v>
      </c>
      <c r="C3368" s="201" t="s">
        <v>381</v>
      </c>
      <c r="D3368" s="205" t="s">
        <v>22255</v>
      </c>
      <c r="E3368" s="202" t="s">
        <v>18406</v>
      </c>
      <c r="F3368" s="205" t="s">
        <v>22256</v>
      </c>
    </row>
    <row r="3369" spans="1:6" ht="40.5">
      <c r="A3369" s="201" t="s">
        <v>7744</v>
      </c>
      <c r="B3369" s="204" t="s">
        <v>7745</v>
      </c>
      <c r="C3369" s="201" t="s">
        <v>381</v>
      </c>
      <c r="D3369" s="205" t="s">
        <v>22257</v>
      </c>
      <c r="E3369" s="202" t="s">
        <v>18406</v>
      </c>
      <c r="F3369" s="205" t="s">
        <v>22258</v>
      </c>
    </row>
    <row r="3370" spans="1:6" ht="54">
      <c r="A3370" s="201" t="s">
        <v>7746</v>
      </c>
      <c r="B3370" s="204" t="s">
        <v>7747</v>
      </c>
      <c r="C3370" s="201" t="s">
        <v>381</v>
      </c>
      <c r="D3370" s="205" t="s">
        <v>22259</v>
      </c>
      <c r="E3370" s="202" t="s">
        <v>18406</v>
      </c>
      <c r="F3370" s="205" t="s">
        <v>22260</v>
      </c>
    </row>
    <row r="3371" spans="1:6" ht="40.5">
      <c r="A3371" s="201" t="s">
        <v>7748</v>
      </c>
      <c r="B3371" s="204" t="s">
        <v>7749</v>
      </c>
      <c r="C3371" s="201" t="s">
        <v>381</v>
      </c>
      <c r="D3371" s="205" t="s">
        <v>22261</v>
      </c>
      <c r="E3371" s="202" t="s">
        <v>18406</v>
      </c>
      <c r="F3371" s="205" t="s">
        <v>22262</v>
      </c>
    </row>
    <row r="3372" spans="1:6" ht="40.5">
      <c r="A3372" s="201" t="s">
        <v>7750</v>
      </c>
      <c r="B3372" s="204" t="s">
        <v>7751</v>
      </c>
      <c r="C3372" s="201" t="s">
        <v>381</v>
      </c>
      <c r="D3372" s="205" t="s">
        <v>22263</v>
      </c>
      <c r="E3372" s="202" t="s">
        <v>18406</v>
      </c>
      <c r="F3372" s="205" t="s">
        <v>22264</v>
      </c>
    </row>
    <row r="3373" spans="1:6" ht="54">
      <c r="A3373" s="201" t="s">
        <v>7752</v>
      </c>
      <c r="B3373" s="204" t="s">
        <v>7753</v>
      </c>
      <c r="C3373" s="201" t="s">
        <v>381</v>
      </c>
      <c r="D3373" s="205" t="s">
        <v>22265</v>
      </c>
      <c r="E3373" s="202" t="s">
        <v>18406</v>
      </c>
      <c r="F3373" s="205" t="s">
        <v>22266</v>
      </c>
    </row>
    <row r="3374" spans="1:6" ht="40.5">
      <c r="A3374" s="201" t="s">
        <v>7754</v>
      </c>
      <c r="B3374" s="204" t="s">
        <v>7755</v>
      </c>
      <c r="C3374" s="201" t="s">
        <v>381</v>
      </c>
      <c r="D3374" s="205" t="s">
        <v>22267</v>
      </c>
      <c r="E3374" s="202" t="s">
        <v>18406</v>
      </c>
      <c r="F3374" s="205" t="s">
        <v>22268</v>
      </c>
    </row>
    <row r="3375" spans="1:6" ht="40.5">
      <c r="A3375" s="201" t="s">
        <v>7756</v>
      </c>
      <c r="B3375" s="204" t="s">
        <v>7757</v>
      </c>
      <c r="C3375" s="201" t="s">
        <v>381</v>
      </c>
      <c r="D3375" s="205" t="s">
        <v>22269</v>
      </c>
      <c r="E3375" s="202" t="s">
        <v>18406</v>
      </c>
      <c r="F3375" s="205" t="s">
        <v>22270</v>
      </c>
    </row>
    <row r="3376" spans="1:6" ht="54">
      <c r="A3376" s="201" t="s">
        <v>7758</v>
      </c>
      <c r="B3376" s="204" t="s">
        <v>7759</v>
      </c>
      <c r="C3376" s="201" t="s">
        <v>381</v>
      </c>
      <c r="D3376" s="205" t="s">
        <v>22271</v>
      </c>
      <c r="E3376" s="202" t="s">
        <v>18406</v>
      </c>
      <c r="F3376" s="205" t="s">
        <v>22272</v>
      </c>
    </row>
    <row r="3377" spans="1:6" ht="40.5">
      <c r="A3377" s="201" t="s">
        <v>7760</v>
      </c>
      <c r="B3377" s="204" t="s">
        <v>7761</v>
      </c>
      <c r="C3377" s="201" t="s">
        <v>381</v>
      </c>
      <c r="D3377" s="205" t="s">
        <v>22273</v>
      </c>
      <c r="E3377" s="202" t="s">
        <v>18406</v>
      </c>
      <c r="F3377" s="205" t="s">
        <v>22274</v>
      </c>
    </row>
    <row r="3378" spans="1:6" ht="40.5">
      <c r="A3378" s="201" t="s">
        <v>7762</v>
      </c>
      <c r="B3378" s="204" t="s">
        <v>7763</v>
      </c>
      <c r="C3378" s="201" t="s">
        <v>381</v>
      </c>
      <c r="D3378" s="205" t="s">
        <v>22275</v>
      </c>
      <c r="E3378" s="202" t="s">
        <v>18406</v>
      </c>
      <c r="F3378" s="205" t="s">
        <v>22276</v>
      </c>
    </row>
    <row r="3379" spans="1:6" ht="54">
      <c r="A3379" s="201" t="s">
        <v>7764</v>
      </c>
      <c r="B3379" s="204" t="s">
        <v>7765</v>
      </c>
      <c r="C3379" s="201" t="s">
        <v>381</v>
      </c>
      <c r="D3379" s="205" t="s">
        <v>22277</v>
      </c>
      <c r="E3379" s="202" t="s">
        <v>18406</v>
      </c>
      <c r="F3379" s="205" t="s">
        <v>22278</v>
      </c>
    </row>
    <row r="3380" spans="1:6" ht="40.5">
      <c r="A3380" s="201" t="s">
        <v>7766</v>
      </c>
      <c r="B3380" s="204" t="s">
        <v>7767</v>
      </c>
      <c r="C3380" s="201" t="s">
        <v>381</v>
      </c>
      <c r="D3380" s="205" t="s">
        <v>22279</v>
      </c>
      <c r="E3380" s="202" t="s">
        <v>18406</v>
      </c>
      <c r="F3380" s="205" t="s">
        <v>22280</v>
      </c>
    </row>
    <row r="3381" spans="1:6" ht="40.5">
      <c r="A3381" s="201" t="s">
        <v>7768</v>
      </c>
      <c r="B3381" s="204" t="s">
        <v>7769</v>
      </c>
      <c r="C3381" s="201" t="s">
        <v>381</v>
      </c>
      <c r="D3381" s="205" t="s">
        <v>22281</v>
      </c>
      <c r="E3381" s="202" t="s">
        <v>18406</v>
      </c>
      <c r="F3381" s="205" t="s">
        <v>22282</v>
      </c>
    </row>
    <row r="3382" spans="1:6" ht="40.5">
      <c r="A3382" s="201" t="s">
        <v>7770</v>
      </c>
      <c r="B3382" s="204" t="s">
        <v>7771</v>
      </c>
      <c r="C3382" s="201" t="s">
        <v>381</v>
      </c>
      <c r="D3382" s="205" t="s">
        <v>22283</v>
      </c>
      <c r="E3382" s="202" t="s">
        <v>18406</v>
      </c>
      <c r="F3382" s="205" t="s">
        <v>22284</v>
      </c>
    </row>
    <row r="3383" spans="1:6" ht="40.5">
      <c r="A3383" s="201" t="s">
        <v>7772</v>
      </c>
      <c r="B3383" s="204" t="s">
        <v>7773</v>
      </c>
      <c r="C3383" s="201" t="s">
        <v>381</v>
      </c>
      <c r="D3383" s="205" t="s">
        <v>22285</v>
      </c>
      <c r="E3383" s="202" t="s">
        <v>18406</v>
      </c>
      <c r="F3383" s="205" t="s">
        <v>22286</v>
      </c>
    </row>
    <row r="3384" spans="1:6" ht="40.5">
      <c r="A3384" s="201" t="s">
        <v>7774</v>
      </c>
      <c r="B3384" s="204" t="s">
        <v>7775</v>
      </c>
      <c r="C3384" s="201" t="s">
        <v>381</v>
      </c>
      <c r="D3384" s="205" t="s">
        <v>22287</v>
      </c>
      <c r="E3384" s="202" t="s">
        <v>18406</v>
      </c>
      <c r="F3384" s="205" t="s">
        <v>22288</v>
      </c>
    </row>
    <row r="3385" spans="1:6" ht="40.5">
      <c r="A3385" s="201" t="s">
        <v>7776</v>
      </c>
      <c r="B3385" s="204" t="s">
        <v>7777</v>
      </c>
      <c r="C3385" s="201" t="s">
        <v>381</v>
      </c>
      <c r="D3385" s="205" t="s">
        <v>22289</v>
      </c>
      <c r="E3385" s="202" t="s">
        <v>18406</v>
      </c>
      <c r="F3385" s="205" t="s">
        <v>22290</v>
      </c>
    </row>
    <row r="3386" spans="1:6" ht="40.5">
      <c r="A3386" s="201" t="s">
        <v>7778</v>
      </c>
      <c r="B3386" s="204" t="s">
        <v>7779</v>
      </c>
      <c r="C3386" s="201" t="s">
        <v>381</v>
      </c>
      <c r="D3386" s="205" t="s">
        <v>22291</v>
      </c>
      <c r="E3386" s="202" t="s">
        <v>18406</v>
      </c>
      <c r="F3386" s="205" t="s">
        <v>22292</v>
      </c>
    </row>
    <row r="3387" spans="1:6" ht="40.5">
      <c r="A3387" s="201" t="s">
        <v>7780</v>
      </c>
      <c r="B3387" s="204" t="s">
        <v>7781</v>
      </c>
      <c r="C3387" s="201" t="s">
        <v>381</v>
      </c>
      <c r="D3387" s="205" t="s">
        <v>22293</v>
      </c>
      <c r="E3387" s="202" t="s">
        <v>18406</v>
      </c>
      <c r="F3387" s="205" t="s">
        <v>22294</v>
      </c>
    </row>
    <row r="3388" spans="1:6" ht="40.5">
      <c r="A3388" s="201" t="s">
        <v>7782</v>
      </c>
      <c r="B3388" s="204" t="s">
        <v>7783</v>
      </c>
      <c r="C3388" s="201" t="s">
        <v>381</v>
      </c>
      <c r="D3388" s="205" t="s">
        <v>22295</v>
      </c>
      <c r="E3388" s="202" t="s">
        <v>18406</v>
      </c>
      <c r="F3388" s="205" t="s">
        <v>22296</v>
      </c>
    </row>
    <row r="3389" spans="1:6" ht="54">
      <c r="A3389" s="201" t="s">
        <v>7784</v>
      </c>
      <c r="B3389" s="204" t="s">
        <v>7785</v>
      </c>
      <c r="C3389" s="201" t="s">
        <v>381</v>
      </c>
      <c r="D3389" s="205" t="s">
        <v>22297</v>
      </c>
      <c r="E3389" s="202" t="s">
        <v>18406</v>
      </c>
      <c r="F3389" s="205" t="s">
        <v>22298</v>
      </c>
    </row>
    <row r="3390" spans="1:6" ht="40.5">
      <c r="A3390" s="201" t="s">
        <v>7786</v>
      </c>
      <c r="B3390" s="204" t="s">
        <v>7787</v>
      </c>
      <c r="C3390" s="201" t="s">
        <v>381</v>
      </c>
      <c r="D3390" s="205" t="s">
        <v>22299</v>
      </c>
      <c r="E3390" s="202" t="s">
        <v>18406</v>
      </c>
      <c r="F3390" s="205" t="s">
        <v>22300</v>
      </c>
    </row>
    <row r="3391" spans="1:6" ht="40.5">
      <c r="A3391" s="201" t="s">
        <v>7788</v>
      </c>
      <c r="B3391" s="204" t="s">
        <v>7789</v>
      </c>
      <c r="C3391" s="201" t="s">
        <v>381</v>
      </c>
      <c r="D3391" s="205" t="s">
        <v>22301</v>
      </c>
      <c r="E3391" s="202" t="s">
        <v>18406</v>
      </c>
      <c r="F3391" s="205" t="s">
        <v>22302</v>
      </c>
    </row>
    <row r="3392" spans="1:6" ht="40.5">
      <c r="A3392" s="201" t="s">
        <v>7790</v>
      </c>
      <c r="B3392" s="204" t="s">
        <v>7791</v>
      </c>
      <c r="C3392" s="201" t="s">
        <v>381</v>
      </c>
      <c r="D3392" s="205" t="s">
        <v>22303</v>
      </c>
      <c r="E3392" s="202" t="s">
        <v>18406</v>
      </c>
      <c r="F3392" s="205" t="s">
        <v>22304</v>
      </c>
    </row>
    <row r="3393" spans="1:6" ht="40.5">
      <c r="A3393" s="201" t="s">
        <v>7792</v>
      </c>
      <c r="B3393" s="204" t="s">
        <v>7793</v>
      </c>
      <c r="C3393" s="201" t="s">
        <v>381</v>
      </c>
      <c r="D3393" s="205" t="s">
        <v>22305</v>
      </c>
      <c r="E3393" s="202" t="s">
        <v>18406</v>
      </c>
      <c r="F3393" s="205" t="s">
        <v>22306</v>
      </c>
    </row>
    <row r="3394" spans="1:6" ht="40.5">
      <c r="A3394" s="201" t="s">
        <v>7794</v>
      </c>
      <c r="B3394" s="204" t="s">
        <v>7795</v>
      </c>
      <c r="C3394" s="201" t="s">
        <v>381</v>
      </c>
      <c r="D3394" s="205" t="s">
        <v>22307</v>
      </c>
      <c r="E3394" s="202" t="s">
        <v>18406</v>
      </c>
      <c r="F3394" s="205" t="s">
        <v>22308</v>
      </c>
    </row>
    <row r="3395" spans="1:6" ht="40.5">
      <c r="A3395" s="201" t="s">
        <v>7796</v>
      </c>
      <c r="B3395" s="204" t="s">
        <v>7797</v>
      </c>
      <c r="C3395" s="201" t="s">
        <v>381</v>
      </c>
      <c r="D3395" s="205" t="s">
        <v>22309</v>
      </c>
      <c r="E3395" s="202" t="s">
        <v>18406</v>
      </c>
      <c r="F3395" s="205" t="s">
        <v>22310</v>
      </c>
    </row>
    <row r="3396" spans="1:6" ht="40.5">
      <c r="A3396" s="201" t="s">
        <v>7798</v>
      </c>
      <c r="B3396" s="204" t="s">
        <v>7799</v>
      </c>
      <c r="C3396" s="201" t="s">
        <v>381</v>
      </c>
      <c r="D3396" s="205" t="s">
        <v>22311</v>
      </c>
      <c r="E3396" s="202" t="s">
        <v>18406</v>
      </c>
      <c r="F3396" s="205" t="s">
        <v>22312</v>
      </c>
    </row>
    <row r="3397" spans="1:6" ht="40.5">
      <c r="A3397" s="201" t="s">
        <v>7800</v>
      </c>
      <c r="B3397" s="204" t="s">
        <v>7801</v>
      </c>
      <c r="C3397" s="201" t="s">
        <v>381</v>
      </c>
      <c r="D3397" s="205" t="s">
        <v>22313</v>
      </c>
      <c r="E3397" s="202" t="s">
        <v>18406</v>
      </c>
      <c r="F3397" s="205" t="s">
        <v>22314</v>
      </c>
    </row>
    <row r="3398" spans="1:6" ht="40.5">
      <c r="A3398" s="201" t="s">
        <v>7802</v>
      </c>
      <c r="B3398" s="204" t="s">
        <v>7803</v>
      </c>
      <c r="C3398" s="201" t="s">
        <v>381</v>
      </c>
      <c r="D3398" s="205" t="s">
        <v>22315</v>
      </c>
      <c r="E3398" s="202" t="s">
        <v>18406</v>
      </c>
      <c r="F3398" s="205" t="s">
        <v>22316</v>
      </c>
    </row>
    <row r="3399" spans="1:6" ht="40.5">
      <c r="A3399" s="201" t="s">
        <v>7804</v>
      </c>
      <c r="B3399" s="204" t="s">
        <v>7805</v>
      </c>
      <c r="C3399" s="201" t="s">
        <v>381</v>
      </c>
      <c r="D3399" s="205" t="s">
        <v>22317</v>
      </c>
      <c r="E3399" s="202" t="s">
        <v>18406</v>
      </c>
      <c r="F3399" s="205" t="s">
        <v>22318</v>
      </c>
    </row>
    <row r="3400" spans="1:6" ht="40.5">
      <c r="A3400" s="201" t="s">
        <v>7806</v>
      </c>
      <c r="B3400" s="204" t="s">
        <v>7807</v>
      </c>
      <c r="C3400" s="201" t="s">
        <v>381</v>
      </c>
      <c r="D3400" s="205" t="s">
        <v>22319</v>
      </c>
      <c r="E3400" s="202" t="s">
        <v>18406</v>
      </c>
      <c r="F3400" s="205" t="s">
        <v>22320</v>
      </c>
    </row>
    <row r="3401" spans="1:6" ht="27">
      <c r="A3401" s="201" t="s">
        <v>7808</v>
      </c>
      <c r="B3401" s="204" t="s">
        <v>7809</v>
      </c>
      <c r="C3401" s="201" t="s">
        <v>381</v>
      </c>
      <c r="D3401" s="205" t="s">
        <v>22321</v>
      </c>
      <c r="E3401" s="202" t="s">
        <v>18406</v>
      </c>
      <c r="F3401" s="205" t="s">
        <v>22322</v>
      </c>
    </row>
    <row r="3402" spans="1:6" ht="27">
      <c r="A3402" s="201" t="s">
        <v>7810</v>
      </c>
      <c r="B3402" s="204" t="s">
        <v>7811</v>
      </c>
      <c r="C3402" s="201" t="s">
        <v>381</v>
      </c>
      <c r="D3402" s="205" t="s">
        <v>22323</v>
      </c>
      <c r="E3402" s="202" t="s">
        <v>18406</v>
      </c>
      <c r="F3402" s="205" t="s">
        <v>22324</v>
      </c>
    </row>
    <row r="3403" spans="1:6" ht="40.5">
      <c r="A3403" s="201" t="s">
        <v>7812</v>
      </c>
      <c r="B3403" s="204" t="s">
        <v>7813</v>
      </c>
      <c r="C3403" s="201" t="s">
        <v>381</v>
      </c>
      <c r="D3403" s="205" t="s">
        <v>5710</v>
      </c>
      <c r="E3403" s="202" t="s">
        <v>18406</v>
      </c>
      <c r="F3403" s="205" t="s">
        <v>22325</v>
      </c>
    </row>
    <row r="3404" spans="1:6" ht="54">
      <c r="A3404" s="201" t="s">
        <v>7815</v>
      </c>
      <c r="B3404" s="204" t="s">
        <v>7816</v>
      </c>
      <c r="C3404" s="201" t="s">
        <v>217</v>
      </c>
      <c r="D3404" s="205" t="s">
        <v>22326</v>
      </c>
      <c r="E3404" s="202" t="s">
        <v>18406</v>
      </c>
      <c r="F3404" s="205" t="s">
        <v>22327</v>
      </c>
    </row>
    <row r="3405" spans="1:6" ht="54">
      <c r="A3405" s="201" t="s">
        <v>7817</v>
      </c>
      <c r="B3405" s="204" t="s">
        <v>7818</v>
      </c>
      <c r="C3405" s="201" t="s">
        <v>217</v>
      </c>
      <c r="D3405" s="205" t="s">
        <v>22328</v>
      </c>
      <c r="E3405" s="202" t="s">
        <v>18406</v>
      </c>
      <c r="F3405" s="205" t="s">
        <v>22329</v>
      </c>
    </row>
    <row r="3406" spans="1:6" ht="54">
      <c r="A3406" s="201" t="s">
        <v>7820</v>
      </c>
      <c r="B3406" s="204" t="s">
        <v>7821</v>
      </c>
      <c r="C3406" s="201" t="s">
        <v>217</v>
      </c>
      <c r="D3406" s="205" t="s">
        <v>22330</v>
      </c>
      <c r="E3406" s="202" t="s">
        <v>18406</v>
      </c>
      <c r="F3406" s="205" t="s">
        <v>22331</v>
      </c>
    </row>
    <row r="3407" spans="1:6" ht="54">
      <c r="A3407" s="201" t="s">
        <v>7822</v>
      </c>
      <c r="B3407" s="204" t="s">
        <v>7823</v>
      </c>
      <c r="C3407" s="201" t="s">
        <v>217</v>
      </c>
      <c r="D3407" s="205" t="s">
        <v>22332</v>
      </c>
      <c r="E3407" s="202" t="s">
        <v>18406</v>
      </c>
      <c r="F3407" s="205" t="s">
        <v>22333</v>
      </c>
    </row>
    <row r="3408" spans="1:6" ht="81">
      <c r="A3408" s="201" t="s">
        <v>7824</v>
      </c>
      <c r="B3408" s="204" t="s">
        <v>7825</v>
      </c>
      <c r="C3408" s="201" t="s">
        <v>381</v>
      </c>
      <c r="D3408" s="205" t="s">
        <v>22334</v>
      </c>
      <c r="E3408" s="202" t="s">
        <v>18406</v>
      </c>
      <c r="F3408" s="205" t="s">
        <v>22335</v>
      </c>
    </row>
    <row r="3409" spans="1:6" ht="81">
      <c r="A3409" s="201" t="s">
        <v>7826</v>
      </c>
      <c r="B3409" s="204" t="s">
        <v>7827</v>
      </c>
      <c r="C3409" s="201" t="s">
        <v>381</v>
      </c>
      <c r="D3409" s="205" t="s">
        <v>22336</v>
      </c>
      <c r="E3409" s="202" t="s">
        <v>18406</v>
      </c>
      <c r="F3409" s="205" t="s">
        <v>22337</v>
      </c>
    </row>
    <row r="3410" spans="1:6" ht="40.5">
      <c r="A3410" s="201" t="s">
        <v>7828</v>
      </c>
      <c r="B3410" s="204" t="s">
        <v>7829</v>
      </c>
      <c r="C3410" s="201" t="s">
        <v>217</v>
      </c>
      <c r="D3410" s="205" t="s">
        <v>6228</v>
      </c>
      <c r="E3410" s="202" t="s">
        <v>18406</v>
      </c>
      <c r="F3410" s="205" t="s">
        <v>2562</v>
      </c>
    </row>
    <row r="3411" spans="1:6" ht="40.5">
      <c r="A3411" s="201" t="s">
        <v>7830</v>
      </c>
      <c r="B3411" s="204" t="s">
        <v>7831</v>
      </c>
      <c r="C3411" s="201" t="s">
        <v>217</v>
      </c>
      <c r="D3411" s="205" t="s">
        <v>18485</v>
      </c>
      <c r="E3411" s="202" t="s">
        <v>18406</v>
      </c>
      <c r="F3411" s="205" t="s">
        <v>2324</v>
      </c>
    </row>
    <row r="3412" spans="1:6" ht="40.5">
      <c r="A3412" s="201" t="s">
        <v>7833</v>
      </c>
      <c r="B3412" s="204" t="s">
        <v>7834</v>
      </c>
      <c r="C3412" s="201" t="s">
        <v>217</v>
      </c>
      <c r="D3412" s="205" t="s">
        <v>10535</v>
      </c>
      <c r="E3412" s="202" t="s">
        <v>18406</v>
      </c>
      <c r="F3412" s="205" t="s">
        <v>17929</v>
      </c>
    </row>
    <row r="3413" spans="1:6" ht="40.5">
      <c r="A3413" s="201" t="s">
        <v>7835</v>
      </c>
      <c r="B3413" s="204" t="s">
        <v>7836</v>
      </c>
      <c r="C3413" s="201" t="s">
        <v>217</v>
      </c>
      <c r="D3413" s="205" t="s">
        <v>12336</v>
      </c>
      <c r="E3413" s="202" t="s">
        <v>18406</v>
      </c>
      <c r="F3413" s="205" t="s">
        <v>1610</v>
      </c>
    </row>
    <row r="3414" spans="1:6" ht="40.5">
      <c r="A3414" s="201" t="s">
        <v>7838</v>
      </c>
      <c r="B3414" s="204" t="s">
        <v>7839</v>
      </c>
      <c r="C3414" s="201" t="s">
        <v>217</v>
      </c>
      <c r="D3414" s="205" t="s">
        <v>12576</v>
      </c>
      <c r="E3414" s="202" t="s">
        <v>18406</v>
      </c>
      <c r="F3414" s="205" t="s">
        <v>9009</v>
      </c>
    </row>
    <row r="3415" spans="1:6" ht="40.5">
      <c r="A3415" s="201" t="s">
        <v>7841</v>
      </c>
      <c r="B3415" s="204" t="s">
        <v>7842</v>
      </c>
      <c r="C3415" s="201" t="s">
        <v>217</v>
      </c>
      <c r="D3415" s="205" t="s">
        <v>15329</v>
      </c>
      <c r="E3415" s="202" t="s">
        <v>18406</v>
      </c>
      <c r="F3415" s="205" t="s">
        <v>540</v>
      </c>
    </row>
    <row r="3416" spans="1:6" ht="27">
      <c r="A3416" s="201" t="s">
        <v>7844</v>
      </c>
      <c r="B3416" s="204" t="s">
        <v>7845</v>
      </c>
      <c r="C3416" s="201" t="s">
        <v>217</v>
      </c>
      <c r="D3416" s="205" t="s">
        <v>2363</v>
      </c>
      <c r="E3416" s="202" t="s">
        <v>18406</v>
      </c>
      <c r="F3416" s="205" t="s">
        <v>1839</v>
      </c>
    </row>
    <row r="3417" spans="1:6" ht="27">
      <c r="A3417" s="201" t="s">
        <v>7846</v>
      </c>
      <c r="B3417" s="204" t="s">
        <v>7847</v>
      </c>
      <c r="C3417" s="201" t="s">
        <v>381</v>
      </c>
      <c r="D3417" s="205" t="s">
        <v>22338</v>
      </c>
      <c r="E3417" s="202" t="s">
        <v>18406</v>
      </c>
      <c r="F3417" s="205" t="s">
        <v>22339</v>
      </c>
    </row>
    <row r="3418" spans="1:6" ht="27">
      <c r="A3418" s="201" t="s">
        <v>7848</v>
      </c>
      <c r="B3418" s="204" t="s">
        <v>7849</v>
      </c>
      <c r="C3418" s="201" t="s">
        <v>381</v>
      </c>
      <c r="D3418" s="205" t="s">
        <v>22340</v>
      </c>
      <c r="E3418" s="202" t="s">
        <v>18406</v>
      </c>
      <c r="F3418" s="205" t="s">
        <v>22341</v>
      </c>
    </row>
    <row r="3419" spans="1:6" ht="27">
      <c r="A3419" s="201" t="s">
        <v>7850</v>
      </c>
      <c r="B3419" s="204" t="s">
        <v>7851</v>
      </c>
      <c r="C3419" s="201" t="s">
        <v>381</v>
      </c>
      <c r="D3419" s="205" t="s">
        <v>22342</v>
      </c>
      <c r="E3419" s="202" t="s">
        <v>18406</v>
      </c>
      <c r="F3419" s="205" t="s">
        <v>22343</v>
      </c>
    </row>
    <row r="3420" spans="1:6" ht="27">
      <c r="A3420" s="201" t="s">
        <v>7852</v>
      </c>
      <c r="B3420" s="204" t="s">
        <v>7853</v>
      </c>
      <c r="C3420" s="201" t="s">
        <v>381</v>
      </c>
      <c r="D3420" s="205" t="s">
        <v>22344</v>
      </c>
      <c r="E3420" s="202" t="s">
        <v>18406</v>
      </c>
      <c r="F3420" s="205" t="s">
        <v>22345</v>
      </c>
    </row>
    <row r="3421" spans="1:6" ht="40.5">
      <c r="A3421" s="201" t="s">
        <v>7854</v>
      </c>
      <c r="B3421" s="204" t="s">
        <v>7855</v>
      </c>
      <c r="C3421" s="201" t="s">
        <v>381</v>
      </c>
      <c r="D3421" s="205" t="s">
        <v>18481</v>
      </c>
      <c r="E3421" s="202" t="s">
        <v>18406</v>
      </c>
      <c r="F3421" s="205" t="s">
        <v>10527</v>
      </c>
    </row>
    <row r="3422" spans="1:6" ht="27">
      <c r="A3422" s="201" t="s">
        <v>7856</v>
      </c>
      <c r="B3422" s="204" t="s">
        <v>7857</v>
      </c>
      <c r="C3422" s="201" t="s">
        <v>381</v>
      </c>
      <c r="D3422" s="205" t="s">
        <v>17555</v>
      </c>
      <c r="E3422" s="202" t="s">
        <v>18406</v>
      </c>
      <c r="F3422" s="205" t="s">
        <v>17379</v>
      </c>
    </row>
    <row r="3423" spans="1:6" ht="27">
      <c r="A3423" s="201" t="s">
        <v>7858</v>
      </c>
      <c r="B3423" s="204" t="s">
        <v>7859</v>
      </c>
      <c r="C3423" s="201" t="s">
        <v>381</v>
      </c>
      <c r="D3423" s="205" t="s">
        <v>17143</v>
      </c>
      <c r="E3423" s="202" t="s">
        <v>18406</v>
      </c>
      <c r="F3423" s="205" t="s">
        <v>22346</v>
      </c>
    </row>
    <row r="3424" spans="1:6" ht="27">
      <c r="A3424" s="201" t="s">
        <v>7861</v>
      </c>
      <c r="B3424" s="204" t="s">
        <v>7862</v>
      </c>
      <c r="C3424" s="201" t="s">
        <v>381</v>
      </c>
      <c r="D3424" s="205" t="s">
        <v>22347</v>
      </c>
      <c r="E3424" s="202" t="s">
        <v>18406</v>
      </c>
      <c r="F3424" s="205" t="s">
        <v>22348</v>
      </c>
    </row>
    <row r="3425" spans="1:6" ht="27">
      <c r="A3425" s="201" t="s">
        <v>7863</v>
      </c>
      <c r="B3425" s="204" t="s">
        <v>7864</v>
      </c>
      <c r="C3425" s="201" t="s">
        <v>217</v>
      </c>
      <c r="D3425" s="205" t="s">
        <v>17347</v>
      </c>
      <c r="E3425" s="202" t="s">
        <v>18406</v>
      </c>
      <c r="F3425" s="205" t="s">
        <v>9524</v>
      </c>
    </row>
    <row r="3426" spans="1:6" ht="27">
      <c r="A3426" s="201" t="s">
        <v>7866</v>
      </c>
      <c r="B3426" s="204" t="s">
        <v>7867</v>
      </c>
      <c r="C3426" s="201" t="s">
        <v>217</v>
      </c>
      <c r="D3426" s="205" t="s">
        <v>7832</v>
      </c>
      <c r="E3426" s="202" t="s">
        <v>18406</v>
      </c>
      <c r="F3426" s="205" t="s">
        <v>19338</v>
      </c>
    </row>
    <row r="3427" spans="1:6" ht="27">
      <c r="A3427" s="201" t="s">
        <v>7869</v>
      </c>
      <c r="B3427" s="204" t="s">
        <v>7870</v>
      </c>
      <c r="C3427" s="201" t="s">
        <v>381</v>
      </c>
      <c r="D3427" s="205" t="s">
        <v>22349</v>
      </c>
      <c r="E3427" s="202" t="s">
        <v>18406</v>
      </c>
      <c r="F3427" s="205" t="s">
        <v>22350</v>
      </c>
    </row>
    <row r="3428" spans="1:6" ht="40.5">
      <c r="A3428" s="201" t="s">
        <v>7871</v>
      </c>
      <c r="B3428" s="204" t="s">
        <v>7872</v>
      </c>
      <c r="C3428" s="201" t="s">
        <v>217</v>
      </c>
      <c r="D3428" s="205" t="s">
        <v>17349</v>
      </c>
      <c r="E3428" s="202" t="s">
        <v>18406</v>
      </c>
      <c r="F3428" s="205" t="s">
        <v>17316</v>
      </c>
    </row>
    <row r="3429" spans="1:6" ht="40.5">
      <c r="A3429" s="201" t="s">
        <v>7874</v>
      </c>
      <c r="B3429" s="204" t="s">
        <v>7875</v>
      </c>
      <c r="C3429" s="201" t="s">
        <v>217</v>
      </c>
      <c r="D3429" s="205" t="s">
        <v>17479</v>
      </c>
      <c r="E3429" s="202" t="s">
        <v>18406</v>
      </c>
      <c r="F3429" s="205" t="s">
        <v>13866</v>
      </c>
    </row>
    <row r="3430" spans="1:6" ht="40.5">
      <c r="A3430" s="201" t="s">
        <v>7876</v>
      </c>
      <c r="B3430" s="204" t="s">
        <v>7877</v>
      </c>
      <c r="C3430" s="201" t="s">
        <v>217</v>
      </c>
      <c r="D3430" s="205" t="s">
        <v>1331</v>
      </c>
      <c r="E3430" s="202" t="s">
        <v>18406</v>
      </c>
      <c r="F3430" s="205" t="s">
        <v>22351</v>
      </c>
    </row>
    <row r="3431" spans="1:6" ht="40.5">
      <c r="A3431" s="201" t="s">
        <v>7878</v>
      </c>
      <c r="B3431" s="204" t="s">
        <v>7879</v>
      </c>
      <c r="C3431" s="201" t="s">
        <v>217</v>
      </c>
      <c r="D3431" s="205" t="s">
        <v>17739</v>
      </c>
      <c r="E3431" s="202" t="s">
        <v>18406</v>
      </c>
      <c r="F3431" s="205" t="s">
        <v>14884</v>
      </c>
    </row>
    <row r="3432" spans="1:6" ht="40.5">
      <c r="A3432" s="201" t="s">
        <v>7881</v>
      </c>
      <c r="B3432" s="204" t="s">
        <v>7882</v>
      </c>
      <c r="C3432" s="201" t="s">
        <v>217</v>
      </c>
      <c r="D3432" s="205" t="s">
        <v>8641</v>
      </c>
      <c r="E3432" s="202" t="s">
        <v>18406</v>
      </c>
      <c r="F3432" s="205" t="s">
        <v>17519</v>
      </c>
    </row>
    <row r="3433" spans="1:6" ht="40.5">
      <c r="A3433" s="201" t="s">
        <v>7884</v>
      </c>
      <c r="B3433" s="204" t="s">
        <v>7885</v>
      </c>
      <c r="C3433" s="201" t="s">
        <v>217</v>
      </c>
      <c r="D3433" s="205" t="s">
        <v>17457</v>
      </c>
      <c r="E3433" s="202" t="s">
        <v>18406</v>
      </c>
      <c r="F3433" s="205" t="s">
        <v>5050</v>
      </c>
    </row>
    <row r="3434" spans="1:6" ht="40.5">
      <c r="A3434" s="201" t="s">
        <v>7887</v>
      </c>
      <c r="B3434" s="204" t="s">
        <v>7888</v>
      </c>
      <c r="C3434" s="201" t="s">
        <v>217</v>
      </c>
      <c r="D3434" s="205" t="s">
        <v>1190</v>
      </c>
      <c r="E3434" s="202" t="s">
        <v>18406</v>
      </c>
      <c r="F3434" s="205" t="s">
        <v>22352</v>
      </c>
    </row>
    <row r="3435" spans="1:6" ht="40.5">
      <c r="A3435" s="201" t="s">
        <v>7889</v>
      </c>
      <c r="B3435" s="204" t="s">
        <v>7890</v>
      </c>
      <c r="C3435" s="201" t="s">
        <v>217</v>
      </c>
      <c r="D3435" s="205" t="s">
        <v>17831</v>
      </c>
      <c r="E3435" s="202" t="s">
        <v>18406</v>
      </c>
      <c r="F3435" s="205" t="s">
        <v>3117</v>
      </c>
    </row>
    <row r="3436" spans="1:6" ht="40.5">
      <c r="A3436" s="201" t="s">
        <v>7891</v>
      </c>
      <c r="B3436" s="204" t="s">
        <v>7892</v>
      </c>
      <c r="C3436" s="201" t="s">
        <v>217</v>
      </c>
      <c r="D3436" s="205" t="s">
        <v>22353</v>
      </c>
      <c r="E3436" s="202" t="s">
        <v>18406</v>
      </c>
      <c r="F3436" s="205" t="s">
        <v>11606</v>
      </c>
    </row>
    <row r="3437" spans="1:6" ht="40.5">
      <c r="A3437" s="201" t="s">
        <v>7893</v>
      </c>
      <c r="B3437" s="204" t="s">
        <v>7894</v>
      </c>
      <c r="C3437" s="201" t="s">
        <v>217</v>
      </c>
      <c r="D3437" s="205" t="s">
        <v>17455</v>
      </c>
      <c r="E3437" s="202" t="s">
        <v>18406</v>
      </c>
      <c r="F3437" s="205" t="s">
        <v>6445</v>
      </c>
    </row>
    <row r="3438" spans="1:6" ht="40.5">
      <c r="A3438" s="201" t="s">
        <v>7896</v>
      </c>
      <c r="B3438" s="204" t="s">
        <v>7897</v>
      </c>
      <c r="C3438" s="201" t="s">
        <v>217</v>
      </c>
      <c r="D3438" s="205" t="s">
        <v>17234</v>
      </c>
      <c r="E3438" s="202" t="s">
        <v>18406</v>
      </c>
      <c r="F3438" s="205" t="s">
        <v>7345</v>
      </c>
    </row>
    <row r="3439" spans="1:6" ht="40.5">
      <c r="A3439" s="201" t="s">
        <v>7898</v>
      </c>
      <c r="B3439" s="204" t="s">
        <v>7899</v>
      </c>
      <c r="C3439" s="201" t="s">
        <v>217</v>
      </c>
      <c r="D3439" s="205" t="s">
        <v>18412</v>
      </c>
      <c r="E3439" s="202" t="s">
        <v>18406</v>
      </c>
      <c r="F3439" s="205" t="s">
        <v>22354</v>
      </c>
    </row>
    <row r="3440" spans="1:6" ht="40.5">
      <c r="A3440" s="201" t="s">
        <v>7900</v>
      </c>
      <c r="B3440" s="204" t="s">
        <v>7901</v>
      </c>
      <c r="C3440" s="201" t="s">
        <v>217</v>
      </c>
      <c r="D3440" s="205" t="s">
        <v>14702</v>
      </c>
      <c r="E3440" s="202" t="s">
        <v>18406</v>
      </c>
      <c r="F3440" s="205" t="s">
        <v>22355</v>
      </c>
    </row>
    <row r="3441" spans="1:6" ht="40.5">
      <c r="A3441" s="201" t="s">
        <v>7903</v>
      </c>
      <c r="B3441" s="204" t="s">
        <v>7904</v>
      </c>
      <c r="C3441" s="201" t="s">
        <v>217</v>
      </c>
      <c r="D3441" s="205" t="s">
        <v>22356</v>
      </c>
      <c r="E3441" s="202" t="s">
        <v>18406</v>
      </c>
      <c r="F3441" s="205" t="s">
        <v>4986</v>
      </c>
    </row>
    <row r="3442" spans="1:6" ht="40.5">
      <c r="A3442" s="201" t="s">
        <v>7906</v>
      </c>
      <c r="B3442" s="204" t="s">
        <v>7907</v>
      </c>
      <c r="C3442" s="201" t="s">
        <v>217</v>
      </c>
      <c r="D3442" s="205" t="s">
        <v>17681</v>
      </c>
      <c r="E3442" s="202" t="s">
        <v>18406</v>
      </c>
      <c r="F3442" s="205" t="s">
        <v>17599</v>
      </c>
    </row>
    <row r="3443" spans="1:6" ht="40.5">
      <c r="A3443" s="201" t="s">
        <v>7908</v>
      </c>
      <c r="B3443" s="204" t="s">
        <v>7909</v>
      </c>
      <c r="C3443" s="201" t="s">
        <v>217</v>
      </c>
      <c r="D3443" s="205" t="s">
        <v>2105</v>
      </c>
      <c r="E3443" s="202" t="s">
        <v>18406</v>
      </c>
      <c r="F3443" s="205" t="s">
        <v>22357</v>
      </c>
    </row>
    <row r="3444" spans="1:6" ht="40.5">
      <c r="A3444" s="201" t="s">
        <v>7910</v>
      </c>
      <c r="B3444" s="204" t="s">
        <v>7911</v>
      </c>
      <c r="C3444" s="201" t="s">
        <v>217</v>
      </c>
      <c r="D3444" s="205" t="s">
        <v>22358</v>
      </c>
      <c r="E3444" s="202" t="s">
        <v>18406</v>
      </c>
      <c r="F3444" s="205" t="s">
        <v>2904</v>
      </c>
    </row>
    <row r="3445" spans="1:6" ht="40.5">
      <c r="A3445" s="201" t="s">
        <v>7912</v>
      </c>
      <c r="B3445" s="204" t="s">
        <v>7913</v>
      </c>
      <c r="C3445" s="201" t="s">
        <v>217</v>
      </c>
      <c r="D3445" s="205" t="s">
        <v>19775</v>
      </c>
      <c r="E3445" s="202" t="s">
        <v>18406</v>
      </c>
      <c r="F3445" s="205" t="s">
        <v>17060</v>
      </c>
    </row>
    <row r="3446" spans="1:6" ht="40.5">
      <c r="A3446" s="201">
        <v>89578</v>
      </c>
      <c r="B3446" s="204" t="s">
        <v>7915</v>
      </c>
      <c r="C3446" s="201" t="s">
        <v>217</v>
      </c>
      <c r="D3446" s="205">
        <v>35.39</v>
      </c>
      <c r="E3446" s="202" t="s">
        <v>18406</v>
      </c>
      <c r="F3446" s="205">
        <v>35.770000000000003</v>
      </c>
    </row>
    <row r="3447" spans="1:6" ht="40.5">
      <c r="A3447" s="201" t="s">
        <v>7917</v>
      </c>
      <c r="B3447" s="204" t="s">
        <v>7918</v>
      </c>
      <c r="C3447" s="201" t="s">
        <v>217</v>
      </c>
      <c r="D3447" s="205" t="s">
        <v>22360</v>
      </c>
      <c r="E3447" s="202" t="s">
        <v>18406</v>
      </c>
      <c r="F3447" s="205" t="s">
        <v>18573</v>
      </c>
    </row>
    <row r="3448" spans="1:6" ht="40.5">
      <c r="A3448" s="201" t="s">
        <v>7919</v>
      </c>
      <c r="B3448" s="204" t="s">
        <v>7920</v>
      </c>
      <c r="C3448" s="201" t="s">
        <v>217</v>
      </c>
      <c r="D3448" s="205" t="s">
        <v>13693</v>
      </c>
      <c r="E3448" s="202" t="s">
        <v>18406</v>
      </c>
      <c r="F3448" s="205" t="s">
        <v>22361</v>
      </c>
    </row>
    <row r="3449" spans="1:6" ht="40.5">
      <c r="A3449" s="201" t="s">
        <v>7922</v>
      </c>
      <c r="B3449" s="204" t="s">
        <v>7923</v>
      </c>
      <c r="C3449" s="201" t="s">
        <v>217</v>
      </c>
      <c r="D3449" s="205" t="s">
        <v>10301</v>
      </c>
      <c r="E3449" s="202" t="s">
        <v>18406</v>
      </c>
      <c r="F3449" s="205" t="s">
        <v>17493</v>
      </c>
    </row>
    <row r="3450" spans="1:6" ht="40.5">
      <c r="A3450" s="201" t="s">
        <v>7925</v>
      </c>
      <c r="B3450" s="204" t="s">
        <v>7926</v>
      </c>
      <c r="C3450" s="201" t="s">
        <v>217</v>
      </c>
      <c r="D3450" s="205" t="s">
        <v>17113</v>
      </c>
      <c r="E3450" s="202" t="s">
        <v>18406</v>
      </c>
      <c r="F3450" s="205" t="s">
        <v>11676</v>
      </c>
    </row>
    <row r="3451" spans="1:6" ht="40.5">
      <c r="A3451" s="201" t="s">
        <v>7927</v>
      </c>
      <c r="B3451" s="204" t="s">
        <v>7928</v>
      </c>
      <c r="C3451" s="201" t="s">
        <v>217</v>
      </c>
      <c r="D3451" s="205" t="s">
        <v>4245</v>
      </c>
      <c r="E3451" s="202" t="s">
        <v>18406</v>
      </c>
      <c r="F3451" s="205" t="s">
        <v>22362</v>
      </c>
    </row>
    <row r="3452" spans="1:6" ht="54">
      <c r="A3452" s="201" t="s">
        <v>7929</v>
      </c>
      <c r="B3452" s="204" t="s">
        <v>7930</v>
      </c>
      <c r="C3452" s="201" t="s">
        <v>217</v>
      </c>
      <c r="D3452" s="205" t="s">
        <v>17675</v>
      </c>
      <c r="E3452" s="202" t="s">
        <v>18406</v>
      </c>
      <c r="F3452" s="205" t="s">
        <v>22363</v>
      </c>
    </row>
    <row r="3453" spans="1:6" ht="54">
      <c r="A3453" s="201" t="s">
        <v>7931</v>
      </c>
      <c r="B3453" s="204" t="s">
        <v>7932</v>
      </c>
      <c r="C3453" s="201" t="s">
        <v>217</v>
      </c>
      <c r="D3453" s="205" t="s">
        <v>8266</v>
      </c>
      <c r="E3453" s="202" t="s">
        <v>18406</v>
      </c>
      <c r="F3453" s="205" t="s">
        <v>13780</v>
      </c>
    </row>
    <row r="3454" spans="1:6" ht="54">
      <c r="A3454" s="201" t="s">
        <v>7933</v>
      </c>
      <c r="B3454" s="204" t="s">
        <v>7934</v>
      </c>
      <c r="C3454" s="201" t="s">
        <v>217</v>
      </c>
      <c r="D3454" s="205" t="s">
        <v>22364</v>
      </c>
      <c r="E3454" s="202" t="s">
        <v>18406</v>
      </c>
      <c r="F3454" s="205" t="s">
        <v>18790</v>
      </c>
    </row>
    <row r="3455" spans="1:6" ht="54">
      <c r="A3455" s="201" t="s">
        <v>7935</v>
      </c>
      <c r="B3455" s="204" t="s">
        <v>7936</v>
      </c>
      <c r="C3455" s="201" t="s">
        <v>217</v>
      </c>
      <c r="D3455" s="205" t="s">
        <v>22365</v>
      </c>
      <c r="E3455" s="202" t="s">
        <v>18406</v>
      </c>
      <c r="F3455" s="205" t="s">
        <v>22366</v>
      </c>
    </row>
    <row r="3456" spans="1:6" ht="40.5">
      <c r="A3456" s="201" t="s">
        <v>7938</v>
      </c>
      <c r="B3456" s="204" t="s">
        <v>7939</v>
      </c>
      <c r="C3456" s="201" t="s">
        <v>217</v>
      </c>
      <c r="D3456" s="205" t="s">
        <v>17817</v>
      </c>
      <c r="E3456" s="202" t="s">
        <v>18406</v>
      </c>
      <c r="F3456" s="205" t="s">
        <v>22007</v>
      </c>
    </row>
    <row r="3457" spans="1:6" ht="40.5">
      <c r="A3457" s="201" t="s">
        <v>7941</v>
      </c>
      <c r="B3457" s="204" t="s">
        <v>7942</v>
      </c>
      <c r="C3457" s="201" t="s">
        <v>217</v>
      </c>
      <c r="D3457" s="205" t="s">
        <v>22367</v>
      </c>
      <c r="E3457" s="202" t="s">
        <v>18406</v>
      </c>
      <c r="F3457" s="205" t="s">
        <v>21785</v>
      </c>
    </row>
    <row r="3458" spans="1:6" ht="40.5">
      <c r="A3458" s="201" t="s">
        <v>7944</v>
      </c>
      <c r="B3458" s="204" t="s">
        <v>7945</v>
      </c>
      <c r="C3458" s="201" t="s">
        <v>217</v>
      </c>
      <c r="D3458" s="205" t="s">
        <v>10757</v>
      </c>
      <c r="E3458" s="202" t="s">
        <v>18406</v>
      </c>
      <c r="F3458" s="205" t="s">
        <v>22368</v>
      </c>
    </row>
    <row r="3459" spans="1:6" ht="40.5">
      <c r="A3459" s="201" t="s">
        <v>7946</v>
      </c>
      <c r="B3459" s="204" t="s">
        <v>7947</v>
      </c>
      <c r="C3459" s="201" t="s">
        <v>217</v>
      </c>
      <c r="D3459" s="205" t="s">
        <v>21536</v>
      </c>
      <c r="E3459" s="202" t="s">
        <v>18406</v>
      </c>
      <c r="F3459" s="205" t="s">
        <v>17887</v>
      </c>
    </row>
    <row r="3460" spans="1:6" ht="40.5">
      <c r="A3460" s="201" t="s">
        <v>7948</v>
      </c>
      <c r="B3460" s="204" t="s">
        <v>7949</v>
      </c>
      <c r="C3460" s="201" t="s">
        <v>217</v>
      </c>
      <c r="D3460" s="205" t="s">
        <v>22369</v>
      </c>
      <c r="E3460" s="202" t="s">
        <v>18406</v>
      </c>
      <c r="F3460" s="205" t="s">
        <v>11681</v>
      </c>
    </row>
    <row r="3461" spans="1:6" ht="40.5">
      <c r="A3461" s="201" t="s">
        <v>7950</v>
      </c>
      <c r="B3461" s="204" t="s">
        <v>7951</v>
      </c>
      <c r="C3461" s="201" t="s">
        <v>217</v>
      </c>
      <c r="D3461" s="205" t="s">
        <v>22370</v>
      </c>
      <c r="E3461" s="202" t="s">
        <v>18406</v>
      </c>
      <c r="F3461" s="205" t="s">
        <v>22371</v>
      </c>
    </row>
    <row r="3462" spans="1:6" ht="54">
      <c r="A3462" s="201" t="s">
        <v>7952</v>
      </c>
      <c r="B3462" s="204" t="s">
        <v>7953</v>
      </c>
      <c r="C3462" s="201" t="s">
        <v>217</v>
      </c>
      <c r="D3462" s="205" t="s">
        <v>18092</v>
      </c>
      <c r="E3462" s="202" t="s">
        <v>18406</v>
      </c>
      <c r="F3462" s="205" t="s">
        <v>279</v>
      </c>
    </row>
    <row r="3463" spans="1:6" ht="54">
      <c r="A3463" s="201" t="s">
        <v>7955</v>
      </c>
      <c r="B3463" s="204" t="s">
        <v>7956</v>
      </c>
      <c r="C3463" s="201" t="s">
        <v>217</v>
      </c>
      <c r="D3463" s="205" t="s">
        <v>16806</v>
      </c>
      <c r="E3463" s="202" t="s">
        <v>18406</v>
      </c>
      <c r="F3463" s="205" t="s">
        <v>22372</v>
      </c>
    </row>
    <row r="3464" spans="1:6" ht="54">
      <c r="A3464" s="201" t="s">
        <v>7958</v>
      </c>
      <c r="B3464" s="204" t="s">
        <v>7959</v>
      </c>
      <c r="C3464" s="201" t="s">
        <v>217</v>
      </c>
      <c r="D3464" s="205" t="s">
        <v>9464</v>
      </c>
      <c r="E3464" s="202" t="s">
        <v>18406</v>
      </c>
      <c r="F3464" s="205" t="s">
        <v>20314</v>
      </c>
    </row>
    <row r="3465" spans="1:6" ht="54">
      <c r="A3465" s="201" t="s">
        <v>7960</v>
      </c>
      <c r="B3465" s="204" t="s">
        <v>7961</v>
      </c>
      <c r="C3465" s="201" t="s">
        <v>217</v>
      </c>
      <c r="D3465" s="205" t="s">
        <v>18626</v>
      </c>
      <c r="E3465" s="202" t="s">
        <v>18406</v>
      </c>
      <c r="F3465" s="205" t="s">
        <v>22373</v>
      </c>
    </row>
    <row r="3466" spans="1:6" ht="54">
      <c r="A3466" s="201" t="s">
        <v>7962</v>
      </c>
      <c r="B3466" s="204" t="s">
        <v>7963</v>
      </c>
      <c r="C3466" s="201" t="s">
        <v>217</v>
      </c>
      <c r="D3466" s="205" t="s">
        <v>22374</v>
      </c>
      <c r="E3466" s="202" t="s">
        <v>18406</v>
      </c>
      <c r="F3466" s="205" t="s">
        <v>17922</v>
      </c>
    </row>
    <row r="3467" spans="1:6" ht="40.5">
      <c r="A3467" s="201">
        <v>89865</v>
      </c>
      <c r="B3467" s="204" t="s">
        <v>7964</v>
      </c>
      <c r="C3467" s="201" t="s">
        <v>217</v>
      </c>
      <c r="D3467" s="205">
        <v>15.26</v>
      </c>
      <c r="E3467" s="202" t="s">
        <v>18406</v>
      </c>
      <c r="F3467" s="205">
        <v>16.52</v>
      </c>
    </row>
    <row r="3468" spans="1:6" ht="81">
      <c r="A3468" s="201" t="s">
        <v>7965</v>
      </c>
      <c r="B3468" s="204" t="s">
        <v>7966</v>
      </c>
      <c r="C3468" s="201" t="s">
        <v>217</v>
      </c>
      <c r="D3468" s="205" t="s">
        <v>22375</v>
      </c>
      <c r="E3468" s="202" t="s">
        <v>18406</v>
      </c>
      <c r="F3468" s="205" t="s">
        <v>17406</v>
      </c>
    </row>
    <row r="3469" spans="1:6" ht="81">
      <c r="A3469" s="201" t="s">
        <v>7967</v>
      </c>
      <c r="B3469" s="204" t="s">
        <v>7968</v>
      </c>
      <c r="C3469" s="201" t="s">
        <v>217</v>
      </c>
      <c r="D3469" s="205" t="s">
        <v>19243</v>
      </c>
      <c r="E3469" s="202" t="s">
        <v>18406</v>
      </c>
      <c r="F3469" s="205" t="s">
        <v>19629</v>
      </c>
    </row>
    <row r="3470" spans="1:6" ht="81">
      <c r="A3470" s="201" t="s">
        <v>7969</v>
      </c>
      <c r="B3470" s="204" t="s">
        <v>7970</v>
      </c>
      <c r="C3470" s="201" t="s">
        <v>217</v>
      </c>
      <c r="D3470" s="205" t="s">
        <v>22376</v>
      </c>
      <c r="E3470" s="202" t="s">
        <v>18406</v>
      </c>
      <c r="F3470" s="205" t="s">
        <v>22377</v>
      </c>
    </row>
    <row r="3471" spans="1:6" ht="67.5">
      <c r="A3471" s="201" t="s">
        <v>7971</v>
      </c>
      <c r="B3471" s="204" t="s">
        <v>7972</v>
      </c>
      <c r="C3471" s="201" t="s">
        <v>217</v>
      </c>
      <c r="D3471" s="205" t="s">
        <v>22378</v>
      </c>
      <c r="E3471" s="202" t="s">
        <v>18406</v>
      </c>
      <c r="F3471" s="205" t="s">
        <v>15413</v>
      </c>
    </row>
    <row r="3472" spans="1:6" ht="67.5">
      <c r="A3472" s="201" t="s">
        <v>7974</v>
      </c>
      <c r="B3472" s="204" t="s">
        <v>7975</v>
      </c>
      <c r="C3472" s="201" t="s">
        <v>217</v>
      </c>
      <c r="D3472" s="205" t="s">
        <v>17771</v>
      </c>
      <c r="E3472" s="202" t="s">
        <v>18406</v>
      </c>
      <c r="F3472" s="205" t="s">
        <v>22379</v>
      </c>
    </row>
    <row r="3473" spans="1:6" ht="81">
      <c r="A3473" s="201" t="s">
        <v>7976</v>
      </c>
      <c r="B3473" s="204" t="s">
        <v>7977</v>
      </c>
      <c r="C3473" s="201" t="s">
        <v>217</v>
      </c>
      <c r="D3473" s="205" t="s">
        <v>10568</v>
      </c>
      <c r="E3473" s="202" t="s">
        <v>18406</v>
      </c>
      <c r="F3473" s="205" t="s">
        <v>1441</v>
      </c>
    </row>
    <row r="3474" spans="1:6" ht="81">
      <c r="A3474" s="201" t="s">
        <v>7978</v>
      </c>
      <c r="B3474" s="204" t="s">
        <v>7979</v>
      </c>
      <c r="C3474" s="201" t="s">
        <v>217</v>
      </c>
      <c r="D3474" s="205" t="s">
        <v>22380</v>
      </c>
      <c r="E3474" s="202" t="s">
        <v>18406</v>
      </c>
      <c r="F3474" s="205" t="s">
        <v>22381</v>
      </c>
    </row>
    <row r="3475" spans="1:6" ht="81">
      <c r="A3475" s="201" t="s">
        <v>7980</v>
      </c>
      <c r="B3475" s="204" t="s">
        <v>7981</v>
      </c>
      <c r="C3475" s="201" t="s">
        <v>217</v>
      </c>
      <c r="D3475" s="205" t="s">
        <v>17083</v>
      </c>
      <c r="E3475" s="202" t="s">
        <v>18406</v>
      </c>
      <c r="F3475" s="205" t="s">
        <v>17469</v>
      </c>
    </row>
    <row r="3476" spans="1:6" ht="94.5">
      <c r="A3476" s="201" t="s">
        <v>7982</v>
      </c>
      <c r="B3476" s="204" t="s">
        <v>7983</v>
      </c>
      <c r="C3476" s="201" t="s">
        <v>217</v>
      </c>
      <c r="D3476" s="205" t="s">
        <v>22382</v>
      </c>
      <c r="E3476" s="202" t="s">
        <v>18406</v>
      </c>
      <c r="F3476" s="205" t="s">
        <v>22383</v>
      </c>
    </row>
    <row r="3477" spans="1:6" ht="94.5">
      <c r="A3477" s="201" t="s">
        <v>7984</v>
      </c>
      <c r="B3477" s="204" t="s">
        <v>7985</v>
      </c>
      <c r="C3477" s="201" t="s">
        <v>217</v>
      </c>
      <c r="D3477" s="205" t="s">
        <v>22384</v>
      </c>
      <c r="E3477" s="202" t="s">
        <v>18406</v>
      </c>
      <c r="F3477" s="205" t="s">
        <v>22385</v>
      </c>
    </row>
    <row r="3478" spans="1:6" ht="94.5">
      <c r="A3478" s="201" t="s">
        <v>7986</v>
      </c>
      <c r="B3478" s="204" t="s">
        <v>7987</v>
      </c>
      <c r="C3478" s="201" t="s">
        <v>217</v>
      </c>
      <c r="D3478" s="205" t="s">
        <v>22386</v>
      </c>
      <c r="E3478" s="202" t="s">
        <v>18406</v>
      </c>
      <c r="F3478" s="205" t="s">
        <v>17494</v>
      </c>
    </row>
    <row r="3479" spans="1:6" ht="94.5">
      <c r="A3479" s="201" t="s">
        <v>7988</v>
      </c>
      <c r="B3479" s="204" t="s">
        <v>7989</v>
      </c>
      <c r="C3479" s="201" t="s">
        <v>217</v>
      </c>
      <c r="D3479" s="205" t="s">
        <v>14715</v>
      </c>
      <c r="E3479" s="202" t="s">
        <v>18406</v>
      </c>
      <c r="F3479" s="205" t="s">
        <v>22387</v>
      </c>
    </row>
    <row r="3480" spans="1:6" ht="81">
      <c r="A3480" s="201" t="s">
        <v>7991</v>
      </c>
      <c r="B3480" s="204" t="s">
        <v>7992</v>
      </c>
      <c r="C3480" s="201" t="s">
        <v>217</v>
      </c>
      <c r="D3480" s="205" t="s">
        <v>17581</v>
      </c>
      <c r="E3480" s="202" t="s">
        <v>18406</v>
      </c>
      <c r="F3480" s="205" t="s">
        <v>22329</v>
      </c>
    </row>
    <row r="3481" spans="1:6" ht="54">
      <c r="A3481" s="201" t="s">
        <v>7993</v>
      </c>
      <c r="B3481" s="204" t="s">
        <v>7994</v>
      </c>
      <c r="C3481" s="201" t="s">
        <v>217</v>
      </c>
      <c r="D3481" s="205" t="s">
        <v>22388</v>
      </c>
      <c r="E3481" s="202" t="s">
        <v>18406</v>
      </c>
      <c r="F3481" s="205" t="s">
        <v>22389</v>
      </c>
    </row>
    <row r="3482" spans="1:6" ht="54">
      <c r="A3482" s="201" t="s">
        <v>7995</v>
      </c>
      <c r="B3482" s="204" t="s">
        <v>7996</v>
      </c>
      <c r="C3482" s="201" t="s">
        <v>217</v>
      </c>
      <c r="D3482" s="205" t="s">
        <v>22390</v>
      </c>
      <c r="E3482" s="202" t="s">
        <v>18406</v>
      </c>
      <c r="F3482" s="205" t="s">
        <v>22391</v>
      </c>
    </row>
    <row r="3483" spans="1:6" ht="54">
      <c r="A3483" s="201" t="s">
        <v>7997</v>
      </c>
      <c r="B3483" s="204" t="s">
        <v>7998</v>
      </c>
      <c r="C3483" s="201" t="s">
        <v>217</v>
      </c>
      <c r="D3483" s="205" t="s">
        <v>22392</v>
      </c>
      <c r="E3483" s="202" t="s">
        <v>18406</v>
      </c>
      <c r="F3483" s="205" t="s">
        <v>22393</v>
      </c>
    </row>
    <row r="3484" spans="1:6" ht="54">
      <c r="A3484" s="201" t="s">
        <v>7999</v>
      </c>
      <c r="B3484" s="204" t="s">
        <v>8000</v>
      </c>
      <c r="C3484" s="201" t="s">
        <v>217</v>
      </c>
      <c r="D3484" s="205" t="s">
        <v>22394</v>
      </c>
      <c r="E3484" s="202" t="s">
        <v>18406</v>
      </c>
      <c r="F3484" s="205" t="s">
        <v>17271</v>
      </c>
    </row>
    <row r="3485" spans="1:6" ht="54">
      <c r="A3485" s="201" t="s">
        <v>8001</v>
      </c>
      <c r="B3485" s="204" t="s">
        <v>8002</v>
      </c>
      <c r="C3485" s="201" t="s">
        <v>217</v>
      </c>
      <c r="D3485" s="205" t="s">
        <v>19118</v>
      </c>
      <c r="E3485" s="202" t="s">
        <v>18406</v>
      </c>
      <c r="F3485" s="205" t="s">
        <v>22395</v>
      </c>
    </row>
    <row r="3486" spans="1:6" ht="54">
      <c r="A3486" s="201" t="s">
        <v>8003</v>
      </c>
      <c r="B3486" s="204" t="s">
        <v>8004</v>
      </c>
      <c r="C3486" s="201" t="s">
        <v>217</v>
      </c>
      <c r="D3486" s="205" t="s">
        <v>22396</v>
      </c>
      <c r="E3486" s="202" t="s">
        <v>18406</v>
      </c>
      <c r="F3486" s="205" t="s">
        <v>4795</v>
      </c>
    </row>
    <row r="3487" spans="1:6" ht="54">
      <c r="A3487" s="201" t="s">
        <v>8005</v>
      </c>
      <c r="B3487" s="204" t="s">
        <v>8006</v>
      </c>
      <c r="C3487" s="201" t="s">
        <v>217</v>
      </c>
      <c r="D3487" s="205" t="s">
        <v>22397</v>
      </c>
      <c r="E3487" s="202" t="s">
        <v>18406</v>
      </c>
      <c r="F3487" s="205" t="s">
        <v>22398</v>
      </c>
    </row>
    <row r="3488" spans="1:6" ht="54">
      <c r="A3488" s="201" t="s">
        <v>8007</v>
      </c>
      <c r="B3488" s="204" t="s">
        <v>8008</v>
      </c>
      <c r="C3488" s="201" t="s">
        <v>217</v>
      </c>
      <c r="D3488" s="205" t="s">
        <v>22399</v>
      </c>
      <c r="E3488" s="202" t="s">
        <v>18406</v>
      </c>
      <c r="F3488" s="205" t="s">
        <v>22400</v>
      </c>
    </row>
    <row r="3489" spans="1:6" ht="54">
      <c r="A3489" s="201" t="s">
        <v>8009</v>
      </c>
      <c r="B3489" s="204" t="s">
        <v>8010</v>
      </c>
      <c r="C3489" s="201" t="s">
        <v>217</v>
      </c>
      <c r="D3489" s="205" t="s">
        <v>22401</v>
      </c>
      <c r="E3489" s="202" t="s">
        <v>18406</v>
      </c>
      <c r="F3489" s="205" t="s">
        <v>22402</v>
      </c>
    </row>
    <row r="3490" spans="1:6" ht="54">
      <c r="A3490" s="201" t="s">
        <v>8012</v>
      </c>
      <c r="B3490" s="204" t="s">
        <v>8013</v>
      </c>
      <c r="C3490" s="201" t="s">
        <v>217</v>
      </c>
      <c r="D3490" s="205" t="s">
        <v>22403</v>
      </c>
      <c r="E3490" s="202" t="s">
        <v>18406</v>
      </c>
      <c r="F3490" s="205" t="s">
        <v>22404</v>
      </c>
    </row>
    <row r="3491" spans="1:6" ht="54">
      <c r="A3491" s="201" t="s">
        <v>8014</v>
      </c>
      <c r="B3491" s="204" t="s">
        <v>8015</v>
      </c>
      <c r="C3491" s="201" t="s">
        <v>217</v>
      </c>
      <c r="D3491" s="205" t="s">
        <v>18000</v>
      </c>
      <c r="E3491" s="202" t="s">
        <v>18406</v>
      </c>
      <c r="F3491" s="205" t="s">
        <v>22405</v>
      </c>
    </row>
    <row r="3492" spans="1:6" ht="54">
      <c r="A3492" s="201" t="s">
        <v>8016</v>
      </c>
      <c r="B3492" s="204" t="s">
        <v>8017</v>
      </c>
      <c r="C3492" s="201" t="s">
        <v>217</v>
      </c>
      <c r="D3492" s="205" t="s">
        <v>22406</v>
      </c>
      <c r="E3492" s="202" t="s">
        <v>18406</v>
      </c>
      <c r="F3492" s="205" t="s">
        <v>22407</v>
      </c>
    </row>
    <row r="3493" spans="1:6" ht="54">
      <c r="A3493" s="201" t="s">
        <v>8018</v>
      </c>
      <c r="B3493" s="204" t="s">
        <v>8019</v>
      </c>
      <c r="C3493" s="201" t="s">
        <v>217</v>
      </c>
      <c r="D3493" s="205" t="s">
        <v>22408</v>
      </c>
      <c r="E3493" s="202" t="s">
        <v>18406</v>
      </c>
      <c r="F3493" s="205" t="s">
        <v>21810</v>
      </c>
    </row>
    <row r="3494" spans="1:6" ht="54">
      <c r="A3494" s="201" t="s">
        <v>8021</v>
      </c>
      <c r="B3494" s="204" t="s">
        <v>8022</v>
      </c>
      <c r="C3494" s="201" t="s">
        <v>217</v>
      </c>
      <c r="D3494" s="205" t="s">
        <v>22409</v>
      </c>
      <c r="E3494" s="202" t="s">
        <v>18406</v>
      </c>
      <c r="F3494" s="205" t="s">
        <v>22410</v>
      </c>
    </row>
    <row r="3495" spans="1:6" ht="54">
      <c r="A3495" s="201" t="s">
        <v>8023</v>
      </c>
      <c r="B3495" s="204" t="s">
        <v>8024</v>
      </c>
      <c r="C3495" s="201" t="s">
        <v>217</v>
      </c>
      <c r="D3495" s="205" t="s">
        <v>17263</v>
      </c>
      <c r="E3495" s="202" t="s">
        <v>18406</v>
      </c>
      <c r="F3495" s="205" t="s">
        <v>22411</v>
      </c>
    </row>
    <row r="3496" spans="1:6" ht="54">
      <c r="A3496" s="201" t="s">
        <v>8025</v>
      </c>
      <c r="B3496" s="204" t="s">
        <v>8026</v>
      </c>
      <c r="C3496" s="201" t="s">
        <v>217</v>
      </c>
      <c r="D3496" s="205" t="s">
        <v>22412</v>
      </c>
      <c r="E3496" s="202" t="s">
        <v>18406</v>
      </c>
      <c r="F3496" s="205" t="s">
        <v>22413</v>
      </c>
    </row>
    <row r="3497" spans="1:6" ht="54">
      <c r="A3497" s="201" t="s">
        <v>8027</v>
      </c>
      <c r="B3497" s="204" t="s">
        <v>8028</v>
      </c>
      <c r="C3497" s="201" t="s">
        <v>217</v>
      </c>
      <c r="D3497" s="205" t="s">
        <v>22414</v>
      </c>
      <c r="E3497" s="202" t="s">
        <v>18406</v>
      </c>
      <c r="F3497" s="205" t="s">
        <v>22415</v>
      </c>
    </row>
    <row r="3498" spans="1:6" ht="54">
      <c r="A3498" s="201" t="s">
        <v>8029</v>
      </c>
      <c r="B3498" s="204" t="s">
        <v>8030</v>
      </c>
      <c r="C3498" s="201" t="s">
        <v>217</v>
      </c>
      <c r="D3498" s="205" t="s">
        <v>22416</v>
      </c>
      <c r="E3498" s="202" t="s">
        <v>18406</v>
      </c>
      <c r="F3498" s="205" t="s">
        <v>22417</v>
      </c>
    </row>
    <row r="3499" spans="1:6" ht="54">
      <c r="A3499" s="201" t="s">
        <v>8031</v>
      </c>
      <c r="B3499" s="204" t="s">
        <v>8032</v>
      </c>
      <c r="C3499" s="201" t="s">
        <v>217</v>
      </c>
      <c r="D3499" s="205" t="s">
        <v>21501</v>
      </c>
      <c r="E3499" s="202" t="s">
        <v>18406</v>
      </c>
      <c r="F3499" s="205" t="s">
        <v>22418</v>
      </c>
    </row>
    <row r="3500" spans="1:6" ht="54">
      <c r="A3500" s="201" t="s">
        <v>8033</v>
      </c>
      <c r="B3500" s="204" t="s">
        <v>8034</v>
      </c>
      <c r="C3500" s="201" t="s">
        <v>217</v>
      </c>
      <c r="D3500" s="205" t="s">
        <v>22419</v>
      </c>
      <c r="E3500" s="202" t="s">
        <v>18406</v>
      </c>
      <c r="F3500" s="205" t="s">
        <v>22420</v>
      </c>
    </row>
    <row r="3501" spans="1:6" ht="54">
      <c r="A3501" s="201" t="s">
        <v>8035</v>
      </c>
      <c r="B3501" s="204" t="s">
        <v>8036</v>
      </c>
      <c r="C3501" s="201" t="s">
        <v>217</v>
      </c>
      <c r="D3501" s="205" t="s">
        <v>22421</v>
      </c>
      <c r="E3501" s="202" t="s">
        <v>18406</v>
      </c>
      <c r="F3501" s="205" t="s">
        <v>22422</v>
      </c>
    </row>
    <row r="3502" spans="1:6" ht="54">
      <c r="A3502" s="201" t="s">
        <v>8037</v>
      </c>
      <c r="B3502" s="204" t="s">
        <v>8038</v>
      </c>
      <c r="C3502" s="201" t="s">
        <v>217</v>
      </c>
      <c r="D3502" s="205" t="s">
        <v>17149</v>
      </c>
      <c r="E3502" s="202" t="s">
        <v>18406</v>
      </c>
      <c r="F3502" s="205" t="s">
        <v>22423</v>
      </c>
    </row>
    <row r="3503" spans="1:6" ht="54">
      <c r="A3503" s="201" t="s">
        <v>8039</v>
      </c>
      <c r="B3503" s="204" t="s">
        <v>8040</v>
      </c>
      <c r="C3503" s="201" t="s">
        <v>217</v>
      </c>
      <c r="D3503" s="205" t="s">
        <v>22424</v>
      </c>
      <c r="E3503" s="202" t="s">
        <v>18406</v>
      </c>
      <c r="F3503" s="205" t="s">
        <v>22425</v>
      </c>
    </row>
    <row r="3504" spans="1:6" ht="54">
      <c r="A3504" s="201" t="s">
        <v>8041</v>
      </c>
      <c r="B3504" s="204" t="s">
        <v>8042</v>
      </c>
      <c r="C3504" s="201" t="s">
        <v>217</v>
      </c>
      <c r="D3504" s="205" t="s">
        <v>22426</v>
      </c>
      <c r="E3504" s="202" t="s">
        <v>18406</v>
      </c>
      <c r="F3504" s="205" t="s">
        <v>22427</v>
      </c>
    </row>
    <row r="3505" spans="1:6" ht="54">
      <c r="A3505" s="201" t="s">
        <v>8043</v>
      </c>
      <c r="B3505" s="204" t="s">
        <v>8044</v>
      </c>
      <c r="C3505" s="201" t="s">
        <v>217</v>
      </c>
      <c r="D3505" s="205" t="s">
        <v>11673</v>
      </c>
      <c r="E3505" s="202" t="s">
        <v>18406</v>
      </c>
      <c r="F3505" s="205" t="s">
        <v>17578</v>
      </c>
    </row>
    <row r="3506" spans="1:6" ht="54">
      <c r="A3506" s="201" t="s">
        <v>8046</v>
      </c>
      <c r="B3506" s="204" t="s">
        <v>8047</v>
      </c>
      <c r="C3506" s="201" t="s">
        <v>217</v>
      </c>
      <c r="D3506" s="205" t="s">
        <v>17228</v>
      </c>
      <c r="E3506" s="202" t="s">
        <v>18406</v>
      </c>
      <c r="F3506" s="205" t="s">
        <v>22428</v>
      </c>
    </row>
    <row r="3507" spans="1:6" ht="54">
      <c r="A3507" s="201" t="s">
        <v>8049</v>
      </c>
      <c r="B3507" s="204" t="s">
        <v>8050</v>
      </c>
      <c r="C3507" s="201" t="s">
        <v>217</v>
      </c>
      <c r="D3507" s="205" t="s">
        <v>22429</v>
      </c>
      <c r="E3507" s="202" t="s">
        <v>18406</v>
      </c>
      <c r="F3507" s="205" t="s">
        <v>17743</v>
      </c>
    </row>
    <row r="3508" spans="1:6" ht="54">
      <c r="A3508" s="201" t="s">
        <v>8051</v>
      </c>
      <c r="B3508" s="204" t="s">
        <v>8052</v>
      </c>
      <c r="C3508" s="201" t="s">
        <v>217</v>
      </c>
      <c r="D3508" s="205" t="s">
        <v>22430</v>
      </c>
      <c r="E3508" s="202" t="s">
        <v>18406</v>
      </c>
      <c r="F3508" s="205" t="s">
        <v>19045</v>
      </c>
    </row>
    <row r="3509" spans="1:6" ht="54">
      <c r="A3509" s="201" t="s">
        <v>8053</v>
      </c>
      <c r="B3509" s="204" t="s">
        <v>8054</v>
      </c>
      <c r="C3509" s="201" t="s">
        <v>217</v>
      </c>
      <c r="D3509" s="205" t="s">
        <v>22431</v>
      </c>
      <c r="E3509" s="202" t="s">
        <v>18406</v>
      </c>
      <c r="F3509" s="205" t="s">
        <v>22432</v>
      </c>
    </row>
    <row r="3510" spans="1:6" ht="54">
      <c r="A3510" s="201" t="s">
        <v>8055</v>
      </c>
      <c r="B3510" s="204" t="s">
        <v>8056</v>
      </c>
      <c r="C3510" s="201" t="s">
        <v>217</v>
      </c>
      <c r="D3510" s="205" t="s">
        <v>21068</v>
      </c>
      <c r="E3510" s="202" t="s">
        <v>18406</v>
      </c>
      <c r="F3510" s="205" t="s">
        <v>22433</v>
      </c>
    </row>
    <row r="3511" spans="1:6" ht="54">
      <c r="A3511" s="201" t="s">
        <v>8058</v>
      </c>
      <c r="B3511" s="204" t="s">
        <v>8059</v>
      </c>
      <c r="C3511" s="201" t="s">
        <v>217</v>
      </c>
      <c r="D3511" s="205" t="s">
        <v>22434</v>
      </c>
      <c r="E3511" s="202" t="s">
        <v>18406</v>
      </c>
      <c r="F3511" s="205" t="s">
        <v>22435</v>
      </c>
    </row>
    <row r="3512" spans="1:6" ht="54">
      <c r="A3512" s="201" t="s">
        <v>8060</v>
      </c>
      <c r="B3512" s="204" t="s">
        <v>8061</v>
      </c>
      <c r="C3512" s="201" t="s">
        <v>217</v>
      </c>
      <c r="D3512" s="205" t="s">
        <v>22436</v>
      </c>
      <c r="E3512" s="202" t="s">
        <v>18406</v>
      </c>
      <c r="F3512" s="205" t="s">
        <v>22437</v>
      </c>
    </row>
    <row r="3513" spans="1:6" ht="54">
      <c r="A3513" s="201" t="s">
        <v>8063</v>
      </c>
      <c r="B3513" s="204" t="s">
        <v>8064</v>
      </c>
      <c r="C3513" s="201" t="s">
        <v>217</v>
      </c>
      <c r="D3513" s="205" t="s">
        <v>22438</v>
      </c>
      <c r="E3513" s="202" t="s">
        <v>18406</v>
      </c>
      <c r="F3513" s="205" t="s">
        <v>22439</v>
      </c>
    </row>
    <row r="3514" spans="1:6" ht="54">
      <c r="A3514" s="201" t="s">
        <v>8066</v>
      </c>
      <c r="B3514" s="204" t="s">
        <v>8067</v>
      </c>
      <c r="C3514" s="201" t="s">
        <v>217</v>
      </c>
      <c r="D3514" s="205" t="s">
        <v>22440</v>
      </c>
      <c r="E3514" s="202" t="s">
        <v>18406</v>
      </c>
      <c r="F3514" s="205" t="s">
        <v>6856</v>
      </c>
    </row>
    <row r="3515" spans="1:6" ht="54">
      <c r="A3515" s="201" t="s">
        <v>8068</v>
      </c>
      <c r="B3515" s="204" t="s">
        <v>8069</v>
      </c>
      <c r="C3515" s="201" t="s">
        <v>217</v>
      </c>
      <c r="D3515" s="205" t="s">
        <v>22441</v>
      </c>
      <c r="E3515" s="202" t="s">
        <v>18406</v>
      </c>
      <c r="F3515" s="205" t="s">
        <v>22442</v>
      </c>
    </row>
    <row r="3516" spans="1:6" ht="54">
      <c r="A3516" s="201" t="s">
        <v>8070</v>
      </c>
      <c r="B3516" s="204" t="s">
        <v>8071</v>
      </c>
      <c r="C3516" s="201" t="s">
        <v>217</v>
      </c>
      <c r="D3516" s="205" t="s">
        <v>22443</v>
      </c>
      <c r="E3516" s="202" t="s">
        <v>18406</v>
      </c>
      <c r="F3516" s="205" t="s">
        <v>22444</v>
      </c>
    </row>
    <row r="3517" spans="1:6" ht="67.5">
      <c r="A3517" s="201" t="s">
        <v>8072</v>
      </c>
      <c r="B3517" s="204" t="s">
        <v>8073</v>
      </c>
      <c r="C3517" s="201" t="s">
        <v>217</v>
      </c>
      <c r="D3517" s="205" t="s">
        <v>22445</v>
      </c>
      <c r="E3517" s="202" t="s">
        <v>18406</v>
      </c>
      <c r="F3517" s="205" t="s">
        <v>8848</v>
      </c>
    </row>
    <row r="3518" spans="1:6" ht="67.5">
      <c r="A3518" s="201" t="s">
        <v>8074</v>
      </c>
      <c r="B3518" s="204" t="s">
        <v>8075</v>
      </c>
      <c r="C3518" s="201" t="s">
        <v>217</v>
      </c>
      <c r="D3518" s="205" t="s">
        <v>22446</v>
      </c>
      <c r="E3518" s="202" t="s">
        <v>18406</v>
      </c>
      <c r="F3518" s="205" t="s">
        <v>22447</v>
      </c>
    </row>
    <row r="3519" spans="1:6" ht="67.5">
      <c r="A3519" s="201" t="s">
        <v>8076</v>
      </c>
      <c r="B3519" s="204" t="s">
        <v>8077</v>
      </c>
      <c r="C3519" s="201" t="s">
        <v>217</v>
      </c>
      <c r="D3519" s="205" t="s">
        <v>22448</v>
      </c>
      <c r="E3519" s="202" t="s">
        <v>18406</v>
      </c>
      <c r="F3519" s="205" t="s">
        <v>22449</v>
      </c>
    </row>
    <row r="3520" spans="1:6" ht="67.5">
      <c r="A3520" s="201" t="s">
        <v>8078</v>
      </c>
      <c r="B3520" s="204" t="s">
        <v>8079</v>
      </c>
      <c r="C3520" s="201" t="s">
        <v>217</v>
      </c>
      <c r="D3520" s="205" t="s">
        <v>22450</v>
      </c>
      <c r="E3520" s="202" t="s">
        <v>18406</v>
      </c>
      <c r="F3520" s="205" t="s">
        <v>17253</v>
      </c>
    </row>
    <row r="3521" spans="1:6" ht="67.5">
      <c r="A3521" s="201" t="s">
        <v>8080</v>
      </c>
      <c r="B3521" s="204" t="s">
        <v>8081</v>
      </c>
      <c r="C3521" s="201" t="s">
        <v>217</v>
      </c>
      <c r="D3521" s="205" t="s">
        <v>22451</v>
      </c>
      <c r="E3521" s="202" t="s">
        <v>18406</v>
      </c>
      <c r="F3521" s="205" t="s">
        <v>22452</v>
      </c>
    </row>
    <row r="3522" spans="1:6" ht="54">
      <c r="A3522" s="201" t="s">
        <v>8082</v>
      </c>
      <c r="B3522" s="204" t="s">
        <v>8083</v>
      </c>
      <c r="C3522" s="201" t="s">
        <v>217</v>
      </c>
      <c r="D3522" s="205" t="s">
        <v>17265</v>
      </c>
      <c r="E3522" s="202" t="s">
        <v>18406</v>
      </c>
      <c r="F3522" s="205" t="s">
        <v>17565</v>
      </c>
    </row>
    <row r="3523" spans="1:6" ht="54">
      <c r="A3523" s="201" t="s">
        <v>8084</v>
      </c>
      <c r="B3523" s="204" t="s">
        <v>8085</v>
      </c>
      <c r="C3523" s="201" t="s">
        <v>217</v>
      </c>
      <c r="D3523" s="205" t="s">
        <v>22453</v>
      </c>
      <c r="E3523" s="202" t="s">
        <v>18406</v>
      </c>
      <c r="F3523" s="205" t="s">
        <v>22454</v>
      </c>
    </row>
    <row r="3524" spans="1:6" ht="54">
      <c r="A3524" s="201" t="s">
        <v>8086</v>
      </c>
      <c r="B3524" s="204" t="s">
        <v>8087</v>
      </c>
      <c r="C3524" s="201" t="s">
        <v>217</v>
      </c>
      <c r="D3524" s="205" t="s">
        <v>22455</v>
      </c>
      <c r="E3524" s="202" t="s">
        <v>18406</v>
      </c>
      <c r="F3524" s="205" t="s">
        <v>22456</v>
      </c>
    </row>
    <row r="3525" spans="1:6" ht="54">
      <c r="A3525" s="201" t="s">
        <v>8088</v>
      </c>
      <c r="B3525" s="204" t="s">
        <v>8089</v>
      </c>
      <c r="C3525" s="201" t="s">
        <v>217</v>
      </c>
      <c r="D3525" s="205" t="s">
        <v>8437</v>
      </c>
      <c r="E3525" s="202" t="s">
        <v>18406</v>
      </c>
      <c r="F3525" s="205" t="s">
        <v>22457</v>
      </c>
    </row>
    <row r="3526" spans="1:6" ht="54">
      <c r="A3526" s="201" t="s">
        <v>8091</v>
      </c>
      <c r="B3526" s="204" t="s">
        <v>8092</v>
      </c>
      <c r="C3526" s="201" t="s">
        <v>217</v>
      </c>
      <c r="D3526" s="205" t="s">
        <v>22458</v>
      </c>
      <c r="E3526" s="202" t="s">
        <v>18406</v>
      </c>
      <c r="F3526" s="205" t="s">
        <v>22459</v>
      </c>
    </row>
    <row r="3527" spans="1:6" ht="67.5">
      <c r="A3527" s="201" t="s">
        <v>8093</v>
      </c>
      <c r="B3527" s="204" t="s">
        <v>8094</v>
      </c>
      <c r="C3527" s="201" t="s">
        <v>217</v>
      </c>
      <c r="D3527" s="205" t="s">
        <v>22460</v>
      </c>
      <c r="E3527" s="202" t="s">
        <v>18406</v>
      </c>
      <c r="F3527" s="205" t="s">
        <v>17492</v>
      </c>
    </row>
    <row r="3528" spans="1:6" ht="67.5">
      <c r="A3528" s="201" t="s">
        <v>8095</v>
      </c>
      <c r="B3528" s="204" t="s">
        <v>8096</v>
      </c>
      <c r="C3528" s="201" t="s">
        <v>217</v>
      </c>
      <c r="D3528" s="205" t="s">
        <v>22461</v>
      </c>
      <c r="E3528" s="202" t="s">
        <v>18406</v>
      </c>
      <c r="F3528" s="205" t="s">
        <v>22462</v>
      </c>
    </row>
    <row r="3529" spans="1:6" ht="67.5">
      <c r="A3529" s="201" t="s">
        <v>8098</v>
      </c>
      <c r="B3529" s="204" t="s">
        <v>8099</v>
      </c>
      <c r="C3529" s="201" t="s">
        <v>217</v>
      </c>
      <c r="D3529" s="205" t="s">
        <v>22463</v>
      </c>
      <c r="E3529" s="202" t="s">
        <v>18406</v>
      </c>
      <c r="F3529" s="205" t="s">
        <v>4233</v>
      </c>
    </row>
    <row r="3530" spans="1:6" ht="67.5">
      <c r="A3530" s="201" t="s">
        <v>8100</v>
      </c>
      <c r="B3530" s="204" t="s">
        <v>8101</v>
      </c>
      <c r="C3530" s="201" t="s">
        <v>217</v>
      </c>
      <c r="D3530" s="205" t="s">
        <v>22464</v>
      </c>
      <c r="E3530" s="202" t="s">
        <v>18406</v>
      </c>
      <c r="F3530" s="205" t="s">
        <v>22465</v>
      </c>
    </row>
    <row r="3531" spans="1:6" ht="67.5">
      <c r="A3531" s="201" t="s">
        <v>8103</v>
      </c>
      <c r="B3531" s="204" t="s">
        <v>8104</v>
      </c>
      <c r="C3531" s="201" t="s">
        <v>217</v>
      </c>
      <c r="D3531" s="205" t="s">
        <v>22466</v>
      </c>
      <c r="E3531" s="202" t="s">
        <v>18406</v>
      </c>
      <c r="F3531" s="205" t="s">
        <v>17255</v>
      </c>
    </row>
    <row r="3532" spans="1:6" ht="67.5">
      <c r="A3532" s="201" t="s">
        <v>8106</v>
      </c>
      <c r="B3532" s="204" t="s">
        <v>8107</v>
      </c>
      <c r="C3532" s="201" t="s">
        <v>217</v>
      </c>
      <c r="D3532" s="205" t="s">
        <v>8907</v>
      </c>
      <c r="E3532" s="202" t="s">
        <v>18406</v>
      </c>
      <c r="F3532" s="205" t="s">
        <v>10436</v>
      </c>
    </row>
    <row r="3533" spans="1:6" ht="67.5">
      <c r="A3533" s="201" t="s">
        <v>8108</v>
      </c>
      <c r="B3533" s="204" t="s">
        <v>8109</v>
      </c>
      <c r="C3533" s="201" t="s">
        <v>217</v>
      </c>
      <c r="D3533" s="205" t="s">
        <v>975</v>
      </c>
      <c r="E3533" s="202" t="s">
        <v>18406</v>
      </c>
      <c r="F3533" s="205" t="s">
        <v>22467</v>
      </c>
    </row>
    <row r="3534" spans="1:6" ht="54">
      <c r="A3534" s="201" t="s">
        <v>8110</v>
      </c>
      <c r="B3534" s="204" t="s">
        <v>8111</v>
      </c>
      <c r="C3534" s="201" t="s">
        <v>217</v>
      </c>
      <c r="D3534" s="205" t="s">
        <v>22468</v>
      </c>
      <c r="E3534" s="202" t="s">
        <v>18406</v>
      </c>
      <c r="F3534" s="205" t="s">
        <v>9675</v>
      </c>
    </row>
    <row r="3535" spans="1:6" ht="54">
      <c r="A3535" s="201" t="s">
        <v>8112</v>
      </c>
      <c r="B3535" s="204" t="s">
        <v>8113</v>
      </c>
      <c r="C3535" s="201" t="s">
        <v>217</v>
      </c>
      <c r="D3535" s="205" t="s">
        <v>19157</v>
      </c>
      <c r="E3535" s="202" t="s">
        <v>18406</v>
      </c>
      <c r="F3535" s="205" t="s">
        <v>22469</v>
      </c>
    </row>
    <row r="3536" spans="1:6" ht="54">
      <c r="A3536" s="201" t="s">
        <v>8114</v>
      </c>
      <c r="B3536" s="204" t="s">
        <v>8115</v>
      </c>
      <c r="C3536" s="201" t="s">
        <v>217</v>
      </c>
      <c r="D3536" s="205" t="s">
        <v>22470</v>
      </c>
      <c r="E3536" s="202" t="s">
        <v>18406</v>
      </c>
      <c r="F3536" s="205" t="s">
        <v>8121</v>
      </c>
    </row>
    <row r="3537" spans="1:6" ht="81">
      <c r="A3537" s="201" t="s">
        <v>8116</v>
      </c>
      <c r="B3537" s="204" t="s">
        <v>8117</v>
      </c>
      <c r="C3537" s="201" t="s">
        <v>217</v>
      </c>
      <c r="D3537" s="205" t="s">
        <v>17627</v>
      </c>
      <c r="E3537" s="202" t="s">
        <v>18406</v>
      </c>
      <c r="F3537" s="205" t="s">
        <v>6816</v>
      </c>
    </row>
    <row r="3538" spans="1:6" ht="81">
      <c r="A3538" s="201" t="s">
        <v>8119</v>
      </c>
      <c r="B3538" s="204" t="s">
        <v>8120</v>
      </c>
      <c r="C3538" s="201" t="s">
        <v>217</v>
      </c>
      <c r="D3538" s="205" t="s">
        <v>6955</v>
      </c>
      <c r="E3538" s="202" t="s">
        <v>18406</v>
      </c>
      <c r="F3538" s="205" t="s">
        <v>22471</v>
      </c>
    </row>
    <row r="3539" spans="1:6" ht="81">
      <c r="A3539" s="201" t="s">
        <v>8122</v>
      </c>
      <c r="B3539" s="204" t="s">
        <v>8123</v>
      </c>
      <c r="C3539" s="201" t="s">
        <v>217</v>
      </c>
      <c r="D3539" s="205" t="s">
        <v>16600</v>
      </c>
      <c r="E3539" s="202" t="s">
        <v>18406</v>
      </c>
      <c r="F3539" s="205" t="s">
        <v>22472</v>
      </c>
    </row>
    <row r="3540" spans="1:6" ht="81">
      <c r="A3540" s="201" t="s">
        <v>8124</v>
      </c>
      <c r="B3540" s="204" t="s">
        <v>8125</v>
      </c>
      <c r="C3540" s="201" t="s">
        <v>217</v>
      </c>
      <c r="D3540" s="205" t="s">
        <v>22473</v>
      </c>
      <c r="E3540" s="202" t="s">
        <v>18406</v>
      </c>
      <c r="F3540" s="205" t="s">
        <v>22474</v>
      </c>
    </row>
    <row r="3541" spans="1:6" ht="81">
      <c r="A3541" s="201" t="s">
        <v>8126</v>
      </c>
      <c r="B3541" s="204" t="s">
        <v>8127</v>
      </c>
      <c r="C3541" s="201" t="s">
        <v>217</v>
      </c>
      <c r="D3541" s="205" t="s">
        <v>17223</v>
      </c>
      <c r="E3541" s="202" t="s">
        <v>18406</v>
      </c>
      <c r="F3541" s="205" t="s">
        <v>22475</v>
      </c>
    </row>
    <row r="3542" spans="1:6" ht="81">
      <c r="A3542" s="201" t="s">
        <v>8128</v>
      </c>
      <c r="B3542" s="204" t="s">
        <v>8129</v>
      </c>
      <c r="C3542" s="201" t="s">
        <v>217</v>
      </c>
      <c r="D3542" s="205" t="s">
        <v>22476</v>
      </c>
      <c r="E3542" s="202" t="s">
        <v>18406</v>
      </c>
      <c r="F3542" s="205" t="s">
        <v>22477</v>
      </c>
    </row>
    <row r="3543" spans="1:6" ht="81">
      <c r="A3543" s="201" t="s">
        <v>8130</v>
      </c>
      <c r="B3543" s="204" t="s">
        <v>8131</v>
      </c>
      <c r="C3543" s="201" t="s">
        <v>217</v>
      </c>
      <c r="D3543" s="205" t="s">
        <v>22478</v>
      </c>
      <c r="E3543" s="202" t="s">
        <v>18406</v>
      </c>
      <c r="F3543" s="205" t="s">
        <v>22479</v>
      </c>
    </row>
    <row r="3544" spans="1:6" ht="67.5">
      <c r="A3544" s="201" t="s">
        <v>8132</v>
      </c>
      <c r="B3544" s="204" t="s">
        <v>8133</v>
      </c>
      <c r="C3544" s="201" t="s">
        <v>217</v>
      </c>
      <c r="D3544" s="205" t="s">
        <v>270</v>
      </c>
      <c r="E3544" s="202" t="s">
        <v>18406</v>
      </c>
      <c r="F3544" s="205" t="s">
        <v>7883</v>
      </c>
    </row>
    <row r="3545" spans="1:6" ht="67.5">
      <c r="A3545" s="201" t="s">
        <v>8135</v>
      </c>
      <c r="B3545" s="204" t="s">
        <v>8136</v>
      </c>
      <c r="C3545" s="201" t="s">
        <v>217</v>
      </c>
      <c r="D3545" s="205" t="s">
        <v>21759</v>
      </c>
      <c r="E3545" s="202" t="s">
        <v>18406</v>
      </c>
      <c r="F3545" s="205" t="s">
        <v>6478</v>
      </c>
    </row>
    <row r="3546" spans="1:6" ht="67.5">
      <c r="A3546" s="201" t="s">
        <v>8137</v>
      </c>
      <c r="B3546" s="204" t="s">
        <v>8138</v>
      </c>
      <c r="C3546" s="201" t="s">
        <v>217</v>
      </c>
      <c r="D3546" s="205" t="s">
        <v>15901</v>
      </c>
      <c r="E3546" s="202" t="s">
        <v>18406</v>
      </c>
      <c r="F3546" s="205" t="s">
        <v>10119</v>
      </c>
    </row>
    <row r="3547" spans="1:6" ht="67.5">
      <c r="A3547" s="201" t="s">
        <v>8140</v>
      </c>
      <c r="B3547" s="204" t="s">
        <v>8141</v>
      </c>
      <c r="C3547" s="201" t="s">
        <v>217</v>
      </c>
      <c r="D3547" s="205" t="s">
        <v>12433</v>
      </c>
      <c r="E3547" s="202" t="s">
        <v>18406</v>
      </c>
      <c r="F3547" s="205" t="s">
        <v>19447</v>
      </c>
    </row>
    <row r="3548" spans="1:6" ht="67.5">
      <c r="A3548" s="201" t="s">
        <v>8143</v>
      </c>
      <c r="B3548" s="204" t="s">
        <v>8144</v>
      </c>
      <c r="C3548" s="201" t="s">
        <v>217</v>
      </c>
      <c r="D3548" s="205" t="s">
        <v>22480</v>
      </c>
      <c r="E3548" s="202" t="s">
        <v>18406</v>
      </c>
      <c r="F3548" s="205" t="s">
        <v>22481</v>
      </c>
    </row>
    <row r="3549" spans="1:6" ht="67.5">
      <c r="A3549" s="201" t="s">
        <v>8146</v>
      </c>
      <c r="B3549" s="204" t="s">
        <v>8147</v>
      </c>
      <c r="C3549" s="201" t="s">
        <v>217</v>
      </c>
      <c r="D3549" s="205" t="s">
        <v>14019</v>
      </c>
      <c r="E3549" s="202" t="s">
        <v>18406</v>
      </c>
      <c r="F3549" s="205" t="s">
        <v>22482</v>
      </c>
    </row>
    <row r="3550" spans="1:6" ht="67.5">
      <c r="A3550" s="201" t="s">
        <v>8148</v>
      </c>
      <c r="B3550" s="204" t="s">
        <v>8149</v>
      </c>
      <c r="C3550" s="201" t="s">
        <v>217</v>
      </c>
      <c r="D3550" s="205" t="s">
        <v>22483</v>
      </c>
      <c r="E3550" s="202" t="s">
        <v>18406</v>
      </c>
      <c r="F3550" s="205" t="s">
        <v>20648</v>
      </c>
    </row>
    <row r="3551" spans="1:6" ht="67.5">
      <c r="A3551" s="201" t="s">
        <v>8151</v>
      </c>
      <c r="B3551" s="204" t="s">
        <v>8152</v>
      </c>
      <c r="C3551" s="201" t="s">
        <v>217</v>
      </c>
      <c r="D3551" s="205" t="s">
        <v>17976</v>
      </c>
      <c r="E3551" s="202" t="s">
        <v>18406</v>
      </c>
      <c r="F3551" s="205" t="s">
        <v>22484</v>
      </c>
    </row>
    <row r="3552" spans="1:6" ht="67.5">
      <c r="A3552" s="201" t="s">
        <v>8153</v>
      </c>
      <c r="B3552" s="204" t="s">
        <v>8154</v>
      </c>
      <c r="C3552" s="201" t="s">
        <v>217</v>
      </c>
      <c r="D3552" s="205" t="s">
        <v>10667</v>
      </c>
      <c r="E3552" s="202" t="s">
        <v>18406</v>
      </c>
      <c r="F3552" s="205" t="s">
        <v>17359</v>
      </c>
    </row>
    <row r="3553" spans="1:6" ht="67.5">
      <c r="A3553" s="201" t="s">
        <v>8155</v>
      </c>
      <c r="B3553" s="204" t="s">
        <v>8156</v>
      </c>
      <c r="C3553" s="201" t="s">
        <v>217</v>
      </c>
      <c r="D3553" s="205" t="s">
        <v>22485</v>
      </c>
      <c r="E3553" s="202" t="s">
        <v>18406</v>
      </c>
      <c r="F3553" s="205" t="s">
        <v>22486</v>
      </c>
    </row>
    <row r="3554" spans="1:6" ht="67.5">
      <c r="A3554" s="201" t="s">
        <v>8158</v>
      </c>
      <c r="B3554" s="204" t="s">
        <v>8159</v>
      </c>
      <c r="C3554" s="201" t="s">
        <v>217</v>
      </c>
      <c r="D3554" s="205" t="s">
        <v>17615</v>
      </c>
      <c r="E3554" s="202" t="s">
        <v>18406</v>
      </c>
      <c r="F3554" s="205" t="s">
        <v>22487</v>
      </c>
    </row>
    <row r="3555" spans="1:6" ht="67.5">
      <c r="A3555" s="201" t="s">
        <v>8160</v>
      </c>
      <c r="B3555" s="204" t="s">
        <v>8161</v>
      </c>
      <c r="C3555" s="201" t="s">
        <v>217</v>
      </c>
      <c r="D3555" s="205" t="s">
        <v>14794</v>
      </c>
      <c r="E3555" s="202" t="s">
        <v>18406</v>
      </c>
      <c r="F3555" s="205" t="s">
        <v>22488</v>
      </c>
    </row>
    <row r="3556" spans="1:6" ht="67.5">
      <c r="A3556" s="201" t="s">
        <v>8162</v>
      </c>
      <c r="B3556" s="204" t="s">
        <v>8163</v>
      </c>
      <c r="C3556" s="201" t="s">
        <v>217</v>
      </c>
      <c r="D3556" s="205" t="s">
        <v>22489</v>
      </c>
      <c r="E3556" s="202" t="s">
        <v>18406</v>
      </c>
      <c r="F3556" s="205" t="s">
        <v>22490</v>
      </c>
    </row>
    <row r="3557" spans="1:6" ht="67.5">
      <c r="A3557" s="201" t="s">
        <v>8165</v>
      </c>
      <c r="B3557" s="204" t="s">
        <v>8166</v>
      </c>
      <c r="C3557" s="201" t="s">
        <v>217</v>
      </c>
      <c r="D3557" s="205" t="s">
        <v>13276</v>
      </c>
      <c r="E3557" s="202" t="s">
        <v>18406</v>
      </c>
      <c r="F3557" s="205" t="s">
        <v>22491</v>
      </c>
    </row>
    <row r="3558" spans="1:6" ht="67.5">
      <c r="A3558" s="201" t="s">
        <v>8167</v>
      </c>
      <c r="B3558" s="204" t="s">
        <v>8168</v>
      </c>
      <c r="C3558" s="201" t="s">
        <v>217</v>
      </c>
      <c r="D3558" s="205" t="s">
        <v>22492</v>
      </c>
      <c r="E3558" s="202" t="s">
        <v>18406</v>
      </c>
      <c r="F3558" s="205" t="s">
        <v>17118</v>
      </c>
    </row>
    <row r="3559" spans="1:6" ht="67.5">
      <c r="A3559" s="201" t="s">
        <v>8169</v>
      </c>
      <c r="B3559" s="204" t="s">
        <v>8170</v>
      </c>
      <c r="C3559" s="201" t="s">
        <v>217</v>
      </c>
      <c r="D3559" s="205" t="s">
        <v>22493</v>
      </c>
      <c r="E3559" s="202" t="s">
        <v>18406</v>
      </c>
      <c r="F3559" s="205" t="s">
        <v>22494</v>
      </c>
    </row>
    <row r="3560" spans="1:6" ht="54">
      <c r="A3560" s="201" t="s">
        <v>8171</v>
      </c>
      <c r="B3560" s="204" t="s">
        <v>8172</v>
      </c>
      <c r="C3560" s="201" t="s">
        <v>217</v>
      </c>
      <c r="D3560" s="205" t="s">
        <v>22495</v>
      </c>
      <c r="E3560" s="202" t="s">
        <v>18406</v>
      </c>
      <c r="F3560" s="205" t="s">
        <v>22496</v>
      </c>
    </row>
    <row r="3561" spans="1:6" ht="40.5">
      <c r="A3561" s="201" t="s">
        <v>8173</v>
      </c>
      <c r="B3561" s="204" t="s">
        <v>8174</v>
      </c>
      <c r="C3561" s="201" t="s">
        <v>217</v>
      </c>
      <c r="D3561" s="205" t="s">
        <v>16195</v>
      </c>
      <c r="E3561" s="202" t="s">
        <v>18406</v>
      </c>
      <c r="F3561" s="205" t="s">
        <v>22497</v>
      </c>
    </row>
    <row r="3562" spans="1:6" ht="40.5">
      <c r="A3562" s="201" t="s">
        <v>8175</v>
      </c>
      <c r="B3562" s="204" t="s">
        <v>8176</v>
      </c>
      <c r="C3562" s="201" t="s">
        <v>217</v>
      </c>
      <c r="D3562" s="205" t="s">
        <v>2411</v>
      </c>
      <c r="E3562" s="202" t="s">
        <v>18406</v>
      </c>
      <c r="F3562" s="205" t="s">
        <v>17619</v>
      </c>
    </row>
    <row r="3563" spans="1:6" ht="54">
      <c r="A3563" s="201" t="s">
        <v>8178</v>
      </c>
      <c r="B3563" s="204" t="s">
        <v>8179</v>
      </c>
      <c r="C3563" s="201" t="s">
        <v>217</v>
      </c>
      <c r="D3563" s="205" t="s">
        <v>9069</v>
      </c>
      <c r="E3563" s="202" t="s">
        <v>18406</v>
      </c>
      <c r="F3563" s="205" t="s">
        <v>1767</v>
      </c>
    </row>
    <row r="3564" spans="1:6" ht="54">
      <c r="A3564" s="201" t="s">
        <v>8180</v>
      </c>
      <c r="B3564" s="204" t="s">
        <v>8181</v>
      </c>
      <c r="C3564" s="201" t="s">
        <v>217</v>
      </c>
      <c r="D3564" s="205" t="s">
        <v>22498</v>
      </c>
      <c r="E3564" s="202" t="s">
        <v>18406</v>
      </c>
      <c r="F3564" s="205" t="s">
        <v>13646</v>
      </c>
    </row>
    <row r="3565" spans="1:6" ht="54">
      <c r="A3565" s="201" t="s">
        <v>8183</v>
      </c>
      <c r="B3565" s="204" t="s">
        <v>8184</v>
      </c>
      <c r="C3565" s="201" t="s">
        <v>217</v>
      </c>
      <c r="D3565" s="205" t="s">
        <v>14756</v>
      </c>
      <c r="E3565" s="202" t="s">
        <v>18406</v>
      </c>
      <c r="F3565" s="205" t="s">
        <v>12693</v>
      </c>
    </row>
    <row r="3566" spans="1:6" ht="54">
      <c r="A3566" s="201" t="s">
        <v>8186</v>
      </c>
      <c r="B3566" s="204" t="s">
        <v>8187</v>
      </c>
      <c r="C3566" s="201" t="s">
        <v>217</v>
      </c>
      <c r="D3566" s="205" t="s">
        <v>18407</v>
      </c>
      <c r="E3566" s="202" t="s">
        <v>18406</v>
      </c>
      <c r="F3566" s="205" t="s">
        <v>19770</v>
      </c>
    </row>
    <row r="3567" spans="1:6" ht="54">
      <c r="A3567" s="201" t="s">
        <v>8189</v>
      </c>
      <c r="B3567" s="204" t="s">
        <v>8190</v>
      </c>
      <c r="C3567" s="201" t="s">
        <v>217</v>
      </c>
      <c r="D3567" s="205" t="s">
        <v>12430</v>
      </c>
      <c r="E3567" s="202" t="s">
        <v>18406</v>
      </c>
      <c r="F3567" s="205" t="s">
        <v>8549</v>
      </c>
    </row>
    <row r="3568" spans="1:6" ht="54">
      <c r="A3568" s="201" t="s">
        <v>8191</v>
      </c>
      <c r="B3568" s="204" t="s">
        <v>8192</v>
      </c>
      <c r="C3568" s="201" t="s">
        <v>217</v>
      </c>
      <c r="D3568" s="205" t="s">
        <v>22499</v>
      </c>
      <c r="E3568" s="202" t="s">
        <v>18406</v>
      </c>
      <c r="F3568" s="205" t="s">
        <v>11047</v>
      </c>
    </row>
    <row r="3569" spans="1:6" ht="40.5">
      <c r="A3569" s="201" t="s">
        <v>8194</v>
      </c>
      <c r="B3569" s="204" t="s">
        <v>8195</v>
      </c>
      <c r="C3569" s="201" t="s">
        <v>217</v>
      </c>
      <c r="D3569" s="205" t="s">
        <v>12584</v>
      </c>
      <c r="E3569" s="202" t="s">
        <v>18406</v>
      </c>
      <c r="F3569" s="205" t="s">
        <v>8674</v>
      </c>
    </row>
    <row r="3570" spans="1:6" ht="40.5">
      <c r="A3570" s="201" t="s">
        <v>8196</v>
      </c>
      <c r="B3570" s="204" t="s">
        <v>8197</v>
      </c>
      <c r="C3570" s="201" t="s">
        <v>217</v>
      </c>
      <c r="D3570" s="205" t="s">
        <v>17300</v>
      </c>
      <c r="E3570" s="202" t="s">
        <v>18406</v>
      </c>
      <c r="F3570" s="205" t="s">
        <v>12662</v>
      </c>
    </row>
    <row r="3571" spans="1:6" ht="40.5">
      <c r="A3571" s="201" t="s">
        <v>8199</v>
      </c>
      <c r="B3571" s="204" t="s">
        <v>8200</v>
      </c>
      <c r="C3571" s="201" t="s">
        <v>217</v>
      </c>
      <c r="D3571" s="205" t="s">
        <v>9941</v>
      </c>
      <c r="E3571" s="202" t="s">
        <v>18406</v>
      </c>
      <c r="F3571" s="205" t="s">
        <v>13649</v>
      </c>
    </row>
    <row r="3572" spans="1:6" ht="40.5">
      <c r="A3572" s="201" t="s">
        <v>8202</v>
      </c>
      <c r="B3572" s="204" t="s">
        <v>8203</v>
      </c>
      <c r="C3572" s="201" t="s">
        <v>217</v>
      </c>
      <c r="D3572" s="205" t="s">
        <v>17699</v>
      </c>
      <c r="E3572" s="202" t="s">
        <v>18406</v>
      </c>
      <c r="F3572" s="205" t="s">
        <v>13715</v>
      </c>
    </row>
    <row r="3573" spans="1:6" ht="40.5">
      <c r="A3573" s="201" t="s">
        <v>8205</v>
      </c>
      <c r="B3573" s="204" t="s">
        <v>8206</v>
      </c>
      <c r="C3573" s="201" t="s">
        <v>217</v>
      </c>
      <c r="D3573" s="205" t="s">
        <v>6378</v>
      </c>
      <c r="E3573" s="202" t="s">
        <v>18406</v>
      </c>
      <c r="F3573" s="205" t="s">
        <v>22500</v>
      </c>
    </row>
    <row r="3574" spans="1:6" ht="40.5">
      <c r="A3574" s="201" t="s">
        <v>8207</v>
      </c>
      <c r="B3574" s="204" t="s">
        <v>8208</v>
      </c>
      <c r="C3574" s="201" t="s">
        <v>217</v>
      </c>
      <c r="D3574" s="205" t="s">
        <v>22501</v>
      </c>
      <c r="E3574" s="202" t="s">
        <v>18406</v>
      </c>
      <c r="F3574" s="205" t="s">
        <v>22502</v>
      </c>
    </row>
    <row r="3575" spans="1:6" ht="40.5">
      <c r="A3575" s="201" t="s">
        <v>8210</v>
      </c>
      <c r="B3575" s="204" t="s">
        <v>8211</v>
      </c>
      <c r="C3575" s="201" t="s">
        <v>217</v>
      </c>
      <c r="D3575" s="205" t="s">
        <v>22503</v>
      </c>
      <c r="E3575" s="202" t="s">
        <v>18406</v>
      </c>
      <c r="F3575" s="205" t="s">
        <v>1253</v>
      </c>
    </row>
    <row r="3576" spans="1:6" ht="40.5">
      <c r="A3576" s="201" t="s">
        <v>8213</v>
      </c>
      <c r="B3576" s="204" t="s">
        <v>8214</v>
      </c>
      <c r="C3576" s="201" t="s">
        <v>217</v>
      </c>
      <c r="D3576" s="205" t="s">
        <v>22504</v>
      </c>
      <c r="E3576" s="202" t="s">
        <v>18406</v>
      </c>
      <c r="F3576" s="205" t="s">
        <v>22505</v>
      </c>
    </row>
    <row r="3577" spans="1:6" ht="40.5">
      <c r="A3577" s="201" t="s">
        <v>8215</v>
      </c>
      <c r="B3577" s="204" t="s">
        <v>8216</v>
      </c>
      <c r="C3577" s="201" t="s">
        <v>217</v>
      </c>
      <c r="D3577" s="205" t="s">
        <v>8201</v>
      </c>
      <c r="E3577" s="202" t="s">
        <v>18406</v>
      </c>
      <c r="F3577" s="205" t="s">
        <v>18073</v>
      </c>
    </row>
    <row r="3578" spans="1:6" ht="40.5">
      <c r="A3578" s="201" t="s">
        <v>8217</v>
      </c>
      <c r="B3578" s="204" t="s">
        <v>8218</v>
      </c>
      <c r="C3578" s="201" t="s">
        <v>217</v>
      </c>
      <c r="D3578" s="205" t="s">
        <v>6711</v>
      </c>
      <c r="E3578" s="202" t="s">
        <v>18406</v>
      </c>
      <c r="F3578" s="205" t="s">
        <v>17166</v>
      </c>
    </row>
    <row r="3579" spans="1:6" ht="40.5">
      <c r="A3579" s="201" t="s">
        <v>8220</v>
      </c>
      <c r="B3579" s="204" t="s">
        <v>8221</v>
      </c>
      <c r="C3579" s="201" t="s">
        <v>217</v>
      </c>
      <c r="D3579" s="205" t="s">
        <v>22506</v>
      </c>
      <c r="E3579" s="202" t="s">
        <v>18406</v>
      </c>
      <c r="F3579" s="205" t="s">
        <v>11119</v>
      </c>
    </row>
    <row r="3580" spans="1:6" ht="40.5">
      <c r="A3580" s="201" t="s">
        <v>8222</v>
      </c>
      <c r="B3580" s="204" t="s">
        <v>8223</v>
      </c>
      <c r="C3580" s="201" t="s">
        <v>217</v>
      </c>
      <c r="D3580" s="205" t="s">
        <v>22507</v>
      </c>
      <c r="E3580" s="202" t="s">
        <v>18406</v>
      </c>
      <c r="F3580" s="205" t="s">
        <v>17844</v>
      </c>
    </row>
    <row r="3581" spans="1:6" ht="40.5">
      <c r="A3581" s="201" t="s">
        <v>8225</v>
      </c>
      <c r="B3581" s="204" t="s">
        <v>8226</v>
      </c>
      <c r="C3581" s="201" t="s">
        <v>217</v>
      </c>
      <c r="D3581" s="205" t="s">
        <v>22508</v>
      </c>
      <c r="E3581" s="202" t="s">
        <v>18406</v>
      </c>
      <c r="F3581" s="205" t="s">
        <v>19204</v>
      </c>
    </row>
    <row r="3582" spans="1:6" ht="40.5">
      <c r="A3582" s="201" t="s">
        <v>8228</v>
      </c>
      <c r="B3582" s="204" t="s">
        <v>8229</v>
      </c>
      <c r="C3582" s="201" t="s">
        <v>217</v>
      </c>
      <c r="D3582" s="205" t="s">
        <v>22509</v>
      </c>
      <c r="E3582" s="202" t="s">
        <v>18406</v>
      </c>
      <c r="F3582" s="205" t="s">
        <v>22510</v>
      </c>
    </row>
    <row r="3583" spans="1:6" ht="40.5">
      <c r="A3583" s="201" t="s">
        <v>8230</v>
      </c>
      <c r="B3583" s="204" t="s">
        <v>8231</v>
      </c>
      <c r="C3583" s="201" t="s">
        <v>217</v>
      </c>
      <c r="D3583" s="205" t="s">
        <v>22511</v>
      </c>
      <c r="E3583" s="202" t="s">
        <v>18406</v>
      </c>
      <c r="F3583" s="205" t="s">
        <v>22512</v>
      </c>
    </row>
    <row r="3584" spans="1:6" ht="40.5">
      <c r="A3584" s="201" t="s">
        <v>8232</v>
      </c>
      <c r="B3584" s="204" t="s">
        <v>8233</v>
      </c>
      <c r="C3584" s="201" t="s">
        <v>217</v>
      </c>
      <c r="D3584" s="205" t="s">
        <v>22513</v>
      </c>
      <c r="E3584" s="202" t="s">
        <v>18406</v>
      </c>
      <c r="F3584" s="205" t="s">
        <v>22514</v>
      </c>
    </row>
    <row r="3585" spans="1:6" ht="67.5">
      <c r="A3585" s="201" t="s">
        <v>8235</v>
      </c>
      <c r="B3585" s="204" t="s">
        <v>8236</v>
      </c>
      <c r="C3585" s="201" t="s">
        <v>217</v>
      </c>
      <c r="D3585" s="205" t="s">
        <v>17449</v>
      </c>
      <c r="E3585" s="202" t="s">
        <v>18406</v>
      </c>
      <c r="F3585" s="205" t="s">
        <v>21278</v>
      </c>
    </row>
    <row r="3586" spans="1:6" ht="67.5">
      <c r="A3586" s="201" t="s">
        <v>8238</v>
      </c>
      <c r="B3586" s="204" t="s">
        <v>8239</v>
      </c>
      <c r="C3586" s="201" t="s">
        <v>217</v>
      </c>
      <c r="D3586" s="205" t="s">
        <v>17349</v>
      </c>
      <c r="E3586" s="202" t="s">
        <v>18406</v>
      </c>
      <c r="F3586" s="205" t="s">
        <v>2989</v>
      </c>
    </row>
    <row r="3587" spans="1:6" ht="67.5">
      <c r="A3587" s="201" t="s">
        <v>8241</v>
      </c>
      <c r="B3587" s="204" t="s">
        <v>8242</v>
      </c>
      <c r="C3587" s="201" t="s">
        <v>217</v>
      </c>
      <c r="D3587" s="205" t="s">
        <v>17238</v>
      </c>
      <c r="E3587" s="202" t="s">
        <v>18406</v>
      </c>
      <c r="F3587" s="205" t="s">
        <v>6141</v>
      </c>
    </row>
    <row r="3588" spans="1:6" ht="67.5">
      <c r="A3588" s="201" t="s">
        <v>8243</v>
      </c>
      <c r="B3588" s="204" t="s">
        <v>8244</v>
      </c>
      <c r="C3588" s="201" t="s">
        <v>217</v>
      </c>
      <c r="D3588" s="205" t="s">
        <v>8201</v>
      </c>
      <c r="E3588" s="202" t="s">
        <v>18406</v>
      </c>
      <c r="F3588" s="205" t="s">
        <v>22515</v>
      </c>
    </row>
    <row r="3589" spans="1:6" ht="67.5">
      <c r="A3589" s="201" t="s">
        <v>8246</v>
      </c>
      <c r="B3589" s="204" t="s">
        <v>8247</v>
      </c>
      <c r="C3589" s="201" t="s">
        <v>217</v>
      </c>
      <c r="D3589" s="205" t="s">
        <v>22516</v>
      </c>
      <c r="E3589" s="202" t="s">
        <v>18406</v>
      </c>
      <c r="F3589" s="205" t="s">
        <v>17598</v>
      </c>
    </row>
    <row r="3590" spans="1:6" ht="67.5">
      <c r="A3590" s="201" t="s">
        <v>8249</v>
      </c>
      <c r="B3590" s="204" t="s">
        <v>8250</v>
      </c>
      <c r="C3590" s="201" t="s">
        <v>217</v>
      </c>
      <c r="D3590" s="205" t="s">
        <v>3403</v>
      </c>
      <c r="E3590" s="202" t="s">
        <v>18406</v>
      </c>
      <c r="F3590" s="205" t="s">
        <v>22517</v>
      </c>
    </row>
    <row r="3591" spans="1:6" ht="67.5">
      <c r="A3591" s="201" t="s">
        <v>8252</v>
      </c>
      <c r="B3591" s="204" t="s">
        <v>8253</v>
      </c>
      <c r="C3591" s="201" t="s">
        <v>217</v>
      </c>
      <c r="D3591" s="205" t="s">
        <v>4245</v>
      </c>
      <c r="E3591" s="202" t="s">
        <v>18406</v>
      </c>
      <c r="F3591" s="205" t="s">
        <v>22518</v>
      </c>
    </row>
    <row r="3592" spans="1:6" ht="67.5">
      <c r="A3592" s="201" t="s">
        <v>8254</v>
      </c>
      <c r="B3592" s="204" t="s">
        <v>8255</v>
      </c>
      <c r="C3592" s="201" t="s">
        <v>217</v>
      </c>
      <c r="D3592" s="205" t="s">
        <v>22519</v>
      </c>
      <c r="E3592" s="202" t="s">
        <v>18406</v>
      </c>
      <c r="F3592" s="205" t="s">
        <v>13161</v>
      </c>
    </row>
    <row r="3593" spans="1:6" ht="67.5">
      <c r="A3593" s="201" t="s">
        <v>8256</v>
      </c>
      <c r="B3593" s="204" t="s">
        <v>8257</v>
      </c>
      <c r="C3593" s="201" t="s">
        <v>217</v>
      </c>
      <c r="D3593" s="205" t="s">
        <v>22520</v>
      </c>
      <c r="E3593" s="202" t="s">
        <v>18406</v>
      </c>
      <c r="F3593" s="205" t="s">
        <v>22521</v>
      </c>
    </row>
    <row r="3594" spans="1:6" ht="67.5">
      <c r="A3594" s="201" t="s">
        <v>8258</v>
      </c>
      <c r="B3594" s="204" t="s">
        <v>8259</v>
      </c>
      <c r="C3594" s="201" t="s">
        <v>217</v>
      </c>
      <c r="D3594" s="205" t="s">
        <v>1779</v>
      </c>
      <c r="E3594" s="202" t="s">
        <v>18406</v>
      </c>
      <c r="F3594" s="205" t="s">
        <v>2390</v>
      </c>
    </row>
    <row r="3595" spans="1:6" ht="67.5">
      <c r="A3595" s="201" t="s">
        <v>8261</v>
      </c>
      <c r="B3595" s="204" t="s">
        <v>8262</v>
      </c>
      <c r="C3595" s="201" t="s">
        <v>217</v>
      </c>
      <c r="D3595" s="205" t="s">
        <v>22522</v>
      </c>
      <c r="E3595" s="202" t="s">
        <v>18406</v>
      </c>
      <c r="F3595" s="205" t="s">
        <v>17479</v>
      </c>
    </row>
    <row r="3596" spans="1:6" ht="67.5">
      <c r="A3596" s="201" t="s">
        <v>8264</v>
      </c>
      <c r="B3596" s="204" t="s">
        <v>8265</v>
      </c>
      <c r="C3596" s="201" t="s">
        <v>217</v>
      </c>
      <c r="D3596" s="205" t="s">
        <v>22523</v>
      </c>
      <c r="E3596" s="202" t="s">
        <v>18406</v>
      </c>
      <c r="F3596" s="205" t="s">
        <v>5356</v>
      </c>
    </row>
    <row r="3597" spans="1:6" ht="67.5">
      <c r="A3597" s="201" t="s">
        <v>8267</v>
      </c>
      <c r="B3597" s="204" t="s">
        <v>8268</v>
      </c>
      <c r="C3597" s="201" t="s">
        <v>217</v>
      </c>
      <c r="D3597" s="205" t="s">
        <v>11087</v>
      </c>
      <c r="E3597" s="202" t="s">
        <v>18406</v>
      </c>
      <c r="F3597" s="205" t="s">
        <v>17850</v>
      </c>
    </row>
    <row r="3598" spans="1:6" ht="67.5">
      <c r="A3598" s="201" t="s">
        <v>8269</v>
      </c>
      <c r="B3598" s="204" t="s">
        <v>8270</v>
      </c>
      <c r="C3598" s="201" t="s">
        <v>217</v>
      </c>
      <c r="D3598" s="205" t="s">
        <v>22524</v>
      </c>
      <c r="E3598" s="202" t="s">
        <v>18406</v>
      </c>
      <c r="F3598" s="205" t="s">
        <v>3346</v>
      </c>
    </row>
    <row r="3599" spans="1:6" ht="67.5">
      <c r="A3599" s="201" t="s">
        <v>8271</v>
      </c>
      <c r="B3599" s="204" t="s">
        <v>8272</v>
      </c>
      <c r="C3599" s="201" t="s">
        <v>217</v>
      </c>
      <c r="D3599" s="205" t="s">
        <v>22525</v>
      </c>
      <c r="E3599" s="202" t="s">
        <v>18406</v>
      </c>
      <c r="F3599" s="205" t="s">
        <v>22526</v>
      </c>
    </row>
    <row r="3600" spans="1:6" ht="67.5">
      <c r="A3600" s="201" t="s">
        <v>8273</v>
      </c>
      <c r="B3600" s="204" t="s">
        <v>8274</v>
      </c>
      <c r="C3600" s="201" t="s">
        <v>217</v>
      </c>
      <c r="D3600" s="205" t="s">
        <v>22527</v>
      </c>
      <c r="E3600" s="202" t="s">
        <v>18406</v>
      </c>
      <c r="F3600" s="205" t="s">
        <v>22528</v>
      </c>
    </row>
    <row r="3601" spans="1:6" ht="67.5">
      <c r="A3601" s="201" t="s">
        <v>8275</v>
      </c>
      <c r="B3601" s="204" t="s">
        <v>8276</v>
      </c>
      <c r="C3601" s="201" t="s">
        <v>217</v>
      </c>
      <c r="D3601" s="205" t="s">
        <v>22529</v>
      </c>
      <c r="E3601" s="202" t="s">
        <v>18406</v>
      </c>
      <c r="F3601" s="205" t="s">
        <v>22530</v>
      </c>
    </row>
    <row r="3602" spans="1:6" ht="67.5">
      <c r="A3602" s="201" t="s">
        <v>8277</v>
      </c>
      <c r="B3602" s="204" t="s">
        <v>8278</v>
      </c>
      <c r="C3602" s="201" t="s">
        <v>217</v>
      </c>
      <c r="D3602" s="205" t="s">
        <v>22531</v>
      </c>
      <c r="E3602" s="202" t="s">
        <v>18406</v>
      </c>
      <c r="F3602" s="205" t="s">
        <v>22532</v>
      </c>
    </row>
    <row r="3603" spans="1:6" ht="54">
      <c r="A3603" s="201" t="s">
        <v>8279</v>
      </c>
      <c r="B3603" s="204" t="s">
        <v>8280</v>
      </c>
      <c r="C3603" s="201" t="s">
        <v>217</v>
      </c>
      <c r="D3603" s="205" t="s">
        <v>15826</v>
      </c>
      <c r="E3603" s="202" t="s">
        <v>18406</v>
      </c>
      <c r="F3603" s="205" t="s">
        <v>13920</v>
      </c>
    </row>
    <row r="3604" spans="1:6" ht="54">
      <c r="A3604" s="201" t="s">
        <v>8282</v>
      </c>
      <c r="B3604" s="204" t="s">
        <v>8283</v>
      </c>
      <c r="C3604" s="201" t="s">
        <v>217</v>
      </c>
      <c r="D3604" s="205" t="s">
        <v>17284</v>
      </c>
      <c r="E3604" s="202" t="s">
        <v>18406</v>
      </c>
      <c r="F3604" s="205" t="s">
        <v>6614</v>
      </c>
    </row>
    <row r="3605" spans="1:6" ht="54">
      <c r="A3605" s="201" t="s">
        <v>8285</v>
      </c>
      <c r="B3605" s="204" t="s">
        <v>8286</v>
      </c>
      <c r="C3605" s="201" t="s">
        <v>217</v>
      </c>
      <c r="D3605" s="205" t="s">
        <v>7954</v>
      </c>
      <c r="E3605" s="202" t="s">
        <v>18406</v>
      </c>
      <c r="F3605" s="205" t="s">
        <v>17288</v>
      </c>
    </row>
    <row r="3606" spans="1:6" ht="54">
      <c r="A3606" s="201" t="s">
        <v>8287</v>
      </c>
      <c r="B3606" s="204" t="s">
        <v>8288</v>
      </c>
      <c r="C3606" s="201" t="s">
        <v>217</v>
      </c>
      <c r="D3606" s="205" t="s">
        <v>9866</v>
      </c>
      <c r="E3606" s="202" t="s">
        <v>18406</v>
      </c>
      <c r="F3606" s="205" t="s">
        <v>7957</v>
      </c>
    </row>
    <row r="3607" spans="1:6" ht="67.5">
      <c r="A3607" s="201" t="s">
        <v>8290</v>
      </c>
      <c r="B3607" s="204" t="s">
        <v>8291</v>
      </c>
      <c r="C3607" s="201" t="s">
        <v>217</v>
      </c>
      <c r="D3607" s="205" t="s">
        <v>17719</v>
      </c>
      <c r="E3607" s="202" t="s">
        <v>18406</v>
      </c>
      <c r="F3607" s="205" t="s">
        <v>22533</v>
      </c>
    </row>
    <row r="3608" spans="1:6" ht="67.5">
      <c r="A3608" s="201" t="s">
        <v>8292</v>
      </c>
      <c r="B3608" s="204" t="s">
        <v>8293</v>
      </c>
      <c r="C3608" s="201" t="s">
        <v>217</v>
      </c>
      <c r="D3608" s="205" t="s">
        <v>22534</v>
      </c>
      <c r="E3608" s="202" t="s">
        <v>18406</v>
      </c>
      <c r="F3608" s="205" t="s">
        <v>22535</v>
      </c>
    </row>
    <row r="3609" spans="1:6" ht="67.5">
      <c r="A3609" s="201" t="s">
        <v>8294</v>
      </c>
      <c r="B3609" s="204" t="s">
        <v>8295</v>
      </c>
      <c r="C3609" s="201" t="s">
        <v>217</v>
      </c>
      <c r="D3609" s="205" t="s">
        <v>22536</v>
      </c>
      <c r="E3609" s="202" t="s">
        <v>18406</v>
      </c>
      <c r="F3609" s="205" t="s">
        <v>22537</v>
      </c>
    </row>
    <row r="3610" spans="1:6" ht="67.5">
      <c r="A3610" s="201" t="s">
        <v>8296</v>
      </c>
      <c r="B3610" s="204" t="s">
        <v>8297</v>
      </c>
      <c r="C3610" s="201" t="s">
        <v>217</v>
      </c>
      <c r="D3610" s="205" t="s">
        <v>5257</v>
      </c>
      <c r="E3610" s="202" t="s">
        <v>18406</v>
      </c>
      <c r="F3610" s="205" t="s">
        <v>22538</v>
      </c>
    </row>
    <row r="3611" spans="1:6" ht="67.5">
      <c r="A3611" s="201" t="s">
        <v>8298</v>
      </c>
      <c r="B3611" s="204" t="s">
        <v>8299</v>
      </c>
      <c r="C3611" s="201" t="s">
        <v>217</v>
      </c>
      <c r="D3611" s="205" t="s">
        <v>6672</v>
      </c>
      <c r="E3611" s="202" t="s">
        <v>18406</v>
      </c>
      <c r="F3611" s="205" t="s">
        <v>6211</v>
      </c>
    </row>
    <row r="3612" spans="1:6" ht="67.5">
      <c r="A3612" s="201" t="s">
        <v>8301</v>
      </c>
      <c r="B3612" s="204" t="s">
        <v>8302</v>
      </c>
      <c r="C3612" s="201" t="s">
        <v>217</v>
      </c>
      <c r="D3612" s="205" t="s">
        <v>22539</v>
      </c>
      <c r="E3612" s="202" t="s">
        <v>18406</v>
      </c>
      <c r="F3612" s="205" t="s">
        <v>22540</v>
      </c>
    </row>
    <row r="3613" spans="1:6" ht="67.5">
      <c r="A3613" s="201" t="s">
        <v>8303</v>
      </c>
      <c r="B3613" s="204" t="s">
        <v>8304</v>
      </c>
      <c r="C3613" s="201" t="s">
        <v>217</v>
      </c>
      <c r="D3613" s="205" t="s">
        <v>22181</v>
      </c>
      <c r="E3613" s="202" t="s">
        <v>18406</v>
      </c>
      <c r="F3613" s="205" t="s">
        <v>22541</v>
      </c>
    </row>
    <row r="3614" spans="1:6" ht="67.5">
      <c r="A3614" s="201" t="s">
        <v>8306</v>
      </c>
      <c r="B3614" s="204" t="s">
        <v>8307</v>
      </c>
      <c r="C3614" s="201" t="s">
        <v>217</v>
      </c>
      <c r="D3614" s="205" t="s">
        <v>22542</v>
      </c>
      <c r="E3614" s="202" t="s">
        <v>18406</v>
      </c>
      <c r="F3614" s="205" t="s">
        <v>22543</v>
      </c>
    </row>
    <row r="3615" spans="1:6" ht="54">
      <c r="A3615" s="201" t="s">
        <v>8309</v>
      </c>
      <c r="B3615" s="204" t="s">
        <v>8310</v>
      </c>
      <c r="C3615" s="201" t="s">
        <v>217</v>
      </c>
      <c r="D3615" s="205" t="s">
        <v>20940</v>
      </c>
      <c r="E3615" s="202" t="s">
        <v>18406</v>
      </c>
      <c r="F3615" s="205" t="s">
        <v>19628</v>
      </c>
    </row>
    <row r="3616" spans="1:6" ht="54">
      <c r="A3616" s="201" t="s">
        <v>8311</v>
      </c>
      <c r="B3616" s="204" t="s">
        <v>8312</v>
      </c>
      <c r="C3616" s="201" t="s">
        <v>217</v>
      </c>
      <c r="D3616" s="205" t="s">
        <v>22544</v>
      </c>
      <c r="E3616" s="202" t="s">
        <v>18406</v>
      </c>
      <c r="F3616" s="205" t="s">
        <v>3760</v>
      </c>
    </row>
    <row r="3617" spans="1:6" ht="54">
      <c r="A3617" s="201" t="s">
        <v>8313</v>
      </c>
      <c r="B3617" s="204" t="s">
        <v>8314</v>
      </c>
      <c r="C3617" s="201" t="s">
        <v>217</v>
      </c>
      <c r="D3617" s="205" t="s">
        <v>22545</v>
      </c>
      <c r="E3617" s="202" t="s">
        <v>18406</v>
      </c>
      <c r="F3617" s="205" t="s">
        <v>22546</v>
      </c>
    </row>
    <row r="3618" spans="1:6" ht="54">
      <c r="A3618" s="201" t="s">
        <v>8315</v>
      </c>
      <c r="B3618" s="204" t="s">
        <v>8316</v>
      </c>
      <c r="C3618" s="201" t="s">
        <v>217</v>
      </c>
      <c r="D3618" s="205" t="s">
        <v>22547</v>
      </c>
      <c r="E3618" s="202" t="s">
        <v>18406</v>
      </c>
      <c r="F3618" s="205" t="s">
        <v>22548</v>
      </c>
    </row>
    <row r="3619" spans="1:6" ht="54">
      <c r="A3619" s="201" t="s">
        <v>8317</v>
      </c>
      <c r="B3619" s="204" t="s">
        <v>8318</v>
      </c>
      <c r="C3619" s="201" t="s">
        <v>217</v>
      </c>
      <c r="D3619" s="205" t="s">
        <v>19118</v>
      </c>
      <c r="E3619" s="202" t="s">
        <v>18406</v>
      </c>
      <c r="F3619" s="205" t="s">
        <v>22395</v>
      </c>
    </row>
    <row r="3620" spans="1:6" ht="54">
      <c r="A3620" s="201" t="s">
        <v>8319</v>
      </c>
      <c r="B3620" s="204" t="s">
        <v>8320</v>
      </c>
      <c r="C3620" s="201" t="s">
        <v>217</v>
      </c>
      <c r="D3620" s="205" t="s">
        <v>22549</v>
      </c>
      <c r="E3620" s="202" t="s">
        <v>18406</v>
      </c>
      <c r="F3620" s="205" t="s">
        <v>22550</v>
      </c>
    </row>
    <row r="3621" spans="1:6" ht="40.5">
      <c r="A3621" s="201" t="s">
        <v>8321</v>
      </c>
      <c r="B3621" s="204" t="s">
        <v>8322</v>
      </c>
      <c r="C3621" s="201" t="s">
        <v>217</v>
      </c>
      <c r="D3621" s="205" t="s">
        <v>22551</v>
      </c>
      <c r="E3621" s="202" t="s">
        <v>18406</v>
      </c>
      <c r="F3621" s="205" t="s">
        <v>22552</v>
      </c>
    </row>
    <row r="3622" spans="1:6" ht="40.5">
      <c r="A3622" s="201" t="s">
        <v>8323</v>
      </c>
      <c r="B3622" s="204" t="s">
        <v>8324</v>
      </c>
      <c r="C3622" s="201" t="s">
        <v>217</v>
      </c>
      <c r="D3622" s="205" t="s">
        <v>22553</v>
      </c>
      <c r="E3622" s="202" t="s">
        <v>18406</v>
      </c>
      <c r="F3622" s="205" t="s">
        <v>22554</v>
      </c>
    </row>
    <row r="3623" spans="1:6" ht="40.5">
      <c r="A3623" s="201" t="s">
        <v>8325</v>
      </c>
      <c r="B3623" s="204" t="s">
        <v>8326</v>
      </c>
      <c r="C3623" s="201" t="s">
        <v>217</v>
      </c>
      <c r="D3623" s="205" t="s">
        <v>22555</v>
      </c>
      <c r="E3623" s="202" t="s">
        <v>18406</v>
      </c>
      <c r="F3623" s="205" t="s">
        <v>6728</v>
      </c>
    </row>
    <row r="3624" spans="1:6" ht="40.5">
      <c r="A3624" s="201" t="s">
        <v>8327</v>
      </c>
      <c r="B3624" s="204" t="s">
        <v>8328</v>
      </c>
      <c r="C3624" s="201" t="s">
        <v>217</v>
      </c>
      <c r="D3624" s="205" t="s">
        <v>22556</v>
      </c>
      <c r="E3624" s="202" t="s">
        <v>18406</v>
      </c>
      <c r="F3624" s="205" t="s">
        <v>22557</v>
      </c>
    </row>
    <row r="3625" spans="1:6" ht="40.5">
      <c r="A3625" s="201" t="s">
        <v>8329</v>
      </c>
      <c r="B3625" s="204" t="s">
        <v>8330</v>
      </c>
      <c r="C3625" s="201" t="s">
        <v>217</v>
      </c>
      <c r="D3625" s="205" t="s">
        <v>22558</v>
      </c>
      <c r="E3625" s="202" t="s">
        <v>18406</v>
      </c>
      <c r="F3625" s="205" t="s">
        <v>22559</v>
      </c>
    </row>
    <row r="3626" spans="1:6" ht="40.5">
      <c r="A3626" s="201" t="s">
        <v>8331</v>
      </c>
      <c r="B3626" s="204" t="s">
        <v>8332</v>
      </c>
      <c r="C3626" s="201" t="s">
        <v>217</v>
      </c>
      <c r="D3626" s="205" t="s">
        <v>22560</v>
      </c>
      <c r="E3626" s="202" t="s">
        <v>18406</v>
      </c>
      <c r="F3626" s="205" t="s">
        <v>22561</v>
      </c>
    </row>
    <row r="3627" spans="1:6" ht="54">
      <c r="A3627" s="201" t="s">
        <v>8333</v>
      </c>
      <c r="B3627" s="204" t="s">
        <v>8334</v>
      </c>
      <c r="C3627" s="201" t="s">
        <v>217</v>
      </c>
      <c r="D3627" s="205" t="s">
        <v>22562</v>
      </c>
      <c r="E3627" s="202" t="s">
        <v>18406</v>
      </c>
      <c r="F3627" s="205" t="s">
        <v>22456</v>
      </c>
    </row>
    <row r="3628" spans="1:6" ht="54">
      <c r="A3628" s="201" t="s">
        <v>8335</v>
      </c>
      <c r="B3628" s="204" t="s">
        <v>8336</v>
      </c>
      <c r="C3628" s="201" t="s">
        <v>217</v>
      </c>
      <c r="D3628" s="205" t="s">
        <v>22563</v>
      </c>
      <c r="E3628" s="202" t="s">
        <v>18406</v>
      </c>
      <c r="F3628" s="205" t="s">
        <v>22564</v>
      </c>
    </row>
    <row r="3629" spans="1:6" ht="54">
      <c r="A3629" s="201" t="s">
        <v>8337</v>
      </c>
      <c r="B3629" s="204" t="s">
        <v>8338</v>
      </c>
      <c r="C3629" s="201" t="s">
        <v>217</v>
      </c>
      <c r="D3629" s="205" t="s">
        <v>22565</v>
      </c>
      <c r="E3629" s="202" t="s">
        <v>18406</v>
      </c>
      <c r="F3629" s="205" t="s">
        <v>22566</v>
      </c>
    </row>
    <row r="3630" spans="1:6" ht="54">
      <c r="A3630" s="201" t="s">
        <v>8339</v>
      </c>
      <c r="B3630" s="204" t="s">
        <v>8340</v>
      </c>
      <c r="C3630" s="201" t="s">
        <v>217</v>
      </c>
      <c r="D3630" s="205" t="s">
        <v>22567</v>
      </c>
      <c r="E3630" s="202" t="s">
        <v>18406</v>
      </c>
      <c r="F3630" s="205" t="s">
        <v>22568</v>
      </c>
    </row>
    <row r="3631" spans="1:6" ht="54">
      <c r="A3631" s="201" t="s">
        <v>8341</v>
      </c>
      <c r="B3631" s="204" t="s">
        <v>8342</v>
      </c>
      <c r="C3631" s="201" t="s">
        <v>217</v>
      </c>
      <c r="D3631" s="205" t="s">
        <v>22569</v>
      </c>
      <c r="E3631" s="202" t="s">
        <v>18406</v>
      </c>
      <c r="F3631" s="205" t="s">
        <v>22570</v>
      </c>
    </row>
    <row r="3632" spans="1:6" ht="54">
      <c r="A3632" s="201" t="s">
        <v>8343</v>
      </c>
      <c r="B3632" s="204" t="s">
        <v>8344</v>
      </c>
      <c r="C3632" s="201" t="s">
        <v>217</v>
      </c>
      <c r="D3632" s="205" t="s">
        <v>22571</v>
      </c>
      <c r="E3632" s="202" t="s">
        <v>18406</v>
      </c>
      <c r="F3632" s="205" t="s">
        <v>22572</v>
      </c>
    </row>
    <row r="3633" spans="1:6" ht="67.5">
      <c r="A3633" s="201" t="s">
        <v>8345</v>
      </c>
      <c r="B3633" s="204" t="s">
        <v>8346</v>
      </c>
      <c r="C3633" s="201" t="s">
        <v>217</v>
      </c>
      <c r="D3633" s="205" t="s">
        <v>15991</v>
      </c>
      <c r="E3633" s="202" t="s">
        <v>18406</v>
      </c>
      <c r="F3633" s="205" t="s">
        <v>17771</v>
      </c>
    </row>
    <row r="3634" spans="1:6" ht="67.5">
      <c r="A3634" s="201" t="s">
        <v>8348</v>
      </c>
      <c r="B3634" s="204" t="s">
        <v>8349</v>
      </c>
      <c r="C3634" s="201" t="s">
        <v>217</v>
      </c>
      <c r="D3634" s="205" t="s">
        <v>7169</v>
      </c>
      <c r="E3634" s="202" t="s">
        <v>18406</v>
      </c>
      <c r="F3634" s="205" t="s">
        <v>22573</v>
      </c>
    </row>
    <row r="3635" spans="1:6" ht="67.5">
      <c r="A3635" s="201" t="s">
        <v>8351</v>
      </c>
      <c r="B3635" s="204" t="s">
        <v>8352</v>
      </c>
      <c r="C3635" s="201" t="s">
        <v>217</v>
      </c>
      <c r="D3635" s="205" t="s">
        <v>6091</v>
      </c>
      <c r="E3635" s="202" t="s">
        <v>18406</v>
      </c>
      <c r="F3635" s="205" t="s">
        <v>22574</v>
      </c>
    </row>
    <row r="3636" spans="1:6" ht="67.5">
      <c r="A3636" s="201" t="s">
        <v>8354</v>
      </c>
      <c r="B3636" s="204" t="s">
        <v>8355</v>
      </c>
      <c r="C3636" s="201" t="s">
        <v>381</v>
      </c>
      <c r="D3636" s="205" t="s">
        <v>22575</v>
      </c>
      <c r="E3636" s="202" t="s">
        <v>18406</v>
      </c>
      <c r="F3636" s="205" t="s">
        <v>22576</v>
      </c>
    </row>
    <row r="3637" spans="1:6" ht="40.5">
      <c r="A3637" s="201" t="s">
        <v>8356</v>
      </c>
      <c r="B3637" s="204" t="s">
        <v>8357</v>
      </c>
      <c r="C3637" s="201" t="s">
        <v>217</v>
      </c>
      <c r="D3637" s="205" t="s">
        <v>17341</v>
      </c>
      <c r="E3637" s="202" t="s">
        <v>18406</v>
      </c>
      <c r="F3637" s="205" t="s">
        <v>2837</v>
      </c>
    </row>
    <row r="3638" spans="1:6" ht="40.5">
      <c r="A3638" s="201" t="s">
        <v>8358</v>
      </c>
      <c r="B3638" s="204" t="s">
        <v>8359</v>
      </c>
      <c r="C3638" s="201" t="s">
        <v>217</v>
      </c>
      <c r="D3638" s="205" t="s">
        <v>17603</v>
      </c>
      <c r="E3638" s="202" t="s">
        <v>18406</v>
      </c>
      <c r="F3638" s="205" t="s">
        <v>17746</v>
      </c>
    </row>
    <row r="3639" spans="1:6" ht="40.5">
      <c r="A3639" s="201" t="s">
        <v>8361</v>
      </c>
      <c r="B3639" s="204" t="s">
        <v>8362</v>
      </c>
      <c r="C3639" s="201" t="s">
        <v>217</v>
      </c>
      <c r="D3639" s="205" t="s">
        <v>18475</v>
      </c>
      <c r="E3639" s="202" t="s">
        <v>18406</v>
      </c>
      <c r="F3639" s="205" t="s">
        <v>18987</v>
      </c>
    </row>
    <row r="3640" spans="1:6" ht="40.5">
      <c r="A3640" s="201" t="s">
        <v>8364</v>
      </c>
      <c r="B3640" s="204" t="s">
        <v>8365</v>
      </c>
      <c r="C3640" s="201" t="s">
        <v>217</v>
      </c>
      <c r="D3640" s="205" t="s">
        <v>6211</v>
      </c>
      <c r="E3640" s="202" t="s">
        <v>18406</v>
      </c>
      <c r="F3640" s="205" t="s">
        <v>11428</v>
      </c>
    </row>
    <row r="3641" spans="1:6" ht="54">
      <c r="A3641" s="201" t="s">
        <v>8366</v>
      </c>
      <c r="B3641" s="204" t="s">
        <v>8367</v>
      </c>
      <c r="C3641" s="201" t="s">
        <v>217</v>
      </c>
      <c r="D3641" s="205" t="s">
        <v>5550</v>
      </c>
      <c r="E3641" s="202" t="s">
        <v>18406</v>
      </c>
      <c r="F3641" s="205" t="s">
        <v>19450</v>
      </c>
    </row>
    <row r="3642" spans="1:6" ht="54">
      <c r="A3642" s="201" t="s">
        <v>8369</v>
      </c>
      <c r="B3642" s="204" t="s">
        <v>8370</v>
      </c>
      <c r="C3642" s="201" t="s">
        <v>217</v>
      </c>
      <c r="D3642" s="205" t="s">
        <v>9954</v>
      </c>
      <c r="E3642" s="202" t="s">
        <v>18406</v>
      </c>
      <c r="F3642" s="205" t="s">
        <v>17369</v>
      </c>
    </row>
    <row r="3643" spans="1:6" ht="54">
      <c r="A3643" s="201" t="s">
        <v>8372</v>
      </c>
      <c r="B3643" s="204" t="s">
        <v>8373</v>
      </c>
      <c r="C3643" s="201" t="s">
        <v>217</v>
      </c>
      <c r="D3643" s="205" t="s">
        <v>22040</v>
      </c>
      <c r="E3643" s="202" t="s">
        <v>18406</v>
      </c>
      <c r="F3643" s="205" t="s">
        <v>22577</v>
      </c>
    </row>
    <row r="3644" spans="1:6" ht="54">
      <c r="A3644" s="201" t="s">
        <v>8374</v>
      </c>
      <c r="B3644" s="204" t="s">
        <v>8375</v>
      </c>
      <c r="C3644" s="201" t="s">
        <v>217</v>
      </c>
      <c r="D3644" s="205" t="s">
        <v>19926</v>
      </c>
      <c r="E3644" s="202" t="s">
        <v>18406</v>
      </c>
      <c r="F3644" s="205" t="s">
        <v>22578</v>
      </c>
    </row>
    <row r="3645" spans="1:6" ht="40.5">
      <c r="A3645" s="201" t="s">
        <v>8376</v>
      </c>
      <c r="B3645" s="204" t="s">
        <v>8377</v>
      </c>
      <c r="C3645" s="201" t="s">
        <v>217</v>
      </c>
      <c r="D3645" s="205" t="s">
        <v>17816</v>
      </c>
      <c r="E3645" s="202" t="s">
        <v>18406</v>
      </c>
      <c r="F3645" s="205" t="s">
        <v>22579</v>
      </c>
    </row>
    <row r="3646" spans="1:6" ht="40.5">
      <c r="A3646" s="201" t="s">
        <v>8378</v>
      </c>
      <c r="B3646" s="204" t="s">
        <v>8379</v>
      </c>
      <c r="C3646" s="201" t="s">
        <v>217</v>
      </c>
      <c r="D3646" s="205" t="s">
        <v>22580</v>
      </c>
      <c r="E3646" s="202" t="s">
        <v>18406</v>
      </c>
      <c r="F3646" s="205" t="s">
        <v>8907</v>
      </c>
    </row>
    <row r="3647" spans="1:6" ht="40.5">
      <c r="A3647" s="201" t="s">
        <v>8381</v>
      </c>
      <c r="B3647" s="204" t="s">
        <v>8382</v>
      </c>
      <c r="C3647" s="201" t="s">
        <v>217</v>
      </c>
      <c r="D3647" s="205" t="s">
        <v>9777</v>
      </c>
      <c r="E3647" s="202" t="s">
        <v>18406</v>
      </c>
      <c r="F3647" s="205" t="s">
        <v>22581</v>
      </c>
    </row>
    <row r="3648" spans="1:6" ht="40.5">
      <c r="A3648" s="201" t="s">
        <v>8384</v>
      </c>
      <c r="B3648" s="204" t="s">
        <v>8385</v>
      </c>
      <c r="C3648" s="201" t="s">
        <v>217</v>
      </c>
      <c r="D3648" s="205" t="s">
        <v>22582</v>
      </c>
      <c r="E3648" s="202" t="s">
        <v>18406</v>
      </c>
      <c r="F3648" s="205" t="s">
        <v>6672</v>
      </c>
    </row>
    <row r="3649" spans="1:6" ht="54">
      <c r="A3649" s="201" t="s">
        <v>8386</v>
      </c>
      <c r="B3649" s="204" t="s">
        <v>8387</v>
      </c>
      <c r="C3649" s="201" t="s">
        <v>217</v>
      </c>
      <c r="D3649" s="205" t="s">
        <v>22583</v>
      </c>
      <c r="E3649" s="202" t="s">
        <v>18406</v>
      </c>
      <c r="F3649" s="205" t="s">
        <v>8459</v>
      </c>
    </row>
    <row r="3650" spans="1:6" ht="54">
      <c r="A3650" s="201" t="s">
        <v>8388</v>
      </c>
      <c r="B3650" s="204" t="s">
        <v>8389</v>
      </c>
      <c r="C3650" s="201" t="s">
        <v>217</v>
      </c>
      <c r="D3650" s="205" t="s">
        <v>14102</v>
      </c>
      <c r="E3650" s="202" t="s">
        <v>18406</v>
      </c>
      <c r="F3650" s="205" t="s">
        <v>22584</v>
      </c>
    </row>
    <row r="3651" spans="1:6" ht="54">
      <c r="A3651" s="201" t="s">
        <v>8390</v>
      </c>
      <c r="B3651" s="204" t="s">
        <v>8391</v>
      </c>
      <c r="C3651" s="201" t="s">
        <v>217</v>
      </c>
      <c r="D3651" s="205" t="s">
        <v>22585</v>
      </c>
      <c r="E3651" s="202" t="s">
        <v>18406</v>
      </c>
      <c r="F3651" s="205" t="s">
        <v>17258</v>
      </c>
    </row>
    <row r="3652" spans="1:6" ht="54">
      <c r="A3652" s="201" t="s">
        <v>8392</v>
      </c>
      <c r="B3652" s="204" t="s">
        <v>8393</v>
      </c>
      <c r="C3652" s="201" t="s">
        <v>217</v>
      </c>
      <c r="D3652" s="205" t="s">
        <v>17942</v>
      </c>
      <c r="E3652" s="202" t="s">
        <v>18406</v>
      </c>
      <c r="F3652" s="205" t="s">
        <v>1444</v>
      </c>
    </row>
    <row r="3653" spans="1:6" ht="54">
      <c r="A3653" s="201" t="s">
        <v>8394</v>
      </c>
      <c r="B3653" s="204" t="s">
        <v>8395</v>
      </c>
      <c r="C3653" s="201" t="s">
        <v>217</v>
      </c>
      <c r="D3653" s="205" t="s">
        <v>22586</v>
      </c>
      <c r="E3653" s="202" t="s">
        <v>18406</v>
      </c>
      <c r="F3653" s="205" t="s">
        <v>17467</v>
      </c>
    </row>
    <row r="3654" spans="1:6" ht="40.5">
      <c r="A3654" s="201" t="s">
        <v>8396</v>
      </c>
      <c r="B3654" s="204" t="s">
        <v>8397</v>
      </c>
      <c r="C3654" s="201" t="s">
        <v>381</v>
      </c>
      <c r="D3654" s="205" t="s">
        <v>22587</v>
      </c>
      <c r="E3654" s="202" t="s">
        <v>18406</v>
      </c>
      <c r="F3654" s="205" t="s">
        <v>17763</v>
      </c>
    </row>
    <row r="3655" spans="1:6" ht="40.5">
      <c r="A3655" s="201" t="s">
        <v>8398</v>
      </c>
      <c r="B3655" s="204" t="s">
        <v>8399</v>
      </c>
      <c r="C3655" s="201" t="s">
        <v>381</v>
      </c>
      <c r="D3655" s="205" t="s">
        <v>22588</v>
      </c>
      <c r="E3655" s="202" t="s">
        <v>18406</v>
      </c>
      <c r="F3655" s="205" t="s">
        <v>22589</v>
      </c>
    </row>
    <row r="3656" spans="1:6" ht="54">
      <c r="A3656" s="201" t="s">
        <v>8400</v>
      </c>
      <c r="B3656" s="204" t="s">
        <v>8401</v>
      </c>
      <c r="C3656" s="201" t="s">
        <v>381</v>
      </c>
      <c r="D3656" s="205" t="s">
        <v>22590</v>
      </c>
      <c r="E3656" s="202" t="s">
        <v>18406</v>
      </c>
      <c r="F3656" s="205" t="s">
        <v>22591</v>
      </c>
    </row>
    <row r="3657" spans="1:6" ht="54">
      <c r="A3657" s="201" t="s">
        <v>8402</v>
      </c>
      <c r="B3657" s="204" t="s">
        <v>8403</v>
      </c>
      <c r="C3657" s="201" t="s">
        <v>381</v>
      </c>
      <c r="D3657" s="205" t="s">
        <v>22590</v>
      </c>
      <c r="E3657" s="202" t="s">
        <v>18406</v>
      </c>
      <c r="F3657" s="205" t="s">
        <v>22591</v>
      </c>
    </row>
    <row r="3658" spans="1:6" ht="54">
      <c r="A3658" s="201" t="s">
        <v>8404</v>
      </c>
      <c r="B3658" s="204" t="s">
        <v>8405</v>
      </c>
      <c r="C3658" s="201" t="s">
        <v>381</v>
      </c>
      <c r="D3658" s="205" t="s">
        <v>22590</v>
      </c>
      <c r="E3658" s="202" t="s">
        <v>18406</v>
      </c>
      <c r="F3658" s="205" t="s">
        <v>22591</v>
      </c>
    </row>
    <row r="3659" spans="1:6" ht="40.5">
      <c r="A3659" s="201" t="s">
        <v>8406</v>
      </c>
      <c r="B3659" s="204" t="s">
        <v>8407</v>
      </c>
      <c r="C3659" s="201" t="s">
        <v>381</v>
      </c>
      <c r="D3659" s="205" t="s">
        <v>22592</v>
      </c>
      <c r="E3659" s="202" t="s">
        <v>18406</v>
      </c>
      <c r="F3659" s="205" t="s">
        <v>22593</v>
      </c>
    </row>
    <row r="3660" spans="1:6" ht="40.5">
      <c r="A3660" s="201" t="s">
        <v>8408</v>
      </c>
      <c r="B3660" s="204" t="s">
        <v>8409</v>
      </c>
      <c r="C3660" s="201" t="s">
        <v>381</v>
      </c>
      <c r="D3660" s="205" t="s">
        <v>22594</v>
      </c>
      <c r="E3660" s="202" t="s">
        <v>18406</v>
      </c>
      <c r="F3660" s="205" t="s">
        <v>22595</v>
      </c>
    </row>
    <row r="3661" spans="1:6" ht="40.5">
      <c r="A3661" s="201" t="s">
        <v>8410</v>
      </c>
      <c r="B3661" s="204" t="s">
        <v>8411</v>
      </c>
      <c r="C3661" s="201" t="s">
        <v>381</v>
      </c>
      <c r="D3661" s="205" t="s">
        <v>22596</v>
      </c>
      <c r="E3661" s="202" t="s">
        <v>18406</v>
      </c>
      <c r="F3661" s="205" t="s">
        <v>22597</v>
      </c>
    </row>
    <row r="3662" spans="1:6" ht="67.5">
      <c r="A3662" s="201" t="s">
        <v>8412</v>
      </c>
      <c r="B3662" s="204" t="s">
        <v>8413</v>
      </c>
      <c r="C3662" s="201" t="s">
        <v>217</v>
      </c>
      <c r="D3662" s="205" t="s">
        <v>22598</v>
      </c>
      <c r="E3662" s="202" t="s">
        <v>18406</v>
      </c>
      <c r="F3662" s="205" t="s">
        <v>22599</v>
      </c>
    </row>
    <row r="3663" spans="1:6" ht="54">
      <c r="A3663" s="201" t="s">
        <v>8415</v>
      </c>
      <c r="B3663" s="204" t="s">
        <v>8416</v>
      </c>
      <c r="C3663" s="201" t="s">
        <v>381</v>
      </c>
      <c r="D3663" s="205" t="s">
        <v>22600</v>
      </c>
      <c r="E3663" s="202" t="s">
        <v>18406</v>
      </c>
      <c r="F3663" s="205" t="s">
        <v>22601</v>
      </c>
    </row>
    <row r="3664" spans="1:6" ht="54">
      <c r="A3664" s="201" t="s">
        <v>8417</v>
      </c>
      <c r="B3664" s="204" t="s">
        <v>8418</v>
      </c>
      <c r="C3664" s="201" t="s">
        <v>381</v>
      </c>
      <c r="D3664" s="205" t="s">
        <v>22602</v>
      </c>
      <c r="E3664" s="202" t="s">
        <v>18406</v>
      </c>
      <c r="F3664" s="205" t="s">
        <v>22603</v>
      </c>
    </row>
    <row r="3665" spans="1:6" ht="67.5">
      <c r="A3665" s="201" t="s">
        <v>8419</v>
      </c>
      <c r="B3665" s="204" t="s">
        <v>8420</v>
      </c>
      <c r="C3665" s="201" t="s">
        <v>381</v>
      </c>
      <c r="D3665" s="205" t="s">
        <v>22604</v>
      </c>
      <c r="E3665" s="202" t="s">
        <v>18406</v>
      </c>
      <c r="F3665" s="205" t="s">
        <v>22605</v>
      </c>
    </row>
    <row r="3666" spans="1:6" ht="54">
      <c r="A3666" s="201" t="s">
        <v>8421</v>
      </c>
      <c r="B3666" s="204" t="s">
        <v>8422</v>
      </c>
      <c r="C3666" s="201" t="s">
        <v>381</v>
      </c>
      <c r="D3666" s="205" t="s">
        <v>22604</v>
      </c>
      <c r="E3666" s="202" t="s">
        <v>18406</v>
      </c>
      <c r="F3666" s="205" t="s">
        <v>22605</v>
      </c>
    </row>
    <row r="3667" spans="1:6" ht="54">
      <c r="A3667" s="201" t="s">
        <v>8423</v>
      </c>
      <c r="B3667" s="204" t="s">
        <v>8424</v>
      </c>
      <c r="C3667" s="201" t="s">
        <v>381</v>
      </c>
      <c r="D3667" s="205" t="s">
        <v>22604</v>
      </c>
      <c r="E3667" s="202" t="s">
        <v>18406</v>
      </c>
      <c r="F3667" s="205" t="s">
        <v>22605</v>
      </c>
    </row>
    <row r="3668" spans="1:6" ht="54">
      <c r="A3668" s="201" t="s">
        <v>8425</v>
      </c>
      <c r="B3668" s="204" t="s">
        <v>8426</v>
      </c>
      <c r="C3668" s="201" t="s">
        <v>381</v>
      </c>
      <c r="D3668" s="205" t="s">
        <v>22606</v>
      </c>
      <c r="E3668" s="202" t="s">
        <v>18406</v>
      </c>
      <c r="F3668" s="205" t="s">
        <v>22607</v>
      </c>
    </row>
    <row r="3669" spans="1:6" ht="54">
      <c r="A3669" s="201" t="s">
        <v>8427</v>
      </c>
      <c r="B3669" s="204" t="s">
        <v>8428</v>
      </c>
      <c r="C3669" s="201" t="s">
        <v>381</v>
      </c>
      <c r="D3669" s="205" t="s">
        <v>22608</v>
      </c>
      <c r="E3669" s="202" t="s">
        <v>18406</v>
      </c>
      <c r="F3669" s="205" t="s">
        <v>22609</v>
      </c>
    </row>
    <row r="3670" spans="1:6" ht="54">
      <c r="A3670" s="201" t="s">
        <v>8429</v>
      </c>
      <c r="B3670" s="204" t="s">
        <v>8430</v>
      </c>
      <c r="C3670" s="201" t="s">
        <v>381</v>
      </c>
      <c r="D3670" s="205" t="s">
        <v>22610</v>
      </c>
      <c r="E3670" s="202" t="s">
        <v>18406</v>
      </c>
      <c r="F3670" s="205" t="s">
        <v>22611</v>
      </c>
    </row>
    <row r="3671" spans="1:6" ht="54">
      <c r="A3671" s="201" t="s">
        <v>8431</v>
      </c>
      <c r="B3671" s="204" t="s">
        <v>8432</v>
      </c>
      <c r="C3671" s="201" t="s">
        <v>217</v>
      </c>
      <c r="D3671" s="205" t="s">
        <v>20947</v>
      </c>
      <c r="E3671" s="202" t="s">
        <v>18406</v>
      </c>
      <c r="F3671" s="205" t="s">
        <v>22612</v>
      </c>
    </row>
    <row r="3672" spans="1:6" ht="54">
      <c r="A3672" s="201" t="s">
        <v>8433</v>
      </c>
      <c r="B3672" s="204" t="s">
        <v>8434</v>
      </c>
      <c r="C3672" s="201" t="s">
        <v>217</v>
      </c>
      <c r="D3672" s="205" t="s">
        <v>9472</v>
      </c>
      <c r="E3672" s="202" t="s">
        <v>18406</v>
      </c>
      <c r="F3672" s="205" t="s">
        <v>17868</v>
      </c>
    </row>
    <row r="3673" spans="1:6" ht="54">
      <c r="A3673" s="201" t="s">
        <v>8435</v>
      </c>
      <c r="B3673" s="204" t="s">
        <v>8436</v>
      </c>
      <c r="C3673" s="201" t="s">
        <v>217</v>
      </c>
      <c r="D3673" s="205" t="s">
        <v>22613</v>
      </c>
      <c r="E3673" s="202" t="s">
        <v>18406</v>
      </c>
      <c r="F3673" s="205" t="s">
        <v>22614</v>
      </c>
    </row>
    <row r="3674" spans="1:6" ht="54">
      <c r="A3674" s="201" t="s">
        <v>8438</v>
      </c>
      <c r="B3674" s="204" t="s">
        <v>8439</v>
      </c>
      <c r="C3674" s="201" t="s">
        <v>217</v>
      </c>
      <c r="D3674" s="205" t="s">
        <v>22615</v>
      </c>
      <c r="E3674" s="202" t="s">
        <v>18406</v>
      </c>
      <c r="F3674" s="205" t="s">
        <v>21471</v>
      </c>
    </row>
    <row r="3675" spans="1:6" ht="54">
      <c r="A3675" s="201" t="s">
        <v>8440</v>
      </c>
      <c r="B3675" s="204" t="s">
        <v>8441</v>
      </c>
      <c r="C3675" s="201" t="s">
        <v>217</v>
      </c>
      <c r="D3675" s="205" t="s">
        <v>22616</v>
      </c>
      <c r="E3675" s="202" t="s">
        <v>18406</v>
      </c>
      <c r="F3675" s="205" t="s">
        <v>22617</v>
      </c>
    </row>
    <row r="3676" spans="1:6" ht="54">
      <c r="A3676" s="201" t="s">
        <v>8442</v>
      </c>
      <c r="B3676" s="204" t="s">
        <v>8443</v>
      </c>
      <c r="C3676" s="201" t="s">
        <v>217</v>
      </c>
      <c r="D3676" s="205" t="s">
        <v>22618</v>
      </c>
      <c r="E3676" s="202" t="s">
        <v>18406</v>
      </c>
      <c r="F3676" s="205" t="s">
        <v>22619</v>
      </c>
    </row>
    <row r="3677" spans="1:6" ht="54">
      <c r="A3677" s="201" t="s">
        <v>8444</v>
      </c>
      <c r="B3677" s="204" t="s">
        <v>8445</v>
      </c>
      <c r="C3677" s="201" t="s">
        <v>217</v>
      </c>
      <c r="D3677" s="205" t="s">
        <v>22620</v>
      </c>
      <c r="E3677" s="202" t="s">
        <v>18406</v>
      </c>
      <c r="F3677" s="205" t="s">
        <v>17856</v>
      </c>
    </row>
    <row r="3678" spans="1:6" ht="54">
      <c r="A3678" s="201" t="s">
        <v>8447</v>
      </c>
      <c r="B3678" s="204" t="s">
        <v>8448</v>
      </c>
      <c r="C3678" s="201" t="s">
        <v>217</v>
      </c>
      <c r="D3678" s="205" t="s">
        <v>18612</v>
      </c>
      <c r="E3678" s="202" t="s">
        <v>18406</v>
      </c>
      <c r="F3678" s="205" t="s">
        <v>22621</v>
      </c>
    </row>
    <row r="3679" spans="1:6" ht="54">
      <c r="A3679" s="201" t="s">
        <v>8449</v>
      </c>
      <c r="B3679" s="204" t="s">
        <v>8450</v>
      </c>
      <c r="C3679" s="201" t="s">
        <v>217</v>
      </c>
      <c r="D3679" s="205" t="s">
        <v>22622</v>
      </c>
      <c r="E3679" s="202" t="s">
        <v>18406</v>
      </c>
      <c r="F3679" s="205" t="s">
        <v>10922</v>
      </c>
    </row>
    <row r="3680" spans="1:6" ht="54">
      <c r="A3680" s="201" t="s">
        <v>8451</v>
      </c>
      <c r="B3680" s="204" t="s">
        <v>8452</v>
      </c>
      <c r="C3680" s="201" t="s">
        <v>217</v>
      </c>
      <c r="D3680" s="205" t="s">
        <v>22623</v>
      </c>
      <c r="E3680" s="202" t="s">
        <v>18406</v>
      </c>
      <c r="F3680" s="205" t="s">
        <v>18639</v>
      </c>
    </row>
    <row r="3681" spans="1:6" ht="54">
      <c r="A3681" s="201" t="s">
        <v>8453</v>
      </c>
      <c r="B3681" s="204" t="s">
        <v>8454</v>
      </c>
      <c r="C3681" s="201" t="s">
        <v>217</v>
      </c>
      <c r="D3681" s="205" t="s">
        <v>22624</v>
      </c>
      <c r="E3681" s="202" t="s">
        <v>18406</v>
      </c>
      <c r="F3681" s="205" t="s">
        <v>22625</v>
      </c>
    </row>
    <row r="3682" spans="1:6" ht="54">
      <c r="A3682" s="201" t="s">
        <v>8455</v>
      </c>
      <c r="B3682" s="204" t="s">
        <v>8456</v>
      </c>
      <c r="C3682" s="201" t="s">
        <v>217</v>
      </c>
      <c r="D3682" s="205" t="s">
        <v>22626</v>
      </c>
      <c r="E3682" s="202" t="s">
        <v>18406</v>
      </c>
      <c r="F3682" s="205" t="s">
        <v>22627</v>
      </c>
    </row>
    <row r="3683" spans="1:6" ht="40.5">
      <c r="A3683" s="201" t="s">
        <v>8457</v>
      </c>
      <c r="B3683" s="204" t="s">
        <v>8458</v>
      </c>
      <c r="C3683" s="201" t="s">
        <v>217</v>
      </c>
      <c r="D3683" s="205" t="s">
        <v>17077</v>
      </c>
      <c r="E3683" s="202" t="s">
        <v>18406</v>
      </c>
      <c r="F3683" s="205" t="s">
        <v>6711</v>
      </c>
    </row>
    <row r="3684" spans="1:6" ht="40.5">
      <c r="A3684" s="201" t="s">
        <v>8460</v>
      </c>
      <c r="B3684" s="204" t="s">
        <v>8461</v>
      </c>
      <c r="C3684" s="201" t="s">
        <v>217</v>
      </c>
      <c r="D3684" s="205" t="s">
        <v>22628</v>
      </c>
      <c r="E3684" s="202" t="s">
        <v>18406</v>
      </c>
      <c r="F3684" s="205" t="s">
        <v>18058</v>
      </c>
    </row>
    <row r="3685" spans="1:6" ht="40.5">
      <c r="A3685" s="201" t="s">
        <v>8463</v>
      </c>
      <c r="B3685" s="204" t="s">
        <v>8464</v>
      </c>
      <c r="C3685" s="201" t="s">
        <v>217</v>
      </c>
      <c r="D3685" s="205" t="s">
        <v>22629</v>
      </c>
      <c r="E3685" s="202" t="s">
        <v>18406</v>
      </c>
      <c r="F3685" s="205" t="s">
        <v>2950</v>
      </c>
    </row>
    <row r="3686" spans="1:6" ht="40.5">
      <c r="A3686" s="201" t="s">
        <v>8465</v>
      </c>
      <c r="B3686" s="204" t="s">
        <v>8466</v>
      </c>
      <c r="C3686" s="201" t="s">
        <v>217</v>
      </c>
      <c r="D3686" s="205" t="s">
        <v>14860</v>
      </c>
      <c r="E3686" s="202" t="s">
        <v>18406</v>
      </c>
      <c r="F3686" s="205" t="s">
        <v>17314</v>
      </c>
    </row>
    <row r="3687" spans="1:6" ht="40.5">
      <c r="A3687" s="201" t="s">
        <v>8467</v>
      </c>
      <c r="B3687" s="204" t="s">
        <v>8468</v>
      </c>
      <c r="C3687" s="201" t="s">
        <v>217</v>
      </c>
      <c r="D3687" s="205" t="s">
        <v>21586</v>
      </c>
      <c r="E3687" s="202" t="s">
        <v>18406</v>
      </c>
      <c r="F3687" s="205" t="s">
        <v>17752</v>
      </c>
    </row>
    <row r="3688" spans="1:6" ht="40.5">
      <c r="A3688" s="201" t="s">
        <v>8470</v>
      </c>
      <c r="B3688" s="204" t="s">
        <v>8471</v>
      </c>
      <c r="C3688" s="201" t="s">
        <v>217</v>
      </c>
      <c r="D3688" s="205" t="s">
        <v>9941</v>
      </c>
      <c r="E3688" s="202" t="s">
        <v>18406</v>
      </c>
      <c r="F3688" s="205" t="s">
        <v>22630</v>
      </c>
    </row>
    <row r="3689" spans="1:6" ht="40.5">
      <c r="A3689" s="201" t="s">
        <v>8473</v>
      </c>
      <c r="B3689" s="204" t="s">
        <v>8474</v>
      </c>
      <c r="C3689" s="201" t="s">
        <v>217</v>
      </c>
      <c r="D3689" s="205" t="s">
        <v>5778</v>
      </c>
      <c r="E3689" s="202" t="s">
        <v>18406</v>
      </c>
      <c r="F3689" s="205" t="s">
        <v>8573</v>
      </c>
    </row>
    <row r="3690" spans="1:6" ht="40.5">
      <c r="A3690" s="201" t="s">
        <v>8475</v>
      </c>
      <c r="B3690" s="204" t="s">
        <v>8476</v>
      </c>
      <c r="C3690" s="201" t="s">
        <v>217</v>
      </c>
      <c r="D3690" s="205" t="s">
        <v>22631</v>
      </c>
      <c r="E3690" s="202" t="s">
        <v>18406</v>
      </c>
      <c r="F3690" s="205" t="s">
        <v>17441</v>
      </c>
    </row>
    <row r="3691" spans="1:6" ht="40.5">
      <c r="A3691" s="201" t="s">
        <v>8477</v>
      </c>
      <c r="B3691" s="204" t="s">
        <v>8478</v>
      </c>
      <c r="C3691" s="201" t="s">
        <v>381</v>
      </c>
      <c r="D3691" s="205" t="s">
        <v>17545</v>
      </c>
      <c r="E3691" s="202" t="s">
        <v>18406</v>
      </c>
      <c r="F3691" s="205" t="s">
        <v>22632</v>
      </c>
    </row>
    <row r="3692" spans="1:6" ht="40.5">
      <c r="A3692" s="201" t="s">
        <v>8479</v>
      </c>
      <c r="B3692" s="204" t="s">
        <v>8480</v>
      </c>
      <c r="C3692" s="201" t="s">
        <v>381</v>
      </c>
      <c r="D3692" s="205" t="s">
        <v>14108</v>
      </c>
      <c r="E3692" s="202" t="s">
        <v>18406</v>
      </c>
      <c r="F3692" s="205" t="s">
        <v>22633</v>
      </c>
    </row>
    <row r="3693" spans="1:6" ht="40.5">
      <c r="A3693" s="201" t="s">
        <v>8481</v>
      </c>
      <c r="B3693" s="204" t="s">
        <v>8482</v>
      </c>
      <c r="C3693" s="201" t="s">
        <v>381</v>
      </c>
      <c r="D3693" s="205" t="s">
        <v>12452</v>
      </c>
      <c r="E3693" s="202" t="s">
        <v>18406</v>
      </c>
      <c r="F3693" s="205" t="s">
        <v>22634</v>
      </c>
    </row>
    <row r="3694" spans="1:6" ht="40.5">
      <c r="A3694" s="201" t="s">
        <v>8483</v>
      </c>
      <c r="B3694" s="204" t="s">
        <v>8484</v>
      </c>
      <c r="C3694" s="201" t="s">
        <v>381</v>
      </c>
      <c r="D3694" s="205" t="s">
        <v>15774</v>
      </c>
      <c r="E3694" s="202" t="s">
        <v>18406</v>
      </c>
      <c r="F3694" s="205" t="s">
        <v>18100</v>
      </c>
    </row>
    <row r="3695" spans="1:6" ht="40.5">
      <c r="A3695" s="201" t="s">
        <v>8485</v>
      </c>
      <c r="B3695" s="204" t="s">
        <v>8486</v>
      </c>
      <c r="C3695" s="201" t="s">
        <v>381</v>
      </c>
      <c r="D3695" s="205" t="s">
        <v>15826</v>
      </c>
      <c r="E3695" s="202" t="s">
        <v>18406</v>
      </c>
      <c r="F3695" s="205" t="s">
        <v>22635</v>
      </c>
    </row>
    <row r="3696" spans="1:6" ht="40.5">
      <c r="A3696" s="201" t="s">
        <v>8487</v>
      </c>
      <c r="B3696" s="204" t="s">
        <v>8488</v>
      </c>
      <c r="C3696" s="201" t="s">
        <v>381</v>
      </c>
      <c r="D3696" s="205" t="s">
        <v>5570</v>
      </c>
      <c r="E3696" s="202" t="s">
        <v>18406</v>
      </c>
      <c r="F3696" s="205" t="s">
        <v>17802</v>
      </c>
    </row>
    <row r="3697" spans="1:6" ht="40.5">
      <c r="A3697" s="201">
        <v>89364</v>
      </c>
      <c r="B3697" s="204" t="s">
        <v>8490</v>
      </c>
      <c r="C3697" s="201" t="s">
        <v>381</v>
      </c>
      <c r="D3697" s="205">
        <v>10.47</v>
      </c>
      <c r="E3697" s="202" t="s">
        <v>18406</v>
      </c>
      <c r="F3697" s="205">
        <v>11.22</v>
      </c>
    </row>
    <row r="3698" spans="1:6" ht="40.5">
      <c r="A3698" s="201" t="s">
        <v>8491</v>
      </c>
      <c r="B3698" s="204" t="s">
        <v>8492</v>
      </c>
      <c r="C3698" s="201" t="s">
        <v>381</v>
      </c>
      <c r="D3698" s="205" t="s">
        <v>17510</v>
      </c>
      <c r="E3698" s="202" t="s">
        <v>18406</v>
      </c>
      <c r="F3698" s="205" t="s">
        <v>8968</v>
      </c>
    </row>
    <row r="3699" spans="1:6" ht="54">
      <c r="A3699" s="201" t="s">
        <v>8494</v>
      </c>
      <c r="B3699" s="204" t="s">
        <v>8495</v>
      </c>
      <c r="C3699" s="201" t="s">
        <v>381</v>
      </c>
      <c r="D3699" s="205" t="s">
        <v>11243</v>
      </c>
      <c r="E3699" s="202" t="s">
        <v>18406</v>
      </c>
      <c r="F3699" s="205" t="s">
        <v>22637</v>
      </c>
    </row>
    <row r="3700" spans="1:6" ht="40.5">
      <c r="A3700" s="201" t="s">
        <v>8497</v>
      </c>
      <c r="B3700" s="204" t="s">
        <v>8498</v>
      </c>
      <c r="C3700" s="201" t="s">
        <v>381</v>
      </c>
      <c r="D3700" s="205" t="s">
        <v>505</v>
      </c>
      <c r="E3700" s="202" t="s">
        <v>18406</v>
      </c>
      <c r="F3700" s="205" t="s">
        <v>4314</v>
      </c>
    </row>
    <row r="3701" spans="1:6" ht="40.5">
      <c r="A3701" s="201" t="s">
        <v>8500</v>
      </c>
      <c r="B3701" s="204" t="s">
        <v>8501</v>
      </c>
      <c r="C3701" s="201" t="s">
        <v>381</v>
      </c>
      <c r="D3701" s="205" t="s">
        <v>15571</v>
      </c>
      <c r="E3701" s="202" t="s">
        <v>18406</v>
      </c>
      <c r="F3701" s="205" t="s">
        <v>5579</v>
      </c>
    </row>
    <row r="3702" spans="1:6" ht="40.5">
      <c r="A3702" s="201" t="s">
        <v>8502</v>
      </c>
      <c r="B3702" s="204" t="s">
        <v>8503</v>
      </c>
      <c r="C3702" s="201" t="s">
        <v>381</v>
      </c>
      <c r="D3702" s="205" t="s">
        <v>10241</v>
      </c>
      <c r="E3702" s="202" t="s">
        <v>18406</v>
      </c>
      <c r="F3702" s="205" t="s">
        <v>22356</v>
      </c>
    </row>
    <row r="3703" spans="1:6" ht="40.5">
      <c r="A3703" s="201" t="s">
        <v>8505</v>
      </c>
      <c r="B3703" s="204" t="s">
        <v>8506</v>
      </c>
      <c r="C3703" s="201" t="s">
        <v>381</v>
      </c>
      <c r="D3703" s="205" t="s">
        <v>18629</v>
      </c>
      <c r="E3703" s="202" t="s">
        <v>18406</v>
      </c>
      <c r="F3703" s="205" t="s">
        <v>17814</v>
      </c>
    </row>
    <row r="3704" spans="1:6" ht="40.5">
      <c r="A3704" s="201" t="s">
        <v>8507</v>
      </c>
      <c r="B3704" s="204" t="s">
        <v>8508</v>
      </c>
      <c r="C3704" s="201" t="s">
        <v>381</v>
      </c>
      <c r="D3704" s="205" t="s">
        <v>12346</v>
      </c>
      <c r="E3704" s="202" t="s">
        <v>18406</v>
      </c>
      <c r="F3704" s="205" t="s">
        <v>7644</v>
      </c>
    </row>
    <row r="3705" spans="1:6" ht="40.5">
      <c r="A3705" s="201" t="s">
        <v>8510</v>
      </c>
      <c r="B3705" s="204" t="s">
        <v>8511</v>
      </c>
      <c r="C3705" s="201" t="s">
        <v>381</v>
      </c>
      <c r="D3705" s="205" t="s">
        <v>12707</v>
      </c>
      <c r="E3705" s="202" t="s">
        <v>18406</v>
      </c>
      <c r="F3705" s="205" t="s">
        <v>17458</v>
      </c>
    </row>
    <row r="3706" spans="1:6" ht="54">
      <c r="A3706" s="201" t="s">
        <v>8513</v>
      </c>
      <c r="B3706" s="204" t="s">
        <v>8514</v>
      </c>
      <c r="C3706" s="201" t="s">
        <v>381</v>
      </c>
      <c r="D3706" s="205" t="s">
        <v>2927</v>
      </c>
      <c r="E3706" s="202" t="s">
        <v>18406</v>
      </c>
      <c r="F3706" s="205" t="s">
        <v>8683</v>
      </c>
    </row>
    <row r="3707" spans="1:6" ht="54">
      <c r="A3707" s="201" t="s">
        <v>8516</v>
      </c>
      <c r="B3707" s="204" t="s">
        <v>8517</v>
      </c>
      <c r="C3707" s="201" t="s">
        <v>381</v>
      </c>
      <c r="D3707" s="205" t="s">
        <v>17092</v>
      </c>
      <c r="E3707" s="202" t="s">
        <v>18406</v>
      </c>
      <c r="F3707" s="205" t="s">
        <v>18979</v>
      </c>
    </row>
    <row r="3708" spans="1:6" ht="40.5">
      <c r="A3708" s="201" t="s">
        <v>8519</v>
      </c>
      <c r="B3708" s="204" t="s">
        <v>8520</v>
      </c>
      <c r="C3708" s="201" t="s">
        <v>381</v>
      </c>
      <c r="D3708" s="205" t="s">
        <v>5618</v>
      </c>
      <c r="E3708" s="202" t="s">
        <v>18406</v>
      </c>
      <c r="F3708" s="205" t="s">
        <v>4317</v>
      </c>
    </row>
    <row r="3709" spans="1:6" ht="54">
      <c r="A3709" s="201" t="s">
        <v>8522</v>
      </c>
      <c r="B3709" s="204" t="s">
        <v>8523</v>
      </c>
      <c r="C3709" s="201" t="s">
        <v>381</v>
      </c>
      <c r="D3709" s="205" t="s">
        <v>19132</v>
      </c>
      <c r="E3709" s="202" t="s">
        <v>18406</v>
      </c>
      <c r="F3709" s="205" t="s">
        <v>10388</v>
      </c>
    </row>
    <row r="3710" spans="1:6" ht="54">
      <c r="A3710" s="201" t="s">
        <v>8524</v>
      </c>
      <c r="B3710" s="204" t="s">
        <v>8525</v>
      </c>
      <c r="C3710" s="201" t="s">
        <v>381</v>
      </c>
      <c r="D3710" s="205" t="s">
        <v>6453</v>
      </c>
      <c r="E3710" s="202" t="s">
        <v>18406</v>
      </c>
      <c r="F3710" s="205" t="s">
        <v>17513</v>
      </c>
    </row>
    <row r="3711" spans="1:6" ht="40.5">
      <c r="A3711" s="201" t="s">
        <v>8527</v>
      </c>
      <c r="B3711" s="204" t="s">
        <v>8528</v>
      </c>
      <c r="C3711" s="201" t="s">
        <v>381</v>
      </c>
      <c r="D3711" s="205" t="s">
        <v>2052</v>
      </c>
      <c r="E3711" s="202" t="s">
        <v>18406</v>
      </c>
      <c r="F3711" s="205" t="s">
        <v>1501</v>
      </c>
    </row>
    <row r="3712" spans="1:6" ht="40.5">
      <c r="A3712" s="201" t="s">
        <v>8530</v>
      </c>
      <c r="B3712" s="204" t="s">
        <v>8531</v>
      </c>
      <c r="C3712" s="201" t="s">
        <v>381</v>
      </c>
      <c r="D3712" s="205" t="s">
        <v>17525</v>
      </c>
      <c r="E3712" s="202" t="s">
        <v>18406</v>
      </c>
      <c r="F3712" s="205" t="s">
        <v>17629</v>
      </c>
    </row>
    <row r="3713" spans="1:6" ht="54">
      <c r="A3713" s="201" t="s">
        <v>8532</v>
      </c>
      <c r="B3713" s="204" t="s">
        <v>8533</v>
      </c>
      <c r="C3713" s="201" t="s">
        <v>381</v>
      </c>
      <c r="D3713" s="205" t="s">
        <v>19029</v>
      </c>
      <c r="E3713" s="202" t="s">
        <v>18406</v>
      </c>
      <c r="F3713" s="205" t="s">
        <v>8652</v>
      </c>
    </row>
    <row r="3714" spans="1:6" ht="54">
      <c r="A3714" s="201" t="s">
        <v>8534</v>
      </c>
      <c r="B3714" s="204" t="s">
        <v>8535</v>
      </c>
      <c r="C3714" s="201" t="s">
        <v>381</v>
      </c>
      <c r="D3714" s="205" t="s">
        <v>17602</v>
      </c>
      <c r="E3714" s="202" t="s">
        <v>18406</v>
      </c>
      <c r="F3714" s="205" t="s">
        <v>22231</v>
      </c>
    </row>
    <row r="3715" spans="1:6" ht="40.5">
      <c r="A3715" s="201">
        <v>89382</v>
      </c>
      <c r="B3715" s="204" t="s">
        <v>8536</v>
      </c>
      <c r="C3715" s="201" t="s">
        <v>381</v>
      </c>
      <c r="D3715" s="205">
        <v>13.68</v>
      </c>
      <c r="E3715" s="202" t="s">
        <v>18406</v>
      </c>
      <c r="F3715" s="205">
        <v>14.17</v>
      </c>
    </row>
    <row r="3716" spans="1:6" ht="54">
      <c r="A3716" s="201">
        <v>89383</v>
      </c>
      <c r="B3716" s="204" t="s">
        <v>8538</v>
      </c>
      <c r="C3716" s="201" t="s">
        <v>381</v>
      </c>
      <c r="D3716" s="205">
        <v>5.71</v>
      </c>
      <c r="E3716" s="202" t="s">
        <v>18406</v>
      </c>
      <c r="F3716" s="205">
        <v>6.18</v>
      </c>
    </row>
    <row r="3717" spans="1:6" ht="54">
      <c r="A3717" s="201" t="s">
        <v>8539</v>
      </c>
      <c r="B3717" s="204" t="s">
        <v>8540</v>
      </c>
      <c r="C3717" s="201" t="s">
        <v>381</v>
      </c>
      <c r="D3717" s="205" t="s">
        <v>22639</v>
      </c>
      <c r="E3717" s="202" t="s">
        <v>18406</v>
      </c>
      <c r="F3717" s="205" t="s">
        <v>5542</v>
      </c>
    </row>
    <row r="3718" spans="1:6" ht="54">
      <c r="A3718" s="201" t="s">
        <v>8541</v>
      </c>
      <c r="B3718" s="204" t="s">
        <v>8542</v>
      </c>
      <c r="C3718" s="201" t="s">
        <v>381</v>
      </c>
      <c r="D3718" s="205" t="s">
        <v>22640</v>
      </c>
      <c r="E3718" s="202" t="s">
        <v>18406</v>
      </c>
      <c r="F3718" s="205" t="s">
        <v>17953</v>
      </c>
    </row>
    <row r="3719" spans="1:6" ht="40.5">
      <c r="A3719" s="201" t="s">
        <v>8544</v>
      </c>
      <c r="B3719" s="204" t="s">
        <v>8545</v>
      </c>
      <c r="C3719" s="201" t="s">
        <v>381</v>
      </c>
      <c r="D3719" s="205" t="s">
        <v>17678</v>
      </c>
      <c r="E3719" s="202" t="s">
        <v>18406</v>
      </c>
      <c r="F3719" s="205" t="s">
        <v>12831</v>
      </c>
    </row>
    <row r="3720" spans="1:6" ht="40.5">
      <c r="A3720" s="201" t="s">
        <v>8547</v>
      </c>
      <c r="B3720" s="204" t="s">
        <v>8548</v>
      </c>
      <c r="C3720" s="201" t="s">
        <v>381</v>
      </c>
      <c r="D3720" s="205" t="s">
        <v>10743</v>
      </c>
      <c r="E3720" s="202" t="s">
        <v>18406</v>
      </c>
      <c r="F3720" s="205" t="s">
        <v>17190</v>
      </c>
    </row>
    <row r="3721" spans="1:6" ht="54">
      <c r="A3721" s="201" t="s">
        <v>8550</v>
      </c>
      <c r="B3721" s="204" t="s">
        <v>8551</v>
      </c>
      <c r="C3721" s="201" t="s">
        <v>381</v>
      </c>
      <c r="D3721" s="205" t="s">
        <v>9064</v>
      </c>
      <c r="E3721" s="202" t="s">
        <v>18406</v>
      </c>
      <c r="F3721" s="205" t="s">
        <v>22641</v>
      </c>
    </row>
    <row r="3722" spans="1:6" ht="40.5">
      <c r="A3722" s="201">
        <v>89390</v>
      </c>
      <c r="B3722" s="204" t="s">
        <v>8552</v>
      </c>
      <c r="C3722" s="201" t="s">
        <v>381</v>
      </c>
      <c r="D3722" s="205">
        <v>20.64</v>
      </c>
      <c r="E3722" s="202" t="s">
        <v>18406</v>
      </c>
      <c r="F3722" s="205">
        <v>21.23</v>
      </c>
    </row>
    <row r="3723" spans="1:6" ht="54">
      <c r="A3723" s="201">
        <v>89391</v>
      </c>
      <c r="B3723" s="204" t="s">
        <v>8554</v>
      </c>
      <c r="C3723" s="201" t="s">
        <v>381</v>
      </c>
      <c r="D3723" s="205">
        <v>7.68</v>
      </c>
      <c r="E3723" s="202" t="s">
        <v>18406</v>
      </c>
      <c r="F3723" s="205">
        <v>8.23</v>
      </c>
    </row>
    <row r="3724" spans="1:6" ht="54">
      <c r="A3724" s="201" t="s">
        <v>8555</v>
      </c>
      <c r="B3724" s="204" t="s">
        <v>8556</v>
      </c>
      <c r="C3724" s="201" t="s">
        <v>381</v>
      </c>
      <c r="D3724" s="205" t="s">
        <v>20442</v>
      </c>
      <c r="E3724" s="202" t="s">
        <v>18406</v>
      </c>
      <c r="F3724" s="205" t="s">
        <v>22642</v>
      </c>
    </row>
    <row r="3725" spans="1:6" ht="40.5">
      <c r="A3725" s="201" t="s">
        <v>8558</v>
      </c>
      <c r="B3725" s="204" t="s">
        <v>8559</v>
      </c>
      <c r="C3725" s="201" t="s">
        <v>381</v>
      </c>
      <c r="D3725" s="205" t="s">
        <v>8237</v>
      </c>
      <c r="E3725" s="202" t="s">
        <v>18406</v>
      </c>
      <c r="F3725" s="205" t="s">
        <v>6342</v>
      </c>
    </row>
    <row r="3726" spans="1:6" ht="54">
      <c r="A3726" s="201" t="s">
        <v>8560</v>
      </c>
      <c r="B3726" s="204" t="s">
        <v>8561</v>
      </c>
      <c r="C3726" s="201" t="s">
        <v>381</v>
      </c>
      <c r="D3726" s="205" t="s">
        <v>19597</v>
      </c>
      <c r="E3726" s="202" t="s">
        <v>18406</v>
      </c>
      <c r="F3726" s="205" t="s">
        <v>10431</v>
      </c>
    </row>
    <row r="3727" spans="1:6" ht="40.5">
      <c r="A3727" s="201" t="s">
        <v>8562</v>
      </c>
      <c r="B3727" s="204" t="s">
        <v>8563</v>
      </c>
      <c r="C3727" s="201" t="s">
        <v>381</v>
      </c>
      <c r="D3727" s="205" t="s">
        <v>7672</v>
      </c>
      <c r="E3727" s="202" t="s">
        <v>18406</v>
      </c>
      <c r="F3727" s="205" t="s">
        <v>10177</v>
      </c>
    </row>
    <row r="3728" spans="1:6" ht="54">
      <c r="A3728" s="201" t="s">
        <v>8565</v>
      </c>
      <c r="B3728" s="204" t="s">
        <v>8566</v>
      </c>
      <c r="C3728" s="201" t="s">
        <v>381</v>
      </c>
      <c r="D3728" s="205" t="s">
        <v>4967</v>
      </c>
      <c r="E3728" s="202" t="s">
        <v>18406</v>
      </c>
      <c r="F3728" s="205" t="s">
        <v>17160</v>
      </c>
    </row>
    <row r="3729" spans="1:6" ht="54">
      <c r="A3729" s="201" t="s">
        <v>8568</v>
      </c>
      <c r="B3729" s="204" t="s">
        <v>8569</v>
      </c>
      <c r="C3729" s="201" t="s">
        <v>381</v>
      </c>
      <c r="D3729" s="205" t="s">
        <v>10356</v>
      </c>
      <c r="E3729" s="202" t="s">
        <v>18406</v>
      </c>
      <c r="F3729" s="205" t="s">
        <v>5678</v>
      </c>
    </row>
    <row r="3730" spans="1:6" ht="40.5">
      <c r="A3730" s="201" t="s">
        <v>8571</v>
      </c>
      <c r="B3730" s="204" t="s">
        <v>8572</v>
      </c>
      <c r="C3730" s="201" t="s">
        <v>381</v>
      </c>
      <c r="D3730" s="205" t="s">
        <v>12631</v>
      </c>
      <c r="E3730" s="202" t="s">
        <v>18406</v>
      </c>
      <c r="F3730" s="205" t="s">
        <v>5053</v>
      </c>
    </row>
    <row r="3731" spans="1:6" ht="54">
      <c r="A3731" s="201" t="s">
        <v>8574</v>
      </c>
      <c r="B3731" s="204" t="s">
        <v>8575</v>
      </c>
      <c r="C3731" s="201" t="s">
        <v>381</v>
      </c>
      <c r="D3731" s="205" t="s">
        <v>8142</v>
      </c>
      <c r="E3731" s="202" t="s">
        <v>18406</v>
      </c>
      <c r="F3731" s="205" t="s">
        <v>17659</v>
      </c>
    </row>
    <row r="3732" spans="1:6" ht="54">
      <c r="A3732" s="201" t="s">
        <v>8576</v>
      </c>
      <c r="B3732" s="204" t="s">
        <v>8577</v>
      </c>
      <c r="C3732" s="201" t="s">
        <v>381</v>
      </c>
      <c r="D3732" s="205" t="s">
        <v>20932</v>
      </c>
      <c r="E3732" s="202" t="s">
        <v>18406</v>
      </c>
      <c r="F3732" s="205" t="s">
        <v>6110</v>
      </c>
    </row>
    <row r="3733" spans="1:6" ht="54">
      <c r="A3733" s="201" t="s">
        <v>8578</v>
      </c>
      <c r="B3733" s="204" t="s">
        <v>8579</v>
      </c>
      <c r="C3733" s="201" t="s">
        <v>381</v>
      </c>
      <c r="D3733" s="205" t="s">
        <v>8686</v>
      </c>
      <c r="E3733" s="202" t="s">
        <v>18406</v>
      </c>
      <c r="F3733" s="205" t="s">
        <v>17832</v>
      </c>
    </row>
    <row r="3734" spans="1:6" ht="54">
      <c r="A3734" s="201" t="s">
        <v>8580</v>
      </c>
      <c r="B3734" s="204" t="s">
        <v>8581</v>
      </c>
      <c r="C3734" s="201" t="s">
        <v>381</v>
      </c>
      <c r="D3734" s="205" t="s">
        <v>22643</v>
      </c>
      <c r="E3734" s="202" t="s">
        <v>18406</v>
      </c>
      <c r="F3734" s="205" t="s">
        <v>19133</v>
      </c>
    </row>
    <row r="3735" spans="1:6" ht="54">
      <c r="A3735" s="201" t="s">
        <v>8583</v>
      </c>
      <c r="B3735" s="204" t="s">
        <v>8584</v>
      </c>
      <c r="C3735" s="201" t="s">
        <v>381</v>
      </c>
      <c r="D3735" s="205" t="s">
        <v>22644</v>
      </c>
      <c r="E3735" s="202" t="s">
        <v>18406</v>
      </c>
      <c r="F3735" s="205" t="s">
        <v>17344</v>
      </c>
    </row>
    <row r="3736" spans="1:6" ht="54">
      <c r="A3736" s="201" t="s">
        <v>8585</v>
      </c>
      <c r="B3736" s="204" t="s">
        <v>8586</v>
      </c>
      <c r="C3736" s="201" t="s">
        <v>381</v>
      </c>
      <c r="D3736" s="205" t="s">
        <v>8593</v>
      </c>
      <c r="E3736" s="202" t="s">
        <v>18406</v>
      </c>
      <c r="F3736" s="205" t="s">
        <v>17678</v>
      </c>
    </row>
    <row r="3737" spans="1:6" ht="54">
      <c r="A3737" s="201" t="s">
        <v>8588</v>
      </c>
      <c r="B3737" s="204" t="s">
        <v>8589</v>
      </c>
      <c r="C3737" s="201" t="s">
        <v>381</v>
      </c>
      <c r="D3737" s="205" t="s">
        <v>4695</v>
      </c>
      <c r="E3737" s="202" t="s">
        <v>18406</v>
      </c>
      <c r="F3737" s="205" t="s">
        <v>17338</v>
      </c>
    </row>
    <row r="3738" spans="1:6" ht="54">
      <c r="A3738" s="201" t="s">
        <v>8591</v>
      </c>
      <c r="B3738" s="204" t="s">
        <v>8592</v>
      </c>
      <c r="C3738" s="201" t="s">
        <v>381</v>
      </c>
      <c r="D3738" s="205" t="s">
        <v>21253</v>
      </c>
      <c r="E3738" s="202" t="s">
        <v>18406</v>
      </c>
      <c r="F3738" s="205" t="s">
        <v>13923</v>
      </c>
    </row>
    <row r="3739" spans="1:6" ht="54">
      <c r="A3739" s="201">
        <v>89410</v>
      </c>
      <c r="B3739" s="204" t="s">
        <v>8594</v>
      </c>
      <c r="C3739" s="201" t="s">
        <v>381</v>
      </c>
      <c r="D3739" s="205">
        <v>9.7899999999999991</v>
      </c>
      <c r="E3739" s="202" t="s">
        <v>18406</v>
      </c>
      <c r="F3739" s="205">
        <v>10.46</v>
      </c>
    </row>
    <row r="3740" spans="1:6" ht="54">
      <c r="A3740" s="201" t="s">
        <v>8596</v>
      </c>
      <c r="B3740" s="204" t="s">
        <v>8597</v>
      </c>
      <c r="C3740" s="201" t="s">
        <v>381</v>
      </c>
      <c r="D3740" s="205" t="s">
        <v>17505</v>
      </c>
      <c r="E3740" s="202" t="s">
        <v>18406</v>
      </c>
      <c r="F3740" s="205" t="s">
        <v>5793</v>
      </c>
    </row>
    <row r="3741" spans="1:6" ht="54">
      <c r="A3741" s="201" t="s">
        <v>8599</v>
      </c>
      <c r="B3741" s="204" t="s">
        <v>8600</v>
      </c>
      <c r="C3741" s="201" t="s">
        <v>381</v>
      </c>
      <c r="D3741" s="205" t="s">
        <v>6339</v>
      </c>
      <c r="E3741" s="202" t="s">
        <v>18406</v>
      </c>
      <c r="F3741" s="205" t="s">
        <v>2964</v>
      </c>
    </row>
    <row r="3742" spans="1:6" ht="54">
      <c r="A3742" s="201" t="s">
        <v>8602</v>
      </c>
      <c r="B3742" s="204" t="s">
        <v>8603</v>
      </c>
      <c r="C3742" s="201" t="s">
        <v>381</v>
      </c>
      <c r="D3742" s="205" t="s">
        <v>6458</v>
      </c>
      <c r="E3742" s="202" t="s">
        <v>18406</v>
      </c>
      <c r="F3742" s="205" t="s">
        <v>505</v>
      </c>
    </row>
    <row r="3743" spans="1:6" ht="54">
      <c r="A3743" s="201" t="s">
        <v>8605</v>
      </c>
      <c r="B3743" s="204" t="s">
        <v>8606</v>
      </c>
      <c r="C3743" s="201" t="s">
        <v>381</v>
      </c>
      <c r="D3743" s="205" t="s">
        <v>6624</v>
      </c>
      <c r="E3743" s="202" t="s">
        <v>18406</v>
      </c>
      <c r="F3743" s="205" t="s">
        <v>15571</v>
      </c>
    </row>
    <row r="3744" spans="1:6" ht="54">
      <c r="A3744" s="201" t="s">
        <v>8608</v>
      </c>
      <c r="B3744" s="204" t="s">
        <v>8609</v>
      </c>
      <c r="C3744" s="201" t="s">
        <v>381</v>
      </c>
      <c r="D3744" s="205" t="s">
        <v>22645</v>
      </c>
      <c r="E3744" s="202" t="s">
        <v>18406</v>
      </c>
      <c r="F3744" s="205" t="s">
        <v>10241</v>
      </c>
    </row>
    <row r="3745" spans="1:6" ht="54">
      <c r="A3745" s="201" t="s">
        <v>8610</v>
      </c>
      <c r="B3745" s="204" t="s">
        <v>8611</v>
      </c>
      <c r="C3745" s="201" t="s">
        <v>381</v>
      </c>
      <c r="D3745" s="205" t="s">
        <v>5542</v>
      </c>
      <c r="E3745" s="202" t="s">
        <v>18406</v>
      </c>
      <c r="F3745" s="205" t="s">
        <v>18629</v>
      </c>
    </row>
    <row r="3746" spans="1:6" ht="40.5">
      <c r="A3746" s="201" t="s">
        <v>8612</v>
      </c>
      <c r="B3746" s="204" t="s">
        <v>8613</v>
      </c>
      <c r="C3746" s="201" t="s">
        <v>381</v>
      </c>
      <c r="D3746" s="205" t="s">
        <v>2655</v>
      </c>
      <c r="E3746" s="202" t="s">
        <v>18406</v>
      </c>
      <c r="F3746" s="205" t="s">
        <v>22646</v>
      </c>
    </row>
    <row r="3747" spans="1:6" ht="54">
      <c r="A3747" s="201" t="s">
        <v>8614</v>
      </c>
      <c r="B3747" s="204" t="s">
        <v>8615</v>
      </c>
      <c r="C3747" s="201" t="s">
        <v>381</v>
      </c>
      <c r="D3747" s="205" t="s">
        <v>5609</v>
      </c>
      <c r="E3747" s="202" t="s">
        <v>18406</v>
      </c>
      <c r="F3747" s="205" t="s">
        <v>11603</v>
      </c>
    </row>
    <row r="3748" spans="1:6" ht="54">
      <c r="A3748" s="201" t="s">
        <v>8617</v>
      </c>
      <c r="B3748" s="204" t="s">
        <v>8618</v>
      </c>
      <c r="C3748" s="201" t="s">
        <v>381</v>
      </c>
      <c r="D3748" s="205" t="s">
        <v>415</v>
      </c>
      <c r="E3748" s="202" t="s">
        <v>18406</v>
      </c>
      <c r="F3748" s="205" t="s">
        <v>1334</v>
      </c>
    </row>
    <row r="3749" spans="1:6" ht="40.5">
      <c r="A3749" s="201" t="s">
        <v>8619</v>
      </c>
      <c r="B3749" s="204" t="s">
        <v>8620</v>
      </c>
      <c r="C3749" s="201" t="s">
        <v>381</v>
      </c>
      <c r="D3749" s="205" t="s">
        <v>17687</v>
      </c>
      <c r="E3749" s="202" t="s">
        <v>18406</v>
      </c>
      <c r="F3749" s="205" t="s">
        <v>17348</v>
      </c>
    </row>
    <row r="3750" spans="1:6" ht="54">
      <c r="A3750" s="201" t="s">
        <v>8622</v>
      </c>
      <c r="B3750" s="204" t="s">
        <v>8623</v>
      </c>
      <c r="C3750" s="201" t="s">
        <v>381</v>
      </c>
      <c r="D3750" s="205" t="s">
        <v>19474</v>
      </c>
      <c r="E3750" s="202" t="s">
        <v>18406</v>
      </c>
      <c r="F3750" s="205" t="s">
        <v>17524</v>
      </c>
    </row>
    <row r="3751" spans="1:6" ht="40.5">
      <c r="A3751" s="201" t="s">
        <v>8624</v>
      </c>
      <c r="B3751" s="204" t="s">
        <v>8625</v>
      </c>
      <c r="C3751" s="201" t="s">
        <v>381</v>
      </c>
      <c r="D3751" s="205" t="s">
        <v>3095</v>
      </c>
      <c r="E3751" s="202" t="s">
        <v>18406</v>
      </c>
      <c r="F3751" s="205" t="s">
        <v>22647</v>
      </c>
    </row>
    <row r="3752" spans="1:6" ht="54">
      <c r="A3752" s="201" t="s">
        <v>8627</v>
      </c>
      <c r="B3752" s="204" t="s">
        <v>8628</v>
      </c>
      <c r="C3752" s="201" t="s">
        <v>381</v>
      </c>
      <c r="D3752" s="205" t="s">
        <v>9513</v>
      </c>
      <c r="E3752" s="202" t="s">
        <v>18406</v>
      </c>
      <c r="F3752" s="205" t="s">
        <v>16135</v>
      </c>
    </row>
    <row r="3753" spans="1:6" ht="54">
      <c r="A3753" s="201" t="s">
        <v>8629</v>
      </c>
      <c r="B3753" s="204" t="s">
        <v>8630</v>
      </c>
      <c r="C3753" s="201" t="s">
        <v>381</v>
      </c>
      <c r="D3753" s="205" t="s">
        <v>6422</v>
      </c>
      <c r="E3753" s="202" t="s">
        <v>18406</v>
      </c>
      <c r="F3753" s="205" t="s">
        <v>19029</v>
      </c>
    </row>
    <row r="3754" spans="1:6" ht="54">
      <c r="A3754" s="201" t="s">
        <v>8632</v>
      </c>
      <c r="B3754" s="204" t="s">
        <v>8633</v>
      </c>
      <c r="C3754" s="201" t="s">
        <v>381</v>
      </c>
      <c r="D3754" s="205" t="s">
        <v>860</v>
      </c>
      <c r="E3754" s="202" t="s">
        <v>18406</v>
      </c>
      <c r="F3754" s="205" t="s">
        <v>3808</v>
      </c>
    </row>
    <row r="3755" spans="1:6" ht="40.5">
      <c r="A3755" s="201">
        <v>89428</v>
      </c>
      <c r="B3755" s="204" t="s">
        <v>8635</v>
      </c>
      <c r="C3755" s="201" t="s">
        <v>381</v>
      </c>
      <c r="D3755" s="205">
        <v>13.22</v>
      </c>
      <c r="E3755" s="202" t="s">
        <v>18406</v>
      </c>
      <c r="F3755" s="205">
        <v>13.67</v>
      </c>
    </row>
    <row r="3756" spans="1:6" ht="67.5">
      <c r="A3756" s="201">
        <v>89429</v>
      </c>
      <c r="B3756" s="204" t="s">
        <v>8637</v>
      </c>
      <c r="C3756" s="201" t="s">
        <v>381</v>
      </c>
      <c r="D3756" s="205">
        <v>5.28</v>
      </c>
      <c r="E3756" s="202" t="s">
        <v>18406</v>
      </c>
      <c r="F3756" s="306">
        <v>5.7</v>
      </c>
    </row>
    <row r="3757" spans="1:6" ht="54">
      <c r="A3757" s="201" t="s">
        <v>8639</v>
      </c>
      <c r="B3757" s="204" t="s">
        <v>8640</v>
      </c>
      <c r="C3757" s="201" t="s">
        <v>381</v>
      </c>
      <c r="D3757" s="205" t="s">
        <v>21265</v>
      </c>
      <c r="E3757" s="202" t="s">
        <v>18406</v>
      </c>
      <c r="F3757" s="205" t="s">
        <v>22648</v>
      </c>
    </row>
    <row r="3758" spans="1:6" ht="40.5">
      <c r="A3758" s="201" t="s">
        <v>8642</v>
      </c>
      <c r="B3758" s="204" t="s">
        <v>8643</v>
      </c>
      <c r="C3758" s="201" t="s">
        <v>381</v>
      </c>
      <c r="D3758" s="205" t="s">
        <v>21581</v>
      </c>
      <c r="E3758" s="202" t="s">
        <v>18406</v>
      </c>
      <c r="F3758" s="205" t="s">
        <v>9436</v>
      </c>
    </row>
    <row r="3759" spans="1:6" ht="54">
      <c r="A3759" s="201" t="s">
        <v>8645</v>
      </c>
      <c r="B3759" s="204" t="s">
        <v>8646</v>
      </c>
      <c r="C3759" s="201" t="s">
        <v>381</v>
      </c>
      <c r="D3759" s="205" t="s">
        <v>16224</v>
      </c>
      <c r="E3759" s="202" t="s">
        <v>18406</v>
      </c>
      <c r="F3759" s="205" t="s">
        <v>22649</v>
      </c>
    </row>
    <row r="3760" spans="1:6" ht="54">
      <c r="A3760" s="201" t="s">
        <v>8647</v>
      </c>
      <c r="B3760" s="204" t="s">
        <v>8648</v>
      </c>
      <c r="C3760" s="201" t="s">
        <v>381</v>
      </c>
      <c r="D3760" s="205" t="s">
        <v>5640</v>
      </c>
      <c r="E3760" s="202" t="s">
        <v>18406</v>
      </c>
      <c r="F3760" s="205" t="s">
        <v>22650</v>
      </c>
    </row>
    <row r="3761" spans="1:6" ht="54">
      <c r="A3761" s="201" t="s">
        <v>8650</v>
      </c>
      <c r="B3761" s="204" t="s">
        <v>8651</v>
      </c>
      <c r="C3761" s="201" t="s">
        <v>381</v>
      </c>
      <c r="D3761" s="205" t="s">
        <v>12417</v>
      </c>
      <c r="E3761" s="202" t="s">
        <v>18406</v>
      </c>
      <c r="F3761" s="205" t="s">
        <v>9064</v>
      </c>
    </row>
    <row r="3762" spans="1:6" ht="40.5">
      <c r="A3762" s="201">
        <v>89435</v>
      </c>
      <c r="B3762" s="204" t="s">
        <v>8653</v>
      </c>
      <c r="C3762" s="201" t="s">
        <v>381</v>
      </c>
      <c r="D3762" s="306">
        <v>20.100000000000001</v>
      </c>
      <c r="E3762" s="202" t="s">
        <v>18406</v>
      </c>
      <c r="F3762" s="205">
        <v>20.63</v>
      </c>
    </row>
    <row r="3763" spans="1:6" ht="67.5">
      <c r="A3763" s="201">
        <v>89436</v>
      </c>
      <c r="B3763" s="204" t="s">
        <v>8655</v>
      </c>
      <c r="C3763" s="201" t="s">
        <v>381</v>
      </c>
      <c r="D3763" s="205">
        <v>7.19</v>
      </c>
      <c r="E3763" s="202" t="s">
        <v>18406</v>
      </c>
      <c r="F3763" s="205">
        <v>7.68</v>
      </c>
    </row>
    <row r="3764" spans="1:6" ht="54">
      <c r="A3764" s="201" t="s">
        <v>8656</v>
      </c>
      <c r="B3764" s="204" t="s">
        <v>8657</v>
      </c>
      <c r="C3764" s="201" t="s">
        <v>381</v>
      </c>
      <c r="D3764" s="205" t="s">
        <v>22651</v>
      </c>
      <c r="E3764" s="202" t="s">
        <v>18406</v>
      </c>
      <c r="F3764" s="205" t="s">
        <v>2978</v>
      </c>
    </row>
    <row r="3765" spans="1:6" ht="40.5">
      <c r="A3765" s="201" t="s">
        <v>8658</v>
      </c>
      <c r="B3765" s="204" t="s">
        <v>8659</v>
      </c>
      <c r="C3765" s="201" t="s">
        <v>381</v>
      </c>
      <c r="D3765" s="205" t="s">
        <v>19289</v>
      </c>
      <c r="E3765" s="202" t="s">
        <v>18406</v>
      </c>
      <c r="F3765" s="205" t="s">
        <v>2771</v>
      </c>
    </row>
    <row r="3766" spans="1:6" ht="67.5">
      <c r="A3766" s="201" t="s">
        <v>8660</v>
      </c>
      <c r="B3766" s="204" t="s">
        <v>8661</v>
      </c>
      <c r="C3766" s="201" t="s">
        <v>381</v>
      </c>
      <c r="D3766" s="205" t="s">
        <v>17952</v>
      </c>
      <c r="E3766" s="202" t="s">
        <v>18406</v>
      </c>
      <c r="F3766" s="205" t="s">
        <v>6325</v>
      </c>
    </row>
    <row r="3767" spans="1:6" ht="40.5">
      <c r="A3767" s="201" t="s">
        <v>8662</v>
      </c>
      <c r="B3767" s="204" t="s">
        <v>8663</v>
      </c>
      <c r="C3767" s="201" t="s">
        <v>381</v>
      </c>
      <c r="D3767" s="205" t="s">
        <v>5645</v>
      </c>
      <c r="E3767" s="202" t="s">
        <v>18406</v>
      </c>
      <c r="F3767" s="205" t="s">
        <v>17837</v>
      </c>
    </row>
    <row r="3768" spans="1:6" ht="54">
      <c r="A3768" s="201" t="s">
        <v>8665</v>
      </c>
      <c r="B3768" s="204" t="s">
        <v>8666</v>
      </c>
      <c r="C3768" s="201" t="s">
        <v>381</v>
      </c>
      <c r="D3768" s="205" t="s">
        <v>21262</v>
      </c>
      <c r="E3768" s="202" t="s">
        <v>18406</v>
      </c>
      <c r="F3768" s="205" t="s">
        <v>22652</v>
      </c>
    </row>
    <row r="3769" spans="1:6" ht="40.5">
      <c r="A3769" s="201" t="s">
        <v>8667</v>
      </c>
      <c r="B3769" s="204" t="s">
        <v>8668</v>
      </c>
      <c r="C3769" s="201" t="s">
        <v>381</v>
      </c>
      <c r="D3769" s="205" t="s">
        <v>9175</v>
      </c>
      <c r="E3769" s="202" t="s">
        <v>18406</v>
      </c>
      <c r="F3769" s="205" t="s">
        <v>17458</v>
      </c>
    </row>
    <row r="3770" spans="1:6" ht="54">
      <c r="A3770" s="201" t="s">
        <v>8670</v>
      </c>
      <c r="B3770" s="204" t="s">
        <v>8671</v>
      </c>
      <c r="C3770" s="201" t="s">
        <v>381</v>
      </c>
      <c r="D3770" s="205" t="s">
        <v>9351</v>
      </c>
      <c r="E3770" s="202" t="s">
        <v>18406</v>
      </c>
      <c r="F3770" s="205" t="s">
        <v>3513</v>
      </c>
    </row>
    <row r="3771" spans="1:6" ht="54">
      <c r="A3771" s="201" t="s">
        <v>8672</v>
      </c>
      <c r="B3771" s="204" t="s">
        <v>8673</v>
      </c>
      <c r="C3771" s="201" t="s">
        <v>381</v>
      </c>
      <c r="D3771" s="205" t="s">
        <v>12634</v>
      </c>
      <c r="E3771" s="202" t="s">
        <v>18406</v>
      </c>
      <c r="F3771" s="205" t="s">
        <v>16123</v>
      </c>
    </row>
    <row r="3772" spans="1:6" ht="40.5">
      <c r="A3772" s="201" t="s">
        <v>8675</v>
      </c>
      <c r="B3772" s="204" t="s">
        <v>8676</v>
      </c>
      <c r="C3772" s="201" t="s">
        <v>381</v>
      </c>
      <c r="D3772" s="205" t="s">
        <v>11524</v>
      </c>
      <c r="E3772" s="202" t="s">
        <v>18406</v>
      </c>
      <c r="F3772" s="205" t="s">
        <v>8509</v>
      </c>
    </row>
    <row r="3773" spans="1:6" ht="40.5">
      <c r="A3773" s="201" t="s">
        <v>8678</v>
      </c>
      <c r="B3773" s="204" t="s">
        <v>8679</v>
      </c>
      <c r="C3773" s="201" t="s">
        <v>381</v>
      </c>
      <c r="D3773" s="205" t="s">
        <v>22653</v>
      </c>
      <c r="E3773" s="202" t="s">
        <v>18406</v>
      </c>
      <c r="F3773" s="205" t="s">
        <v>2264</v>
      </c>
    </row>
    <row r="3774" spans="1:6" ht="40.5">
      <c r="A3774" s="201" t="s">
        <v>8681</v>
      </c>
      <c r="B3774" s="204" t="s">
        <v>8682</v>
      </c>
      <c r="C3774" s="201" t="s">
        <v>381</v>
      </c>
      <c r="D3774" s="205" t="s">
        <v>7685</v>
      </c>
      <c r="E3774" s="202" t="s">
        <v>18406</v>
      </c>
      <c r="F3774" s="205" t="s">
        <v>2339</v>
      </c>
    </row>
    <row r="3775" spans="1:6" ht="40.5">
      <c r="A3775" s="201" t="s">
        <v>8684</v>
      </c>
      <c r="B3775" s="204" t="s">
        <v>8685</v>
      </c>
      <c r="C3775" s="201" t="s">
        <v>381</v>
      </c>
      <c r="D3775" s="205" t="s">
        <v>12328</v>
      </c>
      <c r="E3775" s="202" t="s">
        <v>18406</v>
      </c>
      <c r="F3775" s="205" t="s">
        <v>21983</v>
      </c>
    </row>
    <row r="3776" spans="1:6" ht="40.5">
      <c r="A3776" s="201" t="s">
        <v>8687</v>
      </c>
      <c r="B3776" s="204" t="s">
        <v>8688</v>
      </c>
      <c r="C3776" s="201" t="s">
        <v>381</v>
      </c>
      <c r="D3776" s="205" t="s">
        <v>22654</v>
      </c>
      <c r="E3776" s="202" t="s">
        <v>18406</v>
      </c>
      <c r="F3776" s="205" t="s">
        <v>3048</v>
      </c>
    </row>
    <row r="3777" spans="1:6" ht="40.5">
      <c r="A3777" s="201" t="s">
        <v>8689</v>
      </c>
      <c r="B3777" s="204" t="s">
        <v>8690</v>
      </c>
      <c r="C3777" s="201" t="s">
        <v>381</v>
      </c>
      <c r="D3777" s="205" t="s">
        <v>6544</v>
      </c>
      <c r="E3777" s="202" t="s">
        <v>18406</v>
      </c>
      <c r="F3777" s="205" t="s">
        <v>12641</v>
      </c>
    </row>
    <row r="3778" spans="1:6" ht="40.5">
      <c r="A3778" s="201" t="s">
        <v>8692</v>
      </c>
      <c r="B3778" s="204" t="s">
        <v>8693</v>
      </c>
      <c r="C3778" s="201" t="s">
        <v>381</v>
      </c>
      <c r="D3778" s="205" t="s">
        <v>17334</v>
      </c>
      <c r="E3778" s="202" t="s">
        <v>18406</v>
      </c>
      <c r="F3778" s="205" t="s">
        <v>5748</v>
      </c>
    </row>
    <row r="3779" spans="1:6" ht="40.5">
      <c r="A3779" s="201" t="s">
        <v>8695</v>
      </c>
      <c r="B3779" s="204" t="s">
        <v>8696</v>
      </c>
      <c r="C3779" s="201" t="s">
        <v>381</v>
      </c>
      <c r="D3779" s="205" t="s">
        <v>6453</v>
      </c>
      <c r="E3779" s="202" t="s">
        <v>18406</v>
      </c>
      <c r="F3779" s="205" t="s">
        <v>17456</v>
      </c>
    </row>
    <row r="3780" spans="1:6" ht="40.5">
      <c r="A3780" s="201" t="s">
        <v>8698</v>
      </c>
      <c r="B3780" s="204" t="s">
        <v>8699</v>
      </c>
      <c r="C3780" s="201" t="s">
        <v>381</v>
      </c>
      <c r="D3780" s="205" t="s">
        <v>12867</v>
      </c>
      <c r="E3780" s="202" t="s">
        <v>18406</v>
      </c>
      <c r="F3780" s="205" t="s">
        <v>22655</v>
      </c>
    </row>
    <row r="3781" spans="1:6" ht="40.5">
      <c r="A3781" s="201" t="s">
        <v>8701</v>
      </c>
      <c r="B3781" s="204" t="s">
        <v>8702</v>
      </c>
      <c r="C3781" s="201" t="s">
        <v>381</v>
      </c>
      <c r="D3781" s="205" t="s">
        <v>22648</v>
      </c>
      <c r="E3781" s="202" t="s">
        <v>18406</v>
      </c>
      <c r="F3781" s="205" t="s">
        <v>5635</v>
      </c>
    </row>
    <row r="3782" spans="1:6" ht="40.5">
      <c r="A3782" s="201" t="s">
        <v>8704</v>
      </c>
      <c r="B3782" s="204" t="s">
        <v>8705</v>
      </c>
      <c r="C3782" s="201" t="s">
        <v>381</v>
      </c>
      <c r="D3782" s="205" t="s">
        <v>17294</v>
      </c>
      <c r="E3782" s="202" t="s">
        <v>18406</v>
      </c>
      <c r="F3782" s="205" t="s">
        <v>19144</v>
      </c>
    </row>
    <row r="3783" spans="1:6" ht="40.5">
      <c r="A3783" s="201" t="s">
        <v>8707</v>
      </c>
      <c r="B3783" s="204" t="s">
        <v>8708</v>
      </c>
      <c r="C3783" s="201" t="s">
        <v>381</v>
      </c>
      <c r="D3783" s="205" t="s">
        <v>5594</v>
      </c>
      <c r="E3783" s="202" t="s">
        <v>18406</v>
      </c>
      <c r="F3783" s="205" t="s">
        <v>12210</v>
      </c>
    </row>
    <row r="3784" spans="1:6" ht="40.5">
      <c r="A3784" s="201" t="s">
        <v>8710</v>
      </c>
      <c r="B3784" s="204" t="s">
        <v>8711</v>
      </c>
      <c r="C3784" s="201" t="s">
        <v>381</v>
      </c>
      <c r="D3784" s="205" t="s">
        <v>22656</v>
      </c>
      <c r="E3784" s="202" t="s">
        <v>18406</v>
      </c>
      <c r="F3784" s="205" t="s">
        <v>12621</v>
      </c>
    </row>
    <row r="3785" spans="1:6" ht="40.5">
      <c r="A3785" s="201" t="s">
        <v>8713</v>
      </c>
      <c r="B3785" s="204" t="s">
        <v>8714</v>
      </c>
      <c r="C3785" s="201" t="s">
        <v>381</v>
      </c>
      <c r="D3785" s="205" t="s">
        <v>17287</v>
      </c>
      <c r="E3785" s="202" t="s">
        <v>18406</v>
      </c>
      <c r="F3785" s="205" t="s">
        <v>12310</v>
      </c>
    </row>
    <row r="3786" spans="1:6" ht="40.5">
      <c r="A3786" s="201" t="s">
        <v>8716</v>
      </c>
      <c r="B3786" s="204" t="s">
        <v>8717</v>
      </c>
      <c r="C3786" s="201" t="s">
        <v>381</v>
      </c>
      <c r="D3786" s="205" t="s">
        <v>22657</v>
      </c>
      <c r="E3786" s="202" t="s">
        <v>18406</v>
      </c>
      <c r="F3786" s="205" t="s">
        <v>3358</v>
      </c>
    </row>
    <row r="3787" spans="1:6" ht="40.5">
      <c r="A3787" s="201" t="s">
        <v>8718</v>
      </c>
      <c r="B3787" s="204" t="s">
        <v>8719</v>
      </c>
      <c r="C3787" s="201" t="s">
        <v>381</v>
      </c>
      <c r="D3787" s="205" t="s">
        <v>5550</v>
      </c>
      <c r="E3787" s="202" t="s">
        <v>18406</v>
      </c>
      <c r="F3787" s="205" t="s">
        <v>5743</v>
      </c>
    </row>
    <row r="3788" spans="1:6" ht="40.5">
      <c r="A3788" s="201" t="s">
        <v>8720</v>
      </c>
      <c r="B3788" s="204" t="s">
        <v>8721</v>
      </c>
      <c r="C3788" s="201" t="s">
        <v>381</v>
      </c>
      <c r="D3788" s="205" t="s">
        <v>17774</v>
      </c>
      <c r="E3788" s="202" t="s">
        <v>18406</v>
      </c>
      <c r="F3788" s="205" t="s">
        <v>17558</v>
      </c>
    </row>
    <row r="3789" spans="1:6" ht="40.5">
      <c r="A3789" s="201" t="s">
        <v>8723</v>
      </c>
      <c r="B3789" s="204" t="s">
        <v>8724</v>
      </c>
      <c r="C3789" s="201" t="s">
        <v>381</v>
      </c>
      <c r="D3789" s="205" t="s">
        <v>18410</v>
      </c>
      <c r="E3789" s="202" t="s">
        <v>18406</v>
      </c>
      <c r="F3789" s="205" t="s">
        <v>22658</v>
      </c>
    </row>
    <row r="3790" spans="1:6" ht="40.5">
      <c r="A3790" s="201" t="s">
        <v>8725</v>
      </c>
      <c r="B3790" s="204" t="s">
        <v>8726</v>
      </c>
      <c r="C3790" s="201" t="s">
        <v>381</v>
      </c>
      <c r="D3790" s="205" t="s">
        <v>22659</v>
      </c>
      <c r="E3790" s="202" t="s">
        <v>18406</v>
      </c>
      <c r="F3790" s="205" t="s">
        <v>22660</v>
      </c>
    </row>
    <row r="3791" spans="1:6" ht="40.5">
      <c r="A3791" s="201" t="s">
        <v>8727</v>
      </c>
      <c r="B3791" s="204" t="s">
        <v>8728</v>
      </c>
      <c r="C3791" s="201" t="s">
        <v>381</v>
      </c>
      <c r="D3791" s="205" t="s">
        <v>17618</v>
      </c>
      <c r="E3791" s="202" t="s">
        <v>18406</v>
      </c>
      <c r="F3791" s="205" t="s">
        <v>2984</v>
      </c>
    </row>
    <row r="3792" spans="1:6" ht="40.5">
      <c r="A3792" s="201" t="s">
        <v>8730</v>
      </c>
      <c r="B3792" s="204" t="s">
        <v>8731</v>
      </c>
      <c r="C3792" s="201" t="s">
        <v>381</v>
      </c>
      <c r="D3792" s="205" t="s">
        <v>22661</v>
      </c>
      <c r="E3792" s="202" t="s">
        <v>18406</v>
      </c>
      <c r="F3792" s="205" t="s">
        <v>22662</v>
      </c>
    </row>
    <row r="3793" spans="1:6" ht="54">
      <c r="A3793" s="201" t="s">
        <v>8732</v>
      </c>
      <c r="B3793" s="204" t="s">
        <v>8733</v>
      </c>
      <c r="C3793" s="201" t="s">
        <v>381</v>
      </c>
      <c r="D3793" s="205" t="s">
        <v>21581</v>
      </c>
      <c r="E3793" s="202" t="s">
        <v>18406</v>
      </c>
      <c r="F3793" s="205" t="s">
        <v>17526</v>
      </c>
    </row>
    <row r="3794" spans="1:6" ht="40.5">
      <c r="A3794" s="201" t="s">
        <v>8735</v>
      </c>
      <c r="B3794" s="204" t="s">
        <v>8736</v>
      </c>
      <c r="C3794" s="201" t="s">
        <v>381</v>
      </c>
      <c r="D3794" s="205" t="s">
        <v>17167</v>
      </c>
      <c r="E3794" s="202" t="s">
        <v>18406</v>
      </c>
      <c r="F3794" s="205" t="s">
        <v>18994</v>
      </c>
    </row>
    <row r="3795" spans="1:6" ht="54">
      <c r="A3795" s="201" t="s">
        <v>8737</v>
      </c>
      <c r="B3795" s="204" t="s">
        <v>8738</v>
      </c>
      <c r="C3795" s="201" t="s">
        <v>381</v>
      </c>
      <c r="D3795" s="205" t="s">
        <v>17512</v>
      </c>
      <c r="E3795" s="202" t="s">
        <v>18406</v>
      </c>
      <c r="F3795" s="205" t="s">
        <v>14326</v>
      </c>
    </row>
    <row r="3796" spans="1:6" ht="40.5">
      <c r="A3796" s="201" t="s">
        <v>8740</v>
      </c>
      <c r="B3796" s="204" t="s">
        <v>8741</v>
      </c>
      <c r="C3796" s="201" t="s">
        <v>381</v>
      </c>
      <c r="D3796" s="205" t="s">
        <v>4813</v>
      </c>
      <c r="E3796" s="202" t="s">
        <v>18406</v>
      </c>
      <c r="F3796" s="205" t="s">
        <v>21619</v>
      </c>
    </row>
    <row r="3797" spans="1:6" ht="54">
      <c r="A3797" s="201" t="s">
        <v>8743</v>
      </c>
      <c r="B3797" s="204" t="s">
        <v>8744</v>
      </c>
      <c r="C3797" s="201" t="s">
        <v>381</v>
      </c>
      <c r="D3797" s="205" t="s">
        <v>17816</v>
      </c>
      <c r="E3797" s="202" t="s">
        <v>18406</v>
      </c>
      <c r="F3797" s="205" t="s">
        <v>22663</v>
      </c>
    </row>
    <row r="3798" spans="1:6" ht="40.5">
      <c r="A3798" s="201" t="s">
        <v>8746</v>
      </c>
      <c r="B3798" s="204" t="s">
        <v>8747</v>
      </c>
      <c r="C3798" s="201" t="s">
        <v>381</v>
      </c>
      <c r="D3798" s="205" t="s">
        <v>9375</v>
      </c>
      <c r="E3798" s="202" t="s">
        <v>18406</v>
      </c>
      <c r="F3798" s="205" t="s">
        <v>22664</v>
      </c>
    </row>
    <row r="3799" spans="1:6" ht="54">
      <c r="A3799" s="201" t="s">
        <v>8749</v>
      </c>
      <c r="B3799" s="204" t="s">
        <v>8750</v>
      </c>
      <c r="C3799" s="201" t="s">
        <v>381</v>
      </c>
      <c r="D3799" s="205" t="s">
        <v>10596</v>
      </c>
      <c r="E3799" s="202" t="s">
        <v>18406</v>
      </c>
      <c r="F3799" s="205" t="s">
        <v>17518</v>
      </c>
    </row>
    <row r="3800" spans="1:6" ht="40.5">
      <c r="A3800" s="201" t="s">
        <v>8751</v>
      </c>
      <c r="B3800" s="204" t="s">
        <v>8752</v>
      </c>
      <c r="C3800" s="201" t="s">
        <v>381</v>
      </c>
      <c r="D3800" s="205" t="s">
        <v>22665</v>
      </c>
      <c r="E3800" s="202" t="s">
        <v>18406</v>
      </c>
      <c r="F3800" s="205" t="s">
        <v>22666</v>
      </c>
    </row>
    <row r="3801" spans="1:6" ht="54">
      <c r="A3801" s="201" t="s">
        <v>8753</v>
      </c>
      <c r="B3801" s="204" t="s">
        <v>8754</v>
      </c>
      <c r="C3801" s="201" t="s">
        <v>381</v>
      </c>
      <c r="D3801" s="205" t="s">
        <v>4810</v>
      </c>
      <c r="E3801" s="202" t="s">
        <v>18406</v>
      </c>
      <c r="F3801" s="205" t="s">
        <v>9916</v>
      </c>
    </row>
    <row r="3802" spans="1:6" ht="40.5">
      <c r="A3802" s="201" t="s">
        <v>8755</v>
      </c>
      <c r="B3802" s="204" t="s">
        <v>8756</v>
      </c>
      <c r="C3802" s="201" t="s">
        <v>381</v>
      </c>
      <c r="D3802" s="205" t="s">
        <v>22667</v>
      </c>
      <c r="E3802" s="202" t="s">
        <v>18406</v>
      </c>
      <c r="F3802" s="205" t="s">
        <v>22668</v>
      </c>
    </row>
    <row r="3803" spans="1:6" ht="54">
      <c r="A3803" s="201" t="s">
        <v>8757</v>
      </c>
      <c r="B3803" s="204" t="s">
        <v>8758</v>
      </c>
      <c r="C3803" s="201" t="s">
        <v>381</v>
      </c>
      <c r="D3803" s="205" t="s">
        <v>22669</v>
      </c>
      <c r="E3803" s="202" t="s">
        <v>18406</v>
      </c>
      <c r="F3803" s="205" t="s">
        <v>17409</v>
      </c>
    </row>
    <row r="3804" spans="1:6" ht="40.5">
      <c r="A3804" s="201" t="s">
        <v>8760</v>
      </c>
      <c r="B3804" s="204" t="s">
        <v>8761</v>
      </c>
      <c r="C3804" s="201" t="s">
        <v>381</v>
      </c>
      <c r="D3804" s="205" t="s">
        <v>22670</v>
      </c>
      <c r="E3804" s="202" t="s">
        <v>18406</v>
      </c>
      <c r="F3804" s="205" t="s">
        <v>22671</v>
      </c>
    </row>
    <row r="3805" spans="1:6" ht="54">
      <c r="A3805" s="201" t="s">
        <v>8762</v>
      </c>
      <c r="B3805" s="204" t="s">
        <v>8763</v>
      </c>
      <c r="C3805" s="201" t="s">
        <v>381</v>
      </c>
      <c r="D3805" s="205" t="s">
        <v>13871</v>
      </c>
      <c r="E3805" s="202" t="s">
        <v>18406</v>
      </c>
      <c r="F3805" s="205" t="s">
        <v>6991</v>
      </c>
    </row>
    <row r="3806" spans="1:6" ht="40.5">
      <c r="A3806" s="201" t="s">
        <v>8764</v>
      </c>
      <c r="B3806" s="204" t="s">
        <v>8765</v>
      </c>
      <c r="C3806" s="201" t="s">
        <v>381</v>
      </c>
      <c r="D3806" s="205" t="s">
        <v>17492</v>
      </c>
      <c r="E3806" s="202" t="s">
        <v>18406</v>
      </c>
      <c r="F3806" s="205" t="s">
        <v>17642</v>
      </c>
    </row>
    <row r="3807" spans="1:6" ht="40.5">
      <c r="A3807" s="201" t="s">
        <v>8766</v>
      </c>
      <c r="B3807" s="204" t="s">
        <v>8767</v>
      </c>
      <c r="C3807" s="201" t="s">
        <v>381</v>
      </c>
      <c r="D3807" s="205" t="s">
        <v>17065</v>
      </c>
      <c r="E3807" s="202" t="s">
        <v>18406</v>
      </c>
      <c r="F3807" s="205" t="s">
        <v>2761</v>
      </c>
    </row>
    <row r="3808" spans="1:6" ht="54">
      <c r="A3808" s="201" t="s">
        <v>8768</v>
      </c>
      <c r="B3808" s="204" t="s">
        <v>8769</v>
      </c>
      <c r="C3808" s="201" t="s">
        <v>381</v>
      </c>
      <c r="D3808" s="205" t="s">
        <v>17399</v>
      </c>
      <c r="E3808" s="202" t="s">
        <v>18406</v>
      </c>
      <c r="F3808" s="205" t="s">
        <v>14467</v>
      </c>
    </row>
    <row r="3809" spans="1:6" ht="40.5">
      <c r="A3809" s="201" t="s">
        <v>8770</v>
      </c>
      <c r="B3809" s="204" t="s">
        <v>8771</v>
      </c>
      <c r="C3809" s="201" t="s">
        <v>381</v>
      </c>
      <c r="D3809" s="205" t="s">
        <v>22637</v>
      </c>
      <c r="E3809" s="202" t="s">
        <v>18406</v>
      </c>
      <c r="F3809" s="205" t="s">
        <v>4522</v>
      </c>
    </row>
    <row r="3810" spans="1:6" ht="54">
      <c r="A3810" s="201">
        <v>89531</v>
      </c>
      <c r="B3810" s="204" t="s">
        <v>8773</v>
      </c>
      <c r="C3810" s="201" t="s">
        <v>381</v>
      </c>
      <c r="D3810" s="205" t="s">
        <v>22672</v>
      </c>
      <c r="E3810" s="202" t="s">
        <v>18406</v>
      </c>
      <c r="F3810" s="205" t="s">
        <v>3027</v>
      </c>
    </row>
    <row r="3811" spans="1:6" ht="40.5">
      <c r="A3811" s="201" t="s">
        <v>8775</v>
      </c>
      <c r="B3811" s="204" t="s">
        <v>8776</v>
      </c>
      <c r="C3811" s="201" t="s">
        <v>381</v>
      </c>
      <c r="D3811" s="205" t="s">
        <v>3003</v>
      </c>
      <c r="E3811" s="202" t="s">
        <v>18406</v>
      </c>
      <c r="F3811" s="205" t="s">
        <v>22673</v>
      </c>
    </row>
    <row r="3812" spans="1:6" ht="54">
      <c r="A3812" s="201" t="s">
        <v>8778</v>
      </c>
      <c r="B3812" s="204" t="s">
        <v>8779</v>
      </c>
      <c r="C3812" s="201" t="s">
        <v>381</v>
      </c>
      <c r="D3812" s="205" t="s">
        <v>6211</v>
      </c>
      <c r="E3812" s="202" t="s">
        <v>18406</v>
      </c>
      <c r="F3812" s="205" t="s">
        <v>22674</v>
      </c>
    </row>
    <row r="3813" spans="1:6" ht="40.5">
      <c r="A3813" s="201" t="s">
        <v>8780</v>
      </c>
      <c r="B3813" s="204" t="s">
        <v>8781</v>
      </c>
      <c r="C3813" s="201" t="s">
        <v>381</v>
      </c>
      <c r="D3813" s="205" t="s">
        <v>6409</v>
      </c>
      <c r="E3813" s="202" t="s">
        <v>18406</v>
      </c>
      <c r="F3813" s="205" t="s">
        <v>17298</v>
      </c>
    </row>
    <row r="3814" spans="1:6" ht="40.5">
      <c r="A3814" s="201" t="s">
        <v>8783</v>
      </c>
      <c r="B3814" s="204" t="s">
        <v>8784</v>
      </c>
      <c r="C3814" s="201" t="s">
        <v>381</v>
      </c>
      <c r="D3814" s="205" t="s">
        <v>17330</v>
      </c>
      <c r="E3814" s="202" t="s">
        <v>18406</v>
      </c>
      <c r="F3814" s="205" t="s">
        <v>17897</v>
      </c>
    </row>
    <row r="3815" spans="1:6" ht="40.5">
      <c r="A3815" s="201" t="s">
        <v>8785</v>
      </c>
      <c r="B3815" s="204" t="s">
        <v>8786</v>
      </c>
      <c r="C3815" s="201" t="s">
        <v>381</v>
      </c>
      <c r="D3815" s="205" t="s">
        <v>2264</v>
      </c>
      <c r="E3815" s="202" t="s">
        <v>18406</v>
      </c>
      <c r="F3815" s="205" t="s">
        <v>2052</v>
      </c>
    </row>
    <row r="3816" spans="1:6" ht="40.5">
      <c r="A3816" s="201" t="s">
        <v>8788</v>
      </c>
      <c r="B3816" s="204" t="s">
        <v>8789</v>
      </c>
      <c r="C3816" s="201" t="s">
        <v>381</v>
      </c>
      <c r="D3816" s="205" t="s">
        <v>8462</v>
      </c>
      <c r="E3816" s="202" t="s">
        <v>18406</v>
      </c>
      <c r="F3816" s="205" t="s">
        <v>22675</v>
      </c>
    </row>
    <row r="3817" spans="1:6" ht="54">
      <c r="A3817" s="201" t="s">
        <v>8791</v>
      </c>
      <c r="B3817" s="204" t="s">
        <v>8792</v>
      </c>
      <c r="C3817" s="201" t="s">
        <v>381</v>
      </c>
      <c r="D3817" s="205" t="s">
        <v>13749</v>
      </c>
      <c r="E3817" s="202" t="s">
        <v>18406</v>
      </c>
      <c r="F3817" s="205" t="s">
        <v>9207</v>
      </c>
    </row>
    <row r="3818" spans="1:6" ht="54">
      <c r="A3818" s="201" t="s">
        <v>8793</v>
      </c>
      <c r="B3818" s="204" t="s">
        <v>8794</v>
      </c>
      <c r="C3818" s="201" t="s">
        <v>381</v>
      </c>
      <c r="D3818" s="205" t="s">
        <v>8990</v>
      </c>
      <c r="E3818" s="202" t="s">
        <v>18406</v>
      </c>
      <c r="F3818" s="205" t="s">
        <v>22676</v>
      </c>
    </row>
    <row r="3819" spans="1:6" ht="54">
      <c r="A3819" s="201" t="s">
        <v>8795</v>
      </c>
      <c r="B3819" s="204" t="s">
        <v>8796</v>
      </c>
      <c r="C3819" s="201" t="s">
        <v>381</v>
      </c>
      <c r="D3819" s="205" t="s">
        <v>6275</v>
      </c>
      <c r="E3819" s="202" t="s">
        <v>18406</v>
      </c>
      <c r="F3819" s="205" t="s">
        <v>224</v>
      </c>
    </row>
    <row r="3820" spans="1:6" ht="54">
      <c r="A3820" s="201" t="s">
        <v>8798</v>
      </c>
      <c r="B3820" s="204" t="s">
        <v>8799</v>
      </c>
      <c r="C3820" s="201" t="s">
        <v>381</v>
      </c>
      <c r="D3820" s="205" t="s">
        <v>17078</v>
      </c>
      <c r="E3820" s="202" t="s">
        <v>18406</v>
      </c>
      <c r="F3820" s="205" t="s">
        <v>6554</v>
      </c>
    </row>
    <row r="3821" spans="1:6" ht="54">
      <c r="A3821" s="201" t="s">
        <v>8800</v>
      </c>
      <c r="B3821" s="204" t="s">
        <v>8801</v>
      </c>
      <c r="C3821" s="201" t="s">
        <v>381</v>
      </c>
      <c r="D3821" s="205" t="s">
        <v>12744</v>
      </c>
      <c r="E3821" s="202" t="s">
        <v>18406</v>
      </c>
      <c r="F3821" s="205" t="s">
        <v>16713</v>
      </c>
    </row>
    <row r="3822" spans="1:6" ht="54">
      <c r="A3822" s="201" t="s">
        <v>8803</v>
      </c>
      <c r="B3822" s="204" t="s">
        <v>8804</v>
      </c>
      <c r="C3822" s="201" t="s">
        <v>381</v>
      </c>
      <c r="D3822" s="205" t="s">
        <v>14119</v>
      </c>
      <c r="E3822" s="202" t="s">
        <v>18406</v>
      </c>
      <c r="F3822" s="205" t="s">
        <v>22515</v>
      </c>
    </row>
    <row r="3823" spans="1:6" ht="54">
      <c r="A3823" s="201" t="s">
        <v>8805</v>
      </c>
      <c r="B3823" s="204" t="s">
        <v>8806</v>
      </c>
      <c r="C3823" s="201" t="s">
        <v>381</v>
      </c>
      <c r="D3823" s="205" t="s">
        <v>22677</v>
      </c>
      <c r="E3823" s="202" t="s">
        <v>18406</v>
      </c>
      <c r="F3823" s="205" t="s">
        <v>570</v>
      </c>
    </row>
    <row r="3824" spans="1:6" ht="54">
      <c r="A3824" s="201" t="s">
        <v>8807</v>
      </c>
      <c r="B3824" s="204" t="s">
        <v>8808</v>
      </c>
      <c r="C3824" s="201" t="s">
        <v>381</v>
      </c>
      <c r="D3824" s="205" t="s">
        <v>17338</v>
      </c>
      <c r="E3824" s="202" t="s">
        <v>18406</v>
      </c>
      <c r="F3824" s="205" t="s">
        <v>8601</v>
      </c>
    </row>
    <row r="3825" spans="1:6" ht="40.5">
      <c r="A3825" s="201" t="s">
        <v>8809</v>
      </c>
      <c r="B3825" s="204" t="s">
        <v>8810</v>
      </c>
      <c r="C3825" s="201" t="s">
        <v>381</v>
      </c>
      <c r="D3825" s="205" t="s">
        <v>6347</v>
      </c>
      <c r="E3825" s="202" t="s">
        <v>18406</v>
      </c>
      <c r="F3825" s="205" t="s">
        <v>21585</v>
      </c>
    </row>
    <row r="3826" spans="1:6" ht="54">
      <c r="A3826" s="201" t="s">
        <v>8811</v>
      </c>
      <c r="B3826" s="204" t="s">
        <v>8812</v>
      </c>
      <c r="C3826" s="201" t="s">
        <v>381</v>
      </c>
      <c r="D3826" s="205" t="s">
        <v>1296</v>
      </c>
      <c r="E3826" s="202" t="s">
        <v>18406</v>
      </c>
      <c r="F3826" s="205" t="s">
        <v>1190</v>
      </c>
    </row>
    <row r="3827" spans="1:6" ht="54">
      <c r="A3827" s="201" t="s">
        <v>8814</v>
      </c>
      <c r="B3827" s="204" t="s">
        <v>8815</v>
      </c>
      <c r="C3827" s="201" t="s">
        <v>381</v>
      </c>
      <c r="D3827" s="205" t="s">
        <v>14362</v>
      </c>
      <c r="E3827" s="202" t="s">
        <v>18406</v>
      </c>
      <c r="F3827" s="205" t="s">
        <v>4465</v>
      </c>
    </row>
    <row r="3828" spans="1:6" ht="40.5">
      <c r="A3828" s="201" t="s">
        <v>8817</v>
      </c>
      <c r="B3828" s="204" t="s">
        <v>8818</v>
      </c>
      <c r="C3828" s="201" t="s">
        <v>381</v>
      </c>
      <c r="D3828" s="205" t="s">
        <v>17571</v>
      </c>
      <c r="E3828" s="202" t="s">
        <v>18406</v>
      </c>
      <c r="F3828" s="205" t="s">
        <v>6994</v>
      </c>
    </row>
    <row r="3829" spans="1:6" ht="54">
      <c r="A3829" s="201" t="s">
        <v>8820</v>
      </c>
      <c r="B3829" s="204" t="s">
        <v>8821</v>
      </c>
      <c r="C3829" s="201" t="s">
        <v>381</v>
      </c>
      <c r="D3829" s="205" t="s">
        <v>22678</v>
      </c>
      <c r="E3829" s="202" t="s">
        <v>18406</v>
      </c>
      <c r="F3829" s="205" t="s">
        <v>22679</v>
      </c>
    </row>
    <row r="3830" spans="1:6" ht="54">
      <c r="A3830" s="201" t="s">
        <v>8823</v>
      </c>
      <c r="B3830" s="204" t="s">
        <v>8824</v>
      </c>
      <c r="C3830" s="201" t="s">
        <v>381</v>
      </c>
      <c r="D3830" s="205" t="s">
        <v>17071</v>
      </c>
      <c r="E3830" s="202" t="s">
        <v>18406</v>
      </c>
      <c r="F3830" s="205" t="s">
        <v>8869</v>
      </c>
    </row>
    <row r="3831" spans="1:6" ht="40.5">
      <c r="A3831" s="201" t="s">
        <v>8826</v>
      </c>
      <c r="B3831" s="204" t="s">
        <v>8827</v>
      </c>
      <c r="C3831" s="201" t="s">
        <v>381</v>
      </c>
      <c r="D3831" s="205" t="s">
        <v>22680</v>
      </c>
      <c r="E3831" s="202" t="s">
        <v>18406</v>
      </c>
      <c r="F3831" s="205" t="s">
        <v>11550</v>
      </c>
    </row>
    <row r="3832" spans="1:6" ht="54">
      <c r="A3832" s="201" t="s">
        <v>8829</v>
      </c>
      <c r="B3832" s="204" t="s">
        <v>8830</v>
      </c>
      <c r="C3832" s="201" t="s">
        <v>381</v>
      </c>
      <c r="D3832" s="205" t="s">
        <v>22681</v>
      </c>
      <c r="E3832" s="202" t="s">
        <v>18406</v>
      </c>
      <c r="F3832" s="205" t="s">
        <v>22682</v>
      </c>
    </row>
    <row r="3833" spans="1:6" ht="40.5">
      <c r="A3833" s="201" t="s">
        <v>8832</v>
      </c>
      <c r="B3833" s="204" t="s">
        <v>8833</v>
      </c>
      <c r="C3833" s="201" t="s">
        <v>381</v>
      </c>
      <c r="D3833" s="205" t="s">
        <v>17493</v>
      </c>
      <c r="E3833" s="202" t="s">
        <v>18406</v>
      </c>
      <c r="F3833" s="205" t="s">
        <v>22683</v>
      </c>
    </row>
    <row r="3834" spans="1:6" ht="54">
      <c r="A3834" s="201" t="s">
        <v>8834</v>
      </c>
      <c r="B3834" s="204" t="s">
        <v>8835</v>
      </c>
      <c r="C3834" s="201" t="s">
        <v>381</v>
      </c>
      <c r="D3834" s="205" t="s">
        <v>6621</v>
      </c>
      <c r="E3834" s="202" t="s">
        <v>18406</v>
      </c>
      <c r="F3834" s="205" t="s">
        <v>1169</v>
      </c>
    </row>
    <row r="3835" spans="1:6" ht="40.5">
      <c r="A3835" s="201" t="s">
        <v>8837</v>
      </c>
      <c r="B3835" s="204" t="s">
        <v>8838</v>
      </c>
      <c r="C3835" s="201" t="s">
        <v>381</v>
      </c>
      <c r="D3835" s="205" t="s">
        <v>22684</v>
      </c>
      <c r="E3835" s="202" t="s">
        <v>18406</v>
      </c>
      <c r="F3835" s="205" t="s">
        <v>6560</v>
      </c>
    </row>
    <row r="3836" spans="1:6" ht="54">
      <c r="A3836" s="201" t="s">
        <v>8840</v>
      </c>
      <c r="B3836" s="204" t="s">
        <v>8841</v>
      </c>
      <c r="C3836" s="201" t="s">
        <v>381</v>
      </c>
      <c r="D3836" s="205" t="s">
        <v>22685</v>
      </c>
      <c r="E3836" s="202" t="s">
        <v>18406</v>
      </c>
      <c r="F3836" s="205" t="s">
        <v>22686</v>
      </c>
    </row>
    <row r="3837" spans="1:6" ht="40.5">
      <c r="A3837" s="201" t="s">
        <v>8842</v>
      </c>
      <c r="B3837" s="204" t="s">
        <v>8843</v>
      </c>
      <c r="C3837" s="201" t="s">
        <v>381</v>
      </c>
      <c r="D3837" s="205" t="s">
        <v>22687</v>
      </c>
      <c r="E3837" s="202" t="s">
        <v>18406</v>
      </c>
      <c r="F3837" s="205" t="s">
        <v>4325</v>
      </c>
    </row>
    <row r="3838" spans="1:6" ht="54">
      <c r="A3838" s="201" t="s">
        <v>8844</v>
      </c>
      <c r="B3838" s="204" t="s">
        <v>8845</v>
      </c>
      <c r="C3838" s="201" t="s">
        <v>381</v>
      </c>
      <c r="D3838" s="205" t="s">
        <v>22688</v>
      </c>
      <c r="E3838" s="202" t="s">
        <v>18406</v>
      </c>
      <c r="F3838" s="205" t="s">
        <v>22689</v>
      </c>
    </row>
    <row r="3839" spans="1:6" ht="54">
      <c r="A3839" s="201" t="s">
        <v>8846</v>
      </c>
      <c r="B3839" s="204" t="s">
        <v>8847</v>
      </c>
      <c r="C3839" s="201" t="s">
        <v>381</v>
      </c>
      <c r="D3839" s="205" t="s">
        <v>22690</v>
      </c>
      <c r="E3839" s="202" t="s">
        <v>18406</v>
      </c>
      <c r="F3839" s="205" t="s">
        <v>20445</v>
      </c>
    </row>
    <row r="3840" spans="1:6" ht="54">
      <c r="A3840" s="201" t="s">
        <v>8849</v>
      </c>
      <c r="B3840" s="204" t="s">
        <v>8850</v>
      </c>
      <c r="C3840" s="201" t="s">
        <v>381</v>
      </c>
      <c r="D3840" s="205" t="s">
        <v>22691</v>
      </c>
      <c r="E3840" s="202" t="s">
        <v>18406</v>
      </c>
      <c r="F3840" s="205" t="s">
        <v>22692</v>
      </c>
    </row>
    <row r="3841" spans="1:6" ht="40.5">
      <c r="A3841" s="201" t="s">
        <v>8851</v>
      </c>
      <c r="B3841" s="204" t="s">
        <v>8852</v>
      </c>
      <c r="C3841" s="201" t="s">
        <v>381</v>
      </c>
      <c r="D3841" s="205" t="s">
        <v>22693</v>
      </c>
      <c r="E3841" s="202" t="s">
        <v>18406</v>
      </c>
      <c r="F3841" s="205" t="s">
        <v>17528</v>
      </c>
    </row>
    <row r="3842" spans="1:6" ht="54">
      <c r="A3842" s="201" t="s">
        <v>8853</v>
      </c>
      <c r="B3842" s="204" t="s">
        <v>8854</v>
      </c>
      <c r="C3842" s="201" t="s">
        <v>381</v>
      </c>
      <c r="D3842" s="205" t="s">
        <v>22694</v>
      </c>
      <c r="E3842" s="202" t="s">
        <v>18406</v>
      </c>
      <c r="F3842" s="205" t="s">
        <v>22695</v>
      </c>
    </row>
    <row r="3843" spans="1:6" ht="54">
      <c r="A3843" s="201" t="s">
        <v>8855</v>
      </c>
      <c r="B3843" s="204" t="s">
        <v>8856</v>
      </c>
      <c r="C3843" s="201" t="s">
        <v>381</v>
      </c>
      <c r="D3843" s="205" t="s">
        <v>5790</v>
      </c>
      <c r="E3843" s="202" t="s">
        <v>18406</v>
      </c>
      <c r="F3843" s="205" t="s">
        <v>22641</v>
      </c>
    </row>
    <row r="3844" spans="1:6" ht="54">
      <c r="A3844" s="201">
        <v>89571</v>
      </c>
      <c r="B3844" s="204" t="s">
        <v>8857</v>
      </c>
      <c r="C3844" s="201" t="s">
        <v>381</v>
      </c>
      <c r="D3844" s="205">
        <v>73.75</v>
      </c>
      <c r="E3844" s="202" t="s">
        <v>18406</v>
      </c>
      <c r="F3844" s="205">
        <v>74.59</v>
      </c>
    </row>
    <row r="3845" spans="1:6" ht="54">
      <c r="A3845" s="201" t="s">
        <v>8858</v>
      </c>
      <c r="B3845" s="204" t="s">
        <v>8859</v>
      </c>
      <c r="C3845" s="201" t="s">
        <v>381</v>
      </c>
      <c r="D3845" s="205" t="s">
        <v>22633</v>
      </c>
      <c r="E3845" s="202" t="s">
        <v>18406</v>
      </c>
      <c r="F3845" s="205" t="s">
        <v>15250</v>
      </c>
    </row>
    <row r="3846" spans="1:6" ht="54">
      <c r="A3846" s="201" t="s">
        <v>8860</v>
      </c>
      <c r="B3846" s="204" t="s">
        <v>8861</v>
      </c>
      <c r="C3846" s="201" t="s">
        <v>381</v>
      </c>
      <c r="D3846" s="205" t="s">
        <v>17983</v>
      </c>
      <c r="E3846" s="202" t="s">
        <v>18406</v>
      </c>
      <c r="F3846" s="205" t="s">
        <v>22696</v>
      </c>
    </row>
    <row r="3847" spans="1:6" ht="54">
      <c r="A3847" s="201" t="s">
        <v>8862</v>
      </c>
      <c r="B3847" s="204" t="s">
        <v>8863</v>
      </c>
      <c r="C3847" s="201" t="s">
        <v>381</v>
      </c>
      <c r="D3847" s="205" t="s">
        <v>22697</v>
      </c>
      <c r="E3847" s="202" t="s">
        <v>18406</v>
      </c>
      <c r="F3847" s="205" t="s">
        <v>10029</v>
      </c>
    </row>
    <row r="3848" spans="1:6" ht="40.5">
      <c r="A3848" s="201" t="s">
        <v>8864</v>
      </c>
      <c r="B3848" s="204" t="s">
        <v>8865</v>
      </c>
      <c r="C3848" s="201" t="s">
        <v>381</v>
      </c>
      <c r="D3848" s="205" t="s">
        <v>9064</v>
      </c>
      <c r="E3848" s="202" t="s">
        <v>18406</v>
      </c>
      <c r="F3848" s="205" t="s">
        <v>8499</v>
      </c>
    </row>
    <row r="3849" spans="1:6" ht="40.5">
      <c r="A3849" s="201" t="s">
        <v>8867</v>
      </c>
      <c r="B3849" s="204" t="s">
        <v>8868</v>
      </c>
      <c r="C3849" s="201" t="s">
        <v>381</v>
      </c>
      <c r="D3849" s="205" t="s">
        <v>9256</v>
      </c>
      <c r="E3849" s="202" t="s">
        <v>18406</v>
      </c>
      <c r="F3849" s="205" t="s">
        <v>22698</v>
      </c>
    </row>
    <row r="3850" spans="1:6" ht="40.5">
      <c r="A3850" s="201" t="s">
        <v>8870</v>
      </c>
      <c r="B3850" s="204" t="s">
        <v>8871</v>
      </c>
      <c r="C3850" s="201" t="s">
        <v>381</v>
      </c>
      <c r="D3850" s="205" t="s">
        <v>17530</v>
      </c>
      <c r="E3850" s="202" t="s">
        <v>18406</v>
      </c>
      <c r="F3850" s="205" t="s">
        <v>12951</v>
      </c>
    </row>
    <row r="3851" spans="1:6" ht="54">
      <c r="A3851" s="201" t="s">
        <v>8873</v>
      </c>
      <c r="B3851" s="204" t="s">
        <v>8874</v>
      </c>
      <c r="C3851" s="201" t="s">
        <v>381</v>
      </c>
      <c r="D3851" s="205" t="s">
        <v>21807</v>
      </c>
      <c r="E3851" s="202" t="s">
        <v>18406</v>
      </c>
      <c r="F3851" s="205" t="s">
        <v>17928</v>
      </c>
    </row>
    <row r="3852" spans="1:6" ht="54">
      <c r="A3852" s="201" t="s">
        <v>8876</v>
      </c>
      <c r="B3852" s="204" t="s">
        <v>8877</v>
      </c>
      <c r="C3852" s="201" t="s">
        <v>381</v>
      </c>
      <c r="D3852" s="205" t="s">
        <v>22699</v>
      </c>
      <c r="E3852" s="202" t="s">
        <v>18406</v>
      </c>
      <c r="F3852" s="205" t="s">
        <v>22700</v>
      </c>
    </row>
    <row r="3853" spans="1:6" ht="67.5">
      <c r="A3853" s="201" t="s">
        <v>8878</v>
      </c>
      <c r="B3853" s="204" t="s">
        <v>8879</v>
      </c>
      <c r="C3853" s="201" t="s">
        <v>381</v>
      </c>
      <c r="D3853" s="205" t="s">
        <v>6672</v>
      </c>
      <c r="E3853" s="202" t="s">
        <v>18406</v>
      </c>
      <c r="F3853" s="205" t="s">
        <v>17181</v>
      </c>
    </row>
    <row r="3854" spans="1:6" ht="54">
      <c r="A3854" s="201">
        <v>89584</v>
      </c>
      <c r="B3854" s="204" t="s">
        <v>8880</v>
      </c>
      <c r="C3854" s="201" t="s">
        <v>381</v>
      </c>
      <c r="D3854" s="205">
        <v>44.92</v>
      </c>
      <c r="E3854" s="202" t="s">
        <v>18406</v>
      </c>
      <c r="F3854" s="205">
        <v>46.26</v>
      </c>
    </row>
    <row r="3855" spans="1:6" ht="54">
      <c r="A3855" s="201">
        <v>89585</v>
      </c>
      <c r="B3855" s="204" t="s">
        <v>8881</v>
      </c>
      <c r="C3855" s="201" t="s">
        <v>381</v>
      </c>
      <c r="D3855" s="205">
        <v>46.05</v>
      </c>
      <c r="E3855" s="202" t="s">
        <v>18406</v>
      </c>
      <c r="F3855" s="205">
        <v>47.39</v>
      </c>
    </row>
    <row r="3856" spans="1:6" ht="67.5">
      <c r="A3856" s="201" t="s">
        <v>8883</v>
      </c>
      <c r="B3856" s="204" t="s">
        <v>8884</v>
      </c>
      <c r="C3856" s="201" t="s">
        <v>381</v>
      </c>
      <c r="D3856" s="205" t="s">
        <v>4502</v>
      </c>
      <c r="E3856" s="202" t="s">
        <v>18406</v>
      </c>
      <c r="F3856" s="205">
        <v>52.26</v>
      </c>
    </row>
    <row r="3857" spans="1:6" ht="54">
      <c r="A3857" s="201" t="s">
        <v>8885</v>
      </c>
      <c r="B3857" s="204" t="s">
        <v>8886</v>
      </c>
      <c r="C3857" s="201" t="s">
        <v>381</v>
      </c>
      <c r="D3857" s="205" t="s">
        <v>22702</v>
      </c>
      <c r="E3857" s="202" t="s">
        <v>18406</v>
      </c>
      <c r="F3857" s="205" t="s">
        <v>14547</v>
      </c>
    </row>
    <row r="3858" spans="1:6" ht="54">
      <c r="A3858" s="201" t="s">
        <v>8887</v>
      </c>
      <c r="B3858" s="204" t="s">
        <v>8888</v>
      </c>
      <c r="C3858" s="201" t="s">
        <v>381</v>
      </c>
      <c r="D3858" s="205" t="s">
        <v>22703</v>
      </c>
      <c r="E3858" s="202" t="s">
        <v>18406</v>
      </c>
      <c r="F3858" s="205" t="s">
        <v>22704</v>
      </c>
    </row>
    <row r="3859" spans="1:6" ht="67.5">
      <c r="A3859" s="201" t="s">
        <v>8889</v>
      </c>
      <c r="B3859" s="204" t="s">
        <v>8890</v>
      </c>
      <c r="C3859" s="201" t="s">
        <v>381</v>
      </c>
      <c r="D3859" s="205" t="s">
        <v>22705</v>
      </c>
      <c r="E3859" s="202" t="s">
        <v>18406</v>
      </c>
      <c r="F3859" s="205" t="s">
        <v>22706</v>
      </c>
    </row>
    <row r="3860" spans="1:6" ht="40.5">
      <c r="A3860" s="201" t="s">
        <v>8891</v>
      </c>
      <c r="B3860" s="204" t="s">
        <v>8892</v>
      </c>
      <c r="C3860" s="201" t="s">
        <v>381</v>
      </c>
      <c r="D3860" s="205" t="s">
        <v>17355</v>
      </c>
      <c r="E3860" s="202" t="s">
        <v>18406</v>
      </c>
      <c r="F3860" s="205" t="s">
        <v>17907</v>
      </c>
    </row>
    <row r="3861" spans="1:6" ht="40.5">
      <c r="A3861" s="201" t="s">
        <v>8893</v>
      </c>
      <c r="B3861" s="204" t="s">
        <v>8894</v>
      </c>
      <c r="C3861" s="201" t="s">
        <v>381</v>
      </c>
      <c r="D3861" s="205" t="s">
        <v>7916</v>
      </c>
      <c r="E3861" s="202" t="s">
        <v>18406</v>
      </c>
      <c r="F3861" s="205" t="s">
        <v>3818</v>
      </c>
    </row>
    <row r="3862" spans="1:6" ht="54">
      <c r="A3862" s="201" t="s">
        <v>8896</v>
      </c>
      <c r="B3862" s="204" t="s">
        <v>8897</v>
      </c>
      <c r="C3862" s="201" t="s">
        <v>381</v>
      </c>
      <c r="D3862" s="205" t="s">
        <v>22707</v>
      </c>
      <c r="E3862" s="202" t="s">
        <v>18406</v>
      </c>
      <c r="F3862" s="205" t="s">
        <v>6632</v>
      </c>
    </row>
    <row r="3863" spans="1:6" ht="54">
      <c r="A3863" s="201" t="s">
        <v>8898</v>
      </c>
      <c r="B3863" s="204" t="s">
        <v>8899</v>
      </c>
      <c r="C3863" s="201" t="s">
        <v>381</v>
      </c>
      <c r="D3863" s="205" t="s">
        <v>8134</v>
      </c>
      <c r="E3863" s="202" t="s">
        <v>18406</v>
      </c>
      <c r="F3863" s="205" t="s">
        <v>17800</v>
      </c>
    </row>
    <row r="3864" spans="1:6" ht="40.5">
      <c r="A3864" s="201" t="s">
        <v>8901</v>
      </c>
      <c r="B3864" s="204" t="s">
        <v>8902</v>
      </c>
      <c r="C3864" s="201" t="s">
        <v>381</v>
      </c>
      <c r="D3864" s="205" t="s">
        <v>10185</v>
      </c>
      <c r="E3864" s="202" t="s">
        <v>18406</v>
      </c>
      <c r="F3864" s="205" t="s">
        <v>6507</v>
      </c>
    </row>
    <row r="3865" spans="1:6" ht="40.5">
      <c r="A3865" s="201" t="s">
        <v>8903</v>
      </c>
      <c r="B3865" s="204" t="s">
        <v>8904</v>
      </c>
      <c r="C3865" s="201" t="s">
        <v>381</v>
      </c>
      <c r="D3865" s="205" t="s">
        <v>22708</v>
      </c>
      <c r="E3865" s="202" t="s">
        <v>18406</v>
      </c>
      <c r="F3865" s="205" t="s">
        <v>22709</v>
      </c>
    </row>
    <row r="3866" spans="1:6" ht="54">
      <c r="A3866" s="201" t="s">
        <v>8905</v>
      </c>
      <c r="B3866" s="204" t="s">
        <v>8906</v>
      </c>
      <c r="C3866" s="201" t="s">
        <v>381</v>
      </c>
      <c r="D3866" s="205" t="s">
        <v>22710</v>
      </c>
      <c r="E3866" s="202" t="s">
        <v>18406</v>
      </c>
      <c r="F3866" s="205" t="s">
        <v>22711</v>
      </c>
    </row>
    <row r="3867" spans="1:6" ht="54">
      <c r="A3867" s="201" t="s">
        <v>8908</v>
      </c>
      <c r="B3867" s="204" t="s">
        <v>8909</v>
      </c>
      <c r="C3867" s="201" t="s">
        <v>381</v>
      </c>
      <c r="D3867" s="205" t="s">
        <v>4956</v>
      </c>
      <c r="E3867" s="202" t="s">
        <v>18406</v>
      </c>
      <c r="F3867" s="205" t="s">
        <v>17878</v>
      </c>
    </row>
    <row r="3868" spans="1:6" ht="40.5">
      <c r="A3868" s="201" t="s">
        <v>8910</v>
      </c>
      <c r="B3868" s="204" t="s">
        <v>8911</v>
      </c>
      <c r="C3868" s="201" t="s">
        <v>381</v>
      </c>
      <c r="D3868" s="205" t="s">
        <v>22712</v>
      </c>
      <c r="E3868" s="202" t="s">
        <v>18406</v>
      </c>
      <c r="F3868" s="205" t="s">
        <v>8819</v>
      </c>
    </row>
    <row r="3869" spans="1:6" ht="40.5">
      <c r="A3869" s="201" t="s">
        <v>8912</v>
      </c>
      <c r="B3869" s="204" t="s">
        <v>8913</v>
      </c>
      <c r="C3869" s="201" t="s">
        <v>381</v>
      </c>
      <c r="D3869" s="205" t="s">
        <v>17171</v>
      </c>
      <c r="E3869" s="202" t="s">
        <v>18406</v>
      </c>
      <c r="F3869" s="205" t="s">
        <v>5138</v>
      </c>
    </row>
    <row r="3870" spans="1:6" ht="54">
      <c r="A3870" s="201" t="s">
        <v>8914</v>
      </c>
      <c r="B3870" s="204" t="s">
        <v>8915</v>
      </c>
      <c r="C3870" s="201" t="s">
        <v>381</v>
      </c>
      <c r="D3870" s="205" t="s">
        <v>9869</v>
      </c>
      <c r="E3870" s="202" t="s">
        <v>18406</v>
      </c>
      <c r="F3870" s="205" t="s">
        <v>15574</v>
      </c>
    </row>
    <row r="3871" spans="1:6" ht="40.5">
      <c r="A3871" s="201" t="s">
        <v>8917</v>
      </c>
      <c r="B3871" s="204" t="s">
        <v>8918</v>
      </c>
      <c r="C3871" s="201" t="s">
        <v>381</v>
      </c>
      <c r="D3871" s="205" t="s">
        <v>22713</v>
      </c>
      <c r="E3871" s="202" t="s">
        <v>18406</v>
      </c>
      <c r="F3871" s="205" t="s">
        <v>22714</v>
      </c>
    </row>
    <row r="3872" spans="1:6" ht="40.5">
      <c r="A3872" s="201" t="s">
        <v>8920</v>
      </c>
      <c r="B3872" s="204" t="s">
        <v>8921</v>
      </c>
      <c r="C3872" s="201" t="s">
        <v>381</v>
      </c>
      <c r="D3872" s="205" t="s">
        <v>22715</v>
      </c>
      <c r="E3872" s="202" t="s">
        <v>18406</v>
      </c>
      <c r="F3872" s="205" t="s">
        <v>22716</v>
      </c>
    </row>
    <row r="3873" spans="1:6" ht="54">
      <c r="A3873" s="201" t="s">
        <v>8922</v>
      </c>
      <c r="B3873" s="204" t="s">
        <v>8923</v>
      </c>
      <c r="C3873" s="201" t="s">
        <v>381</v>
      </c>
      <c r="D3873" s="205" t="s">
        <v>15611</v>
      </c>
      <c r="E3873" s="202" t="s">
        <v>18406</v>
      </c>
      <c r="F3873" s="205" t="s">
        <v>18759</v>
      </c>
    </row>
    <row r="3874" spans="1:6" ht="40.5">
      <c r="A3874" s="201" t="s">
        <v>8924</v>
      </c>
      <c r="B3874" s="204" t="s">
        <v>8925</v>
      </c>
      <c r="C3874" s="201" t="s">
        <v>381</v>
      </c>
      <c r="D3874" s="205" t="s">
        <v>21641</v>
      </c>
      <c r="E3874" s="202" t="s">
        <v>18406</v>
      </c>
      <c r="F3874" s="205" t="s">
        <v>1482</v>
      </c>
    </row>
    <row r="3875" spans="1:6" ht="40.5">
      <c r="A3875" s="201" t="s">
        <v>8926</v>
      </c>
      <c r="B3875" s="204" t="s">
        <v>8927</v>
      </c>
      <c r="C3875" s="201" t="s">
        <v>381</v>
      </c>
      <c r="D3875" s="205" t="s">
        <v>22717</v>
      </c>
      <c r="E3875" s="202" t="s">
        <v>18406</v>
      </c>
      <c r="F3875" s="205" t="s">
        <v>22718</v>
      </c>
    </row>
    <row r="3876" spans="1:6" ht="54">
      <c r="A3876" s="201" t="s">
        <v>8928</v>
      </c>
      <c r="B3876" s="204" t="s">
        <v>8929</v>
      </c>
      <c r="C3876" s="201" t="s">
        <v>381</v>
      </c>
      <c r="D3876" s="205" t="s">
        <v>11785</v>
      </c>
      <c r="E3876" s="202" t="s">
        <v>18406</v>
      </c>
      <c r="F3876" s="205" t="s">
        <v>17465</v>
      </c>
    </row>
    <row r="3877" spans="1:6" ht="40.5">
      <c r="A3877" s="201" t="s">
        <v>8930</v>
      </c>
      <c r="B3877" s="204" t="s">
        <v>8931</v>
      </c>
      <c r="C3877" s="201" t="s">
        <v>381</v>
      </c>
      <c r="D3877" s="205" t="s">
        <v>22719</v>
      </c>
      <c r="E3877" s="202" t="s">
        <v>18406</v>
      </c>
      <c r="F3877" s="205" t="s">
        <v>2063</v>
      </c>
    </row>
    <row r="3878" spans="1:6" ht="40.5">
      <c r="A3878" s="201" t="s">
        <v>8933</v>
      </c>
      <c r="B3878" s="204" t="s">
        <v>8934</v>
      </c>
      <c r="C3878" s="201" t="s">
        <v>381</v>
      </c>
      <c r="D3878" s="205" t="s">
        <v>22720</v>
      </c>
      <c r="E3878" s="202" t="s">
        <v>18406</v>
      </c>
      <c r="F3878" s="205" t="s">
        <v>8641</v>
      </c>
    </row>
    <row r="3879" spans="1:6" ht="40.5">
      <c r="A3879" s="201" t="s">
        <v>8935</v>
      </c>
      <c r="B3879" s="204" t="s">
        <v>8936</v>
      </c>
      <c r="C3879" s="201" t="s">
        <v>381</v>
      </c>
      <c r="D3879" s="205" t="s">
        <v>17204</v>
      </c>
      <c r="E3879" s="202" t="s">
        <v>18406</v>
      </c>
      <c r="F3879" s="205" t="s">
        <v>3502</v>
      </c>
    </row>
    <row r="3880" spans="1:6" ht="40.5">
      <c r="A3880" s="201" t="s">
        <v>8938</v>
      </c>
      <c r="B3880" s="204" t="s">
        <v>8939</v>
      </c>
      <c r="C3880" s="201" t="s">
        <v>381</v>
      </c>
      <c r="D3880" s="205" t="s">
        <v>6496</v>
      </c>
      <c r="E3880" s="202" t="s">
        <v>18406</v>
      </c>
      <c r="F3880" s="205" t="s">
        <v>22721</v>
      </c>
    </row>
    <row r="3881" spans="1:6" ht="40.5">
      <c r="A3881" s="201" t="s">
        <v>8941</v>
      </c>
      <c r="B3881" s="204" t="s">
        <v>8942</v>
      </c>
      <c r="C3881" s="201" t="s">
        <v>381</v>
      </c>
      <c r="D3881" s="205" t="s">
        <v>22722</v>
      </c>
      <c r="E3881" s="202" t="s">
        <v>18406</v>
      </c>
      <c r="F3881" s="205" t="s">
        <v>5728</v>
      </c>
    </row>
    <row r="3882" spans="1:6" ht="40.5">
      <c r="A3882" s="201" t="s">
        <v>8943</v>
      </c>
      <c r="B3882" s="204" t="s">
        <v>8944</v>
      </c>
      <c r="C3882" s="201" t="s">
        <v>381</v>
      </c>
      <c r="D3882" s="205" t="s">
        <v>22723</v>
      </c>
      <c r="E3882" s="202" t="s">
        <v>18406</v>
      </c>
      <c r="F3882" s="205" t="s">
        <v>10563</v>
      </c>
    </row>
    <row r="3883" spans="1:6" ht="40.5">
      <c r="A3883" s="201" t="s">
        <v>8945</v>
      </c>
      <c r="B3883" s="204" t="s">
        <v>8946</v>
      </c>
      <c r="C3883" s="201" t="s">
        <v>381</v>
      </c>
      <c r="D3883" s="205" t="s">
        <v>17554</v>
      </c>
      <c r="E3883" s="202" t="s">
        <v>18406</v>
      </c>
      <c r="F3883" s="205" t="s">
        <v>10702</v>
      </c>
    </row>
    <row r="3884" spans="1:6" ht="40.5">
      <c r="A3884" s="201" t="s">
        <v>8947</v>
      </c>
      <c r="B3884" s="204" t="s">
        <v>8948</v>
      </c>
      <c r="C3884" s="201" t="s">
        <v>381</v>
      </c>
      <c r="D3884" s="205" t="s">
        <v>1155</v>
      </c>
      <c r="E3884" s="202" t="s">
        <v>18406</v>
      </c>
      <c r="F3884" s="205" t="s">
        <v>5814</v>
      </c>
    </row>
    <row r="3885" spans="1:6" ht="40.5">
      <c r="A3885" s="201" t="s">
        <v>8949</v>
      </c>
      <c r="B3885" s="204" t="s">
        <v>8950</v>
      </c>
      <c r="C3885" s="201" t="s">
        <v>381</v>
      </c>
      <c r="D3885" s="205" t="s">
        <v>17784</v>
      </c>
      <c r="E3885" s="202" t="s">
        <v>18406</v>
      </c>
      <c r="F3885" s="205" t="s">
        <v>17495</v>
      </c>
    </row>
    <row r="3886" spans="1:6" ht="40.5">
      <c r="A3886" s="201" t="s">
        <v>8951</v>
      </c>
      <c r="B3886" s="204" t="s">
        <v>8952</v>
      </c>
      <c r="C3886" s="201" t="s">
        <v>381</v>
      </c>
      <c r="D3886" s="205" t="s">
        <v>22724</v>
      </c>
      <c r="E3886" s="202" t="s">
        <v>18406</v>
      </c>
      <c r="F3886" s="205" t="s">
        <v>22725</v>
      </c>
    </row>
    <row r="3887" spans="1:6" ht="40.5">
      <c r="A3887" s="201" t="s">
        <v>8953</v>
      </c>
      <c r="B3887" s="204" t="s">
        <v>8954</v>
      </c>
      <c r="C3887" s="201" t="s">
        <v>381</v>
      </c>
      <c r="D3887" s="205" t="s">
        <v>1915</v>
      </c>
      <c r="E3887" s="202" t="s">
        <v>18406</v>
      </c>
      <c r="F3887" s="205" t="s">
        <v>22726</v>
      </c>
    </row>
    <row r="3888" spans="1:6" ht="40.5">
      <c r="A3888" s="201" t="s">
        <v>8955</v>
      </c>
      <c r="B3888" s="204" t="s">
        <v>8956</v>
      </c>
      <c r="C3888" s="201" t="s">
        <v>381</v>
      </c>
      <c r="D3888" s="205" t="s">
        <v>22727</v>
      </c>
      <c r="E3888" s="202" t="s">
        <v>18406</v>
      </c>
      <c r="F3888" s="205" t="s">
        <v>22728</v>
      </c>
    </row>
    <row r="3889" spans="1:6" ht="40.5">
      <c r="A3889" s="201" t="s">
        <v>8958</v>
      </c>
      <c r="B3889" s="204" t="s">
        <v>8959</v>
      </c>
      <c r="C3889" s="201" t="s">
        <v>381</v>
      </c>
      <c r="D3889" s="205" t="s">
        <v>22729</v>
      </c>
      <c r="E3889" s="202" t="s">
        <v>18406</v>
      </c>
      <c r="F3889" s="205" t="s">
        <v>22730</v>
      </c>
    </row>
    <row r="3890" spans="1:6" ht="54">
      <c r="A3890" s="201" t="s">
        <v>8961</v>
      </c>
      <c r="B3890" s="204" t="s">
        <v>8962</v>
      </c>
      <c r="C3890" s="201" t="s">
        <v>381</v>
      </c>
      <c r="D3890" s="205" t="s">
        <v>11231</v>
      </c>
      <c r="E3890" s="202" t="s">
        <v>18406</v>
      </c>
      <c r="F3890" s="205" t="s">
        <v>18979</v>
      </c>
    </row>
    <row r="3891" spans="1:6" ht="54">
      <c r="A3891" s="201" t="s">
        <v>8964</v>
      </c>
      <c r="B3891" s="204" t="s">
        <v>8965</v>
      </c>
      <c r="C3891" s="201" t="s">
        <v>381</v>
      </c>
      <c r="D3891" s="205" t="s">
        <v>17917</v>
      </c>
      <c r="E3891" s="202" t="s">
        <v>18406</v>
      </c>
      <c r="F3891" s="205" t="s">
        <v>5790</v>
      </c>
    </row>
    <row r="3892" spans="1:6" ht="40.5">
      <c r="A3892" s="201" t="s">
        <v>8966</v>
      </c>
      <c r="B3892" s="204" t="s">
        <v>8967</v>
      </c>
      <c r="C3892" s="201" t="s">
        <v>381</v>
      </c>
      <c r="D3892" s="205" t="s">
        <v>8521</v>
      </c>
      <c r="E3892" s="202" t="s">
        <v>18406</v>
      </c>
      <c r="F3892" s="205" t="s">
        <v>17348</v>
      </c>
    </row>
    <row r="3893" spans="1:6" ht="54">
      <c r="A3893" s="201" t="s">
        <v>8969</v>
      </c>
      <c r="B3893" s="204" t="s">
        <v>8970</v>
      </c>
      <c r="C3893" s="201" t="s">
        <v>381</v>
      </c>
      <c r="D3893" s="205" t="s">
        <v>5053</v>
      </c>
      <c r="E3893" s="202" t="s">
        <v>18406</v>
      </c>
      <c r="F3893" s="205" t="s">
        <v>22731</v>
      </c>
    </row>
    <row r="3894" spans="1:6" ht="54">
      <c r="A3894" s="201" t="s">
        <v>8972</v>
      </c>
      <c r="B3894" s="204" t="s">
        <v>8973</v>
      </c>
      <c r="C3894" s="201" t="s">
        <v>381</v>
      </c>
      <c r="D3894" s="205" t="s">
        <v>17285</v>
      </c>
      <c r="E3894" s="202" t="s">
        <v>18406</v>
      </c>
      <c r="F3894" s="205" t="s">
        <v>22732</v>
      </c>
    </row>
    <row r="3895" spans="1:6" ht="54">
      <c r="A3895" s="201" t="s">
        <v>8975</v>
      </c>
      <c r="B3895" s="204" t="s">
        <v>8976</v>
      </c>
      <c r="C3895" s="201" t="s">
        <v>381</v>
      </c>
      <c r="D3895" s="205" t="s">
        <v>3502</v>
      </c>
      <c r="E3895" s="202" t="s">
        <v>18406</v>
      </c>
      <c r="F3895" s="205" t="s">
        <v>18092</v>
      </c>
    </row>
    <row r="3896" spans="1:6" ht="40.5">
      <c r="A3896" s="201" t="s">
        <v>8978</v>
      </c>
      <c r="B3896" s="204" t="s">
        <v>8979</v>
      </c>
      <c r="C3896" s="201" t="s">
        <v>381</v>
      </c>
      <c r="D3896" s="205" t="s">
        <v>17818</v>
      </c>
      <c r="E3896" s="202" t="s">
        <v>18406</v>
      </c>
      <c r="F3896" s="205" t="s">
        <v>7315</v>
      </c>
    </row>
    <row r="3897" spans="1:6" ht="54">
      <c r="A3897" s="201" t="s">
        <v>8980</v>
      </c>
      <c r="B3897" s="204" t="s">
        <v>8981</v>
      </c>
      <c r="C3897" s="201" t="s">
        <v>381</v>
      </c>
      <c r="D3897" s="205" t="s">
        <v>22733</v>
      </c>
      <c r="E3897" s="202" t="s">
        <v>18406</v>
      </c>
      <c r="F3897" s="205" t="s">
        <v>17055</v>
      </c>
    </row>
    <row r="3898" spans="1:6" ht="54">
      <c r="A3898" s="201" t="s">
        <v>8983</v>
      </c>
      <c r="B3898" s="204" t="s">
        <v>8984</v>
      </c>
      <c r="C3898" s="201" t="s">
        <v>381</v>
      </c>
      <c r="D3898" s="205" t="s">
        <v>17587</v>
      </c>
      <c r="E3898" s="202" t="s">
        <v>18406</v>
      </c>
      <c r="F3898" s="205" t="s">
        <v>17434</v>
      </c>
    </row>
    <row r="3899" spans="1:6" ht="54">
      <c r="A3899" s="201" t="s">
        <v>8985</v>
      </c>
      <c r="B3899" s="204" t="s">
        <v>8986</v>
      </c>
      <c r="C3899" s="201" t="s">
        <v>381</v>
      </c>
      <c r="D3899" s="205" t="s">
        <v>20771</v>
      </c>
      <c r="E3899" s="202" t="s">
        <v>18406</v>
      </c>
      <c r="F3899" s="205" t="s">
        <v>7865</v>
      </c>
    </row>
    <row r="3900" spans="1:6" ht="54">
      <c r="A3900" s="201" t="s">
        <v>8988</v>
      </c>
      <c r="B3900" s="204" t="s">
        <v>8989</v>
      </c>
      <c r="C3900" s="201" t="s">
        <v>381</v>
      </c>
      <c r="D3900" s="205" t="s">
        <v>21589</v>
      </c>
      <c r="E3900" s="202" t="s">
        <v>18406</v>
      </c>
      <c r="F3900" s="205" t="s">
        <v>3269</v>
      </c>
    </row>
    <row r="3901" spans="1:6" ht="40.5">
      <c r="A3901" s="201" t="s">
        <v>8991</v>
      </c>
      <c r="B3901" s="204" t="s">
        <v>8992</v>
      </c>
      <c r="C3901" s="201" t="s">
        <v>381</v>
      </c>
      <c r="D3901" s="205" t="s">
        <v>17577</v>
      </c>
      <c r="E3901" s="202" t="s">
        <v>18406</v>
      </c>
      <c r="F3901" s="205" t="s">
        <v>6786</v>
      </c>
    </row>
    <row r="3902" spans="1:6" ht="54">
      <c r="A3902" s="201" t="s">
        <v>8994</v>
      </c>
      <c r="B3902" s="204" t="s">
        <v>8995</v>
      </c>
      <c r="C3902" s="201" t="s">
        <v>381</v>
      </c>
      <c r="D3902" s="205" t="s">
        <v>17878</v>
      </c>
      <c r="E3902" s="202" t="s">
        <v>18406</v>
      </c>
      <c r="F3902" s="205" t="s">
        <v>9464</v>
      </c>
    </row>
    <row r="3903" spans="1:6" ht="54">
      <c r="A3903" s="201" t="s">
        <v>8996</v>
      </c>
      <c r="B3903" s="204" t="s">
        <v>8997</v>
      </c>
      <c r="C3903" s="201" t="s">
        <v>381</v>
      </c>
      <c r="D3903" s="205" t="s">
        <v>6789</v>
      </c>
      <c r="E3903" s="202" t="s">
        <v>18406</v>
      </c>
      <c r="F3903" s="205" t="s">
        <v>1221</v>
      </c>
    </row>
    <row r="3904" spans="1:6" ht="40.5">
      <c r="A3904" s="201" t="s">
        <v>8999</v>
      </c>
      <c r="B3904" s="204" t="s">
        <v>9000</v>
      </c>
      <c r="C3904" s="201" t="s">
        <v>381</v>
      </c>
      <c r="D3904" s="205" t="s">
        <v>2283</v>
      </c>
      <c r="E3904" s="202" t="s">
        <v>18406</v>
      </c>
      <c r="F3904" s="205" t="s">
        <v>1835</v>
      </c>
    </row>
    <row r="3905" spans="1:6" ht="40.5">
      <c r="A3905" s="201" t="s">
        <v>9002</v>
      </c>
      <c r="B3905" s="204" t="s">
        <v>9003</v>
      </c>
      <c r="C3905" s="201" t="s">
        <v>381</v>
      </c>
      <c r="D3905" s="205" t="s">
        <v>17530</v>
      </c>
      <c r="E3905" s="202" t="s">
        <v>18406</v>
      </c>
      <c r="F3905" s="205" t="s">
        <v>5618</v>
      </c>
    </row>
    <row r="3906" spans="1:6" ht="54">
      <c r="A3906" s="201" t="s">
        <v>9004</v>
      </c>
      <c r="B3906" s="204" t="s">
        <v>9005</v>
      </c>
      <c r="C3906" s="201" t="s">
        <v>381</v>
      </c>
      <c r="D3906" s="205" t="s">
        <v>22734</v>
      </c>
      <c r="E3906" s="202" t="s">
        <v>18406</v>
      </c>
      <c r="F3906" s="205" t="s">
        <v>11609</v>
      </c>
    </row>
    <row r="3907" spans="1:6" ht="40.5">
      <c r="A3907" s="201" t="s">
        <v>9007</v>
      </c>
      <c r="B3907" s="204" t="s">
        <v>9008</v>
      </c>
      <c r="C3907" s="201" t="s">
        <v>381</v>
      </c>
      <c r="D3907" s="205" t="s">
        <v>16301</v>
      </c>
      <c r="E3907" s="202" t="s">
        <v>18406</v>
      </c>
      <c r="F3907" s="205" t="s">
        <v>22721</v>
      </c>
    </row>
    <row r="3908" spans="1:6" ht="54">
      <c r="A3908" s="201" t="s">
        <v>9010</v>
      </c>
      <c r="B3908" s="204" t="s">
        <v>9011</v>
      </c>
      <c r="C3908" s="201" t="s">
        <v>381</v>
      </c>
      <c r="D3908" s="205" t="s">
        <v>22735</v>
      </c>
      <c r="E3908" s="202" t="s">
        <v>18406</v>
      </c>
      <c r="F3908" s="205" t="s">
        <v>17177</v>
      </c>
    </row>
    <row r="3909" spans="1:6" ht="40.5">
      <c r="A3909" s="201" t="s">
        <v>9013</v>
      </c>
      <c r="B3909" s="204" t="s">
        <v>9014</v>
      </c>
      <c r="C3909" s="201" t="s">
        <v>381</v>
      </c>
      <c r="D3909" s="205" t="s">
        <v>22736</v>
      </c>
      <c r="E3909" s="202" t="s">
        <v>18406</v>
      </c>
      <c r="F3909" s="205" t="s">
        <v>9938</v>
      </c>
    </row>
    <row r="3910" spans="1:6" ht="54">
      <c r="A3910" s="201" t="s">
        <v>9015</v>
      </c>
      <c r="B3910" s="204" t="s">
        <v>9016</v>
      </c>
      <c r="C3910" s="201" t="s">
        <v>381</v>
      </c>
      <c r="D3910" s="205" t="s">
        <v>17280</v>
      </c>
      <c r="E3910" s="202" t="s">
        <v>18406</v>
      </c>
      <c r="F3910" s="205" t="s">
        <v>5721</v>
      </c>
    </row>
    <row r="3911" spans="1:6" ht="40.5">
      <c r="A3911" s="201" t="s">
        <v>9017</v>
      </c>
      <c r="B3911" s="204" t="s">
        <v>9018</v>
      </c>
      <c r="C3911" s="201" t="s">
        <v>381</v>
      </c>
      <c r="D3911" s="205" t="s">
        <v>22737</v>
      </c>
      <c r="E3911" s="202" t="s">
        <v>18406</v>
      </c>
      <c r="F3911" s="205" t="s">
        <v>5570</v>
      </c>
    </row>
    <row r="3912" spans="1:6" ht="40.5">
      <c r="A3912" s="201" t="s">
        <v>9019</v>
      </c>
      <c r="B3912" s="204" t="s">
        <v>9020</v>
      </c>
      <c r="C3912" s="201" t="s">
        <v>381</v>
      </c>
      <c r="D3912" s="205" t="s">
        <v>17300</v>
      </c>
      <c r="E3912" s="202" t="s">
        <v>18406</v>
      </c>
      <c r="F3912" s="205" t="s">
        <v>22637</v>
      </c>
    </row>
    <row r="3913" spans="1:6" ht="54">
      <c r="A3913" s="201" t="s">
        <v>9022</v>
      </c>
      <c r="B3913" s="204" t="s">
        <v>9023</v>
      </c>
      <c r="C3913" s="201" t="s">
        <v>381</v>
      </c>
      <c r="D3913" s="205" t="s">
        <v>22738</v>
      </c>
      <c r="E3913" s="202" t="s">
        <v>18406</v>
      </c>
      <c r="F3913" s="205" t="s">
        <v>420</v>
      </c>
    </row>
    <row r="3914" spans="1:6" ht="40.5">
      <c r="A3914" s="201" t="s">
        <v>9025</v>
      </c>
      <c r="B3914" s="204" t="s">
        <v>9026</v>
      </c>
      <c r="C3914" s="201" t="s">
        <v>381</v>
      </c>
      <c r="D3914" s="205" t="s">
        <v>546</v>
      </c>
      <c r="E3914" s="202" t="s">
        <v>18406</v>
      </c>
      <c r="F3914" s="205" t="s">
        <v>11074</v>
      </c>
    </row>
    <row r="3915" spans="1:6" ht="54">
      <c r="A3915" s="201" t="s">
        <v>9027</v>
      </c>
      <c r="B3915" s="204" t="s">
        <v>9028</v>
      </c>
      <c r="C3915" s="201" t="s">
        <v>381</v>
      </c>
      <c r="D3915" s="205" t="s">
        <v>7009</v>
      </c>
      <c r="E3915" s="202" t="s">
        <v>18406</v>
      </c>
      <c r="F3915" s="205" t="s">
        <v>17459</v>
      </c>
    </row>
    <row r="3916" spans="1:6" ht="40.5">
      <c r="A3916" s="201" t="s">
        <v>9029</v>
      </c>
      <c r="B3916" s="204" t="s">
        <v>9030</v>
      </c>
      <c r="C3916" s="201" t="s">
        <v>381</v>
      </c>
      <c r="D3916" s="205" t="s">
        <v>13780</v>
      </c>
      <c r="E3916" s="202" t="s">
        <v>18406</v>
      </c>
      <c r="F3916" s="205" t="s">
        <v>17779</v>
      </c>
    </row>
    <row r="3917" spans="1:6" ht="54">
      <c r="A3917" s="201" t="s">
        <v>9031</v>
      </c>
      <c r="B3917" s="204" t="s">
        <v>9032</v>
      </c>
      <c r="C3917" s="201" t="s">
        <v>381</v>
      </c>
      <c r="D3917" s="205" t="s">
        <v>22739</v>
      </c>
      <c r="E3917" s="202" t="s">
        <v>18406</v>
      </c>
      <c r="F3917" s="205" t="s">
        <v>4322</v>
      </c>
    </row>
    <row r="3918" spans="1:6" ht="54">
      <c r="A3918" s="201" t="s">
        <v>9033</v>
      </c>
      <c r="B3918" s="204" t="s">
        <v>9034</v>
      </c>
      <c r="C3918" s="201" t="s">
        <v>381</v>
      </c>
      <c r="D3918" s="205" t="s">
        <v>8582</v>
      </c>
      <c r="E3918" s="202" t="s">
        <v>18406</v>
      </c>
      <c r="F3918" s="205" t="s">
        <v>435</v>
      </c>
    </row>
    <row r="3919" spans="1:6" ht="54">
      <c r="A3919" s="201" t="s">
        <v>9035</v>
      </c>
      <c r="B3919" s="204" t="s">
        <v>9036</v>
      </c>
      <c r="C3919" s="201" t="s">
        <v>381</v>
      </c>
      <c r="D3919" s="205" t="s">
        <v>22740</v>
      </c>
      <c r="E3919" s="202" t="s">
        <v>18406</v>
      </c>
      <c r="F3919" s="205" t="s">
        <v>22741</v>
      </c>
    </row>
    <row r="3920" spans="1:6" ht="40.5">
      <c r="A3920" s="201" t="s">
        <v>9037</v>
      </c>
      <c r="B3920" s="204" t="s">
        <v>9038</v>
      </c>
      <c r="C3920" s="201" t="s">
        <v>381</v>
      </c>
      <c r="D3920" s="205" t="s">
        <v>22742</v>
      </c>
      <c r="E3920" s="202" t="s">
        <v>18406</v>
      </c>
      <c r="F3920" s="205" t="s">
        <v>2174</v>
      </c>
    </row>
    <row r="3921" spans="1:6" ht="54">
      <c r="A3921" s="201" t="s">
        <v>9040</v>
      </c>
      <c r="B3921" s="204" t="s">
        <v>9041</v>
      </c>
      <c r="C3921" s="201" t="s">
        <v>381</v>
      </c>
      <c r="D3921" s="205" t="s">
        <v>20869</v>
      </c>
      <c r="E3921" s="202" t="s">
        <v>18406</v>
      </c>
      <c r="F3921" s="205" t="s">
        <v>1488</v>
      </c>
    </row>
    <row r="3922" spans="1:6" ht="40.5">
      <c r="A3922" s="201" t="s">
        <v>9043</v>
      </c>
      <c r="B3922" s="204" t="s">
        <v>9044</v>
      </c>
      <c r="C3922" s="201" t="s">
        <v>381</v>
      </c>
      <c r="D3922" s="205" t="s">
        <v>16861</v>
      </c>
      <c r="E3922" s="202" t="s">
        <v>18406</v>
      </c>
      <c r="F3922" s="205" t="s">
        <v>22743</v>
      </c>
    </row>
    <row r="3923" spans="1:6" ht="54">
      <c r="A3923" s="201" t="s">
        <v>9045</v>
      </c>
      <c r="B3923" s="204" t="s">
        <v>9046</v>
      </c>
      <c r="C3923" s="201" t="s">
        <v>381</v>
      </c>
      <c r="D3923" s="205" t="s">
        <v>22744</v>
      </c>
      <c r="E3923" s="202" t="s">
        <v>18406</v>
      </c>
      <c r="F3923" s="205" t="s">
        <v>9734</v>
      </c>
    </row>
    <row r="3924" spans="1:6" ht="40.5">
      <c r="A3924" s="201" t="s">
        <v>9048</v>
      </c>
      <c r="B3924" s="204" t="s">
        <v>9049</v>
      </c>
      <c r="C3924" s="201" t="s">
        <v>381</v>
      </c>
      <c r="D3924" s="205" t="s">
        <v>6994</v>
      </c>
      <c r="E3924" s="202" t="s">
        <v>18406</v>
      </c>
      <c r="F3924" s="205" t="s">
        <v>8139</v>
      </c>
    </row>
    <row r="3925" spans="1:6" ht="54">
      <c r="A3925" s="201" t="s">
        <v>9050</v>
      </c>
      <c r="B3925" s="204" t="s">
        <v>9051</v>
      </c>
      <c r="C3925" s="201" t="s">
        <v>381</v>
      </c>
      <c r="D3925" s="205" t="s">
        <v>22745</v>
      </c>
      <c r="E3925" s="202" t="s">
        <v>18406</v>
      </c>
      <c r="F3925" s="205" t="s">
        <v>22746</v>
      </c>
    </row>
    <row r="3926" spans="1:6" ht="40.5">
      <c r="A3926" s="201" t="s">
        <v>9052</v>
      </c>
      <c r="B3926" s="204" t="s">
        <v>9053</v>
      </c>
      <c r="C3926" s="201" t="s">
        <v>381</v>
      </c>
      <c r="D3926" s="205" t="s">
        <v>17964</v>
      </c>
      <c r="E3926" s="202" t="s">
        <v>18406</v>
      </c>
      <c r="F3926" s="205" t="s">
        <v>22747</v>
      </c>
    </row>
    <row r="3927" spans="1:6" ht="54">
      <c r="A3927" s="201" t="s">
        <v>9055</v>
      </c>
      <c r="B3927" s="204" t="s">
        <v>9056</v>
      </c>
      <c r="C3927" s="201" t="s">
        <v>381</v>
      </c>
      <c r="D3927" s="205" t="s">
        <v>22748</v>
      </c>
      <c r="E3927" s="202" t="s">
        <v>18406</v>
      </c>
      <c r="F3927" s="205" t="s">
        <v>17250</v>
      </c>
    </row>
    <row r="3928" spans="1:6" ht="40.5">
      <c r="A3928" s="201" t="s">
        <v>9057</v>
      </c>
      <c r="B3928" s="204" t="s">
        <v>9058</v>
      </c>
      <c r="C3928" s="201" t="s">
        <v>381</v>
      </c>
      <c r="D3928" s="205" t="s">
        <v>17686</v>
      </c>
      <c r="E3928" s="202" t="s">
        <v>18406</v>
      </c>
      <c r="F3928" s="205" t="s">
        <v>6655</v>
      </c>
    </row>
    <row r="3929" spans="1:6" ht="54">
      <c r="A3929" s="201" t="s">
        <v>9060</v>
      </c>
      <c r="B3929" s="204" t="s">
        <v>9061</v>
      </c>
      <c r="C3929" s="201" t="s">
        <v>381</v>
      </c>
      <c r="D3929" s="205" t="s">
        <v>22749</v>
      </c>
      <c r="E3929" s="202" t="s">
        <v>18406</v>
      </c>
      <c r="F3929" s="205" t="s">
        <v>22469</v>
      </c>
    </row>
    <row r="3930" spans="1:6" ht="54">
      <c r="A3930" s="201" t="s">
        <v>9062</v>
      </c>
      <c r="B3930" s="204" t="s">
        <v>9063</v>
      </c>
      <c r="C3930" s="201" t="s">
        <v>381</v>
      </c>
      <c r="D3930" s="205" t="s">
        <v>17502</v>
      </c>
      <c r="E3930" s="202" t="s">
        <v>18406</v>
      </c>
      <c r="F3930" s="205" t="s">
        <v>22750</v>
      </c>
    </row>
    <row r="3931" spans="1:6" ht="54">
      <c r="A3931" s="201" t="s">
        <v>9065</v>
      </c>
      <c r="B3931" s="204" t="s">
        <v>9066</v>
      </c>
      <c r="C3931" s="201" t="s">
        <v>381</v>
      </c>
      <c r="D3931" s="205" t="s">
        <v>22751</v>
      </c>
      <c r="E3931" s="202" t="s">
        <v>18406</v>
      </c>
      <c r="F3931" s="205" t="s">
        <v>22752</v>
      </c>
    </row>
    <row r="3932" spans="1:6" ht="40.5">
      <c r="A3932" s="201" t="s">
        <v>9067</v>
      </c>
      <c r="B3932" s="204" t="s">
        <v>9068</v>
      </c>
      <c r="C3932" s="201" t="s">
        <v>381</v>
      </c>
      <c r="D3932" s="205" t="s">
        <v>17485</v>
      </c>
      <c r="E3932" s="202" t="s">
        <v>18406</v>
      </c>
      <c r="F3932" s="205" t="s">
        <v>13649</v>
      </c>
    </row>
    <row r="3933" spans="1:6" ht="67.5">
      <c r="A3933" s="201" t="s">
        <v>9070</v>
      </c>
      <c r="B3933" s="204" t="s">
        <v>9071</v>
      </c>
      <c r="C3933" s="201" t="s">
        <v>381</v>
      </c>
      <c r="D3933" s="205" t="s">
        <v>17527</v>
      </c>
      <c r="E3933" s="202" t="s">
        <v>18406</v>
      </c>
      <c r="F3933" s="205" t="s">
        <v>20682</v>
      </c>
    </row>
    <row r="3934" spans="1:6" ht="40.5">
      <c r="A3934" s="201" t="s">
        <v>9072</v>
      </c>
      <c r="B3934" s="204" t="s">
        <v>9073</v>
      </c>
      <c r="C3934" s="201" t="s">
        <v>381</v>
      </c>
      <c r="D3934" s="205" t="s">
        <v>9731</v>
      </c>
      <c r="E3934" s="202" t="s">
        <v>18406</v>
      </c>
      <c r="F3934" s="205" t="s">
        <v>3613</v>
      </c>
    </row>
    <row r="3935" spans="1:6" ht="67.5">
      <c r="A3935" s="201" t="s">
        <v>9075</v>
      </c>
      <c r="B3935" s="204" t="s">
        <v>9076</v>
      </c>
      <c r="C3935" s="201" t="s">
        <v>381</v>
      </c>
      <c r="D3935" s="205" t="s">
        <v>22753</v>
      </c>
      <c r="E3935" s="202" t="s">
        <v>18406</v>
      </c>
      <c r="F3935" s="205" t="s">
        <v>22754</v>
      </c>
    </row>
    <row r="3936" spans="1:6" ht="40.5">
      <c r="A3936" s="201" t="s">
        <v>9077</v>
      </c>
      <c r="B3936" s="204" t="s">
        <v>9078</v>
      </c>
      <c r="C3936" s="201" t="s">
        <v>381</v>
      </c>
      <c r="D3936" s="205" t="s">
        <v>20887</v>
      </c>
      <c r="E3936" s="202" t="s">
        <v>18406</v>
      </c>
      <c r="F3936" s="205" t="s">
        <v>11596</v>
      </c>
    </row>
    <row r="3937" spans="1:6" ht="54">
      <c r="A3937" s="201" t="s">
        <v>9079</v>
      </c>
      <c r="B3937" s="204" t="s">
        <v>9080</v>
      </c>
      <c r="C3937" s="201" t="s">
        <v>381</v>
      </c>
      <c r="D3937" s="205" t="s">
        <v>21024</v>
      </c>
      <c r="E3937" s="202" t="s">
        <v>18406</v>
      </c>
      <c r="F3937" s="205" t="s">
        <v>13210</v>
      </c>
    </row>
    <row r="3938" spans="1:6" ht="54">
      <c r="A3938" s="201" t="s">
        <v>9081</v>
      </c>
      <c r="B3938" s="204" t="s">
        <v>9082</v>
      </c>
      <c r="C3938" s="201" t="s">
        <v>381</v>
      </c>
      <c r="D3938" s="205" t="s">
        <v>2847</v>
      </c>
      <c r="E3938" s="202" t="s">
        <v>18406</v>
      </c>
      <c r="F3938" s="205" t="s">
        <v>22755</v>
      </c>
    </row>
    <row r="3939" spans="1:6" ht="54">
      <c r="A3939" s="201" t="s">
        <v>9083</v>
      </c>
      <c r="B3939" s="204" t="s">
        <v>9084</v>
      </c>
      <c r="C3939" s="201" t="s">
        <v>381</v>
      </c>
      <c r="D3939" s="205" t="s">
        <v>22756</v>
      </c>
      <c r="E3939" s="202" t="s">
        <v>18406</v>
      </c>
      <c r="F3939" s="205" t="s">
        <v>22757</v>
      </c>
    </row>
    <row r="3940" spans="1:6" ht="54">
      <c r="A3940" s="201" t="s">
        <v>9085</v>
      </c>
      <c r="B3940" s="204" t="s">
        <v>9086</v>
      </c>
      <c r="C3940" s="201" t="s">
        <v>381</v>
      </c>
      <c r="D3940" s="205" t="s">
        <v>9969</v>
      </c>
      <c r="E3940" s="202" t="s">
        <v>18406</v>
      </c>
      <c r="F3940" s="205" t="s">
        <v>22577</v>
      </c>
    </row>
    <row r="3941" spans="1:6" ht="67.5">
      <c r="A3941" s="201" t="s">
        <v>9088</v>
      </c>
      <c r="B3941" s="204" t="s">
        <v>9089</v>
      </c>
      <c r="C3941" s="201" t="s">
        <v>381</v>
      </c>
      <c r="D3941" s="205" t="s">
        <v>22758</v>
      </c>
      <c r="E3941" s="202" t="s">
        <v>18406</v>
      </c>
      <c r="F3941" s="205" t="s">
        <v>22759</v>
      </c>
    </row>
    <row r="3942" spans="1:6" ht="40.5">
      <c r="A3942" s="201" t="s">
        <v>9090</v>
      </c>
      <c r="B3942" s="204" t="s">
        <v>9091</v>
      </c>
      <c r="C3942" s="201" t="s">
        <v>381</v>
      </c>
      <c r="D3942" s="205" t="s">
        <v>13431</v>
      </c>
      <c r="E3942" s="202" t="s">
        <v>18406</v>
      </c>
      <c r="F3942" s="205" t="s">
        <v>5635</v>
      </c>
    </row>
    <row r="3943" spans="1:6" ht="54">
      <c r="A3943" s="201" t="s">
        <v>9092</v>
      </c>
      <c r="B3943" s="204" t="s">
        <v>9093</v>
      </c>
      <c r="C3943" s="201" t="s">
        <v>381</v>
      </c>
      <c r="D3943" s="205" t="s">
        <v>22760</v>
      </c>
      <c r="E3943" s="202" t="s">
        <v>18406</v>
      </c>
      <c r="F3943" s="205" t="s">
        <v>10050</v>
      </c>
    </row>
    <row r="3944" spans="1:6" ht="54">
      <c r="A3944" s="201" t="s">
        <v>9094</v>
      </c>
      <c r="B3944" s="204" t="s">
        <v>9095</v>
      </c>
      <c r="C3944" s="201" t="s">
        <v>381</v>
      </c>
      <c r="D3944" s="205" t="s">
        <v>17766</v>
      </c>
      <c r="E3944" s="202" t="s">
        <v>18406</v>
      </c>
      <c r="F3944" s="205" t="s">
        <v>11950</v>
      </c>
    </row>
    <row r="3945" spans="1:6" ht="54">
      <c r="A3945" s="201" t="s">
        <v>9096</v>
      </c>
      <c r="B3945" s="204" t="s">
        <v>9097</v>
      </c>
      <c r="C3945" s="201" t="s">
        <v>381</v>
      </c>
      <c r="D3945" s="205" t="s">
        <v>22761</v>
      </c>
      <c r="E3945" s="202" t="s">
        <v>18406</v>
      </c>
      <c r="F3945" s="205" t="s">
        <v>7720</v>
      </c>
    </row>
    <row r="3946" spans="1:6" ht="40.5">
      <c r="A3946" s="201" t="s">
        <v>9098</v>
      </c>
      <c r="B3946" s="204" t="s">
        <v>9099</v>
      </c>
      <c r="C3946" s="201" t="s">
        <v>381</v>
      </c>
      <c r="D3946" s="205" t="s">
        <v>8198</v>
      </c>
      <c r="E3946" s="202" t="s">
        <v>18406</v>
      </c>
      <c r="F3946" s="205" t="s">
        <v>12631</v>
      </c>
    </row>
    <row r="3947" spans="1:6" ht="54">
      <c r="A3947" s="201" t="s">
        <v>9100</v>
      </c>
      <c r="B3947" s="204" t="s">
        <v>9101</v>
      </c>
      <c r="C3947" s="201" t="s">
        <v>381</v>
      </c>
      <c r="D3947" s="205" t="s">
        <v>22762</v>
      </c>
      <c r="E3947" s="202" t="s">
        <v>18406</v>
      </c>
      <c r="F3947" s="205" t="s">
        <v>22763</v>
      </c>
    </row>
    <row r="3948" spans="1:6" ht="40.5">
      <c r="A3948" s="201" t="s">
        <v>9102</v>
      </c>
      <c r="B3948" s="204" t="s">
        <v>9103</v>
      </c>
      <c r="C3948" s="201" t="s">
        <v>381</v>
      </c>
      <c r="D3948" s="205" t="s">
        <v>8260</v>
      </c>
      <c r="E3948" s="202" t="s">
        <v>18406</v>
      </c>
      <c r="F3948" s="205" t="s">
        <v>4307</v>
      </c>
    </row>
    <row r="3949" spans="1:6" ht="67.5">
      <c r="A3949" s="201" t="s">
        <v>9104</v>
      </c>
      <c r="B3949" s="204" t="s">
        <v>9105</v>
      </c>
      <c r="C3949" s="201" t="s">
        <v>381</v>
      </c>
      <c r="D3949" s="205" t="s">
        <v>22764</v>
      </c>
      <c r="E3949" s="202" t="s">
        <v>18406</v>
      </c>
      <c r="F3949" s="205" t="s">
        <v>22765</v>
      </c>
    </row>
    <row r="3950" spans="1:6" ht="67.5">
      <c r="A3950" s="201" t="s">
        <v>9106</v>
      </c>
      <c r="B3950" s="204" t="s">
        <v>9107</v>
      </c>
      <c r="C3950" s="201" t="s">
        <v>381</v>
      </c>
      <c r="D3950" s="205" t="s">
        <v>22766</v>
      </c>
      <c r="E3950" s="202" t="s">
        <v>18406</v>
      </c>
      <c r="F3950" s="205" t="s">
        <v>22767</v>
      </c>
    </row>
    <row r="3951" spans="1:6" ht="54">
      <c r="A3951" s="201" t="s">
        <v>9109</v>
      </c>
      <c r="B3951" s="204" t="s">
        <v>9110</v>
      </c>
      <c r="C3951" s="201" t="s">
        <v>381</v>
      </c>
      <c r="D3951" s="205" t="s">
        <v>17158</v>
      </c>
      <c r="E3951" s="202" t="s">
        <v>18406</v>
      </c>
      <c r="F3951" s="205" t="s">
        <v>9148</v>
      </c>
    </row>
    <row r="3952" spans="1:6" ht="54">
      <c r="A3952" s="201" t="s">
        <v>9111</v>
      </c>
      <c r="B3952" s="204" t="s">
        <v>9112</v>
      </c>
      <c r="C3952" s="201" t="s">
        <v>381</v>
      </c>
      <c r="D3952" s="205" t="s">
        <v>22768</v>
      </c>
      <c r="E3952" s="202" t="s">
        <v>18406</v>
      </c>
      <c r="F3952" s="205" t="s">
        <v>17655</v>
      </c>
    </row>
    <row r="3953" spans="1:6" ht="40.5">
      <c r="A3953" s="201" t="s">
        <v>9113</v>
      </c>
      <c r="B3953" s="204" t="s">
        <v>9114</v>
      </c>
      <c r="C3953" s="201" t="s">
        <v>381</v>
      </c>
      <c r="D3953" s="205" t="s">
        <v>8245</v>
      </c>
      <c r="E3953" s="202" t="s">
        <v>18406</v>
      </c>
      <c r="F3953" s="205" t="s">
        <v>17320</v>
      </c>
    </row>
    <row r="3954" spans="1:6" ht="54">
      <c r="A3954" s="201" t="s">
        <v>9116</v>
      </c>
      <c r="B3954" s="204" t="s">
        <v>9117</v>
      </c>
      <c r="C3954" s="201" t="s">
        <v>381</v>
      </c>
      <c r="D3954" s="205" t="s">
        <v>22769</v>
      </c>
      <c r="E3954" s="202" t="s">
        <v>18406</v>
      </c>
      <c r="F3954" s="205" t="s">
        <v>570</v>
      </c>
    </row>
    <row r="3955" spans="1:6" ht="54">
      <c r="A3955" s="201" t="s">
        <v>9119</v>
      </c>
      <c r="B3955" s="204" t="s">
        <v>9120</v>
      </c>
      <c r="C3955" s="201" t="s">
        <v>381</v>
      </c>
      <c r="D3955" s="205" t="s">
        <v>22770</v>
      </c>
      <c r="E3955" s="202" t="s">
        <v>18406</v>
      </c>
      <c r="F3955" s="205" t="s">
        <v>22771</v>
      </c>
    </row>
    <row r="3956" spans="1:6" ht="40.5">
      <c r="A3956" s="201" t="s">
        <v>9122</v>
      </c>
      <c r="B3956" s="204" t="s">
        <v>9123</v>
      </c>
      <c r="C3956" s="201" t="s">
        <v>381</v>
      </c>
      <c r="D3956" s="205" t="s">
        <v>17969</v>
      </c>
      <c r="E3956" s="202" t="s">
        <v>18406</v>
      </c>
      <c r="F3956" s="205" t="s">
        <v>22772</v>
      </c>
    </row>
    <row r="3957" spans="1:6" ht="40.5">
      <c r="A3957" s="201" t="s">
        <v>9125</v>
      </c>
      <c r="B3957" s="204" t="s">
        <v>9126</v>
      </c>
      <c r="C3957" s="201" t="s">
        <v>381</v>
      </c>
      <c r="D3957" s="205" t="s">
        <v>19727</v>
      </c>
      <c r="E3957" s="202" t="s">
        <v>18406</v>
      </c>
      <c r="F3957" s="205" t="s">
        <v>21769</v>
      </c>
    </row>
    <row r="3958" spans="1:6" ht="40.5">
      <c r="A3958" s="201" t="s">
        <v>9128</v>
      </c>
      <c r="B3958" s="204" t="s">
        <v>9129</v>
      </c>
      <c r="C3958" s="201" t="s">
        <v>217</v>
      </c>
      <c r="D3958" s="205" t="s">
        <v>22773</v>
      </c>
      <c r="E3958" s="202" t="s">
        <v>18406</v>
      </c>
      <c r="F3958" s="205" t="s">
        <v>18450</v>
      </c>
    </row>
    <row r="3959" spans="1:6" ht="54">
      <c r="A3959" s="201" t="s">
        <v>9131</v>
      </c>
      <c r="B3959" s="204" t="s">
        <v>9132</v>
      </c>
      <c r="C3959" s="201" t="s">
        <v>381</v>
      </c>
      <c r="D3959" s="205" t="s">
        <v>17335</v>
      </c>
      <c r="E3959" s="202" t="s">
        <v>18406</v>
      </c>
      <c r="F3959" s="205" t="s">
        <v>17285</v>
      </c>
    </row>
    <row r="3960" spans="1:6" ht="54">
      <c r="A3960" s="201" t="s">
        <v>9134</v>
      </c>
      <c r="B3960" s="204" t="s">
        <v>9135</v>
      </c>
      <c r="C3960" s="201" t="s">
        <v>381</v>
      </c>
      <c r="D3960" s="205" t="s">
        <v>8537</v>
      </c>
      <c r="E3960" s="202" t="s">
        <v>18406</v>
      </c>
      <c r="F3960" s="205" t="s">
        <v>3502</v>
      </c>
    </row>
    <row r="3961" spans="1:6" ht="54">
      <c r="A3961" s="201" t="s">
        <v>9136</v>
      </c>
      <c r="B3961" s="204" t="s">
        <v>9137</v>
      </c>
      <c r="C3961" s="201" t="s">
        <v>381</v>
      </c>
      <c r="D3961" s="205" t="s">
        <v>2376</v>
      </c>
      <c r="E3961" s="202" t="s">
        <v>18406</v>
      </c>
      <c r="F3961" s="205" t="s">
        <v>17818</v>
      </c>
    </row>
    <row r="3962" spans="1:6" ht="54">
      <c r="A3962" s="201" t="s">
        <v>9138</v>
      </c>
      <c r="B3962" s="204" t="s">
        <v>9139</v>
      </c>
      <c r="C3962" s="201" t="s">
        <v>381</v>
      </c>
      <c r="D3962" s="205" t="s">
        <v>22731</v>
      </c>
      <c r="E3962" s="202" t="s">
        <v>18406</v>
      </c>
      <c r="F3962" s="205" t="s">
        <v>20771</v>
      </c>
    </row>
    <row r="3963" spans="1:6" ht="67.5">
      <c r="A3963" s="201" t="s">
        <v>9140</v>
      </c>
      <c r="B3963" s="204" t="s">
        <v>9141</v>
      </c>
      <c r="C3963" s="201" t="s">
        <v>381</v>
      </c>
      <c r="D3963" s="205" t="s">
        <v>17336</v>
      </c>
      <c r="E3963" s="202" t="s">
        <v>18406</v>
      </c>
      <c r="F3963" s="205" t="s">
        <v>17672</v>
      </c>
    </row>
    <row r="3964" spans="1:6" ht="54">
      <c r="A3964" s="201" t="s">
        <v>9142</v>
      </c>
      <c r="B3964" s="204" t="s">
        <v>9143</v>
      </c>
      <c r="C3964" s="201" t="s">
        <v>381</v>
      </c>
      <c r="D3964" s="205" t="s">
        <v>21588</v>
      </c>
      <c r="E3964" s="202" t="s">
        <v>18406</v>
      </c>
      <c r="F3964" s="205" t="s">
        <v>21589</v>
      </c>
    </row>
    <row r="3965" spans="1:6" ht="67.5">
      <c r="A3965" s="201" t="s">
        <v>9144</v>
      </c>
      <c r="B3965" s="204" t="s">
        <v>9145</v>
      </c>
      <c r="C3965" s="201" t="s">
        <v>381</v>
      </c>
      <c r="D3965" s="205" t="s">
        <v>6268</v>
      </c>
      <c r="E3965" s="202" t="s">
        <v>18406</v>
      </c>
      <c r="F3965" s="205" t="s">
        <v>22774</v>
      </c>
    </row>
    <row r="3966" spans="1:6" ht="54">
      <c r="A3966" s="201" t="s">
        <v>9146</v>
      </c>
      <c r="B3966" s="204" t="s">
        <v>9147</v>
      </c>
      <c r="C3966" s="201" t="s">
        <v>381</v>
      </c>
      <c r="D3966" s="205" t="s">
        <v>14343</v>
      </c>
      <c r="E3966" s="202" t="s">
        <v>18406</v>
      </c>
      <c r="F3966" s="205" t="s">
        <v>17577</v>
      </c>
    </row>
    <row r="3967" spans="1:6" ht="67.5">
      <c r="A3967" s="201" t="s">
        <v>9149</v>
      </c>
      <c r="B3967" s="204" t="s">
        <v>9150</v>
      </c>
      <c r="C3967" s="201" t="s">
        <v>381</v>
      </c>
      <c r="D3967" s="205" t="s">
        <v>5765</v>
      </c>
      <c r="E3967" s="202" t="s">
        <v>18406</v>
      </c>
      <c r="F3967" s="205" t="s">
        <v>5655</v>
      </c>
    </row>
    <row r="3968" spans="1:6" ht="54">
      <c r="A3968" s="201" t="s">
        <v>9152</v>
      </c>
      <c r="B3968" s="204" t="s">
        <v>9153</v>
      </c>
      <c r="C3968" s="201" t="s">
        <v>381</v>
      </c>
      <c r="D3968" s="205" t="s">
        <v>16190</v>
      </c>
      <c r="E3968" s="202" t="s">
        <v>18406</v>
      </c>
      <c r="F3968" s="205" t="s">
        <v>22775</v>
      </c>
    </row>
    <row r="3969" spans="1:6" ht="67.5">
      <c r="A3969" s="201" t="s">
        <v>9154</v>
      </c>
      <c r="B3969" s="204" t="s">
        <v>9155</v>
      </c>
      <c r="C3969" s="201" t="s">
        <v>381</v>
      </c>
      <c r="D3969" s="205" t="s">
        <v>17814</v>
      </c>
      <c r="E3969" s="202" t="s">
        <v>18406</v>
      </c>
      <c r="F3969" s="205" t="s">
        <v>22776</v>
      </c>
    </row>
    <row r="3970" spans="1:6" ht="67.5">
      <c r="A3970" s="201" t="s">
        <v>9156</v>
      </c>
      <c r="B3970" s="204" t="s">
        <v>9157</v>
      </c>
      <c r="C3970" s="201" t="s">
        <v>381</v>
      </c>
      <c r="D3970" s="205" t="s">
        <v>17818</v>
      </c>
      <c r="E3970" s="202" t="s">
        <v>18406</v>
      </c>
      <c r="F3970" s="205" t="s">
        <v>7315</v>
      </c>
    </row>
    <row r="3971" spans="1:6" ht="67.5">
      <c r="A3971" s="201" t="s">
        <v>9158</v>
      </c>
      <c r="B3971" s="204" t="s">
        <v>9159</v>
      </c>
      <c r="C3971" s="201" t="s">
        <v>381</v>
      </c>
      <c r="D3971" s="205" t="s">
        <v>12707</v>
      </c>
      <c r="E3971" s="202" t="s">
        <v>18406</v>
      </c>
      <c r="F3971" s="205" t="s">
        <v>14911</v>
      </c>
    </row>
    <row r="3972" spans="1:6" ht="67.5">
      <c r="A3972" s="201" t="s">
        <v>9160</v>
      </c>
      <c r="B3972" s="204" t="s">
        <v>9161</v>
      </c>
      <c r="C3972" s="201" t="s">
        <v>381</v>
      </c>
      <c r="D3972" s="205" t="s">
        <v>6396</v>
      </c>
      <c r="E3972" s="202" t="s">
        <v>18406</v>
      </c>
      <c r="F3972" s="205" t="s">
        <v>12117</v>
      </c>
    </row>
    <row r="3973" spans="1:6" ht="54">
      <c r="A3973" s="201" t="s">
        <v>9162</v>
      </c>
      <c r="B3973" s="204" t="s">
        <v>9163</v>
      </c>
      <c r="C3973" s="201" t="s">
        <v>381</v>
      </c>
      <c r="D3973" s="205" t="s">
        <v>18625</v>
      </c>
      <c r="E3973" s="202" t="s">
        <v>18406</v>
      </c>
      <c r="F3973" s="205" t="s">
        <v>17741</v>
      </c>
    </row>
    <row r="3974" spans="1:6" ht="67.5">
      <c r="A3974" s="201" t="s">
        <v>9165</v>
      </c>
      <c r="B3974" s="204" t="s">
        <v>9166</v>
      </c>
      <c r="C3974" s="201" t="s">
        <v>381</v>
      </c>
      <c r="D3974" s="205" t="s">
        <v>6608</v>
      </c>
      <c r="E3974" s="202" t="s">
        <v>18406</v>
      </c>
      <c r="F3974" s="205" t="s">
        <v>22777</v>
      </c>
    </row>
    <row r="3975" spans="1:6" ht="40.5">
      <c r="A3975" s="201" t="s">
        <v>9168</v>
      </c>
      <c r="B3975" s="204" t="s">
        <v>9169</v>
      </c>
      <c r="C3975" s="201" t="s">
        <v>381</v>
      </c>
      <c r="D3975" s="205" t="s">
        <v>17902</v>
      </c>
      <c r="E3975" s="202" t="s">
        <v>18406</v>
      </c>
      <c r="F3975" s="205" t="s">
        <v>22737</v>
      </c>
    </row>
    <row r="3976" spans="1:6" ht="67.5">
      <c r="A3976" s="201" t="s">
        <v>9170</v>
      </c>
      <c r="B3976" s="204" t="s">
        <v>9171</v>
      </c>
      <c r="C3976" s="201" t="s">
        <v>381</v>
      </c>
      <c r="D3976" s="205" t="s">
        <v>12730</v>
      </c>
      <c r="E3976" s="202" t="s">
        <v>18406</v>
      </c>
      <c r="F3976" s="205" t="s">
        <v>19364</v>
      </c>
    </row>
    <row r="3977" spans="1:6" ht="54">
      <c r="A3977" s="201" t="s">
        <v>9173</v>
      </c>
      <c r="B3977" s="204" t="s">
        <v>9174</v>
      </c>
      <c r="C3977" s="201" t="s">
        <v>381</v>
      </c>
      <c r="D3977" s="205" t="s">
        <v>10428</v>
      </c>
      <c r="E3977" s="202" t="s">
        <v>18406</v>
      </c>
      <c r="F3977" s="205" t="s">
        <v>17300</v>
      </c>
    </row>
    <row r="3978" spans="1:6" ht="67.5">
      <c r="A3978" s="201" t="s">
        <v>9176</v>
      </c>
      <c r="B3978" s="204" t="s">
        <v>9177</v>
      </c>
      <c r="C3978" s="201" t="s">
        <v>381</v>
      </c>
      <c r="D3978" s="205" t="s">
        <v>10643</v>
      </c>
      <c r="E3978" s="202" t="s">
        <v>18406</v>
      </c>
      <c r="F3978" s="205" t="s">
        <v>11000</v>
      </c>
    </row>
    <row r="3979" spans="1:6" ht="54">
      <c r="A3979" s="201" t="s">
        <v>9178</v>
      </c>
      <c r="B3979" s="204" t="s">
        <v>9179</v>
      </c>
      <c r="C3979" s="201" t="s">
        <v>381</v>
      </c>
      <c r="D3979" s="205" t="s">
        <v>1577</v>
      </c>
      <c r="E3979" s="202" t="s">
        <v>18406</v>
      </c>
      <c r="F3979" s="205" t="s">
        <v>21582</v>
      </c>
    </row>
    <row r="3980" spans="1:6" ht="54">
      <c r="A3980" s="201" t="s">
        <v>9180</v>
      </c>
      <c r="B3980" s="204" t="s">
        <v>9181</v>
      </c>
      <c r="C3980" s="201" t="s">
        <v>381</v>
      </c>
      <c r="D3980" s="205" t="s">
        <v>13649</v>
      </c>
      <c r="E3980" s="202" t="s">
        <v>18406</v>
      </c>
      <c r="F3980" s="205" t="s">
        <v>546</v>
      </c>
    </row>
    <row r="3981" spans="1:6" ht="67.5">
      <c r="A3981" s="201" t="s">
        <v>9183</v>
      </c>
      <c r="B3981" s="204" t="s">
        <v>9184</v>
      </c>
      <c r="C3981" s="201" t="s">
        <v>381</v>
      </c>
      <c r="D3981" s="205" t="s">
        <v>22778</v>
      </c>
      <c r="E3981" s="202" t="s">
        <v>18406</v>
      </c>
      <c r="F3981" s="205" t="s">
        <v>8822</v>
      </c>
    </row>
    <row r="3982" spans="1:6" ht="67.5">
      <c r="A3982" s="201" t="s">
        <v>9185</v>
      </c>
      <c r="B3982" s="204" t="s">
        <v>9186</v>
      </c>
      <c r="C3982" s="201" t="s">
        <v>381</v>
      </c>
      <c r="D3982" s="205" t="s">
        <v>22779</v>
      </c>
      <c r="E3982" s="202" t="s">
        <v>18406</v>
      </c>
      <c r="F3982" s="205" t="s">
        <v>17073</v>
      </c>
    </row>
    <row r="3983" spans="1:6" ht="67.5">
      <c r="A3983" s="201" t="s">
        <v>9188</v>
      </c>
      <c r="B3983" s="204" t="s">
        <v>9189</v>
      </c>
      <c r="C3983" s="201" t="s">
        <v>381</v>
      </c>
      <c r="D3983" s="205" t="s">
        <v>16241</v>
      </c>
      <c r="E3983" s="202" t="s">
        <v>18406</v>
      </c>
      <c r="F3983" s="205" t="s">
        <v>22780</v>
      </c>
    </row>
    <row r="3984" spans="1:6" ht="67.5">
      <c r="A3984" s="201" t="s">
        <v>9191</v>
      </c>
      <c r="B3984" s="204" t="s">
        <v>9192</v>
      </c>
      <c r="C3984" s="201" t="s">
        <v>381</v>
      </c>
      <c r="D3984" s="205" t="s">
        <v>22781</v>
      </c>
      <c r="E3984" s="202" t="s">
        <v>18406</v>
      </c>
      <c r="F3984" s="205" t="s">
        <v>14747</v>
      </c>
    </row>
    <row r="3985" spans="1:6" ht="54">
      <c r="A3985" s="201" t="s">
        <v>9193</v>
      </c>
      <c r="B3985" s="204" t="s">
        <v>9194</v>
      </c>
      <c r="C3985" s="201" t="s">
        <v>381</v>
      </c>
      <c r="D3985" s="205" t="s">
        <v>8462</v>
      </c>
      <c r="E3985" s="202" t="s">
        <v>18406</v>
      </c>
      <c r="F3985" s="205" t="s">
        <v>13780</v>
      </c>
    </row>
    <row r="3986" spans="1:6" ht="67.5">
      <c r="A3986" s="201" t="s">
        <v>9195</v>
      </c>
      <c r="B3986" s="204" t="s">
        <v>9196</v>
      </c>
      <c r="C3986" s="201" t="s">
        <v>381</v>
      </c>
      <c r="D3986" s="205" t="s">
        <v>22782</v>
      </c>
      <c r="E3986" s="202" t="s">
        <v>18406</v>
      </c>
      <c r="F3986" s="205" t="s">
        <v>10019</v>
      </c>
    </row>
    <row r="3987" spans="1:6" ht="54">
      <c r="A3987" s="201" t="s">
        <v>9197</v>
      </c>
      <c r="B3987" s="204" t="s">
        <v>9198</v>
      </c>
      <c r="C3987" s="201" t="s">
        <v>381</v>
      </c>
      <c r="D3987" s="205" t="s">
        <v>21266</v>
      </c>
      <c r="E3987" s="202" t="s">
        <v>18406</v>
      </c>
      <c r="F3987" s="205" t="s">
        <v>22739</v>
      </c>
    </row>
    <row r="3988" spans="1:6" ht="67.5">
      <c r="A3988" s="201" t="s">
        <v>9200</v>
      </c>
      <c r="B3988" s="204" t="s">
        <v>9201</v>
      </c>
      <c r="C3988" s="201" t="s">
        <v>381</v>
      </c>
      <c r="D3988" s="205" t="s">
        <v>17926</v>
      </c>
      <c r="E3988" s="202" t="s">
        <v>18406</v>
      </c>
      <c r="F3988" s="205" t="s">
        <v>5138</v>
      </c>
    </row>
    <row r="3989" spans="1:6" ht="67.5">
      <c r="A3989" s="201" t="s">
        <v>9202</v>
      </c>
      <c r="B3989" s="204" t="s">
        <v>9203</v>
      </c>
      <c r="C3989" s="201" t="s">
        <v>381</v>
      </c>
      <c r="D3989" s="205" t="s">
        <v>1079</v>
      </c>
      <c r="E3989" s="202" t="s">
        <v>18406</v>
      </c>
      <c r="F3989" s="205" t="s">
        <v>17067</v>
      </c>
    </row>
    <row r="3990" spans="1:6" ht="67.5">
      <c r="A3990" s="201" t="s">
        <v>9205</v>
      </c>
      <c r="B3990" s="204" t="s">
        <v>9206</v>
      </c>
      <c r="C3990" s="201" t="s">
        <v>381</v>
      </c>
      <c r="D3990" s="205" t="s">
        <v>19289</v>
      </c>
      <c r="E3990" s="202" t="s">
        <v>18406</v>
      </c>
      <c r="F3990" s="205" t="s">
        <v>8526</v>
      </c>
    </row>
    <row r="3991" spans="1:6" ht="67.5">
      <c r="A3991" s="201" t="s">
        <v>9208</v>
      </c>
      <c r="B3991" s="204" t="s">
        <v>9209</v>
      </c>
      <c r="C3991" s="201" t="s">
        <v>381</v>
      </c>
      <c r="D3991" s="205" t="s">
        <v>16165</v>
      </c>
      <c r="E3991" s="202" t="s">
        <v>18406</v>
      </c>
      <c r="F3991" s="205" t="s">
        <v>16175</v>
      </c>
    </row>
    <row r="3992" spans="1:6" ht="40.5">
      <c r="A3992" s="201" t="s">
        <v>9210</v>
      </c>
      <c r="B3992" s="204" t="s">
        <v>9211</v>
      </c>
      <c r="C3992" s="201" t="s">
        <v>381</v>
      </c>
      <c r="D3992" s="205" t="s">
        <v>9151</v>
      </c>
      <c r="E3992" s="202" t="s">
        <v>18406</v>
      </c>
      <c r="F3992" s="205" t="s">
        <v>16861</v>
      </c>
    </row>
    <row r="3993" spans="1:6" ht="54">
      <c r="A3993" s="201" t="s">
        <v>9213</v>
      </c>
      <c r="B3993" s="204" t="s">
        <v>9214</v>
      </c>
      <c r="C3993" s="201" t="s">
        <v>381</v>
      </c>
      <c r="D3993" s="205" t="s">
        <v>17636</v>
      </c>
      <c r="E3993" s="202" t="s">
        <v>18406</v>
      </c>
      <c r="F3993" s="205" t="s">
        <v>6994</v>
      </c>
    </row>
    <row r="3994" spans="1:6" ht="54">
      <c r="A3994" s="201" t="s">
        <v>9216</v>
      </c>
      <c r="B3994" s="204" t="s">
        <v>9217</v>
      </c>
      <c r="C3994" s="201" t="s">
        <v>381</v>
      </c>
      <c r="D3994" s="205" t="s">
        <v>17323</v>
      </c>
      <c r="E3994" s="202" t="s">
        <v>18406</v>
      </c>
      <c r="F3994" s="205" t="s">
        <v>17964</v>
      </c>
    </row>
    <row r="3995" spans="1:6" ht="54">
      <c r="A3995" s="201" t="s">
        <v>9219</v>
      </c>
      <c r="B3995" s="204" t="s">
        <v>9220</v>
      </c>
      <c r="C3995" s="201" t="s">
        <v>381</v>
      </c>
      <c r="D3995" s="205" t="s">
        <v>2153</v>
      </c>
      <c r="E3995" s="202" t="s">
        <v>18406</v>
      </c>
      <c r="F3995" s="205" t="s">
        <v>18071</v>
      </c>
    </row>
    <row r="3996" spans="1:6" ht="54">
      <c r="A3996" s="201" t="s">
        <v>9221</v>
      </c>
      <c r="B3996" s="204" t="s">
        <v>9222</v>
      </c>
      <c r="C3996" s="201" t="s">
        <v>381</v>
      </c>
      <c r="D3996" s="205" t="s">
        <v>5645</v>
      </c>
      <c r="E3996" s="202" t="s">
        <v>18406</v>
      </c>
      <c r="F3996" s="205" t="s">
        <v>17502</v>
      </c>
    </row>
    <row r="3997" spans="1:6" ht="40.5">
      <c r="A3997" s="201" t="s">
        <v>9224</v>
      </c>
      <c r="B3997" s="204" t="s">
        <v>9225</v>
      </c>
      <c r="C3997" s="201" t="s">
        <v>381</v>
      </c>
      <c r="D3997" s="205" t="s">
        <v>22783</v>
      </c>
      <c r="E3997" s="202" t="s">
        <v>18406</v>
      </c>
      <c r="F3997" s="205" t="s">
        <v>17485</v>
      </c>
    </row>
    <row r="3998" spans="1:6" ht="54">
      <c r="A3998" s="201" t="s">
        <v>9226</v>
      </c>
      <c r="B3998" s="204" t="s">
        <v>9227</v>
      </c>
      <c r="C3998" s="201" t="s">
        <v>381</v>
      </c>
      <c r="D3998" s="205" t="s">
        <v>8549</v>
      </c>
      <c r="E3998" s="202" t="s">
        <v>18406</v>
      </c>
      <c r="F3998" s="205" t="s">
        <v>9731</v>
      </c>
    </row>
    <row r="3999" spans="1:6" ht="40.5">
      <c r="A3999" s="201" t="s">
        <v>9228</v>
      </c>
      <c r="B3999" s="204" t="s">
        <v>9229</v>
      </c>
      <c r="C3999" s="201" t="s">
        <v>381</v>
      </c>
      <c r="D3999" s="205" t="s">
        <v>22784</v>
      </c>
      <c r="E3999" s="202" t="s">
        <v>18406</v>
      </c>
      <c r="F3999" s="205" t="s">
        <v>20887</v>
      </c>
    </row>
    <row r="4000" spans="1:6" ht="54">
      <c r="A4000" s="201" t="s">
        <v>9230</v>
      </c>
      <c r="B4000" s="204" t="s">
        <v>9231</v>
      </c>
      <c r="C4000" s="201" t="s">
        <v>381</v>
      </c>
      <c r="D4000" s="205" t="s">
        <v>17617</v>
      </c>
      <c r="E4000" s="202" t="s">
        <v>18406</v>
      </c>
      <c r="F4000" s="205" t="s">
        <v>2847</v>
      </c>
    </row>
    <row r="4001" spans="1:6" ht="54">
      <c r="A4001" s="201" t="s">
        <v>9232</v>
      </c>
      <c r="B4001" s="204" t="s">
        <v>9233</v>
      </c>
      <c r="C4001" s="201" t="s">
        <v>381</v>
      </c>
      <c r="D4001" s="205" t="s">
        <v>22785</v>
      </c>
      <c r="E4001" s="202" t="s">
        <v>18406</v>
      </c>
      <c r="F4001" s="205" t="s">
        <v>9969</v>
      </c>
    </row>
    <row r="4002" spans="1:6" ht="40.5">
      <c r="A4002" s="201" t="s">
        <v>9234</v>
      </c>
      <c r="B4002" s="204" t="s">
        <v>9235</v>
      </c>
      <c r="C4002" s="201" t="s">
        <v>381</v>
      </c>
      <c r="D4002" s="205" t="s">
        <v>22786</v>
      </c>
      <c r="E4002" s="202" t="s">
        <v>18406</v>
      </c>
      <c r="F4002" s="205" t="s">
        <v>8260</v>
      </c>
    </row>
    <row r="4003" spans="1:6" ht="54">
      <c r="A4003" s="201" t="s">
        <v>9236</v>
      </c>
      <c r="B4003" s="204" t="s">
        <v>9237</v>
      </c>
      <c r="C4003" s="201" t="s">
        <v>381</v>
      </c>
      <c r="D4003" s="205" t="s">
        <v>17803</v>
      </c>
      <c r="E4003" s="202" t="s">
        <v>18406</v>
      </c>
      <c r="F4003" s="205" t="s">
        <v>8245</v>
      </c>
    </row>
    <row r="4004" spans="1:6" ht="40.5">
      <c r="A4004" s="201" t="s">
        <v>9239</v>
      </c>
      <c r="B4004" s="204" t="s">
        <v>9240</v>
      </c>
      <c r="C4004" s="201" t="s">
        <v>381</v>
      </c>
      <c r="D4004" s="205" t="s">
        <v>9866</v>
      </c>
      <c r="E4004" s="202" t="s">
        <v>18406</v>
      </c>
      <c r="F4004" s="205" t="s">
        <v>17969</v>
      </c>
    </row>
    <row r="4005" spans="1:6" ht="40.5">
      <c r="A4005" s="201" t="s">
        <v>9242</v>
      </c>
      <c r="B4005" s="204" t="s">
        <v>9243</v>
      </c>
      <c r="C4005" s="201" t="s">
        <v>381</v>
      </c>
      <c r="D4005" s="205" t="s">
        <v>22787</v>
      </c>
      <c r="E4005" s="202" t="s">
        <v>18406</v>
      </c>
      <c r="F4005" s="205" t="s">
        <v>22788</v>
      </c>
    </row>
    <row r="4006" spans="1:6" ht="40.5">
      <c r="A4006" s="201" t="s">
        <v>9244</v>
      </c>
      <c r="B4006" s="204" t="s">
        <v>9245</v>
      </c>
      <c r="C4006" s="201" t="s">
        <v>217</v>
      </c>
      <c r="D4006" s="205" t="s">
        <v>22789</v>
      </c>
      <c r="E4006" s="202" t="s">
        <v>18406</v>
      </c>
      <c r="F4006" s="205" t="s">
        <v>22790</v>
      </c>
    </row>
    <row r="4007" spans="1:6" ht="67.5">
      <c r="A4007" s="201" t="s">
        <v>9246</v>
      </c>
      <c r="B4007" s="204" t="s">
        <v>9247</v>
      </c>
      <c r="C4007" s="201" t="s">
        <v>381</v>
      </c>
      <c r="D4007" s="205" t="s">
        <v>5612</v>
      </c>
      <c r="E4007" s="202" t="s">
        <v>18406</v>
      </c>
      <c r="F4007" s="205" t="s">
        <v>11243</v>
      </c>
    </row>
    <row r="4008" spans="1:6" ht="67.5">
      <c r="A4008" s="201" t="s">
        <v>9248</v>
      </c>
      <c r="B4008" s="204" t="s">
        <v>9249</v>
      </c>
      <c r="C4008" s="201" t="s">
        <v>381</v>
      </c>
      <c r="D4008" s="205" t="s">
        <v>22791</v>
      </c>
      <c r="E4008" s="202" t="s">
        <v>18406</v>
      </c>
      <c r="F4008" s="205" t="s">
        <v>13780</v>
      </c>
    </row>
    <row r="4009" spans="1:6" ht="40.5">
      <c r="A4009" s="201" t="s">
        <v>9250</v>
      </c>
      <c r="B4009" s="204" t="s">
        <v>9251</v>
      </c>
      <c r="C4009" s="201" t="s">
        <v>381</v>
      </c>
      <c r="D4009" s="205" t="s">
        <v>17509</v>
      </c>
      <c r="E4009" s="202" t="s">
        <v>18406</v>
      </c>
      <c r="F4009" s="205" t="s">
        <v>22792</v>
      </c>
    </row>
    <row r="4010" spans="1:6" ht="67.5">
      <c r="A4010" s="201" t="s">
        <v>9252</v>
      </c>
      <c r="B4010" s="204" t="s">
        <v>9253</v>
      </c>
      <c r="C4010" s="201" t="s">
        <v>381</v>
      </c>
      <c r="D4010" s="205" t="s">
        <v>17804</v>
      </c>
      <c r="E4010" s="202" t="s">
        <v>18406</v>
      </c>
      <c r="F4010" s="205" t="s">
        <v>5053</v>
      </c>
    </row>
    <row r="4011" spans="1:6" ht="67.5">
      <c r="A4011" s="201" t="s">
        <v>9254</v>
      </c>
      <c r="B4011" s="204" t="s">
        <v>9255</v>
      </c>
      <c r="C4011" s="201" t="s">
        <v>381</v>
      </c>
      <c r="D4011" s="205" t="s">
        <v>22793</v>
      </c>
      <c r="E4011" s="202" t="s">
        <v>18406</v>
      </c>
      <c r="F4011" s="205" t="s">
        <v>10314</v>
      </c>
    </row>
    <row r="4012" spans="1:6" ht="40.5">
      <c r="A4012" s="201" t="s">
        <v>9257</v>
      </c>
      <c r="B4012" s="204" t="s">
        <v>9258</v>
      </c>
      <c r="C4012" s="201" t="s">
        <v>381</v>
      </c>
      <c r="D4012" s="205" t="s">
        <v>17585</v>
      </c>
      <c r="E4012" s="202" t="s">
        <v>18406</v>
      </c>
      <c r="F4012" s="205" t="s">
        <v>3358</v>
      </c>
    </row>
    <row r="4013" spans="1:6" ht="40.5">
      <c r="A4013" s="201" t="s">
        <v>9259</v>
      </c>
      <c r="B4013" s="204" t="s">
        <v>9260</v>
      </c>
      <c r="C4013" s="201" t="s">
        <v>381</v>
      </c>
      <c r="D4013" s="205" t="s">
        <v>18108</v>
      </c>
      <c r="E4013" s="202" t="s">
        <v>18406</v>
      </c>
      <c r="F4013" s="205" t="s">
        <v>6716</v>
      </c>
    </row>
    <row r="4014" spans="1:6" ht="54">
      <c r="A4014" s="201" t="s">
        <v>9261</v>
      </c>
      <c r="B4014" s="204" t="s">
        <v>9262</v>
      </c>
      <c r="C4014" s="201" t="s">
        <v>381</v>
      </c>
      <c r="D4014" s="205" t="s">
        <v>11061</v>
      </c>
      <c r="E4014" s="202" t="s">
        <v>18406</v>
      </c>
      <c r="F4014" s="205" t="s">
        <v>16635</v>
      </c>
    </row>
    <row r="4015" spans="1:6" ht="67.5">
      <c r="A4015" s="201" t="s">
        <v>9264</v>
      </c>
      <c r="B4015" s="204" t="s">
        <v>9265</v>
      </c>
      <c r="C4015" s="201" t="s">
        <v>381</v>
      </c>
      <c r="D4015" s="205" t="s">
        <v>5770</v>
      </c>
      <c r="E4015" s="202" t="s">
        <v>18406</v>
      </c>
      <c r="F4015" s="205" t="s">
        <v>22794</v>
      </c>
    </row>
    <row r="4016" spans="1:6" ht="54">
      <c r="A4016" s="201" t="s">
        <v>9267</v>
      </c>
      <c r="B4016" s="204" t="s">
        <v>9268</v>
      </c>
      <c r="C4016" s="201" t="s">
        <v>381</v>
      </c>
      <c r="D4016" s="205" t="s">
        <v>8802</v>
      </c>
      <c r="E4016" s="202" t="s">
        <v>18406</v>
      </c>
      <c r="F4016" s="205" t="s">
        <v>6645</v>
      </c>
    </row>
    <row r="4017" spans="1:6" ht="67.5">
      <c r="A4017" s="201" t="s">
        <v>9269</v>
      </c>
      <c r="B4017" s="204" t="s">
        <v>9270</v>
      </c>
      <c r="C4017" s="201" t="s">
        <v>381</v>
      </c>
      <c r="D4017" s="205" t="s">
        <v>15278</v>
      </c>
      <c r="E4017" s="202" t="s">
        <v>18406</v>
      </c>
      <c r="F4017" s="205" t="s">
        <v>17269</v>
      </c>
    </row>
    <row r="4018" spans="1:6" ht="54">
      <c r="A4018" s="201" t="s">
        <v>9272</v>
      </c>
      <c r="B4018" s="204" t="s">
        <v>9273</v>
      </c>
      <c r="C4018" s="201" t="s">
        <v>381</v>
      </c>
      <c r="D4018" s="205" t="s">
        <v>22795</v>
      </c>
      <c r="E4018" s="202" t="s">
        <v>18406</v>
      </c>
      <c r="F4018" s="205" t="s">
        <v>22796</v>
      </c>
    </row>
    <row r="4019" spans="1:6" ht="40.5">
      <c r="A4019" s="201" t="s">
        <v>9274</v>
      </c>
      <c r="B4019" s="204" t="s">
        <v>9275</v>
      </c>
      <c r="C4019" s="201" t="s">
        <v>381</v>
      </c>
      <c r="D4019" s="205" t="s">
        <v>1749</v>
      </c>
      <c r="E4019" s="202" t="s">
        <v>18406</v>
      </c>
      <c r="F4019" s="205" t="s">
        <v>22797</v>
      </c>
    </row>
    <row r="4020" spans="1:6" ht="40.5">
      <c r="A4020" s="201" t="s">
        <v>9276</v>
      </c>
      <c r="B4020" s="204" t="s">
        <v>9277</v>
      </c>
      <c r="C4020" s="201" t="s">
        <v>381</v>
      </c>
      <c r="D4020" s="205" t="s">
        <v>17106</v>
      </c>
      <c r="E4020" s="202" t="s">
        <v>18406</v>
      </c>
      <c r="F4020" s="205" t="s">
        <v>22798</v>
      </c>
    </row>
    <row r="4021" spans="1:6" ht="40.5">
      <c r="A4021" s="201" t="s">
        <v>9279</v>
      </c>
      <c r="B4021" s="204" t="s">
        <v>9280</v>
      </c>
      <c r="C4021" s="201" t="s">
        <v>381</v>
      </c>
      <c r="D4021" s="205" t="s">
        <v>22799</v>
      </c>
      <c r="E4021" s="202" t="s">
        <v>18406</v>
      </c>
      <c r="F4021" s="205" t="s">
        <v>17921</v>
      </c>
    </row>
    <row r="4022" spans="1:6" ht="40.5">
      <c r="A4022" s="201" t="s">
        <v>9282</v>
      </c>
      <c r="B4022" s="204" t="s">
        <v>9283</v>
      </c>
      <c r="C4022" s="201" t="s">
        <v>381</v>
      </c>
      <c r="D4022" s="205" t="s">
        <v>22800</v>
      </c>
      <c r="E4022" s="202" t="s">
        <v>18406</v>
      </c>
      <c r="F4022" s="205" t="s">
        <v>22801</v>
      </c>
    </row>
    <row r="4023" spans="1:6" ht="40.5">
      <c r="A4023" s="201" t="s">
        <v>9284</v>
      </c>
      <c r="B4023" s="204" t="s">
        <v>9285</v>
      </c>
      <c r="C4023" s="201" t="s">
        <v>381</v>
      </c>
      <c r="D4023" s="205" t="s">
        <v>17123</v>
      </c>
      <c r="E4023" s="202" t="s">
        <v>18406</v>
      </c>
      <c r="F4023" s="205" t="s">
        <v>22802</v>
      </c>
    </row>
    <row r="4024" spans="1:6" ht="40.5">
      <c r="A4024" s="201" t="s">
        <v>9286</v>
      </c>
      <c r="B4024" s="204" t="s">
        <v>9287</v>
      </c>
      <c r="C4024" s="201" t="s">
        <v>381</v>
      </c>
      <c r="D4024" s="205" t="s">
        <v>22803</v>
      </c>
      <c r="E4024" s="202" t="s">
        <v>18406</v>
      </c>
      <c r="F4024" s="205" t="s">
        <v>22804</v>
      </c>
    </row>
    <row r="4025" spans="1:6" ht="40.5">
      <c r="A4025" s="201" t="s">
        <v>9288</v>
      </c>
      <c r="B4025" s="204" t="s">
        <v>9289</v>
      </c>
      <c r="C4025" s="201" t="s">
        <v>381</v>
      </c>
      <c r="D4025" s="205" t="s">
        <v>22805</v>
      </c>
      <c r="E4025" s="202" t="s">
        <v>18406</v>
      </c>
      <c r="F4025" s="205" t="s">
        <v>17195</v>
      </c>
    </row>
    <row r="4026" spans="1:6" ht="40.5">
      <c r="A4026" s="201" t="s">
        <v>9290</v>
      </c>
      <c r="B4026" s="204" t="s">
        <v>9291</v>
      </c>
      <c r="C4026" s="201" t="s">
        <v>381</v>
      </c>
      <c r="D4026" s="205" t="s">
        <v>18098</v>
      </c>
      <c r="E4026" s="202" t="s">
        <v>18406</v>
      </c>
      <c r="F4026" s="205" t="s">
        <v>17504</v>
      </c>
    </row>
    <row r="4027" spans="1:6" ht="67.5">
      <c r="A4027" s="201" t="s">
        <v>9293</v>
      </c>
      <c r="B4027" s="204" t="s">
        <v>9294</v>
      </c>
      <c r="C4027" s="201" t="s">
        <v>381</v>
      </c>
      <c r="D4027" s="205" t="s">
        <v>17463</v>
      </c>
      <c r="E4027" s="202" t="s">
        <v>18406</v>
      </c>
      <c r="F4027" s="205" t="s">
        <v>22806</v>
      </c>
    </row>
    <row r="4028" spans="1:6" ht="67.5">
      <c r="A4028" s="201" t="s">
        <v>9295</v>
      </c>
      <c r="B4028" s="204" t="s">
        <v>9296</v>
      </c>
      <c r="C4028" s="201" t="s">
        <v>381</v>
      </c>
      <c r="D4028" s="205" t="s">
        <v>22807</v>
      </c>
      <c r="E4028" s="202" t="s">
        <v>18406</v>
      </c>
      <c r="F4028" s="205" t="s">
        <v>17539</v>
      </c>
    </row>
    <row r="4029" spans="1:6" ht="67.5">
      <c r="A4029" s="201" t="s">
        <v>9298</v>
      </c>
      <c r="B4029" s="204" t="s">
        <v>9299</v>
      </c>
      <c r="C4029" s="201" t="s">
        <v>381</v>
      </c>
      <c r="D4029" s="205" t="s">
        <v>22808</v>
      </c>
      <c r="E4029" s="202" t="s">
        <v>18406</v>
      </c>
      <c r="F4029" s="205" t="s">
        <v>22809</v>
      </c>
    </row>
    <row r="4030" spans="1:6" ht="67.5">
      <c r="A4030" s="201" t="s">
        <v>9300</v>
      </c>
      <c r="B4030" s="204" t="s">
        <v>9301</v>
      </c>
      <c r="C4030" s="201" t="s">
        <v>381</v>
      </c>
      <c r="D4030" s="205" t="s">
        <v>14884</v>
      </c>
      <c r="E4030" s="202" t="s">
        <v>18406</v>
      </c>
      <c r="F4030" s="205" t="s">
        <v>3607</v>
      </c>
    </row>
    <row r="4031" spans="1:6" ht="67.5">
      <c r="A4031" s="201" t="s">
        <v>9302</v>
      </c>
      <c r="B4031" s="204" t="s">
        <v>9303</v>
      </c>
      <c r="C4031" s="201" t="s">
        <v>381</v>
      </c>
      <c r="D4031" s="205" t="s">
        <v>860</v>
      </c>
      <c r="E4031" s="202" t="s">
        <v>18406</v>
      </c>
      <c r="F4031" s="205" t="s">
        <v>1274</v>
      </c>
    </row>
    <row r="4032" spans="1:6" ht="67.5">
      <c r="A4032" s="201" t="s">
        <v>9305</v>
      </c>
      <c r="B4032" s="204" t="s">
        <v>9306</v>
      </c>
      <c r="C4032" s="201" t="s">
        <v>381</v>
      </c>
      <c r="D4032" s="205" t="s">
        <v>8472</v>
      </c>
      <c r="E4032" s="202" t="s">
        <v>18406</v>
      </c>
      <c r="F4032" s="205" t="s">
        <v>17160</v>
      </c>
    </row>
    <row r="4033" spans="1:6" ht="67.5">
      <c r="A4033" s="201" t="s">
        <v>9307</v>
      </c>
      <c r="B4033" s="204" t="s">
        <v>9308</v>
      </c>
      <c r="C4033" s="201" t="s">
        <v>381</v>
      </c>
      <c r="D4033" s="205" t="s">
        <v>12654</v>
      </c>
      <c r="E4033" s="202" t="s">
        <v>18406</v>
      </c>
      <c r="F4033" s="205" t="s">
        <v>22810</v>
      </c>
    </row>
    <row r="4034" spans="1:6" ht="67.5">
      <c r="A4034" s="201" t="s">
        <v>9309</v>
      </c>
      <c r="B4034" s="204" t="s">
        <v>9310</v>
      </c>
      <c r="C4034" s="201" t="s">
        <v>381</v>
      </c>
      <c r="D4034" s="205" t="s">
        <v>11144</v>
      </c>
      <c r="E4034" s="202" t="s">
        <v>18406</v>
      </c>
      <c r="F4034" s="205" t="s">
        <v>9866</v>
      </c>
    </row>
    <row r="4035" spans="1:6" ht="67.5">
      <c r="A4035" s="201" t="s">
        <v>9312</v>
      </c>
      <c r="B4035" s="204" t="s">
        <v>9313</v>
      </c>
      <c r="C4035" s="201" t="s">
        <v>381</v>
      </c>
      <c r="D4035" s="205" t="s">
        <v>13641</v>
      </c>
      <c r="E4035" s="202" t="s">
        <v>18406</v>
      </c>
      <c r="F4035" s="205" t="s">
        <v>11226</v>
      </c>
    </row>
    <row r="4036" spans="1:6" ht="67.5">
      <c r="A4036" s="201" t="s">
        <v>9315</v>
      </c>
      <c r="B4036" s="204" t="s">
        <v>9316</v>
      </c>
      <c r="C4036" s="201" t="s">
        <v>381</v>
      </c>
      <c r="D4036" s="205" t="s">
        <v>17594</v>
      </c>
      <c r="E4036" s="202" t="s">
        <v>18406</v>
      </c>
      <c r="F4036" s="205" t="s">
        <v>22811</v>
      </c>
    </row>
    <row r="4037" spans="1:6" ht="67.5">
      <c r="A4037" s="201" t="s">
        <v>9318</v>
      </c>
      <c r="B4037" s="204" t="s">
        <v>9319</v>
      </c>
      <c r="C4037" s="201" t="s">
        <v>381</v>
      </c>
      <c r="D4037" s="205" t="s">
        <v>22812</v>
      </c>
      <c r="E4037" s="202" t="s">
        <v>18406</v>
      </c>
      <c r="F4037" s="205" t="s">
        <v>21719</v>
      </c>
    </row>
    <row r="4038" spans="1:6" ht="67.5">
      <c r="A4038" s="201" t="s">
        <v>9320</v>
      </c>
      <c r="B4038" s="204" t="s">
        <v>9321</v>
      </c>
      <c r="C4038" s="201" t="s">
        <v>381</v>
      </c>
      <c r="D4038" s="205" t="s">
        <v>22813</v>
      </c>
      <c r="E4038" s="202" t="s">
        <v>18406</v>
      </c>
      <c r="F4038" s="205" t="s">
        <v>1599</v>
      </c>
    </row>
    <row r="4039" spans="1:6" ht="67.5">
      <c r="A4039" s="201" t="s">
        <v>9322</v>
      </c>
      <c r="B4039" s="204" t="s">
        <v>9323</v>
      </c>
      <c r="C4039" s="201" t="s">
        <v>381</v>
      </c>
      <c r="D4039" s="205" t="s">
        <v>291</v>
      </c>
      <c r="E4039" s="202" t="s">
        <v>18406</v>
      </c>
      <c r="F4039" s="205" t="s">
        <v>22814</v>
      </c>
    </row>
    <row r="4040" spans="1:6" ht="67.5">
      <c r="A4040" s="201" t="s">
        <v>9324</v>
      </c>
      <c r="B4040" s="204" t="s">
        <v>9325</v>
      </c>
      <c r="C4040" s="201" t="s">
        <v>381</v>
      </c>
      <c r="D4040" s="205" t="s">
        <v>22815</v>
      </c>
      <c r="E4040" s="202" t="s">
        <v>18406</v>
      </c>
      <c r="F4040" s="205" t="s">
        <v>22816</v>
      </c>
    </row>
    <row r="4041" spans="1:6" ht="67.5">
      <c r="A4041" s="201" t="s">
        <v>9327</v>
      </c>
      <c r="B4041" s="204" t="s">
        <v>9328</v>
      </c>
      <c r="C4041" s="201" t="s">
        <v>381</v>
      </c>
      <c r="D4041" s="205" t="s">
        <v>22817</v>
      </c>
      <c r="E4041" s="202" t="s">
        <v>18406</v>
      </c>
      <c r="F4041" s="205" t="s">
        <v>22818</v>
      </c>
    </row>
    <row r="4042" spans="1:6" ht="67.5">
      <c r="A4042" s="201" t="s">
        <v>9329</v>
      </c>
      <c r="B4042" s="204" t="s">
        <v>9330</v>
      </c>
      <c r="C4042" s="201" t="s">
        <v>381</v>
      </c>
      <c r="D4042" s="205" t="s">
        <v>15817</v>
      </c>
      <c r="E4042" s="202" t="s">
        <v>18406</v>
      </c>
      <c r="F4042" s="205" t="s">
        <v>17646</v>
      </c>
    </row>
    <row r="4043" spans="1:6" ht="67.5">
      <c r="A4043" s="201" t="s">
        <v>9332</v>
      </c>
      <c r="B4043" s="204" t="s">
        <v>9333</v>
      </c>
      <c r="C4043" s="201" t="s">
        <v>381</v>
      </c>
      <c r="D4043" s="205" t="s">
        <v>17893</v>
      </c>
      <c r="E4043" s="202" t="s">
        <v>18406</v>
      </c>
      <c r="F4043" s="205" t="s">
        <v>11300</v>
      </c>
    </row>
    <row r="4044" spans="1:6" ht="40.5">
      <c r="A4044" s="201" t="s">
        <v>9334</v>
      </c>
      <c r="B4044" s="204" t="s">
        <v>9335</v>
      </c>
      <c r="C4044" s="201" t="s">
        <v>381</v>
      </c>
      <c r="D4044" s="205" t="s">
        <v>6789</v>
      </c>
      <c r="E4044" s="202" t="s">
        <v>18406</v>
      </c>
      <c r="F4044" s="205" t="s">
        <v>1813</v>
      </c>
    </row>
    <row r="4045" spans="1:6" ht="40.5">
      <c r="A4045" s="201" t="s">
        <v>9337</v>
      </c>
      <c r="B4045" s="204" t="s">
        <v>9338</v>
      </c>
      <c r="C4045" s="201" t="s">
        <v>381</v>
      </c>
      <c r="D4045" s="205" t="s">
        <v>21764</v>
      </c>
      <c r="E4045" s="202" t="s">
        <v>18406</v>
      </c>
      <c r="F4045" s="205" t="s">
        <v>10754</v>
      </c>
    </row>
    <row r="4046" spans="1:6" ht="67.5">
      <c r="A4046" s="201" t="s">
        <v>9339</v>
      </c>
      <c r="B4046" s="204" t="s">
        <v>9340</v>
      </c>
      <c r="C4046" s="201" t="s">
        <v>381</v>
      </c>
      <c r="D4046" s="205" t="s">
        <v>21264</v>
      </c>
      <c r="E4046" s="202" t="s">
        <v>18406</v>
      </c>
      <c r="F4046" s="205" t="s">
        <v>5725</v>
      </c>
    </row>
    <row r="4047" spans="1:6" ht="40.5">
      <c r="A4047" s="201" t="s">
        <v>9342</v>
      </c>
      <c r="B4047" s="204" t="s">
        <v>9343</v>
      </c>
      <c r="C4047" s="201" t="s">
        <v>381</v>
      </c>
      <c r="D4047" s="205" t="s">
        <v>17941</v>
      </c>
      <c r="E4047" s="202" t="s">
        <v>18406</v>
      </c>
      <c r="F4047" s="205" t="s">
        <v>22819</v>
      </c>
    </row>
    <row r="4048" spans="1:6" ht="67.5">
      <c r="A4048" s="201" t="s">
        <v>9345</v>
      </c>
      <c r="B4048" s="204" t="s">
        <v>9346</v>
      </c>
      <c r="C4048" s="201" t="s">
        <v>381</v>
      </c>
      <c r="D4048" s="205" t="s">
        <v>6219</v>
      </c>
      <c r="E4048" s="202" t="s">
        <v>18406</v>
      </c>
      <c r="F4048" s="205" t="s">
        <v>6711</v>
      </c>
    </row>
    <row r="4049" spans="1:6" ht="67.5">
      <c r="A4049" s="201" t="s">
        <v>9347</v>
      </c>
      <c r="B4049" s="204" t="s">
        <v>9348</v>
      </c>
      <c r="C4049" s="201" t="s">
        <v>381</v>
      </c>
      <c r="D4049" s="205" t="s">
        <v>5353</v>
      </c>
      <c r="E4049" s="202" t="s">
        <v>18406</v>
      </c>
      <c r="F4049" s="205" t="s">
        <v>22820</v>
      </c>
    </row>
    <row r="4050" spans="1:6" ht="40.5">
      <c r="A4050" s="201" t="s">
        <v>9349</v>
      </c>
      <c r="B4050" s="204" t="s">
        <v>9350</v>
      </c>
      <c r="C4050" s="201" t="s">
        <v>381</v>
      </c>
      <c r="D4050" s="205" t="s">
        <v>22821</v>
      </c>
      <c r="E4050" s="202" t="s">
        <v>18406</v>
      </c>
      <c r="F4050" s="205" t="s">
        <v>530</v>
      </c>
    </row>
    <row r="4051" spans="1:6" ht="67.5">
      <c r="A4051" s="201" t="s">
        <v>9352</v>
      </c>
      <c r="B4051" s="204" t="s">
        <v>9353</v>
      </c>
      <c r="C4051" s="201" t="s">
        <v>381</v>
      </c>
      <c r="D4051" s="205" t="s">
        <v>7342</v>
      </c>
      <c r="E4051" s="202" t="s">
        <v>18406</v>
      </c>
      <c r="F4051" s="205" t="s">
        <v>14375</v>
      </c>
    </row>
    <row r="4052" spans="1:6" ht="40.5">
      <c r="A4052" s="201" t="s">
        <v>9354</v>
      </c>
      <c r="B4052" s="204" t="s">
        <v>9355</v>
      </c>
      <c r="C4052" s="201" t="s">
        <v>381</v>
      </c>
      <c r="D4052" s="205" t="s">
        <v>22822</v>
      </c>
      <c r="E4052" s="202" t="s">
        <v>18406</v>
      </c>
      <c r="F4052" s="205" t="s">
        <v>17751</v>
      </c>
    </row>
    <row r="4053" spans="1:6" ht="54">
      <c r="A4053" s="201" t="s">
        <v>9356</v>
      </c>
      <c r="B4053" s="204" t="s">
        <v>9357</v>
      </c>
      <c r="C4053" s="201" t="s">
        <v>381</v>
      </c>
      <c r="D4053" s="205" t="s">
        <v>14908</v>
      </c>
      <c r="E4053" s="202" t="s">
        <v>18406</v>
      </c>
      <c r="F4053" s="205" t="s">
        <v>9723</v>
      </c>
    </row>
    <row r="4054" spans="1:6" ht="54">
      <c r="A4054" s="201" t="s">
        <v>9358</v>
      </c>
      <c r="B4054" s="204" t="s">
        <v>9359</v>
      </c>
      <c r="C4054" s="201" t="s">
        <v>381</v>
      </c>
      <c r="D4054" s="205" t="s">
        <v>22823</v>
      </c>
      <c r="E4054" s="202" t="s">
        <v>18406</v>
      </c>
      <c r="F4054" s="205" t="s">
        <v>22824</v>
      </c>
    </row>
    <row r="4055" spans="1:6" ht="67.5">
      <c r="A4055" s="201" t="s">
        <v>9360</v>
      </c>
      <c r="B4055" s="204" t="s">
        <v>9361</v>
      </c>
      <c r="C4055" s="201" t="s">
        <v>381</v>
      </c>
      <c r="D4055" s="205" t="s">
        <v>22825</v>
      </c>
      <c r="E4055" s="202" t="s">
        <v>18406</v>
      </c>
      <c r="F4055" s="205" t="s">
        <v>19241</v>
      </c>
    </row>
    <row r="4056" spans="1:6" ht="40.5">
      <c r="A4056" s="201" t="s">
        <v>9362</v>
      </c>
      <c r="B4056" s="204" t="s">
        <v>9363</v>
      </c>
      <c r="C4056" s="201" t="s">
        <v>381</v>
      </c>
      <c r="D4056" s="205" t="s">
        <v>11126</v>
      </c>
      <c r="E4056" s="202" t="s">
        <v>18406</v>
      </c>
      <c r="F4056" s="205" t="s">
        <v>14187</v>
      </c>
    </row>
    <row r="4057" spans="1:6" ht="54">
      <c r="A4057" s="201" t="s">
        <v>9364</v>
      </c>
      <c r="B4057" s="204" t="s">
        <v>9365</v>
      </c>
      <c r="C4057" s="201" t="s">
        <v>381</v>
      </c>
      <c r="D4057" s="205" t="s">
        <v>14834</v>
      </c>
      <c r="E4057" s="202" t="s">
        <v>18406</v>
      </c>
      <c r="F4057" s="205" t="s">
        <v>17261</v>
      </c>
    </row>
    <row r="4058" spans="1:6" ht="67.5">
      <c r="A4058" s="201" t="s">
        <v>9366</v>
      </c>
      <c r="B4058" s="204" t="s">
        <v>9367</v>
      </c>
      <c r="C4058" s="201" t="s">
        <v>381</v>
      </c>
      <c r="D4058" s="205" t="s">
        <v>17306</v>
      </c>
      <c r="E4058" s="202" t="s">
        <v>18406</v>
      </c>
      <c r="F4058" s="205" t="s">
        <v>22826</v>
      </c>
    </row>
    <row r="4059" spans="1:6" ht="40.5">
      <c r="A4059" s="201" t="s">
        <v>9368</v>
      </c>
      <c r="B4059" s="204" t="s">
        <v>9369</v>
      </c>
      <c r="C4059" s="201" t="s">
        <v>381</v>
      </c>
      <c r="D4059" s="205" t="s">
        <v>22827</v>
      </c>
      <c r="E4059" s="202" t="s">
        <v>18406</v>
      </c>
      <c r="F4059" s="205" t="s">
        <v>19173</v>
      </c>
    </row>
    <row r="4060" spans="1:6" ht="54">
      <c r="A4060" s="201" t="s">
        <v>9370</v>
      </c>
      <c r="B4060" s="204" t="s">
        <v>9371</v>
      </c>
      <c r="C4060" s="201" t="s">
        <v>381</v>
      </c>
      <c r="D4060" s="205" t="s">
        <v>21452</v>
      </c>
      <c r="E4060" s="202" t="s">
        <v>18406</v>
      </c>
      <c r="F4060" s="205" t="s">
        <v>22828</v>
      </c>
    </row>
    <row r="4061" spans="1:6" ht="67.5">
      <c r="A4061" s="201" t="s">
        <v>9373</v>
      </c>
      <c r="B4061" s="204" t="s">
        <v>9374</v>
      </c>
      <c r="C4061" s="201" t="s">
        <v>381</v>
      </c>
      <c r="D4061" s="205" t="s">
        <v>22829</v>
      </c>
      <c r="E4061" s="202" t="s">
        <v>18406</v>
      </c>
      <c r="F4061" s="205" t="s">
        <v>22830</v>
      </c>
    </row>
    <row r="4062" spans="1:6" ht="67.5">
      <c r="A4062" s="201" t="s">
        <v>9376</v>
      </c>
      <c r="B4062" s="204" t="s">
        <v>9377</v>
      </c>
      <c r="C4062" s="201" t="s">
        <v>381</v>
      </c>
      <c r="D4062" s="205" t="s">
        <v>20297</v>
      </c>
      <c r="E4062" s="202" t="s">
        <v>18406</v>
      </c>
      <c r="F4062" s="205" t="s">
        <v>17394</v>
      </c>
    </row>
    <row r="4063" spans="1:6" ht="40.5">
      <c r="A4063" s="201" t="s">
        <v>9379</v>
      </c>
      <c r="B4063" s="204" t="s">
        <v>9380</v>
      </c>
      <c r="C4063" s="201" t="s">
        <v>381</v>
      </c>
      <c r="D4063" s="205" t="s">
        <v>14195</v>
      </c>
      <c r="E4063" s="202" t="s">
        <v>18406</v>
      </c>
      <c r="F4063" s="205" t="s">
        <v>22831</v>
      </c>
    </row>
    <row r="4064" spans="1:6" ht="40.5">
      <c r="A4064" s="201" t="s">
        <v>9381</v>
      </c>
      <c r="B4064" s="204" t="s">
        <v>9382</v>
      </c>
      <c r="C4064" s="201" t="s">
        <v>381</v>
      </c>
      <c r="D4064" s="205" t="s">
        <v>22832</v>
      </c>
      <c r="E4064" s="202" t="s">
        <v>18406</v>
      </c>
      <c r="F4064" s="205" t="s">
        <v>22833</v>
      </c>
    </row>
    <row r="4065" spans="1:6" ht="40.5">
      <c r="A4065" s="201" t="s">
        <v>9383</v>
      </c>
      <c r="B4065" s="204" t="s">
        <v>9384</v>
      </c>
      <c r="C4065" s="201" t="s">
        <v>381</v>
      </c>
      <c r="D4065" s="205" t="s">
        <v>22834</v>
      </c>
      <c r="E4065" s="202" t="s">
        <v>18406</v>
      </c>
      <c r="F4065" s="205" t="s">
        <v>22835</v>
      </c>
    </row>
    <row r="4066" spans="1:6" ht="40.5">
      <c r="A4066" s="201" t="s">
        <v>9385</v>
      </c>
      <c r="B4066" s="204" t="s">
        <v>9386</v>
      </c>
      <c r="C4066" s="201" t="s">
        <v>381</v>
      </c>
      <c r="D4066" s="205" t="s">
        <v>22836</v>
      </c>
      <c r="E4066" s="202" t="s">
        <v>18406</v>
      </c>
      <c r="F4066" s="205" t="s">
        <v>22837</v>
      </c>
    </row>
    <row r="4067" spans="1:6" ht="40.5">
      <c r="A4067" s="201" t="s">
        <v>9387</v>
      </c>
      <c r="B4067" s="204" t="s">
        <v>9388</v>
      </c>
      <c r="C4067" s="201" t="s">
        <v>381</v>
      </c>
      <c r="D4067" s="205" t="s">
        <v>22838</v>
      </c>
      <c r="E4067" s="202" t="s">
        <v>18406</v>
      </c>
      <c r="F4067" s="205" t="s">
        <v>9121</v>
      </c>
    </row>
    <row r="4068" spans="1:6" ht="40.5">
      <c r="A4068" s="201" t="s">
        <v>9389</v>
      </c>
      <c r="B4068" s="204" t="s">
        <v>9390</v>
      </c>
      <c r="C4068" s="201" t="s">
        <v>381</v>
      </c>
      <c r="D4068" s="205" t="s">
        <v>22839</v>
      </c>
      <c r="E4068" s="202" t="s">
        <v>18406</v>
      </c>
      <c r="F4068" s="205" t="s">
        <v>13982</v>
      </c>
    </row>
    <row r="4069" spans="1:6" ht="40.5">
      <c r="A4069" s="201" t="s">
        <v>9392</v>
      </c>
      <c r="B4069" s="204" t="s">
        <v>9393</v>
      </c>
      <c r="C4069" s="201" t="s">
        <v>381</v>
      </c>
      <c r="D4069" s="205" t="s">
        <v>22840</v>
      </c>
      <c r="E4069" s="202" t="s">
        <v>18406</v>
      </c>
      <c r="F4069" s="205" t="s">
        <v>22841</v>
      </c>
    </row>
    <row r="4070" spans="1:6" ht="40.5">
      <c r="A4070" s="201" t="s">
        <v>9394</v>
      </c>
      <c r="B4070" s="204" t="s">
        <v>9395</v>
      </c>
      <c r="C4070" s="201" t="s">
        <v>381</v>
      </c>
      <c r="D4070" s="205" t="s">
        <v>22659</v>
      </c>
      <c r="E4070" s="202" t="s">
        <v>18406</v>
      </c>
      <c r="F4070" s="205" t="s">
        <v>22842</v>
      </c>
    </row>
    <row r="4071" spans="1:6" ht="40.5">
      <c r="A4071" s="201" t="s">
        <v>9396</v>
      </c>
      <c r="B4071" s="204" t="s">
        <v>9397</v>
      </c>
      <c r="C4071" s="201" t="s">
        <v>381</v>
      </c>
      <c r="D4071" s="205" t="s">
        <v>22843</v>
      </c>
      <c r="E4071" s="202" t="s">
        <v>18406</v>
      </c>
      <c r="F4071" s="205" t="s">
        <v>21641</v>
      </c>
    </row>
    <row r="4072" spans="1:6" ht="40.5">
      <c r="A4072" s="201" t="s">
        <v>9399</v>
      </c>
      <c r="B4072" s="204" t="s">
        <v>9400</v>
      </c>
      <c r="C4072" s="201" t="s">
        <v>381</v>
      </c>
      <c r="D4072" s="205" t="s">
        <v>22844</v>
      </c>
      <c r="E4072" s="202" t="s">
        <v>18406</v>
      </c>
      <c r="F4072" s="205" t="s">
        <v>22845</v>
      </c>
    </row>
    <row r="4073" spans="1:6" ht="40.5">
      <c r="A4073" s="201" t="s">
        <v>9401</v>
      </c>
      <c r="B4073" s="204" t="s">
        <v>9402</v>
      </c>
      <c r="C4073" s="201" t="s">
        <v>381</v>
      </c>
      <c r="D4073" s="205" t="s">
        <v>22846</v>
      </c>
      <c r="E4073" s="202" t="s">
        <v>18406</v>
      </c>
      <c r="F4073" s="205" t="s">
        <v>3778</v>
      </c>
    </row>
    <row r="4074" spans="1:6" ht="40.5">
      <c r="A4074" s="201" t="s">
        <v>9403</v>
      </c>
      <c r="B4074" s="204" t="s">
        <v>9404</v>
      </c>
      <c r="C4074" s="201" t="s">
        <v>381</v>
      </c>
      <c r="D4074" s="205" t="s">
        <v>22847</v>
      </c>
      <c r="E4074" s="202" t="s">
        <v>18406</v>
      </c>
      <c r="F4074" s="205" t="s">
        <v>22848</v>
      </c>
    </row>
    <row r="4075" spans="1:6" ht="67.5">
      <c r="A4075" s="201" t="s">
        <v>9405</v>
      </c>
      <c r="B4075" s="204" t="s">
        <v>9406</v>
      </c>
      <c r="C4075" s="201" t="s">
        <v>381</v>
      </c>
      <c r="D4075" s="205" t="s">
        <v>18493</v>
      </c>
      <c r="E4075" s="202" t="s">
        <v>18406</v>
      </c>
      <c r="F4075" s="205" t="s">
        <v>22849</v>
      </c>
    </row>
    <row r="4076" spans="1:6" ht="67.5">
      <c r="A4076" s="201" t="s">
        <v>9407</v>
      </c>
      <c r="B4076" s="204" t="s">
        <v>9408</v>
      </c>
      <c r="C4076" s="201" t="s">
        <v>381</v>
      </c>
      <c r="D4076" s="205" t="s">
        <v>8383</v>
      </c>
      <c r="E4076" s="202" t="s">
        <v>18406</v>
      </c>
      <c r="F4076" s="205" t="s">
        <v>22040</v>
      </c>
    </row>
    <row r="4077" spans="1:6" ht="67.5">
      <c r="A4077" s="201" t="s">
        <v>9410</v>
      </c>
      <c r="B4077" s="204" t="s">
        <v>9411</v>
      </c>
      <c r="C4077" s="201" t="s">
        <v>381</v>
      </c>
      <c r="D4077" s="205" t="s">
        <v>634</v>
      </c>
      <c r="E4077" s="202" t="s">
        <v>18406</v>
      </c>
      <c r="F4077" s="205" t="s">
        <v>17308</v>
      </c>
    </row>
    <row r="4078" spans="1:6" ht="67.5">
      <c r="A4078" s="201" t="s">
        <v>9412</v>
      </c>
      <c r="B4078" s="204" t="s">
        <v>9413</v>
      </c>
      <c r="C4078" s="201" t="s">
        <v>381</v>
      </c>
      <c r="D4078" s="205" t="s">
        <v>22850</v>
      </c>
      <c r="E4078" s="202" t="s">
        <v>18406</v>
      </c>
      <c r="F4078" s="205" t="s">
        <v>22851</v>
      </c>
    </row>
    <row r="4079" spans="1:6" ht="67.5">
      <c r="A4079" s="201" t="s">
        <v>9414</v>
      </c>
      <c r="B4079" s="204" t="s">
        <v>9415</v>
      </c>
      <c r="C4079" s="201" t="s">
        <v>381</v>
      </c>
      <c r="D4079" s="205" t="s">
        <v>22852</v>
      </c>
      <c r="E4079" s="202" t="s">
        <v>18406</v>
      </c>
      <c r="F4079" s="205" t="s">
        <v>22853</v>
      </c>
    </row>
    <row r="4080" spans="1:6" ht="67.5">
      <c r="A4080" s="201" t="s">
        <v>9416</v>
      </c>
      <c r="B4080" s="204" t="s">
        <v>9417</v>
      </c>
      <c r="C4080" s="201" t="s">
        <v>381</v>
      </c>
      <c r="D4080" s="205" t="s">
        <v>22854</v>
      </c>
      <c r="E4080" s="202" t="s">
        <v>18406</v>
      </c>
      <c r="F4080" s="205" t="s">
        <v>22855</v>
      </c>
    </row>
    <row r="4081" spans="1:6" ht="54">
      <c r="A4081" s="201" t="s">
        <v>9419</v>
      </c>
      <c r="B4081" s="204" t="s">
        <v>9420</v>
      </c>
      <c r="C4081" s="201" t="s">
        <v>381</v>
      </c>
      <c r="D4081" s="205" t="s">
        <v>15574</v>
      </c>
      <c r="E4081" s="202" t="s">
        <v>18406</v>
      </c>
      <c r="F4081" s="205" t="s">
        <v>19582</v>
      </c>
    </row>
    <row r="4082" spans="1:6" ht="67.5">
      <c r="A4082" s="201" t="s">
        <v>9421</v>
      </c>
      <c r="B4082" s="204" t="s">
        <v>9422</v>
      </c>
      <c r="C4082" s="201" t="s">
        <v>381</v>
      </c>
      <c r="D4082" s="205" t="s">
        <v>22856</v>
      </c>
      <c r="E4082" s="202" t="s">
        <v>18406</v>
      </c>
      <c r="F4082" s="205" t="s">
        <v>19566</v>
      </c>
    </row>
    <row r="4083" spans="1:6" ht="54">
      <c r="A4083" s="201" t="s">
        <v>9424</v>
      </c>
      <c r="B4083" s="204" t="s">
        <v>9425</v>
      </c>
      <c r="C4083" s="201" t="s">
        <v>381</v>
      </c>
      <c r="D4083" s="205" t="s">
        <v>14218</v>
      </c>
      <c r="E4083" s="202" t="s">
        <v>18406</v>
      </c>
      <c r="F4083" s="205" t="s">
        <v>22857</v>
      </c>
    </row>
    <row r="4084" spans="1:6" ht="67.5">
      <c r="A4084" s="201" t="s">
        <v>9426</v>
      </c>
      <c r="B4084" s="204" t="s">
        <v>9427</v>
      </c>
      <c r="C4084" s="201" t="s">
        <v>381</v>
      </c>
      <c r="D4084" s="205" t="s">
        <v>22858</v>
      </c>
      <c r="E4084" s="202" t="s">
        <v>18406</v>
      </c>
      <c r="F4084" s="205" t="s">
        <v>4280</v>
      </c>
    </row>
    <row r="4085" spans="1:6" ht="40.5">
      <c r="A4085" s="201">
        <v>89866</v>
      </c>
      <c r="B4085" s="204" t="s">
        <v>9428</v>
      </c>
      <c r="C4085" s="201" t="s">
        <v>381</v>
      </c>
      <c r="D4085" s="205">
        <v>6.28</v>
      </c>
      <c r="E4085" s="202" t="s">
        <v>18406</v>
      </c>
      <c r="F4085" s="205">
        <v>6.82</v>
      </c>
    </row>
    <row r="4086" spans="1:6" ht="40.5">
      <c r="A4086" s="201">
        <v>89867</v>
      </c>
      <c r="B4086" s="204" t="s">
        <v>9429</v>
      </c>
      <c r="C4086" s="201" t="s">
        <v>381</v>
      </c>
      <c r="D4086" s="306">
        <v>7.1</v>
      </c>
      <c r="E4086" s="202" t="s">
        <v>18406</v>
      </c>
      <c r="F4086" s="205">
        <v>7.64</v>
      </c>
    </row>
    <row r="4087" spans="1:6" ht="40.5">
      <c r="A4087" s="201" t="s">
        <v>9431</v>
      </c>
      <c r="B4087" s="204" t="s">
        <v>9432</v>
      </c>
      <c r="C4087" s="201" t="s">
        <v>381</v>
      </c>
      <c r="D4087" s="205" t="s">
        <v>1163</v>
      </c>
      <c r="E4087" s="202" t="s">
        <v>18406</v>
      </c>
      <c r="F4087" s="205" t="s">
        <v>412</v>
      </c>
    </row>
    <row r="4088" spans="1:6" ht="40.5">
      <c r="A4088" s="201" t="s">
        <v>9434</v>
      </c>
      <c r="B4088" s="204" t="s">
        <v>9435</v>
      </c>
      <c r="C4088" s="201" t="s">
        <v>381</v>
      </c>
      <c r="D4088" s="205" t="s">
        <v>2692</v>
      </c>
      <c r="E4088" s="202" t="s">
        <v>18406</v>
      </c>
      <c r="F4088" s="205" t="s">
        <v>10412</v>
      </c>
    </row>
    <row r="4089" spans="1:6" ht="54">
      <c r="A4089" s="201" t="s">
        <v>9437</v>
      </c>
      <c r="B4089" s="204" t="s">
        <v>9438</v>
      </c>
      <c r="C4089" s="201" t="s">
        <v>381</v>
      </c>
      <c r="D4089" s="205" t="s">
        <v>8380</v>
      </c>
      <c r="E4089" s="202" t="s">
        <v>18406</v>
      </c>
      <c r="F4089" s="205" t="s">
        <v>22859</v>
      </c>
    </row>
    <row r="4090" spans="1:6" ht="54">
      <c r="A4090" s="201" t="s">
        <v>9440</v>
      </c>
      <c r="B4090" s="204" t="s">
        <v>9441</v>
      </c>
      <c r="C4090" s="201" t="s">
        <v>381</v>
      </c>
      <c r="D4090" s="205" t="s">
        <v>22860</v>
      </c>
      <c r="E4090" s="202" t="s">
        <v>18406</v>
      </c>
      <c r="F4090" s="205" t="s">
        <v>17713</v>
      </c>
    </row>
    <row r="4091" spans="1:6" ht="54">
      <c r="A4091" s="201" t="s">
        <v>9442</v>
      </c>
      <c r="B4091" s="204" t="s">
        <v>9443</v>
      </c>
      <c r="C4091" s="201" t="s">
        <v>381</v>
      </c>
      <c r="D4091" s="205" t="s">
        <v>9212</v>
      </c>
      <c r="E4091" s="202" t="s">
        <v>18406</v>
      </c>
      <c r="F4091" s="205" t="s">
        <v>8570</v>
      </c>
    </row>
    <row r="4092" spans="1:6" ht="54">
      <c r="A4092" s="201" t="s">
        <v>9445</v>
      </c>
      <c r="B4092" s="204" t="s">
        <v>9446</v>
      </c>
      <c r="C4092" s="201" t="s">
        <v>381</v>
      </c>
      <c r="D4092" s="205" t="s">
        <v>9182</v>
      </c>
      <c r="E4092" s="202" t="s">
        <v>18406</v>
      </c>
      <c r="F4092" s="205" t="s">
        <v>10563</v>
      </c>
    </row>
    <row r="4093" spans="1:6" ht="54">
      <c r="A4093" s="201" t="s">
        <v>9447</v>
      </c>
      <c r="B4093" s="204" t="s">
        <v>9448</v>
      </c>
      <c r="C4093" s="201" t="s">
        <v>381</v>
      </c>
      <c r="D4093" s="205" t="s">
        <v>17070</v>
      </c>
      <c r="E4093" s="202" t="s">
        <v>18406</v>
      </c>
      <c r="F4093" s="205" t="s">
        <v>12811</v>
      </c>
    </row>
    <row r="4094" spans="1:6" ht="54">
      <c r="A4094" s="201" t="s">
        <v>9449</v>
      </c>
      <c r="B4094" s="204" t="s">
        <v>9450</v>
      </c>
      <c r="C4094" s="201" t="s">
        <v>381</v>
      </c>
      <c r="D4094" s="205" t="s">
        <v>22861</v>
      </c>
      <c r="E4094" s="202" t="s">
        <v>18406</v>
      </c>
      <c r="F4094" s="205" t="s">
        <v>22500</v>
      </c>
    </row>
    <row r="4095" spans="1:6" ht="54">
      <c r="A4095" s="201" t="s">
        <v>9451</v>
      </c>
      <c r="B4095" s="204" t="s">
        <v>9452</v>
      </c>
      <c r="C4095" s="201" t="s">
        <v>381</v>
      </c>
      <c r="D4095" s="205" t="s">
        <v>22862</v>
      </c>
      <c r="E4095" s="202" t="s">
        <v>18406</v>
      </c>
      <c r="F4095" s="205" t="s">
        <v>5227</v>
      </c>
    </row>
    <row r="4096" spans="1:6" ht="54">
      <c r="A4096" s="201" t="s">
        <v>9454</v>
      </c>
      <c r="B4096" s="204" t="s">
        <v>9455</v>
      </c>
      <c r="C4096" s="201" t="s">
        <v>381</v>
      </c>
      <c r="D4096" s="205" t="s">
        <v>22863</v>
      </c>
      <c r="E4096" s="202" t="s">
        <v>18406</v>
      </c>
      <c r="F4096" s="205" t="s">
        <v>22864</v>
      </c>
    </row>
    <row r="4097" spans="1:6" ht="54">
      <c r="A4097" s="201" t="s">
        <v>9456</v>
      </c>
      <c r="B4097" s="204" t="s">
        <v>9457</v>
      </c>
      <c r="C4097" s="201" t="s">
        <v>381</v>
      </c>
      <c r="D4097" s="205" t="s">
        <v>22865</v>
      </c>
      <c r="E4097" s="202" t="s">
        <v>18406</v>
      </c>
      <c r="F4097" s="205" t="s">
        <v>22866</v>
      </c>
    </row>
    <row r="4098" spans="1:6" ht="54">
      <c r="A4098" s="201" t="s">
        <v>9458</v>
      </c>
      <c r="B4098" s="204" t="s">
        <v>9459</v>
      </c>
      <c r="C4098" s="201" t="s">
        <v>381</v>
      </c>
      <c r="D4098" s="205" t="s">
        <v>22867</v>
      </c>
      <c r="E4098" s="202" t="s">
        <v>18406</v>
      </c>
      <c r="F4098" s="205" t="s">
        <v>22868</v>
      </c>
    </row>
    <row r="4099" spans="1:6" ht="54">
      <c r="A4099" s="201" t="s">
        <v>9460</v>
      </c>
      <c r="B4099" s="204" t="s">
        <v>9461</v>
      </c>
      <c r="C4099" s="201" t="s">
        <v>381</v>
      </c>
      <c r="D4099" s="205" t="s">
        <v>11609</v>
      </c>
      <c r="E4099" s="202" t="s">
        <v>18406</v>
      </c>
      <c r="F4099" s="205" t="s">
        <v>5059</v>
      </c>
    </row>
    <row r="4100" spans="1:6" ht="54">
      <c r="A4100" s="201" t="s">
        <v>9462</v>
      </c>
      <c r="B4100" s="204" t="s">
        <v>9463</v>
      </c>
      <c r="C4100" s="201" t="s">
        <v>381</v>
      </c>
      <c r="D4100" s="205" t="s">
        <v>17960</v>
      </c>
      <c r="E4100" s="202" t="s">
        <v>18406</v>
      </c>
      <c r="F4100" s="205" t="s">
        <v>22869</v>
      </c>
    </row>
    <row r="4101" spans="1:6" ht="54">
      <c r="A4101" s="201" t="s">
        <v>9465</v>
      </c>
      <c r="B4101" s="204" t="s">
        <v>9466</v>
      </c>
      <c r="C4101" s="201" t="s">
        <v>381</v>
      </c>
      <c r="D4101" s="205" t="s">
        <v>22446</v>
      </c>
      <c r="E4101" s="202" t="s">
        <v>18406</v>
      </c>
      <c r="F4101" s="205" t="s">
        <v>22870</v>
      </c>
    </row>
    <row r="4102" spans="1:6" ht="54">
      <c r="A4102" s="201" t="s">
        <v>9468</v>
      </c>
      <c r="B4102" s="204" t="s">
        <v>9469</v>
      </c>
      <c r="C4102" s="201" t="s">
        <v>381</v>
      </c>
      <c r="D4102" s="205" t="s">
        <v>22871</v>
      </c>
      <c r="E4102" s="202" t="s">
        <v>18406</v>
      </c>
      <c r="F4102" s="205" t="s">
        <v>22872</v>
      </c>
    </row>
    <row r="4103" spans="1:6" ht="54">
      <c r="A4103" s="201" t="s">
        <v>9470</v>
      </c>
      <c r="B4103" s="204" t="s">
        <v>9471</v>
      </c>
      <c r="C4103" s="201" t="s">
        <v>381</v>
      </c>
      <c r="D4103" s="205" t="s">
        <v>22873</v>
      </c>
      <c r="E4103" s="202" t="s">
        <v>18406</v>
      </c>
      <c r="F4103" s="205" t="s">
        <v>22874</v>
      </c>
    </row>
    <row r="4104" spans="1:6" ht="54">
      <c r="A4104" s="201" t="s">
        <v>9473</v>
      </c>
      <c r="B4104" s="204" t="s">
        <v>9474</v>
      </c>
      <c r="C4104" s="201" t="s">
        <v>381</v>
      </c>
      <c r="D4104" s="205" t="s">
        <v>22875</v>
      </c>
      <c r="E4104" s="202" t="s">
        <v>18406</v>
      </c>
      <c r="F4104" s="205" t="s">
        <v>22876</v>
      </c>
    </row>
    <row r="4105" spans="1:6" ht="54">
      <c r="A4105" s="201" t="s">
        <v>9476</v>
      </c>
      <c r="B4105" s="204" t="s">
        <v>9477</v>
      </c>
      <c r="C4105" s="201" t="s">
        <v>381</v>
      </c>
      <c r="D4105" s="205" t="s">
        <v>19368</v>
      </c>
      <c r="E4105" s="202" t="s">
        <v>18406</v>
      </c>
      <c r="F4105" s="205" t="s">
        <v>21644</v>
      </c>
    </row>
    <row r="4106" spans="1:6" ht="54">
      <c r="A4106" s="201" t="s">
        <v>9478</v>
      </c>
      <c r="B4106" s="204" t="s">
        <v>9479</v>
      </c>
      <c r="C4106" s="201" t="s">
        <v>381</v>
      </c>
      <c r="D4106" s="205" t="s">
        <v>22877</v>
      </c>
      <c r="E4106" s="202" t="s">
        <v>18406</v>
      </c>
      <c r="F4106" s="205" t="s">
        <v>22878</v>
      </c>
    </row>
    <row r="4107" spans="1:6" ht="54">
      <c r="A4107" s="201" t="s">
        <v>9480</v>
      </c>
      <c r="B4107" s="204" t="s">
        <v>9481</v>
      </c>
      <c r="C4107" s="201" t="s">
        <v>381</v>
      </c>
      <c r="D4107" s="205" t="s">
        <v>22879</v>
      </c>
      <c r="E4107" s="202" t="s">
        <v>18406</v>
      </c>
      <c r="F4107" s="205" t="s">
        <v>22880</v>
      </c>
    </row>
    <row r="4108" spans="1:6" ht="54">
      <c r="A4108" s="201" t="s">
        <v>9482</v>
      </c>
      <c r="B4108" s="204" t="s">
        <v>9483</v>
      </c>
      <c r="C4108" s="201" t="s">
        <v>381</v>
      </c>
      <c r="D4108" s="205" t="s">
        <v>22881</v>
      </c>
      <c r="E4108" s="202" t="s">
        <v>18406</v>
      </c>
      <c r="F4108" s="205" t="s">
        <v>22882</v>
      </c>
    </row>
    <row r="4109" spans="1:6" ht="54">
      <c r="A4109" s="201" t="s">
        <v>9484</v>
      </c>
      <c r="B4109" s="204" t="s">
        <v>9485</v>
      </c>
      <c r="C4109" s="201" t="s">
        <v>381</v>
      </c>
      <c r="D4109" s="205" t="s">
        <v>22883</v>
      </c>
      <c r="E4109" s="202" t="s">
        <v>18406</v>
      </c>
      <c r="F4109" s="205" t="s">
        <v>22884</v>
      </c>
    </row>
    <row r="4110" spans="1:6" ht="54">
      <c r="A4110" s="201" t="s">
        <v>9487</v>
      </c>
      <c r="B4110" s="204" t="s">
        <v>9488</v>
      </c>
      <c r="C4110" s="201" t="s">
        <v>381</v>
      </c>
      <c r="D4110" s="205" t="s">
        <v>22885</v>
      </c>
      <c r="E4110" s="202" t="s">
        <v>18406</v>
      </c>
      <c r="F4110" s="205" t="s">
        <v>22886</v>
      </c>
    </row>
    <row r="4111" spans="1:6" ht="54">
      <c r="A4111" s="201" t="s">
        <v>9489</v>
      </c>
      <c r="B4111" s="204" t="s">
        <v>9490</v>
      </c>
      <c r="C4111" s="201" t="s">
        <v>381</v>
      </c>
      <c r="D4111" s="205" t="s">
        <v>9513</v>
      </c>
      <c r="E4111" s="202" t="s">
        <v>18406</v>
      </c>
      <c r="F4111" s="205" t="s">
        <v>9869</v>
      </c>
    </row>
    <row r="4112" spans="1:6" ht="54">
      <c r="A4112" s="201" t="s">
        <v>9491</v>
      </c>
      <c r="B4112" s="204" t="s">
        <v>9492</v>
      </c>
      <c r="C4112" s="201" t="s">
        <v>381</v>
      </c>
      <c r="D4112" s="205" t="s">
        <v>19226</v>
      </c>
      <c r="E4112" s="202" t="s">
        <v>18406</v>
      </c>
      <c r="F4112" s="205" t="s">
        <v>9841</v>
      </c>
    </row>
    <row r="4113" spans="1:6" ht="54">
      <c r="A4113" s="201" t="s">
        <v>9493</v>
      </c>
      <c r="B4113" s="204" t="s">
        <v>9494</v>
      </c>
      <c r="C4113" s="201" t="s">
        <v>381</v>
      </c>
      <c r="D4113" s="205" t="s">
        <v>22857</v>
      </c>
      <c r="E4113" s="202" t="s">
        <v>18406</v>
      </c>
      <c r="F4113" s="205" t="s">
        <v>22887</v>
      </c>
    </row>
    <row r="4114" spans="1:6" ht="54">
      <c r="A4114" s="201" t="s">
        <v>9496</v>
      </c>
      <c r="B4114" s="204" t="s">
        <v>9497</v>
      </c>
      <c r="C4114" s="201" t="s">
        <v>381</v>
      </c>
      <c r="D4114" s="205" t="s">
        <v>5781</v>
      </c>
      <c r="E4114" s="202" t="s">
        <v>18406</v>
      </c>
      <c r="F4114" s="205" t="s">
        <v>5650</v>
      </c>
    </row>
    <row r="4115" spans="1:6" ht="54">
      <c r="A4115" s="201" t="s">
        <v>9499</v>
      </c>
      <c r="B4115" s="204" t="s">
        <v>9500</v>
      </c>
      <c r="C4115" s="201" t="s">
        <v>381</v>
      </c>
      <c r="D4115" s="205" t="s">
        <v>9869</v>
      </c>
      <c r="E4115" s="202" t="s">
        <v>18406</v>
      </c>
      <c r="F4115" s="205" t="s">
        <v>232</v>
      </c>
    </row>
    <row r="4116" spans="1:6" ht="54">
      <c r="A4116" s="201" t="s">
        <v>9502</v>
      </c>
      <c r="B4116" s="204" t="s">
        <v>9503</v>
      </c>
      <c r="C4116" s="201" t="s">
        <v>381</v>
      </c>
      <c r="D4116" s="205" t="s">
        <v>22888</v>
      </c>
      <c r="E4116" s="202" t="s">
        <v>18406</v>
      </c>
      <c r="F4116" s="205" t="s">
        <v>22889</v>
      </c>
    </row>
    <row r="4117" spans="1:6" ht="54">
      <c r="A4117" s="201" t="s">
        <v>9504</v>
      </c>
      <c r="B4117" s="204" t="s">
        <v>9505</v>
      </c>
      <c r="C4117" s="201" t="s">
        <v>381</v>
      </c>
      <c r="D4117" s="205" t="s">
        <v>18061</v>
      </c>
      <c r="E4117" s="202" t="s">
        <v>18406</v>
      </c>
      <c r="F4117" s="205" t="s">
        <v>19447</v>
      </c>
    </row>
    <row r="4118" spans="1:6" ht="54">
      <c r="A4118" s="201" t="s">
        <v>9506</v>
      </c>
      <c r="B4118" s="204" t="s">
        <v>9507</v>
      </c>
      <c r="C4118" s="201" t="s">
        <v>381</v>
      </c>
      <c r="D4118" s="205" t="s">
        <v>11067</v>
      </c>
      <c r="E4118" s="202" t="s">
        <v>18406</v>
      </c>
      <c r="F4118" s="205" t="s">
        <v>17709</v>
      </c>
    </row>
    <row r="4119" spans="1:6" ht="54">
      <c r="A4119" s="201" t="s">
        <v>9509</v>
      </c>
      <c r="B4119" s="204" t="s">
        <v>9510</v>
      </c>
      <c r="C4119" s="201" t="s">
        <v>381</v>
      </c>
      <c r="D4119" s="205" t="s">
        <v>8742</v>
      </c>
      <c r="E4119" s="202" t="s">
        <v>18406</v>
      </c>
      <c r="F4119" s="205" t="s">
        <v>22890</v>
      </c>
    </row>
    <row r="4120" spans="1:6" ht="54">
      <c r="A4120" s="201" t="s">
        <v>9511</v>
      </c>
      <c r="B4120" s="204" t="s">
        <v>9512</v>
      </c>
      <c r="C4120" s="201" t="s">
        <v>381</v>
      </c>
      <c r="D4120" s="205" t="s">
        <v>6448</v>
      </c>
      <c r="E4120" s="202" t="s">
        <v>18406</v>
      </c>
      <c r="F4120" s="205" t="s">
        <v>15574</v>
      </c>
    </row>
    <row r="4121" spans="1:6" ht="54">
      <c r="A4121" s="201" t="s">
        <v>9514</v>
      </c>
      <c r="B4121" s="204" t="s">
        <v>9515</v>
      </c>
      <c r="C4121" s="201" t="s">
        <v>381</v>
      </c>
      <c r="D4121" s="205" t="s">
        <v>22891</v>
      </c>
      <c r="E4121" s="202" t="s">
        <v>18406</v>
      </c>
      <c r="F4121" s="205" t="s">
        <v>22892</v>
      </c>
    </row>
    <row r="4122" spans="1:6" ht="54">
      <c r="A4122" s="201" t="s">
        <v>9517</v>
      </c>
      <c r="B4122" s="204" t="s">
        <v>9518</v>
      </c>
      <c r="C4122" s="201" t="s">
        <v>381</v>
      </c>
      <c r="D4122" s="205" t="s">
        <v>17376</v>
      </c>
      <c r="E4122" s="202" t="s">
        <v>18406</v>
      </c>
      <c r="F4122" s="205" t="s">
        <v>19581</v>
      </c>
    </row>
    <row r="4123" spans="1:6" ht="54">
      <c r="A4123" s="201" t="s">
        <v>9520</v>
      </c>
      <c r="B4123" s="204" t="s">
        <v>9521</v>
      </c>
      <c r="C4123" s="201" t="s">
        <v>381</v>
      </c>
      <c r="D4123" s="205" t="s">
        <v>22893</v>
      </c>
      <c r="E4123" s="202" t="s">
        <v>18406</v>
      </c>
      <c r="F4123" s="205" t="s">
        <v>17285</v>
      </c>
    </row>
    <row r="4124" spans="1:6" ht="54">
      <c r="A4124" s="201" t="s">
        <v>9522</v>
      </c>
      <c r="B4124" s="204" t="s">
        <v>9523</v>
      </c>
      <c r="C4124" s="201" t="s">
        <v>381</v>
      </c>
      <c r="D4124" s="205" t="s">
        <v>2995</v>
      </c>
      <c r="E4124" s="202" t="s">
        <v>18406</v>
      </c>
      <c r="F4124" s="205" t="s">
        <v>22894</v>
      </c>
    </row>
    <row r="4125" spans="1:6" ht="54">
      <c r="A4125" s="201" t="s">
        <v>9525</v>
      </c>
      <c r="B4125" s="204" t="s">
        <v>9526</v>
      </c>
      <c r="C4125" s="201" t="s">
        <v>381</v>
      </c>
      <c r="D4125" s="205" t="s">
        <v>11589</v>
      </c>
      <c r="E4125" s="202" t="s">
        <v>18406</v>
      </c>
      <c r="F4125" s="205" t="s">
        <v>17378</v>
      </c>
    </row>
    <row r="4126" spans="1:6" ht="54">
      <c r="A4126" s="201" t="s">
        <v>9528</v>
      </c>
      <c r="B4126" s="204" t="s">
        <v>9529</v>
      </c>
      <c r="C4126" s="201" t="s">
        <v>381</v>
      </c>
      <c r="D4126" s="205" t="s">
        <v>16713</v>
      </c>
      <c r="E4126" s="202" t="s">
        <v>18406</v>
      </c>
      <c r="F4126" s="205" t="s">
        <v>17967</v>
      </c>
    </row>
    <row r="4127" spans="1:6" ht="54">
      <c r="A4127" s="201" t="s">
        <v>9530</v>
      </c>
      <c r="B4127" s="204" t="s">
        <v>9531</v>
      </c>
      <c r="C4127" s="201" t="s">
        <v>381</v>
      </c>
      <c r="D4127" s="205" t="s">
        <v>22895</v>
      </c>
      <c r="E4127" s="202" t="s">
        <v>18406</v>
      </c>
      <c r="F4127" s="205" t="s">
        <v>2234</v>
      </c>
    </row>
    <row r="4128" spans="1:6" ht="54">
      <c r="A4128" s="201" t="s">
        <v>9532</v>
      </c>
      <c r="B4128" s="204" t="s">
        <v>9533</v>
      </c>
      <c r="C4128" s="201" t="s">
        <v>381</v>
      </c>
      <c r="D4128" s="205" t="s">
        <v>17864</v>
      </c>
      <c r="E4128" s="202" t="s">
        <v>18406</v>
      </c>
      <c r="F4128" s="205" t="s">
        <v>22896</v>
      </c>
    </row>
    <row r="4129" spans="1:6" ht="40.5">
      <c r="A4129" s="201" t="s">
        <v>9535</v>
      </c>
      <c r="B4129" s="204" t="s">
        <v>9536</v>
      </c>
      <c r="C4129" s="201" t="s">
        <v>381</v>
      </c>
      <c r="D4129" s="205" t="s">
        <v>22897</v>
      </c>
      <c r="E4129" s="202" t="s">
        <v>18406</v>
      </c>
      <c r="F4129" s="205" t="s">
        <v>4228</v>
      </c>
    </row>
    <row r="4130" spans="1:6" ht="40.5">
      <c r="A4130" s="201" t="s">
        <v>9537</v>
      </c>
      <c r="B4130" s="204" t="s">
        <v>9538</v>
      </c>
      <c r="C4130" s="201" t="s">
        <v>381</v>
      </c>
      <c r="D4130" s="205" t="s">
        <v>22898</v>
      </c>
      <c r="E4130" s="202" t="s">
        <v>18406</v>
      </c>
      <c r="F4130" s="205" t="s">
        <v>9534</v>
      </c>
    </row>
    <row r="4131" spans="1:6" ht="54">
      <c r="A4131" s="201" t="s">
        <v>9540</v>
      </c>
      <c r="B4131" s="204" t="s">
        <v>9541</v>
      </c>
      <c r="C4131" s="201" t="s">
        <v>381</v>
      </c>
      <c r="D4131" s="205" t="s">
        <v>16603</v>
      </c>
      <c r="E4131" s="202" t="s">
        <v>18406</v>
      </c>
      <c r="F4131" s="205" t="s">
        <v>22899</v>
      </c>
    </row>
    <row r="4132" spans="1:6" ht="54">
      <c r="A4132" s="201" t="s">
        <v>9542</v>
      </c>
      <c r="B4132" s="204" t="s">
        <v>9543</v>
      </c>
      <c r="C4132" s="201" t="s">
        <v>381</v>
      </c>
      <c r="D4132" s="205" t="s">
        <v>22900</v>
      </c>
      <c r="E4132" s="202" t="s">
        <v>18406</v>
      </c>
      <c r="F4132" s="205" t="s">
        <v>17453</v>
      </c>
    </row>
    <row r="4133" spans="1:6" ht="40.5">
      <c r="A4133" s="201" t="s">
        <v>9545</v>
      </c>
      <c r="B4133" s="204" t="s">
        <v>9546</v>
      </c>
      <c r="C4133" s="201" t="s">
        <v>381</v>
      </c>
      <c r="D4133" s="205" t="s">
        <v>22901</v>
      </c>
      <c r="E4133" s="202" t="s">
        <v>18406</v>
      </c>
      <c r="F4133" s="205" t="s">
        <v>17768</v>
      </c>
    </row>
    <row r="4134" spans="1:6" ht="40.5">
      <c r="A4134" s="201" t="s">
        <v>9547</v>
      </c>
      <c r="B4134" s="204" t="s">
        <v>9548</v>
      </c>
      <c r="C4134" s="201" t="s">
        <v>381</v>
      </c>
      <c r="D4134" s="205" t="s">
        <v>22902</v>
      </c>
      <c r="E4134" s="202" t="s">
        <v>18406</v>
      </c>
      <c r="F4134" s="205" t="s">
        <v>22903</v>
      </c>
    </row>
    <row r="4135" spans="1:6" ht="54">
      <c r="A4135" s="201" t="s">
        <v>9549</v>
      </c>
      <c r="B4135" s="204" t="s">
        <v>9550</v>
      </c>
      <c r="C4135" s="201" t="s">
        <v>381</v>
      </c>
      <c r="D4135" s="205" t="s">
        <v>22904</v>
      </c>
      <c r="E4135" s="202" t="s">
        <v>18406</v>
      </c>
      <c r="F4135" s="205" t="s">
        <v>22905</v>
      </c>
    </row>
    <row r="4136" spans="1:6" ht="54">
      <c r="A4136" s="201" t="s">
        <v>9551</v>
      </c>
      <c r="B4136" s="204" t="s">
        <v>9552</v>
      </c>
      <c r="C4136" s="201" t="s">
        <v>381</v>
      </c>
      <c r="D4136" s="205" t="s">
        <v>18708</v>
      </c>
      <c r="E4136" s="202" t="s">
        <v>18406</v>
      </c>
      <c r="F4136" s="205" t="s">
        <v>22906</v>
      </c>
    </row>
    <row r="4137" spans="1:6" ht="54">
      <c r="A4137" s="201" t="s">
        <v>9554</v>
      </c>
      <c r="B4137" s="204" t="s">
        <v>9555</v>
      </c>
      <c r="C4137" s="201" t="s">
        <v>381</v>
      </c>
      <c r="D4137" s="205" t="s">
        <v>22907</v>
      </c>
      <c r="E4137" s="202" t="s">
        <v>18406</v>
      </c>
      <c r="F4137" s="205" t="s">
        <v>1028</v>
      </c>
    </row>
    <row r="4138" spans="1:6" ht="54">
      <c r="A4138" s="201" t="s">
        <v>9556</v>
      </c>
      <c r="B4138" s="204" t="s">
        <v>9557</v>
      </c>
      <c r="C4138" s="201" t="s">
        <v>381</v>
      </c>
      <c r="D4138" s="205" t="s">
        <v>22908</v>
      </c>
      <c r="E4138" s="202" t="s">
        <v>18406</v>
      </c>
      <c r="F4138" s="205" t="s">
        <v>22909</v>
      </c>
    </row>
    <row r="4139" spans="1:6" ht="54">
      <c r="A4139" s="201" t="s">
        <v>9558</v>
      </c>
      <c r="B4139" s="204" t="s">
        <v>9559</v>
      </c>
      <c r="C4139" s="201" t="s">
        <v>381</v>
      </c>
      <c r="D4139" s="205" t="s">
        <v>22910</v>
      </c>
      <c r="E4139" s="202" t="s">
        <v>18406</v>
      </c>
      <c r="F4139" s="205" t="s">
        <v>22911</v>
      </c>
    </row>
    <row r="4140" spans="1:6" ht="54">
      <c r="A4140" s="201" t="s">
        <v>9560</v>
      </c>
      <c r="B4140" s="204" t="s">
        <v>9561</v>
      </c>
      <c r="C4140" s="201" t="s">
        <v>381</v>
      </c>
      <c r="D4140" s="205" t="s">
        <v>22912</v>
      </c>
      <c r="E4140" s="202" t="s">
        <v>18406</v>
      </c>
      <c r="F4140" s="205" t="s">
        <v>22913</v>
      </c>
    </row>
    <row r="4141" spans="1:6" ht="40.5">
      <c r="A4141" s="201" t="s">
        <v>9563</v>
      </c>
      <c r="B4141" s="204" t="s">
        <v>9564</v>
      </c>
      <c r="C4141" s="201" t="s">
        <v>381</v>
      </c>
      <c r="D4141" s="205" t="s">
        <v>22914</v>
      </c>
      <c r="E4141" s="202" t="s">
        <v>18406</v>
      </c>
      <c r="F4141" s="205" t="s">
        <v>22915</v>
      </c>
    </row>
    <row r="4142" spans="1:6" ht="54">
      <c r="A4142" s="201" t="s">
        <v>9565</v>
      </c>
      <c r="B4142" s="204" t="s">
        <v>9566</v>
      </c>
      <c r="C4142" s="201" t="s">
        <v>381</v>
      </c>
      <c r="D4142" s="205" t="s">
        <v>22916</v>
      </c>
      <c r="E4142" s="202" t="s">
        <v>18406</v>
      </c>
      <c r="F4142" s="205" t="s">
        <v>22917</v>
      </c>
    </row>
    <row r="4143" spans="1:6" ht="40.5">
      <c r="A4143" s="201" t="s">
        <v>9567</v>
      </c>
      <c r="B4143" s="204" t="s">
        <v>9568</v>
      </c>
      <c r="C4143" s="201" t="s">
        <v>381</v>
      </c>
      <c r="D4143" s="205" t="s">
        <v>22918</v>
      </c>
      <c r="E4143" s="202" t="s">
        <v>18406</v>
      </c>
      <c r="F4143" s="205" t="s">
        <v>22919</v>
      </c>
    </row>
    <row r="4144" spans="1:6" ht="54">
      <c r="A4144" s="201" t="s">
        <v>9569</v>
      </c>
      <c r="B4144" s="204" t="s">
        <v>9570</v>
      </c>
      <c r="C4144" s="201" t="s">
        <v>381</v>
      </c>
      <c r="D4144" s="205" t="s">
        <v>9059</v>
      </c>
      <c r="E4144" s="202" t="s">
        <v>18406</v>
      </c>
      <c r="F4144" s="205" t="s">
        <v>22920</v>
      </c>
    </row>
    <row r="4145" spans="1:6" ht="54">
      <c r="A4145" s="201" t="s">
        <v>9571</v>
      </c>
      <c r="B4145" s="204" t="s">
        <v>9572</v>
      </c>
      <c r="C4145" s="201" t="s">
        <v>381</v>
      </c>
      <c r="D4145" s="205" t="s">
        <v>17870</v>
      </c>
      <c r="E4145" s="202" t="s">
        <v>18406</v>
      </c>
      <c r="F4145" s="205" t="s">
        <v>14834</v>
      </c>
    </row>
    <row r="4146" spans="1:6" ht="54">
      <c r="A4146" s="201" t="s">
        <v>9574</v>
      </c>
      <c r="B4146" s="204" t="s">
        <v>9575</v>
      </c>
      <c r="C4146" s="201" t="s">
        <v>381</v>
      </c>
      <c r="D4146" s="205" t="s">
        <v>20444</v>
      </c>
      <c r="E4146" s="202" t="s">
        <v>18406</v>
      </c>
      <c r="F4146" s="205" t="s">
        <v>13175</v>
      </c>
    </row>
    <row r="4147" spans="1:6" ht="54">
      <c r="A4147" s="201" t="s">
        <v>9577</v>
      </c>
      <c r="B4147" s="204" t="s">
        <v>9578</v>
      </c>
      <c r="C4147" s="201" t="s">
        <v>381</v>
      </c>
      <c r="D4147" s="205" t="s">
        <v>1937</v>
      </c>
      <c r="E4147" s="202" t="s">
        <v>18406</v>
      </c>
      <c r="F4147" s="205" t="s">
        <v>21803</v>
      </c>
    </row>
    <row r="4148" spans="1:6" ht="54">
      <c r="A4148" s="201" t="s">
        <v>9579</v>
      </c>
      <c r="B4148" s="204" t="s">
        <v>9580</v>
      </c>
      <c r="C4148" s="201" t="s">
        <v>381</v>
      </c>
      <c r="D4148" s="205" t="s">
        <v>22921</v>
      </c>
      <c r="E4148" s="202" t="s">
        <v>18406</v>
      </c>
      <c r="F4148" s="205" t="s">
        <v>10568</v>
      </c>
    </row>
    <row r="4149" spans="1:6" ht="54">
      <c r="A4149" s="201" t="s">
        <v>9581</v>
      </c>
      <c r="B4149" s="204" t="s">
        <v>9582</v>
      </c>
      <c r="C4149" s="201" t="s">
        <v>381</v>
      </c>
      <c r="D4149" s="205" t="s">
        <v>22922</v>
      </c>
      <c r="E4149" s="202" t="s">
        <v>18406</v>
      </c>
      <c r="F4149" s="205" t="s">
        <v>19222</v>
      </c>
    </row>
    <row r="4150" spans="1:6" ht="54">
      <c r="A4150" s="201" t="s">
        <v>9583</v>
      </c>
      <c r="B4150" s="204" t="s">
        <v>9584</v>
      </c>
      <c r="C4150" s="201" t="s">
        <v>381</v>
      </c>
      <c r="D4150" s="205" t="s">
        <v>22923</v>
      </c>
      <c r="E4150" s="202" t="s">
        <v>18406</v>
      </c>
      <c r="F4150" s="205" t="s">
        <v>22924</v>
      </c>
    </row>
    <row r="4151" spans="1:6" ht="54">
      <c r="A4151" s="201" t="s">
        <v>9586</v>
      </c>
      <c r="B4151" s="204" t="s">
        <v>9587</v>
      </c>
      <c r="C4151" s="201" t="s">
        <v>381</v>
      </c>
      <c r="D4151" s="205" t="s">
        <v>9786</v>
      </c>
      <c r="E4151" s="202" t="s">
        <v>18406</v>
      </c>
      <c r="F4151" s="205" t="s">
        <v>17230</v>
      </c>
    </row>
    <row r="4152" spans="1:6" ht="54">
      <c r="A4152" s="201" t="s">
        <v>9589</v>
      </c>
      <c r="B4152" s="204" t="s">
        <v>9590</v>
      </c>
      <c r="C4152" s="201" t="s">
        <v>381</v>
      </c>
      <c r="D4152" s="205" t="s">
        <v>18707</v>
      </c>
      <c r="E4152" s="202" t="s">
        <v>18406</v>
      </c>
      <c r="F4152" s="205" t="s">
        <v>22925</v>
      </c>
    </row>
    <row r="4153" spans="1:6" ht="54">
      <c r="A4153" s="201" t="s">
        <v>9591</v>
      </c>
      <c r="B4153" s="204" t="s">
        <v>9592</v>
      </c>
      <c r="C4153" s="201" t="s">
        <v>381</v>
      </c>
      <c r="D4153" s="205" t="s">
        <v>22926</v>
      </c>
      <c r="E4153" s="202" t="s">
        <v>18406</v>
      </c>
      <c r="F4153" s="205" t="s">
        <v>22927</v>
      </c>
    </row>
    <row r="4154" spans="1:6" ht="54">
      <c r="A4154" s="201" t="s">
        <v>9593</v>
      </c>
      <c r="B4154" s="204" t="s">
        <v>9594</v>
      </c>
      <c r="C4154" s="201" t="s">
        <v>381</v>
      </c>
      <c r="D4154" s="205" t="s">
        <v>22928</v>
      </c>
      <c r="E4154" s="202" t="s">
        <v>18406</v>
      </c>
      <c r="F4154" s="205" t="s">
        <v>22929</v>
      </c>
    </row>
    <row r="4155" spans="1:6" ht="54">
      <c r="A4155" s="201" t="s">
        <v>9595</v>
      </c>
      <c r="B4155" s="204" t="s">
        <v>9596</v>
      </c>
      <c r="C4155" s="201" t="s">
        <v>381</v>
      </c>
      <c r="D4155" s="205" t="s">
        <v>22930</v>
      </c>
      <c r="E4155" s="202" t="s">
        <v>18406</v>
      </c>
      <c r="F4155" s="205" t="s">
        <v>14233</v>
      </c>
    </row>
    <row r="4156" spans="1:6" ht="54">
      <c r="A4156" s="201" t="s">
        <v>9597</v>
      </c>
      <c r="B4156" s="204" t="s">
        <v>9598</v>
      </c>
      <c r="C4156" s="201" t="s">
        <v>381</v>
      </c>
      <c r="D4156" s="205" t="s">
        <v>10443</v>
      </c>
      <c r="E4156" s="202" t="s">
        <v>18406</v>
      </c>
      <c r="F4156" s="205" t="s">
        <v>13184</v>
      </c>
    </row>
    <row r="4157" spans="1:6" ht="54">
      <c r="A4157" s="201" t="s">
        <v>9599</v>
      </c>
      <c r="B4157" s="204" t="s">
        <v>9600</v>
      </c>
      <c r="C4157" s="201" t="s">
        <v>381</v>
      </c>
      <c r="D4157" s="205" t="s">
        <v>22931</v>
      </c>
      <c r="E4157" s="202" t="s">
        <v>18406</v>
      </c>
      <c r="F4157" s="205" t="s">
        <v>17614</v>
      </c>
    </row>
    <row r="4158" spans="1:6" ht="67.5">
      <c r="A4158" s="201" t="s">
        <v>9601</v>
      </c>
      <c r="B4158" s="204" t="s">
        <v>9602</v>
      </c>
      <c r="C4158" s="201" t="s">
        <v>381</v>
      </c>
      <c r="D4158" s="205" t="s">
        <v>22932</v>
      </c>
      <c r="E4158" s="202" t="s">
        <v>18406</v>
      </c>
      <c r="F4158" s="205" t="s">
        <v>22933</v>
      </c>
    </row>
    <row r="4159" spans="1:6" ht="67.5">
      <c r="A4159" s="201" t="s">
        <v>9603</v>
      </c>
      <c r="B4159" s="204" t="s">
        <v>9604</v>
      </c>
      <c r="C4159" s="201" t="s">
        <v>381</v>
      </c>
      <c r="D4159" s="205" t="s">
        <v>22934</v>
      </c>
      <c r="E4159" s="202" t="s">
        <v>18406</v>
      </c>
      <c r="F4159" s="205" t="s">
        <v>17559</v>
      </c>
    </row>
    <row r="4160" spans="1:6" ht="67.5">
      <c r="A4160" s="201" t="s">
        <v>9606</v>
      </c>
      <c r="B4160" s="204" t="s">
        <v>9607</v>
      </c>
      <c r="C4160" s="201" t="s">
        <v>381</v>
      </c>
      <c r="D4160" s="205" t="s">
        <v>22935</v>
      </c>
      <c r="E4160" s="202" t="s">
        <v>18406</v>
      </c>
      <c r="F4160" s="205" t="s">
        <v>22936</v>
      </c>
    </row>
    <row r="4161" spans="1:6" ht="67.5">
      <c r="A4161" s="201" t="s">
        <v>9609</v>
      </c>
      <c r="B4161" s="204" t="s">
        <v>9610</v>
      </c>
      <c r="C4161" s="201" t="s">
        <v>381</v>
      </c>
      <c r="D4161" s="205" t="s">
        <v>22937</v>
      </c>
      <c r="E4161" s="202" t="s">
        <v>18406</v>
      </c>
      <c r="F4161" s="205" t="s">
        <v>22938</v>
      </c>
    </row>
    <row r="4162" spans="1:6" ht="54">
      <c r="A4162" s="201" t="s">
        <v>9612</v>
      </c>
      <c r="B4162" s="204" t="s">
        <v>9613</v>
      </c>
      <c r="C4162" s="201" t="s">
        <v>381</v>
      </c>
      <c r="D4162" s="205" t="s">
        <v>22939</v>
      </c>
      <c r="E4162" s="202" t="s">
        <v>18406</v>
      </c>
      <c r="F4162" s="205" t="s">
        <v>22940</v>
      </c>
    </row>
    <row r="4163" spans="1:6" ht="54">
      <c r="A4163" s="201" t="s">
        <v>9614</v>
      </c>
      <c r="B4163" s="204" t="s">
        <v>9615</v>
      </c>
      <c r="C4163" s="201" t="s">
        <v>381</v>
      </c>
      <c r="D4163" s="205" t="s">
        <v>21027</v>
      </c>
      <c r="E4163" s="202" t="s">
        <v>18406</v>
      </c>
      <c r="F4163" s="205" t="s">
        <v>8102</v>
      </c>
    </row>
    <row r="4164" spans="1:6" ht="67.5">
      <c r="A4164" s="201" t="s">
        <v>9616</v>
      </c>
      <c r="B4164" s="204" t="s">
        <v>9617</v>
      </c>
      <c r="C4164" s="201" t="s">
        <v>381</v>
      </c>
      <c r="D4164" s="205" t="s">
        <v>22941</v>
      </c>
      <c r="E4164" s="202" t="s">
        <v>18406</v>
      </c>
      <c r="F4164" s="205" t="s">
        <v>22942</v>
      </c>
    </row>
    <row r="4165" spans="1:6" ht="67.5">
      <c r="A4165" s="201" t="s">
        <v>9618</v>
      </c>
      <c r="B4165" s="204" t="s">
        <v>9619</v>
      </c>
      <c r="C4165" s="201" t="s">
        <v>381</v>
      </c>
      <c r="D4165" s="205" t="s">
        <v>22943</v>
      </c>
      <c r="E4165" s="202" t="s">
        <v>18406</v>
      </c>
      <c r="F4165" s="205" t="s">
        <v>22944</v>
      </c>
    </row>
    <row r="4166" spans="1:6" ht="54">
      <c r="A4166" s="201" t="s">
        <v>9620</v>
      </c>
      <c r="B4166" s="204" t="s">
        <v>9621</v>
      </c>
      <c r="C4166" s="201" t="s">
        <v>381</v>
      </c>
      <c r="D4166" s="205" t="s">
        <v>22945</v>
      </c>
      <c r="E4166" s="202" t="s">
        <v>18406</v>
      </c>
      <c r="F4166" s="205" t="s">
        <v>22946</v>
      </c>
    </row>
    <row r="4167" spans="1:6" ht="54">
      <c r="A4167" s="201" t="s">
        <v>9622</v>
      </c>
      <c r="B4167" s="204" t="s">
        <v>9623</v>
      </c>
      <c r="C4167" s="201" t="s">
        <v>381</v>
      </c>
      <c r="D4167" s="205" t="s">
        <v>21242</v>
      </c>
      <c r="E4167" s="202" t="s">
        <v>18406</v>
      </c>
      <c r="F4167" s="205" t="s">
        <v>22947</v>
      </c>
    </row>
    <row r="4168" spans="1:6" ht="54">
      <c r="A4168" s="201" t="s">
        <v>9624</v>
      </c>
      <c r="B4168" s="204" t="s">
        <v>9625</v>
      </c>
      <c r="C4168" s="201" t="s">
        <v>381</v>
      </c>
      <c r="D4168" s="205" t="s">
        <v>22948</v>
      </c>
      <c r="E4168" s="202" t="s">
        <v>18406</v>
      </c>
      <c r="F4168" s="205" t="s">
        <v>17305</v>
      </c>
    </row>
    <row r="4169" spans="1:6" ht="54">
      <c r="A4169" s="201" t="s">
        <v>9627</v>
      </c>
      <c r="B4169" s="204" t="s">
        <v>9628</v>
      </c>
      <c r="C4169" s="201" t="s">
        <v>381</v>
      </c>
      <c r="D4169" s="205" t="s">
        <v>22949</v>
      </c>
      <c r="E4169" s="202" t="s">
        <v>18406</v>
      </c>
      <c r="F4169" s="205" t="s">
        <v>22950</v>
      </c>
    </row>
    <row r="4170" spans="1:6" ht="54">
      <c r="A4170" s="201" t="s">
        <v>9629</v>
      </c>
      <c r="B4170" s="204" t="s">
        <v>9630</v>
      </c>
      <c r="C4170" s="201" t="s">
        <v>381</v>
      </c>
      <c r="D4170" s="205" t="s">
        <v>17993</v>
      </c>
      <c r="E4170" s="202" t="s">
        <v>18406</v>
      </c>
      <c r="F4170" s="205" t="s">
        <v>22951</v>
      </c>
    </row>
    <row r="4171" spans="1:6" ht="54">
      <c r="A4171" s="201" t="s">
        <v>9631</v>
      </c>
      <c r="B4171" s="204" t="s">
        <v>9632</v>
      </c>
      <c r="C4171" s="201" t="s">
        <v>381</v>
      </c>
      <c r="D4171" s="205" t="s">
        <v>17109</v>
      </c>
      <c r="E4171" s="202" t="s">
        <v>18406</v>
      </c>
      <c r="F4171" s="205" t="s">
        <v>19297</v>
      </c>
    </row>
    <row r="4172" spans="1:6" ht="54">
      <c r="A4172" s="201" t="s">
        <v>9633</v>
      </c>
      <c r="B4172" s="204" t="s">
        <v>9634</v>
      </c>
      <c r="C4172" s="201" t="s">
        <v>381</v>
      </c>
      <c r="D4172" s="205" t="s">
        <v>22952</v>
      </c>
      <c r="E4172" s="202" t="s">
        <v>18406</v>
      </c>
      <c r="F4172" s="205" t="s">
        <v>22953</v>
      </c>
    </row>
    <row r="4173" spans="1:6" ht="54">
      <c r="A4173" s="201" t="s">
        <v>9635</v>
      </c>
      <c r="B4173" s="204" t="s">
        <v>9636</v>
      </c>
      <c r="C4173" s="201" t="s">
        <v>381</v>
      </c>
      <c r="D4173" s="205" t="s">
        <v>22954</v>
      </c>
      <c r="E4173" s="202" t="s">
        <v>18406</v>
      </c>
      <c r="F4173" s="205" t="s">
        <v>22955</v>
      </c>
    </row>
    <row r="4174" spans="1:6" ht="54">
      <c r="A4174" s="201" t="s">
        <v>9637</v>
      </c>
      <c r="B4174" s="204" t="s">
        <v>9638</v>
      </c>
      <c r="C4174" s="201" t="s">
        <v>381</v>
      </c>
      <c r="D4174" s="205" t="s">
        <v>17107</v>
      </c>
      <c r="E4174" s="202" t="s">
        <v>18406</v>
      </c>
      <c r="F4174" s="205" t="s">
        <v>14411</v>
      </c>
    </row>
    <row r="4175" spans="1:6" ht="54">
      <c r="A4175" s="201" t="s">
        <v>9639</v>
      </c>
      <c r="B4175" s="204" t="s">
        <v>9640</v>
      </c>
      <c r="C4175" s="201" t="s">
        <v>381</v>
      </c>
      <c r="D4175" s="205" t="s">
        <v>1629</v>
      </c>
      <c r="E4175" s="202" t="s">
        <v>18406</v>
      </c>
      <c r="F4175" s="205" t="s">
        <v>3631</v>
      </c>
    </row>
    <row r="4176" spans="1:6" ht="54">
      <c r="A4176" s="201" t="s">
        <v>9641</v>
      </c>
      <c r="B4176" s="204" t="s">
        <v>9642</v>
      </c>
      <c r="C4176" s="201" t="s">
        <v>381</v>
      </c>
      <c r="D4176" s="205" t="s">
        <v>18877</v>
      </c>
      <c r="E4176" s="202" t="s">
        <v>18406</v>
      </c>
      <c r="F4176" s="205" t="s">
        <v>9087</v>
      </c>
    </row>
    <row r="4177" spans="1:6" ht="54">
      <c r="A4177" s="201" t="s">
        <v>9643</v>
      </c>
      <c r="B4177" s="204" t="s">
        <v>9644</v>
      </c>
      <c r="C4177" s="201" t="s">
        <v>381</v>
      </c>
      <c r="D4177" s="205" t="s">
        <v>2590</v>
      </c>
      <c r="E4177" s="202" t="s">
        <v>18406</v>
      </c>
      <c r="F4177" s="205" t="s">
        <v>18070</v>
      </c>
    </row>
    <row r="4178" spans="1:6" ht="54">
      <c r="A4178" s="201" t="s">
        <v>9645</v>
      </c>
      <c r="B4178" s="204" t="s">
        <v>9646</v>
      </c>
      <c r="C4178" s="201" t="s">
        <v>381</v>
      </c>
      <c r="D4178" s="205" t="s">
        <v>21573</v>
      </c>
      <c r="E4178" s="202" t="s">
        <v>18406</v>
      </c>
      <c r="F4178" s="205" t="s">
        <v>21802</v>
      </c>
    </row>
    <row r="4179" spans="1:6" ht="54">
      <c r="A4179" s="201" t="s">
        <v>9647</v>
      </c>
      <c r="B4179" s="204" t="s">
        <v>9648</v>
      </c>
      <c r="C4179" s="201" t="s">
        <v>381</v>
      </c>
      <c r="D4179" s="205" t="s">
        <v>18782</v>
      </c>
      <c r="E4179" s="202" t="s">
        <v>18406</v>
      </c>
      <c r="F4179" s="205" t="s">
        <v>11423</v>
      </c>
    </row>
    <row r="4180" spans="1:6" ht="54">
      <c r="A4180" s="201" t="s">
        <v>9650</v>
      </c>
      <c r="B4180" s="204" t="s">
        <v>9651</v>
      </c>
      <c r="C4180" s="201" t="s">
        <v>381</v>
      </c>
      <c r="D4180" s="205" t="s">
        <v>9519</v>
      </c>
      <c r="E4180" s="202" t="s">
        <v>18406</v>
      </c>
      <c r="F4180" s="205" t="s">
        <v>22956</v>
      </c>
    </row>
    <row r="4181" spans="1:6" ht="54">
      <c r="A4181" s="201" t="s">
        <v>9652</v>
      </c>
      <c r="B4181" s="204" t="s">
        <v>9653</v>
      </c>
      <c r="C4181" s="201" t="s">
        <v>381</v>
      </c>
      <c r="D4181" s="205" t="s">
        <v>17483</v>
      </c>
      <c r="E4181" s="202" t="s">
        <v>18406</v>
      </c>
      <c r="F4181" s="205" t="s">
        <v>22957</v>
      </c>
    </row>
    <row r="4182" spans="1:6" ht="54">
      <c r="A4182" s="201" t="s">
        <v>9654</v>
      </c>
      <c r="B4182" s="204" t="s">
        <v>9655</v>
      </c>
      <c r="C4182" s="201" t="s">
        <v>381</v>
      </c>
      <c r="D4182" s="205" t="s">
        <v>22958</v>
      </c>
      <c r="E4182" s="202" t="s">
        <v>18406</v>
      </c>
      <c r="F4182" s="205" t="s">
        <v>22959</v>
      </c>
    </row>
    <row r="4183" spans="1:6" ht="54">
      <c r="A4183" s="201" t="s">
        <v>9657</v>
      </c>
      <c r="B4183" s="204" t="s">
        <v>9658</v>
      </c>
      <c r="C4183" s="201" t="s">
        <v>381</v>
      </c>
      <c r="D4183" s="205" t="s">
        <v>22960</v>
      </c>
      <c r="E4183" s="202" t="s">
        <v>18406</v>
      </c>
      <c r="F4183" s="205" t="s">
        <v>22961</v>
      </c>
    </row>
    <row r="4184" spans="1:6" ht="54">
      <c r="A4184" s="201" t="s">
        <v>9659</v>
      </c>
      <c r="B4184" s="204" t="s">
        <v>9660</v>
      </c>
      <c r="C4184" s="201" t="s">
        <v>381</v>
      </c>
      <c r="D4184" s="205" t="s">
        <v>22962</v>
      </c>
      <c r="E4184" s="202" t="s">
        <v>18406</v>
      </c>
      <c r="F4184" s="205" t="s">
        <v>22963</v>
      </c>
    </row>
    <row r="4185" spans="1:6" ht="54">
      <c r="A4185" s="201" t="s">
        <v>9661</v>
      </c>
      <c r="B4185" s="204" t="s">
        <v>9662</v>
      </c>
      <c r="C4185" s="201" t="s">
        <v>381</v>
      </c>
      <c r="D4185" s="205" t="s">
        <v>17244</v>
      </c>
      <c r="E4185" s="202" t="s">
        <v>18406</v>
      </c>
      <c r="F4185" s="205" t="s">
        <v>22964</v>
      </c>
    </row>
    <row r="4186" spans="1:6" ht="54">
      <c r="A4186" s="201" t="s">
        <v>9663</v>
      </c>
      <c r="B4186" s="204" t="s">
        <v>9664</v>
      </c>
      <c r="C4186" s="201" t="s">
        <v>381</v>
      </c>
      <c r="D4186" s="205" t="s">
        <v>21644</v>
      </c>
      <c r="E4186" s="202" t="s">
        <v>18406</v>
      </c>
      <c r="F4186" s="205" t="s">
        <v>22965</v>
      </c>
    </row>
    <row r="4187" spans="1:6" ht="54">
      <c r="A4187" s="201" t="s">
        <v>9666</v>
      </c>
      <c r="B4187" s="204" t="s">
        <v>9667</v>
      </c>
      <c r="C4187" s="201" t="s">
        <v>381</v>
      </c>
      <c r="D4187" s="205" t="s">
        <v>17613</v>
      </c>
      <c r="E4187" s="202" t="s">
        <v>18406</v>
      </c>
      <c r="F4187" s="205" t="s">
        <v>22966</v>
      </c>
    </row>
    <row r="4188" spans="1:6" ht="67.5">
      <c r="A4188" s="201" t="s">
        <v>9669</v>
      </c>
      <c r="B4188" s="204" t="s">
        <v>9670</v>
      </c>
      <c r="C4188" s="201" t="s">
        <v>381</v>
      </c>
      <c r="D4188" s="205" t="s">
        <v>17612</v>
      </c>
      <c r="E4188" s="202" t="s">
        <v>18406</v>
      </c>
      <c r="F4188" s="205" t="s">
        <v>18104</v>
      </c>
    </row>
    <row r="4189" spans="1:6" ht="67.5">
      <c r="A4189" s="201" t="s">
        <v>9671</v>
      </c>
      <c r="B4189" s="204" t="s">
        <v>9672</v>
      </c>
      <c r="C4189" s="201" t="s">
        <v>381</v>
      </c>
      <c r="D4189" s="205" t="s">
        <v>22701</v>
      </c>
      <c r="E4189" s="202" t="s">
        <v>18406</v>
      </c>
      <c r="F4189" s="205" t="s">
        <v>11107</v>
      </c>
    </row>
    <row r="4190" spans="1:6" ht="67.5">
      <c r="A4190" s="201" t="s">
        <v>9673</v>
      </c>
      <c r="B4190" s="204" t="s">
        <v>9674</v>
      </c>
      <c r="C4190" s="201" t="s">
        <v>381</v>
      </c>
      <c r="D4190" s="205" t="s">
        <v>22967</v>
      </c>
      <c r="E4190" s="202" t="s">
        <v>18406</v>
      </c>
      <c r="F4190" s="205" t="s">
        <v>17124</v>
      </c>
    </row>
    <row r="4191" spans="1:6" ht="67.5">
      <c r="A4191" s="201" t="s">
        <v>9676</v>
      </c>
      <c r="B4191" s="204" t="s">
        <v>9677</v>
      </c>
      <c r="C4191" s="201" t="s">
        <v>381</v>
      </c>
      <c r="D4191" s="205" t="s">
        <v>22968</v>
      </c>
      <c r="E4191" s="202" t="s">
        <v>18406</v>
      </c>
      <c r="F4191" s="205" t="s">
        <v>22969</v>
      </c>
    </row>
    <row r="4192" spans="1:6" ht="54">
      <c r="A4192" s="201" t="s">
        <v>9678</v>
      </c>
      <c r="B4192" s="204" t="s">
        <v>9679</v>
      </c>
      <c r="C4192" s="201" t="s">
        <v>381</v>
      </c>
      <c r="D4192" s="205" t="s">
        <v>22970</v>
      </c>
      <c r="E4192" s="202" t="s">
        <v>18406</v>
      </c>
      <c r="F4192" s="205" t="s">
        <v>11971</v>
      </c>
    </row>
    <row r="4193" spans="1:6" ht="54">
      <c r="A4193" s="201" t="s">
        <v>9680</v>
      </c>
      <c r="B4193" s="204" t="s">
        <v>9681</v>
      </c>
      <c r="C4193" s="201" t="s">
        <v>381</v>
      </c>
      <c r="D4193" s="205" t="s">
        <v>22971</v>
      </c>
      <c r="E4193" s="202" t="s">
        <v>18406</v>
      </c>
      <c r="F4193" s="205" t="s">
        <v>19073</v>
      </c>
    </row>
    <row r="4194" spans="1:6" ht="67.5">
      <c r="A4194" s="201" t="s">
        <v>9683</v>
      </c>
      <c r="B4194" s="204" t="s">
        <v>9684</v>
      </c>
      <c r="C4194" s="201" t="s">
        <v>381</v>
      </c>
      <c r="D4194" s="205" t="s">
        <v>22703</v>
      </c>
      <c r="E4194" s="202" t="s">
        <v>18406</v>
      </c>
      <c r="F4194" s="205" t="s">
        <v>22972</v>
      </c>
    </row>
    <row r="4195" spans="1:6" ht="67.5">
      <c r="A4195" s="201" t="s">
        <v>9685</v>
      </c>
      <c r="B4195" s="204" t="s">
        <v>9686</v>
      </c>
      <c r="C4195" s="201" t="s">
        <v>381</v>
      </c>
      <c r="D4195" s="205" t="s">
        <v>22973</v>
      </c>
      <c r="E4195" s="202" t="s">
        <v>18406</v>
      </c>
      <c r="F4195" s="205" t="s">
        <v>22974</v>
      </c>
    </row>
    <row r="4196" spans="1:6" ht="54">
      <c r="A4196" s="201" t="s">
        <v>9687</v>
      </c>
      <c r="B4196" s="204" t="s">
        <v>9688</v>
      </c>
      <c r="C4196" s="201" t="s">
        <v>381</v>
      </c>
      <c r="D4196" s="205" t="s">
        <v>22975</v>
      </c>
      <c r="E4196" s="202" t="s">
        <v>18406</v>
      </c>
      <c r="F4196" s="205" t="s">
        <v>22976</v>
      </c>
    </row>
    <row r="4197" spans="1:6" ht="54">
      <c r="A4197" s="201" t="s">
        <v>9689</v>
      </c>
      <c r="B4197" s="204" t="s">
        <v>9690</v>
      </c>
      <c r="C4197" s="201" t="s">
        <v>381</v>
      </c>
      <c r="D4197" s="205" t="s">
        <v>22977</v>
      </c>
      <c r="E4197" s="202" t="s">
        <v>18406</v>
      </c>
      <c r="F4197" s="205" t="s">
        <v>22978</v>
      </c>
    </row>
    <row r="4198" spans="1:6" ht="54">
      <c r="A4198" s="201" t="s">
        <v>9691</v>
      </c>
      <c r="B4198" s="204" t="s">
        <v>9692</v>
      </c>
      <c r="C4198" s="201" t="s">
        <v>381</v>
      </c>
      <c r="D4198" s="205" t="s">
        <v>22979</v>
      </c>
      <c r="E4198" s="202" t="s">
        <v>18406</v>
      </c>
      <c r="F4198" s="205" t="s">
        <v>22980</v>
      </c>
    </row>
    <row r="4199" spans="1:6" ht="54">
      <c r="A4199" s="201" t="s">
        <v>9693</v>
      </c>
      <c r="B4199" s="204" t="s">
        <v>9694</v>
      </c>
      <c r="C4199" s="201" t="s">
        <v>381</v>
      </c>
      <c r="D4199" s="205" t="s">
        <v>17697</v>
      </c>
      <c r="E4199" s="202" t="s">
        <v>18406</v>
      </c>
      <c r="F4199" s="205" t="s">
        <v>22981</v>
      </c>
    </row>
    <row r="4200" spans="1:6" ht="54">
      <c r="A4200" s="201" t="s">
        <v>9695</v>
      </c>
      <c r="B4200" s="204" t="s">
        <v>9696</v>
      </c>
      <c r="C4200" s="201" t="s">
        <v>381</v>
      </c>
      <c r="D4200" s="205" t="s">
        <v>22982</v>
      </c>
      <c r="E4200" s="202" t="s">
        <v>18406</v>
      </c>
      <c r="F4200" s="205" t="s">
        <v>22983</v>
      </c>
    </row>
    <row r="4201" spans="1:6" ht="54">
      <c r="A4201" s="201" t="s">
        <v>9697</v>
      </c>
      <c r="B4201" s="204" t="s">
        <v>9698</v>
      </c>
      <c r="C4201" s="201" t="s">
        <v>381</v>
      </c>
      <c r="D4201" s="205" t="s">
        <v>7354</v>
      </c>
      <c r="E4201" s="202" t="s">
        <v>18406</v>
      </c>
      <c r="F4201" s="205" t="s">
        <v>22984</v>
      </c>
    </row>
    <row r="4202" spans="1:6" ht="54">
      <c r="A4202" s="201" t="s">
        <v>9700</v>
      </c>
      <c r="B4202" s="204" t="s">
        <v>9701</v>
      </c>
      <c r="C4202" s="201" t="s">
        <v>381</v>
      </c>
      <c r="D4202" s="205" t="s">
        <v>22985</v>
      </c>
      <c r="E4202" s="202" t="s">
        <v>18406</v>
      </c>
      <c r="F4202" s="205" t="s">
        <v>22986</v>
      </c>
    </row>
    <row r="4203" spans="1:6" ht="54">
      <c r="A4203" s="201" t="s">
        <v>9702</v>
      </c>
      <c r="B4203" s="204" t="s">
        <v>9703</v>
      </c>
      <c r="C4203" s="201" t="s">
        <v>381</v>
      </c>
      <c r="D4203" s="205" t="s">
        <v>22987</v>
      </c>
      <c r="E4203" s="202" t="s">
        <v>18406</v>
      </c>
      <c r="F4203" s="205" t="s">
        <v>17683</v>
      </c>
    </row>
    <row r="4204" spans="1:6" ht="54">
      <c r="A4204" s="201" t="s">
        <v>9704</v>
      </c>
      <c r="B4204" s="204" t="s">
        <v>9705</v>
      </c>
      <c r="C4204" s="201" t="s">
        <v>381</v>
      </c>
      <c r="D4204" s="205" t="s">
        <v>21256</v>
      </c>
      <c r="E4204" s="202" t="s">
        <v>18406</v>
      </c>
      <c r="F4204" s="205" t="s">
        <v>17814</v>
      </c>
    </row>
    <row r="4205" spans="1:6" ht="54">
      <c r="A4205" s="201" t="s">
        <v>9707</v>
      </c>
      <c r="B4205" s="204" t="s">
        <v>9708</v>
      </c>
      <c r="C4205" s="201" t="s">
        <v>381</v>
      </c>
      <c r="D4205" s="205" t="s">
        <v>21615</v>
      </c>
      <c r="E4205" s="202" t="s">
        <v>18406</v>
      </c>
      <c r="F4205" s="205" t="s">
        <v>5576</v>
      </c>
    </row>
    <row r="4206" spans="1:6" ht="54">
      <c r="A4206" s="201" t="s">
        <v>9710</v>
      </c>
      <c r="B4206" s="204" t="s">
        <v>9711</v>
      </c>
      <c r="C4206" s="201" t="s">
        <v>381</v>
      </c>
      <c r="D4206" s="205" t="s">
        <v>13709</v>
      </c>
      <c r="E4206" s="202" t="s">
        <v>18406</v>
      </c>
      <c r="F4206" s="205" t="s">
        <v>10362</v>
      </c>
    </row>
    <row r="4207" spans="1:6" ht="54">
      <c r="A4207" s="201" t="s">
        <v>9713</v>
      </c>
      <c r="B4207" s="204" t="s">
        <v>9714</v>
      </c>
      <c r="C4207" s="201" t="s">
        <v>381</v>
      </c>
      <c r="D4207" s="205" t="s">
        <v>1862</v>
      </c>
      <c r="E4207" s="202" t="s">
        <v>18406</v>
      </c>
      <c r="F4207" s="205" t="s">
        <v>17509</v>
      </c>
    </row>
    <row r="4208" spans="1:6" ht="54">
      <c r="A4208" s="201" t="s">
        <v>9716</v>
      </c>
      <c r="B4208" s="204" t="s">
        <v>9717</v>
      </c>
      <c r="C4208" s="201" t="s">
        <v>381</v>
      </c>
      <c r="D4208" s="205" t="s">
        <v>294</v>
      </c>
      <c r="E4208" s="202" t="s">
        <v>18406</v>
      </c>
      <c r="F4208" s="205" t="s">
        <v>19096</v>
      </c>
    </row>
    <row r="4209" spans="1:6" ht="54">
      <c r="A4209" s="201" t="s">
        <v>9719</v>
      </c>
      <c r="B4209" s="204" t="s">
        <v>9720</v>
      </c>
      <c r="C4209" s="201" t="s">
        <v>381</v>
      </c>
      <c r="D4209" s="205" t="s">
        <v>13285</v>
      </c>
      <c r="E4209" s="202" t="s">
        <v>18406</v>
      </c>
      <c r="F4209" s="205" t="s">
        <v>17079</v>
      </c>
    </row>
    <row r="4210" spans="1:6" ht="54">
      <c r="A4210" s="201" t="s">
        <v>9721</v>
      </c>
      <c r="B4210" s="204" t="s">
        <v>9722</v>
      </c>
      <c r="C4210" s="201" t="s">
        <v>381</v>
      </c>
      <c r="D4210" s="205" t="s">
        <v>9712</v>
      </c>
      <c r="E4210" s="202" t="s">
        <v>18406</v>
      </c>
      <c r="F4210" s="205" t="s">
        <v>10968</v>
      </c>
    </row>
    <row r="4211" spans="1:6" ht="54">
      <c r="A4211" s="201" t="s">
        <v>9724</v>
      </c>
      <c r="B4211" s="204" t="s">
        <v>9725</v>
      </c>
      <c r="C4211" s="201" t="s">
        <v>381</v>
      </c>
      <c r="D4211" s="205" t="s">
        <v>9238</v>
      </c>
      <c r="E4211" s="202" t="s">
        <v>18406</v>
      </c>
      <c r="F4211" s="205" t="s">
        <v>10655</v>
      </c>
    </row>
    <row r="4212" spans="1:6" ht="54">
      <c r="A4212" s="201" t="s">
        <v>9726</v>
      </c>
      <c r="B4212" s="204" t="s">
        <v>9727</v>
      </c>
      <c r="C4212" s="201" t="s">
        <v>381</v>
      </c>
      <c r="D4212" s="205" t="s">
        <v>17409</v>
      </c>
      <c r="E4212" s="202" t="s">
        <v>18406</v>
      </c>
      <c r="F4212" s="205" t="s">
        <v>18537</v>
      </c>
    </row>
    <row r="4213" spans="1:6" ht="54">
      <c r="A4213" s="201" t="s">
        <v>9729</v>
      </c>
      <c r="B4213" s="204" t="s">
        <v>9730</v>
      </c>
      <c r="C4213" s="201" t="s">
        <v>381</v>
      </c>
      <c r="D4213" s="205" t="s">
        <v>21609</v>
      </c>
      <c r="E4213" s="202" t="s">
        <v>18406</v>
      </c>
      <c r="F4213" s="205" t="s">
        <v>18701</v>
      </c>
    </row>
    <row r="4214" spans="1:6" ht="54">
      <c r="A4214" s="201" t="s">
        <v>9732</v>
      </c>
      <c r="B4214" s="204" t="s">
        <v>9733</v>
      </c>
      <c r="C4214" s="201" t="s">
        <v>381</v>
      </c>
      <c r="D4214" s="205" t="s">
        <v>7020</v>
      </c>
      <c r="E4214" s="202" t="s">
        <v>18406</v>
      </c>
      <c r="F4214" s="205" t="s">
        <v>6667</v>
      </c>
    </row>
    <row r="4215" spans="1:6" ht="54">
      <c r="A4215" s="201" t="s">
        <v>9735</v>
      </c>
      <c r="B4215" s="204" t="s">
        <v>9736</v>
      </c>
      <c r="C4215" s="201" t="s">
        <v>381</v>
      </c>
      <c r="D4215" s="205" t="s">
        <v>22988</v>
      </c>
      <c r="E4215" s="202" t="s">
        <v>18406</v>
      </c>
      <c r="F4215" s="205" t="s">
        <v>19590</v>
      </c>
    </row>
    <row r="4216" spans="1:6" ht="54">
      <c r="A4216" s="201" t="s">
        <v>9737</v>
      </c>
      <c r="B4216" s="204" t="s">
        <v>9738</v>
      </c>
      <c r="C4216" s="201" t="s">
        <v>381</v>
      </c>
      <c r="D4216" s="205" t="s">
        <v>22989</v>
      </c>
      <c r="E4216" s="202" t="s">
        <v>18406</v>
      </c>
      <c r="F4216" s="205" t="s">
        <v>7150</v>
      </c>
    </row>
    <row r="4217" spans="1:6" ht="54">
      <c r="A4217" s="201" t="s">
        <v>9740</v>
      </c>
      <c r="B4217" s="204" t="s">
        <v>9741</v>
      </c>
      <c r="C4217" s="201" t="s">
        <v>381</v>
      </c>
      <c r="D4217" s="205" t="s">
        <v>14195</v>
      </c>
      <c r="E4217" s="202" t="s">
        <v>18406</v>
      </c>
      <c r="F4217" s="205" t="s">
        <v>6918</v>
      </c>
    </row>
    <row r="4218" spans="1:6" ht="54">
      <c r="A4218" s="201" t="s">
        <v>9742</v>
      </c>
      <c r="B4218" s="204" t="s">
        <v>9743</v>
      </c>
      <c r="C4218" s="201" t="s">
        <v>381</v>
      </c>
      <c r="D4218" s="205" t="s">
        <v>8742</v>
      </c>
      <c r="E4218" s="202" t="s">
        <v>18406</v>
      </c>
      <c r="F4218" s="205" t="s">
        <v>7039</v>
      </c>
    </row>
    <row r="4219" spans="1:6" ht="40.5">
      <c r="A4219" s="201" t="s">
        <v>9744</v>
      </c>
      <c r="B4219" s="204" t="s">
        <v>9745</v>
      </c>
      <c r="C4219" s="201" t="s">
        <v>381</v>
      </c>
      <c r="D4219" s="205" t="s">
        <v>22990</v>
      </c>
      <c r="E4219" s="202" t="s">
        <v>18406</v>
      </c>
      <c r="F4219" s="205" t="s">
        <v>15608</v>
      </c>
    </row>
    <row r="4220" spans="1:6" ht="54">
      <c r="A4220" s="201" t="s">
        <v>9746</v>
      </c>
      <c r="B4220" s="204" t="s">
        <v>9747</v>
      </c>
      <c r="C4220" s="201" t="s">
        <v>381</v>
      </c>
      <c r="D4220" s="205" t="s">
        <v>22991</v>
      </c>
      <c r="E4220" s="202" t="s">
        <v>18406</v>
      </c>
      <c r="F4220" s="205" t="s">
        <v>14563</v>
      </c>
    </row>
    <row r="4221" spans="1:6" ht="40.5">
      <c r="A4221" s="201" t="s">
        <v>9748</v>
      </c>
      <c r="B4221" s="204" t="s">
        <v>9749</v>
      </c>
      <c r="C4221" s="201" t="s">
        <v>381</v>
      </c>
      <c r="D4221" s="205" t="s">
        <v>22992</v>
      </c>
      <c r="E4221" s="202" t="s">
        <v>18406</v>
      </c>
      <c r="F4221" s="205" t="s">
        <v>22993</v>
      </c>
    </row>
    <row r="4222" spans="1:6" ht="54">
      <c r="A4222" s="201" t="s">
        <v>9750</v>
      </c>
      <c r="B4222" s="204" t="s">
        <v>9751</v>
      </c>
      <c r="C4222" s="201" t="s">
        <v>381</v>
      </c>
      <c r="D4222" s="205" t="s">
        <v>22994</v>
      </c>
      <c r="E4222" s="202" t="s">
        <v>18406</v>
      </c>
      <c r="F4222" s="205" t="s">
        <v>22969</v>
      </c>
    </row>
    <row r="4223" spans="1:6" ht="54">
      <c r="A4223" s="201" t="s">
        <v>9752</v>
      </c>
      <c r="B4223" s="204" t="s">
        <v>9753</v>
      </c>
      <c r="C4223" s="201" t="s">
        <v>381</v>
      </c>
      <c r="D4223" s="205" t="s">
        <v>22995</v>
      </c>
      <c r="E4223" s="202" t="s">
        <v>18406</v>
      </c>
      <c r="F4223" s="205" t="s">
        <v>22996</v>
      </c>
    </row>
    <row r="4224" spans="1:6" ht="54">
      <c r="A4224" s="201" t="s">
        <v>9754</v>
      </c>
      <c r="B4224" s="204" t="s">
        <v>9755</v>
      </c>
      <c r="C4224" s="201" t="s">
        <v>381</v>
      </c>
      <c r="D4224" s="205" t="s">
        <v>18448</v>
      </c>
      <c r="E4224" s="202" t="s">
        <v>18406</v>
      </c>
      <c r="F4224" s="205" t="s">
        <v>17453</v>
      </c>
    </row>
    <row r="4225" spans="1:6" ht="54">
      <c r="A4225" s="201" t="s">
        <v>9757</v>
      </c>
      <c r="B4225" s="204" t="s">
        <v>9758</v>
      </c>
      <c r="C4225" s="201" t="s">
        <v>381</v>
      </c>
      <c r="D4225" s="205" t="s">
        <v>22997</v>
      </c>
      <c r="E4225" s="202" t="s">
        <v>18406</v>
      </c>
      <c r="F4225" s="205" t="s">
        <v>22998</v>
      </c>
    </row>
    <row r="4226" spans="1:6" ht="54">
      <c r="A4226" s="201" t="s">
        <v>9759</v>
      </c>
      <c r="B4226" s="204" t="s">
        <v>9760</v>
      </c>
      <c r="C4226" s="201" t="s">
        <v>381</v>
      </c>
      <c r="D4226" s="205" t="s">
        <v>22999</v>
      </c>
      <c r="E4226" s="202" t="s">
        <v>18406</v>
      </c>
      <c r="F4226" s="205" t="s">
        <v>23000</v>
      </c>
    </row>
    <row r="4227" spans="1:6" ht="54">
      <c r="A4227" s="201" t="s">
        <v>9761</v>
      </c>
      <c r="B4227" s="204" t="s">
        <v>9762</v>
      </c>
      <c r="C4227" s="201" t="s">
        <v>381</v>
      </c>
      <c r="D4227" s="205" t="s">
        <v>23001</v>
      </c>
      <c r="E4227" s="202" t="s">
        <v>18406</v>
      </c>
      <c r="F4227" s="205" t="s">
        <v>23002</v>
      </c>
    </row>
    <row r="4228" spans="1:6" ht="54">
      <c r="A4228" s="201" t="s">
        <v>9763</v>
      </c>
      <c r="B4228" s="204" t="s">
        <v>9764</v>
      </c>
      <c r="C4228" s="201" t="s">
        <v>381</v>
      </c>
      <c r="D4228" s="205" t="s">
        <v>23003</v>
      </c>
      <c r="E4228" s="202" t="s">
        <v>18406</v>
      </c>
      <c r="F4228" s="205" t="s">
        <v>14177</v>
      </c>
    </row>
    <row r="4229" spans="1:6" ht="54">
      <c r="A4229" s="201" t="s">
        <v>9765</v>
      </c>
      <c r="B4229" s="204" t="s">
        <v>9766</v>
      </c>
      <c r="C4229" s="201" t="s">
        <v>381</v>
      </c>
      <c r="D4229" s="205" t="s">
        <v>17548</v>
      </c>
      <c r="E4229" s="202" t="s">
        <v>18406</v>
      </c>
      <c r="F4229" s="205" t="s">
        <v>23004</v>
      </c>
    </row>
    <row r="4230" spans="1:6" ht="54">
      <c r="A4230" s="201" t="s">
        <v>9767</v>
      </c>
      <c r="B4230" s="204" t="s">
        <v>9768</v>
      </c>
      <c r="C4230" s="201" t="s">
        <v>381</v>
      </c>
      <c r="D4230" s="205" t="s">
        <v>23005</v>
      </c>
      <c r="E4230" s="202" t="s">
        <v>18406</v>
      </c>
      <c r="F4230" s="205" t="s">
        <v>23006</v>
      </c>
    </row>
    <row r="4231" spans="1:6" ht="54">
      <c r="A4231" s="201" t="s">
        <v>9769</v>
      </c>
      <c r="B4231" s="204" t="s">
        <v>9770</v>
      </c>
      <c r="C4231" s="201" t="s">
        <v>381</v>
      </c>
      <c r="D4231" s="205" t="s">
        <v>23007</v>
      </c>
      <c r="E4231" s="202" t="s">
        <v>18406</v>
      </c>
      <c r="F4231" s="205" t="s">
        <v>23008</v>
      </c>
    </row>
    <row r="4232" spans="1:6" ht="54">
      <c r="A4232" s="201" t="s">
        <v>9771</v>
      </c>
      <c r="B4232" s="204" t="s">
        <v>9772</v>
      </c>
      <c r="C4232" s="201" t="s">
        <v>381</v>
      </c>
      <c r="D4232" s="205" t="s">
        <v>23009</v>
      </c>
      <c r="E4232" s="202" t="s">
        <v>18406</v>
      </c>
      <c r="F4232" s="205" t="s">
        <v>17199</v>
      </c>
    </row>
    <row r="4233" spans="1:6" ht="54">
      <c r="A4233" s="201" t="s">
        <v>9773</v>
      </c>
      <c r="B4233" s="204" t="s">
        <v>9774</v>
      </c>
      <c r="C4233" s="201" t="s">
        <v>381</v>
      </c>
      <c r="D4233" s="205" t="s">
        <v>23010</v>
      </c>
      <c r="E4233" s="202" t="s">
        <v>18406</v>
      </c>
      <c r="F4233" s="205" t="s">
        <v>23011</v>
      </c>
    </row>
    <row r="4234" spans="1:6" ht="54">
      <c r="A4234" s="201" t="s">
        <v>9775</v>
      </c>
      <c r="B4234" s="204" t="s">
        <v>9776</v>
      </c>
      <c r="C4234" s="201" t="s">
        <v>381</v>
      </c>
      <c r="D4234" s="205" t="s">
        <v>23012</v>
      </c>
      <c r="E4234" s="202" t="s">
        <v>18406</v>
      </c>
      <c r="F4234" s="205" t="s">
        <v>11092</v>
      </c>
    </row>
    <row r="4235" spans="1:6" ht="54">
      <c r="A4235" s="201" t="s">
        <v>9778</v>
      </c>
      <c r="B4235" s="204" t="s">
        <v>9779</v>
      </c>
      <c r="C4235" s="201" t="s">
        <v>381</v>
      </c>
      <c r="D4235" s="205" t="s">
        <v>14205</v>
      </c>
      <c r="E4235" s="202" t="s">
        <v>18406</v>
      </c>
      <c r="F4235" s="205" t="s">
        <v>13424</v>
      </c>
    </row>
    <row r="4236" spans="1:6" ht="54">
      <c r="A4236" s="201" t="s">
        <v>9781</v>
      </c>
      <c r="B4236" s="204" t="s">
        <v>9782</v>
      </c>
      <c r="C4236" s="201" t="s">
        <v>381</v>
      </c>
      <c r="D4236" s="205" t="s">
        <v>17468</v>
      </c>
      <c r="E4236" s="202" t="s">
        <v>18406</v>
      </c>
      <c r="F4236" s="205" t="s">
        <v>10496</v>
      </c>
    </row>
    <row r="4237" spans="1:6" ht="54">
      <c r="A4237" s="201" t="s">
        <v>9784</v>
      </c>
      <c r="B4237" s="204" t="s">
        <v>9785</v>
      </c>
      <c r="C4237" s="201" t="s">
        <v>381</v>
      </c>
      <c r="D4237" s="205" t="s">
        <v>23013</v>
      </c>
      <c r="E4237" s="202" t="s">
        <v>18406</v>
      </c>
      <c r="F4237" s="205" t="s">
        <v>23014</v>
      </c>
    </row>
    <row r="4238" spans="1:6" ht="54">
      <c r="A4238" s="201" t="s">
        <v>9787</v>
      </c>
      <c r="B4238" s="204" t="s">
        <v>9788</v>
      </c>
      <c r="C4238" s="201" t="s">
        <v>381</v>
      </c>
      <c r="D4238" s="205" t="s">
        <v>23013</v>
      </c>
      <c r="E4238" s="202" t="s">
        <v>18406</v>
      </c>
      <c r="F4238" s="205" t="s">
        <v>23014</v>
      </c>
    </row>
    <row r="4239" spans="1:6" ht="54">
      <c r="A4239" s="201" t="s">
        <v>9789</v>
      </c>
      <c r="B4239" s="204" t="s">
        <v>9790</v>
      </c>
      <c r="C4239" s="201" t="s">
        <v>381</v>
      </c>
      <c r="D4239" s="205" t="s">
        <v>23013</v>
      </c>
      <c r="E4239" s="202" t="s">
        <v>18406</v>
      </c>
      <c r="F4239" s="205" t="s">
        <v>23014</v>
      </c>
    </row>
    <row r="4240" spans="1:6" ht="54">
      <c r="A4240" s="201" t="s">
        <v>9791</v>
      </c>
      <c r="B4240" s="204" t="s">
        <v>9792</v>
      </c>
      <c r="C4240" s="201" t="s">
        <v>381</v>
      </c>
      <c r="D4240" s="205" t="s">
        <v>23015</v>
      </c>
      <c r="E4240" s="202" t="s">
        <v>18406</v>
      </c>
      <c r="F4240" s="205" t="s">
        <v>17304</v>
      </c>
    </row>
    <row r="4241" spans="1:6" ht="54">
      <c r="A4241" s="201" t="s">
        <v>9793</v>
      </c>
      <c r="B4241" s="204" t="s">
        <v>9794</v>
      </c>
      <c r="C4241" s="201" t="s">
        <v>381</v>
      </c>
      <c r="D4241" s="205" t="s">
        <v>23015</v>
      </c>
      <c r="E4241" s="202" t="s">
        <v>18406</v>
      </c>
      <c r="F4241" s="205" t="s">
        <v>17304</v>
      </c>
    </row>
    <row r="4242" spans="1:6" ht="54">
      <c r="A4242" s="201" t="s">
        <v>9795</v>
      </c>
      <c r="B4242" s="204" t="s">
        <v>9796</v>
      </c>
      <c r="C4242" s="201" t="s">
        <v>381</v>
      </c>
      <c r="D4242" s="205" t="s">
        <v>23016</v>
      </c>
      <c r="E4242" s="202" t="s">
        <v>18406</v>
      </c>
      <c r="F4242" s="205" t="s">
        <v>23017</v>
      </c>
    </row>
    <row r="4243" spans="1:6" ht="54">
      <c r="A4243" s="201" t="s">
        <v>9797</v>
      </c>
      <c r="B4243" s="204" t="s">
        <v>9798</v>
      </c>
      <c r="C4243" s="201" t="s">
        <v>381</v>
      </c>
      <c r="D4243" s="205" t="s">
        <v>23018</v>
      </c>
      <c r="E4243" s="202" t="s">
        <v>18406</v>
      </c>
      <c r="F4243" s="205" t="s">
        <v>23019</v>
      </c>
    </row>
    <row r="4244" spans="1:6" ht="54">
      <c r="A4244" s="201" t="s">
        <v>9799</v>
      </c>
      <c r="B4244" s="204" t="s">
        <v>9800</v>
      </c>
      <c r="C4244" s="201" t="s">
        <v>381</v>
      </c>
      <c r="D4244" s="205" t="s">
        <v>23018</v>
      </c>
      <c r="E4244" s="202" t="s">
        <v>18406</v>
      </c>
      <c r="F4244" s="205" t="s">
        <v>23019</v>
      </c>
    </row>
    <row r="4245" spans="1:6" ht="54">
      <c r="A4245" s="201" t="s">
        <v>9801</v>
      </c>
      <c r="B4245" s="204" t="s">
        <v>9802</v>
      </c>
      <c r="C4245" s="201" t="s">
        <v>381</v>
      </c>
      <c r="D4245" s="205" t="s">
        <v>23020</v>
      </c>
      <c r="E4245" s="202" t="s">
        <v>18406</v>
      </c>
      <c r="F4245" s="205" t="s">
        <v>17700</v>
      </c>
    </row>
    <row r="4246" spans="1:6" ht="54">
      <c r="A4246" s="201" t="s">
        <v>9803</v>
      </c>
      <c r="B4246" s="204" t="s">
        <v>9804</v>
      </c>
      <c r="C4246" s="201" t="s">
        <v>381</v>
      </c>
      <c r="D4246" s="205" t="s">
        <v>21564</v>
      </c>
      <c r="E4246" s="202" t="s">
        <v>18406</v>
      </c>
      <c r="F4246" s="205" t="s">
        <v>22366</v>
      </c>
    </row>
    <row r="4247" spans="1:6" ht="54">
      <c r="A4247" s="201" t="s">
        <v>9805</v>
      </c>
      <c r="B4247" s="204" t="s">
        <v>9806</v>
      </c>
      <c r="C4247" s="201" t="s">
        <v>381</v>
      </c>
      <c r="D4247" s="205" t="s">
        <v>306</v>
      </c>
      <c r="E4247" s="202" t="s">
        <v>18406</v>
      </c>
      <c r="F4247" s="205" t="s">
        <v>18588</v>
      </c>
    </row>
    <row r="4248" spans="1:6" ht="67.5">
      <c r="A4248" s="201" t="s">
        <v>9807</v>
      </c>
      <c r="B4248" s="204" t="s">
        <v>9808</v>
      </c>
      <c r="C4248" s="201" t="s">
        <v>381</v>
      </c>
      <c r="D4248" s="205" t="s">
        <v>23021</v>
      </c>
      <c r="E4248" s="202" t="s">
        <v>18406</v>
      </c>
      <c r="F4248" s="205" t="s">
        <v>22487</v>
      </c>
    </row>
    <row r="4249" spans="1:6" ht="67.5">
      <c r="A4249" s="201" t="s">
        <v>9810</v>
      </c>
      <c r="B4249" s="204" t="s">
        <v>9811</v>
      </c>
      <c r="C4249" s="201" t="s">
        <v>381</v>
      </c>
      <c r="D4249" s="205" t="s">
        <v>23021</v>
      </c>
      <c r="E4249" s="202" t="s">
        <v>18406</v>
      </c>
      <c r="F4249" s="205" t="s">
        <v>22487</v>
      </c>
    </row>
    <row r="4250" spans="1:6" ht="67.5">
      <c r="A4250" s="201" t="s">
        <v>9812</v>
      </c>
      <c r="B4250" s="204" t="s">
        <v>9813</v>
      </c>
      <c r="C4250" s="201" t="s">
        <v>381</v>
      </c>
      <c r="D4250" s="205" t="s">
        <v>17614</v>
      </c>
      <c r="E4250" s="202" t="s">
        <v>18406</v>
      </c>
      <c r="F4250" s="205" t="s">
        <v>17944</v>
      </c>
    </row>
    <row r="4251" spans="1:6" ht="54">
      <c r="A4251" s="201" t="s">
        <v>9814</v>
      </c>
      <c r="B4251" s="204" t="s">
        <v>9815</v>
      </c>
      <c r="C4251" s="201" t="s">
        <v>381</v>
      </c>
      <c r="D4251" s="205" t="s">
        <v>17614</v>
      </c>
      <c r="E4251" s="202" t="s">
        <v>18406</v>
      </c>
      <c r="F4251" s="205" t="s">
        <v>17944</v>
      </c>
    </row>
    <row r="4252" spans="1:6" ht="67.5">
      <c r="A4252" s="201" t="s">
        <v>9816</v>
      </c>
      <c r="B4252" s="204" t="s">
        <v>9817</v>
      </c>
      <c r="C4252" s="201" t="s">
        <v>381</v>
      </c>
      <c r="D4252" s="205" t="s">
        <v>17614</v>
      </c>
      <c r="E4252" s="202" t="s">
        <v>18406</v>
      </c>
      <c r="F4252" s="205" t="s">
        <v>17944</v>
      </c>
    </row>
    <row r="4253" spans="1:6" ht="67.5">
      <c r="A4253" s="201" t="s">
        <v>9818</v>
      </c>
      <c r="B4253" s="204" t="s">
        <v>9819</v>
      </c>
      <c r="C4253" s="201" t="s">
        <v>381</v>
      </c>
      <c r="D4253" s="205" t="s">
        <v>22534</v>
      </c>
      <c r="E4253" s="202" t="s">
        <v>18406</v>
      </c>
      <c r="F4253" s="205" t="s">
        <v>23022</v>
      </c>
    </row>
    <row r="4254" spans="1:6" ht="67.5">
      <c r="A4254" s="201" t="s">
        <v>9820</v>
      </c>
      <c r="B4254" s="204" t="s">
        <v>9821</v>
      </c>
      <c r="C4254" s="201" t="s">
        <v>381</v>
      </c>
      <c r="D4254" s="205" t="s">
        <v>22534</v>
      </c>
      <c r="E4254" s="202" t="s">
        <v>18406</v>
      </c>
      <c r="F4254" s="205" t="s">
        <v>23022</v>
      </c>
    </row>
    <row r="4255" spans="1:6" ht="54">
      <c r="A4255" s="201" t="s">
        <v>9822</v>
      </c>
      <c r="B4255" s="204" t="s">
        <v>9823</v>
      </c>
      <c r="C4255" s="201" t="s">
        <v>381</v>
      </c>
      <c r="D4255" s="205" t="s">
        <v>22534</v>
      </c>
      <c r="E4255" s="202" t="s">
        <v>18406</v>
      </c>
      <c r="F4255" s="205" t="s">
        <v>23022</v>
      </c>
    </row>
    <row r="4256" spans="1:6" ht="67.5">
      <c r="A4256" s="201" t="s">
        <v>9824</v>
      </c>
      <c r="B4256" s="204" t="s">
        <v>9825</v>
      </c>
      <c r="C4256" s="201" t="s">
        <v>381</v>
      </c>
      <c r="D4256" s="205" t="s">
        <v>17564</v>
      </c>
      <c r="E4256" s="202" t="s">
        <v>18406</v>
      </c>
      <c r="F4256" s="205" t="s">
        <v>23023</v>
      </c>
    </row>
    <row r="4257" spans="1:6" ht="54">
      <c r="A4257" s="201" t="s">
        <v>9826</v>
      </c>
      <c r="B4257" s="204" t="s">
        <v>9827</v>
      </c>
      <c r="C4257" s="201" t="s">
        <v>381</v>
      </c>
      <c r="D4257" s="205" t="s">
        <v>17564</v>
      </c>
      <c r="E4257" s="202" t="s">
        <v>18406</v>
      </c>
      <c r="F4257" s="205" t="s">
        <v>23023</v>
      </c>
    </row>
    <row r="4258" spans="1:6" ht="67.5">
      <c r="A4258" s="201" t="s">
        <v>9828</v>
      </c>
      <c r="B4258" s="204" t="s">
        <v>9829</v>
      </c>
      <c r="C4258" s="201" t="s">
        <v>381</v>
      </c>
      <c r="D4258" s="205" t="s">
        <v>23024</v>
      </c>
      <c r="E4258" s="202" t="s">
        <v>18406</v>
      </c>
      <c r="F4258" s="205" t="s">
        <v>23025</v>
      </c>
    </row>
    <row r="4259" spans="1:6" ht="54">
      <c r="A4259" s="201" t="s">
        <v>9831</v>
      </c>
      <c r="B4259" s="204" t="s">
        <v>9832</v>
      </c>
      <c r="C4259" s="201" t="s">
        <v>381</v>
      </c>
      <c r="D4259" s="205" t="s">
        <v>23024</v>
      </c>
      <c r="E4259" s="202" t="s">
        <v>18406</v>
      </c>
      <c r="F4259" s="205" t="s">
        <v>23025</v>
      </c>
    </row>
    <row r="4260" spans="1:6" ht="54">
      <c r="A4260" s="201" t="s">
        <v>9833</v>
      </c>
      <c r="B4260" s="204" t="s">
        <v>9834</v>
      </c>
      <c r="C4260" s="201" t="s">
        <v>381</v>
      </c>
      <c r="D4260" s="205" t="s">
        <v>18526</v>
      </c>
      <c r="E4260" s="202" t="s">
        <v>18406</v>
      </c>
      <c r="F4260" s="205" t="s">
        <v>1331</v>
      </c>
    </row>
    <row r="4261" spans="1:6" ht="54">
      <c r="A4261" s="201" t="s">
        <v>9835</v>
      </c>
      <c r="B4261" s="204" t="s">
        <v>9836</v>
      </c>
      <c r="C4261" s="201" t="s">
        <v>381</v>
      </c>
      <c r="D4261" s="205" t="s">
        <v>23026</v>
      </c>
      <c r="E4261" s="202" t="s">
        <v>18406</v>
      </c>
      <c r="F4261" s="205" t="s">
        <v>21761</v>
      </c>
    </row>
    <row r="4262" spans="1:6" ht="54">
      <c r="A4262" s="201" t="s">
        <v>9837</v>
      </c>
      <c r="B4262" s="204" t="s">
        <v>9838</v>
      </c>
      <c r="C4262" s="201" t="s">
        <v>381</v>
      </c>
      <c r="D4262" s="205" t="s">
        <v>23027</v>
      </c>
      <c r="E4262" s="202" t="s">
        <v>18406</v>
      </c>
      <c r="F4262" s="205" t="s">
        <v>23028</v>
      </c>
    </row>
    <row r="4263" spans="1:6" ht="67.5">
      <c r="A4263" s="201" t="s">
        <v>9839</v>
      </c>
      <c r="B4263" s="204" t="s">
        <v>9840</v>
      </c>
      <c r="C4263" s="201" t="s">
        <v>381</v>
      </c>
      <c r="D4263" s="205" t="s">
        <v>17623</v>
      </c>
      <c r="E4263" s="202" t="s">
        <v>18406</v>
      </c>
      <c r="F4263" s="205" t="s">
        <v>23029</v>
      </c>
    </row>
    <row r="4264" spans="1:6" ht="67.5">
      <c r="A4264" s="201" t="s">
        <v>9842</v>
      </c>
      <c r="B4264" s="204" t="s">
        <v>9843</v>
      </c>
      <c r="C4264" s="201" t="s">
        <v>381</v>
      </c>
      <c r="D4264" s="205" t="s">
        <v>17623</v>
      </c>
      <c r="E4264" s="202" t="s">
        <v>18406</v>
      </c>
      <c r="F4264" s="205" t="s">
        <v>23029</v>
      </c>
    </row>
    <row r="4265" spans="1:6" ht="67.5">
      <c r="A4265" s="201" t="s">
        <v>9844</v>
      </c>
      <c r="B4265" s="204" t="s">
        <v>9845</v>
      </c>
      <c r="C4265" s="201" t="s">
        <v>381</v>
      </c>
      <c r="D4265" s="205" t="s">
        <v>23030</v>
      </c>
      <c r="E4265" s="202" t="s">
        <v>18406</v>
      </c>
      <c r="F4265" s="205" t="s">
        <v>9118</v>
      </c>
    </row>
    <row r="4266" spans="1:6" ht="54">
      <c r="A4266" s="201" t="s">
        <v>9846</v>
      </c>
      <c r="B4266" s="204" t="s">
        <v>9847</v>
      </c>
      <c r="C4266" s="201" t="s">
        <v>381</v>
      </c>
      <c r="D4266" s="205" t="s">
        <v>23030</v>
      </c>
      <c r="E4266" s="202" t="s">
        <v>18406</v>
      </c>
      <c r="F4266" s="205" t="s">
        <v>9118</v>
      </c>
    </row>
    <row r="4267" spans="1:6" ht="67.5">
      <c r="A4267" s="201" t="s">
        <v>9848</v>
      </c>
      <c r="B4267" s="204" t="s">
        <v>9849</v>
      </c>
      <c r="C4267" s="201" t="s">
        <v>381</v>
      </c>
      <c r="D4267" s="205" t="s">
        <v>23030</v>
      </c>
      <c r="E4267" s="202" t="s">
        <v>18406</v>
      </c>
      <c r="F4267" s="205" t="s">
        <v>9118</v>
      </c>
    </row>
    <row r="4268" spans="1:6" ht="67.5">
      <c r="A4268" s="201" t="s">
        <v>9850</v>
      </c>
      <c r="B4268" s="204" t="s">
        <v>9851</v>
      </c>
      <c r="C4268" s="201" t="s">
        <v>381</v>
      </c>
      <c r="D4268" s="205" t="s">
        <v>17707</v>
      </c>
      <c r="E4268" s="202" t="s">
        <v>18406</v>
      </c>
      <c r="F4268" s="205" t="s">
        <v>23031</v>
      </c>
    </row>
    <row r="4269" spans="1:6" ht="67.5">
      <c r="A4269" s="201" t="s">
        <v>9852</v>
      </c>
      <c r="B4269" s="204" t="s">
        <v>9853</v>
      </c>
      <c r="C4269" s="201" t="s">
        <v>381</v>
      </c>
      <c r="D4269" s="205" t="s">
        <v>17707</v>
      </c>
      <c r="E4269" s="202" t="s">
        <v>18406</v>
      </c>
      <c r="F4269" s="205" t="s">
        <v>23031</v>
      </c>
    </row>
    <row r="4270" spans="1:6" ht="54">
      <c r="A4270" s="201" t="s">
        <v>9854</v>
      </c>
      <c r="B4270" s="204" t="s">
        <v>9855</v>
      </c>
      <c r="C4270" s="201" t="s">
        <v>381</v>
      </c>
      <c r="D4270" s="205" t="s">
        <v>17707</v>
      </c>
      <c r="E4270" s="202" t="s">
        <v>18406</v>
      </c>
      <c r="F4270" s="205" t="s">
        <v>23031</v>
      </c>
    </row>
    <row r="4271" spans="1:6" ht="67.5">
      <c r="A4271" s="201" t="s">
        <v>9856</v>
      </c>
      <c r="B4271" s="204" t="s">
        <v>9857</v>
      </c>
      <c r="C4271" s="201" t="s">
        <v>381</v>
      </c>
      <c r="D4271" s="205" t="s">
        <v>23032</v>
      </c>
      <c r="E4271" s="202" t="s">
        <v>18406</v>
      </c>
      <c r="F4271" s="205" t="s">
        <v>23033</v>
      </c>
    </row>
    <row r="4272" spans="1:6" ht="54">
      <c r="A4272" s="201" t="s">
        <v>9858</v>
      </c>
      <c r="B4272" s="204" t="s">
        <v>9859</v>
      </c>
      <c r="C4272" s="201" t="s">
        <v>381</v>
      </c>
      <c r="D4272" s="205" t="s">
        <v>23032</v>
      </c>
      <c r="E4272" s="202" t="s">
        <v>18406</v>
      </c>
      <c r="F4272" s="205" t="s">
        <v>23033</v>
      </c>
    </row>
    <row r="4273" spans="1:6" ht="67.5">
      <c r="A4273" s="201" t="s">
        <v>9860</v>
      </c>
      <c r="B4273" s="204" t="s">
        <v>9861</v>
      </c>
      <c r="C4273" s="201" t="s">
        <v>381</v>
      </c>
      <c r="D4273" s="205" t="s">
        <v>23034</v>
      </c>
      <c r="E4273" s="202" t="s">
        <v>18406</v>
      </c>
      <c r="F4273" s="205" t="s">
        <v>23035</v>
      </c>
    </row>
    <row r="4274" spans="1:6" ht="54">
      <c r="A4274" s="201" t="s">
        <v>9862</v>
      </c>
      <c r="B4274" s="204" t="s">
        <v>9863</v>
      </c>
      <c r="C4274" s="201" t="s">
        <v>381</v>
      </c>
      <c r="D4274" s="205" t="s">
        <v>23034</v>
      </c>
      <c r="E4274" s="202" t="s">
        <v>18406</v>
      </c>
      <c r="F4274" s="205" t="s">
        <v>23035</v>
      </c>
    </row>
    <row r="4275" spans="1:6" ht="54">
      <c r="A4275" s="201" t="s">
        <v>9864</v>
      </c>
      <c r="B4275" s="204" t="s">
        <v>9865</v>
      </c>
      <c r="C4275" s="201" t="s">
        <v>381</v>
      </c>
      <c r="D4275" s="205" t="s">
        <v>6650</v>
      </c>
      <c r="E4275" s="202" t="s">
        <v>18406</v>
      </c>
      <c r="F4275" s="205" t="s">
        <v>6629</v>
      </c>
    </row>
    <row r="4276" spans="1:6" ht="54">
      <c r="A4276" s="201" t="s">
        <v>9867</v>
      </c>
      <c r="B4276" s="204" t="s">
        <v>9868</v>
      </c>
      <c r="C4276" s="201" t="s">
        <v>381</v>
      </c>
      <c r="D4276" s="205" t="s">
        <v>2493</v>
      </c>
      <c r="E4276" s="202" t="s">
        <v>18406</v>
      </c>
      <c r="F4276" s="205" t="s">
        <v>21586</v>
      </c>
    </row>
    <row r="4277" spans="1:6" ht="54">
      <c r="A4277" s="201" t="s">
        <v>9870</v>
      </c>
      <c r="B4277" s="204" t="s">
        <v>9871</v>
      </c>
      <c r="C4277" s="201" t="s">
        <v>381</v>
      </c>
      <c r="D4277" s="205" t="s">
        <v>23036</v>
      </c>
      <c r="E4277" s="202" t="s">
        <v>18406</v>
      </c>
      <c r="F4277" s="205" t="s">
        <v>23037</v>
      </c>
    </row>
    <row r="4278" spans="1:6" ht="67.5">
      <c r="A4278" s="201" t="s">
        <v>9872</v>
      </c>
      <c r="B4278" s="204" t="s">
        <v>9873</v>
      </c>
      <c r="C4278" s="201" t="s">
        <v>381</v>
      </c>
      <c r="D4278" s="205" t="s">
        <v>9576</v>
      </c>
      <c r="E4278" s="202" t="s">
        <v>18406</v>
      </c>
      <c r="F4278" s="205" t="s">
        <v>23038</v>
      </c>
    </row>
    <row r="4279" spans="1:6" ht="67.5">
      <c r="A4279" s="201" t="s">
        <v>9875</v>
      </c>
      <c r="B4279" s="204" t="s">
        <v>9876</v>
      </c>
      <c r="C4279" s="201" t="s">
        <v>381</v>
      </c>
      <c r="D4279" s="205" t="s">
        <v>23039</v>
      </c>
      <c r="E4279" s="202" t="s">
        <v>18406</v>
      </c>
      <c r="F4279" s="205" t="s">
        <v>17588</v>
      </c>
    </row>
    <row r="4280" spans="1:6" ht="54">
      <c r="A4280" s="201" t="s">
        <v>9877</v>
      </c>
      <c r="B4280" s="204" t="s">
        <v>9878</v>
      </c>
      <c r="C4280" s="201" t="s">
        <v>381</v>
      </c>
      <c r="D4280" s="205" t="s">
        <v>17960</v>
      </c>
      <c r="E4280" s="202" t="s">
        <v>18406</v>
      </c>
      <c r="F4280" s="205" t="s">
        <v>22869</v>
      </c>
    </row>
    <row r="4281" spans="1:6" ht="67.5">
      <c r="A4281" s="201" t="s">
        <v>9879</v>
      </c>
      <c r="B4281" s="204" t="s">
        <v>9880</v>
      </c>
      <c r="C4281" s="201" t="s">
        <v>381</v>
      </c>
      <c r="D4281" s="205" t="s">
        <v>23040</v>
      </c>
      <c r="E4281" s="202" t="s">
        <v>18406</v>
      </c>
      <c r="F4281" s="205" t="s">
        <v>6686</v>
      </c>
    </row>
    <row r="4282" spans="1:6" ht="54">
      <c r="A4282" s="201" t="s">
        <v>9881</v>
      </c>
      <c r="B4282" s="204" t="s">
        <v>9882</v>
      </c>
      <c r="C4282" s="201" t="s">
        <v>381</v>
      </c>
      <c r="D4282" s="205" t="s">
        <v>23041</v>
      </c>
      <c r="E4282" s="202" t="s">
        <v>18406</v>
      </c>
      <c r="F4282" s="205" t="s">
        <v>23042</v>
      </c>
    </row>
    <row r="4283" spans="1:6" ht="67.5">
      <c r="A4283" s="201" t="s">
        <v>9883</v>
      </c>
      <c r="B4283" s="204" t="s">
        <v>9884</v>
      </c>
      <c r="C4283" s="201" t="s">
        <v>381</v>
      </c>
      <c r="D4283" s="205" t="s">
        <v>13957</v>
      </c>
      <c r="E4283" s="202" t="s">
        <v>18406</v>
      </c>
      <c r="F4283" s="205" t="s">
        <v>5038</v>
      </c>
    </row>
    <row r="4284" spans="1:6" ht="67.5">
      <c r="A4284" s="201" t="s">
        <v>9885</v>
      </c>
      <c r="B4284" s="204" t="s">
        <v>9886</v>
      </c>
      <c r="C4284" s="201" t="s">
        <v>381</v>
      </c>
      <c r="D4284" s="205" t="s">
        <v>23043</v>
      </c>
      <c r="E4284" s="202" t="s">
        <v>18406</v>
      </c>
      <c r="F4284" s="205" t="s">
        <v>23044</v>
      </c>
    </row>
    <row r="4285" spans="1:6" ht="54">
      <c r="A4285" s="201" t="s">
        <v>9887</v>
      </c>
      <c r="B4285" s="204" t="s">
        <v>9888</v>
      </c>
      <c r="C4285" s="201" t="s">
        <v>381</v>
      </c>
      <c r="D4285" s="205" t="s">
        <v>23045</v>
      </c>
      <c r="E4285" s="202" t="s">
        <v>18406</v>
      </c>
      <c r="F4285" s="205" t="s">
        <v>1695</v>
      </c>
    </row>
    <row r="4286" spans="1:6" ht="67.5">
      <c r="A4286" s="201" t="s">
        <v>9889</v>
      </c>
      <c r="B4286" s="204" t="s">
        <v>9890</v>
      </c>
      <c r="C4286" s="201" t="s">
        <v>381</v>
      </c>
      <c r="D4286" s="205" t="s">
        <v>17482</v>
      </c>
      <c r="E4286" s="202" t="s">
        <v>18406</v>
      </c>
      <c r="F4286" s="205" t="s">
        <v>6003</v>
      </c>
    </row>
    <row r="4287" spans="1:6" ht="54">
      <c r="A4287" s="201" t="s">
        <v>9891</v>
      </c>
      <c r="B4287" s="204" t="s">
        <v>9892</v>
      </c>
      <c r="C4287" s="201" t="s">
        <v>381</v>
      </c>
      <c r="D4287" s="205" t="s">
        <v>23046</v>
      </c>
      <c r="E4287" s="202" t="s">
        <v>18406</v>
      </c>
      <c r="F4287" s="205" t="s">
        <v>23047</v>
      </c>
    </row>
    <row r="4288" spans="1:6" ht="54">
      <c r="A4288" s="201" t="s">
        <v>9893</v>
      </c>
      <c r="B4288" s="204" t="s">
        <v>9894</v>
      </c>
      <c r="C4288" s="201" t="s">
        <v>381</v>
      </c>
      <c r="D4288" s="205" t="s">
        <v>23048</v>
      </c>
      <c r="E4288" s="202" t="s">
        <v>18406</v>
      </c>
      <c r="F4288" s="205" t="s">
        <v>23049</v>
      </c>
    </row>
    <row r="4289" spans="1:6" ht="67.5">
      <c r="A4289" s="201" t="s">
        <v>9895</v>
      </c>
      <c r="B4289" s="204" t="s">
        <v>9896</v>
      </c>
      <c r="C4289" s="201" t="s">
        <v>381</v>
      </c>
      <c r="D4289" s="205" t="s">
        <v>19194</v>
      </c>
      <c r="E4289" s="202" t="s">
        <v>18406</v>
      </c>
      <c r="F4289" s="205" t="s">
        <v>17935</v>
      </c>
    </row>
    <row r="4290" spans="1:6" ht="54">
      <c r="A4290" s="201" t="s">
        <v>9897</v>
      </c>
      <c r="B4290" s="204" t="s">
        <v>9898</v>
      </c>
      <c r="C4290" s="201" t="s">
        <v>381</v>
      </c>
      <c r="D4290" s="205" t="s">
        <v>23050</v>
      </c>
      <c r="E4290" s="202" t="s">
        <v>18406</v>
      </c>
      <c r="F4290" s="205" t="s">
        <v>23051</v>
      </c>
    </row>
    <row r="4291" spans="1:6" ht="54">
      <c r="A4291" s="201" t="s">
        <v>9899</v>
      </c>
      <c r="B4291" s="204" t="s">
        <v>9900</v>
      </c>
      <c r="C4291" s="201" t="s">
        <v>381</v>
      </c>
      <c r="D4291" s="205" t="s">
        <v>23052</v>
      </c>
      <c r="E4291" s="202" t="s">
        <v>18406</v>
      </c>
      <c r="F4291" s="205" t="s">
        <v>23053</v>
      </c>
    </row>
    <row r="4292" spans="1:6" ht="67.5">
      <c r="A4292" s="201" t="s">
        <v>9901</v>
      </c>
      <c r="B4292" s="204" t="s">
        <v>9902</v>
      </c>
      <c r="C4292" s="201" t="s">
        <v>381</v>
      </c>
      <c r="D4292" s="205" t="s">
        <v>23054</v>
      </c>
      <c r="E4292" s="202" t="s">
        <v>18406</v>
      </c>
      <c r="F4292" s="205" t="s">
        <v>23055</v>
      </c>
    </row>
    <row r="4293" spans="1:6" ht="54">
      <c r="A4293" s="201" t="s">
        <v>9903</v>
      </c>
      <c r="B4293" s="204" t="s">
        <v>9904</v>
      </c>
      <c r="C4293" s="201" t="s">
        <v>381</v>
      </c>
      <c r="D4293" s="205" t="s">
        <v>23056</v>
      </c>
      <c r="E4293" s="202" t="s">
        <v>18406</v>
      </c>
      <c r="F4293" s="205" t="s">
        <v>17173</v>
      </c>
    </row>
    <row r="4294" spans="1:6" ht="54">
      <c r="A4294" s="201" t="s">
        <v>9905</v>
      </c>
      <c r="B4294" s="204" t="s">
        <v>9906</v>
      </c>
      <c r="C4294" s="201" t="s">
        <v>381</v>
      </c>
      <c r="D4294" s="205" t="s">
        <v>22875</v>
      </c>
      <c r="E4294" s="202" t="s">
        <v>18406</v>
      </c>
      <c r="F4294" s="205" t="s">
        <v>22876</v>
      </c>
    </row>
    <row r="4295" spans="1:6" ht="67.5">
      <c r="A4295" s="201" t="s">
        <v>9907</v>
      </c>
      <c r="B4295" s="204" t="s">
        <v>9908</v>
      </c>
      <c r="C4295" s="201" t="s">
        <v>381</v>
      </c>
      <c r="D4295" s="205" t="s">
        <v>23057</v>
      </c>
      <c r="E4295" s="202" t="s">
        <v>18406</v>
      </c>
      <c r="F4295" s="205" t="s">
        <v>23058</v>
      </c>
    </row>
    <row r="4296" spans="1:6" ht="54">
      <c r="A4296" s="201" t="s">
        <v>9909</v>
      </c>
      <c r="B4296" s="204" t="s">
        <v>9910</v>
      </c>
      <c r="C4296" s="201" t="s">
        <v>381</v>
      </c>
      <c r="D4296" s="205" t="s">
        <v>23059</v>
      </c>
      <c r="E4296" s="202" t="s">
        <v>18406</v>
      </c>
      <c r="F4296" s="205" t="s">
        <v>23060</v>
      </c>
    </row>
    <row r="4297" spans="1:6" ht="67.5">
      <c r="A4297" s="201" t="s">
        <v>9911</v>
      </c>
      <c r="B4297" s="204" t="s">
        <v>9912</v>
      </c>
      <c r="C4297" s="201" t="s">
        <v>381</v>
      </c>
      <c r="D4297" s="205" t="s">
        <v>17903</v>
      </c>
      <c r="E4297" s="202" t="s">
        <v>18406</v>
      </c>
      <c r="F4297" s="205" t="s">
        <v>17294</v>
      </c>
    </row>
    <row r="4298" spans="1:6" ht="67.5">
      <c r="A4298" s="201" t="s">
        <v>9914</v>
      </c>
      <c r="B4298" s="204" t="s">
        <v>9915</v>
      </c>
      <c r="C4298" s="201" t="s">
        <v>381</v>
      </c>
      <c r="D4298" s="205" t="s">
        <v>17122</v>
      </c>
      <c r="E4298" s="202" t="s">
        <v>18406</v>
      </c>
      <c r="F4298" s="205" t="s">
        <v>17217</v>
      </c>
    </row>
    <row r="4299" spans="1:6" ht="67.5">
      <c r="A4299" s="201" t="s">
        <v>9917</v>
      </c>
      <c r="B4299" s="204" t="s">
        <v>9918</v>
      </c>
      <c r="C4299" s="201" t="s">
        <v>381</v>
      </c>
      <c r="D4299" s="205" t="s">
        <v>23061</v>
      </c>
      <c r="E4299" s="202" t="s">
        <v>18406</v>
      </c>
      <c r="F4299" s="205" t="s">
        <v>294</v>
      </c>
    </row>
    <row r="4300" spans="1:6" ht="67.5">
      <c r="A4300" s="201" t="s">
        <v>9919</v>
      </c>
      <c r="B4300" s="204" t="s">
        <v>9920</v>
      </c>
      <c r="C4300" s="201" t="s">
        <v>381</v>
      </c>
      <c r="D4300" s="205" t="s">
        <v>22861</v>
      </c>
      <c r="E4300" s="202" t="s">
        <v>18406</v>
      </c>
      <c r="F4300" s="205" t="s">
        <v>13312</v>
      </c>
    </row>
    <row r="4301" spans="1:6" ht="67.5">
      <c r="A4301" s="201" t="s">
        <v>9922</v>
      </c>
      <c r="B4301" s="204" t="s">
        <v>9923</v>
      </c>
      <c r="C4301" s="201" t="s">
        <v>381</v>
      </c>
      <c r="D4301" s="205" t="s">
        <v>23062</v>
      </c>
      <c r="E4301" s="202" t="s">
        <v>18406</v>
      </c>
      <c r="F4301" s="205" t="s">
        <v>17487</v>
      </c>
    </row>
    <row r="4302" spans="1:6" ht="67.5">
      <c r="A4302" s="201" t="s">
        <v>9924</v>
      </c>
      <c r="B4302" s="204" t="s">
        <v>9925</v>
      </c>
      <c r="C4302" s="201" t="s">
        <v>381</v>
      </c>
      <c r="D4302" s="205" t="s">
        <v>17912</v>
      </c>
      <c r="E4302" s="202" t="s">
        <v>18406</v>
      </c>
      <c r="F4302" s="205" t="s">
        <v>14205</v>
      </c>
    </row>
    <row r="4303" spans="1:6" ht="54">
      <c r="A4303" s="201" t="s">
        <v>9926</v>
      </c>
      <c r="B4303" s="204" t="s">
        <v>9927</v>
      </c>
      <c r="C4303" s="201" t="s">
        <v>381</v>
      </c>
      <c r="D4303" s="205" t="s">
        <v>17523</v>
      </c>
      <c r="E4303" s="202" t="s">
        <v>18406</v>
      </c>
      <c r="F4303" s="205" t="s">
        <v>6308</v>
      </c>
    </row>
    <row r="4304" spans="1:6" ht="67.5">
      <c r="A4304" s="201" t="s">
        <v>9929</v>
      </c>
      <c r="B4304" s="204" t="s">
        <v>9930</v>
      </c>
      <c r="C4304" s="201" t="s">
        <v>381</v>
      </c>
      <c r="D4304" s="205" t="s">
        <v>23063</v>
      </c>
      <c r="E4304" s="202" t="s">
        <v>18406</v>
      </c>
      <c r="F4304" s="205" t="s">
        <v>9916</v>
      </c>
    </row>
    <row r="4305" spans="1:6" ht="67.5">
      <c r="A4305" s="201" t="s">
        <v>9931</v>
      </c>
      <c r="B4305" s="204" t="s">
        <v>9932</v>
      </c>
      <c r="C4305" s="201" t="s">
        <v>381</v>
      </c>
      <c r="D4305" s="205" t="s">
        <v>23064</v>
      </c>
      <c r="E4305" s="202" t="s">
        <v>18406</v>
      </c>
      <c r="F4305" s="205" t="s">
        <v>23065</v>
      </c>
    </row>
    <row r="4306" spans="1:6" ht="54">
      <c r="A4306" s="201" t="s">
        <v>9934</v>
      </c>
      <c r="B4306" s="204" t="s">
        <v>9935</v>
      </c>
      <c r="C4306" s="201" t="s">
        <v>381</v>
      </c>
      <c r="D4306" s="205" t="s">
        <v>23066</v>
      </c>
      <c r="E4306" s="202" t="s">
        <v>18406</v>
      </c>
      <c r="F4306" s="205" t="s">
        <v>23067</v>
      </c>
    </row>
    <row r="4307" spans="1:6" ht="54">
      <c r="A4307" s="201" t="s">
        <v>9936</v>
      </c>
      <c r="B4307" s="204" t="s">
        <v>9937</v>
      </c>
      <c r="C4307" s="201" t="s">
        <v>381</v>
      </c>
      <c r="D4307" s="205" t="s">
        <v>11084</v>
      </c>
      <c r="E4307" s="202" t="s">
        <v>18406</v>
      </c>
      <c r="F4307" s="205" t="s">
        <v>23068</v>
      </c>
    </row>
    <row r="4308" spans="1:6" ht="67.5">
      <c r="A4308" s="201" t="s">
        <v>9939</v>
      </c>
      <c r="B4308" s="204" t="s">
        <v>9940</v>
      </c>
      <c r="C4308" s="201" t="s">
        <v>381</v>
      </c>
      <c r="D4308" s="205" t="s">
        <v>10658</v>
      </c>
      <c r="E4308" s="202" t="s">
        <v>18406</v>
      </c>
      <c r="F4308" s="205" t="s">
        <v>23069</v>
      </c>
    </row>
    <row r="4309" spans="1:6" ht="54">
      <c r="A4309" s="201" t="s">
        <v>9942</v>
      </c>
      <c r="B4309" s="204" t="s">
        <v>9943</v>
      </c>
      <c r="C4309" s="201" t="s">
        <v>381</v>
      </c>
      <c r="D4309" s="205" t="s">
        <v>23070</v>
      </c>
      <c r="E4309" s="202" t="s">
        <v>18406</v>
      </c>
      <c r="F4309" s="205" t="s">
        <v>23071</v>
      </c>
    </row>
    <row r="4310" spans="1:6" ht="67.5">
      <c r="A4310" s="201" t="s">
        <v>9944</v>
      </c>
      <c r="B4310" s="204" t="s">
        <v>9945</v>
      </c>
      <c r="C4310" s="201" t="s">
        <v>381</v>
      </c>
      <c r="D4310" s="205" t="s">
        <v>17121</v>
      </c>
      <c r="E4310" s="202" t="s">
        <v>18406</v>
      </c>
      <c r="F4310" s="205" t="s">
        <v>17649</v>
      </c>
    </row>
    <row r="4311" spans="1:6" ht="67.5">
      <c r="A4311" s="201" t="s">
        <v>9946</v>
      </c>
      <c r="B4311" s="204" t="s">
        <v>9947</v>
      </c>
      <c r="C4311" s="201" t="s">
        <v>381</v>
      </c>
      <c r="D4311" s="205" t="s">
        <v>23072</v>
      </c>
      <c r="E4311" s="202" t="s">
        <v>18406</v>
      </c>
      <c r="F4311" s="205" t="s">
        <v>20444</v>
      </c>
    </row>
    <row r="4312" spans="1:6" ht="67.5">
      <c r="A4312" s="201" t="s">
        <v>9948</v>
      </c>
      <c r="B4312" s="204" t="s">
        <v>9949</v>
      </c>
      <c r="C4312" s="201" t="s">
        <v>381</v>
      </c>
      <c r="D4312" s="205" t="s">
        <v>10877</v>
      </c>
      <c r="E4312" s="202" t="s">
        <v>18406</v>
      </c>
      <c r="F4312" s="205" t="s">
        <v>23073</v>
      </c>
    </row>
    <row r="4313" spans="1:6" ht="54">
      <c r="A4313" s="201" t="s">
        <v>9950</v>
      </c>
      <c r="B4313" s="204" t="s">
        <v>9951</v>
      </c>
      <c r="C4313" s="201" t="s">
        <v>381</v>
      </c>
      <c r="D4313" s="205" t="s">
        <v>22888</v>
      </c>
      <c r="E4313" s="202" t="s">
        <v>18406</v>
      </c>
      <c r="F4313" s="205" t="s">
        <v>22889</v>
      </c>
    </row>
    <row r="4314" spans="1:6" ht="67.5">
      <c r="A4314" s="201" t="s">
        <v>9952</v>
      </c>
      <c r="B4314" s="204" t="s">
        <v>9953</v>
      </c>
      <c r="C4314" s="201" t="s">
        <v>381</v>
      </c>
      <c r="D4314" s="205" t="s">
        <v>17958</v>
      </c>
      <c r="E4314" s="202" t="s">
        <v>18406</v>
      </c>
      <c r="F4314" s="205" t="s">
        <v>19303</v>
      </c>
    </row>
    <row r="4315" spans="1:6" ht="54">
      <c r="A4315" s="201" t="s">
        <v>9955</v>
      </c>
      <c r="B4315" s="204" t="s">
        <v>9956</v>
      </c>
      <c r="C4315" s="201" t="s">
        <v>381</v>
      </c>
      <c r="D4315" s="205" t="s">
        <v>23074</v>
      </c>
      <c r="E4315" s="202" t="s">
        <v>18406</v>
      </c>
      <c r="F4315" s="205" t="s">
        <v>23075</v>
      </c>
    </row>
    <row r="4316" spans="1:6" ht="67.5">
      <c r="A4316" s="201" t="s">
        <v>9957</v>
      </c>
      <c r="B4316" s="204" t="s">
        <v>9958</v>
      </c>
      <c r="C4316" s="201" t="s">
        <v>381</v>
      </c>
      <c r="D4316" s="205" t="s">
        <v>17470</v>
      </c>
      <c r="E4316" s="202" t="s">
        <v>18406</v>
      </c>
      <c r="F4316" s="205" t="s">
        <v>23076</v>
      </c>
    </row>
    <row r="4317" spans="1:6" ht="67.5">
      <c r="A4317" s="201" t="s">
        <v>9959</v>
      </c>
      <c r="B4317" s="204" t="s">
        <v>9960</v>
      </c>
      <c r="C4317" s="201" t="s">
        <v>381</v>
      </c>
      <c r="D4317" s="205" t="s">
        <v>23077</v>
      </c>
      <c r="E4317" s="202" t="s">
        <v>18406</v>
      </c>
      <c r="F4317" s="205" t="s">
        <v>23078</v>
      </c>
    </row>
    <row r="4318" spans="1:6" ht="67.5">
      <c r="A4318" s="201" t="s">
        <v>9961</v>
      </c>
      <c r="B4318" s="204" t="s">
        <v>9962</v>
      </c>
      <c r="C4318" s="201" t="s">
        <v>381</v>
      </c>
      <c r="D4318" s="205" t="s">
        <v>6448</v>
      </c>
      <c r="E4318" s="202" t="s">
        <v>18406</v>
      </c>
      <c r="F4318" s="205" t="s">
        <v>15574</v>
      </c>
    </row>
    <row r="4319" spans="1:6" ht="67.5">
      <c r="A4319" s="201" t="s">
        <v>9964</v>
      </c>
      <c r="B4319" s="204" t="s">
        <v>9965</v>
      </c>
      <c r="C4319" s="201" t="s">
        <v>381</v>
      </c>
      <c r="D4319" s="205" t="s">
        <v>18877</v>
      </c>
      <c r="E4319" s="202" t="s">
        <v>18406</v>
      </c>
      <c r="F4319" s="205" t="s">
        <v>22581</v>
      </c>
    </row>
    <row r="4320" spans="1:6" ht="67.5">
      <c r="A4320" s="201" t="s">
        <v>9967</v>
      </c>
      <c r="B4320" s="204" t="s">
        <v>9968</v>
      </c>
      <c r="C4320" s="201" t="s">
        <v>381</v>
      </c>
      <c r="D4320" s="205" t="s">
        <v>387</v>
      </c>
      <c r="E4320" s="202" t="s">
        <v>18406</v>
      </c>
      <c r="F4320" s="205" t="s">
        <v>23079</v>
      </c>
    </row>
    <row r="4321" spans="1:6" ht="67.5">
      <c r="A4321" s="201" t="s">
        <v>9970</v>
      </c>
      <c r="B4321" s="204" t="s">
        <v>9971</v>
      </c>
      <c r="C4321" s="201" t="s">
        <v>381</v>
      </c>
      <c r="D4321" s="205" t="s">
        <v>3410</v>
      </c>
      <c r="E4321" s="202" t="s">
        <v>18406</v>
      </c>
      <c r="F4321" s="205" t="s">
        <v>17168</v>
      </c>
    </row>
    <row r="4322" spans="1:6" ht="67.5">
      <c r="A4322" s="201" t="s">
        <v>9972</v>
      </c>
      <c r="B4322" s="204" t="s">
        <v>9973</v>
      </c>
      <c r="C4322" s="201" t="s">
        <v>381</v>
      </c>
      <c r="D4322" s="205" t="s">
        <v>19199</v>
      </c>
      <c r="E4322" s="202" t="s">
        <v>18406</v>
      </c>
      <c r="F4322" s="205" t="s">
        <v>23080</v>
      </c>
    </row>
    <row r="4323" spans="1:6" ht="67.5">
      <c r="A4323" s="201" t="s">
        <v>9974</v>
      </c>
      <c r="B4323" s="204" t="s">
        <v>9975</v>
      </c>
      <c r="C4323" s="201" t="s">
        <v>381</v>
      </c>
      <c r="D4323" s="205" t="s">
        <v>17644</v>
      </c>
      <c r="E4323" s="202" t="s">
        <v>18406</v>
      </c>
      <c r="F4323" s="205" t="s">
        <v>1441</v>
      </c>
    </row>
    <row r="4324" spans="1:6" ht="54">
      <c r="A4324" s="201" t="s">
        <v>9977</v>
      </c>
      <c r="B4324" s="204" t="s">
        <v>9978</v>
      </c>
      <c r="C4324" s="201" t="s">
        <v>381</v>
      </c>
      <c r="D4324" s="205" t="s">
        <v>5594</v>
      </c>
      <c r="E4324" s="202" t="s">
        <v>18406</v>
      </c>
      <c r="F4324" s="205" t="s">
        <v>12210</v>
      </c>
    </row>
    <row r="4325" spans="1:6" ht="67.5">
      <c r="A4325" s="201" t="s">
        <v>9980</v>
      </c>
      <c r="B4325" s="204" t="s">
        <v>9981</v>
      </c>
      <c r="C4325" s="201" t="s">
        <v>381</v>
      </c>
      <c r="D4325" s="205" t="s">
        <v>22346</v>
      </c>
      <c r="E4325" s="202" t="s">
        <v>18406</v>
      </c>
      <c r="F4325" s="205" t="s">
        <v>6399</v>
      </c>
    </row>
    <row r="4326" spans="1:6" ht="67.5">
      <c r="A4326" s="201" t="s">
        <v>9983</v>
      </c>
      <c r="B4326" s="204" t="s">
        <v>9984</v>
      </c>
      <c r="C4326" s="201" t="s">
        <v>381</v>
      </c>
      <c r="D4326" s="205" t="s">
        <v>17910</v>
      </c>
      <c r="E4326" s="202" t="s">
        <v>18406</v>
      </c>
      <c r="F4326" s="205" t="s">
        <v>15215</v>
      </c>
    </row>
    <row r="4327" spans="1:6" ht="54">
      <c r="A4327" s="201" t="s">
        <v>9985</v>
      </c>
      <c r="B4327" s="204" t="s">
        <v>9986</v>
      </c>
      <c r="C4327" s="201" t="s">
        <v>381</v>
      </c>
      <c r="D4327" s="205" t="s">
        <v>23081</v>
      </c>
      <c r="E4327" s="202" t="s">
        <v>18406</v>
      </c>
      <c r="F4327" s="205" t="s">
        <v>23082</v>
      </c>
    </row>
    <row r="4328" spans="1:6" ht="54">
      <c r="A4328" s="201" t="s">
        <v>9987</v>
      </c>
      <c r="B4328" s="204" t="s">
        <v>9988</v>
      </c>
      <c r="C4328" s="201" t="s">
        <v>381</v>
      </c>
      <c r="D4328" s="205" t="s">
        <v>3266</v>
      </c>
      <c r="E4328" s="202" t="s">
        <v>18406</v>
      </c>
      <c r="F4328" s="205" t="s">
        <v>23040</v>
      </c>
    </row>
    <row r="4329" spans="1:6" ht="67.5">
      <c r="A4329" s="201" t="s">
        <v>9989</v>
      </c>
      <c r="B4329" s="204" t="s">
        <v>9990</v>
      </c>
      <c r="C4329" s="201" t="s">
        <v>381</v>
      </c>
      <c r="D4329" s="205" t="s">
        <v>17824</v>
      </c>
      <c r="E4329" s="202" t="s">
        <v>18406</v>
      </c>
      <c r="F4329" s="205" t="s">
        <v>17946</v>
      </c>
    </row>
    <row r="4330" spans="1:6" ht="54">
      <c r="A4330" s="201" t="s">
        <v>9992</v>
      </c>
      <c r="B4330" s="204" t="s">
        <v>9993</v>
      </c>
      <c r="C4330" s="201" t="s">
        <v>381</v>
      </c>
      <c r="D4330" s="205" t="s">
        <v>23083</v>
      </c>
      <c r="E4330" s="202" t="s">
        <v>18406</v>
      </c>
      <c r="F4330" s="205" t="s">
        <v>23084</v>
      </c>
    </row>
    <row r="4331" spans="1:6" ht="67.5">
      <c r="A4331" s="201" t="s">
        <v>9994</v>
      </c>
      <c r="B4331" s="204" t="s">
        <v>9995</v>
      </c>
      <c r="C4331" s="201" t="s">
        <v>381</v>
      </c>
      <c r="D4331" s="205" t="s">
        <v>15380</v>
      </c>
      <c r="E4331" s="202" t="s">
        <v>18406</v>
      </c>
      <c r="F4331" s="205" t="s">
        <v>9969</v>
      </c>
    </row>
    <row r="4332" spans="1:6" ht="67.5">
      <c r="A4332" s="201" t="s">
        <v>9996</v>
      </c>
      <c r="B4332" s="204" t="s">
        <v>9997</v>
      </c>
      <c r="C4332" s="201" t="s">
        <v>381</v>
      </c>
      <c r="D4332" s="205" t="s">
        <v>22375</v>
      </c>
      <c r="E4332" s="202" t="s">
        <v>18406</v>
      </c>
      <c r="F4332" s="205" t="s">
        <v>22778</v>
      </c>
    </row>
    <row r="4333" spans="1:6" ht="67.5">
      <c r="A4333" s="201" t="s">
        <v>9998</v>
      </c>
      <c r="B4333" s="204" t="s">
        <v>9999</v>
      </c>
      <c r="C4333" s="201" t="s">
        <v>381</v>
      </c>
      <c r="D4333" s="205" t="s">
        <v>23085</v>
      </c>
      <c r="E4333" s="202" t="s">
        <v>18406</v>
      </c>
      <c r="F4333" s="205" t="s">
        <v>23086</v>
      </c>
    </row>
    <row r="4334" spans="1:6" ht="54">
      <c r="A4334" s="201" t="s">
        <v>10000</v>
      </c>
      <c r="B4334" s="204" t="s">
        <v>10001</v>
      </c>
      <c r="C4334" s="201" t="s">
        <v>381</v>
      </c>
      <c r="D4334" s="205" t="s">
        <v>11589</v>
      </c>
      <c r="E4334" s="202" t="s">
        <v>18406</v>
      </c>
      <c r="F4334" s="205" t="s">
        <v>17378</v>
      </c>
    </row>
    <row r="4335" spans="1:6" ht="67.5">
      <c r="A4335" s="201" t="s">
        <v>10002</v>
      </c>
      <c r="B4335" s="204" t="s">
        <v>10003</v>
      </c>
      <c r="C4335" s="201" t="s">
        <v>381</v>
      </c>
      <c r="D4335" s="205" t="s">
        <v>13990</v>
      </c>
      <c r="E4335" s="202" t="s">
        <v>18406</v>
      </c>
      <c r="F4335" s="205" t="s">
        <v>23087</v>
      </c>
    </row>
    <row r="4336" spans="1:6" ht="67.5">
      <c r="A4336" s="201" t="s">
        <v>10004</v>
      </c>
      <c r="B4336" s="204" t="s">
        <v>10005</v>
      </c>
      <c r="C4336" s="201" t="s">
        <v>381</v>
      </c>
      <c r="D4336" s="205" t="s">
        <v>23088</v>
      </c>
      <c r="E4336" s="202" t="s">
        <v>18406</v>
      </c>
      <c r="F4336" s="205" t="s">
        <v>23089</v>
      </c>
    </row>
    <row r="4337" spans="1:6" ht="54">
      <c r="A4337" s="201" t="s">
        <v>10007</v>
      </c>
      <c r="B4337" s="204" t="s">
        <v>10008</v>
      </c>
      <c r="C4337" s="201" t="s">
        <v>381</v>
      </c>
      <c r="D4337" s="205" t="s">
        <v>23090</v>
      </c>
      <c r="E4337" s="202" t="s">
        <v>18406</v>
      </c>
      <c r="F4337" s="205" t="s">
        <v>23091</v>
      </c>
    </row>
    <row r="4338" spans="1:6" ht="67.5">
      <c r="A4338" s="201" t="s">
        <v>10009</v>
      </c>
      <c r="B4338" s="204" t="s">
        <v>10010</v>
      </c>
      <c r="C4338" s="201" t="s">
        <v>381</v>
      </c>
      <c r="D4338" s="205" t="s">
        <v>23092</v>
      </c>
      <c r="E4338" s="202" t="s">
        <v>18406</v>
      </c>
      <c r="F4338" s="205" t="s">
        <v>23093</v>
      </c>
    </row>
    <row r="4339" spans="1:6" ht="67.5">
      <c r="A4339" s="201" t="s">
        <v>10011</v>
      </c>
      <c r="B4339" s="204" t="s">
        <v>10012</v>
      </c>
      <c r="C4339" s="201" t="s">
        <v>381</v>
      </c>
      <c r="D4339" s="205" t="s">
        <v>18649</v>
      </c>
      <c r="E4339" s="202" t="s">
        <v>18406</v>
      </c>
      <c r="F4339" s="205" t="s">
        <v>14190</v>
      </c>
    </row>
    <row r="4340" spans="1:6" ht="54">
      <c r="A4340" s="201" t="s">
        <v>10014</v>
      </c>
      <c r="B4340" s="204" t="s">
        <v>10015</v>
      </c>
      <c r="C4340" s="201" t="s">
        <v>381</v>
      </c>
      <c r="D4340" s="205" t="s">
        <v>23094</v>
      </c>
      <c r="E4340" s="202" t="s">
        <v>18406</v>
      </c>
      <c r="F4340" s="205" t="s">
        <v>8919</v>
      </c>
    </row>
    <row r="4341" spans="1:6" ht="67.5">
      <c r="A4341" s="201" t="s">
        <v>10017</v>
      </c>
      <c r="B4341" s="204" t="s">
        <v>10018</v>
      </c>
      <c r="C4341" s="201" t="s">
        <v>381</v>
      </c>
      <c r="D4341" s="205" t="s">
        <v>14215</v>
      </c>
      <c r="E4341" s="202" t="s">
        <v>18406</v>
      </c>
      <c r="F4341" s="205" t="s">
        <v>17206</v>
      </c>
    </row>
    <row r="4342" spans="1:6" ht="67.5">
      <c r="A4342" s="201" t="s">
        <v>10020</v>
      </c>
      <c r="B4342" s="204" t="s">
        <v>10021</v>
      </c>
      <c r="C4342" s="201" t="s">
        <v>381</v>
      </c>
      <c r="D4342" s="205" t="s">
        <v>23095</v>
      </c>
      <c r="E4342" s="202" t="s">
        <v>18406</v>
      </c>
      <c r="F4342" s="205" t="s">
        <v>21658</v>
      </c>
    </row>
    <row r="4343" spans="1:6" ht="54">
      <c r="A4343" s="201" t="s">
        <v>10022</v>
      </c>
      <c r="B4343" s="204" t="s">
        <v>10023</v>
      </c>
      <c r="C4343" s="201" t="s">
        <v>381</v>
      </c>
      <c r="D4343" s="205" t="s">
        <v>17643</v>
      </c>
      <c r="E4343" s="202" t="s">
        <v>18406</v>
      </c>
      <c r="F4343" s="205" t="s">
        <v>23096</v>
      </c>
    </row>
    <row r="4344" spans="1:6" ht="54">
      <c r="A4344" s="201" t="s">
        <v>10024</v>
      </c>
      <c r="B4344" s="204" t="s">
        <v>10025</v>
      </c>
      <c r="C4344" s="201" t="s">
        <v>381</v>
      </c>
      <c r="D4344" s="205" t="s">
        <v>23097</v>
      </c>
      <c r="E4344" s="202" t="s">
        <v>18406</v>
      </c>
      <c r="F4344" s="205" t="s">
        <v>23098</v>
      </c>
    </row>
    <row r="4345" spans="1:6" ht="54">
      <c r="A4345" s="201" t="s">
        <v>10027</v>
      </c>
      <c r="B4345" s="204" t="s">
        <v>10028</v>
      </c>
      <c r="C4345" s="201" t="s">
        <v>381</v>
      </c>
      <c r="D4345" s="205" t="s">
        <v>23099</v>
      </c>
      <c r="E4345" s="202" t="s">
        <v>18406</v>
      </c>
      <c r="F4345" s="205" t="s">
        <v>23100</v>
      </c>
    </row>
    <row r="4346" spans="1:6" ht="54">
      <c r="A4346" s="201" t="s">
        <v>10030</v>
      </c>
      <c r="B4346" s="204" t="s">
        <v>10031</v>
      </c>
      <c r="C4346" s="201" t="s">
        <v>381</v>
      </c>
      <c r="D4346" s="205" t="s">
        <v>23101</v>
      </c>
      <c r="E4346" s="202" t="s">
        <v>18406</v>
      </c>
      <c r="F4346" s="205" t="s">
        <v>23102</v>
      </c>
    </row>
    <row r="4347" spans="1:6" ht="54">
      <c r="A4347" s="201" t="s">
        <v>10032</v>
      </c>
      <c r="B4347" s="204" t="s">
        <v>10033</v>
      </c>
      <c r="C4347" s="201" t="s">
        <v>381</v>
      </c>
      <c r="D4347" s="205" t="s">
        <v>23103</v>
      </c>
      <c r="E4347" s="202" t="s">
        <v>18406</v>
      </c>
      <c r="F4347" s="205" t="s">
        <v>23104</v>
      </c>
    </row>
    <row r="4348" spans="1:6" ht="54">
      <c r="A4348" s="201" t="s">
        <v>10034</v>
      </c>
      <c r="B4348" s="204" t="s">
        <v>10035</v>
      </c>
      <c r="C4348" s="201" t="s">
        <v>381</v>
      </c>
      <c r="D4348" s="205" t="s">
        <v>13783</v>
      </c>
      <c r="E4348" s="202" t="s">
        <v>18406</v>
      </c>
      <c r="F4348" s="205" t="s">
        <v>3631</v>
      </c>
    </row>
    <row r="4349" spans="1:6" ht="81">
      <c r="A4349" s="201" t="s">
        <v>10036</v>
      </c>
      <c r="B4349" s="204" t="s">
        <v>10037</v>
      </c>
      <c r="C4349" s="201" t="s">
        <v>381</v>
      </c>
      <c r="D4349" s="205" t="s">
        <v>23105</v>
      </c>
      <c r="E4349" s="202" t="s">
        <v>18406</v>
      </c>
      <c r="F4349" s="205" t="s">
        <v>13990</v>
      </c>
    </row>
    <row r="4350" spans="1:6" ht="81">
      <c r="A4350" s="201" t="s">
        <v>10038</v>
      </c>
      <c r="B4350" s="204" t="s">
        <v>10039</v>
      </c>
      <c r="C4350" s="201" t="s">
        <v>381</v>
      </c>
      <c r="D4350" s="205" t="s">
        <v>11058</v>
      </c>
      <c r="E4350" s="202" t="s">
        <v>18406</v>
      </c>
      <c r="F4350" s="205" t="s">
        <v>23106</v>
      </c>
    </row>
    <row r="4351" spans="1:6" ht="81">
      <c r="A4351" s="201" t="s">
        <v>10041</v>
      </c>
      <c r="B4351" s="204" t="s">
        <v>10042</v>
      </c>
      <c r="C4351" s="201" t="s">
        <v>381</v>
      </c>
      <c r="D4351" s="205" t="s">
        <v>18445</v>
      </c>
      <c r="E4351" s="202" t="s">
        <v>18406</v>
      </c>
      <c r="F4351" s="205" t="s">
        <v>17059</v>
      </c>
    </row>
    <row r="4352" spans="1:6" ht="81">
      <c r="A4352" s="201" t="s">
        <v>10043</v>
      </c>
      <c r="B4352" s="204" t="s">
        <v>10044</v>
      </c>
      <c r="C4352" s="201" t="s">
        <v>381</v>
      </c>
      <c r="D4352" s="205" t="s">
        <v>23107</v>
      </c>
      <c r="E4352" s="202" t="s">
        <v>18406</v>
      </c>
      <c r="F4352" s="205" t="s">
        <v>23108</v>
      </c>
    </row>
    <row r="4353" spans="1:6" ht="81">
      <c r="A4353" s="201" t="s">
        <v>10046</v>
      </c>
      <c r="B4353" s="204" t="s">
        <v>10047</v>
      </c>
      <c r="C4353" s="201" t="s">
        <v>381</v>
      </c>
      <c r="D4353" s="205" t="s">
        <v>22880</v>
      </c>
      <c r="E4353" s="202" t="s">
        <v>18406</v>
      </c>
      <c r="F4353" s="205" t="s">
        <v>23109</v>
      </c>
    </row>
    <row r="4354" spans="1:6" ht="81">
      <c r="A4354" s="201" t="s">
        <v>10048</v>
      </c>
      <c r="B4354" s="204" t="s">
        <v>10049</v>
      </c>
      <c r="C4354" s="201" t="s">
        <v>381</v>
      </c>
      <c r="D4354" s="205" t="s">
        <v>23110</v>
      </c>
      <c r="E4354" s="202" t="s">
        <v>18406</v>
      </c>
      <c r="F4354" s="205" t="s">
        <v>23111</v>
      </c>
    </row>
    <row r="4355" spans="1:6" ht="81">
      <c r="A4355" s="201" t="s">
        <v>10051</v>
      </c>
      <c r="B4355" s="204" t="s">
        <v>10052</v>
      </c>
      <c r="C4355" s="201" t="s">
        <v>381</v>
      </c>
      <c r="D4355" s="205" t="s">
        <v>23112</v>
      </c>
      <c r="E4355" s="202" t="s">
        <v>18406</v>
      </c>
      <c r="F4355" s="205" t="s">
        <v>23113</v>
      </c>
    </row>
    <row r="4356" spans="1:6" ht="81">
      <c r="A4356" s="201" t="s">
        <v>10053</v>
      </c>
      <c r="B4356" s="204" t="s">
        <v>10054</v>
      </c>
      <c r="C4356" s="201" t="s">
        <v>381</v>
      </c>
      <c r="D4356" s="205" t="s">
        <v>22449</v>
      </c>
      <c r="E4356" s="202" t="s">
        <v>18406</v>
      </c>
      <c r="F4356" s="205" t="s">
        <v>21777</v>
      </c>
    </row>
    <row r="4357" spans="1:6" ht="81">
      <c r="A4357" s="201" t="s">
        <v>10055</v>
      </c>
      <c r="B4357" s="204" t="s">
        <v>10056</v>
      </c>
      <c r="C4357" s="201" t="s">
        <v>381</v>
      </c>
      <c r="D4357" s="205" t="s">
        <v>23114</v>
      </c>
      <c r="E4357" s="202" t="s">
        <v>18406</v>
      </c>
      <c r="F4357" s="205" t="s">
        <v>17264</v>
      </c>
    </row>
    <row r="4358" spans="1:6" ht="81">
      <c r="A4358" s="201" t="s">
        <v>10058</v>
      </c>
      <c r="B4358" s="204" t="s">
        <v>10059</v>
      </c>
      <c r="C4358" s="201" t="s">
        <v>381</v>
      </c>
      <c r="D4358" s="205" t="s">
        <v>23115</v>
      </c>
      <c r="E4358" s="202" t="s">
        <v>18406</v>
      </c>
      <c r="F4358" s="205" t="s">
        <v>23116</v>
      </c>
    </row>
    <row r="4359" spans="1:6" ht="81">
      <c r="A4359" s="201" t="s">
        <v>10060</v>
      </c>
      <c r="B4359" s="204" t="s">
        <v>10061</v>
      </c>
      <c r="C4359" s="201" t="s">
        <v>381</v>
      </c>
      <c r="D4359" s="205" t="s">
        <v>23117</v>
      </c>
      <c r="E4359" s="202" t="s">
        <v>18406</v>
      </c>
      <c r="F4359" s="205" t="s">
        <v>23118</v>
      </c>
    </row>
    <row r="4360" spans="1:6" ht="81">
      <c r="A4360" s="201" t="s">
        <v>10062</v>
      </c>
      <c r="B4360" s="204" t="s">
        <v>10063</v>
      </c>
      <c r="C4360" s="201" t="s">
        <v>381</v>
      </c>
      <c r="D4360" s="205" t="s">
        <v>23119</v>
      </c>
      <c r="E4360" s="202" t="s">
        <v>18406</v>
      </c>
      <c r="F4360" s="205" t="s">
        <v>23120</v>
      </c>
    </row>
    <row r="4361" spans="1:6" ht="81">
      <c r="A4361" s="201" t="s">
        <v>10064</v>
      </c>
      <c r="B4361" s="204" t="s">
        <v>10065</v>
      </c>
      <c r="C4361" s="201" t="s">
        <v>381</v>
      </c>
      <c r="D4361" s="205" t="s">
        <v>23121</v>
      </c>
      <c r="E4361" s="202" t="s">
        <v>18406</v>
      </c>
      <c r="F4361" s="205" t="s">
        <v>23122</v>
      </c>
    </row>
    <row r="4362" spans="1:6" ht="81">
      <c r="A4362" s="201" t="s">
        <v>10066</v>
      </c>
      <c r="B4362" s="204" t="s">
        <v>10067</v>
      </c>
      <c r="C4362" s="201" t="s">
        <v>381</v>
      </c>
      <c r="D4362" s="205" t="s">
        <v>23123</v>
      </c>
      <c r="E4362" s="202" t="s">
        <v>18406</v>
      </c>
      <c r="F4362" s="205" t="s">
        <v>23124</v>
      </c>
    </row>
    <row r="4363" spans="1:6" ht="81">
      <c r="A4363" s="201" t="s">
        <v>10068</v>
      </c>
      <c r="B4363" s="204" t="s">
        <v>10069</v>
      </c>
      <c r="C4363" s="201" t="s">
        <v>381</v>
      </c>
      <c r="D4363" s="205" t="s">
        <v>23125</v>
      </c>
      <c r="E4363" s="202" t="s">
        <v>18406</v>
      </c>
      <c r="F4363" s="205" t="s">
        <v>23126</v>
      </c>
    </row>
    <row r="4364" spans="1:6" ht="67.5">
      <c r="A4364" s="201" t="s">
        <v>10070</v>
      </c>
      <c r="B4364" s="204" t="s">
        <v>10071</v>
      </c>
      <c r="C4364" s="201" t="s">
        <v>381</v>
      </c>
      <c r="D4364" s="205" t="s">
        <v>23127</v>
      </c>
      <c r="E4364" s="202" t="s">
        <v>18406</v>
      </c>
      <c r="F4364" s="205" t="s">
        <v>23128</v>
      </c>
    </row>
    <row r="4365" spans="1:6" ht="67.5">
      <c r="A4365" s="201" t="s">
        <v>10072</v>
      </c>
      <c r="B4365" s="204" t="s">
        <v>10073</v>
      </c>
      <c r="C4365" s="201" t="s">
        <v>381</v>
      </c>
      <c r="D4365" s="205" t="s">
        <v>23129</v>
      </c>
      <c r="E4365" s="202" t="s">
        <v>18406</v>
      </c>
      <c r="F4365" s="205" t="s">
        <v>23130</v>
      </c>
    </row>
    <row r="4366" spans="1:6" ht="67.5">
      <c r="A4366" s="201" t="s">
        <v>10074</v>
      </c>
      <c r="B4366" s="204" t="s">
        <v>10075</v>
      </c>
      <c r="C4366" s="201" t="s">
        <v>381</v>
      </c>
      <c r="D4366" s="205" t="s">
        <v>23131</v>
      </c>
      <c r="E4366" s="202" t="s">
        <v>18406</v>
      </c>
      <c r="F4366" s="205" t="s">
        <v>23132</v>
      </c>
    </row>
    <row r="4367" spans="1:6" ht="67.5">
      <c r="A4367" s="201" t="s">
        <v>10076</v>
      </c>
      <c r="B4367" s="204" t="s">
        <v>10077</v>
      </c>
      <c r="C4367" s="201" t="s">
        <v>381</v>
      </c>
      <c r="D4367" s="205" t="s">
        <v>23133</v>
      </c>
      <c r="E4367" s="202" t="s">
        <v>18406</v>
      </c>
      <c r="F4367" s="205" t="s">
        <v>23134</v>
      </c>
    </row>
    <row r="4368" spans="1:6" ht="81">
      <c r="A4368" s="201" t="s">
        <v>10078</v>
      </c>
      <c r="B4368" s="204" t="s">
        <v>10079</v>
      </c>
      <c r="C4368" s="201" t="s">
        <v>381</v>
      </c>
      <c r="D4368" s="205" t="s">
        <v>23135</v>
      </c>
      <c r="E4368" s="202" t="s">
        <v>18406</v>
      </c>
      <c r="F4368" s="205" t="s">
        <v>23136</v>
      </c>
    </row>
    <row r="4369" spans="1:6" ht="81">
      <c r="A4369" s="201" t="s">
        <v>10080</v>
      </c>
      <c r="B4369" s="204" t="s">
        <v>10081</v>
      </c>
      <c r="C4369" s="201" t="s">
        <v>381</v>
      </c>
      <c r="D4369" s="205" t="s">
        <v>23137</v>
      </c>
      <c r="E4369" s="202" t="s">
        <v>18406</v>
      </c>
      <c r="F4369" s="205" t="s">
        <v>23138</v>
      </c>
    </row>
    <row r="4370" spans="1:6" ht="81">
      <c r="A4370" s="201" t="s">
        <v>10082</v>
      </c>
      <c r="B4370" s="204" t="s">
        <v>10083</v>
      </c>
      <c r="C4370" s="201" t="s">
        <v>381</v>
      </c>
      <c r="D4370" s="205" t="s">
        <v>23139</v>
      </c>
      <c r="E4370" s="202" t="s">
        <v>18406</v>
      </c>
      <c r="F4370" s="205" t="s">
        <v>23140</v>
      </c>
    </row>
    <row r="4371" spans="1:6" ht="81">
      <c r="A4371" s="201" t="s">
        <v>10084</v>
      </c>
      <c r="B4371" s="204" t="s">
        <v>10085</v>
      </c>
      <c r="C4371" s="201" t="s">
        <v>381</v>
      </c>
      <c r="D4371" s="205" t="s">
        <v>23141</v>
      </c>
      <c r="E4371" s="202" t="s">
        <v>18406</v>
      </c>
      <c r="F4371" s="205" t="s">
        <v>3078</v>
      </c>
    </row>
    <row r="4372" spans="1:6" ht="81">
      <c r="A4372" s="201" t="s">
        <v>10086</v>
      </c>
      <c r="B4372" s="204" t="s">
        <v>10087</v>
      </c>
      <c r="C4372" s="201" t="s">
        <v>381</v>
      </c>
      <c r="D4372" s="205" t="s">
        <v>23142</v>
      </c>
      <c r="E4372" s="202" t="s">
        <v>18406</v>
      </c>
      <c r="F4372" s="205" t="s">
        <v>23143</v>
      </c>
    </row>
    <row r="4373" spans="1:6" ht="81">
      <c r="A4373" s="201" t="s">
        <v>10088</v>
      </c>
      <c r="B4373" s="204" t="s">
        <v>10089</v>
      </c>
      <c r="C4373" s="201" t="s">
        <v>381</v>
      </c>
      <c r="D4373" s="205" t="s">
        <v>23144</v>
      </c>
      <c r="E4373" s="202" t="s">
        <v>18406</v>
      </c>
      <c r="F4373" s="205" t="s">
        <v>23145</v>
      </c>
    </row>
    <row r="4374" spans="1:6" ht="67.5">
      <c r="A4374" s="201" t="s">
        <v>10090</v>
      </c>
      <c r="B4374" s="204" t="s">
        <v>10091</v>
      </c>
      <c r="C4374" s="201" t="s">
        <v>381</v>
      </c>
      <c r="D4374" s="205" t="s">
        <v>23146</v>
      </c>
      <c r="E4374" s="202" t="s">
        <v>18406</v>
      </c>
      <c r="F4374" s="205" t="s">
        <v>23147</v>
      </c>
    </row>
    <row r="4375" spans="1:6" ht="67.5">
      <c r="A4375" s="201" t="s">
        <v>10092</v>
      </c>
      <c r="B4375" s="204" t="s">
        <v>10093</v>
      </c>
      <c r="C4375" s="201" t="s">
        <v>381</v>
      </c>
      <c r="D4375" s="205" t="s">
        <v>23148</v>
      </c>
      <c r="E4375" s="202" t="s">
        <v>18406</v>
      </c>
      <c r="F4375" s="205" t="s">
        <v>23149</v>
      </c>
    </row>
    <row r="4376" spans="1:6" ht="67.5">
      <c r="A4376" s="201" t="s">
        <v>10094</v>
      </c>
      <c r="B4376" s="204" t="s">
        <v>10095</v>
      </c>
      <c r="C4376" s="201" t="s">
        <v>381</v>
      </c>
      <c r="D4376" s="205" t="s">
        <v>23150</v>
      </c>
      <c r="E4376" s="202" t="s">
        <v>18406</v>
      </c>
      <c r="F4376" s="205" t="s">
        <v>23151</v>
      </c>
    </row>
    <row r="4377" spans="1:6" ht="67.5">
      <c r="A4377" s="201" t="s">
        <v>10096</v>
      </c>
      <c r="B4377" s="204" t="s">
        <v>10097</v>
      </c>
      <c r="C4377" s="201" t="s">
        <v>381</v>
      </c>
      <c r="D4377" s="205" t="s">
        <v>23152</v>
      </c>
      <c r="E4377" s="202" t="s">
        <v>18406</v>
      </c>
      <c r="F4377" s="205" t="s">
        <v>23153</v>
      </c>
    </row>
    <row r="4378" spans="1:6" ht="81">
      <c r="A4378" s="201" t="s">
        <v>10098</v>
      </c>
      <c r="B4378" s="204" t="s">
        <v>10099</v>
      </c>
      <c r="C4378" s="201" t="s">
        <v>381</v>
      </c>
      <c r="D4378" s="205" t="s">
        <v>17068</v>
      </c>
      <c r="E4378" s="202" t="s">
        <v>18406</v>
      </c>
      <c r="F4378" s="205" t="s">
        <v>22647</v>
      </c>
    </row>
    <row r="4379" spans="1:6" ht="67.5">
      <c r="A4379" s="201" t="s">
        <v>10101</v>
      </c>
      <c r="B4379" s="204" t="s">
        <v>10102</v>
      </c>
      <c r="C4379" s="201" t="s">
        <v>381</v>
      </c>
      <c r="D4379" s="205" t="s">
        <v>2596</v>
      </c>
      <c r="E4379" s="202" t="s">
        <v>18406</v>
      </c>
      <c r="F4379" s="205" t="s">
        <v>2269</v>
      </c>
    </row>
    <row r="4380" spans="1:6" ht="81">
      <c r="A4380" s="201" t="s">
        <v>10103</v>
      </c>
      <c r="B4380" s="204" t="s">
        <v>10104</v>
      </c>
      <c r="C4380" s="201" t="s">
        <v>381</v>
      </c>
      <c r="D4380" s="205" t="s">
        <v>1165</v>
      </c>
      <c r="E4380" s="202" t="s">
        <v>18406</v>
      </c>
      <c r="F4380" s="205" t="s">
        <v>17834</v>
      </c>
    </row>
    <row r="4381" spans="1:6" ht="67.5">
      <c r="A4381" s="201" t="s">
        <v>10106</v>
      </c>
      <c r="B4381" s="204" t="s">
        <v>10107</v>
      </c>
      <c r="C4381" s="201" t="s">
        <v>381</v>
      </c>
      <c r="D4381" s="205" t="s">
        <v>1079</v>
      </c>
      <c r="E4381" s="202" t="s">
        <v>18406</v>
      </c>
      <c r="F4381" s="205" t="s">
        <v>17067</v>
      </c>
    </row>
    <row r="4382" spans="1:6" ht="81">
      <c r="A4382" s="201" t="s">
        <v>10108</v>
      </c>
      <c r="B4382" s="204" t="s">
        <v>10109</v>
      </c>
      <c r="C4382" s="201" t="s">
        <v>381</v>
      </c>
      <c r="D4382" s="205" t="s">
        <v>17296</v>
      </c>
      <c r="E4382" s="202" t="s">
        <v>18406</v>
      </c>
      <c r="F4382" s="205" t="s">
        <v>3808</v>
      </c>
    </row>
    <row r="4383" spans="1:6" ht="67.5">
      <c r="A4383" s="201" t="s">
        <v>10110</v>
      </c>
      <c r="B4383" s="204" t="s">
        <v>10111</v>
      </c>
      <c r="C4383" s="201" t="s">
        <v>381</v>
      </c>
      <c r="D4383" s="205" t="s">
        <v>14309</v>
      </c>
      <c r="E4383" s="202" t="s">
        <v>18406</v>
      </c>
      <c r="F4383" s="205" t="s">
        <v>21261</v>
      </c>
    </row>
    <row r="4384" spans="1:6" ht="81">
      <c r="A4384" s="201" t="s">
        <v>10112</v>
      </c>
      <c r="B4384" s="204" t="s">
        <v>10113</v>
      </c>
      <c r="C4384" s="201" t="s">
        <v>381</v>
      </c>
      <c r="D4384" s="205" t="s">
        <v>5650</v>
      </c>
      <c r="E4384" s="202" t="s">
        <v>18406</v>
      </c>
      <c r="F4384" s="205" t="s">
        <v>17280</v>
      </c>
    </row>
    <row r="4385" spans="1:6" ht="67.5">
      <c r="A4385" s="201" t="s">
        <v>10115</v>
      </c>
      <c r="B4385" s="204" t="s">
        <v>10116</v>
      </c>
      <c r="C4385" s="201" t="s">
        <v>381</v>
      </c>
      <c r="D4385" s="205" t="s">
        <v>5700</v>
      </c>
      <c r="E4385" s="202" t="s">
        <v>18406</v>
      </c>
      <c r="F4385" s="205" t="s">
        <v>6437</v>
      </c>
    </row>
    <row r="4386" spans="1:6" ht="81">
      <c r="A4386" s="201" t="s">
        <v>10117</v>
      </c>
      <c r="B4386" s="204" t="s">
        <v>10118</v>
      </c>
      <c r="C4386" s="201" t="s">
        <v>381</v>
      </c>
      <c r="D4386" s="205" t="s">
        <v>22710</v>
      </c>
      <c r="E4386" s="202" t="s">
        <v>18406</v>
      </c>
      <c r="F4386" s="205" t="s">
        <v>18050</v>
      </c>
    </row>
    <row r="4387" spans="1:6" ht="67.5">
      <c r="A4387" s="201" t="s">
        <v>10120</v>
      </c>
      <c r="B4387" s="204" t="s">
        <v>10121</v>
      </c>
      <c r="C4387" s="201" t="s">
        <v>381</v>
      </c>
      <c r="D4387" s="205" t="s">
        <v>18102</v>
      </c>
      <c r="E4387" s="202" t="s">
        <v>18406</v>
      </c>
      <c r="F4387" s="205" t="s">
        <v>23154</v>
      </c>
    </row>
    <row r="4388" spans="1:6" ht="81">
      <c r="A4388" s="201" t="s">
        <v>10123</v>
      </c>
      <c r="B4388" s="204" t="s">
        <v>10124</v>
      </c>
      <c r="C4388" s="201" t="s">
        <v>381</v>
      </c>
      <c r="D4388" s="205" t="s">
        <v>4216</v>
      </c>
      <c r="E4388" s="202" t="s">
        <v>18406</v>
      </c>
      <c r="F4388" s="205" t="s">
        <v>17537</v>
      </c>
    </row>
    <row r="4389" spans="1:6" ht="67.5">
      <c r="A4389" s="201" t="s">
        <v>10125</v>
      </c>
      <c r="B4389" s="204" t="s">
        <v>10126</v>
      </c>
      <c r="C4389" s="201" t="s">
        <v>381</v>
      </c>
      <c r="D4389" s="205" t="s">
        <v>11589</v>
      </c>
      <c r="E4389" s="202" t="s">
        <v>18406</v>
      </c>
      <c r="F4389" s="205" t="s">
        <v>23155</v>
      </c>
    </row>
    <row r="4390" spans="1:6" ht="81">
      <c r="A4390" s="201" t="s">
        <v>10127</v>
      </c>
      <c r="B4390" s="204" t="s">
        <v>10128</v>
      </c>
      <c r="C4390" s="201" t="s">
        <v>381</v>
      </c>
      <c r="D4390" s="205" t="s">
        <v>23156</v>
      </c>
      <c r="E4390" s="202" t="s">
        <v>18406</v>
      </c>
      <c r="F4390" s="205" t="s">
        <v>23157</v>
      </c>
    </row>
    <row r="4391" spans="1:6" ht="67.5">
      <c r="A4391" s="201" t="s">
        <v>10129</v>
      </c>
      <c r="B4391" s="204" t="s">
        <v>10130</v>
      </c>
      <c r="C4391" s="201" t="s">
        <v>381</v>
      </c>
      <c r="D4391" s="205" t="s">
        <v>23158</v>
      </c>
      <c r="E4391" s="202" t="s">
        <v>18406</v>
      </c>
      <c r="F4391" s="205" t="s">
        <v>23159</v>
      </c>
    </row>
    <row r="4392" spans="1:6" ht="81">
      <c r="A4392" s="201" t="s">
        <v>10131</v>
      </c>
      <c r="B4392" s="204" t="s">
        <v>10132</v>
      </c>
      <c r="C4392" s="201" t="s">
        <v>381</v>
      </c>
      <c r="D4392" s="205" t="s">
        <v>2626</v>
      </c>
      <c r="E4392" s="202" t="s">
        <v>18406</v>
      </c>
      <c r="F4392" s="205" t="s">
        <v>21645</v>
      </c>
    </row>
    <row r="4393" spans="1:6" ht="67.5">
      <c r="A4393" s="201" t="s">
        <v>10133</v>
      </c>
      <c r="B4393" s="204" t="s">
        <v>10134</v>
      </c>
      <c r="C4393" s="201" t="s">
        <v>381</v>
      </c>
      <c r="D4393" s="205" t="s">
        <v>23160</v>
      </c>
      <c r="E4393" s="202" t="s">
        <v>18406</v>
      </c>
      <c r="F4393" s="205" t="s">
        <v>23161</v>
      </c>
    </row>
    <row r="4394" spans="1:6" ht="81">
      <c r="A4394" s="201" t="s">
        <v>10135</v>
      </c>
      <c r="B4394" s="204" t="s">
        <v>10136</v>
      </c>
      <c r="C4394" s="201" t="s">
        <v>381</v>
      </c>
      <c r="D4394" s="205" t="s">
        <v>2433</v>
      </c>
      <c r="E4394" s="202" t="s">
        <v>18406</v>
      </c>
      <c r="F4394" s="205" t="s">
        <v>17524</v>
      </c>
    </row>
    <row r="4395" spans="1:6" ht="67.5">
      <c r="A4395" s="201" t="s">
        <v>10137</v>
      </c>
      <c r="B4395" s="204" t="s">
        <v>10138</v>
      </c>
      <c r="C4395" s="201" t="s">
        <v>381</v>
      </c>
      <c r="D4395" s="205" t="s">
        <v>23162</v>
      </c>
      <c r="E4395" s="202" t="s">
        <v>18406</v>
      </c>
      <c r="F4395" s="205" t="s">
        <v>8866</v>
      </c>
    </row>
    <row r="4396" spans="1:6" ht="67.5">
      <c r="A4396" s="201" t="s">
        <v>10139</v>
      </c>
      <c r="B4396" s="204" t="s">
        <v>10140</v>
      </c>
      <c r="C4396" s="201" t="s">
        <v>381</v>
      </c>
      <c r="D4396" s="205" t="s">
        <v>17575</v>
      </c>
      <c r="E4396" s="202" t="s">
        <v>18406</v>
      </c>
      <c r="F4396" s="205" t="s">
        <v>23162</v>
      </c>
    </row>
    <row r="4397" spans="1:6" ht="67.5">
      <c r="A4397" s="201" t="s">
        <v>10141</v>
      </c>
      <c r="B4397" s="204" t="s">
        <v>10142</v>
      </c>
      <c r="C4397" s="201" t="s">
        <v>381</v>
      </c>
      <c r="D4397" s="205" t="s">
        <v>15571</v>
      </c>
      <c r="E4397" s="202" t="s">
        <v>18406</v>
      </c>
      <c r="F4397" s="205" t="s">
        <v>11384</v>
      </c>
    </row>
    <row r="4398" spans="1:6" ht="67.5">
      <c r="A4398" s="201" t="s">
        <v>10143</v>
      </c>
      <c r="B4398" s="204" t="s">
        <v>10144</v>
      </c>
      <c r="C4398" s="201" t="s">
        <v>381</v>
      </c>
      <c r="D4398" s="205" t="s">
        <v>17820</v>
      </c>
      <c r="E4398" s="202" t="s">
        <v>18406</v>
      </c>
      <c r="F4398" s="205" t="s">
        <v>13768</v>
      </c>
    </row>
    <row r="4399" spans="1:6" ht="67.5">
      <c r="A4399" s="201" t="s">
        <v>10146</v>
      </c>
      <c r="B4399" s="204" t="s">
        <v>10147</v>
      </c>
      <c r="C4399" s="201" t="s">
        <v>381</v>
      </c>
      <c r="D4399" s="205" t="s">
        <v>10153</v>
      </c>
      <c r="E4399" s="202" t="s">
        <v>18406</v>
      </c>
      <c r="F4399" s="205" t="s">
        <v>21510</v>
      </c>
    </row>
    <row r="4400" spans="1:6" ht="67.5">
      <c r="A4400" s="201" t="s">
        <v>10149</v>
      </c>
      <c r="B4400" s="204" t="s">
        <v>10150</v>
      </c>
      <c r="C4400" s="201" t="s">
        <v>381</v>
      </c>
      <c r="D4400" s="205" t="s">
        <v>23163</v>
      </c>
      <c r="E4400" s="202" t="s">
        <v>18406</v>
      </c>
      <c r="F4400" s="205" t="s">
        <v>3799</v>
      </c>
    </row>
    <row r="4401" spans="1:6" ht="67.5">
      <c r="A4401" s="201" t="s">
        <v>10151</v>
      </c>
      <c r="B4401" s="204" t="s">
        <v>10152</v>
      </c>
      <c r="C4401" s="201" t="s">
        <v>381</v>
      </c>
      <c r="D4401" s="205" t="s">
        <v>17350</v>
      </c>
      <c r="E4401" s="202" t="s">
        <v>18406</v>
      </c>
      <c r="F4401" s="205" t="s">
        <v>21798</v>
      </c>
    </row>
    <row r="4402" spans="1:6" ht="67.5">
      <c r="A4402" s="201" t="s">
        <v>10154</v>
      </c>
      <c r="B4402" s="204" t="s">
        <v>10155</v>
      </c>
      <c r="C4402" s="201" t="s">
        <v>381</v>
      </c>
      <c r="D4402" s="205" t="s">
        <v>23164</v>
      </c>
      <c r="E4402" s="202" t="s">
        <v>18406</v>
      </c>
      <c r="F4402" s="205" t="s">
        <v>19248</v>
      </c>
    </row>
    <row r="4403" spans="1:6" ht="67.5">
      <c r="A4403" s="201" t="s">
        <v>10156</v>
      </c>
      <c r="B4403" s="204" t="s">
        <v>10157</v>
      </c>
      <c r="C4403" s="201" t="s">
        <v>381</v>
      </c>
      <c r="D4403" s="205" t="s">
        <v>23165</v>
      </c>
      <c r="E4403" s="202" t="s">
        <v>18406</v>
      </c>
      <c r="F4403" s="205" t="s">
        <v>17944</v>
      </c>
    </row>
    <row r="4404" spans="1:6" ht="67.5">
      <c r="A4404" s="201" t="s">
        <v>10158</v>
      </c>
      <c r="B4404" s="204" t="s">
        <v>10159</v>
      </c>
      <c r="C4404" s="201" t="s">
        <v>381</v>
      </c>
      <c r="D4404" s="205" t="s">
        <v>23166</v>
      </c>
      <c r="E4404" s="202" t="s">
        <v>18406</v>
      </c>
      <c r="F4404" s="205" t="s">
        <v>23167</v>
      </c>
    </row>
    <row r="4405" spans="1:6" ht="67.5">
      <c r="A4405" s="201" t="s">
        <v>10160</v>
      </c>
      <c r="B4405" s="204" t="s">
        <v>10161</v>
      </c>
      <c r="C4405" s="201" t="s">
        <v>381</v>
      </c>
      <c r="D4405" s="205" t="s">
        <v>17927</v>
      </c>
      <c r="E4405" s="202" t="s">
        <v>18406</v>
      </c>
      <c r="F4405" s="205" t="s">
        <v>18765</v>
      </c>
    </row>
    <row r="4406" spans="1:6" ht="67.5">
      <c r="A4406" s="201" t="s">
        <v>10162</v>
      </c>
      <c r="B4406" s="204" t="s">
        <v>10163</v>
      </c>
      <c r="C4406" s="201" t="s">
        <v>381</v>
      </c>
      <c r="D4406" s="205" t="s">
        <v>23168</v>
      </c>
      <c r="E4406" s="202" t="s">
        <v>18406</v>
      </c>
      <c r="F4406" s="205" t="s">
        <v>17764</v>
      </c>
    </row>
    <row r="4407" spans="1:6" ht="67.5">
      <c r="A4407" s="201" t="s">
        <v>10164</v>
      </c>
      <c r="B4407" s="204" t="s">
        <v>10165</v>
      </c>
      <c r="C4407" s="201" t="s">
        <v>381</v>
      </c>
      <c r="D4407" s="205" t="s">
        <v>11357</v>
      </c>
      <c r="E4407" s="202" t="s">
        <v>18406</v>
      </c>
      <c r="F4407" s="205" t="s">
        <v>18083</v>
      </c>
    </row>
    <row r="4408" spans="1:6" ht="67.5">
      <c r="A4408" s="201" t="s">
        <v>10166</v>
      </c>
      <c r="B4408" s="204" t="s">
        <v>10167</v>
      </c>
      <c r="C4408" s="201" t="s">
        <v>381</v>
      </c>
      <c r="D4408" s="205" t="s">
        <v>23169</v>
      </c>
      <c r="E4408" s="202" t="s">
        <v>18406</v>
      </c>
      <c r="F4408" s="205" t="s">
        <v>23170</v>
      </c>
    </row>
    <row r="4409" spans="1:6" ht="67.5">
      <c r="A4409" s="201" t="s">
        <v>10168</v>
      </c>
      <c r="B4409" s="204" t="s">
        <v>10169</v>
      </c>
      <c r="C4409" s="201" t="s">
        <v>381</v>
      </c>
      <c r="D4409" s="205" t="s">
        <v>23171</v>
      </c>
      <c r="E4409" s="202" t="s">
        <v>18406</v>
      </c>
      <c r="F4409" s="205" t="s">
        <v>23172</v>
      </c>
    </row>
    <row r="4410" spans="1:6" ht="67.5">
      <c r="A4410" s="201" t="s">
        <v>10170</v>
      </c>
      <c r="B4410" s="204" t="s">
        <v>10171</v>
      </c>
      <c r="C4410" s="201" t="s">
        <v>381</v>
      </c>
      <c r="D4410" s="205" t="s">
        <v>17896</v>
      </c>
      <c r="E4410" s="202" t="s">
        <v>18406</v>
      </c>
      <c r="F4410" s="205" t="s">
        <v>6614</v>
      </c>
    </row>
    <row r="4411" spans="1:6" ht="81">
      <c r="A4411" s="201" t="s">
        <v>10173</v>
      </c>
      <c r="B4411" s="204" t="s">
        <v>10174</v>
      </c>
      <c r="C4411" s="201" t="s">
        <v>381</v>
      </c>
      <c r="D4411" s="205" t="s">
        <v>2459</v>
      </c>
      <c r="E4411" s="202" t="s">
        <v>18406</v>
      </c>
      <c r="F4411" s="205" t="s">
        <v>19411</v>
      </c>
    </row>
    <row r="4412" spans="1:6" ht="67.5">
      <c r="A4412" s="201" t="s">
        <v>10175</v>
      </c>
      <c r="B4412" s="204" t="s">
        <v>10176</v>
      </c>
      <c r="C4412" s="201" t="s">
        <v>381</v>
      </c>
      <c r="D4412" s="205" t="s">
        <v>3349</v>
      </c>
      <c r="E4412" s="202" t="s">
        <v>18406</v>
      </c>
      <c r="F4412" s="205" t="s">
        <v>6899</v>
      </c>
    </row>
    <row r="4413" spans="1:6" ht="67.5">
      <c r="A4413" s="201" t="s">
        <v>10178</v>
      </c>
      <c r="B4413" s="204" t="s">
        <v>10179</v>
      </c>
      <c r="C4413" s="201" t="s">
        <v>381</v>
      </c>
      <c r="D4413" s="205" t="s">
        <v>3799</v>
      </c>
      <c r="E4413" s="202" t="s">
        <v>18406</v>
      </c>
      <c r="F4413" s="205" t="s">
        <v>23173</v>
      </c>
    </row>
    <row r="4414" spans="1:6" ht="67.5">
      <c r="A4414" s="201" t="s">
        <v>10181</v>
      </c>
      <c r="B4414" s="204" t="s">
        <v>10182</v>
      </c>
      <c r="C4414" s="201" t="s">
        <v>381</v>
      </c>
      <c r="D4414" s="205" t="s">
        <v>16172</v>
      </c>
      <c r="E4414" s="202" t="s">
        <v>18406</v>
      </c>
      <c r="F4414" s="205" t="s">
        <v>17390</v>
      </c>
    </row>
    <row r="4415" spans="1:6" ht="67.5">
      <c r="A4415" s="201" t="s">
        <v>10183</v>
      </c>
      <c r="B4415" s="204" t="s">
        <v>10184</v>
      </c>
      <c r="C4415" s="201" t="s">
        <v>381</v>
      </c>
      <c r="D4415" s="205" t="s">
        <v>7921</v>
      </c>
      <c r="E4415" s="202" t="s">
        <v>18406</v>
      </c>
      <c r="F4415" s="205" t="s">
        <v>3295</v>
      </c>
    </row>
    <row r="4416" spans="1:6" ht="67.5">
      <c r="A4416" s="201" t="s">
        <v>10186</v>
      </c>
      <c r="B4416" s="204" t="s">
        <v>10187</v>
      </c>
      <c r="C4416" s="201" t="s">
        <v>381</v>
      </c>
      <c r="D4416" s="205" t="s">
        <v>17050</v>
      </c>
      <c r="E4416" s="202" t="s">
        <v>18406</v>
      </c>
      <c r="F4416" s="205" t="s">
        <v>12744</v>
      </c>
    </row>
    <row r="4417" spans="1:6" ht="67.5">
      <c r="A4417" s="201" t="s">
        <v>10189</v>
      </c>
      <c r="B4417" s="204" t="s">
        <v>10190</v>
      </c>
      <c r="C4417" s="201" t="s">
        <v>381</v>
      </c>
      <c r="D4417" s="205" t="s">
        <v>18701</v>
      </c>
      <c r="E4417" s="202" t="s">
        <v>18406</v>
      </c>
      <c r="F4417" s="205" t="s">
        <v>9573</v>
      </c>
    </row>
    <row r="4418" spans="1:6" ht="67.5">
      <c r="A4418" s="201" t="s">
        <v>10191</v>
      </c>
      <c r="B4418" s="204" t="s">
        <v>10192</v>
      </c>
      <c r="C4418" s="201" t="s">
        <v>381</v>
      </c>
      <c r="D4418" s="205" t="s">
        <v>23174</v>
      </c>
      <c r="E4418" s="202" t="s">
        <v>18406</v>
      </c>
      <c r="F4418" s="205" t="s">
        <v>20642</v>
      </c>
    </row>
    <row r="4419" spans="1:6" ht="67.5">
      <c r="A4419" s="201" t="s">
        <v>10194</v>
      </c>
      <c r="B4419" s="204" t="s">
        <v>10195</v>
      </c>
      <c r="C4419" s="201" t="s">
        <v>381</v>
      </c>
      <c r="D4419" s="205" t="s">
        <v>23175</v>
      </c>
      <c r="E4419" s="202" t="s">
        <v>18406</v>
      </c>
      <c r="F4419" s="205" t="s">
        <v>23176</v>
      </c>
    </row>
    <row r="4420" spans="1:6" ht="67.5">
      <c r="A4420" s="201" t="s">
        <v>10197</v>
      </c>
      <c r="B4420" s="204" t="s">
        <v>10198</v>
      </c>
      <c r="C4420" s="201" t="s">
        <v>381</v>
      </c>
      <c r="D4420" s="205" t="s">
        <v>23177</v>
      </c>
      <c r="E4420" s="202" t="s">
        <v>18406</v>
      </c>
      <c r="F4420" s="205" t="s">
        <v>23013</v>
      </c>
    </row>
    <row r="4421" spans="1:6" ht="67.5">
      <c r="A4421" s="201" t="s">
        <v>10200</v>
      </c>
      <c r="B4421" s="204" t="s">
        <v>10201</v>
      </c>
      <c r="C4421" s="201" t="s">
        <v>381</v>
      </c>
      <c r="D4421" s="205" t="s">
        <v>23178</v>
      </c>
      <c r="E4421" s="202" t="s">
        <v>18406</v>
      </c>
      <c r="F4421" s="205" t="s">
        <v>23179</v>
      </c>
    </row>
    <row r="4422" spans="1:6" ht="67.5">
      <c r="A4422" s="201" t="s">
        <v>10202</v>
      </c>
      <c r="B4422" s="204" t="s">
        <v>10203</v>
      </c>
      <c r="C4422" s="201" t="s">
        <v>381</v>
      </c>
      <c r="D4422" s="205" t="s">
        <v>23180</v>
      </c>
      <c r="E4422" s="202" t="s">
        <v>18406</v>
      </c>
      <c r="F4422" s="205" t="s">
        <v>17125</v>
      </c>
    </row>
    <row r="4423" spans="1:6" ht="67.5">
      <c r="A4423" s="201" t="s">
        <v>10204</v>
      </c>
      <c r="B4423" s="204" t="s">
        <v>10205</v>
      </c>
      <c r="C4423" s="201" t="s">
        <v>381</v>
      </c>
      <c r="D4423" s="205" t="s">
        <v>543</v>
      </c>
      <c r="E4423" s="202" t="s">
        <v>18406</v>
      </c>
      <c r="F4423" s="205" t="s">
        <v>23181</v>
      </c>
    </row>
    <row r="4424" spans="1:6" ht="67.5">
      <c r="A4424" s="201" t="s">
        <v>10206</v>
      </c>
      <c r="B4424" s="204" t="s">
        <v>10207</v>
      </c>
      <c r="C4424" s="201" t="s">
        <v>381</v>
      </c>
      <c r="D4424" s="205" t="s">
        <v>23182</v>
      </c>
      <c r="E4424" s="202" t="s">
        <v>18406</v>
      </c>
      <c r="F4424" s="205" t="s">
        <v>23183</v>
      </c>
    </row>
    <row r="4425" spans="1:6" ht="81">
      <c r="A4425" s="201" t="s">
        <v>10208</v>
      </c>
      <c r="B4425" s="204" t="s">
        <v>10209</v>
      </c>
      <c r="C4425" s="201" t="s">
        <v>381</v>
      </c>
      <c r="D4425" s="205" t="s">
        <v>17485</v>
      </c>
      <c r="E4425" s="202" t="s">
        <v>18406</v>
      </c>
      <c r="F4425" s="205" t="s">
        <v>23184</v>
      </c>
    </row>
    <row r="4426" spans="1:6" ht="81">
      <c r="A4426" s="201" t="s">
        <v>10211</v>
      </c>
      <c r="B4426" s="204" t="s">
        <v>10212</v>
      </c>
      <c r="C4426" s="201" t="s">
        <v>381</v>
      </c>
      <c r="D4426" s="205" t="s">
        <v>12657</v>
      </c>
      <c r="E4426" s="202" t="s">
        <v>18406</v>
      </c>
      <c r="F4426" s="205" t="s">
        <v>9190</v>
      </c>
    </row>
    <row r="4427" spans="1:6" ht="81">
      <c r="A4427" s="201" t="s">
        <v>10214</v>
      </c>
      <c r="B4427" s="204" t="s">
        <v>10215</v>
      </c>
      <c r="C4427" s="201" t="s">
        <v>381</v>
      </c>
      <c r="D4427" s="205" t="s">
        <v>21655</v>
      </c>
      <c r="E4427" s="202" t="s">
        <v>18406</v>
      </c>
      <c r="F4427" s="205" t="s">
        <v>18110</v>
      </c>
    </row>
    <row r="4428" spans="1:6" ht="81">
      <c r="A4428" s="201" t="s">
        <v>10216</v>
      </c>
      <c r="B4428" s="204" t="s">
        <v>10217</v>
      </c>
      <c r="C4428" s="201" t="s">
        <v>381</v>
      </c>
      <c r="D4428" s="205" t="s">
        <v>17405</v>
      </c>
      <c r="E4428" s="202" t="s">
        <v>18406</v>
      </c>
      <c r="F4428" s="205" t="s">
        <v>23185</v>
      </c>
    </row>
    <row r="4429" spans="1:6" ht="81">
      <c r="A4429" s="201" t="s">
        <v>10219</v>
      </c>
      <c r="B4429" s="204" t="s">
        <v>10220</v>
      </c>
      <c r="C4429" s="201" t="s">
        <v>381</v>
      </c>
      <c r="D4429" s="205" t="s">
        <v>23186</v>
      </c>
      <c r="E4429" s="202" t="s">
        <v>18406</v>
      </c>
      <c r="F4429" s="205" t="s">
        <v>17137</v>
      </c>
    </row>
    <row r="4430" spans="1:6" ht="81">
      <c r="A4430" s="201" t="s">
        <v>10221</v>
      </c>
      <c r="B4430" s="204" t="s">
        <v>10222</v>
      </c>
      <c r="C4430" s="201" t="s">
        <v>381</v>
      </c>
      <c r="D4430" s="205" t="s">
        <v>23187</v>
      </c>
      <c r="E4430" s="202" t="s">
        <v>18406</v>
      </c>
      <c r="F4430" s="205" t="s">
        <v>23188</v>
      </c>
    </row>
    <row r="4431" spans="1:6" ht="81">
      <c r="A4431" s="201" t="s">
        <v>10224</v>
      </c>
      <c r="B4431" s="204" t="s">
        <v>10225</v>
      </c>
      <c r="C4431" s="201" t="s">
        <v>381</v>
      </c>
      <c r="D4431" s="205" t="s">
        <v>23189</v>
      </c>
      <c r="E4431" s="202" t="s">
        <v>18406</v>
      </c>
      <c r="F4431" s="205" t="s">
        <v>23190</v>
      </c>
    </row>
    <row r="4432" spans="1:6" ht="81">
      <c r="A4432" s="201" t="s">
        <v>10226</v>
      </c>
      <c r="B4432" s="204" t="s">
        <v>10227</v>
      </c>
      <c r="C4432" s="201" t="s">
        <v>381</v>
      </c>
      <c r="D4432" s="205" t="s">
        <v>18724</v>
      </c>
      <c r="E4432" s="202" t="s">
        <v>18406</v>
      </c>
      <c r="F4432" s="205" t="s">
        <v>23191</v>
      </c>
    </row>
    <row r="4433" spans="1:6" ht="67.5">
      <c r="A4433" s="201" t="s">
        <v>10228</v>
      </c>
      <c r="B4433" s="204" t="s">
        <v>10229</v>
      </c>
      <c r="C4433" s="201" t="s">
        <v>381</v>
      </c>
      <c r="D4433" s="205" t="s">
        <v>17390</v>
      </c>
      <c r="E4433" s="202" t="s">
        <v>18406</v>
      </c>
      <c r="F4433" s="205" t="s">
        <v>10623</v>
      </c>
    </row>
    <row r="4434" spans="1:6" ht="67.5">
      <c r="A4434" s="201" t="s">
        <v>10230</v>
      </c>
      <c r="B4434" s="204" t="s">
        <v>10231</v>
      </c>
      <c r="C4434" s="201" t="s">
        <v>381</v>
      </c>
      <c r="D4434" s="205" t="s">
        <v>2264</v>
      </c>
      <c r="E4434" s="202" t="s">
        <v>18406</v>
      </c>
      <c r="F4434" s="205" t="s">
        <v>6414</v>
      </c>
    </row>
    <row r="4435" spans="1:6" ht="67.5">
      <c r="A4435" s="201" t="s">
        <v>10233</v>
      </c>
      <c r="B4435" s="204" t="s">
        <v>10234</v>
      </c>
      <c r="C4435" s="201" t="s">
        <v>381</v>
      </c>
      <c r="D4435" s="205" t="s">
        <v>23192</v>
      </c>
      <c r="E4435" s="202" t="s">
        <v>18406</v>
      </c>
      <c r="F4435" s="205" t="s">
        <v>23193</v>
      </c>
    </row>
    <row r="4436" spans="1:6" ht="67.5">
      <c r="A4436" s="201" t="s">
        <v>10235</v>
      </c>
      <c r="B4436" s="204" t="s">
        <v>10236</v>
      </c>
      <c r="C4436" s="201" t="s">
        <v>381</v>
      </c>
      <c r="D4436" s="205" t="s">
        <v>9207</v>
      </c>
      <c r="E4436" s="202" t="s">
        <v>18406</v>
      </c>
      <c r="F4436" s="205" t="s">
        <v>5570</v>
      </c>
    </row>
    <row r="4437" spans="1:6" ht="67.5">
      <c r="A4437" s="201" t="s">
        <v>10237</v>
      </c>
      <c r="B4437" s="204" t="s">
        <v>10238</v>
      </c>
      <c r="C4437" s="201" t="s">
        <v>381</v>
      </c>
      <c r="D4437" s="205" t="s">
        <v>17555</v>
      </c>
      <c r="E4437" s="202" t="s">
        <v>18406</v>
      </c>
      <c r="F4437" s="205" t="s">
        <v>23194</v>
      </c>
    </row>
    <row r="4438" spans="1:6" ht="67.5">
      <c r="A4438" s="201" t="s">
        <v>10239</v>
      </c>
      <c r="B4438" s="204" t="s">
        <v>10240</v>
      </c>
      <c r="C4438" s="201" t="s">
        <v>381</v>
      </c>
      <c r="D4438" s="205" t="s">
        <v>10560</v>
      </c>
      <c r="E4438" s="202" t="s">
        <v>18406</v>
      </c>
      <c r="F4438" s="205" t="s">
        <v>17663</v>
      </c>
    </row>
    <row r="4439" spans="1:6" ht="67.5">
      <c r="A4439" s="201" t="s">
        <v>10242</v>
      </c>
      <c r="B4439" s="204" t="s">
        <v>10243</v>
      </c>
      <c r="C4439" s="201" t="s">
        <v>381</v>
      </c>
      <c r="D4439" s="205" t="s">
        <v>17626</v>
      </c>
      <c r="E4439" s="202" t="s">
        <v>18406</v>
      </c>
      <c r="F4439" s="205" t="s">
        <v>9398</v>
      </c>
    </row>
    <row r="4440" spans="1:6" ht="67.5">
      <c r="A4440" s="201" t="s">
        <v>10244</v>
      </c>
      <c r="B4440" s="204" t="s">
        <v>10245</v>
      </c>
      <c r="C4440" s="201" t="s">
        <v>381</v>
      </c>
      <c r="D4440" s="205" t="s">
        <v>10609</v>
      </c>
      <c r="E4440" s="202" t="s">
        <v>18406</v>
      </c>
      <c r="F4440" s="205" t="s">
        <v>17479</v>
      </c>
    </row>
    <row r="4441" spans="1:6" ht="67.5">
      <c r="A4441" s="201" t="s">
        <v>10246</v>
      </c>
      <c r="B4441" s="204" t="s">
        <v>10247</v>
      </c>
      <c r="C4441" s="201" t="s">
        <v>381</v>
      </c>
      <c r="D4441" s="205" t="s">
        <v>5995</v>
      </c>
      <c r="E4441" s="202" t="s">
        <v>18406</v>
      </c>
      <c r="F4441" s="205" t="s">
        <v>23195</v>
      </c>
    </row>
    <row r="4442" spans="1:6" ht="67.5">
      <c r="A4442" s="201" t="s">
        <v>10248</v>
      </c>
      <c r="B4442" s="204" t="s">
        <v>10249</v>
      </c>
      <c r="C4442" s="201" t="s">
        <v>381</v>
      </c>
      <c r="D4442" s="205" t="s">
        <v>18440</v>
      </c>
      <c r="E4442" s="202" t="s">
        <v>18406</v>
      </c>
      <c r="F4442" s="205" t="s">
        <v>17462</v>
      </c>
    </row>
    <row r="4443" spans="1:6" ht="67.5">
      <c r="A4443" s="201" t="s">
        <v>10250</v>
      </c>
      <c r="B4443" s="204" t="s">
        <v>10251</v>
      </c>
      <c r="C4443" s="201" t="s">
        <v>381</v>
      </c>
      <c r="D4443" s="205" t="s">
        <v>23196</v>
      </c>
      <c r="E4443" s="202" t="s">
        <v>18406</v>
      </c>
      <c r="F4443" s="205" t="s">
        <v>23197</v>
      </c>
    </row>
    <row r="4444" spans="1:6" ht="67.5">
      <c r="A4444" s="201" t="s">
        <v>10252</v>
      </c>
      <c r="B4444" s="204" t="s">
        <v>10253</v>
      </c>
      <c r="C4444" s="201" t="s">
        <v>381</v>
      </c>
      <c r="D4444" s="205" t="s">
        <v>23198</v>
      </c>
      <c r="E4444" s="202" t="s">
        <v>18406</v>
      </c>
      <c r="F4444" s="205" t="s">
        <v>23199</v>
      </c>
    </row>
    <row r="4445" spans="1:6" ht="67.5">
      <c r="A4445" s="201" t="s">
        <v>10254</v>
      </c>
      <c r="B4445" s="204" t="s">
        <v>10255</v>
      </c>
      <c r="C4445" s="201" t="s">
        <v>381</v>
      </c>
      <c r="D4445" s="205" t="s">
        <v>23200</v>
      </c>
      <c r="E4445" s="202" t="s">
        <v>18406</v>
      </c>
      <c r="F4445" s="205" t="s">
        <v>23201</v>
      </c>
    </row>
    <row r="4446" spans="1:6" ht="67.5">
      <c r="A4446" s="201" t="s">
        <v>10257</v>
      </c>
      <c r="B4446" s="204" t="s">
        <v>10258</v>
      </c>
      <c r="C4446" s="201" t="s">
        <v>381</v>
      </c>
      <c r="D4446" s="205" t="s">
        <v>23202</v>
      </c>
      <c r="E4446" s="202" t="s">
        <v>18406</v>
      </c>
      <c r="F4446" s="205" t="s">
        <v>23203</v>
      </c>
    </row>
    <row r="4447" spans="1:6" ht="67.5">
      <c r="A4447" s="201" t="s">
        <v>10259</v>
      </c>
      <c r="B4447" s="204" t="s">
        <v>10260</v>
      </c>
      <c r="C4447" s="201" t="s">
        <v>381</v>
      </c>
      <c r="D4447" s="205" t="s">
        <v>23204</v>
      </c>
      <c r="E4447" s="202" t="s">
        <v>18406</v>
      </c>
      <c r="F4447" s="205" t="s">
        <v>23205</v>
      </c>
    </row>
    <row r="4448" spans="1:6" ht="67.5">
      <c r="A4448" s="201" t="s">
        <v>10261</v>
      </c>
      <c r="B4448" s="204" t="s">
        <v>10262</v>
      </c>
      <c r="C4448" s="201" t="s">
        <v>381</v>
      </c>
      <c r="D4448" s="205" t="s">
        <v>17517</v>
      </c>
      <c r="E4448" s="202" t="s">
        <v>18406</v>
      </c>
      <c r="F4448" s="205" t="s">
        <v>12641</v>
      </c>
    </row>
    <row r="4449" spans="1:6" ht="67.5">
      <c r="A4449" s="201" t="s">
        <v>10264</v>
      </c>
      <c r="B4449" s="204" t="s">
        <v>10265</v>
      </c>
      <c r="C4449" s="201" t="s">
        <v>381</v>
      </c>
      <c r="D4449" s="205" t="s">
        <v>19356</v>
      </c>
      <c r="E4449" s="202" t="s">
        <v>18406</v>
      </c>
      <c r="F4449" s="205" t="s">
        <v>21261</v>
      </c>
    </row>
    <row r="4450" spans="1:6" ht="67.5">
      <c r="A4450" s="201" t="s">
        <v>10267</v>
      </c>
      <c r="B4450" s="204" t="s">
        <v>10268</v>
      </c>
      <c r="C4450" s="201" t="s">
        <v>381</v>
      </c>
      <c r="D4450" s="205" t="s">
        <v>3502</v>
      </c>
      <c r="E4450" s="202" t="s">
        <v>18406</v>
      </c>
      <c r="F4450" s="205" t="s">
        <v>13683</v>
      </c>
    </row>
    <row r="4451" spans="1:6" ht="67.5">
      <c r="A4451" s="201" t="s">
        <v>10269</v>
      </c>
      <c r="B4451" s="204" t="s">
        <v>10270</v>
      </c>
      <c r="C4451" s="201" t="s">
        <v>381</v>
      </c>
      <c r="D4451" s="205" t="s">
        <v>20931</v>
      </c>
      <c r="E4451" s="202" t="s">
        <v>18406</v>
      </c>
      <c r="F4451" s="205" t="s">
        <v>2438</v>
      </c>
    </row>
    <row r="4452" spans="1:6" ht="67.5">
      <c r="A4452" s="201" t="s">
        <v>10271</v>
      </c>
      <c r="B4452" s="204" t="s">
        <v>10272</v>
      </c>
      <c r="C4452" s="201" t="s">
        <v>381</v>
      </c>
      <c r="D4452" s="205" t="s">
        <v>12654</v>
      </c>
      <c r="E4452" s="202" t="s">
        <v>18406</v>
      </c>
      <c r="F4452" s="205" t="s">
        <v>17674</v>
      </c>
    </row>
    <row r="4453" spans="1:6" ht="67.5">
      <c r="A4453" s="201" t="s">
        <v>10273</v>
      </c>
      <c r="B4453" s="204" t="s">
        <v>10274</v>
      </c>
      <c r="C4453" s="201" t="s">
        <v>381</v>
      </c>
      <c r="D4453" s="205" t="s">
        <v>23206</v>
      </c>
      <c r="E4453" s="202" t="s">
        <v>18406</v>
      </c>
      <c r="F4453" s="205" t="s">
        <v>23207</v>
      </c>
    </row>
    <row r="4454" spans="1:6" ht="67.5">
      <c r="A4454" s="201" t="s">
        <v>10275</v>
      </c>
      <c r="B4454" s="204" t="s">
        <v>10276</v>
      </c>
      <c r="C4454" s="201" t="s">
        <v>381</v>
      </c>
      <c r="D4454" s="205" t="s">
        <v>23208</v>
      </c>
      <c r="E4454" s="202" t="s">
        <v>18406</v>
      </c>
      <c r="F4454" s="205" t="s">
        <v>23209</v>
      </c>
    </row>
    <row r="4455" spans="1:6" ht="67.5">
      <c r="A4455" s="201" t="s">
        <v>10277</v>
      </c>
      <c r="B4455" s="204" t="s">
        <v>10278</v>
      </c>
      <c r="C4455" s="201" t="s">
        <v>381</v>
      </c>
      <c r="D4455" s="205" t="s">
        <v>23210</v>
      </c>
      <c r="E4455" s="202" t="s">
        <v>18406</v>
      </c>
      <c r="F4455" s="205" t="s">
        <v>5529</v>
      </c>
    </row>
    <row r="4456" spans="1:6" ht="67.5">
      <c r="A4456" s="201" t="s">
        <v>10279</v>
      </c>
      <c r="B4456" s="204" t="s">
        <v>10280</v>
      </c>
      <c r="C4456" s="201" t="s">
        <v>381</v>
      </c>
      <c r="D4456" s="205" t="s">
        <v>23211</v>
      </c>
      <c r="E4456" s="202" t="s">
        <v>18406</v>
      </c>
      <c r="F4456" s="205" t="s">
        <v>3361</v>
      </c>
    </row>
    <row r="4457" spans="1:6" ht="67.5">
      <c r="A4457" s="201" t="s">
        <v>10281</v>
      </c>
      <c r="B4457" s="204" t="s">
        <v>10282</v>
      </c>
      <c r="C4457" s="201" t="s">
        <v>381</v>
      </c>
      <c r="D4457" s="205" t="s">
        <v>22847</v>
      </c>
      <c r="E4457" s="202" t="s">
        <v>18406</v>
      </c>
      <c r="F4457" s="205" t="s">
        <v>23212</v>
      </c>
    </row>
    <row r="4458" spans="1:6" ht="67.5">
      <c r="A4458" s="201" t="s">
        <v>10283</v>
      </c>
      <c r="B4458" s="204" t="s">
        <v>10284</v>
      </c>
      <c r="C4458" s="201" t="s">
        <v>381</v>
      </c>
      <c r="D4458" s="205" t="s">
        <v>17348</v>
      </c>
      <c r="E4458" s="202" t="s">
        <v>18406</v>
      </c>
      <c r="F4458" s="205" t="s">
        <v>5563</v>
      </c>
    </row>
    <row r="4459" spans="1:6" ht="67.5">
      <c r="A4459" s="201" t="s">
        <v>10285</v>
      </c>
      <c r="B4459" s="204" t="s">
        <v>10286</v>
      </c>
      <c r="C4459" s="201" t="s">
        <v>381</v>
      </c>
      <c r="D4459" s="205" t="s">
        <v>4322</v>
      </c>
      <c r="E4459" s="202" t="s">
        <v>18406</v>
      </c>
      <c r="F4459" s="205" t="s">
        <v>6281</v>
      </c>
    </row>
    <row r="4460" spans="1:6" ht="67.5">
      <c r="A4460" s="201" t="s">
        <v>10287</v>
      </c>
      <c r="B4460" s="204" t="s">
        <v>10288</v>
      </c>
      <c r="C4460" s="201" t="s">
        <v>381</v>
      </c>
      <c r="D4460" s="205" t="s">
        <v>19769</v>
      </c>
      <c r="E4460" s="202" t="s">
        <v>18406</v>
      </c>
      <c r="F4460" s="205" t="s">
        <v>755</v>
      </c>
    </row>
    <row r="4461" spans="1:6" ht="67.5">
      <c r="A4461" s="201" t="s">
        <v>10289</v>
      </c>
      <c r="B4461" s="204" t="s">
        <v>10290</v>
      </c>
      <c r="C4461" s="201" t="s">
        <v>381</v>
      </c>
      <c r="D4461" s="205" t="s">
        <v>8224</v>
      </c>
      <c r="E4461" s="202" t="s">
        <v>18406</v>
      </c>
      <c r="F4461" s="205" t="s">
        <v>10712</v>
      </c>
    </row>
    <row r="4462" spans="1:6" ht="67.5">
      <c r="A4462" s="201" t="s">
        <v>10291</v>
      </c>
      <c r="B4462" s="204" t="s">
        <v>10292</v>
      </c>
      <c r="C4462" s="201" t="s">
        <v>381</v>
      </c>
      <c r="D4462" s="205" t="s">
        <v>20553</v>
      </c>
      <c r="E4462" s="202" t="s">
        <v>18406</v>
      </c>
      <c r="F4462" s="205" t="s">
        <v>17101</v>
      </c>
    </row>
    <row r="4463" spans="1:6" ht="67.5">
      <c r="A4463" s="201" t="s">
        <v>10293</v>
      </c>
      <c r="B4463" s="204" t="s">
        <v>10294</v>
      </c>
      <c r="C4463" s="201" t="s">
        <v>381</v>
      </c>
      <c r="D4463" s="205" t="s">
        <v>23213</v>
      </c>
      <c r="E4463" s="202" t="s">
        <v>18406</v>
      </c>
      <c r="F4463" s="205" t="s">
        <v>23214</v>
      </c>
    </row>
    <row r="4464" spans="1:6" ht="67.5">
      <c r="A4464" s="201" t="s">
        <v>10295</v>
      </c>
      <c r="B4464" s="204" t="s">
        <v>10296</v>
      </c>
      <c r="C4464" s="201" t="s">
        <v>381</v>
      </c>
      <c r="D4464" s="205" t="s">
        <v>23215</v>
      </c>
      <c r="E4464" s="202" t="s">
        <v>18406</v>
      </c>
      <c r="F4464" s="205" t="s">
        <v>23216</v>
      </c>
    </row>
    <row r="4465" spans="1:6" ht="67.5">
      <c r="A4465" s="201" t="s">
        <v>10297</v>
      </c>
      <c r="B4465" s="204" t="s">
        <v>10298</v>
      </c>
      <c r="C4465" s="201" t="s">
        <v>381</v>
      </c>
      <c r="D4465" s="205" t="s">
        <v>23217</v>
      </c>
      <c r="E4465" s="202" t="s">
        <v>18406</v>
      </c>
      <c r="F4465" s="205" t="s">
        <v>23218</v>
      </c>
    </row>
    <row r="4466" spans="1:6" ht="81">
      <c r="A4466" s="201" t="s">
        <v>10299</v>
      </c>
      <c r="B4466" s="204" t="s">
        <v>10300</v>
      </c>
      <c r="C4466" s="201" t="s">
        <v>381</v>
      </c>
      <c r="D4466" s="205" t="s">
        <v>23219</v>
      </c>
      <c r="E4466" s="202" t="s">
        <v>18406</v>
      </c>
      <c r="F4466" s="205" t="s">
        <v>13412</v>
      </c>
    </row>
    <row r="4467" spans="1:6" ht="81">
      <c r="A4467" s="201" t="s">
        <v>10302</v>
      </c>
      <c r="B4467" s="204" t="s">
        <v>10303</v>
      </c>
      <c r="C4467" s="201" t="s">
        <v>381</v>
      </c>
      <c r="D4467" s="205" t="s">
        <v>17623</v>
      </c>
      <c r="E4467" s="202" t="s">
        <v>18406</v>
      </c>
      <c r="F4467" s="205" t="s">
        <v>22486</v>
      </c>
    </row>
    <row r="4468" spans="1:6" ht="81">
      <c r="A4468" s="201" t="s">
        <v>10304</v>
      </c>
      <c r="B4468" s="204" t="s">
        <v>10305</v>
      </c>
      <c r="C4468" s="201" t="s">
        <v>381</v>
      </c>
      <c r="D4468" s="205" t="s">
        <v>23220</v>
      </c>
      <c r="E4468" s="202" t="s">
        <v>18406</v>
      </c>
      <c r="F4468" s="205" t="s">
        <v>22585</v>
      </c>
    </row>
    <row r="4469" spans="1:6" ht="81">
      <c r="A4469" s="201" t="s">
        <v>10306</v>
      </c>
      <c r="B4469" s="204" t="s">
        <v>10307</v>
      </c>
      <c r="C4469" s="201" t="s">
        <v>381</v>
      </c>
      <c r="D4469" s="205" t="s">
        <v>23221</v>
      </c>
      <c r="E4469" s="202" t="s">
        <v>18406</v>
      </c>
      <c r="F4469" s="205" t="s">
        <v>13146</v>
      </c>
    </row>
    <row r="4470" spans="1:6" ht="81">
      <c r="A4470" s="201" t="s">
        <v>10308</v>
      </c>
      <c r="B4470" s="204" t="s">
        <v>10309</v>
      </c>
      <c r="C4470" s="201" t="s">
        <v>381</v>
      </c>
      <c r="D4470" s="205" t="s">
        <v>23222</v>
      </c>
      <c r="E4470" s="202" t="s">
        <v>18406</v>
      </c>
      <c r="F4470" s="205" t="s">
        <v>21020</v>
      </c>
    </row>
    <row r="4471" spans="1:6" ht="81">
      <c r="A4471" s="201" t="s">
        <v>10310</v>
      </c>
      <c r="B4471" s="204" t="s">
        <v>10311</v>
      </c>
      <c r="C4471" s="201" t="s">
        <v>381</v>
      </c>
      <c r="D4471" s="205" t="s">
        <v>23223</v>
      </c>
      <c r="E4471" s="202" t="s">
        <v>18406</v>
      </c>
      <c r="F4471" s="205" t="s">
        <v>23224</v>
      </c>
    </row>
    <row r="4472" spans="1:6" ht="81">
      <c r="A4472" s="201" t="s">
        <v>10312</v>
      </c>
      <c r="B4472" s="204" t="s">
        <v>10313</v>
      </c>
      <c r="C4472" s="201" t="s">
        <v>381</v>
      </c>
      <c r="D4472" s="205" t="s">
        <v>23029</v>
      </c>
      <c r="E4472" s="202" t="s">
        <v>18406</v>
      </c>
      <c r="F4472" s="205" t="s">
        <v>22856</v>
      </c>
    </row>
    <row r="4473" spans="1:6" ht="81">
      <c r="A4473" s="201" t="s">
        <v>10315</v>
      </c>
      <c r="B4473" s="204" t="s">
        <v>10316</v>
      </c>
      <c r="C4473" s="201" t="s">
        <v>381</v>
      </c>
      <c r="D4473" s="205" t="s">
        <v>23225</v>
      </c>
      <c r="E4473" s="202" t="s">
        <v>18406</v>
      </c>
      <c r="F4473" s="205" t="s">
        <v>17051</v>
      </c>
    </row>
    <row r="4474" spans="1:6" ht="81">
      <c r="A4474" s="201" t="s">
        <v>10317</v>
      </c>
      <c r="B4474" s="204" t="s">
        <v>10318</v>
      </c>
      <c r="C4474" s="201" t="s">
        <v>381</v>
      </c>
      <c r="D4474" s="205" t="s">
        <v>14047</v>
      </c>
      <c r="E4474" s="202" t="s">
        <v>18406</v>
      </c>
      <c r="F4474" s="205" t="s">
        <v>12076</v>
      </c>
    </row>
    <row r="4475" spans="1:6" ht="81">
      <c r="A4475" s="201" t="s">
        <v>10319</v>
      </c>
      <c r="B4475" s="204" t="s">
        <v>10320</v>
      </c>
      <c r="C4475" s="201" t="s">
        <v>381</v>
      </c>
      <c r="D4475" s="205" t="s">
        <v>21719</v>
      </c>
      <c r="E4475" s="202" t="s">
        <v>18406</v>
      </c>
      <c r="F4475" s="205" t="s">
        <v>23226</v>
      </c>
    </row>
    <row r="4476" spans="1:6" ht="81">
      <c r="A4476" s="201" t="s">
        <v>10321</v>
      </c>
      <c r="B4476" s="204" t="s">
        <v>10322</v>
      </c>
      <c r="C4476" s="201" t="s">
        <v>381</v>
      </c>
      <c r="D4476" s="205" t="s">
        <v>23227</v>
      </c>
      <c r="E4476" s="202" t="s">
        <v>18406</v>
      </c>
      <c r="F4476" s="205" t="s">
        <v>14857</v>
      </c>
    </row>
    <row r="4477" spans="1:6" ht="81">
      <c r="A4477" s="201" t="s">
        <v>10324</v>
      </c>
      <c r="B4477" s="204" t="s">
        <v>10325</v>
      </c>
      <c r="C4477" s="201" t="s">
        <v>381</v>
      </c>
      <c r="D4477" s="205" t="s">
        <v>13237</v>
      </c>
      <c r="E4477" s="202" t="s">
        <v>18406</v>
      </c>
      <c r="F4477" s="205" t="s">
        <v>23228</v>
      </c>
    </row>
    <row r="4478" spans="1:6" ht="81">
      <c r="A4478" s="201" t="s">
        <v>10326</v>
      </c>
      <c r="B4478" s="204" t="s">
        <v>10327</v>
      </c>
      <c r="C4478" s="201" t="s">
        <v>381</v>
      </c>
      <c r="D4478" s="205" t="s">
        <v>6702</v>
      </c>
      <c r="E4478" s="202" t="s">
        <v>18406</v>
      </c>
      <c r="F4478" s="205" t="s">
        <v>3518</v>
      </c>
    </row>
    <row r="4479" spans="1:6" ht="81">
      <c r="A4479" s="201" t="s">
        <v>10329</v>
      </c>
      <c r="B4479" s="204" t="s">
        <v>10330</v>
      </c>
      <c r="C4479" s="201" t="s">
        <v>381</v>
      </c>
      <c r="D4479" s="205" t="s">
        <v>17441</v>
      </c>
      <c r="E4479" s="202" t="s">
        <v>18406</v>
      </c>
      <c r="F4479" s="205" t="s">
        <v>2978</v>
      </c>
    </row>
    <row r="4480" spans="1:6" ht="81">
      <c r="A4480" s="201" t="s">
        <v>10332</v>
      </c>
      <c r="B4480" s="204" t="s">
        <v>10333</v>
      </c>
      <c r="C4480" s="201" t="s">
        <v>381</v>
      </c>
      <c r="D4480" s="205" t="s">
        <v>23229</v>
      </c>
      <c r="E4480" s="202" t="s">
        <v>18406</v>
      </c>
      <c r="F4480" s="205" t="s">
        <v>23230</v>
      </c>
    </row>
    <row r="4481" spans="1:6" ht="81">
      <c r="A4481" s="201" t="s">
        <v>10334</v>
      </c>
      <c r="B4481" s="204" t="s">
        <v>10335</v>
      </c>
      <c r="C4481" s="201" t="s">
        <v>381</v>
      </c>
      <c r="D4481" s="205" t="s">
        <v>23231</v>
      </c>
      <c r="E4481" s="202" t="s">
        <v>18406</v>
      </c>
      <c r="F4481" s="205" t="s">
        <v>23232</v>
      </c>
    </row>
    <row r="4482" spans="1:6" ht="81">
      <c r="A4482" s="201" t="s">
        <v>10336</v>
      </c>
      <c r="B4482" s="204" t="s">
        <v>10337</v>
      </c>
      <c r="C4482" s="201" t="s">
        <v>381</v>
      </c>
      <c r="D4482" s="205" t="s">
        <v>23233</v>
      </c>
      <c r="E4482" s="202" t="s">
        <v>18406</v>
      </c>
      <c r="F4482" s="205" t="s">
        <v>23234</v>
      </c>
    </row>
    <row r="4483" spans="1:6" ht="67.5">
      <c r="A4483" s="201" t="s">
        <v>10338</v>
      </c>
      <c r="B4483" s="204" t="s">
        <v>10339</v>
      </c>
      <c r="C4483" s="201" t="s">
        <v>381</v>
      </c>
      <c r="D4483" s="205" t="s">
        <v>23235</v>
      </c>
      <c r="E4483" s="202" t="s">
        <v>18406</v>
      </c>
      <c r="F4483" s="205" t="s">
        <v>23236</v>
      </c>
    </row>
    <row r="4484" spans="1:6" ht="54">
      <c r="A4484" s="201" t="s">
        <v>10340</v>
      </c>
      <c r="B4484" s="204" t="s">
        <v>10341</v>
      </c>
      <c r="C4484" s="201" t="s">
        <v>381</v>
      </c>
      <c r="D4484" s="205" t="s">
        <v>17359</v>
      </c>
      <c r="E4484" s="202" t="s">
        <v>18406</v>
      </c>
      <c r="F4484" s="205" t="s">
        <v>8380</v>
      </c>
    </row>
    <row r="4485" spans="1:6" ht="54">
      <c r="A4485" s="201" t="s">
        <v>10342</v>
      </c>
      <c r="B4485" s="204" t="s">
        <v>10343</v>
      </c>
      <c r="C4485" s="201" t="s">
        <v>381</v>
      </c>
      <c r="D4485" s="205" t="s">
        <v>23237</v>
      </c>
      <c r="E4485" s="202" t="s">
        <v>18406</v>
      </c>
      <c r="F4485" s="205" t="s">
        <v>8353</v>
      </c>
    </row>
    <row r="4486" spans="1:6" ht="54">
      <c r="A4486" s="201" t="s">
        <v>10344</v>
      </c>
      <c r="B4486" s="204" t="s">
        <v>10345</v>
      </c>
      <c r="C4486" s="201" t="s">
        <v>381</v>
      </c>
      <c r="D4486" s="205" t="s">
        <v>23238</v>
      </c>
      <c r="E4486" s="202" t="s">
        <v>18406</v>
      </c>
      <c r="F4486" s="205" t="s">
        <v>9398</v>
      </c>
    </row>
    <row r="4487" spans="1:6" ht="54">
      <c r="A4487" s="201" t="s">
        <v>10346</v>
      </c>
      <c r="B4487" s="204" t="s">
        <v>10347</v>
      </c>
      <c r="C4487" s="201" t="s">
        <v>381</v>
      </c>
      <c r="D4487" s="205" t="s">
        <v>23239</v>
      </c>
      <c r="E4487" s="202" t="s">
        <v>18406</v>
      </c>
      <c r="F4487" s="205" t="s">
        <v>19147</v>
      </c>
    </row>
    <row r="4488" spans="1:6" ht="40.5">
      <c r="A4488" s="201" t="s">
        <v>10349</v>
      </c>
      <c r="B4488" s="204" t="s">
        <v>10350</v>
      </c>
      <c r="C4488" s="201" t="s">
        <v>381</v>
      </c>
      <c r="D4488" s="205" t="s">
        <v>8895</v>
      </c>
      <c r="E4488" s="202" t="s">
        <v>18406</v>
      </c>
      <c r="F4488" s="205" t="s">
        <v>6190</v>
      </c>
    </row>
    <row r="4489" spans="1:6" ht="54">
      <c r="A4489" s="201" t="s">
        <v>10352</v>
      </c>
      <c r="B4489" s="204" t="s">
        <v>10353</v>
      </c>
      <c r="C4489" s="201" t="s">
        <v>381</v>
      </c>
      <c r="D4489" s="205" t="s">
        <v>9709</v>
      </c>
      <c r="E4489" s="202" t="s">
        <v>18406</v>
      </c>
      <c r="F4489" s="205" t="s">
        <v>8496</v>
      </c>
    </row>
    <row r="4490" spans="1:6" ht="54">
      <c r="A4490" s="201" t="s">
        <v>10354</v>
      </c>
      <c r="B4490" s="204" t="s">
        <v>10355</v>
      </c>
      <c r="C4490" s="201" t="s">
        <v>381</v>
      </c>
      <c r="D4490" s="205" t="s">
        <v>17906</v>
      </c>
      <c r="E4490" s="202" t="s">
        <v>18406</v>
      </c>
      <c r="F4490" s="205" t="s">
        <v>23163</v>
      </c>
    </row>
    <row r="4491" spans="1:6" ht="40.5">
      <c r="A4491" s="201" t="s">
        <v>10357</v>
      </c>
      <c r="B4491" s="204" t="s">
        <v>10358</v>
      </c>
      <c r="C4491" s="201" t="s">
        <v>381</v>
      </c>
      <c r="D4491" s="205" t="s">
        <v>2964</v>
      </c>
      <c r="E4491" s="202" t="s">
        <v>18406</v>
      </c>
      <c r="F4491" s="205" t="s">
        <v>9223</v>
      </c>
    </row>
    <row r="4492" spans="1:6" ht="54">
      <c r="A4492" s="201" t="s">
        <v>10360</v>
      </c>
      <c r="B4492" s="204" t="s">
        <v>10361</v>
      </c>
      <c r="C4492" s="201" t="s">
        <v>381</v>
      </c>
      <c r="D4492" s="205" t="s">
        <v>13811</v>
      </c>
      <c r="E4492" s="202" t="s">
        <v>18406</v>
      </c>
      <c r="F4492" s="205" t="s">
        <v>3295</v>
      </c>
    </row>
    <row r="4493" spans="1:6" ht="54">
      <c r="A4493" s="201" t="s">
        <v>10363</v>
      </c>
      <c r="B4493" s="204" t="s">
        <v>10364</v>
      </c>
      <c r="C4493" s="201" t="s">
        <v>381</v>
      </c>
      <c r="D4493" s="205" t="s">
        <v>21601</v>
      </c>
      <c r="E4493" s="202" t="s">
        <v>18406</v>
      </c>
      <c r="F4493" s="205" t="s">
        <v>16205</v>
      </c>
    </row>
    <row r="4494" spans="1:6" ht="40.5">
      <c r="A4494" s="201" t="s">
        <v>10365</v>
      </c>
      <c r="B4494" s="204" t="s">
        <v>10366</v>
      </c>
      <c r="C4494" s="201" t="s">
        <v>381</v>
      </c>
      <c r="D4494" s="205" t="s">
        <v>689</v>
      </c>
      <c r="E4494" s="202" t="s">
        <v>18406</v>
      </c>
      <c r="F4494" s="205" t="s">
        <v>6113</v>
      </c>
    </row>
    <row r="4495" spans="1:6" ht="54">
      <c r="A4495" s="201" t="s">
        <v>10368</v>
      </c>
      <c r="B4495" s="204" t="s">
        <v>10369</v>
      </c>
      <c r="C4495" s="201" t="s">
        <v>381</v>
      </c>
      <c r="D4495" s="205" t="s">
        <v>23240</v>
      </c>
      <c r="E4495" s="202" t="s">
        <v>18406</v>
      </c>
      <c r="F4495" s="205" t="s">
        <v>23241</v>
      </c>
    </row>
    <row r="4496" spans="1:6" ht="54">
      <c r="A4496" s="201" t="s">
        <v>10371</v>
      </c>
      <c r="B4496" s="204" t="s">
        <v>10372</v>
      </c>
      <c r="C4496" s="201" t="s">
        <v>381</v>
      </c>
      <c r="D4496" s="205" t="s">
        <v>17842</v>
      </c>
      <c r="E4496" s="202" t="s">
        <v>18406</v>
      </c>
      <c r="F4496" s="205" t="s">
        <v>17526</v>
      </c>
    </row>
    <row r="4497" spans="1:6" ht="54">
      <c r="A4497" s="201" t="s">
        <v>10373</v>
      </c>
      <c r="B4497" s="204" t="s">
        <v>10374</v>
      </c>
      <c r="C4497" s="201" t="s">
        <v>381</v>
      </c>
      <c r="D4497" s="205" t="s">
        <v>19135</v>
      </c>
      <c r="E4497" s="202" t="s">
        <v>18406</v>
      </c>
      <c r="F4497" s="205" t="s">
        <v>9207</v>
      </c>
    </row>
    <row r="4498" spans="1:6" ht="54">
      <c r="A4498" s="201" t="s">
        <v>10376</v>
      </c>
      <c r="B4498" s="204" t="s">
        <v>10377</v>
      </c>
      <c r="C4498" s="201" t="s">
        <v>381</v>
      </c>
      <c r="D4498" s="205" t="s">
        <v>22634</v>
      </c>
      <c r="E4498" s="202" t="s">
        <v>18406</v>
      </c>
      <c r="F4498" s="205" t="s">
        <v>1583</v>
      </c>
    </row>
    <row r="4499" spans="1:6" ht="54">
      <c r="A4499" s="201" t="s">
        <v>10379</v>
      </c>
      <c r="B4499" s="204" t="s">
        <v>10380</v>
      </c>
      <c r="C4499" s="201" t="s">
        <v>381</v>
      </c>
      <c r="D4499" s="205" t="s">
        <v>5773</v>
      </c>
      <c r="E4499" s="202" t="s">
        <v>18406</v>
      </c>
      <c r="F4499" s="205" t="s">
        <v>17833</v>
      </c>
    </row>
    <row r="4500" spans="1:6" ht="54">
      <c r="A4500" s="201" t="s">
        <v>10382</v>
      </c>
      <c r="B4500" s="204" t="s">
        <v>10383</v>
      </c>
      <c r="C4500" s="201" t="s">
        <v>381</v>
      </c>
      <c r="D4500" s="205" t="s">
        <v>12683</v>
      </c>
      <c r="E4500" s="202" t="s">
        <v>18406</v>
      </c>
      <c r="F4500" s="205" t="s">
        <v>3499</v>
      </c>
    </row>
    <row r="4501" spans="1:6" ht="54">
      <c r="A4501" s="201" t="s">
        <v>10384</v>
      </c>
      <c r="B4501" s="204" t="s">
        <v>10385</v>
      </c>
      <c r="C4501" s="201" t="s">
        <v>381</v>
      </c>
      <c r="D4501" s="205" t="s">
        <v>6445</v>
      </c>
      <c r="E4501" s="202" t="s">
        <v>18406</v>
      </c>
      <c r="F4501" s="205" t="s">
        <v>5814</v>
      </c>
    </row>
    <row r="4502" spans="1:6" ht="54">
      <c r="A4502" s="201" t="s">
        <v>10386</v>
      </c>
      <c r="B4502" s="204" t="s">
        <v>10387</v>
      </c>
      <c r="C4502" s="201" t="s">
        <v>381</v>
      </c>
      <c r="D4502" s="205" t="s">
        <v>22653</v>
      </c>
      <c r="E4502" s="202" t="s">
        <v>18406</v>
      </c>
      <c r="F4502" s="205" t="s">
        <v>2017</v>
      </c>
    </row>
    <row r="4503" spans="1:6" ht="54">
      <c r="A4503" s="201" t="s">
        <v>10389</v>
      </c>
      <c r="B4503" s="204" t="s">
        <v>10390</v>
      </c>
      <c r="C4503" s="201" t="s">
        <v>381</v>
      </c>
      <c r="D4503" s="205" t="s">
        <v>23242</v>
      </c>
      <c r="E4503" s="202" t="s">
        <v>18406</v>
      </c>
      <c r="F4503" s="205" t="s">
        <v>23243</v>
      </c>
    </row>
    <row r="4504" spans="1:6" ht="54">
      <c r="A4504" s="201" t="s">
        <v>10392</v>
      </c>
      <c r="B4504" s="204" t="s">
        <v>10393</v>
      </c>
      <c r="C4504" s="201" t="s">
        <v>381</v>
      </c>
      <c r="D4504" s="205" t="s">
        <v>11061</v>
      </c>
      <c r="E4504" s="202" t="s">
        <v>18406</v>
      </c>
      <c r="F4504" s="205" t="s">
        <v>19922</v>
      </c>
    </row>
    <row r="4505" spans="1:6" ht="54">
      <c r="A4505" s="201" t="s">
        <v>10394</v>
      </c>
      <c r="B4505" s="204" t="s">
        <v>10395</v>
      </c>
      <c r="C4505" s="201" t="s">
        <v>381</v>
      </c>
      <c r="D4505" s="205" t="s">
        <v>17067</v>
      </c>
      <c r="E4505" s="202" t="s">
        <v>18406</v>
      </c>
      <c r="F4505" s="205" t="s">
        <v>17500</v>
      </c>
    </row>
    <row r="4506" spans="1:6" ht="54">
      <c r="A4506" s="201" t="s">
        <v>10397</v>
      </c>
      <c r="B4506" s="204" t="s">
        <v>10398</v>
      </c>
      <c r="C4506" s="201" t="s">
        <v>381</v>
      </c>
      <c r="D4506" s="205" t="s">
        <v>1383</v>
      </c>
      <c r="E4506" s="202" t="s">
        <v>18406</v>
      </c>
      <c r="F4506" s="205" t="s">
        <v>23244</v>
      </c>
    </row>
    <row r="4507" spans="1:6" ht="54">
      <c r="A4507" s="201" t="s">
        <v>10400</v>
      </c>
      <c r="B4507" s="204" t="s">
        <v>10401</v>
      </c>
      <c r="C4507" s="201" t="s">
        <v>381</v>
      </c>
      <c r="D4507" s="205" t="s">
        <v>17155</v>
      </c>
      <c r="E4507" s="202" t="s">
        <v>18406</v>
      </c>
      <c r="F4507" s="205" t="s">
        <v>23245</v>
      </c>
    </row>
    <row r="4508" spans="1:6" ht="54">
      <c r="A4508" s="201" t="s">
        <v>10403</v>
      </c>
      <c r="B4508" s="204" t="s">
        <v>10404</v>
      </c>
      <c r="C4508" s="201" t="s">
        <v>381</v>
      </c>
      <c r="D4508" s="205" t="s">
        <v>8281</v>
      </c>
      <c r="E4508" s="202" t="s">
        <v>18406</v>
      </c>
      <c r="F4508" s="205" t="s">
        <v>218</v>
      </c>
    </row>
    <row r="4509" spans="1:6" ht="54">
      <c r="A4509" s="201" t="s">
        <v>10405</v>
      </c>
      <c r="B4509" s="204" t="s">
        <v>10406</v>
      </c>
      <c r="C4509" s="201" t="s">
        <v>381</v>
      </c>
      <c r="D4509" s="205" t="s">
        <v>10628</v>
      </c>
      <c r="E4509" s="202" t="s">
        <v>18406</v>
      </c>
      <c r="F4509" s="205" t="s">
        <v>3499</v>
      </c>
    </row>
    <row r="4510" spans="1:6" ht="54">
      <c r="A4510" s="201" t="s">
        <v>10408</v>
      </c>
      <c r="B4510" s="204" t="s">
        <v>10409</v>
      </c>
      <c r="C4510" s="201" t="s">
        <v>381</v>
      </c>
      <c r="D4510" s="205" t="s">
        <v>3272</v>
      </c>
      <c r="E4510" s="202" t="s">
        <v>18406</v>
      </c>
      <c r="F4510" s="205" t="s">
        <v>6611</v>
      </c>
    </row>
    <row r="4511" spans="1:6" ht="54">
      <c r="A4511" s="201" t="s">
        <v>10410</v>
      </c>
      <c r="B4511" s="204" t="s">
        <v>10411</v>
      </c>
      <c r="C4511" s="201" t="s">
        <v>381</v>
      </c>
      <c r="D4511" s="205" t="s">
        <v>6425</v>
      </c>
      <c r="E4511" s="202" t="s">
        <v>18406</v>
      </c>
      <c r="F4511" s="205" t="s">
        <v>6458</v>
      </c>
    </row>
    <row r="4512" spans="1:6" ht="54">
      <c r="A4512" s="201" t="s">
        <v>10413</v>
      </c>
      <c r="B4512" s="204" t="s">
        <v>10414</v>
      </c>
      <c r="C4512" s="201" t="s">
        <v>381</v>
      </c>
      <c r="D4512" s="205" t="s">
        <v>8616</v>
      </c>
      <c r="E4512" s="202" t="s">
        <v>18406</v>
      </c>
      <c r="F4512" s="205" t="s">
        <v>17574</v>
      </c>
    </row>
    <row r="4513" spans="1:6" ht="54">
      <c r="A4513" s="201" t="s">
        <v>10415</v>
      </c>
      <c r="B4513" s="204" t="s">
        <v>10416</v>
      </c>
      <c r="C4513" s="201" t="s">
        <v>381</v>
      </c>
      <c r="D4513" s="205" t="s">
        <v>23246</v>
      </c>
      <c r="E4513" s="202" t="s">
        <v>18406</v>
      </c>
      <c r="F4513" s="205" t="s">
        <v>17677</v>
      </c>
    </row>
    <row r="4514" spans="1:6" ht="40.5">
      <c r="A4514" s="201" t="s">
        <v>10417</v>
      </c>
      <c r="B4514" s="204" t="s">
        <v>10418</v>
      </c>
      <c r="C4514" s="201" t="s">
        <v>381</v>
      </c>
      <c r="D4514" s="205" t="s">
        <v>8134</v>
      </c>
      <c r="E4514" s="202" t="s">
        <v>18406</v>
      </c>
      <c r="F4514" s="205" t="s">
        <v>10631</v>
      </c>
    </row>
    <row r="4515" spans="1:6" ht="40.5">
      <c r="A4515" s="201" t="s">
        <v>10420</v>
      </c>
      <c r="B4515" s="204" t="s">
        <v>10421</v>
      </c>
      <c r="C4515" s="201" t="s">
        <v>381</v>
      </c>
      <c r="D4515" s="205" t="s">
        <v>17800</v>
      </c>
      <c r="E4515" s="202" t="s">
        <v>18406</v>
      </c>
      <c r="F4515" s="205" t="s">
        <v>8521</v>
      </c>
    </row>
    <row r="4516" spans="1:6" ht="40.5">
      <c r="A4516" s="201" t="s">
        <v>10423</v>
      </c>
      <c r="B4516" s="204" t="s">
        <v>10424</v>
      </c>
      <c r="C4516" s="201" t="s">
        <v>381</v>
      </c>
      <c r="D4516" s="205" t="s">
        <v>6437</v>
      </c>
      <c r="E4516" s="202" t="s">
        <v>18406</v>
      </c>
      <c r="F4516" s="205" t="s">
        <v>9341</v>
      </c>
    </row>
    <row r="4517" spans="1:6" ht="40.5">
      <c r="A4517" s="201" t="s">
        <v>10426</v>
      </c>
      <c r="B4517" s="204" t="s">
        <v>10427</v>
      </c>
      <c r="C4517" s="201" t="s">
        <v>381</v>
      </c>
      <c r="D4517" s="205" t="s">
        <v>1218</v>
      </c>
      <c r="E4517" s="202" t="s">
        <v>18406</v>
      </c>
      <c r="F4517" s="205" t="s">
        <v>17222</v>
      </c>
    </row>
    <row r="4518" spans="1:6" ht="40.5">
      <c r="A4518" s="201" t="s">
        <v>10429</v>
      </c>
      <c r="B4518" s="204" t="s">
        <v>10430</v>
      </c>
      <c r="C4518" s="201" t="s">
        <v>381</v>
      </c>
      <c r="D4518" s="205" t="s">
        <v>12665</v>
      </c>
      <c r="E4518" s="202" t="s">
        <v>18406</v>
      </c>
      <c r="F4518" s="205" t="s">
        <v>17656</v>
      </c>
    </row>
    <row r="4519" spans="1:6" ht="40.5">
      <c r="A4519" s="201" t="s">
        <v>10432</v>
      </c>
      <c r="B4519" s="204" t="s">
        <v>10433</v>
      </c>
      <c r="C4519" s="201" t="s">
        <v>381</v>
      </c>
      <c r="D4519" s="205" t="s">
        <v>22792</v>
      </c>
      <c r="E4519" s="202" t="s">
        <v>18406</v>
      </c>
      <c r="F4519" s="205" t="s">
        <v>16713</v>
      </c>
    </row>
    <row r="4520" spans="1:6" ht="40.5">
      <c r="A4520" s="201" t="s">
        <v>10434</v>
      </c>
      <c r="B4520" s="204" t="s">
        <v>10435</v>
      </c>
      <c r="C4520" s="201" t="s">
        <v>381</v>
      </c>
      <c r="D4520" s="205" t="s">
        <v>3505</v>
      </c>
      <c r="E4520" s="202" t="s">
        <v>18406</v>
      </c>
      <c r="F4520" s="205" t="s">
        <v>17779</v>
      </c>
    </row>
    <row r="4521" spans="1:6" ht="40.5">
      <c r="A4521" s="201" t="s">
        <v>10437</v>
      </c>
      <c r="B4521" s="204" t="s">
        <v>10438</v>
      </c>
      <c r="C4521" s="201" t="s">
        <v>381</v>
      </c>
      <c r="D4521" s="205" t="s">
        <v>23247</v>
      </c>
      <c r="E4521" s="202" t="s">
        <v>18406</v>
      </c>
      <c r="F4521" s="205" t="s">
        <v>23248</v>
      </c>
    </row>
    <row r="4522" spans="1:6" ht="40.5">
      <c r="A4522" s="201" t="s">
        <v>10439</v>
      </c>
      <c r="B4522" s="204" t="s">
        <v>10440</v>
      </c>
      <c r="C4522" s="201" t="s">
        <v>381</v>
      </c>
      <c r="D4522" s="205" t="s">
        <v>17144</v>
      </c>
      <c r="E4522" s="202" t="s">
        <v>18406</v>
      </c>
      <c r="F4522" s="205" t="s">
        <v>730</v>
      </c>
    </row>
    <row r="4523" spans="1:6" ht="40.5">
      <c r="A4523" s="201" t="s">
        <v>10441</v>
      </c>
      <c r="B4523" s="204" t="s">
        <v>10442</v>
      </c>
      <c r="C4523" s="201" t="s">
        <v>381</v>
      </c>
      <c r="D4523" s="205" t="s">
        <v>23249</v>
      </c>
      <c r="E4523" s="202" t="s">
        <v>18406</v>
      </c>
      <c r="F4523" s="205" t="s">
        <v>23250</v>
      </c>
    </row>
    <row r="4524" spans="1:6" ht="40.5">
      <c r="A4524" s="201" t="s">
        <v>10444</v>
      </c>
      <c r="B4524" s="204" t="s">
        <v>10445</v>
      </c>
      <c r="C4524" s="201" t="s">
        <v>381</v>
      </c>
      <c r="D4524" s="205" t="s">
        <v>23251</v>
      </c>
      <c r="E4524" s="202" t="s">
        <v>18406</v>
      </c>
      <c r="F4524" s="205" t="s">
        <v>23252</v>
      </c>
    </row>
    <row r="4525" spans="1:6" ht="40.5">
      <c r="A4525" s="201" t="s">
        <v>10447</v>
      </c>
      <c r="B4525" s="204" t="s">
        <v>10448</v>
      </c>
      <c r="C4525" s="201" t="s">
        <v>381</v>
      </c>
      <c r="D4525" s="205" t="s">
        <v>17427</v>
      </c>
      <c r="E4525" s="202" t="s">
        <v>18406</v>
      </c>
      <c r="F4525" s="205" t="s">
        <v>18576</v>
      </c>
    </row>
    <row r="4526" spans="1:6" ht="40.5">
      <c r="A4526" s="201" t="s">
        <v>10450</v>
      </c>
      <c r="B4526" s="204" t="s">
        <v>10451</v>
      </c>
      <c r="C4526" s="201" t="s">
        <v>381</v>
      </c>
      <c r="D4526" s="205" t="s">
        <v>23253</v>
      </c>
      <c r="E4526" s="202" t="s">
        <v>18406</v>
      </c>
      <c r="F4526" s="205" t="s">
        <v>17440</v>
      </c>
    </row>
    <row r="4527" spans="1:6" ht="40.5">
      <c r="A4527" s="201" t="s">
        <v>10453</v>
      </c>
      <c r="B4527" s="204" t="s">
        <v>10454</v>
      </c>
      <c r="C4527" s="201" t="s">
        <v>381</v>
      </c>
      <c r="D4527" s="205" t="s">
        <v>1017</v>
      </c>
      <c r="E4527" s="202" t="s">
        <v>18406</v>
      </c>
      <c r="F4527" s="205" t="s">
        <v>23254</v>
      </c>
    </row>
    <row r="4528" spans="1:6" ht="40.5">
      <c r="A4528" s="201" t="s">
        <v>10455</v>
      </c>
      <c r="B4528" s="204" t="s">
        <v>10456</v>
      </c>
      <c r="C4528" s="201" t="s">
        <v>381</v>
      </c>
      <c r="D4528" s="205" t="s">
        <v>17953</v>
      </c>
      <c r="E4528" s="202" t="s">
        <v>18406</v>
      </c>
      <c r="F4528" s="205" t="s">
        <v>22654</v>
      </c>
    </row>
    <row r="4529" spans="1:6" ht="40.5">
      <c r="A4529" s="201" t="s">
        <v>10458</v>
      </c>
      <c r="B4529" s="204" t="s">
        <v>10459</v>
      </c>
      <c r="C4529" s="201" t="s">
        <v>381</v>
      </c>
      <c r="D4529" s="205" t="s">
        <v>8557</v>
      </c>
      <c r="E4529" s="202" t="s">
        <v>18406</v>
      </c>
      <c r="F4529" s="205" t="s">
        <v>17509</v>
      </c>
    </row>
    <row r="4530" spans="1:6" ht="40.5">
      <c r="A4530" s="201" t="s">
        <v>10460</v>
      </c>
      <c r="B4530" s="204" t="s">
        <v>10461</v>
      </c>
      <c r="C4530" s="201" t="s">
        <v>381</v>
      </c>
      <c r="D4530" s="205" t="s">
        <v>8512</v>
      </c>
      <c r="E4530" s="202" t="s">
        <v>18406</v>
      </c>
      <c r="F4530" s="205" t="s">
        <v>13771</v>
      </c>
    </row>
    <row r="4531" spans="1:6" ht="40.5">
      <c r="A4531" s="201" t="s">
        <v>10462</v>
      </c>
      <c r="B4531" s="204" t="s">
        <v>10463</v>
      </c>
      <c r="C4531" s="201" t="s">
        <v>381</v>
      </c>
      <c r="D4531" s="205" t="s">
        <v>21278</v>
      </c>
      <c r="E4531" s="202" t="s">
        <v>18406</v>
      </c>
      <c r="F4531" s="205" t="s">
        <v>13078</v>
      </c>
    </row>
    <row r="4532" spans="1:6" ht="40.5">
      <c r="A4532" s="201" t="s">
        <v>10465</v>
      </c>
      <c r="B4532" s="204" t="s">
        <v>10466</v>
      </c>
      <c r="C4532" s="201" t="s">
        <v>381</v>
      </c>
      <c r="D4532" s="205" t="s">
        <v>18979</v>
      </c>
      <c r="E4532" s="202" t="s">
        <v>18406</v>
      </c>
      <c r="F4532" s="205" t="s">
        <v>17550</v>
      </c>
    </row>
    <row r="4533" spans="1:6" ht="40.5">
      <c r="A4533" s="201" t="s">
        <v>10468</v>
      </c>
      <c r="B4533" s="204" t="s">
        <v>10469</v>
      </c>
      <c r="C4533" s="201" t="s">
        <v>381</v>
      </c>
      <c r="D4533" s="205" t="s">
        <v>17531</v>
      </c>
      <c r="E4533" s="202" t="s">
        <v>18406</v>
      </c>
      <c r="F4533" s="205" t="s">
        <v>5743</v>
      </c>
    </row>
    <row r="4534" spans="1:6" ht="40.5">
      <c r="A4534" s="201" t="s">
        <v>10470</v>
      </c>
      <c r="B4534" s="204" t="s">
        <v>10471</v>
      </c>
      <c r="C4534" s="201" t="s">
        <v>381</v>
      </c>
      <c r="D4534" s="205" t="s">
        <v>9513</v>
      </c>
      <c r="E4534" s="202" t="s">
        <v>18406</v>
      </c>
      <c r="F4534" s="205" t="s">
        <v>520</v>
      </c>
    </row>
    <row r="4535" spans="1:6" ht="40.5">
      <c r="A4535" s="201" t="s">
        <v>10473</v>
      </c>
      <c r="B4535" s="204" t="s">
        <v>10474</v>
      </c>
      <c r="C4535" s="201" t="s">
        <v>381</v>
      </c>
      <c r="D4535" s="205" t="s">
        <v>22894</v>
      </c>
      <c r="E4535" s="202" t="s">
        <v>18406</v>
      </c>
      <c r="F4535" s="205" t="s">
        <v>6507</v>
      </c>
    </row>
    <row r="4536" spans="1:6" ht="40.5">
      <c r="A4536" s="201" t="s">
        <v>10476</v>
      </c>
      <c r="B4536" s="204" t="s">
        <v>10477</v>
      </c>
      <c r="C4536" s="201" t="s">
        <v>381</v>
      </c>
      <c r="D4536" s="205" t="s">
        <v>11436</v>
      </c>
      <c r="E4536" s="202" t="s">
        <v>18406</v>
      </c>
      <c r="F4536" s="205" t="s">
        <v>20702</v>
      </c>
    </row>
    <row r="4537" spans="1:6" ht="40.5">
      <c r="A4537" s="201" t="s">
        <v>10479</v>
      </c>
      <c r="B4537" s="204" t="s">
        <v>10480</v>
      </c>
      <c r="C4537" s="201" t="s">
        <v>381</v>
      </c>
      <c r="D4537" s="205" t="s">
        <v>20445</v>
      </c>
      <c r="E4537" s="202" t="s">
        <v>18406</v>
      </c>
      <c r="F4537" s="205" t="s">
        <v>23255</v>
      </c>
    </row>
    <row r="4538" spans="1:6" ht="40.5">
      <c r="A4538" s="201" t="s">
        <v>10481</v>
      </c>
      <c r="B4538" s="204" t="s">
        <v>10482</v>
      </c>
      <c r="C4538" s="201" t="s">
        <v>381</v>
      </c>
      <c r="D4538" s="205" t="s">
        <v>17165</v>
      </c>
      <c r="E4538" s="202" t="s">
        <v>18406</v>
      </c>
      <c r="F4538" s="205" t="s">
        <v>23256</v>
      </c>
    </row>
    <row r="4539" spans="1:6" ht="40.5">
      <c r="A4539" s="201" t="s">
        <v>10483</v>
      </c>
      <c r="B4539" s="204" t="s">
        <v>10484</v>
      </c>
      <c r="C4539" s="201" t="s">
        <v>381</v>
      </c>
      <c r="D4539" s="205" t="s">
        <v>11914</v>
      </c>
      <c r="E4539" s="202" t="s">
        <v>18406</v>
      </c>
      <c r="F4539" s="205" t="s">
        <v>17773</v>
      </c>
    </row>
    <row r="4540" spans="1:6" ht="40.5">
      <c r="A4540" s="201" t="s">
        <v>10485</v>
      </c>
      <c r="B4540" s="204" t="s">
        <v>10486</v>
      </c>
      <c r="C4540" s="201" t="s">
        <v>381</v>
      </c>
      <c r="D4540" s="205" t="s">
        <v>16576</v>
      </c>
      <c r="E4540" s="202" t="s">
        <v>18406</v>
      </c>
      <c r="F4540" s="205" t="s">
        <v>17841</v>
      </c>
    </row>
    <row r="4541" spans="1:6" ht="40.5">
      <c r="A4541" s="201" t="s">
        <v>10487</v>
      </c>
      <c r="B4541" s="204" t="s">
        <v>10488</v>
      </c>
      <c r="C4541" s="201" t="s">
        <v>381</v>
      </c>
      <c r="D4541" s="205" t="s">
        <v>12763</v>
      </c>
      <c r="E4541" s="202" t="s">
        <v>18406</v>
      </c>
      <c r="F4541" s="205" t="s">
        <v>17533</v>
      </c>
    </row>
    <row r="4542" spans="1:6" ht="40.5">
      <c r="A4542" s="201" t="s">
        <v>10489</v>
      </c>
      <c r="B4542" s="204" t="s">
        <v>10490</v>
      </c>
      <c r="C4542" s="201" t="s">
        <v>381</v>
      </c>
      <c r="D4542" s="205" t="s">
        <v>22777</v>
      </c>
      <c r="E4542" s="202" t="s">
        <v>18406</v>
      </c>
      <c r="F4542" s="205" t="s">
        <v>22813</v>
      </c>
    </row>
    <row r="4543" spans="1:6" ht="40.5">
      <c r="A4543" s="201" t="s">
        <v>10492</v>
      </c>
      <c r="B4543" s="204" t="s">
        <v>10493</v>
      </c>
      <c r="C4543" s="201" t="s">
        <v>381</v>
      </c>
      <c r="D4543" s="205" t="s">
        <v>17943</v>
      </c>
      <c r="E4543" s="202" t="s">
        <v>18406</v>
      </c>
      <c r="F4543" s="205" t="s">
        <v>17719</v>
      </c>
    </row>
    <row r="4544" spans="1:6" ht="40.5">
      <c r="A4544" s="201" t="s">
        <v>10494</v>
      </c>
      <c r="B4544" s="204" t="s">
        <v>10495</v>
      </c>
      <c r="C4544" s="201" t="s">
        <v>381</v>
      </c>
      <c r="D4544" s="205" t="s">
        <v>23257</v>
      </c>
      <c r="E4544" s="202" t="s">
        <v>18406</v>
      </c>
      <c r="F4544" s="205" t="s">
        <v>17890</v>
      </c>
    </row>
    <row r="4545" spans="1:6" ht="40.5">
      <c r="A4545" s="201" t="s">
        <v>10497</v>
      </c>
      <c r="B4545" s="204" t="s">
        <v>10498</v>
      </c>
      <c r="C4545" s="201" t="s">
        <v>381</v>
      </c>
      <c r="D4545" s="205" t="s">
        <v>22454</v>
      </c>
      <c r="E4545" s="202" t="s">
        <v>18406</v>
      </c>
      <c r="F4545" s="205" t="s">
        <v>23258</v>
      </c>
    </row>
    <row r="4546" spans="1:6" ht="40.5">
      <c r="A4546" s="201" t="s">
        <v>10499</v>
      </c>
      <c r="B4546" s="204" t="s">
        <v>10500</v>
      </c>
      <c r="C4546" s="201" t="s">
        <v>381</v>
      </c>
      <c r="D4546" s="205" t="s">
        <v>23259</v>
      </c>
      <c r="E4546" s="202" t="s">
        <v>18406</v>
      </c>
      <c r="F4546" s="205" t="s">
        <v>23260</v>
      </c>
    </row>
    <row r="4547" spans="1:6" ht="40.5">
      <c r="A4547" s="201" t="s">
        <v>10501</v>
      </c>
      <c r="B4547" s="204" t="s">
        <v>10502</v>
      </c>
      <c r="C4547" s="201" t="s">
        <v>381</v>
      </c>
      <c r="D4547" s="205" t="s">
        <v>23261</v>
      </c>
      <c r="E4547" s="202" t="s">
        <v>18406</v>
      </c>
      <c r="F4547" s="205" t="s">
        <v>23262</v>
      </c>
    </row>
    <row r="4548" spans="1:6" ht="67.5">
      <c r="A4548" s="201" t="s">
        <v>10503</v>
      </c>
      <c r="B4548" s="204" t="s">
        <v>10504</v>
      </c>
      <c r="C4548" s="201" t="s">
        <v>381</v>
      </c>
      <c r="D4548" s="205" t="s">
        <v>15867</v>
      </c>
      <c r="E4548" s="202" t="s">
        <v>18406</v>
      </c>
      <c r="F4548" s="205" t="s">
        <v>17839</v>
      </c>
    </row>
    <row r="4549" spans="1:6" ht="67.5">
      <c r="A4549" s="201" t="s">
        <v>10505</v>
      </c>
      <c r="B4549" s="204" t="s">
        <v>10506</v>
      </c>
      <c r="C4549" s="201" t="s">
        <v>381</v>
      </c>
      <c r="D4549" s="205" t="s">
        <v>8787</v>
      </c>
      <c r="E4549" s="202" t="s">
        <v>18406</v>
      </c>
      <c r="F4549" s="205" t="s">
        <v>14317</v>
      </c>
    </row>
    <row r="4550" spans="1:6" ht="67.5">
      <c r="A4550" s="201" t="s">
        <v>10507</v>
      </c>
      <c r="B4550" s="204" t="s">
        <v>10508</v>
      </c>
      <c r="C4550" s="201" t="s">
        <v>381</v>
      </c>
      <c r="D4550" s="205" t="s">
        <v>10148</v>
      </c>
      <c r="E4550" s="202" t="s">
        <v>18406</v>
      </c>
      <c r="F4550" s="205" t="s">
        <v>14343</v>
      </c>
    </row>
    <row r="4551" spans="1:6" ht="67.5">
      <c r="A4551" s="201" t="s">
        <v>10510</v>
      </c>
      <c r="B4551" s="204" t="s">
        <v>10511</v>
      </c>
      <c r="C4551" s="201" t="s">
        <v>381</v>
      </c>
      <c r="D4551" s="205" t="s">
        <v>1577</v>
      </c>
      <c r="E4551" s="202" t="s">
        <v>18406</v>
      </c>
      <c r="F4551" s="205" t="s">
        <v>2128</v>
      </c>
    </row>
    <row r="4552" spans="1:6" ht="67.5">
      <c r="A4552" s="201" t="s">
        <v>10513</v>
      </c>
      <c r="B4552" s="204" t="s">
        <v>10514</v>
      </c>
      <c r="C4552" s="201" t="s">
        <v>381</v>
      </c>
      <c r="D4552" s="205" t="s">
        <v>20820</v>
      </c>
      <c r="E4552" s="202" t="s">
        <v>18406</v>
      </c>
      <c r="F4552" s="205" t="s">
        <v>23263</v>
      </c>
    </row>
    <row r="4553" spans="1:6" ht="67.5">
      <c r="A4553" s="201" t="s">
        <v>10516</v>
      </c>
      <c r="B4553" s="204" t="s">
        <v>10517</v>
      </c>
      <c r="C4553" s="201" t="s">
        <v>381</v>
      </c>
      <c r="D4553" s="205" t="s">
        <v>17186</v>
      </c>
      <c r="E4553" s="202" t="s">
        <v>18406</v>
      </c>
      <c r="F4553" s="205" t="s">
        <v>17574</v>
      </c>
    </row>
    <row r="4554" spans="1:6" ht="67.5">
      <c r="A4554" s="201" t="s">
        <v>10518</v>
      </c>
      <c r="B4554" s="204" t="s">
        <v>10519</v>
      </c>
      <c r="C4554" s="201" t="s">
        <v>381</v>
      </c>
      <c r="D4554" s="205" t="s">
        <v>10210</v>
      </c>
      <c r="E4554" s="202" t="s">
        <v>18406</v>
      </c>
      <c r="F4554" s="205" t="s">
        <v>17736</v>
      </c>
    </row>
    <row r="4555" spans="1:6" ht="67.5">
      <c r="A4555" s="201" t="s">
        <v>10521</v>
      </c>
      <c r="B4555" s="204" t="s">
        <v>10522</v>
      </c>
      <c r="C4555" s="201" t="s">
        <v>381</v>
      </c>
      <c r="D4555" s="205" t="s">
        <v>21864</v>
      </c>
      <c r="E4555" s="202" t="s">
        <v>18406</v>
      </c>
      <c r="F4555" s="205" t="s">
        <v>8816</v>
      </c>
    </row>
    <row r="4556" spans="1:6" ht="67.5">
      <c r="A4556" s="201" t="s">
        <v>10523</v>
      </c>
      <c r="B4556" s="204" t="s">
        <v>10524</v>
      </c>
      <c r="C4556" s="201" t="s">
        <v>381</v>
      </c>
      <c r="D4556" s="205" t="s">
        <v>7045</v>
      </c>
      <c r="E4556" s="202" t="s">
        <v>18406</v>
      </c>
      <c r="F4556" s="205" t="s">
        <v>23264</v>
      </c>
    </row>
    <row r="4557" spans="1:6" ht="67.5">
      <c r="A4557" s="201" t="s">
        <v>10525</v>
      </c>
      <c r="B4557" s="204" t="s">
        <v>10526</v>
      </c>
      <c r="C4557" s="201" t="s">
        <v>381</v>
      </c>
      <c r="D4557" s="205" t="s">
        <v>23265</v>
      </c>
      <c r="E4557" s="202" t="s">
        <v>18406</v>
      </c>
      <c r="F4557" s="205" t="s">
        <v>20454</v>
      </c>
    </row>
    <row r="4558" spans="1:6" ht="67.5">
      <c r="A4558" s="201" t="s">
        <v>10528</v>
      </c>
      <c r="B4558" s="204" t="s">
        <v>10529</v>
      </c>
      <c r="C4558" s="201" t="s">
        <v>381</v>
      </c>
      <c r="D4558" s="205" t="s">
        <v>23266</v>
      </c>
      <c r="E4558" s="202" t="s">
        <v>18406</v>
      </c>
      <c r="F4558" s="205" t="s">
        <v>23267</v>
      </c>
    </row>
    <row r="4559" spans="1:6" ht="67.5">
      <c r="A4559" s="201" t="s">
        <v>10530</v>
      </c>
      <c r="B4559" s="204" t="s">
        <v>10531</v>
      </c>
      <c r="C4559" s="201" t="s">
        <v>381</v>
      </c>
      <c r="D4559" s="205" t="s">
        <v>10396</v>
      </c>
      <c r="E4559" s="202" t="s">
        <v>18406</v>
      </c>
      <c r="F4559" s="205" t="s">
        <v>6314</v>
      </c>
    </row>
    <row r="4560" spans="1:6" ht="67.5">
      <c r="A4560" s="201" t="s">
        <v>10533</v>
      </c>
      <c r="B4560" s="204" t="s">
        <v>10534</v>
      </c>
      <c r="C4560" s="201" t="s">
        <v>381</v>
      </c>
      <c r="D4560" s="205" t="s">
        <v>10375</v>
      </c>
      <c r="E4560" s="202" t="s">
        <v>18406</v>
      </c>
      <c r="F4560" s="205" t="s">
        <v>15250</v>
      </c>
    </row>
    <row r="4561" spans="1:6" ht="67.5">
      <c r="A4561" s="201" t="s">
        <v>10536</v>
      </c>
      <c r="B4561" s="204" t="s">
        <v>10537</v>
      </c>
      <c r="C4561" s="201" t="s">
        <v>381</v>
      </c>
      <c r="D4561" s="205" t="s">
        <v>14296</v>
      </c>
      <c r="E4561" s="202" t="s">
        <v>18406</v>
      </c>
      <c r="F4561" s="205" t="s">
        <v>22636</v>
      </c>
    </row>
    <row r="4562" spans="1:6" ht="67.5">
      <c r="A4562" s="201" t="s">
        <v>10539</v>
      </c>
      <c r="B4562" s="204" t="s">
        <v>10540</v>
      </c>
      <c r="C4562" s="201" t="s">
        <v>381</v>
      </c>
      <c r="D4562" s="205" t="s">
        <v>17337</v>
      </c>
      <c r="E4562" s="202" t="s">
        <v>18406</v>
      </c>
      <c r="F4562" s="205" t="s">
        <v>9006</v>
      </c>
    </row>
    <row r="4563" spans="1:6" ht="67.5">
      <c r="A4563" s="201" t="s">
        <v>10542</v>
      </c>
      <c r="B4563" s="204" t="s">
        <v>10543</v>
      </c>
      <c r="C4563" s="201" t="s">
        <v>381</v>
      </c>
      <c r="D4563" s="205" t="s">
        <v>14380</v>
      </c>
      <c r="E4563" s="202" t="s">
        <v>18406</v>
      </c>
      <c r="F4563" s="205" t="s">
        <v>17371</v>
      </c>
    </row>
    <row r="4564" spans="1:6" ht="67.5">
      <c r="A4564" s="201" t="s">
        <v>10545</v>
      </c>
      <c r="B4564" s="204" t="s">
        <v>10546</v>
      </c>
      <c r="C4564" s="201" t="s">
        <v>381</v>
      </c>
      <c r="D4564" s="205" t="s">
        <v>20274</v>
      </c>
      <c r="E4564" s="202" t="s">
        <v>18406</v>
      </c>
      <c r="F4564" s="205" t="s">
        <v>23268</v>
      </c>
    </row>
    <row r="4565" spans="1:6" ht="67.5">
      <c r="A4565" s="201" t="s">
        <v>10547</v>
      </c>
      <c r="B4565" s="204" t="s">
        <v>10548</v>
      </c>
      <c r="C4565" s="201" t="s">
        <v>381</v>
      </c>
      <c r="D4565" s="205" t="s">
        <v>17857</v>
      </c>
      <c r="E4565" s="202" t="s">
        <v>18406</v>
      </c>
      <c r="F4565" s="205" t="s">
        <v>23269</v>
      </c>
    </row>
    <row r="4566" spans="1:6" ht="67.5">
      <c r="A4566" s="201" t="s">
        <v>10549</v>
      </c>
      <c r="B4566" s="204" t="s">
        <v>10550</v>
      </c>
      <c r="C4566" s="201" t="s">
        <v>381</v>
      </c>
      <c r="D4566" s="205" t="s">
        <v>23270</v>
      </c>
      <c r="E4566" s="202" t="s">
        <v>18406</v>
      </c>
      <c r="F4566" s="205" t="s">
        <v>23271</v>
      </c>
    </row>
    <row r="4567" spans="1:6" ht="67.5">
      <c r="A4567" s="201" t="s">
        <v>10552</v>
      </c>
      <c r="B4567" s="204" t="s">
        <v>10553</v>
      </c>
      <c r="C4567" s="201" t="s">
        <v>381</v>
      </c>
      <c r="D4567" s="205" t="s">
        <v>23272</v>
      </c>
      <c r="E4567" s="202" t="s">
        <v>18406</v>
      </c>
      <c r="F4567" s="205" t="s">
        <v>23273</v>
      </c>
    </row>
    <row r="4568" spans="1:6" ht="67.5">
      <c r="A4568" s="201" t="s">
        <v>10554</v>
      </c>
      <c r="B4568" s="204" t="s">
        <v>10555</v>
      </c>
      <c r="C4568" s="201" t="s">
        <v>381</v>
      </c>
      <c r="D4568" s="205" t="s">
        <v>17525</v>
      </c>
      <c r="E4568" s="202" t="s">
        <v>18406</v>
      </c>
      <c r="F4568" s="205" t="s">
        <v>23274</v>
      </c>
    </row>
    <row r="4569" spans="1:6" ht="67.5">
      <c r="A4569" s="201" t="s">
        <v>10556</v>
      </c>
      <c r="B4569" s="204" t="s">
        <v>10557</v>
      </c>
      <c r="C4569" s="201" t="s">
        <v>381</v>
      </c>
      <c r="D4569" s="205" t="s">
        <v>17720</v>
      </c>
      <c r="E4569" s="202" t="s">
        <v>18406</v>
      </c>
      <c r="F4569" s="205" t="s">
        <v>18758</v>
      </c>
    </row>
    <row r="4570" spans="1:6" ht="67.5">
      <c r="A4570" s="201" t="s">
        <v>10558</v>
      </c>
      <c r="B4570" s="204" t="s">
        <v>10559</v>
      </c>
      <c r="C4570" s="201" t="s">
        <v>381</v>
      </c>
      <c r="D4570" s="205" t="s">
        <v>23275</v>
      </c>
      <c r="E4570" s="202" t="s">
        <v>18406</v>
      </c>
      <c r="F4570" s="205" t="s">
        <v>4986</v>
      </c>
    </row>
    <row r="4571" spans="1:6" ht="67.5">
      <c r="A4571" s="201" t="s">
        <v>10561</v>
      </c>
      <c r="B4571" s="204" t="s">
        <v>10562</v>
      </c>
      <c r="C4571" s="201" t="s">
        <v>381</v>
      </c>
      <c r="D4571" s="205" t="s">
        <v>6551</v>
      </c>
      <c r="E4571" s="202" t="s">
        <v>18406</v>
      </c>
      <c r="F4571" s="205" t="s">
        <v>15901</v>
      </c>
    </row>
    <row r="4572" spans="1:6" ht="67.5">
      <c r="A4572" s="201" t="s">
        <v>10564</v>
      </c>
      <c r="B4572" s="204" t="s">
        <v>10565</v>
      </c>
      <c r="C4572" s="201" t="s">
        <v>381</v>
      </c>
      <c r="D4572" s="205" t="s">
        <v>23276</v>
      </c>
      <c r="E4572" s="202" t="s">
        <v>18406</v>
      </c>
      <c r="F4572" s="205" t="s">
        <v>17586</v>
      </c>
    </row>
    <row r="4573" spans="1:6" ht="67.5">
      <c r="A4573" s="201" t="s">
        <v>10566</v>
      </c>
      <c r="B4573" s="204" t="s">
        <v>10567</v>
      </c>
      <c r="C4573" s="201" t="s">
        <v>381</v>
      </c>
      <c r="D4573" s="205" t="s">
        <v>17696</v>
      </c>
      <c r="E4573" s="202" t="s">
        <v>18406</v>
      </c>
      <c r="F4573" s="205" t="s">
        <v>23277</v>
      </c>
    </row>
    <row r="4574" spans="1:6" ht="67.5">
      <c r="A4574" s="201" t="s">
        <v>10569</v>
      </c>
      <c r="B4574" s="204" t="s">
        <v>10570</v>
      </c>
      <c r="C4574" s="201" t="s">
        <v>381</v>
      </c>
      <c r="D4574" s="205" t="s">
        <v>23278</v>
      </c>
      <c r="E4574" s="202" t="s">
        <v>18406</v>
      </c>
      <c r="F4574" s="205" t="s">
        <v>23279</v>
      </c>
    </row>
    <row r="4575" spans="1:6" ht="67.5">
      <c r="A4575" s="201" t="s">
        <v>10572</v>
      </c>
      <c r="B4575" s="204" t="s">
        <v>10573</v>
      </c>
      <c r="C4575" s="201" t="s">
        <v>381</v>
      </c>
      <c r="D4575" s="205" t="s">
        <v>23280</v>
      </c>
      <c r="E4575" s="202" t="s">
        <v>18406</v>
      </c>
      <c r="F4575" s="205" t="s">
        <v>23281</v>
      </c>
    </row>
    <row r="4576" spans="1:6" ht="67.5">
      <c r="A4576" s="201" t="s">
        <v>10574</v>
      </c>
      <c r="B4576" s="204" t="s">
        <v>10575</v>
      </c>
      <c r="C4576" s="201" t="s">
        <v>381</v>
      </c>
      <c r="D4576" s="205" t="s">
        <v>23282</v>
      </c>
      <c r="E4576" s="202" t="s">
        <v>18406</v>
      </c>
      <c r="F4576" s="205" t="s">
        <v>13620</v>
      </c>
    </row>
    <row r="4577" spans="1:6" ht="67.5">
      <c r="A4577" s="201" t="s">
        <v>10576</v>
      </c>
      <c r="B4577" s="204" t="s">
        <v>10577</v>
      </c>
      <c r="C4577" s="201" t="s">
        <v>381</v>
      </c>
      <c r="D4577" s="205" t="s">
        <v>23283</v>
      </c>
      <c r="E4577" s="202" t="s">
        <v>18406</v>
      </c>
      <c r="F4577" s="205" t="s">
        <v>23284</v>
      </c>
    </row>
    <row r="4578" spans="1:6" ht="54">
      <c r="A4578" s="201" t="s">
        <v>10578</v>
      </c>
      <c r="B4578" s="204" t="s">
        <v>10579</v>
      </c>
      <c r="C4578" s="201" t="s">
        <v>381</v>
      </c>
      <c r="D4578" s="205" t="s">
        <v>23285</v>
      </c>
      <c r="E4578" s="202" t="s">
        <v>18406</v>
      </c>
      <c r="F4578" s="205" t="s">
        <v>23286</v>
      </c>
    </row>
    <row r="4579" spans="1:6" ht="67.5">
      <c r="A4579" s="201" t="s">
        <v>10580</v>
      </c>
      <c r="B4579" s="204" t="s">
        <v>10581</v>
      </c>
      <c r="C4579" s="201" t="s">
        <v>381</v>
      </c>
      <c r="D4579" s="205" t="s">
        <v>17858</v>
      </c>
      <c r="E4579" s="202" t="s">
        <v>18406</v>
      </c>
      <c r="F4579" s="205" t="s">
        <v>23287</v>
      </c>
    </row>
    <row r="4580" spans="1:6" ht="67.5">
      <c r="A4580" s="201" t="s">
        <v>10582</v>
      </c>
      <c r="B4580" s="204" t="s">
        <v>10583</v>
      </c>
      <c r="C4580" s="201" t="s">
        <v>381</v>
      </c>
      <c r="D4580" s="205" t="s">
        <v>23288</v>
      </c>
      <c r="E4580" s="202" t="s">
        <v>18406</v>
      </c>
      <c r="F4580" s="205" t="s">
        <v>23289</v>
      </c>
    </row>
    <row r="4581" spans="1:6" ht="67.5">
      <c r="A4581" s="201" t="s">
        <v>10584</v>
      </c>
      <c r="B4581" s="204" t="s">
        <v>10585</v>
      </c>
      <c r="C4581" s="201" t="s">
        <v>381</v>
      </c>
      <c r="D4581" s="205" t="s">
        <v>22539</v>
      </c>
      <c r="E4581" s="202" t="s">
        <v>18406</v>
      </c>
      <c r="F4581" s="205" t="s">
        <v>21779</v>
      </c>
    </row>
    <row r="4582" spans="1:6" ht="67.5">
      <c r="A4582" s="201" t="s">
        <v>10586</v>
      </c>
      <c r="B4582" s="204" t="s">
        <v>10587</v>
      </c>
      <c r="C4582" s="201" t="s">
        <v>381</v>
      </c>
      <c r="D4582" s="205" t="s">
        <v>17088</v>
      </c>
      <c r="E4582" s="202" t="s">
        <v>18406</v>
      </c>
      <c r="F4582" s="205" t="s">
        <v>23290</v>
      </c>
    </row>
    <row r="4583" spans="1:6" ht="40.5">
      <c r="A4583" s="201" t="s">
        <v>10588</v>
      </c>
      <c r="B4583" s="204" t="s">
        <v>10589</v>
      </c>
      <c r="C4583" s="201" t="s">
        <v>381</v>
      </c>
      <c r="D4583" s="205" t="s">
        <v>5678</v>
      </c>
      <c r="E4583" s="202" t="s">
        <v>18406</v>
      </c>
      <c r="F4583" s="205" t="s">
        <v>8715</v>
      </c>
    </row>
    <row r="4584" spans="1:6" ht="54">
      <c r="A4584" s="201" t="s">
        <v>10590</v>
      </c>
      <c r="B4584" s="204" t="s">
        <v>10591</v>
      </c>
      <c r="C4584" s="201" t="s">
        <v>381</v>
      </c>
      <c r="D4584" s="205" t="s">
        <v>9006</v>
      </c>
      <c r="E4584" s="202" t="s">
        <v>18406</v>
      </c>
      <c r="F4584" s="205" t="s">
        <v>17222</v>
      </c>
    </row>
    <row r="4585" spans="1:6" ht="54">
      <c r="A4585" s="201" t="s">
        <v>10592</v>
      </c>
      <c r="B4585" s="204" t="s">
        <v>10593</v>
      </c>
      <c r="C4585" s="201" t="s">
        <v>381</v>
      </c>
      <c r="D4585" s="205" t="s">
        <v>15934</v>
      </c>
      <c r="E4585" s="202" t="s">
        <v>18406</v>
      </c>
      <c r="F4585" s="205" t="s">
        <v>7840</v>
      </c>
    </row>
    <row r="4586" spans="1:6" ht="40.5">
      <c r="A4586" s="201" t="s">
        <v>10594</v>
      </c>
      <c r="B4586" s="204" t="s">
        <v>10595</v>
      </c>
      <c r="C4586" s="201" t="s">
        <v>381</v>
      </c>
      <c r="D4586" s="205" t="s">
        <v>17457</v>
      </c>
      <c r="E4586" s="202" t="s">
        <v>18406</v>
      </c>
      <c r="F4586" s="205" t="s">
        <v>6128</v>
      </c>
    </row>
    <row r="4587" spans="1:6" ht="54">
      <c r="A4587" s="201" t="s">
        <v>10597</v>
      </c>
      <c r="B4587" s="204" t="s">
        <v>10598</v>
      </c>
      <c r="C4587" s="201" t="s">
        <v>381</v>
      </c>
      <c r="D4587" s="205" t="s">
        <v>17161</v>
      </c>
      <c r="E4587" s="202" t="s">
        <v>18406</v>
      </c>
      <c r="F4587" s="205" t="s">
        <v>12790</v>
      </c>
    </row>
    <row r="4588" spans="1:6" ht="54">
      <c r="A4588" s="201" t="s">
        <v>10600</v>
      </c>
      <c r="B4588" s="204" t="s">
        <v>10601</v>
      </c>
      <c r="C4588" s="201" t="s">
        <v>381</v>
      </c>
      <c r="D4588" s="205" t="s">
        <v>8469</v>
      </c>
      <c r="E4588" s="202" t="s">
        <v>18406</v>
      </c>
      <c r="F4588" s="205" t="s">
        <v>8263</v>
      </c>
    </row>
    <row r="4589" spans="1:6" ht="54">
      <c r="A4589" s="201" t="s">
        <v>10602</v>
      </c>
      <c r="B4589" s="204" t="s">
        <v>10603</v>
      </c>
      <c r="C4589" s="201" t="s">
        <v>381</v>
      </c>
      <c r="D4589" s="205" t="s">
        <v>5713</v>
      </c>
      <c r="E4589" s="202" t="s">
        <v>18406</v>
      </c>
      <c r="F4589" s="205" t="s">
        <v>17445</v>
      </c>
    </row>
    <row r="4590" spans="1:6" ht="40.5">
      <c r="A4590" s="201" t="s">
        <v>10605</v>
      </c>
      <c r="B4590" s="204" t="s">
        <v>10606</v>
      </c>
      <c r="C4590" s="201" t="s">
        <v>381</v>
      </c>
      <c r="D4590" s="205" t="s">
        <v>23291</v>
      </c>
      <c r="E4590" s="202" t="s">
        <v>18406</v>
      </c>
      <c r="F4590" s="205" t="s">
        <v>10702</v>
      </c>
    </row>
    <row r="4591" spans="1:6" ht="54">
      <c r="A4591" s="201" t="s">
        <v>10607</v>
      </c>
      <c r="B4591" s="204" t="s">
        <v>10608</v>
      </c>
      <c r="C4591" s="201" t="s">
        <v>381</v>
      </c>
      <c r="D4591" s="205" t="s">
        <v>23292</v>
      </c>
      <c r="E4591" s="202" t="s">
        <v>18406</v>
      </c>
      <c r="F4591" s="205" t="s">
        <v>9314</v>
      </c>
    </row>
    <row r="4592" spans="1:6" ht="54">
      <c r="A4592" s="201" t="s">
        <v>10610</v>
      </c>
      <c r="B4592" s="204" t="s">
        <v>10611</v>
      </c>
      <c r="C4592" s="201" t="s">
        <v>381</v>
      </c>
      <c r="D4592" s="205" t="s">
        <v>3783</v>
      </c>
      <c r="E4592" s="202" t="s">
        <v>18406</v>
      </c>
      <c r="F4592" s="205" t="s">
        <v>15591</v>
      </c>
    </row>
    <row r="4593" spans="1:6" ht="54">
      <c r="A4593" s="201" t="s">
        <v>10612</v>
      </c>
      <c r="B4593" s="204" t="s">
        <v>10613</v>
      </c>
      <c r="C4593" s="201" t="s">
        <v>381</v>
      </c>
      <c r="D4593" s="205" t="s">
        <v>10431</v>
      </c>
      <c r="E4593" s="202" t="s">
        <v>18406</v>
      </c>
      <c r="F4593" s="205" t="s">
        <v>3298</v>
      </c>
    </row>
    <row r="4594" spans="1:6" ht="54">
      <c r="A4594" s="201" t="s">
        <v>10614</v>
      </c>
      <c r="B4594" s="204" t="s">
        <v>10615</v>
      </c>
      <c r="C4594" s="201" t="s">
        <v>381</v>
      </c>
      <c r="D4594" s="205" t="s">
        <v>18090</v>
      </c>
      <c r="E4594" s="202" t="s">
        <v>18406</v>
      </c>
      <c r="F4594" s="205" t="s">
        <v>22736</v>
      </c>
    </row>
    <row r="4595" spans="1:6" ht="40.5">
      <c r="A4595" s="201" t="s">
        <v>10616</v>
      </c>
      <c r="B4595" s="204" t="s">
        <v>10617</v>
      </c>
      <c r="C4595" s="201" t="s">
        <v>381</v>
      </c>
      <c r="D4595" s="205" t="s">
        <v>4216</v>
      </c>
      <c r="E4595" s="202" t="s">
        <v>18406</v>
      </c>
      <c r="F4595" s="205" t="s">
        <v>21636</v>
      </c>
    </row>
    <row r="4596" spans="1:6" ht="54">
      <c r="A4596" s="201" t="s">
        <v>10619</v>
      </c>
      <c r="B4596" s="204" t="s">
        <v>10620</v>
      </c>
      <c r="C4596" s="201" t="s">
        <v>381</v>
      </c>
      <c r="D4596" s="205" t="s">
        <v>23293</v>
      </c>
      <c r="E4596" s="202" t="s">
        <v>18406</v>
      </c>
      <c r="F4596" s="205" t="s">
        <v>18108</v>
      </c>
    </row>
    <row r="4597" spans="1:6" ht="54">
      <c r="A4597" s="201" t="s">
        <v>10621</v>
      </c>
      <c r="B4597" s="204" t="s">
        <v>10622</v>
      </c>
      <c r="C4597" s="201" t="s">
        <v>381</v>
      </c>
      <c r="D4597" s="205" t="s">
        <v>23294</v>
      </c>
      <c r="E4597" s="202" t="s">
        <v>18406</v>
      </c>
      <c r="F4597" s="205" t="s">
        <v>4956</v>
      </c>
    </row>
    <row r="4598" spans="1:6" ht="40.5">
      <c r="A4598" s="201" t="s">
        <v>10624</v>
      </c>
      <c r="B4598" s="204" t="s">
        <v>10625</v>
      </c>
      <c r="C4598" s="201" t="s">
        <v>381</v>
      </c>
      <c r="D4598" s="205" t="s">
        <v>8493</v>
      </c>
      <c r="E4598" s="202" t="s">
        <v>18406</v>
      </c>
      <c r="F4598" s="205" t="s">
        <v>17896</v>
      </c>
    </row>
    <row r="4599" spans="1:6" ht="54">
      <c r="A4599" s="201" t="s">
        <v>10626</v>
      </c>
      <c r="B4599" s="204" t="s">
        <v>10627</v>
      </c>
      <c r="C4599" s="201" t="s">
        <v>381</v>
      </c>
      <c r="D4599" s="205" t="s">
        <v>23295</v>
      </c>
      <c r="E4599" s="202" t="s">
        <v>18406</v>
      </c>
      <c r="F4599" s="205" t="s">
        <v>7300</v>
      </c>
    </row>
    <row r="4600" spans="1:6" ht="40.5">
      <c r="A4600" s="201" t="s">
        <v>10629</v>
      </c>
      <c r="B4600" s="204" t="s">
        <v>10630</v>
      </c>
      <c r="C4600" s="201" t="s">
        <v>381</v>
      </c>
      <c r="D4600" s="205" t="s">
        <v>17053</v>
      </c>
      <c r="E4600" s="202" t="s">
        <v>18406</v>
      </c>
      <c r="F4600" s="205" t="s">
        <v>17335</v>
      </c>
    </row>
    <row r="4601" spans="1:6" ht="54">
      <c r="A4601" s="201" t="s">
        <v>10632</v>
      </c>
      <c r="B4601" s="204" t="s">
        <v>10633</v>
      </c>
      <c r="C4601" s="201" t="s">
        <v>381</v>
      </c>
      <c r="D4601" s="205" t="s">
        <v>12473</v>
      </c>
      <c r="E4601" s="202" t="s">
        <v>18406</v>
      </c>
      <c r="F4601" s="205" t="s">
        <v>15329</v>
      </c>
    </row>
    <row r="4602" spans="1:6" ht="54">
      <c r="A4602" s="201" t="s">
        <v>10634</v>
      </c>
      <c r="B4602" s="204" t="s">
        <v>10635</v>
      </c>
      <c r="C4602" s="201" t="s">
        <v>381</v>
      </c>
      <c r="D4602" s="205" t="s">
        <v>17584</v>
      </c>
      <c r="E4602" s="202" t="s">
        <v>18406</v>
      </c>
      <c r="F4602" s="205" t="s">
        <v>8982</v>
      </c>
    </row>
    <row r="4603" spans="1:6" ht="54">
      <c r="A4603" s="201" t="s">
        <v>10636</v>
      </c>
      <c r="B4603" s="204" t="s">
        <v>10637</v>
      </c>
      <c r="C4603" s="201" t="s">
        <v>381</v>
      </c>
      <c r="D4603" s="205" t="s">
        <v>10241</v>
      </c>
      <c r="E4603" s="202" t="s">
        <v>18406</v>
      </c>
      <c r="F4603" s="205" t="s">
        <v>7717</v>
      </c>
    </row>
    <row r="4604" spans="1:6" ht="40.5">
      <c r="A4604" s="201" t="s">
        <v>10638</v>
      </c>
      <c r="B4604" s="204" t="s">
        <v>10639</v>
      </c>
      <c r="C4604" s="201" t="s">
        <v>381</v>
      </c>
      <c r="D4604" s="205" t="s">
        <v>23296</v>
      </c>
      <c r="E4604" s="202" t="s">
        <v>18406</v>
      </c>
      <c r="F4604" s="205" t="s">
        <v>6448</v>
      </c>
    </row>
    <row r="4605" spans="1:6" ht="54">
      <c r="A4605" s="201" t="s">
        <v>10641</v>
      </c>
      <c r="B4605" s="204" t="s">
        <v>10642</v>
      </c>
      <c r="C4605" s="201" t="s">
        <v>381</v>
      </c>
      <c r="D4605" s="205" t="s">
        <v>11333</v>
      </c>
      <c r="E4605" s="202" t="s">
        <v>18406</v>
      </c>
      <c r="F4605" s="205" t="s">
        <v>23297</v>
      </c>
    </row>
    <row r="4606" spans="1:6" ht="54">
      <c r="A4606" s="201" t="s">
        <v>10644</v>
      </c>
      <c r="B4606" s="204" t="s">
        <v>10645</v>
      </c>
      <c r="C4606" s="201" t="s">
        <v>381</v>
      </c>
      <c r="D4606" s="205" t="s">
        <v>9712</v>
      </c>
      <c r="E4606" s="202" t="s">
        <v>18406</v>
      </c>
      <c r="F4606" s="205" t="s">
        <v>13829</v>
      </c>
    </row>
    <row r="4607" spans="1:6" ht="40.5">
      <c r="A4607" s="201" t="s">
        <v>10647</v>
      </c>
      <c r="B4607" s="204" t="s">
        <v>10648</v>
      </c>
      <c r="C4607" s="201" t="s">
        <v>381</v>
      </c>
      <c r="D4607" s="205" t="s">
        <v>237</v>
      </c>
      <c r="E4607" s="202" t="s">
        <v>18406</v>
      </c>
      <c r="F4607" s="205" t="s">
        <v>12797</v>
      </c>
    </row>
    <row r="4608" spans="1:6" ht="54">
      <c r="A4608" s="201" t="s">
        <v>10649</v>
      </c>
      <c r="B4608" s="204" t="s">
        <v>10650</v>
      </c>
      <c r="C4608" s="201" t="s">
        <v>381</v>
      </c>
      <c r="D4608" s="205" t="s">
        <v>10399</v>
      </c>
      <c r="E4608" s="202" t="s">
        <v>18406</v>
      </c>
      <c r="F4608" s="205" t="s">
        <v>13404</v>
      </c>
    </row>
    <row r="4609" spans="1:6" ht="54">
      <c r="A4609" s="201" t="s">
        <v>10651</v>
      </c>
      <c r="B4609" s="204" t="s">
        <v>10652</v>
      </c>
      <c r="C4609" s="201" t="s">
        <v>381</v>
      </c>
      <c r="D4609" s="205" t="s">
        <v>689</v>
      </c>
      <c r="E4609" s="202" t="s">
        <v>18406</v>
      </c>
      <c r="F4609" s="205" t="s">
        <v>16104</v>
      </c>
    </row>
    <row r="4610" spans="1:6" ht="67.5">
      <c r="A4610" s="201" t="s">
        <v>10653</v>
      </c>
      <c r="B4610" s="204" t="s">
        <v>10654</v>
      </c>
      <c r="C4610" s="201" t="s">
        <v>381</v>
      </c>
      <c r="D4610" s="205" t="s">
        <v>23298</v>
      </c>
      <c r="E4610" s="202" t="s">
        <v>18406</v>
      </c>
      <c r="F4610" s="205" t="s">
        <v>13659</v>
      </c>
    </row>
    <row r="4611" spans="1:6" ht="67.5">
      <c r="A4611" s="201" t="s">
        <v>10656</v>
      </c>
      <c r="B4611" s="204" t="s">
        <v>10657</v>
      </c>
      <c r="C4611" s="201" t="s">
        <v>381</v>
      </c>
      <c r="D4611" s="205" t="s">
        <v>22195</v>
      </c>
      <c r="E4611" s="202" t="s">
        <v>18406</v>
      </c>
      <c r="F4611" s="205" t="s">
        <v>13693</v>
      </c>
    </row>
    <row r="4612" spans="1:6" ht="54">
      <c r="A4612" s="201" t="s">
        <v>10659</v>
      </c>
      <c r="B4612" s="204" t="s">
        <v>10660</v>
      </c>
      <c r="C4612" s="201" t="s">
        <v>381</v>
      </c>
      <c r="D4612" s="205" t="s">
        <v>9311</v>
      </c>
      <c r="E4612" s="202" t="s">
        <v>18406</v>
      </c>
      <c r="F4612" s="205" t="s">
        <v>23299</v>
      </c>
    </row>
    <row r="4613" spans="1:6" ht="67.5">
      <c r="A4613" s="201" t="s">
        <v>10661</v>
      </c>
      <c r="B4613" s="204" t="s">
        <v>10662</v>
      </c>
      <c r="C4613" s="201" t="s">
        <v>381</v>
      </c>
      <c r="D4613" s="205" t="s">
        <v>13826</v>
      </c>
      <c r="E4613" s="202" t="s">
        <v>18406</v>
      </c>
      <c r="F4613" s="205" t="s">
        <v>18061</v>
      </c>
    </row>
    <row r="4614" spans="1:6" ht="67.5">
      <c r="A4614" s="201" t="s">
        <v>10663</v>
      </c>
      <c r="B4614" s="204" t="s">
        <v>10664</v>
      </c>
      <c r="C4614" s="201" t="s">
        <v>381</v>
      </c>
      <c r="D4614" s="205" t="s">
        <v>10491</v>
      </c>
      <c r="E4614" s="202" t="s">
        <v>18406</v>
      </c>
      <c r="F4614" s="205" t="s">
        <v>23291</v>
      </c>
    </row>
    <row r="4615" spans="1:6" ht="67.5">
      <c r="A4615" s="201" t="s">
        <v>10665</v>
      </c>
      <c r="B4615" s="204" t="s">
        <v>10666</v>
      </c>
      <c r="C4615" s="201" t="s">
        <v>381</v>
      </c>
      <c r="D4615" s="205" t="s">
        <v>17355</v>
      </c>
      <c r="E4615" s="202" t="s">
        <v>18406</v>
      </c>
      <c r="F4615" s="205" t="s">
        <v>16208</v>
      </c>
    </row>
    <row r="4616" spans="1:6" ht="54">
      <c r="A4616" s="201" t="s">
        <v>10668</v>
      </c>
      <c r="B4616" s="204" t="s">
        <v>10669</v>
      </c>
      <c r="C4616" s="201" t="s">
        <v>381</v>
      </c>
      <c r="D4616" s="205" t="s">
        <v>17685</v>
      </c>
      <c r="E4616" s="202" t="s">
        <v>18406</v>
      </c>
      <c r="F4616" s="205" t="s">
        <v>17965</v>
      </c>
    </row>
    <row r="4617" spans="1:6" ht="54">
      <c r="A4617" s="201" t="s">
        <v>10670</v>
      </c>
      <c r="B4617" s="204" t="s">
        <v>10671</v>
      </c>
      <c r="C4617" s="201" t="s">
        <v>381</v>
      </c>
      <c r="D4617" s="205" t="s">
        <v>23300</v>
      </c>
      <c r="E4617" s="202" t="s">
        <v>18406</v>
      </c>
      <c r="F4617" s="205" t="s">
        <v>561</v>
      </c>
    </row>
    <row r="4618" spans="1:6" ht="67.5">
      <c r="A4618" s="201" t="s">
        <v>10672</v>
      </c>
      <c r="B4618" s="204" t="s">
        <v>10673</v>
      </c>
      <c r="C4618" s="201" t="s">
        <v>381</v>
      </c>
      <c r="D4618" s="205" t="s">
        <v>9982</v>
      </c>
      <c r="E4618" s="202" t="s">
        <v>18406</v>
      </c>
      <c r="F4618" s="205" t="s">
        <v>18421</v>
      </c>
    </row>
    <row r="4619" spans="1:6" ht="67.5">
      <c r="A4619" s="201" t="s">
        <v>10674</v>
      </c>
      <c r="B4619" s="204" t="s">
        <v>10675</v>
      </c>
      <c r="C4619" s="201" t="s">
        <v>381</v>
      </c>
      <c r="D4619" s="205" t="s">
        <v>23301</v>
      </c>
      <c r="E4619" s="202" t="s">
        <v>18406</v>
      </c>
      <c r="F4619" s="205" t="s">
        <v>9042</v>
      </c>
    </row>
    <row r="4620" spans="1:6" ht="54">
      <c r="A4620" s="201" t="s">
        <v>10676</v>
      </c>
      <c r="B4620" s="204" t="s">
        <v>10677</v>
      </c>
      <c r="C4620" s="201" t="s">
        <v>381</v>
      </c>
      <c r="D4620" s="205" t="s">
        <v>23302</v>
      </c>
      <c r="E4620" s="202" t="s">
        <v>18406</v>
      </c>
      <c r="F4620" s="205" t="s">
        <v>23303</v>
      </c>
    </row>
    <row r="4621" spans="1:6" ht="40.5">
      <c r="A4621" s="201" t="s">
        <v>10679</v>
      </c>
      <c r="B4621" s="204" t="s">
        <v>10680</v>
      </c>
      <c r="C4621" s="201" t="s">
        <v>381</v>
      </c>
      <c r="D4621" s="205" t="s">
        <v>5725</v>
      </c>
      <c r="E4621" s="202" t="s">
        <v>18406</v>
      </c>
      <c r="F4621" s="205" t="s">
        <v>17288</v>
      </c>
    </row>
    <row r="4622" spans="1:6" ht="54">
      <c r="A4622" s="201" t="s">
        <v>10681</v>
      </c>
      <c r="B4622" s="204" t="s">
        <v>10682</v>
      </c>
      <c r="C4622" s="201" t="s">
        <v>381</v>
      </c>
      <c r="D4622" s="205" t="s">
        <v>6471</v>
      </c>
      <c r="E4622" s="202" t="s">
        <v>18406</v>
      </c>
      <c r="F4622" s="205" t="s">
        <v>10475</v>
      </c>
    </row>
    <row r="4623" spans="1:6" ht="40.5">
      <c r="A4623" s="201" t="s">
        <v>10683</v>
      </c>
      <c r="B4623" s="204" t="s">
        <v>10684</v>
      </c>
      <c r="C4623" s="201" t="s">
        <v>381</v>
      </c>
      <c r="D4623" s="205" t="s">
        <v>23304</v>
      </c>
      <c r="E4623" s="202" t="s">
        <v>18406</v>
      </c>
      <c r="F4623" s="205" t="s">
        <v>12665</v>
      </c>
    </row>
    <row r="4624" spans="1:6" ht="54">
      <c r="A4624" s="201" t="s">
        <v>10685</v>
      </c>
      <c r="B4624" s="204" t="s">
        <v>10686</v>
      </c>
      <c r="C4624" s="201" t="s">
        <v>381</v>
      </c>
      <c r="D4624" s="205" t="s">
        <v>5817</v>
      </c>
      <c r="E4624" s="202" t="s">
        <v>18406</v>
      </c>
      <c r="F4624" s="205" t="s">
        <v>8993</v>
      </c>
    </row>
    <row r="4625" spans="1:6" ht="54">
      <c r="A4625" s="201" t="s">
        <v>10688</v>
      </c>
      <c r="B4625" s="204" t="s">
        <v>10689</v>
      </c>
      <c r="C4625" s="201" t="s">
        <v>381</v>
      </c>
      <c r="D4625" s="205" t="s">
        <v>17746</v>
      </c>
      <c r="E4625" s="202" t="s">
        <v>18406</v>
      </c>
      <c r="F4625" s="205" t="s">
        <v>19188</v>
      </c>
    </row>
    <row r="4626" spans="1:6" ht="40.5">
      <c r="A4626" s="201" t="s">
        <v>10691</v>
      </c>
      <c r="B4626" s="204" t="s">
        <v>10692</v>
      </c>
      <c r="C4626" s="201" t="s">
        <v>381</v>
      </c>
      <c r="D4626" s="205" t="s">
        <v>10016</v>
      </c>
      <c r="E4626" s="202" t="s">
        <v>18406</v>
      </c>
      <c r="F4626" s="205" t="s">
        <v>1082</v>
      </c>
    </row>
    <row r="4627" spans="1:6" ht="54">
      <c r="A4627" s="201" t="s">
        <v>10693</v>
      </c>
      <c r="B4627" s="204" t="s">
        <v>10694</v>
      </c>
      <c r="C4627" s="201" t="s">
        <v>381</v>
      </c>
      <c r="D4627" s="205" t="s">
        <v>6981</v>
      </c>
      <c r="E4627" s="202" t="s">
        <v>18406</v>
      </c>
      <c r="F4627" s="205" t="s">
        <v>23305</v>
      </c>
    </row>
    <row r="4628" spans="1:6" ht="54">
      <c r="A4628" s="201" t="s">
        <v>10696</v>
      </c>
      <c r="B4628" s="204" t="s">
        <v>10697</v>
      </c>
      <c r="C4628" s="201" t="s">
        <v>381</v>
      </c>
      <c r="D4628" s="205" t="s">
        <v>17603</v>
      </c>
      <c r="E4628" s="202" t="s">
        <v>18406</v>
      </c>
      <c r="F4628" s="205" t="s">
        <v>18419</v>
      </c>
    </row>
    <row r="4629" spans="1:6" ht="54">
      <c r="A4629" s="201" t="s">
        <v>10698</v>
      </c>
      <c r="B4629" s="204" t="s">
        <v>10699</v>
      </c>
      <c r="C4629" s="201" t="s">
        <v>381</v>
      </c>
      <c r="D4629" s="205" t="s">
        <v>23306</v>
      </c>
      <c r="E4629" s="202" t="s">
        <v>18406</v>
      </c>
      <c r="F4629" s="205" t="s">
        <v>17649</v>
      </c>
    </row>
    <row r="4630" spans="1:6" ht="54">
      <c r="A4630" s="201" t="s">
        <v>10700</v>
      </c>
      <c r="B4630" s="204" t="s">
        <v>10701</v>
      </c>
      <c r="C4630" s="201" t="s">
        <v>381</v>
      </c>
      <c r="D4630" s="205" t="s">
        <v>22377</v>
      </c>
      <c r="E4630" s="202" t="s">
        <v>18406</v>
      </c>
      <c r="F4630" s="205" t="s">
        <v>17099</v>
      </c>
    </row>
    <row r="4631" spans="1:6" ht="54">
      <c r="A4631" s="201" t="s">
        <v>10703</v>
      </c>
      <c r="B4631" s="204" t="s">
        <v>10704</v>
      </c>
      <c r="C4631" s="201" t="s">
        <v>381</v>
      </c>
      <c r="D4631" s="205" t="s">
        <v>17122</v>
      </c>
      <c r="E4631" s="202" t="s">
        <v>18406</v>
      </c>
      <c r="F4631" s="205" t="s">
        <v>23247</v>
      </c>
    </row>
    <row r="4632" spans="1:6" ht="54">
      <c r="A4632" s="201" t="s">
        <v>10706</v>
      </c>
      <c r="B4632" s="204" t="s">
        <v>10707</v>
      </c>
      <c r="C4632" s="201" t="s">
        <v>381</v>
      </c>
      <c r="D4632" s="205" t="s">
        <v>9297</v>
      </c>
      <c r="E4632" s="202" t="s">
        <v>18406</v>
      </c>
      <c r="F4632" s="205" t="s">
        <v>23307</v>
      </c>
    </row>
    <row r="4633" spans="1:6" ht="54">
      <c r="A4633" s="201" t="s">
        <v>10708</v>
      </c>
      <c r="B4633" s="204" t="s">
        <v>10709</v>
      </c>
      <c r="C4633" s="201" t="s">
        <v>381</v>
      </c>
      <c r="D4633" s="205" t="s">
        <v>22497</v>
      </c>
      <c r="E4633" s="202" t="s">
        <v>18406</v>
      </c>
      <c r="F4633" s="205" t="s">
        <v>23308</v>
      </c>
    </row>
    <row r="4634" spans="1:6" ht="54">
      <c r="A4634" s="201" t="s">
        <v>10710</v>
      </c>
      <c r="B4634" s="204" t="s">
        <v>10711</v>
      </c>
      <c r="C4634" s="201" t="s">
        <v>381</v>
      </c>
      <c r="D4634" s="205" t="s">
        <v>23309</v>
      </c>
      <c r="E4634" s="202" t="s">
        <v>18406</v>
      </c>
      <c r="F4634" s="205" t="s">
        <v>16695</v>
      </c>
    </row>
    <row r="4635" spans="1:6" ht="40.5">
      <c r="A4635" s="201" t="s">
        <v>10713</v>
      </c>
      <c r="B4635" s="204" t="s">
        <v>10714</v>
      </c>
      <c r="C4635" s="201" t="s">
        <v>381</v>
      </c>
      <c r="D4635" s="205" t="s">
        <v>23310</v>
      </c>
      <c r="E4635" s="202" t="s">
        <v>18406</v>
      </c>
      <c r="F4635" s="205" t="s">
        <v>6141</v>
      </c>
    </row>
    <row r="4636" spans="1:6" ht="40.5">
      <c r="A4636" s="201" t="s">
        <v>10715</v>
      </c>
      <c r="B4636" s="204" t="s">
        <v>10716</v>
      </c>
      <c r="C4636" s="201" t="s">
        <v>381</v>
      </c>
      <c r="D4636" s="205" t="s">
        <v>17220</v>
      </c>
      <c r="E4636" s="202" t="s">
        <v>18406</v>
      </c>
      <c r="F4636" s="205" t="s">
        <v>23311</v>
      </c>
    </row>
    <row r="4637" spans="1:6" ht="40.5">
      <c r="A4637" s="201" t="s">
        <v>10718</v>
      </c>
      <c r="B4637" s="204" t="s">
        <v>10719</v>
      </c>
      <c r="C4637" s="201" t="s">
        <v>381</v>
      </c>
      <c r="D4637" s="205" t="s">
        <v>6375</v>
      </c>
      <c r="E4637" s="202" t="s">
        <v>18406</v>
      </c>
      <c r="F4637" s="205" t="s">
        <v>23312</v>
      </c>
    </row>
    <row r="4638" spans="1:6" ht="40.5">
      <c r="A4638" s="201" t="s">
        <v>10720</v>
      </c>
      <c r="B4638" s="204" t="s">
        <v>10721</v>
      </c>
      <c r="C4638" s="201" t="s">
        <v>381</v>
      </c>
      <c r="D4638" s="205" t="s">
        <v>19769</v>
      </c>
      <c r="E4638" s="202" t="s">
        <v>18406</v>
      </c>
      <c r="F4638" s="205" t="s">
        <v>23313</v>
      </c>
    </row>
    <row r="4639" spans="1:6" ht="67.5">
      <c r="A4639" s="201" t="s">
        <v>10723</v>
      </c>
      <c r="B4639" s="204" t="s">
        <v>10724</v>
      </c>
      <c r="C4639" s="201" t="s">
        <v>381</v>
      </c>
      <c r="D4639" s="205" t="s">
        <v>17594</v>
      </c>
      <c r="E4639" s="202" t="s">
        <v>18406</v>
      </c>
      <c r="F4639" s="205" t="s">
        <v>23314</v>
      </c>
    </row>
    <row r="4640" spans="1:6" ht="67.5">
      <c r="A4640" s="201" t="s">
        <v>10725</v>
      </c>
      <c r="B4640" s="204" t="s">
        <v>10726</v>
      </c>
      <c r="C4640" s="201" t="s">
        <v>381</v>
      </c>
      <c r="D4640" s="205" t="s">
        <v>21767</v>
      </c>
      <c r="E4640" s="202" t="s">
        <v>18406</v>
      </c>
      <c r="F4640" s="205" t="s">
        <v>23315</v>
      </c>
    </row>
    <row r="4641" spans="1:6" ht="67.5">
      <c r="A4641" s="201" t="s">
        <v>10728</v>
      </c>
      <c r="B4641" s="204" t="s">
        <v>10729</v>
      </c>
      <c r="C4641" s="201" t="s">
        <v>381</v>
      </c>
      <c r="D4641" s="205" t="s">
        <v>3374</v>
      </c>
      <c r="E4641" s="202" t="s">
        <v>18406</v>
      </c>
      <c r="F4641" s="205" t="s">
        <v>20445</v>
      </c>
    </row>
    <row r="4642" spans="1:6" ht="67.5">
      <c r="A4642" s="201" t="s">
        <v>10730</v>
      </c>
      <c r="B4642" s="204" t="s">
        <v>10731</v>
      </c>
      <c r="C4642" s="201" t="s">
        <v>381</v>
      </c>
      <c r="D4642" s="205" t="s">
        <v>23316</v>
      </c>
      <c r="E4642" s="202" t="s">
        <v>18406</v>
      </c>
      <c r="F4642" s="205" t="s">
        <v>17888</v>
      </c>
    </row>
    <row r="4643" spans="1:6" ht="54">
      <c r="A4643" s="201" t="s">
        <v>10733</v>
      </c>
      <c r="B4643" s="204" t="s">
        <v>10734</v>
      </c>
      <c r="C4643" s="201" t="s">
        <v>381</v>
      </c>
      <c r="D4643" s="205" t="s">
        <v>23317</v>
      </c>
      <c r="E4643" s="202" t="s">
        <v>18406</v>
      </c>
      <c r="F4643" s="205" t="s">
        <v>23318</v>
      </c>
    </row>
    <row r="4644" spans="1:6" ht="54">
      <c r="A4644" s="201" t="s">
        <v>10735</v>
      </c>
      <c r="B4644" s="204" t="s">
        <v>10736</v>
      </c>
      <c r="C4644" s="201" t="s">
        <v>381</v>
      </c>
      <c r="D4644" s="205" t="s">
        <v>23319</v>
      </c>
      <c r="E4644" s="202" t="s">
        <v>18406</v>
      </c>
      <c r="F4644" s="205" t="s">
        <v>23320</v>
      </c>
    </row>
    <row r="4645" spans="1:6" ht="54">
      <c r="A4645" s="201" t="s">
        <v>10737</v>
      </c>
      <c r="B4645" s="204" t="s">
        <v>10738</v>
      </c>
      <c r="C4645" s="201" t="s">
        <v>381</v>
      </c>
      <c r="D4645" s="205" t="s">
        <v>23321</v>
      </c>
      <c r="E4645" s="202" t="s">
        <v>18406</v>
      </c>
      <c r="F4645" s="205" t="s">
        <v>23322</v>
      </c>
    </row>
    <row r="4646" spans="1:6" ht="54">
      <c r="A4646" s="201" t="s">
        <v>10739</v>
      </c>
      <c r="B4646" s="204" t="s">
        <v>10740</v>
      </c>
      <c r="C4646" s="201" t="s">
        <v>381</v>
      </c>
      <c r="D4646" s="205" t="s">
        <v>23323</v>
      </c>
      <c r="E4646" s="202" t="s">
        <v>18406</v>
      </c>
      <c r="F4646" s="205" t="s">
        <v>23324</v>
      </c>
    </row>
    <row r="4647" spans="1:6" ht="67.5">
      <c r="A4647" s="201" t="s">
        <v>10741</v>
      </c>
      <c r="B4647" s="204" t="s">
        <v>10742</v>
      </c>
      <c r="C4647" s="201" t="s">
        <v>381</v>
      </c>
      <c r="D4647" s="205" t="s">
        <v>8248</v>
      </c>
      <c r="E4647" s="202" t="s">
        <v>18406</v>
      </c>
      <c r="F4647" s="205" t="s">
        <v>18421</v>
      </c>
    </row>
    <row r="4648" spans="1:6" ht="67.5">
      <c r="A4648" s="201" t="s">
        <v>10744</v>
      </c>
      <c r="B4648" s="204" t="s">
        <v>10745</v>
      </c>
      <c r="C4648" s="201" t="s">
        <v>381</v>
      </c>
      <c r="D4648" s="205" t="s">
        <v>23325</v>
      </c>
      <c r="E4648" s="202" t="s">
        <v>18406</v>
      </c>
      <c r="F4648" s="205" t="s">
        <v>390</v>
      </c>
    </row>
    <row r="4649" spans="1:6" ht="67.5">
      <c r="A4649" s="201" t="s">
        <v>10746</v>
      </c>
      <c r="B4649" s="204" t="s">
        <v>10747</v>
      </c>
      <c r="C4649" s="201" t="s">
        <v>381</v>
      </c>
      <c r="D4649" s="205" t="s">
        <v>23326</v>
      </c>
      <c r="E4649" s="202" t="s">
        <v>18406</v>
      </c>
      <c r="F4649" s="205" t="s">
        <v>17885</v>
      </c>
    </row>
    <row r="4650" spans="1:6" ht="67.5">
      <c r="A4650" s="201" t="s">
        <v>10748</v>
      </c>
      <c r="B4650" s="204" t="s">
        <v>10749</v>
      </c>
      <c r="C4650" s="201" t="s">
        <v>381</v>
      </c>
      <c r="D4650" s="205" t="s">
        <v>21817</v>
      </c>
      <c r="E4650" s="202" t="s">
        <v>18406</v>
      </c>
      <c r="F4650" s="205" t="s">
        <v>13281</v>
      </c>
    </row>
    <row r="4651" spans="1:6" ht="67.5">
      <c r="A4651" s="201" t="s">
        <v>10750</v>
      </c>
      <c r="B4651" s="204" t="s">
        <v>10751</v>
      </c>
      <c r="C4651" s="201" t="s">
        <v>381</v>
      </c>
      <c r="D4651" s="205" t="s">
        <v>23327</v>
      </c>
      <c r="E4651" s="202" t="s">
        <v>18406</v>
      </c>
      <c r="F4651" s="205" t="s">
        <v>23328</v>
      </c>
    </row>
    <row r="4652" spans="1:6" ht="54">
      <c r="A4652" s="201" t="s">
        <v>10752</v>
      </c>
      <c r="B4652" s="204" t="s">
        <v>10753</v>
      </c>
      <c r="C4652" s="201" t="s">
        <v>381</v>
      </c>
      <c r="D4652" s="205" t="s">
        <v>23329</v>
      </c>
      <c r="E4652" s="202" t="s">
        <v>18406</v>
      </c>
      <c r="F4652" s="205" t="s">
        <v>4219</v>
      </c>
    </row>
    <row r="4653" spans="1:6" ht="54">
      <c r="A4653" s="201" t="s">
        <v>10755</v>
      </c>
      <c r="B4653" s="204" t="s">
        <v>10756</v>
      </c>
      <c r="C4653" s="201" t="s">
        <v>381</v>
      </c>
      <c r="D4653" s="205" t="s">
        <v>17410</v>
      </c>
      <c r="E4653" s="202" t="s">
        <v>18406</v>
      </c>
      <c r="F4653" s="205" t="s">
        <v>17573</v>
      </c>
    </row>
    <row r="4654" spans="1:6" ht="54">
      <c r="A4654" s="201" t="s">
        <v>10758</v>
      </c>
      <c r="B4654" s="204" t="s">
        <v>10759</v>
      </c>
      <c r="C4654" s="201" t="s">
        <v>381</v>
      </c>
      <c r="D4654" s="205" t="s">
        <v>23330</v>
      </c>
      <c r="E4654" s="202" t="s">
        <v>18406</v>
      </c>
      <c r="F4654" s="205" t="s">
        <v>21445</v>
      </c>
    </row>
    <row r="4655" spans="1:6" ht="54">
      <c r="A4655" s="201" t="s">
        <v>10760</v>
      </c>
      <c r="B4655" s="204" t="s">
        <v>10761</v>
      </c>
      <c r="C4655" s="201" t="s">
        <v>381</v>
      </c>
      <c r="D4655" s="205" t="s">
        <v>23331</v>
      </c>
      <c r="E4655" s="202" t="s">
        <v>18406</v>
      </c>
      <c r="F4655" s="205" t="s">
        <v>13024</v>
      </c>
    </row>
    <row r="4656" spans="1:6" ht="54">
      <c r="A4656" s="201" t="s">
        <v>10762</v>
      </c>
      <c r="B4656" s="204" t="s">
        <v>10763</v>
      </c>
      <c r="C4656" s="201" t="s">
        <v>381</v>
      </c>
      <c r="D4656" s="205" t="s">
        <v>23332</v>
      </c>
      <c r="E4656" s="202" t="s">
        <v>18406</v>
      </c>
      <c r="F4656" s="205" t="s">
        <v>23333</v>
      </c>
    </row>
    <row r="4657" spans="1:6" ht="54">
      <c r="A4657" s="201" t="s">
        <v>10764</v>
      </c>
      <c r="B4657" s="204" t="s">
        <v>10765</v>
      </c>
      <c r="C4657" s="201" t="s">
        <v>381</v>
      </c>
      <c r="D4657" s="205" t="s">
        <v>17472</v>
      </c>
      <c r="E4657" s="202" t="s">
        <v>18406</v>
      </c>
      <c r="F4657" s="205" t="s">
        <v>21659</v>
      </c>
    </row>
    <row r="4658" spans="1:6" ht="54">
      <c r="A4658" s="201" t="s">
        <v>10766</v>
      </c>
      <c r="B4658" s="204" t="s">
        <v>10767</v>
      </c>
      <c r="C4658" s="201" t="s">
        <v>381</v>
      </c>
      <c r="D4658" s="205" t="s">
        <v>23334</v>
      </c>
      <c r="E4658" s="202" t="s">
        <v>18406</v>
      </c>
      <c r="F4658" s="205" t="s">
        <v>23335</v>
      </c>
    </row>
    <row r="4659" spans="1:6" ht="54">
      <c r="A4659" s="201" t="s">
        <v>10768</v>
      </c>
      <c r="B4659" s="204" t="s">
        <v>10769</v>
      </c>
      <c r="C4659" s="201" t="s">
        <v>381</v>
      </c>
      <c r="D4659" s="205" t="s">
        <v>6063</v>
      </c>
      <c r="E4659" s="202" t="s">
        <v>18406</v>
      </c>
      <c r="F4659" s="205" t="s">
        <v>23336</v>
      </c>
    </row>
    <row r="4660" spans="1:6" ht="54">
      <c r="A4660" s="201" t="s">
        <v>10770</v>
      </c>
      <c r="B4660" s="204" t="s">
        <v>10771</v>
      </c>
      <c r="C4660" s="201" t="s">
        <v>381</v>
      </c>
      <c r="D4660" s="205" t="s">
        <v>23337</v>
      </c>
      <c r="E4660" s="202" t="s">
        <v>18406</v>
      </c>
      <c r="F4660" s="205" t="s">
        <v>23338</v>
      </c>
    </row>
    <row r="4661" spans="1:6" ht="40.5">
      <c r="A4661" s="201" t="s">
        <v>10772</v>
      </c>
      <c r="B4661" s="204" t="s">
        <v>10773</v>
      </c>
      <c r="C4661" s="201" t="s">
        <v>381</v>
      </c>
      <c r="D4661" s="205" t="s">
        <v>23339</v>
      </c>
      <c r="E4661" s="202" t="s">
        <v>18406</v>
      </c>
      <c r="F4661" s="205" t="s">
        <v>23340</v>
      </c>
    </row>
    <row r="4662" spans="1:6" ht="40.5">
      <c r="A4662" s="201" t="s">
        <v>10774</v>
      </c>
      <c r="B4662" s="204" t="s">
        <v>10775</v>
      </c>
      <c r="C4662" s="201" t="s">
        <v>381</v>
      </c>
      <c r="D4662" s="205" t="s">
        <v>23341</v>
      </c>
      <c r="E4662" s="202" t="s">
        <v>18406</v>
      </c>
      <c r="F4662" s="205" t="s">
        <v>23342</v>
      </c>
    </row>
    <row r="4663" spans="1:6" ht="40.5">
      <c r="A4663" s="201" t="s">
        <v>10776</v>
      </c>
      <c r="B4663" s="204" t="s">
        <v>10777</v>
      </c>
      <c r="C4663" s="201" t="s">
        <v>381</v>
      </c>
      <c r="D4663" s="205" t="s">
        <v>23343</v>
      </c>
      <c r="E4663" s="202" t="s">
        <v>18406</v>
      </c>
      <c r="F4663" s="205" t="s">
        <v>23344</v>
      </c>
    </row>
    <row r="4664" spans="1:6" ht="40.5">
      <c r="A4664" s="201" t="s">
        <v>10778</v>
      </c>
      <c r="B4664" s="204" t="s">
        <v>10779</v>
      </c>
      <c r="C4664" s="201" t="s">
        <v>381</v>
      </c>
      <c r="D4664" s="205" t="s">
        <v>23345</v>
      </c>
      <c r="E4664" s="202" t="s">
        <v>18406</v>
      </c>
      <c r="F4664" s="205" t="s">
        <v>23346</v>
      </c>
    </row>
    <row r="4665" spans="1:6" ht="54">
      <c r="A4665" s="201" t="s">
        <v>10780</v>
      </c>
      <c r="B4665" s="204" t="s">
        <v>10781</v>
      </c>
      <c r="C4665" s="201" t="s">
        <v>381</v>
      </c>
      <c r="D4665" s="205" t="s">
        <v>23347</v>
      </c>
      <c r="E4665" s="202" t="s">
        <v>18406</v>
      </c>
      <c r="F4665" s="205" t="s">
        <v>23348</v>
      </c>
    </row>
    <row r="4666" spans="1:6" ht="40.5">
      <c r="A4666" s="201" t="s">
        <v>10783</v>
      </c>
      <c r="B4666" s="204" t="s">
        <v>10784</v>
      </c>
      <c r="C4666" s="201" t="s">
        <v>381</v>
      </c>
      <c r="D4666" s="205" t="s">
        <v>23349</v>
      </c>
      <c r="E4666" s="202" t="s">
        <v>18406</v>
      </c>
      <c r="F4666" s="205" t="s">
        <v>23350</v>
      </c>
    </row>
    <row r="4667" spans="1:6" ht="54">
      <c r="A4667" s="201" t="s">
        <v>10785</v>
      </c>
      <c r="B4667" s="204" t="s">
        <v>10786</v>
      </c>
      <c r="C4667" s="201" t="s">
        <v>381</v>
      </c>
      <c r="D4667" s="205" t="s">
        <v>23349</v>
      </c>
      <c r="E4667" s="202" t="s">
        <v>18406</v>
      </c>
      <c r="F4667" s="205" t="s">
        <v>23350</v>
      </c>
    </row>
    <row r="4668" spans="1:6" ht="40.5">
      <c r="A4668" s="201" t="s">
        <v>10787</v>
      </c>
      <c r="B4668" s="204" t="s">
        <v>10788</v>
      </c>
      <c r="C4668" s="201" t="s">
        <v>381</v>
      </c>
      <c r="D4668" s="205" t="s">
        <v>23351</v>
      </c>
      <c r="E4668" s="202" t="s">
        <v>18406</v>
      </c>
      <c r="F4668" s="205" t="s">
        <v>23352</v>
      </c>
    </row>
    <row r="4669" spans="1:6" ht="54">
      <c r="A4669" s="201" t="s">
        <v>10789</v>
      </c>
      <c r="B4669" s="204" t="s">
        <v>10790</v>
      </c>
      <c r="C4669" s="201" t="s">
        <v>381</v>
      </c>
      <c r="D4669" s="205" t="s">
        <v>23353</v>
      </c>
      <c r="E4669" s="202" t="s">
        <v>18406</v>
      </c>
      <c r="F4669" s="205" t="s">
        <v>23354</v>
      </c>
    </row>
    <row r="4670" spans="1:6" ht="40.5">
      <c r="A4670" s="201" t="s">
        <v>10791</v>
      </c>
      <c r="B4670" s="204" t="s">
        <v>10792</v>
      </c>
      <c r="C4670" s="201" t="s">
        <v>381</v>
      </c>
      <c r="D4670" s="205" t="s">
        <v>23355</v>
      </c>
      <c r="E4670" s="202" t="s">
        <v>18406</v>
      </c>
      <c r="F4670" s="205" t="s">
        <v>23356</v>
      </c>
    </row>
    <row r="4671" spans="1:6" ht="40.5">
      <c r="A4671" s="201" t="s">
        <v>10793</v>
      </c>
      <c r="B4671" s="204" t="s">
        <v>10794</v>
      </c>
      <c r="C4671" s="201" t="s">
        <v>381</v>
      </c>
      <c r="D4671" s="205" t="s">
        <v>23357</v>
      </c>
      <c r="E4671" s="202" t="s">
        <v>18406</v>
      </c>
      <c r="F4671" s="205" t="s">
        <v>23358</v>
      </c>
    </row>
    <row r="4672" spans="1:6" ht="40.5">
      <c r="A4672" s="201" t="s">
        <v>10795</v>
      </c>
      <c r="B4672" s="204" t="s">
        <v>10796</v>
      </c>
      <c r="C4672" s="201" t="s">
        <v>381</v>
      </c>
      <c r="D4672" s="205" t="s">
        <v>23359</v>
      </c>
      <c r="E4672" s="202" t="s">
        <v>18406</v>
      </c>
      <c r="F4672" s="205" t="s">
        <v>23360</v>
      </c>
    </row>
    <row r="4673" spans="1:6" ht="40.5">
      <c r="A4673" s="201" t="s">
        <v>10797</v>
      </c>
      <c r="B4673" s="204" t="s">
        <v>10798</v>
      </c>
      <c r="C4673" s="201" t="s">
        <v>381</v>
      </c>
      <c r="D4673" s="205" t="s">
        <v>23361</v>
      </c>
      <c r="E4673" s="202" t="s">
        <v>18406</v>
      </c>
      <c r="F4673" s="205" t="s">
        <v>23362</v>
      </c>
    </row>
    <row r="4674" spans="1:6" ht="40.5">
      <c r="A4674" s="201" t="s">
        <v>10799</v>
      </c>
      <c r="B4674" s="204" t="s">
        <v>10800</v>
      </c>
      <c r="C4674" s="201" t="s">
        <v>381</v>
      </c>
      <c r="D4674" s="205" t="s">
        <v>23363</v>
      </c>
      <c r="E4674" s="202" t="s">
        <v>18406</v>
      </c>
      <c r="F4674" s="205" t="s">
        <v>23364</v>
      </c>
    </row>
    <row r="4675" spans="1:6" ht="40.5">
      <c r="A4675" s="201" t="s">
        <v>10801</v>
      </c>
      <c r="B4675" s="204" t="s">
        <v>10802</v>
      </c>
      <c r="C4675" s="201" t="s">
        <v>381</v>
      </c>
      <c r="D4675" s="205" t="s">
        <v>23365</v>
      </c>
      <c r="E4675" s="202" t="s">
        <v>18406</v>
      </c>
      <c r="F4675" s="205" t="s">
        <v>23366</v>
      </c>
    </row>
    <row r="4676" spans="1:6" ht="40.5">
      <c r="A4676" s="201" t="s">
        <v>10803</v>
      </c>
      <c r="B4676" s="204" t="s">
        <v>10804</v>
      </c>
      <c r="C4676" s="201" t="s">
        <v>381</v>
      </c>
      <c r="D4676" s="205" t="s">
        <v>23367</v>
      </c>
      <c r="E4676" s="202" t="s">
        <v>18406</v>
      </c>
      <c r="F4676" s="205" t="s">
        <v>23368</v>
      </c>
    </row>
    <row r="4677" spans="1:6" ht="40.5">
      <c r="A4677" s="201" t="s">
        <v>10805</v>
      </c>
      <c r="B4677" s="204" t="s">
        <v>10806</v>
      </c>
      <c r="C4677" s="201" t="s">
        <v>381</v>
      </c>
      <c r="D4677" s="205" t="s">
        <v>23369</v>
      </c>
      <c r="E4677" s="202" t="s">
        <v>18406</v>
      </c>
      <c r="F4677" s="205" t="s">
        <v>23370</v>
      </c>
    </row>
    <row r="4678" spans="1:6" ht="40.5">
      <c r="A4678" s="201" t="s">
        <v>10807</v>
      </c>
      <c r="B4678" s="204" t="s">
        <v>10808</v>
      </c>
      <c r="C4678" s="201" t="s">
        <v>381</v>
      </c>
      <c r="D4678" s="205" t="s">
        <v>23371</v>
      </c>
      <c r="E4678" s="202" t="s">
        <v>18406</v>
      </c>
      <c r="F4678" s="205" t="s">
        <v>23372</v>
      </c>
    </row>
    <row r="4679" spans="1:6" ht="54">
      <c r="A4679" s="201" t="s">
        <v>10809</v>
      </c>
      <c r="B4679" s="204" t="s">
        <v>10810</v>
      </c>
      <c r="C4679" s="201" t="s">
        <v>381</v>
      </c>
      <c r="D4679" s="205" t="s">
        <v>17145</v>
      </c>
      <c r="E4679" s="202" t="s">
        <v>18406</v>
      </c>
      <c r="F4679" s="205" t="s">
        <v>17426</v>
      </c>
    </row>
    <row r="4680" spans="1:6" ht="67.5">
      <c r="A4680" s="201" t="s">
        <v>10812</v>
      </c>
      <c r="B4680" s="204" t="s">
        <v>10813</v>
      </c>
      <c r="C4680" s="201" t="s">
        <v>381</v>
      </c>
      <c r="D4680" s="205" t="s">
        <v>23373</v>
      </c>
      <c r="E4680" s="202" t="s">
        <v>18406</v>
      </c>
      <c r="F4680" s="205" t="s">
        <v>21444</v>
      </c>
    </row>
    <row r="4681" spans="1:6" ht="54">
      <c r="A4681" s="201" t="s">
        <v>10814</v>
      </c>
      <c r="B4681" s="204" t="s">
        <v>10815</v>
      </c>
      <c r="C4681" s="201" t="s">
        <v>381</v>
      </c>
      <c r="D4681" s="205" t="s">
        <v>23374</v>
      </c>
      <c r="E4681" s="202" t="s">
        <v>18406</v>
      </c>
      <c r="F4681" s="205" t="s">
        <v>23375</v>
      </c>
    </row>
    <row r="4682" spans="1:6" ht="67.5">
      <c r="A4682" s="201" t="s">
        <v>10816</v>
      </c>
      <c r="B4682" s="204" t="s">
        <v>10817</v>
      </c>
      <c r="C4682" s="201" t="s">
        <v>381</v>
      </c>
      <c r="D4682" s="205" t="s">
        <v>23376</v>
      </c>
      <c r="E4682" s="202" t="s">
        <v>18406</v>
      </c>
      <c r="F4682" s="205" t="s">
        <v>23377</v>
      </c>
    </row>
    <row r="4683" spans="1:6" ht="54">
      <c r="A4683" s="201" t="s">
        <v>10818</v>
      </c>
      <c r="B4683" s="204" t="s">
        <v>10819</v>
      </c>
      <c r="C4683" s="201" t="s">
        <v>381</v>
      </c>
      <c r="D4683" s="205" t="s">
        <v>23378</v>
      </c>
      <c r="E4683" s="202" t="s">
        <v>18406</v>
      </c>
      <c r="F4683" s="205" t="s">
        <v>23379</v>
      </c>
    </row>
    <row r="4684" spans="1:6" ht="67.5">
      <c r="A4684" s="201" t="s">
        <v>10820</v>
      </c>
      <c r="B4684" s="204" t="s">
        <v>10821</v>
      </c>
      <c r="C4684" s="201" t="s">
        <v>381</v>
      </c>
      <c r="D4684" s="205" t="s">
        <v>23380</v>
      </c>
      <c r="E4684" s="202" t="s">
        <v>18406</v>
      </c>
      <c r="F4684" s="205" t="s">
        <v>23381</v>
      </c>
    </row>
    <row r="4685" spans="1:6" ht="54">
      <c r="A4685" s="201" t="s">
        <v>10822</v>
      </c>
      <c r="B4685" s="204" t="s">
        <v>10823</v>
      </c>
      <c r="C4685" s="201" t="s">
        <v>381</v>
      </c>
      <c r="D4685" s="205" t="s">
        <v>23320</v>
      </c>
      <c r="E4685" s="202" t="s">
        <v>18406</v>
      </c>
      <c r="F4685" s="205" t="s">
        <v>23382</v>
      </c>
    </row>
    <row r="4686" spans="1:6" ht="67.5">
      <c r="A4686" s="201" t="s">
        <v>10824</v>
      </c>
      <c r="B4686" s="204" t="s">
        <v>10825</v>
      </c>
      <c r="C4686" s="201" t="s">
        <v>381</v>
      </c>
      <c r="D4686" s="205" t="s">
        <v>23383</v>
      </c>
      <c r="E4686" s="202" t="s">
        <v>18406</v>
      </c>
      <c r="F4686" s="205" t="s">
        <v>23384</v>
      </c>
    </row>
    <row r="4687" spans="1:6" ht="54">
      <c r="A4687" s="201" t="s">
        <v>10826</v>
      </c>
      <c r="B4687" s="204" t="s">
        <v>10827</v>
      </c>
      <c r="C4687" s="201" t="s">
        <v>381</v>
      </c>
      <c r="D4687" s="205" t="s">
        <v>23385</v>
      </c>
      <c r="E4687" s="202" t="s">
        <v>18406</v>
      </c>
      <c r="F4687" s="205" t="s">
        <v>23386</v>
      </c>
    </row>
    <row r="4688" spans="1:6" ht="67.5">
      <c r="A4688" s="201" t="s">
        <v>10828</v>
      </c>
      <c r="B4688" s="204" t="s">
        <v>10829</v>
      </c>
      <c r="C4688" s="201" t="s">
        <v>381</v>
      </c>
      <c r="D4688" s="205" t="s">
        <v>23387</v>
      </c>
      <c r="E4688" s="202" t="s">
        <v>18406</v>
      </c>
      <c r="F4688" s="205" t="s">
        <v>22045</v>
      </c>
    </row>
    <row r="4689" spans="1:6" ht="54">
      <c r="A4689" s="201" t="s">
        <v>10830</v>
      </c>
      <c r="B4689" s="204" t="s">
        <v>10831</v>
      </c>
      <c r="C4689" s="201" t="s">
        <v>381</v>
      </c>
      <c r="D4689" s="205" t="s">
        <v>23388</v>
      </c>
      <c r="E4689" s="202" t="s">
        <v>18406</v>
      </c>
      <c r="F4689" s="205" t="s">
        <v>780</v>
      </c>
    </row>
    <row r="4690" spans="1:6" ht="67.5">
      <c r="A4690" s="201" t="s">
        <v>10832</v>
      </c>
      <c r="B4690" s="204" t="s">
        <v>10833</v>
      </c>
      <c r="C4690" s="201" t="s">
        <v>381</v>
      </c>
      <c r="D4690" s="205" t="s">
        <v>23389</v>
      </c>
      <c r="E4690" s="202" t="s">
        <v>18406</v>
      </c>
      <c r="F4690" s="205" t="s">
        <v>23390</v>
      </c>
    </row>
    <row r="4691" spans="1:6" ht="54">
      <c r="A4691" s="201" t="s">
        <v>10834</v>
      </c>
      <c r="B4691" s="204" t="s">
        <v>10835</v>
      </c>
      <c r="C4691" s="201" t="s">
        <v>381</v>
      </c>
      <c r="D4691" s="205" t="s">
        <v>23391</v>
      </c>
      <c r="E4691" s="202" t="s">
        <v>18406</v>
      </c>
      <c r="F4691" s="205" t="s">
        <v>23392</v>
      </c>
    </row>
    <row r="4692" spans="1:6" ht="54">
      <c r="A4692" s="201" t="s">
        <v>10836</v>
      </c>
      <c r="B4692" s="204" t="s">
        <v>10837</v>
      </c>
      <c r="C4692" s="201" t="s">
        <v>381</v>
      </c>
      <c r="D4692" s="205" t="s">
        <v>23391</v>
      </c>
      <c r="E4692" s="202" t="s">
        <v>18406</v>
      </c>
      <c r="F4692" s="205" t="s">
        <v>23392</v>
      </c>
    </row>
    <row r="4693" spans="1:6" ht="54">
      <c r="A4693" s="201" t="s">
        <v>10838</v>
      </c>
      <c r="B4693" s="204" t="s">
        <v>10839</v>
      </c>
      <c r="C4693" s="201" t="s">
        <v>381</v>
      </c>
      <c r="D4693" s="205" t="s">
        <v>23393</v>
      </c>
      <c r="E4693" s="202" t="s">
        <v>18406</v>
      </c>
      <c r="F4693" s="205" t="s">
        <v>10013</v>
      </c>
    </row>
    <row r="4694" spans="1:6" ht="54">
      <c r="A4694" s="201" t="s">
        <v>10840</v>
      </c>
      <c r="B4694" s="204" t="s">
        <v>10841</v>
      </c>
      <c r="C4694" s="201" t="s">
        <v>381</v>
      </c>
      <c r="D4694" s="205" t="s">
        <v>23393</v>
      </c>
      <c r="E4694" s="202" t="s">
        <v>18406</v>
      </c>
      <c r="F4694" s="205" t="s">
        <v>10013</v>
      </c>
    </row>
    <row r="4695" spans="1:6" ht="54">
      <c r="A4695" s="201" t="s">
        <v>10842</v>
      </c>
      <c r="B4695" s="204" t="s">
        <v>10843</v>
      </c>
      <c r="C4695" s="201" t="s">
        <v>381</v>
      </c>
      <c r="D4695" s="205" t="s">
        <v>23394</v>
      </c>
      <c r="E4695" s="202" t="s">
        <v>18406</v>
      </c>
      <c r="F4695" s="205" t="s">
        <v>23395</v>
      </c>
    </row>
    <row r="4696" spans="1:6" ht="54">
      <c r="A4696" s="201" t="s">
        <v>10844</v>
      </c>
      <c r="B4696" s="204" t="s">
        <v>10845</v>
      </c>
      <c r="C4696" s="201" t="s">
        <v>381</v>
      </c>
      <c r="D4696" s="205" t="s">
        <v>23394</v>
      </c>
      <c r="E4696" s="202" t="s">
        <v>18406</v>
      </c>
      <c r="F4696" s="205" t="s">
        <v>23395</v>
      </c>
    </row>
    <row r="4697" spans="1:6" ht="54">
      <c r="A4697" s="201" t="s">
        <v>10846</v>
      </c>
      <c r="B4697" s="204" t="s">
        <v>10847</v>
      </c>
      <c r="C4697" s="201" t="s">
        <v>381</v>
      </c>
      <c r="D4697" s="205" t="s">
        <v>23191</v>
      </c>
      <c r="E4697" s="202" t="s">
        <v>18406</v>
      </c>
      <c r="F4697" s="205" t="s">
        <v>20775</v>
      </c>
    </row>
    <row r="4698" spans="1:6" ht="54">
      <c r="A4698" s="201" t="s">
        <v>10848</v>
      </c>
      <c r="B4698" s="204" t="s">
        <v>10849</v>
      </c>
      <c r="C4698" s="201" t="s">
        <v>381</v>
      </c>
      <c r="D4698" s="205" t="s">
        <v>23396</v>
      </c>
      <c r="E4698" s="202" t="s">
        <v>18406</v>
      </c>
      <c r="F4698" s="205" t="s">
        <v>23397</v>
      </c>
    </row>
    <row r="4699" spans="1:6" ht="54">
      <c r="A4699" s="201" t="s">
        <v>10850</v>
      </c>
      <c r="B4699" s="204" t="s">
        <v>10851</v>
      </c>
      <c r="C4699" s="201" t="s">
        <v>381</v>
      </c>
      <c r="D4699" s="205" t="s">
        <v>23398</v>
      </c>
      <c r="E4699" s="202" t="s">
        <v>18406</v>
      </c>
      <c r="F4699" s="205" t="s">
        <v>23399</v>
      </c>
    </row>
    <row r="4700" spans="1:6" ht="54">
      <c r="A4700" s="201" t="s">
        <v>10852</v>
      </c>
      <c r="B4700" s="204" t="s">
        <v>10853</v>
      </c>
      <c r="C4700" s="201" t="s">
        <v>381</v>
      </c>
      <c r="D4700" s="205" t="s">
        <v>23400</v>
      </c>
      <c r="E4700" s="202" t="s">
        <v>18406</v>
      </c>
      <c r="F4700" s="205" t="s">
        <v>23401</v>
      </c>
    </row>
    <row r="4701" spans="1:6" ht="54">
      <c r="A4701" s="201" t="s">
        <v>10854</v>
      </c>
      <c r="B4701" s="204" t="s">
        <v>10855</v>
      </c>
      <c r="C4701" s="201" t="s">
        <v>381</v>
      </c>
      <c r="D4701" s="205" t="s">
        <v>23402</v>
      </c>
      <c r="E4701" s="202" t="s">
        <v>18406</v>
      </c>
      <c r="F4701" s="205" t="s">
        <v>23403</v>
      </c>
    </row>
    <row r="4702" spans="1:6" ht="54">
      <c r="A4702" s="201" t="s">
        <v>10856</v>
      </c>
      <c r="B4702" s="204" t="s">
        <v>10857</v>
      </c>
      <c r="C4702" s="201" t="s">
        <v>381</v>
      </c>
      <c r="D4702" s="205" t="s">
        <v>23404</v>
      </c>
      <c r="E4702" s="202" t="s">
        <v>18406</v>
      </c>
      <c r="F4702" s="205" t="s">
        <v>23405</v>
      </c>
    </row>
    <row r="4703" spans="1:6" ht="54">
      <c r="A4703" s="201" t="s">
        <v>10858</v>
      </c>
      <c r="B4703" s="204" t="s">
        <v>10859</v>
      </c>
      <c r="C4703" s="201" t="s">
        <v>381</v>
      </c>
      <c r="D4703" s="205" t="s">
        <v>23406</v>
      </c>
      <c r="E4703" s="202" t="s">
        <v>18406</v>
      </c>
      <c r="F4703" s="205" t="s">
        <v>23407</v>
      </c>
    </row>
    <row r="4704" spans="1:6" ht="54">
      <c r="A4704" s="201" t="s">
        <v>10860</v>
      </c>
      <c r="B4704" s="204" t="s">
        <v>10861</v>
      </c>
      <c r="C4704" s="201" t="s">
        <v>381</v>
      </c>
      <c r="D4704" s="205" t="s">
        <v>23408</v>
      </c>
      <c r="E4704" s="202" t="s">
        <v>18406</v>
      </c>
      <c r="F4704" s="205" t="s">
        <v>23409</v>
      </c>
    </row>
    <row r="4705" spans="1:6" ht="54">
      <c r="A4705" s="201" t="s">
        <v>10862</v>
      </c>
      <c r="B4705" s="204" t="s">
        <v>10863</v>
      </c>
      <c r="C4705" s="201" t="s">
        <v>381</v>
      </c>
      <c r="D4705" s="205" t="s">
        <v>23410</v>
      </c>
      <c r="E4705" s="202" t="s">
        <v>18406</v>
      </c>
      <c r="F4705" s="205" t="s">
        <v>23411</v>
      </c>
    </row>
    <row r="4706" spans="1:6" ht="54">
      <c r="A4706" s="201" t="s">
        <v>10864</v>
      </c>
      <c r="B4706" s="204" t="s">
        <v>10865</v>
      </c>
      <c r="C4706" s="201" t="s">
        <v>381</v>
      </c>
      <c r="D4706" s="205" t="s">
        <v>23412</v>
      </c>
      <c r="E4706" s="202" t="s">
        <v>18406</v>
      </c>
      <c r="F4706" s="205" t="s">
        <v>23413</v>
      </c>
    </row>
    <row r="4707" spans="1:6" ht="54">
      <c r="A4707" s="201" t="s">
        <v>10866</v>
      </c>
      <c r="B4707" s="204" t="s">
        <v>10867</v>
      </c>
      <c r="C4707" s="201" t="s">
        <v>381</v>
      </c>
      <c r="D4707" s="205" t="s">
        <v>23414</v>
      </c>
      <c r="E4707" s="202" t="s">
        <v>18406</v>
      </c>
      <c r="F4707" s="205" t="s">
        <v>23415</v>
      </c>
    </row>
    <row r="4708" spans="1:6" ht="54">
      <c r="A4708" s="201" t="s">
        <v>10868</v>
      </c>
      <c r="B4708" s="204" t="s">
        <v>10869</v>
      </c>
      <c r="C4708" s="201" t="s">
        <v>381</v>
      </c>
      <c r="D4708" s="205" t="s">
        <v>23416</v>
      </c>
      <c r="E4708" s="202" t="s">
        <v>18406</v>
      </c>
      <c r="F4708" s="205" t="s">
        <v>23417</v>
      </c>
    </row>
    <row r="4709" spans="1:6" ht="54">
      <c r="A4709" s="201" t="s">
        <v>10870</v>
      </c>
      <c r="B4709" s="204" t="s">
        <v>10871</v>
      </c>
      <c r="C4709" s="201" t="s">
        <v>381</v>
      </c>
      <c r="D4709" s="205" t="s">
        <v>13495</v>
      </c>
      <c r="E4709" s="202" t="s">
        <v>18406</v>
      </c>
      <c r="F4709" s="205" t="s">
        <v>17154</v>
      </c>
    </row>
    <row r="4710" spans="1:6" ht="67.5">
      <c r="A4710" s="201" t="s">
        <v>10873</v>
      </c>
      <c r="B4710" s="204" t="s">
        <v>10874</v>
      </c>
      <c r="C4710" s="201" t="s">
        <v>381</v>
      </c>
      <c r="D4710" s="205" t="s">
        <v>11428</v>
      </c>
      <c r="E4710" s="202" t="s">
        <v>18406</v>
      </c>
      <c r="F4710" s="205" t="s">
        <v>9921</v>
      </c>
    </row>
    <row r="4711" spans="1:6" ht="54">
      <c r="A4711" s="201" t="s">
        <v>10875</v>
      </c>
      <c r="B4711" s="204" t="s">
        <v>10876</v>
      </c>
      <c r="C4711" s="201" t="s">
        <v>381</v>
      </c>
      <c r="D4711" s="205" t="s">
        <v>23418</v>
      </c>
      <c r="E4711" s="202" t="s">
        <v>18406</v>
      </c>
      <c r="F4711" s="205" t="s">
        <v>23419</v>
      </c>
    </row>
    <row r="4712" spans="1:6" ht="67.5">
      <c r="A4712" s="201" t="s">
        <v>10878</v>
      </c>
      <c r="B4712" s="204" t="s">
        <v>10879</v>
      </c>
      <c r="C4712" s="201" t="s">
        <v>381</v>
      </c>
      <c r="D4712" s="205" t="s">
        <v>23420</v>
      </c>
      <c r="E4712" s="202" t="s">
        <v>18406</v>
      </c>
      <c r="F4712" s="205" t="s">
        <v>23421</v>
      </c>
    </row>
    <row r="4713" spans="1:6" ht="54">
      <c r="A4713" s="201" t="s">
        <v>10880</v>
      </c>
      <c r="B4713" s="204" t="s">
        <v>10881</v>
      </c>
      <c r="C4713" s="201" t="s">
        <v>381</v>
      </c>
      <c r="D4713" s="205" t="s">
        <v>23422</v>
      </c>
      <c r="E4713" s="202" t="s">
        <v>18406</v>
      </c>
      <c r="F4713" s="205" t="s">
        <v>23423</v>
      </c>
    </row>
    <row r="4714" spans="1:6" ht="67.5">
      <c r="A4714" s="201" t="s">
        <v>10882</v>
      </c>
      <c r="B4714" s="204" t="s">
        <v>10883</v>
      </c>
      <c r="C4714" s="201" t="s">
        <v>381</v>
      </c>
      <c r="D4714" s="205" t="s">
        <v>23424</v>
      </c>
      <c r="E4714" s="202" t="s">
        <v>18406</v>
      </c>
      <c r="F4714" s="205" t="s">
        <v>23425</v>
      </c>
    </row>
    <row r="4715" spans="1:6" ht="54">
      <c r="A4715" s="201" t="s">
        <v>10884</v>
      </c>
      <c r="B4715" s="204" t="s">
        <v>10885</v>
      </c>
      <c r="C4715" s="201" t="s">
        <v>381</v>
      </c>
      <c r="D4715" s="205" t="s">
        <v>17188</v>
      </c>
      <c r="E4715" s="202" t="s">
        <v>18406</v>
      </c>
      <c r="F4715" s="205" t="s">
        <v>23426</v>
      </c>
    </row>
    <row r="4716" spans="1:6" ht="67.5">
      <c r="A4716" s="201" t="s">
        <v>10886</v>
      </c>
      <c r="B4716" s="204" t="s">
        <v>10887</v>
      </c>
      <c r="C4716" s="201" t="s">
        <v>381</v>
      </c>
      <c r="D4716" s="205" t="s">
        <v>23427</v>
      </c>
      <c r="E4716" s="202" t="s">
        <v>18406</v>
      </c>
      <c r="F4716" s="205" t="s">
        <v>23428</v>
      </c>
    </row>
    <row r="4717" spans="1:6" ht="54">
      <c r="A4717" s="201" t="s">
        <v>10888</v>
      </c>
      <c r="B4717" s="204" t="s">
        <v>10889</v>
      </c>
      <c r="C4717" s="201" t="s">
        <v>381</v>
      </c>
      <c r="D4717" s="205" t="s">
        <v>23429</v>
      </c>
      <c r="E4717" s="202" t="s">
        <v>18406</v>
      </c>
      <c r="F4717" s="205" t="s">
        <v>23430</v>
      </c>
    </row>
    <row r="4718" spans="1:6" ht="67.5">
      <c r="A4718" s="201" t="s">
        <v>10890</v>
      </c>
      <c r="B4718" s="204" t="s">
        <v>10891</v>
      </c>
      <c r="C4718" s="201" t="s">
        <v>381</v>
      </c>
      <c r="D4718" s="205" t="s">
        <v>23431</v>
      </c>
      <c r="E4718" s="202" t="s">
        <v>18406</v>
      </c>
      <c r="F4718" s="205" t="s">
        <v>23432</v>
      </c>
    </row>
    <row r="4719" spans="1:6" ht="54">
      <c r="A4719" s="201" t="s">
        <v>10892</v>
      </c>
      <c r="B4719" s="204" t="s">
        <v>10893</v>
      </c>
      <c r="C4719" s="201" t="s">
        <v>381</v>
      </c>
      <c r="D4719" s="205" t="s">
        <v>23433</v>
      </c>
      <c r="E4719" s="202" t="s">
        <v>18406</v>
      </c>
      <c r="F4719" s="205" t="s">
        <v>23434</v>
      </c>
    </row>
    <row r="4720" spans="1:6" ht="67.5">
      <c r="A4720" s="201" t="s">
        <v>10894</v>
      </c>
      <c r="B4720" s="204" t="s">
        <v>10895</v>
      </c>
      <c r="C4720" s="201" t="s">
        <v>381</v>
      </c>
      <c r="D4720" s="205" t="s">
        <v>23435</v>
      </c>
      <c r="E4720" s="202" t="s">
        <v>18406</v>
      </c>
      <c r="F4720" s="205" t="s">
        <v>23436</v>
      </c>
    </row>
    <row r="4721" spans="1:6" ht="54">
      <c r="A4721" s="201" t="s">
        <v>10896</v>
      </c>
      <c r="B4721" s="204" t="s">
        <v>10897</v>
      </c>
      <c r="C4721" s="201" t="s">
        <v>381</v>
      </c>
      <c r="D4721" s="205" t="s">
        <v>13267</v>
      </c>
      <c r="E4721" s="202" t="s">
        <v>18406</v>
      </c>
      <c r="F4721" s="205" t="s">
        <v>20989</v>
      </c>
    </row>
    <row r="4722" spans="1:6" ht="54">
      <c r="A4722" s="201" t="s">
        <v>10898</v>
      </c>
      <c r="B4722" s="204" t="s">
        <v>10899</v>
      </c>
      <c r="C4722" s="201" t="s">
        <v>381</v>
      </c>
      <c r="D4722" s="205" t="s">
        <v>13267</v>
      </c>
      <c r="E4722" s="202" t="s">
        <v>18406</v>
      </c>
      <c r="F4722" s="205" t="s">
        <v>20989</v>
      </c>
    </row>
    <row r="4723" spans="1:6" ht="54">
      <c r="A4723" s="201" t="s">
        <v>10900</v>
      </c>
      <c r="B4723" s="204" t="s">
        <v>10901</v>
      </c>
      <c r="C4723" s="201" t="s">
        <v>381</v>
      </c>
      <c r="D4723" s="205" t="s">
        <v>23437</v>
      </c>
      <c r="E4723" s="202" t="s">
        <v>18406</v>
      </c>
      <c r="F4723" s="205" t="s">
        <v>23438</v>
      </c>
    </row>
    <row r="4724" spans="1:6" ht="54">
      <c r="A4724" s="201" t="s">
        <v>10902</v>
      </c>
      <c r="B4724" s="204" t="s">
        <v>10903</v>
      </c>
      <c r="C4724" s="201" t="s">
        <v>381</v>
      </c>
      <c r="D4724" s="205" t="s">
        <v>23437</v>
      </c>
      <c r="E4724" s="202" t="s">
        <v>18406</v>
      </c>
      <c r="F4724" s="205" t="s">
        <v>23438</v>
      </c>
    </row>
    <row r="4725" spans="1:6" ht="54">
      <c r="A4725" s="201" t="s">
        <v>10904</v>
      </c>
      <c r="B4725" s="204" t="s">
        <v>10905</v>
      </c>
      <c r="C4725" s="201" t="s">
        <v>381</v>
      </c>
      <c r="D4725" s="205" t="s">
        <v>23439</v>
      </c>
      <c r="E4725" s="202" t="s">
        <v>18406</v>
      </c>
      <c r="F4725" s="205" t="s">
        <v>23440</v>
      </c>
    </row>
    <row r="4726" spans="1:6" ht="54">
      <c r="A4726" s="201" t="s">
        <v>10906</v>
      </c>
      <c r="B4726" s="204" t="s">
        <v>10907</v>
      </c>
      <c r="C4726" s="201" t="s">
        <v>381</v>
      </c>
      <c r="D4726" s="205" t="s">
        <v>23439</v>
      </c>
      <c r="E4726" s="202" t="s">
        <v>18406</v>
      </c>
      <c r="F4726" s="205" t="s">
        <v>23440</v>
      </c>
    </row>
    <row r="4727" spans="1:6" ht="54">
      <c r="A4727" s="201" t="s">
        <v>10908</v>
      </c>
      <c r="B4727" s="204" t="s">
        <v>10909</v>
      </c>
      <c r="C4727" s="201" t="s">
        <v>381</v>
      </c>
      <c r="D4727" s="205" t="s">
        <v>23441</v>
      </c>
      <c r="E4727" s="202" t="s">
        <v>18406</v>
      </c>
      <c r="F4727" s="205" t="s">
        <v>23442</v>
      </c>
    </row>
    <row r="4728" spans="1:6" ht="54">
      <c r="A4728" s="201" t="s">
        <v>10910</v>
      </c>
      <c r="B4728" s="204" t="s">
        <v>10911</v>
      </c>
      <c r="C4728" s="201" t="s">
        <v>381</v>
      </c>
      <c r="D4728" s="205" t="s">
        <v>23443</v>
      </c>
      <c r="E4728" s="202" t="s">
        <v>18406</v>
      </c>
      <c r="F4728" s="205" t="s">
        <v>23444</v>
      </c>
    </row>
    <row r="4729" spans="1:6" ht="54">
      <c r="A4729" s="201" t="s">
        <v>10912</v>
      </c>
      <c r="B4729" s="204" t="s">
        <v>10913</v>
      </c>
      <c r="C4729" s="201" t="s">
        <v>381</v>
      </c>
      <c r="D4729" s="205" t="s">
        <v>23445</v>
      </c>
      <c r="E4729" s="202" t="s">
        <v>18406</v>
      </c>
      <c r="F4729" s="205" t="s">
        <v>23446</v>
      </c>
    </row>
    <row r="4730" spans="1:6" ht="54">
      <c r="A4730" s="201" t="s">
        <v>10914</v>
      </c>
      <c r="B4730" s="204" t="s">
        <v>10915</v>
      </c>
      <c r="C4730" s="201" t="s">
        <v>381</v>
      </c>
      <c r="D4730" s="205" t="s">
        <v>23447</v>
      </c>
      <c r="E4730" s="202" t="s">
        <v>18406</v>
      </c>
      <c r="F4730" s="205" t="s">
        <v>23448</v>
      </c>
    </row>
    <row r="4731" spans="1:6" ht="54">
      <c r="A4731" s="201" t="s">
        <v>10916</v>
      </c>
      <c r="B4731" s="204" t="s">
        <v>10917</v>
      </c>
      <c r="C4731" s="201" t="s">
        <v>381</v>
      </c>
      <c r="D4731" s="205" t="s">
        <v>23449</v>
      </c>
      <c r="E4731" s="202" t="s">
        <v>18406</v>
      </c>
      <c r="F4731" s="205" t="s">
        <v>23450</v>
      </c>
    </row>
    <row r="4732" spans="1:6" ht="54">
      <c r="A4732" s="201" t="s">
        <v>10918</v>
      </c>
      <c r="B4732" s="204" t="s">
        <v>10919</v>
      </c>
      <c r="C4732" s="201" t="s">
        <v>381</v>
      </c>
      <c r="D4732" s="205" t="s">
        <v>23451</v>
      </c>
      <c r="E4732" s="202" t="s">
        <v>18406</v>
      </c>
      <c r="F4732" s="205" t="s">
        <v>23452</v>
      </c>
    </row>
    <row r="4733" spans="1:6" ht="54">
      <c r="A4733" s="201" t="s">
        <v>10920</v>
      </c>
      <c r="B4733" s="204" t="s">
        <v>10921</v>
      </c>
      <c r="C4733" s="201" t="s">
        <v>381</v>
      </c>
      <c r="D4733" s="205" t="s">
        <v>17978</v>
      </c>
      <c r="E4733" s="202" t="s">
        <v>18406</v>
      </c>
      <c r="F4733" s="205" t="s">
        <v>23453</v>
      </c>
    </row>
    <row r="4734" spans="1:6" ht="54">
      <c r="A4734" s="201" t="s">
        <v>10923</v>
      </c>
      <c r="B4734" s="204" t="s">
        <v>10924</v>
      </c>
      <c r="C4734" s="201" t="s">
        <v>381</v>
      </c>
      <c r="D4734" s="205" t="s">
        <v>22590</v>
      </c>
      <c r="E4734" s="202" t="s">
        <v>18406</v>
      </c>
      <c r="F4734" s="205" t="s">
        <v>23454</v>
      </c>
    </row>
    <row r="4735" spans="1:6" ht="54">
      <c r="A4735" s="201" t="s">
        <v>10925</v>
      </c>
      <c r="B4735" s="204" t="s">
        <v>10926</v>
      </c>
      <c r="C4735" s="201" t="s">
        <v>381</v>
      </c>
      <c r="D4735" s="205" t="s">
        <v>23455</v>
      </c>
      <c r="E4735" s="202" t="s">
        <v>18406</v>
      </c>
      <c r="F4735" s="205" t="s">
        <v>23456</v>
      </c>
    </row>
    <row r="4736" spans="1:6" ht="54">
      <c r="A4736" s="201" t="s">
        <v>10927</v>
      </c>
      <c r="B4736" s="204" t="s">
        <v>10928</v>
      </c>
      <c r="C4736" s="201" t="s">
        <v>381</v>
      </c>
      <c r="D4736" s="205" t="s">
        <v>23457</v>
      </c>
      <c r="E4736" s="202" t="s">
        <v>18406</v>
      </c>
      <c r="F4736" s="205" t="s">
        <v>23458</v>
      </c>
    </row>
    <row r="4737" spans="1:6" ht="54">
      <c r="A4737" s="201" t="s">
        <v>10929</v>
      </c>
      <c r="B4737" s="204" t="s">
        <v>10930</v>
      </c>
      <c r="C4737" s="201" t="s">
        <v>381</v>
      </c>
      <c r="D4737" s="205" t="s">
        <v>23459</v>
      </c>
      <c r="E4737" s="202" t="s">
        <v>18406</v>
      </c>
      <c r="F4737" s="205" t="s">
        <v>23460</v>
      </c>
    </row>
    <row r="4738" spans="1:6" ht="54">
      <c r="A4738" s="201" t="s">
        <v>10931</v>
      </c>
      <c r="B4738" s="204" t="s">
        <v>10932</v>
      </c>
      <c r="C4738" s="201" t="s">
        <v>381</v>
      </c>
      <c r="D4738" s="205" t="s">
        <v>23461</v>
      </c>
      <c r="E4738" s="202" t="s">
        <v>18406</v>
      </c>
      <c r="F4738" s="205" t="s">
        <v>23462</v>
      </c>
    </row>
    <row r="4739" spans="1:6" ht="54">
      <c r="A4739" s="201" t="s">
        <v>10933</v>
      </c>
      <c r="B4739" s="204" t="s">
        <v>10934</v>
      </c>
      <c r="C4739" s="201" t="s">
        <v>381</v>
      </c>
      <c r="D4739" s="205" t="s">
        <v>2261</v>
      </c>
      <c r="E4739" s="202" t="s">
        <v>18406</v>
      </c>
      <c r="F4739" s="205" t="s">
        <v>23463</v>
      </c>
    </row>
    <row r="4740" spans="1:6" ht="54">
      <c r="A4740" s="201" t="s">
        <v>10935</v>
      </c>
      <c r="B4740" s="204" t="s">
        <v>10936</v>
      </c>
      <c r="C4740" s="201" t="s">
        <v>381</v>
      </c>
      <c r="D4740" s="205" t="s">
        <v>23464</v>
      </c>
      <c r="E4740" s="202" t="s">
        <v>18406</v>
      </c>
      <c r="F4740" s="205" t="s">
        <v>2945</v>
      </c>
    </row>
    <row r="4741" spans="1:6" ht="54">
      <c r="A4741" s="201" t="s">
        <v>10937</v>
      </c>
      <c r="B4741" s="204" t="s">
        <v>10938</v>
      </c>
      <c r="C4741" s="201" t="s">
        <v>381</v>
      </c>
      <c r="D4741" s="205" t="s">
        <v>23465</v>
      </c>
      <c r="E4741" s="202" t="s">
        <v>18406</v>
      </c>
      <c r="F4741" s="205" t="s">
        <v>14052</v>
      </c>
    </row>
    <row r="4742" spans="1:6" ht="54">
      <c r="A4742" s="201" t="s">
        <v>10940</v>
      </c>
      <c r="B4742" s="204" t="s">
        <v>10941</v>
      </c>
      <c r="C4742" s="201" t="s">
        <v>381</v>
      </c>
      <c r="D4742" s="205" t="s">
        <v>17932</v>
      </c>
      <c r="E4742" s="202" t="s">
        <v>18406</v>
      </c>
      <c r="F4742" s="205" t="s">
        <v>23466</v>
      </c>
    </row>
    <row r="4743" spans="1:6" ht="54">
      <c r="A4743" s="201" t="s">
        <v>10942</v>
      </c>
      <c r="B4743" s="204" t="s">
        <v>10943</v>
      </c>
      <c r="C4743" s="201" t="s">
        <v>381</v>
      </c>
      <c r="D4743" s="205" t="s">
        <v>7902</v>
      </c>
      <c r="E4743" s="202" t="s">
        <v>18406</v>
      </c>
      <c r="F4743" s="205" t="s">
        <v>18024</v>
      </c>
    </row>
    <row r="4744" spans="1:6" ht="54">
      <c r="A4744" s="201" t="s">
        <v>10944</v>
      </c>
      <c r="B4744" s="204" t="s">
        <v>10945</v>
      </c>
      <c r="C4744" s="201" t="s">
        <v>381</v>
      </c>
      <c r="D4744" s="205" t="s">
        <v>6924</v>
      </c>
      <c r="E4744" s="202" t="s">
        <v>18406</v>
      </c>
      <c r="F4744" s="205" t="s">
        <v>23467</v>
      </c>
    </row>
    <row r="4745" spans="1:6" ht="54">
      <c r="A4745" s="201" t="s">
        <v>10946</v>
      </c>
      <c r="B4745" s="204" t="s">
        <v>10947</v>
      </c>
      <c r="C4745" s="201" t="s">
        <v>381</v>
      </c>
      <c r="D4745" s="205" t="s">
        <v>6924</v>
      </c>
      <c r="E4745" s="202" t="s">
        <v>18406</v>
      </c>
      <c r="F4745" s="205" t="s">
        <v>23467</v>
      </c>
    </row>
    <row r="4746" spans="1:6" ht="54">
      <c r="A4746" s="201" t="s">
        <v>10948</v>
      </c>
      <c r="B4746" s="204" t="s">
        <v>10949</v>
      </c>
      <c r="C4746" s="201" t="s">
        <v>381</v>
      </c>
      <c r="D4746" s="205" t="s">
        <v>23468</v>
      </c>
      <c r="E4746" s="202" t="s">
        <v>18406</v>
      </c>
      <c r="F4746" s="205" t="s">
        <v>23469</v>
      </c>
    </row>
    <row r="4747" spans="1:6" ht="54">
      <c r="A4747" s="201" t="s">
        <v>10950</v>
      </c>
      <c r="B4747" s="204" t="s">
        <v>10951</v>
      </c>
      <c r="C4747" s="201" t="s">
        <v>381</v>
      </c>
      <c r="D4747" s="205" t="s">
        <v>23468</v>
      </c>
      <c r="E4747" s="202" t="s">
        <v>18406</v>
      </c>
      <c r="F4747" s="205" t="s">
        <v>23469</v>
      </c>
    </row>
    <row r="4748" spans="1:6" ht="54">
      <c r="A4748" s="201" t="s">
        <v>10952</v>
      </c>
      <c r="B4748" s="204" t="s">
        <v>10953</v>
      </c>
      <c r="C4748" s="201" t="s">
        <v>381</v>
      </c>
      <c r="D4748" s="205" t="s">
        <v>23470</v>
      </c>
      <c r="E4748" s="202" t="s">
        <v>18406</v>
      </c>
      <c r="F4748" s="205" t="s">
        <v>23471</v>
      </c>
    </row>
    <row r="4749" spans="1:6" ht="54">
      <c r="A4749" s="201" t="s">
        <v>10954</v>
      </c>
      <c r="B4749" s="204" t="s">
        <v>10955</v>
      </c>
      <c r="C4749" s="201" t="s">
        <v>381</v>
      </c>
      <c r="D4749" s="205" t="s">
        <v>23470</v>
      </c>
      <c r="E4749" s="202" t="s">
        <v>18406</v>
      </c>
      <c r="F4749" s="205" t="s">
        <v>23471</v>
      </c>
    </row>
    <row r="4750" spans="1:6" ht="54">
      <c r="A4750" s="201" t="s">
        <v>10956</v>
      </c>
      <c r="B4750" s="204" t="s">
        <v>10957</v>
      </c>
      <c r="C4750" s="201" t="s">
        <v>381</v>
      </c>
      <c r="D4750" s="205" t="s">
        <v>23472</v>
      </c>
      <c r="E4750" s="202" t="s">
        <v>18406</v>
      </c>
      <c r="F4750" s="205" t="s">
        <v>17712</v>
      </c>
    </row>
    <row r="4751" spans="1:6" ht="54">
      <c r="A4751" s="201" t="s">
        <v>10958</v>
      </c>
      <c r="B4751" s="204" t="s">
        <v>10959</v>
      </c>
      <c r="C4751" s="201" t="s">
        <v>381</v>
      </c>
      <c r="D4751" s="205" t="s">
        <v>17590</v>
      </c>
      <c r="E4751" s="202" t="s">
        <v>18406</v>
      </c>
      <c r="F4751" s="205" t="s">
        <v>23473</v>
      </c>
    </row>
    <row r="4752" spans="1:6" ht="40.5">
      <c r="A4752" s="201" t="s">
        <v>10960</v>
      </c>
      <c r="B4752" s="204" t="s">
        <v>10961</v>
      </c>
      <c r="C4752" s="201" t="s">
        <v>381</v>
      </c>
      <c r="D4752" s="205" t="s">
        <v>23474</v>
      </c>
      <c r="E4752" s="202" t="s">
        <v>18406</v>
      </c>
      <c r="F4752" s="205" t="s">
        <v>23475</v>
      </c>
    </row>
    <row r="4753" spans="1:6" ht="67.5">
      <c r="A4753" s="201" t="s">
        <v>10962</v>
      </c>
      <c r="B4753" s="204" t="s">
        <v>10963</v>
      </c>
      <c r="C4753" s="201" t="s">
        <v>381</v>
      </c>
      <c r="D4753" s="205" t="s">
        <v>13715</v>
      </c>
      <c r="E4753" s="202" t="s">
        <v>18406</v>
      </c>
      <c r="F4753" s="205" t="s">
        <v>19911</v>
      </c>
    </row>
    <row r="4754" spans="1:6" ht="54">
      <c r="A4754" s="201" t="s">
        <v>10964</v>
      </c>
      <c r="B4754" s="204" t="s">
        <v>10965</v>
      </c>
      <c r="C4754" s="201" t="s">
        <v>381</v>
      </c>
      <c r="D4754" s="205" t="s">
        <v>21273</v>
      </c>
      <c r="E4754" s="202" t="s">
        <v>18406</v>
      </c>
      <c r="F4754" s="205" t="s">
        <v>21762</v>
      </c>
    </row>
    <row r="4755" spans="1:6" ht="54">
      <c r="A4755" s="201" t="s">
        <v>10966</v>
      </c>
      <c r="B4755" s="204" t="s">
        <v>10967</v>
      </c>
      <c r="C4755" s="201" t="s">
        <v>381</v>
      </c>
      <c r="D4755" s="205" t="s">
        <v>14359</v>
      </c>
      <c r="E4755" s="202" t="s">
        <v>18406</v>
      </c>
      <c r="F4755" s="205" t="s">
        <v>2510</v>
      </c>
    </row>
    <row r="4756" spans="1:6" ht="67.5">
      <c r="A4756" s="201" t="s">
        <v>10969</v>
      </c>
      <c r="B4756" s="204" t="s">
        <v>10970</v>
      </c>
      <c r="C4756" s="201" t="s">
        <v>381</v>
      </c>
      <c r="D4756" s="205" t="s">
        <v>17370</v>
      </c>
      <c r="E4756" s="202" t="s">
        <v>18406</v>
      </c>
      <c r="F4756" s="205" t="s">
        <v>19230</v>
      </c>
    </row>
    <row r="4757" spans="1:6" ht="54">
      <c r="A4757" s="201" t="s">
        <v>10971</v>
      </c>
      <c r="B4757" s="204" t="s">
        <v>10972</v>
      </c>
      <c r="C4757" s="201" t="s">
        <v>381</v>
      </c>
      <c r="D4757" s="205" t="s">
        <v>23476</v>
      </c>
      <c r="E4757" s="202" t="s">
        <v>18406</v>
      </c>
      <c r="F4757" s="205" t="s">
        <v>9780</v>
      </c>
    </row>
    <row r="4758" spans="1:6" ht="54">
      <c r="A4758" s="201" t="s">
        <v>10973</v>
      </c>
      <c r="B4758" s="204" t="s">
        <v>10974</v>
      </c>
      <c r="C4758" s="201" t="s">
        <v>381</v>
      </c>
      <c r="D4758" s="205" t="s">
        <v>18496</v>
      </c>
      <c r="E4758" s="202" t="s">
        <v>18406</v>
      </c>
      <c r="F4758" s="205" t="s">
        <v>23477</v>
      </c>
    </row>
    <row r="4759" spans="1:6" ht="67.5">
      <c r="A4759" s="201" t="s">
        <v>10976</v>
      </c>
      <c r="B4759" s="204" t="s">
        <v>10977</v>
      </c>
      <c r="C4759" s="201" t="s">
        <v>381</v>
      </c>
      <c r="D4759" s="205" t="s">
        <v>23478</v>
      </c>
      <c r="E4759" s="202" t="s">
        <v>18406</v>
      </c>
      <c r="F4759" s="205" t="s">
        <v>23479</v>
      </c>
    </row>
    <row r="4760" spans="1:6" ht="67.5">
      <c r="A4760" s="201" t="s">
        <v>10979</v>
      </c>
      <c r="B4760" s="204" t="s">
        <v>10980</v>
      </c>
      <c r="C4760" s="201" t="s">
        <v>381</v>
      </c>
      <c r="D4760" s="205" t="s">
        <v>23480</v>
      </c>
      <c r="E4760" s="202" t="s">
        <v>18406</v>
      </c>
      <c r="F4760" s="205" t="s">
        <v>23481</v>
      </c>
    </row>
    <row r="4761" spans="1:6" ht="54">
      <c r="A4761" s="201" t="s">
        <v>10981</v>
      </c>
      <c r="B4761" s="204" t="s">
        <v>10982</v>
      </c>
      <c r="C4761" s="201" t="s">
        <v>381</v>
      </c>
      <c r="D4761" s="205" t="s">
        <v>23482</v>
      </c>
      <c r="E4761" s="202" t="s">
        <v>18406</v>
      </c>
      <c r="F4761" s="205" t="s">
        <v>23483</v>
      </c>
    </row>
    <row r="4762" spans="1:6" ht="54">
      <c r="A4762" s="201" t="s">
        <v>10983</v>
      </c>
      <c r="B4762" s="204" t="s">
        <v>10984</v>
      </c>
      <c r="C4762" s="201" t="s">
        <v>381</v>
      </c>
      <c r="D4762" s="205" t="s">
        <v>16790</v>
      </c>
      <c r="E4762" s="202" t="s">
        <v>18406</v>
      </c>
      <c r="F4762" s="205" t="s">
        <v>17609</v>
      </c>
    </row>
    <row r="4763" spans="1:6" ht="54">
      <c r="A4763" s="201" t="s">
        <v>10985</v>
      </c>
      <c r="B4763" s="204" t="s">
        <v>10986</v>
      </c>
      <c r="C4763" s="201" t="s">
        <v>381</v>
      </c>
      <c r="D4763" s="205" t="s">
        <v>17445</v>
      </c>
      <c r="E4763" s="202" t="s">
        <v>18406</v>
      </c>
      <c r="F4763" s="205" t="s">
        <v>5064</v>
      </c>
    </row>
    <row r="4764" spans="1:6" ht="54">
      <c r="A4764" s="201" t="s">
        <v>10988</v>
      </c>
      <c r="B4764" s="204" t="s">
        <v>10989</v>
      </c>
      <c r="C4764" s="201" t="s">
        <v>381</v>
      </c>
      <c r="D4764" s="205" t="s">
        <v>21255</v>
      </c>
      <c r="E4764" s="202" t="s">
        <v>18406</v>
      </c>
      <c r="F4764" s="205" t="s">
        <v>8504</v>
      </c>
    </row>
    <row r="4765" spans="1:6" ht="67.5">
      <c r="A4765" s="201" t="s">
        <v>10991</v>
      </c>
      <c r="B4765" s="204" t="s">
        <v>10992</v>
      </c>
      <c r="C4765" s="201" t="s">
        <v>381</v>
      </c>
      <c r="D4765" s="205" t="s">
        <v>23484</v>
      </c>
      <c r="E4765" s="202" t="s">
        <v>18406</v>
      </c>
      <c r="F4765" s="205" t="s">
        <v>23485</v>
      </c>
    </row>
    <row r="4766" spans="1:6" ht="54">
      <c r="A4766" s="201" t="s">
        <v>10994</v>
      </c>
      <c r="B4766" s="204" t="s">
        <v>10995</v>
      </c>
      <c r="C4766" s="201" t="s">
        <v>381</v>
      </c>
      <c r="D4766" s="205" t="s">
        <v>23486</v>
      </c>
      <c r="E4766" s="202" t="s">
        <v>18406</v>
      </c>
      <c r="F4766" s="205" t="s">
        <v>23487</v>
      </c>
    </row>
    <row r="4767" spans="1:6" ht="67.5">
      <c r="A4767" s="201" t="s">
        <v>10996</v>
      </c>
      <c r="B4767" s="204" t="s">
        <v>10997</v>
      </c>
      <c r="C4767" s="201" t="s">
        <v>381</v>
      </c>
      <c r="D4767" s="205" t="s">
        <v>22584</v>
      </c>
      <c r="E4767" s="202" t="s">
        <v>18406</v>
      </c>
      <c r="F4767" s="205" t="s">
        <v>8895</v>
      </c>
    </row>
    <row r="4768" spans="1:6" ht="54">
      <c r="A4768" s="201" t="s">
        <v>10998</v>
      </c>
      <c r="B4768" s="204" t="s">
        <v>10999</v>
      </c>
      <c r="C4768" s="201" t="s">
        <v>381</v>
      </c>
      <c r="D4768" s="205" t="s">
        <v>21653</v>
      </c>
      <c r="E4768" s="202" t="s">
        <v>18406</v>
      </c>
      <c r="F4768" s="205" t="s">
        <v>4956</v>
      </c>
    </row>
    <row r="4769" spans="1:6" ht="54">
      <c r="A4769" s="201" t="s">
        <v>11001</v>
      </c>
      <c r="B4769" s="204" t="s">
        <v>11002</v>
      </c>
      <c r="C4769" s="201" t="s">
        <v>381</v>
      </c>
      <c r="D4769" s="205" t="s">
        <v>3032</v>
      </c>
      <c r="E4769" s="202" t="s">
        <v>18406</v>
      </c>
      <c r="F4769" s="205" t="s">
        <v>22376</v>
      </c>
    </row>
    <row r="4770" spans="1:6" ht="54">
      <c r="A4770" s="201" t="s">
        <v>11004</v>
      </c>
      <c r="B4770" s="204" t="s">
        <v>11005</v>
      </c>
      <c r="C4770" s="201" t="s">
        <v>381</v>
      </c>
      <c r="D4770" s="205" t="s">
        <v>23488</v>
      </c>
      <c r="E4770" s="202" t="s">
        <v>18406</v>
      </c>
      <c r="F4770" s="205" t="s">
        <v>23489</v>
      </c>
    </row>
    <row r="4771" spans="1:6" ht="67.5">
      <c r="A4771" s="201" t="s">
        <v>11006</v>
      </c>
      <c r="B4771" s="204" t="s">
        <v>11007</v>
      </c>
      <c r="C4771" s="201" t="s">
        <v>381</v>
      </c>
      <c r="D4771" s="205" t="s">
        <v>23490</v>
      </c>
      <c r="E4771" s="202" t="s">
        <v>18406</v>
      </c>
      <c r="F4771" s="205" t="s">
        <v>18054</v>
      </c>
    </row>
    <row r="4772" spans="1:6" ht="67.5">
      <c r="A4772" s="201" t="s">
        <v>11008</v>
      </c>
      <c r="B4772" s="204" t="s">
        <v>11009</v>
      </c>
      <c r="C4772" s="201" t="s">
        <v>381</v>
      </c>
      <c r="D4772" s="205" t="s">
        <v>17511</v>
      </c>
      <c r="E4772" s="202" t="s">
        <v>18406</v>
      </c>
      <c r="F4772" s="205" t="s">
        <v>23491</v>
      </c>
    </row>
    <row r="4773" spans="1:6" ht="67.5">
      <c r="A4773" s="201" t="s">
        <v>11010</v>
      </c>
      <c r="B4773" s="204" t="s">
        <v>11011</v>
      </c>
      <c r="C4773" s="201" t="s">
        <v>381</v>
      </c>
      <c r="D4773" s="205" t="s">
        <v>23492</v>
      </c>
      <c r="E4773" s="202" t="s">
        <v>18406</v>
      </c>
      <c r="F4773" s="205" t="s">
        <v>21611</v>
      </c>
    </row>
    <row r="4774" spans="1:6" ht="67.5">
      <c r="A4774" s="201" t="s">
        <v>11013</v>
      </c>
      <c r="B4774" s="204" t="s">
        <v>11014</v>
      </c>
      <c r="C4774" s="201" t="s">
        <v>381</v>
      </c>
      <c r="D4774" s="205" t="s">
        <v>23493</v>
      </c>
      <c r="E4774" s="202" t="s">
        <v>18406</v>
      </c>
      <c r="F4774" s="205" t="s">
        <v>22386</v>
      </c>
    </row>
    <row r="4775" spans="1:6" ht="54">
      <c r="A4775" s="201" t="s">
        <v>11015</v>
      </c>
      <c r="B4775" s="204" t="s">
        <v>11016</v>
      </c>
      <c r="C4775" s="201" t="s">
        <v>381</v>
      </c>
      <c r="D4775" s="205" t="s">
        <v>17619</v>
      </c>
      <c r="E4775" s="202" t="s">
        <v>18406</v>
      </c>
      <c r="F4775" s="205" t="s">
        <v>23494</v>
      </c>
    </row>
    <row r="4776" spans="1:6" ht="54">
      <c r="A4776" s="201" t="s">
        <v>11017</v>
      </c>
      <c r="B4776" s="204" t="s">
        <v>11018</v>
      </c>
      <c r="C4776" s="201" t="s">
        <v>381</v>
      </c>
      <c r="D4776" s="205" t="s">
        <v>17619</v>
      </c>
      <c r="E4776" s="202" t="s">
        <v>18406</v>
      </c>
      <c r="F4776" s="205" t="s">
        <v>23494</v>
      </c>
    </row>
    <row r="4777" spans="1:6" ht="67.5">
      <c r="A4777" s="201" t="s">
        <v>11019</v>
      </c>
      <c r="B4777" s="204" t="s">
        <v>11020</v>
      </c>
      <c r="C4777" s="201" t="s">
        <v>381</v>
      </c>
      <c r="D4777" s="205" t="s">
        <v>23495</v>
      </c>
      <c r="E4777" s="202" t="s">
        <v>18406</v>
      </c>
      <c r="F4777" s="205" t="s">
        <v>23496</v>
      </c>
    </row>
    <row r="4778" spans="1:6" ht="54">
      <c r="A4778" s="201" t="s">
        <v>11022</v>
      </c>
      <c r="B4778" s="204" t="s">
        <v>11023</v>
      </c>
      <c r="C4778" s="201" t="s">
        <v>381</v>
      </c>
      <c r="D4778" s="205" t="s">
        <v>23497</v>
      </c>
      <c r="E4778" s="202" t="s">
        <v>18406</v>
      </c>
      <c r="F4778" s="205" t="s">
        <v>23498</v>
      </c>
    </row>
    <row r="4779" spans="1:6" ht="67.5">
      <c r="A4779" s="201" t="s">
        <v>11024</v>
      </c>
      <c r="B4779" s="204" t="s">
        <v>11025</v>
      </c>
      <c r="C4779" s="201" t="s">
        <v>381</v>
      </c>
      <c r="D4779" s="205" t="s">
        <v>10872</v>
      </c>
      <c r="E4779" s="202" t="s">
        <v>18406</v>
      </c>
      <c r="F4779" s="205" t="s">
        <v>23499</v>
      </c>
    </row>
    <row r="4780" spans="1:6" ht="54">
      <c r="A4780" s="201" t="s">
        <v>11027</v>
      </c>
      <c r="B4780" s="204" t="s">
        <v>11028</v>
      </c>
      <c r="C4780" s="201" t="s">
        <v>381</v>
      </c>
      <c r="D4780" s="205" t="s">
        <v>20446</v>
      </c>
      <c r="E4780" s="202" t="s">
        <v>18406</v>
      </c>
      <c r="F4780" s="205" t="s">
        <v>12820</v>
      </c>
    </row>
    <row r="4781" spans="1:6" ht="54">
      <c r="A4781" s="201" t="s">
        <v>11030</v>
      </c>
      <c r="B4781" s="204" t="s">
        <v>11031</v>
      </c>
      <c r="C4781" s="201" t="s">
        <v>381</v>
      </c>
      <c r="D4781" s="205" t="s">
        <v>23500</v>
      </c>
      <c r="E4781" s="202" t="s">
        <v>18406</v>
      </c>
      <c r="F4781" s="205" t="s">
        <v>21631</v>
      </c>
    </row>
    <row r="4782" spans="1:6" ht="54">
      <c r="A4782" s="201" t="s">
        <v>11032</v>
      </c>
      <c r="B4782" s="204" t="s">
        <v>11033</v>
      </c>
      <c r="C4782" s="201" t="s">
        <v>381</v>
      </c>
      <c r="D4782" s="205" t="s">
        <v>7576</v>
      </c>
      <c r="E4782" s="202" t="s">
        <v>18406</v>
      </c>
      <c r="F4782" s="205" t="s">
        <v>2318</v>
      </c>
    </row>
    <row r="4783" spans="1:6" ht="54">
      <c r="A4783" s="201" t="s">
        <v>11034</v>
      </c>
      <c r="B4783" s="204" t="s">
        <v>11035</v>
      </c>
      <c r="C4783" s="201" t="s">
        <v>381</v>
      </c>
      <c r="D4783" s="205" t="s">
        <v>23501</v>
      </c>
      <c r="E4783" s="202" t="s">
        <v>18406</v>
      </c>
      <c r="F4783" s="205" t="s">
        <v>23502</v>
      </c>
    </row>
    <row r="4784" spans="1:6" ht="54">
      <c r="A4784" s="201" t="s">
        <v>11036</v>
      </c>
      <c r="B4784" s="204" t="s">
        <v>11037</v>
      </c>
      <c r="C4784" s="201" t="s">
        <v>381</v>
      </c>
      <c r="D4784" s="205" t="s">
        <v>22631</v>
      </c>
      <c r="E4784" s="202" t="s">
        <v>18406</v>
      </c>
      <c r="F4784" s="205" t="s">
        <v>17577</v>
      </c>
    </row>
    <row r="4785" spans="1:6" ht="54">
      <c r="A4785" s="201" t="s">
        <v>11039</v>
      </c>
      <c r="B4785" s="204" t="s">
        <v>11040</v>
      </c>
      <c r="C4785" s="201" t="s">
        <v>381</v>
      </c>
      <c r="D4785" s="205" t="s">
        <v>11144</v>
      </c>
      <c r="E4785" s="202" t="s">
        <v>18406</v>
      </c>
      <c r="F4785" s="205" t="s">
        <v>2578</v>
      </c>
    </row>
    <row r="4786" spans="1:6" ht="67.5">
      <c r="A4786" s="201" t="s">
        <v>11041</v>
      </c>
      <c r="B4786" s="204" t="s">
        <v>11042</v>
      </c>
      <c r="C4786" s="201" t="s">
        <v>381</v>
      </c>
      <c r="D4786" s="205" t="s">
        <v>23503</v>
      </c>
      <c r="E4786" s="202" t="s">
        <v>18406</v>
      </c>
      <c r="F4786" s="205" t="s">
        <v>17486</v>
      </c>
    </row>
    <row r="4787" spans="1:6" ht="54">
      <c r="A4787" s="201" t="s">
        <v>11043</v>
      </c>
      <c r="B4787" s="204" t="s">
        <v>11044</v>
      </c>
      <c r="C4787" s="201" t="s">
        <v>381</v>
      </c>
      <c r="D4787" s="205" t="s">
        <v>23504</v>
      </c>
      <c r="E4787" s="202" t="s">
        <v>18406</v>
      </c>
      <c r="F4787" s="205" t="s">
        <v>332</v>
      </c>
    </row>
    <row r="4788" spans="1:6" ht="54">
      <c r="A4788" s="201" t="s">
        <v>11045</v>
      </c>
      <c r="B4788" s="204" t="s">
        <v>11046</v>
      </c>
      <c r="C4788" s="201" t="s">
        <v>381</v>
      </c>
      <c r="D4788" s="205" t="s">
        <v>17731</v>
      </c>
      <c r="E4788" s="202" t="s">
        <v>18406</v>
      </c>
      <c r="F4788" s="205" t="s">
        <v>18541</v>
      </c>
    </row>
    <row r="4789" spans="1:6" ht="67.5">
      <c r="A4789" s="201" t="s">
        <v>11048</v>
      </c>
      <c r="B4789" s="204" t="s">
        <v>11049</v>
      </c>
      <c r="C4789" s="201" t="s">
        <v>381</v>
      </c>
      <c r="D4789" s="205" t="s">
        <v>10040</v>
      </c>
      <c r="E4789" s="202" t="s">
        <v>18406</v>
      </c>
      <c r="F4789" s="205" t="s">
        <v>1704</v>
      </c>
    </row>
    <row r="4790" spans="1:6" ht="67.5">
      <c r="A4790" s="201" t="s">
        <v>11051</v>
      </c>
      <c r="B4790" s="204" t="s">
        <v>11052</v>
      </c>
      <c r="C4790" s="201" t="s">
        <v>381</v>
      </c>
      <c r="D4790" s="205" t="s">
        <v>3823</v>
      </c>
      <c r="E4790" s="202" t="s">
        <v>18406</v>
      </c>
      <c r="F4790" s="205" t="s">
        <v>9398</v>
      </c>
    </row>
    <row r="4791" spans="1:6" ht="54">
      <c r="A4791" s="201" t="s">
        <v>11054</v>
      </c>
      <c r="B4791" s="204" t="s">
        <v>11055</v>
      </c>
      <c r="C4791" s="201" t="s">
        <v>381</v>
      </c>
      <c r="D4791" s="205" t="s">
        <v>19784</v>
      </c>
      <c r="E4791" s="202" t="s">
        <v>18406</v>
      </c>
      <c r="F4791" s="205" t="s">
        <v>22726</v>
      </c>
    </row>
    <row r="4792" spans="1:6" ht="54">
      <c r="A4792" s="201" t="s">
        <v>11056</v>
      </c>
      <c r="B4792" s="204" t="s">
        <v>11057</v>
      </c>
      <c r="C4792" s="201" t="s">
        <v>381</v>
      </c>
      <c r="D4792" s="205" t="s">
        <v>23505</v>
      </c>
      <c r="E4792" s="202" t="s">
        <v>18406</v>
      </c>
      <c r="F4792" s="205" t="s">
        <v>23506</v>
      </c>
    </row>
    <row r="4793" spans="1:6" ht="54">
      <c r="A4793" s="201" t="s">
        <v>11059</v>
      </c>
      <c r="B4793" s="204" t="s">
        <v>11060</v>
      </c>
      <c r="C4793" s="201" t="s">
        <v>381</v>
      </c>
      <c r="D4793" s="205" t="s">
        <v>6430</v>
      </c>
      <c r="E4793" s="202" t="s">
        <v>18406</v>
      </c>
      <c r="F4793" s="205" t="s">
        <v>3499</v>
      </c>
    </row>
    <row r="4794" spans="1:6" ht="54">
      <c r="A4794" s="201" t="s">
        <v>11062</v>
      </c>
      <c r="B4794" s="204" t="s">
        <v>11063</v>
      </c>
      <c r="C4794" s="201" t="s">
        <v>381</v>
      </c>
      <c r="D4794" s="205" t="s">
        <v>12683</v>
      </c>
      <c r="E4794" s="202" t="s">
        <v>18406</v>
      </c>
      <c r="F4794" s="205" t="s">
        <v>8496</v>
      </c>
    </row>
    <row r="4795" spans="1:6" ht="67.5">
      <c r="A4795" s="201" t="s">
        <v>11065</v>
      </c>
      <c r="B4795" s="204" t="s">
        <v>11066</v>
      </c>
      <c r="C4795" s="201" t="s">
        <v>381</v>
      </c>
      <c r="D4795" s="205" t="s">
        <v>23493</v>
      </c>
      <c r="E4795" s="202" t="s">
        <v>18406</v>
      </c>
      <c r="F4795" s="205" t="s">
        <v>22782</v>
      </c>
    </row>
    <row r="4796" spans="1:6" ht="54">
      <c r="A4796" s="201" t="s">
        <v>11068</v>
      </c>
      <c r="B4796" s="204" t="s">
        <v>11069</v>
      </c>
      <c r="C4796" s="201" t="s">
        <v>381</v>
      </c>
      <c r="D4796" s="205" t="s">
        <v>23507</v>
      </c>
      <c r="E4796" s="202" t="s">
        <v>18406</v>
      </c>
      <c r="F4796" s="205" t="s">
        <v>23508</v>
      </c>
    </row>
    <row r="4797" spans="1:6" ht="67.5">
      <c r="A4797" s="201" t="s">
        <v>11070</v>
      </c>
      <c r="B4797" s="204" t="s">
        <v>11071</v>
      </c>
      <c r="C4797" s="201" t="s">
        <v>381</v>
      </c>
      <c r="D4797" s="205" t="s">
        <v>11261</v>
      </c>
      <c r="E4797" s="202" t="s">
        <v>18406</v>
      </c>
      <c r="F4797" s="205" t="s">
        <v>17648</v>
      </c>
    </row>
    <row r="4798" spans="1:6" ht="54">
      <c r="A4798" s="201" t="s">
        <v>11072</v>
      </c>
      <c r="B4798" s="204" t="s">
        <v>11073</v>
      </c>
      <c r="C4798" s="201" t="s">
        <v>381</v>
      </c>
      <c r="D4798" s="205" t="s">
        <v>12654</v>
      </c>
      <c r="E4798" s="202" t="s">
        <v>18406</v>
      </c>
      <c r="F4798" s="205" t="s">
        <v>23509</v>
      </c>
    </row>
    <row r="4799" spans="1:6" ht="54">
      <c r="A4799" s="201" t="s">
        <v>11075</v>
      </c>
      <c r="B4799" s="204" t="s">
        <v>11076</v>
      </c>
      <c r="C4799" s="201" t="s">
        <v>381</v>
      </c>
      <c r="D4799" s="205" t="s">
        <v>11000</v>
      </c>
      <c r="E4799" s="202" t="s">
        <v>18406</v>
      </c>
      <c r="F4799" s="205" t="s">
        <v>23510</v>
      </c>
    </row>
    <row r="4800" spans="1:6" ht="54">
      <c r="A4800" s="201" t="s">
        <v>11078</v>
      </c>
      <c r="B4800" s="204" t="s">
        <v>11079</v>
      </c>
      <c r="C4800" s="201" t="s">
        <v>381</v>
      </c>
      <c r="D4800" s="205" t="s">
        <v>23511</v>
      </c>
      <c r="E4800" s="202" t="s">
        <v>18406</v>
      </c>
      <c r="F4800" s="205" t="s">
        <v>23512</v>
      </c>
    </row>
    <row r="4801" spans="1:6" ht="67.5">
      <c r="A4801" s="201" t="s">
        <v>11080</v>
      </c>
      <c r="B4801" s="204" t="s">
        <v>11081</v>
      </c>
      <c r="C4801" s="201" t="s">
        <v>381</v>
      </c>
      <c r="D4801" s="205" t="s">
        <v>23513</v>
      </c>
      <c r="E4801" s="202" t="s">
        <v>18406</v>
      </c>
      <c r="F4801" s="205" t="s">
        <v>23514</v>
      </c>
    </row>
    <row r="4802" spans="1:6" ht="67.5">
      <c r="A4802" s="201" t="s">
        <v>11082</v>
      </c>
      <c r="B4802" s="204" t="s">
        <v>11083</v>
      </c>
      <c r="C4802" s="201" t="s">
        <v>381</v>
      </c>
      <c r="D4802" s="205" t="s">
        <v>8185</v>
      </c>
      <c r="E4802" s="202" t="s">
        <v>18406</v>
      </c>
      <c r="F4802" s="205" t="s">
        <v>2502</v>
      </c>
    </row>
    <row r="4803" spans="1:6" ht="67.5">
      <c r="A4803" s="201" t="s">
        <v>11085</v>
      </c>
      <c r="B4803" s="204" t="s">
        <v>11086</v>
      </c>
      <c r="C4803" s="201" t="s">
        <v>381</v>
      </c>
      <c r="D4803" s="205" t="s">
        <v>17262</v>
      </c>
      <c r="E4803" s="202" t="s">
        <v>18406</v>
      </c>
      <c r="F4803" s="205" t="s">
        <v>18109</v>
      </c>
    </row>
    <row r="4804" spans="1:6" ht="67.5">
      <c r="A4804" s="201" t="s">
        <v>11088</v>
      </c>
      <c r="B4804" s="204" t="s">
        <v>11089</v>
      </c>
      <c r="C4804" s="201" t="s">
        <v>381</v>
      </c>
      <c r="D4804" s="205" t="s">
        <v>23515</v>
      </c>
      <c r="E4804" s="202" t="s">
        <v>18406</v>
      </c>
      <c r="F4804" s="205" t="s">
        <v>21535</v>
      </c>
    </row>
    <row r="4805" spans="1:6" ht="54">
      <c r="A4805" s="201" t="s">
        <v>11090</v>
      </c>
      <c r="B4805" s="204" t="s">
        <v>11091</v>
      </c>
      <c r="C4805" s="201" t="s">
        <v>381</v>
      </c>
      <c r="D4805" s="205" t="s">
        <v>8157</v>
      </c>
      <c r="E4805" s="202" t="s">
        <v>18406</v>
      </c>
      <c r="F4805" s="205" t="s">
        <v>22745</v>
      </c>
    </row>
    <row r="4806" spans="1:6" ht="54">
      <c r="A4806" s="201" t="s">
        <v>11093</v>
      </c>
      <c r="B4806" s="204" t="s">
        <v>11094</v>
      </c>
      <c r="C4806" s="201" t="s">
        <v>381</v>
      </c>
      <c r="D4806" s="205" t="s">
        <v>8157</v>
      </c>
      <c r="E4806" s="202" t="s">
        <v>18406</v>
      </c>
      <c r="F4806" s="205" t="s">
        <v>22745</v>
      </c>
    </row>
    <row r="4807" spans="1:6" ht="67.5">
      <c r="A4807" s="201" t="s">
        <v>11095</v>
      </c>
      <c r="B4807" s="204" t="s">
        <v>11096</v>
      </c>
      <c r="C4807" s="201" t="s">
        <v>381</v>
      </c>
      <c r="D4807" s="205" t="s">
        <v>13985</v>
      </c>
      <c r="E4807" s="202" t="s">
        <v>18406</v>
      </c>
      <c r="F4807" s="205" t="s">
        <v>23516</v>
      </c>
    </row>
    <row r="4808" spans="1:6" ht="54">
      <c r="A4808" s="201" t="s">
        <v>11097</v>
      </c>
      <c r="B4808" s="204" t="s">
        <v>11098</v>
      </c>
      <c r="C4808" s="201" t="s">
        <v>381</v>
      </c>
      <c r="D4808" s="205" t="s">
        <v>23517</v>
      </c>
      <c r="E4808" s="202" t="s">
        <v>18406</v>
      </c>
      <c r="F4808" s="205" t="s">
        <v>23518</v>
      </c>
    </row>
    <row r="4809" spans="1:6" ht="67.5">
      <c r="A4809" s="201" t="s">
        <v>11099</v>
      </c>
      <c r="B4809" s="204" t="s">
        <v>11100</v>
      </c>
      <c r="C4809" s="201" t="s">
        <v>381</v>
      </c>
      <c r="D4809" s="205" t="s">
        <v>17694</v>
      </c>
      <c r="E4809" s="202" t="s">
        <v>18406</v>
      </c>
      <c r="F4809" s="205" t="s">
        <v>1134</v>
      </c>
    </row>
    <row r="4810" spans="1:6" ht="54">
      <c r="A4810" s="201" t="s">
        <v>11101</v>
      </c>
      <c r="B4810" s="204" t="s">
        <v>11102</v>
      </c>
      <c r="C4810" s="201" t="s">
        <v>381</v>
      </c>
      <c r="D4810" s="205" t="s">
        <v>1271</v>
      </c>
      <c r="E4810" s="202" t="s">
        <v>18406</v>
      </c>
      <c r="F4810" s="205" t="s">
        <v>20449</v>
      </c>
    </row>
    <row r="4811" spans="1:6" ht="54">
      <c r="A4811" s="201" t="s">
        <v>11103</v>
      </c>
      <c r="B4811" s="204" t="s">
        <v>11104</v>
      </c>
      <c r="C4811" s="201" t="s">
        <v>381</v>
      </c>
      <c r="D4811" s="205" t="s">
        <v>23519</v>
      </c>
      <c r="E4811" s="202" t="s">
        <v>18406</v>
      </c>
      <c r="F4811" s="205" t="s">
        <v>18063</v>
      </c>
    </row>
    <row r="4812" spans="1:6" ht="54">
      <c r="A4812" s="201" t="s">
        <v>11105</v>
      </c>
      <c r="B4812" s="204" t="s">
        <v>11106</v>
      </c>
      <c r="C4812" s="201" t="s">
        <v>381</v>
      </c>
      <c r="D4812" s="205" t="s">
        <v>16877</v>
      </c>
      <c r="E4812" s="202" t="s">
        <v>18406</v>
      </c>
      <c r="F4812" s="205" t="s">
        <v>23520</v>
      </c>
    </row>
    <row r="4813" spans="1:6" ht="54">
      <c r="A4813" s="201" t="s">
        <v>11108</v>
      </c>
      <c r="B4813" s="204" t="s">
        <v>11109</v>
      </c>
      <c r="C4813" s="201" t="s">
        <v>381</v>
      </c>
      <c r="D4813" s="205" t="s">
        <v>1246</v>
      </c>
      <c r="E4813" s="202" t="s">
        <v>18406</v>
      </c>
      <c r="F4813" s="205" t="s">
        <v>8065</v>
      </c>
    </row>
    <row r="4814" spans="1:6" ht="54">
      <c r="A4814" s="201" t="s">
        <v>11110</v>
      </c>
      <c r="B4814" s="204" t="s">
        <v>11111</v>
      </c>
      <c r="C4814" s="201" t="s">
        <v>381</v>
      </c>
      <c r="D4814" s="205" t="s">
        <v>6027</v>
      </c>
      <c r="E4814" s="202" t="s">
        <v>18406</v>
      </c>
      <c r="F4814" s="205" t="s">
        <v>2090</v>
      </c>
    </row>
    <row r="4815" spans="1:6" ht="67.5">
      <c r="A4815" s="201" t="s">
        <v>11112</v>
      </c>
      <c r="B4815" s="204" t="s">
        <v>11113</v>
      </c>
      <c r="C4815" s="201" t="s">
        <v>381</v>
      </c>
      <c r="D4815" s="205" t="s">
        <v>16165</v>
      </c>
      <c r="E4815" s="202" t="s">
        <v>18406</v>
      </c>
      <c r="F4815" s="205" t="s">
        <v>17639</v>
      </c>
    </row>
    <row r="4816" spans="1:6" ht="67.5">
      <c r="A4816" s="201" t="s">
        <v>11115</v>
      </c>
      <c r="B4816" s="204" t="s">
        <v>11116</v>
      </c>
      <c r="C4816" s="201" t="s">
        <v>381</v>
      </c>
      <c r="D4816" s="205" t="s">
        <v>8869</v>
      </c>
      <c r="E4816" s="202" t="s">
        <v>18406</v>
      </c>
      <c r="F4816" s="205" t="s">
        <v>17112</v>
      </c>
    </row>
    <row r="4817" spans="1:6" ht="54">
      <c r="A4817" s="201" t="s">
        <v>11117</v>
      </c>
      <c r="B4817" s="204" t="s">
        <v>11118</v>
      </c>
      <c r="C4817" s="201" t="s">
        <v>381</v>
      </c>
      <c r="D4817" s="205" t="s">
        <v>17200</v>
      </c>
      <c r="E4817" s="202" t="s">
        <v>18406</v>
      </c>
      <c r="F4817" s="205" t="s">
        <v>23521</v>
      </c>
    </row>
    <row r="4818" spans="1:6" ht="67.5">
      <c r="A4818" s="201" t="s">
        <v>11120</v>
      </c>
      <c r="B4818" s="204" t="s">
        <v>11121</v>
      </c>
      <c r="C4818" s="201" t="s">
        <v>381</v>
      </c>
      <c r="D4818" s="205" t="s">
        <v>11047</v>
      </c>
      <c r="E4818" s="202" t="s">
        <v>18406</v>
      </c>
      <c r="F4818" s="205" t="s">
        <v>17601</v>
      </c>
    </row>
    <row r="4819" spans="1:6" ht="67.5">
      <c r="A4819" s="201" t="s">
        <v>11122</v>
      </c>
      <c r="B4819" s="204" t="s">
        <v>11123</v>
      </c>
      <c r="C4819" s="201" t="s">
        <v>381</v>
      </c>
      <c r="D4819" s="205" t="s">
        <v>22922</v>
      </c>
      <c r="E4819" s="202" t="s">
        <v>18406</v>
      </c>
      <c r="F4819" s="205" t="s">
        <v>23522</v>
      </c>
    </row>
    <row r="4820" spans="1:6" ht="67.5">
      <c r="A4820" s="201" t="s">
        <v>11124</v>
      </c>
      <c r="B4820" s="204" t="s">
        <v>11125</v>
      </c>
      <c r="C4820" s="201" t="s">
        <v>381</v>
      </c>
      <c r="D4820" s="205" t="s">
        <v>23523</v>
      </c>
      <c r="E4820" s="202" t="s">
        <v>18406</v>
      </c>
      <c r="F4820" s="205" t="s">
        <v>23524</v>
      </c>
    </row>
    <row r="4821" spans="1:6" ht="54">
      <c r="A4821" s="201" t="s">
        <v>11127</v>
      </c>
      <c r="B4821" s="204" t="s">
        <v>11128</v>
      </c>
      <c r="C4821" s="201" t="s">
        <v>381</v>
      </c>
      <c r="D4821" s="205" t="s">
        <v>19071</v>
      </c>
      <c r="E4821" s="202" t="s">
        <v>18406</v>
      </c>
      <c r="F4821" s="205" t="s">
        <v>11026</v>
      </c>
    </row>
    <row r="4822" spans="1:6" ht="67.5">
      <c r="A4822" s="201" t="s">
        <v>11129</v>
      </c>
      <c r="B4822" s="204" t="s">
        <v>11130</v>
      </c>
      <c r="C4822" s="201" t="s">
        <v>381</v>
      </c>
      <c r="D4822" s="205" t="s">
        <v>18413</v>
      </c>
      <c r="E4822" s="202" t="s">
        <v>18406</v>
      </c>
      <c r="F4822" s="205" t="s">
        <v>7067</v>
      </c>
    </row>
    <row r="4823" spans="1:6" ht="54">
      <c r="A4823" s="201" t="s">
        <v>11131</v>
      </c>
      <c r="B4823" s="204" t="s">
        <v>11132</v>
      </c>
      <c r="C4823" s="201" t="s">
        <v>381</v>
      </c>
      <c r="D4823" s="205" t="s">
        <v>12612</v>
      </c>
      <c r="E4823" s="202" t="s">
        <v>18406</v>
      </c>
      <c r="F4823" s="205" t="s">
        <v>22786</v>
      </c>
    </row>
    <row r="4824" spans="1:6" ht="54">
      <c r="A4824" s="201" t="s">
        <v>11134</v>
      </c>
      <c r="B4824" s="204" t="s">
        <v>11135</v>
      </c>
      <c r="C4824" s="201" t="s">
        <v>381</v>
      </c>
      <c r="D4824" s="205" t="s">
        <v>12923</v>
      </c>
      <c r="E4824" s="202" t="s">
        <v>18406</v>
      </c>
      <c r="F4824" s="205" t="s">
        <v>22687</v>
      </c>
    </row>
    <row r="4825" spans="1:6" ht="67.5">
      <c r="A4825" s="201" t="s">
        <v>11136</v>
      </c>
      <c r="B4825" s="204" t="s">
        <v>11137</v>
      </c>
      <c r="C4825" s="201" t="s">
        <v>381</v>
      </c>
      <c r="D4825" s="205" t="s">
        <v>21552</v>
      </c>
      <c r="E4825" s="202" t="s">
        <v>18406</v>
      </c>
      <c r="F4825" s="205" t="s">
        <v>17669</v>
      </c>
    </row>
    <row r="4826" spans="1:6" ht="54">
      <c r="A4826" s="201" t="s">
        <v>11138</v>
      </c>
      <c r="B4826" s="204" t="s">
        <v>11139</v>
      </c>
      <c r="C4826" s="201" t="s">
        <v>381</v>
      </c>
      <c r="D4826" s="205" t="s">
        <v>23525</v>
      </c>
      <c r="E4826" s="202" t="s">
        <v>18406</v>
      </c>
      <c r="F4826" s="205" t="s">
        <v>23526</v>
      </c>
    </row>
    <row r="4827" spans="1:6" ht="67.5">
      <c r="A4827" s="201" t="s">
        <v>11140</v>
      </c>
      <c r="B4827" s="204" t="s">
        <v>11141</v>
      </c>
      <c r="C4827" s="201" t="s">
        <v>381</v>
      </c>
      <c r="D4827" s="205" t="s">
        <v>18421</v>
      </c>
      <c r="E4827" s="202" t="s">
        <v>18406</v>
      </c>
      <c r="F4827" s="205" t="s">
        <v>13407</v>
      </c>
    </row>
    <row r="4828" spans="1:6" ht="54">
      <c r="A4828" s="201" t="s">
        <v>11142</v>
      </c>
      <c r="B4828" s="204" t="s">
        <v>11143</v>
      </c>
      <c r="C4828" s="201" t="s">
        <v>381</v>
      </c>
      <c r="D4828" s="205" t="s">
        <v>17894</v>
      </c>
      <c r="E4828" s="202" t="s">
        <v>18406</v>
      </c>
      <c r="F4828" s="205" t="s">
        <v>17441</v>
      </c>
    </row>
    <row r="4829" spans="1:6" ht="54">
      <c r="A4829" s="201" t="s">
        <v>11145</v>
      </c>
      <c r="B4829" s="204" t="s">
        <v>11146</v>
      </c>
      <c r="C4829" s="201" t="s">
        <v>381</v>
      </c>
      <c r="D4829" s="205" t="s">
        <v>23527</v>
      </c>
      <c r="E4829" s="202" t="s">
        <v>18406</v>
      </c>
      <c r="F4829" s="205" t="s">
        <v>17407</v>
      </c>
    </row>
    <row r="4830" spans="1:6" ht="54">
      <c r="A4830" s="201" t="s">
        <v>11148</v>
      </c>
      <c r="B4830" s="204" t="s">
        <v>11149</v>
      </c>
      <c r="C4830" s="201" t="s">
        <v>381</v>
      </c>
      <c r="D4830" s="205" t="s">
        <v>23528</v>
      </c>
      <c r="E4830" s="202" t="s">
        <v>18406</v>
      </c>
      <c r="F4830" s="205" t="s">
        <v>23529</v>
      </c>
    </row>
    <row r="4831" spans="1:6" ht="67.5">
      <c r="A4831" s="201" t="s">
        <v>11150</v>
      </c>
      <c r="B4831" s="204" t="s">
        <v>11151</v>
      </c>
      <c r="C4831" s="201" t="s">
        <v>381</v>
      </c>
      <c r="D4831" s="205" t="s">
        <v>23530</v>
      </c>
      <c r="E4831" s="202" t="s">
        <v>18406</v>
      </c>
      <c r="F4831" s="205" t="s">
        <v>17596</v>
      </c>
    </row>
    <row r="4832" spans="1:6" ht="67.5">
      <c r="A4832" s="201" t="s">
        <v>11152</v>
      </c>
      <c r="B4832" s="204" t="s">
        <v>11153</v>
      </c>
      <c r="C4832" s="201" t="s">
        <v>381</v>
      </c>
      <c r="D4832" s="205" t="s">
        <v>23068</v>
      </c>
      <c r="E4832" s="202" t="s">
        <v>18406</v>
      </c>
      <c r="F4832" s="205" t="s">
        <v>7957</v>
      </c>
    </row>
    <row r="4833" spans="1:6" ht="67.5">
      <c r="A4833" s="201" t="s">
        <v>11155</v>
      </c>
      <c r="B4833" s="204" t="s">
        <v>11156</v>
      </c>
      <c r="C4833" s="201" t="s">
        <v>381</v>
      </c>
      <c r="D4833" s="205" t="s">
        <v>23531</v>
      </c>
      <c r="E4833" s="202" t="s">
        <v>18406</v>
      </c>
      <c r="F4833" s="205" t="s">
        <v>1818</v>
      </c>
    </row>
    <row r="4834" spans="1:6" ht="67.5">
      <c r="A4834" s="201" t="s">
        <v>11157</v>
      </c>
      <c r="B4834" s="204" t="s">
        <v>11158</v>
      </c>
      <c r="C4834" s="201" t="s">
        <v>381</v>
      </c>
      <c r="D4834" s="205" t="s">
        <v>18068</v>
      </c>
      <c r="E4834" s="202" t="s">
        <v>18406</v>
      </c>
      <c r="F4834" s="205" t="s">
        <v>17939</v>
      </c>
    </row>
    <row r="4835" spans="1:6" ht="54">
      <c r="A4835" s="201" t="s">
        <v>11159</v>
      </c>
      <c r="B4835" s="204" t="s">
        <v>11160</v>
      </c>
      <c r="C4835" s="201" t="s">
        <v>381</v>
      </c>
      <c r="D4835" s="205" t="s">
        <v>19576</v>
      </c>
      <c r="E4835" s="202" t="s">
        <v>18406</v>
      </c>
      <c r="F4835" s="205" t="s">
        <v>17928</v>
      </c>
    </row>
    <row r="4836" spans="1:6" ht="54">
      <c r="A4836" s="201" t="s">
        <v>11161</v>
      </c>
      <c r="B4836" s="204" t="s">
        <v>11162</v>
      </c>
      <c r="C4836" s="201" t="s">
        <v>381</v>
      </c>
      <c r="D4836" s="205" t="s">
        <v>19576</v>
      </c>
      <c r="E4836" s="202" t="s">
        <v>18406</v>
      </c>
      <c r="F4836" s="205" t="s">
        <v>17928</v>
      </c>
    </row>
    <row r="4837" spans="1:6" ht="67.5">
      <c r="A4837" s="201" t="s">
        <v>11163</v>
      </c>
      <c r="B4837" s="204" t="s">
        <v>11164</v>
      </c>
      <c r="C4837" s="201" t="s">
        <v>381</v>
      </c>
      <c r="D4837" s="205" t="s">
        <v>23532</v>
      </c>
      <c r="E4837" s="202" t="s">
        <v>18406</v>
      </c>
      <c r="F4837" s="205" t="s">
        <v>23533</v>
      </c>
    </row>
    <row r="4838" spans="1:6" ht="54">
      <c r="A4838" s="201" t="s">
        <v>11165</v>
      </c>
      <c r="B4838" s="204" t="s">
        <v>11166</v>
      </c>
      <c r="C4838" s="201" t="s">
        <v>381</v>
      </c>
      <c r="D4838" s="205" t="s">
        <v>23534</v>
      </c>
      <c r="E4838" s="202" t="s">
        <v>18406</v>
      </c>
      <c r="F4838" s="205" t="s">
        <v>23535</v>
      </c>
    </row>
    <row r="4839" spans="1:6" ht="67.5">
      <c r="A4839" s="201" t="s">
        <v>11167</v>
      </c>
      <c r="B4839" s="204" t="s">
        <v>11168</v>
      </c>
      <c r="C4839" s="201" t="s">
        <v>381</v>
      </c>
      <c r="D4839" s="205" t="s">
        <v>23536</v>
      </c>
      <c r="E4839" s="202" t="s">
        <v>18406</v>
      </c>
      <c r="F4839" s="205" t="s">
        <v>23537</v>
      </c>
    </row>
    <row r="4840" spans="1:6" ht="54">
      <c r="A4840" s="201" t="s">
        <v>11169</v>
      </c>
      <c r="B4840" s="204" t="s">
        <v>11170</v>
      </c>
      <c r="C4840" s="201" t="s">
        <v>381</v>
      </c>
      <c r="D4840" s="205" t="s">
        <v>1082</v>
      </c>
      <c r="E4840" s="202" t="s">
        <v>18406</v>
      </c>
      <c r="F4840" s="205" t="s">
        <v>2381</v>
      </c>
    </row>
    <row r="4841" spans="1:6" ht="54">
      <c r="A4841" s="201" t="s">
        <v>11171</v>
      </c>
      <c r="B4841" s="204" t="s">
        <v>11172</v>
      </c>
      <c r="C4841" s="201" t="s">
        <v>381</v>
      </c>
      <c r="D4841" s="205" t="s">
        <v>23538</v>
      </c>
      <c r="E4841" s="202" t="s">
        <v>18406</v>
      </c>
      <c r="F4841" s="205" t="s">
        <v>22177</v>
      </c>
    </row>
    <row r="4842" spans="1:6" ht="54">
      <c r="A4842" s="201" t="s">
        <v>11173</v>
      </c>
      <c r="B4842" s="204" t="s">
        <v>11174</v>
      </c>
      <c r="C4842" s="201" t="s">
        <v>381</v>
      </c>
      <c r="D4842" s="205" t="s">
        <v>23539</v>
      </c>
      <c r="E4842" s="202" t="s">
        <v>18406</v>
      </c>
      <c r="F4842" s="205" t="s">
        <v>23540</v>
      </c>
    </row>
    <row r="4843" spans="1:6" ht="54">
      <c r="A4843" s="201" t="s">
        <v>11175</v>
      </c>
      <c r="B4843" s="204" t="s">
        <v>11176</v>
      </c>
      <c r="C4843" s="201" t="s">
        <v>381</v>
      </c>
      <c r="D4843" s="205" t="s">
        <v>9608</v>
      </c>
      <c r="E4843" s="202" t="s">
        <v>18406</v>
      </c>
      <c r="F4843" s="205" t="s">
        <v>15972</v>
      </c>
    </row>
    <row r="4844" spans="1:6" ht="54">
      <c r="A4844" s="201" t="s">
        <v>11177</v>
      </c>
      <c r="B4844" s="204" t="s">
        <v>11178</v>
      </c>
      <c r="C4844" s="201" t="s">
        <v>381</v>
      </c>
      <c r="D4844" s="205" t="s">
        <v>6291</v>
      </c>
      <c r="E4844" s="202" t="s">
        <v>18406</v>
      </c>
      <c r="F4844" s="205" t="s">
        <v>2017</v>
      </c>
    </row>
    <row r="4845" spans="1:6" ht="54">
      <c r="A4845" s="201" t="s">
        <v>11180</v>
      </c>
      <c r="B4845" s="204" t="s">
        <v>11181</v>
      </c>
      <c r="C4845" s="201" t="s">
        <v>381</v>
      </c>
      <c r="D4845" s="205" t="s">
        <v>17545</v>
      </c>
      <c r="E4845" s="202" t="s">
        <v>18406</v>
      </c>
      <c r="F4845" s="205" t="s">
        <v>2023</v>
      </c>
    </row>
    <row r="4846" spans="1:6" ht="54">
      <c r="A4846" s="201" t="s">
        <v>11183</v>
      </c>
      <c r="B4846" s="204" t="s">
        <v>11184</v>
      </c>
      <c r="C4846" s="201" t="s">
        <v>381</v>
      </c>
      <c r="D4846" s="205" t="s">
        <v>14903</v>
      </c>
      <c r="E4846" s="202" t="s">
        <v>18406</v>
      </c>
      <c r="F4846" s="205" t="s">
        <v>8598</v>
      </c>
    </row>
    <row r="4847" spans="1:6" ht="54">
      <c r="A4847" s="201" t="s">
        <v>11186</v>
      </c>
      <c r="B4847" s="204" t="s">
        <v>11187</v>
      </c>
      <c r="C4847" s="201" t="s">
        <v>381</v>
      </c>
      <c r="D4847" s="205" t="s">
        <v>8134</v>
      </c>
      <c r="E4847" s="202" t="s">
        <v>18406</v>
      </c>
      <c r="F4847" s="205" t="s">
        <v>6342</v>
      </c>
    </row>
    <row r="4848" spans="1:6" ht="54">
      <c r="A4848" s="201" t="s">
        <v>11188</v>
      </c>
      <c r="B4848" s="204" t="s">
        <v>11189</v>
      </c>
      <c r="C4848" s="201" t="s">
        <v>381</v>
      </c>
      <c r="D4848" s="205" t="s">
        <v>18629</v>
      </c>
      <c r="E4848" s="202" t="s">
        <v>18406</v>
      </c>
      <c r="F4848" s="205" t="s">
        <v>8836</v>
      </c>
    </row>
    <row r="4849" spans="1:6" ht="54">
      <c r="A4849" s="201" t="s">
        <v>11191</v>
      </c>
      <c r="B4849" s="204" t="s">
        <v>11192</v>
      </c>
      <c r="C4849" s="201" t="s">
        <v>381</v>
      </c>
      <c r="D4849" s="205" t="s">
        <v>8509</v>
      </c>
      <c r="E4849" s="202" t="s">
        <v>18406</v>
      </c>
      <c r="F4849" s="205" t="s">
        <v>1906</v>
      </c>
    </row>
    <row r="4850" spans="1:6" ht="54">
      <c r="A4850" s="201">
        <v>103953</v>
      </c>
      <c r="B4850" s="204" t="s">
        <v>11194</v>
      </c>
      <c r="C4850" s="201" t="s">
        <v>381</v>
      </c>
      <c r="D4850" s="306">
        <v>6.3</v>
      </c>
      <c r="E4850" s="202" t="s">
        <v>18406</v>
      </c>
      <c r="F4850" s="205">
        <v>6.79</v>
      </c>
    </row>
    <row r="4851" spans="1:6" ht="54">
      <c r="A4851" s="201" t="s">
        <v>11195</v>
      </c>
      <c r="B4851" s="204" t="s">
        <v>11196</v>
      </c>
      <c r="C4851" s="201" t="s">
        <v>381</v>
      </c>
      <c r="D4851" s="205" t="s">
        <v>12933</v>
      </c>
      <c r="E4851" s="202" t="s">
        <v>18406</v>
      </c>
      <c r="F4851" s="205" t="s">
        <v>8601</v>
      </c>
    </row>
    <row r="4852" spans="1:6" ht="54">
      <c r="A4852" s="201" t="s">
        <v>11198</v>
      </c>
      <c r="B4852" s="204" t="s">
        <v>11199</v>
      </c>
      <c r="C4852" s="201" t="s">
        <v>381</v>
      </c>
      <c r="D4852" s="205" t="s">
        <v>10359</v>
      </c>
      <c r="E4852" s="202" t="s">
        <v>18406</v>
      </c>
      <c r="F4852" s="205" t="s">
        <v>8134</v>
      </c>
    </row>
    <row r="4853" spans="1:6" ht="54">
      <c r="A4853" s="201" t="s">
        <v>11200</v>
      </c>
      <c r="B4853" s="204" t="s">
        <v>11201</v>
      </c>
      <c r="C4853" s="201" t="s">
        <v>381</v>
      </c>
      <c r="D4853" s="205" t="s">
        <v>22732</v>
      </c>
      <c r="E4853" s="202" t="s">
        <v>18406</v>
      </c>
      <c r="F4853" s="205" t="s">
        <v>17291</v>
      </c>
    </row>
    <row r="4854" spans="1:6" ht="54">
      <c r="A4854" s="201" t="s">
        <v>11203</v>
      </c>
      <c r="B4854" s="204" t="s">
        <v>11204</v>
      </c>
      <c r="C4854" s="201" t="s">
        <v>381</v>
      </c>
      <c r="D4854" s="205" t="s">
        <v>11408</v>
      </c>
      <c r="E4854" s="202" t="s">
        <v>18406</v>
      </c>
      <c r="F4854" s="205" t="s">
        <v>7639</v>
      </c>
    </row>
    <row r="4855" spans="1:6" ht="54">
      <c r="A4855" s="201" t="s">
        <v>11206</v>
      </c>
      <c r="B4855" s="204" t="s">
        <v>11207</v>
      </c>
      <c r="C4855" s="201" t="s">
        <v>381</v>
      </c>
      <c r="D4855" s="205" t="s">
        <v>8518</v>
      </c>
      <c r="E4855" s="202" t="s">
        <v>18406</v>
      </c>
      <c r="F4855" s="205" t="s">
        <v>17449</v>
      </c>
    </row>
    <row r="4856" spans="1:6" ht="54">
      <c r="A4856" s="201" t="s">
        <v>11208</v>
      </c>
      <c r="B4856" s="204" t="s">
        <v>11209</v>
      </c>
      <c r="C4856" s="201" t="s">
        <v>381</v>
      </c>
      <c r="D4856" s="205" t="s">
        <v>10407</v>
      </c>
      <c r="E4856" s="202" t="s">
        <v>18406</v>
      </c>
      <c r="F4856" s="205" t="s">
        <v>2221</v>
      </c>
    </row>
    <row r="4857" spans="1:6" ht="54">
      <c r="A4857" s="201" t="s">
        <v>11210</v>
      </c>
      <c r="B4857" s="204" t="s">
        <v>11211</v>
      </c>
      <c r="C4857" s="201" t="s">
        <v>381</v>
      </c>
      <c r="D4857" s="205" t="s">
        <v>13928</v>
      </c>
      <c r="E4857" s="202" t="s">
        <v>18406</v>
      </c>
      <c r="F4857" s="205" t="s">
        <v>17839</v>
      </c>
    </row>
    <row r="4858" spans="1:6" ht="54">
      <c r="A4858" s="201" t="s">
        <v>11212</v>
      </c>
      <c r="B4858" s="204" t="s">
        <v>11213</v>
      </c>
      <c r="C4858" s="201" t="s">
        <v>381</v>
      </c>
      <c r="D4858" s="205" t="s">
        <v>8587</v>
      </c>
      <c r="E4858" s="202" t="s">
        <v>18406</v>
      </c>
      <c r="F4858" s="205" t="s">
        <v>8734</v>
      </c>
    </row>
    <row r="4859" spans="1:6" ht="54">
      <c r="A4859" s="201" t="s">
        <v>11215</v>
      </c>
      <c r="B4859" s="204" t="s">
        <v>11216</v>
      </c>
      <c r="C4859" s="201" t="s">
        <v>381</v>
      </c>
      <c r="D4859" s="205" t="s">
        <v>10263</v>
      </c>
      <c r="E4859" s="202" t="s">
        <v>18406</v>
      </c>
      <c r="F4859" s="205" t="s">
        <v>6544</v>
      </c>
    </row>
    <row r="4860" spans="1:6" ht="54">
      <c r="A4860" s="201" t="s">
        <v>11217</v>
      </c>
      <c r="B4860" s="204" t="s">
        <v>11218</v>
      </c>
      <c r="C4860" s="201" t="s">
        <v>381</v>
      </c>
      <c r="D4860" s="205" t="s">
        <v>6330</v>
      </c>
      <c r="E4860" s="202" t="s">
        <v>18406</v>
      </c>
      <c r="F4860" s="205" t="s">
        <v>23541</v>
      </c>
    </row>
    <row r="4861" spans="1:6" ht="54">
      <c r="A4861" s="201" t="s">
        <v>11219</v>
      </c>
      <c r="B4861" s="204" t="s">
        <v>11220</v>
      </c>
      <c r="C4861" s="201" t="s">
        <v>381</v>
      </c>
      <c r="D4861" s="205" t="s">
        <v>6611</v>
      </c>
      <c r="E4861" s="202" t="s">
        <v>18406</v>
      </c>
      <c r="F4861" s="205" t="s">
        <v>14911</v>
      </c>
    </row>
    <row r="4862" spans="1:6" ht="54">
      <c r="A4862" s="201" t="s">
        <v>11222</v>
      </c>
      <c r="B4862" s="204" t="s">
        <v>11223</v>
      </c>
      <c r="C4862" s="201" t="s">
        <v>381</v>
      </c>
      <c r="D4862" s="205" t="s">
        <v>17318</v>
      </c>
      <c r="E4862" s="202" t="s">
        <v>18406</v>
      </c>
      <c r="F4862" s="205" t="s">
        <v>17740</v>
      </c>
    </row>
    <row r="4863" spans="1:6" ht="54">
      <c r="A4863" s="201" t="s">
        <v>11224</v>
      </c>
      <c r="B4863" s="204" t="s">
        <v>11225</v>
      </c>
      <c r="C4863" s="201" t="s">
        <v>381</v>
      </c>
      <c r="D4863" s="205" t="s">
        <v>17390</v>
      </c>
      <c r="E4863" s="202" t="s">
        <v>18406</v>
      </c>
      <c r="F4863" s="205" t="s">
        <v>12744</v>
      </c>
    </row>
    <row r="4864" spans="1:6" ht="54">
      <c r="A4864" s="201" t="s">
        <v>11227</v>
      </c>
      <c r="B4864" s="204" t="s">
        <v>11228</v>
      </c>
      <c r="C4864" s="201" t="s">
        <v>381</v>
      </c>
      <c r="D4864" s="205" t="s">
        <v>17690</v>
      </c>
      <c r="E4864" s="202" t="s">
        <v>18406</v>
      </c>
      <c r="F4864" s="205" t="s">
        <v>3783</v>
      </c>
    </row>
    <row r="4865" spans="1:6" ht="54">
      <c r="A4865" s="201" t="s">
        <v>11229</v>
      </c>
      <c r="B4865" s="204" t="s">
        <v>11230</v>
      </c>
      <c r="C4865" s="201" t="s">
        <v>381</v>
      </c>
      <c r="D4865" s="205" t="s">
        <v>6322</v>
      </c>
      <c r="E4865" s="202" t="s">
        <v>18406</v>
      </c>
      <c r="F4865" s="205" t="s">
        <v>13855</v>
      </c>
    </row>
    <row r="4866" spans="1:6" ht="54">
      <c r="A4866" s="201" t="s">
        <v>11232</v>
      </c>
      <c r="B4866" s="204" t="s">
        <v>11233</v>
      </c>
      <c r="C4866" s="201" t="s">
        <v>381</v>
      </c>
      <c r="D4866" s="205" t="s">
        <v>22663</v>
      </c>
      <c r="E4866" s="202" t="s">
        <v>18406</v>
      </c>
      <c r="F4866" s="205" t="s">
        <v>17795</v>
      </c>
    </row>
    <row r="4867" spans="1:6" ht="54">
      <c r="A4867" s="201" t="s">
        <v>11234</v>
      </c>
      <c r="B4867" s="204" t="s">
        <v>11235</v>
      </c>
      <c r="C4867" s="201" t="s">
        <v>381</v>
      </c>
      <c r="D4867" s="205" t="s">
        <v>14370</v>
      </c>
      <c r="E4867" s="202" t="s">
        <v>18406</v>
      </c>
      <c r="F4867" s="205" t="s">
        <v>22710</v>
      </c>
    </row>
    <row r="4868" spans="1:6" ht="40.5">
      <c r="A4868" s="201" t="s">
        <v>11236</v>
      </c>
      <c r="B4868" s="204" t="s">
        <v>11237</v>
      </c>
      <c r="C4868" s="201" t="s">
        <v>381</v>
      </c>
      <c r="D4868" s="205" t="s">
        <v>8777</v>
      </c>
      <c r="E4868" s="202" t="s">
        <v>18406</v>
      </c>
      <c r="F4868" s="205" t="s">
        <v>1165</v>
      </c>
    </row>
    <row r="4869" spans="1:6" ht="54">
      <c r="A4869" s="201" t="s">
        <v>11239</v>
      </c>
      <c r="B4869" s="204" t="s">
        <v>11240</v>
      </c>
      <c r="C4869" s="201" t="s">
        <v>381</v>
      </c>
      <c r="D4869" s="205" t="s">
        <v>14367</v>
      </c>
      <c r="E4869" s="202" t="s">
        <v>18406</v>
      </c>
      <c r="F4869" s="205" t="s">
        <v>10367</v>
      </c>
    </row>
    <row r="4870" spans="1:6" ht="54">
      <c r="A4870" s="201" t="s">
        <v>11241</v>
      </c>
      <c r="B4870" s="204" t="s">
        <v>11242</v>
      </c>
      <c r="C4870" s="201" t="s">
        <v>381</v>
      </c>
      <c r="D4870" s="205" t="s">
        <v>7675</v>
      </c>
      <c r="E4870" s="202" t="s">
        <v>18406</v>
      </c>
      <c r="F4870" s="205" t="s">
        <v>540</v>
      </c>
    </row>
    <row r="4871" spans="1:6" ht="54">
      <c r="A4871" s="201" t="s">
        <v>11244</v>
      </c>
      <c r="B4871" s="204" t="s">
        <v>11245</v>
      </c>
      <c r="C4871" s="201" t="s">
        <v>381</v>
      </c>
      <c r="D4871" s="205" t="s">
        <v>16175</v>
      </c>
      <c r="E4871" s="202" t="s">
        <v>18406</v>
      </c>
      <c r="F4871" s="205" t="s">
        <v>530</v>
      </c>
    </row>
    <row r="4872" spans="1:6" ht="54">
      <c r="A4872" s="201" t="s">
        <v>11246</v>
      </c>
      <c r="B4872" s="204" t="s">
        <v>11247</v>
      </c>
      <c r="C4872" s="201" t="s">
        <v>381</v>
      </c>
      <c r="D4872" s="205" t="s">
        <v>8573</v>
      </c>
      <c r="E4872" s="202" t="s">
        <v>18406</v>
      </c>
      <c r="F4872" s="205" t="s">
        <v>7905</v>
      </c>
    </row>
    <row r="4873" spans="1:6" ht="54">
      <c r="A4873" s="201" t="s">
        <v>11248</v>
      </c>
      <c r="B4873" s="204" t="s">
        <v>11249</v>
      </c>
      <c r="C4873" s="201" t="s">
        <v>381</v>
      </c>
      <c r="D4873" s="205" t="s">
        <v>13071</v>
      </c>
      <c r="E4873" s="202" t="s">
        <v>18406</v>
      </c>
      <c r="F4873" s="205" t="s">
        <v>16104</v>
      </c>
    </row>
    <row r="4874" spans="1:6" ht="54">
      <c r="A4874" s="201" t="s">
        <v>11250</v>
      </c>
      <c r="B4874" s="204" t="s">
        <v>11251</v>
      </c>
      <c r="C4874" s="201" t="s">
        <v>381</v>
      </c>
      <c r="D4874" s="205" t="s">
        <v>12651</v>
      </c>
      <c r="E4874" s="202" t="s">
        <v>18406</v>
      </c>
      <c r="F4874" s="205" t="s">
        <v>23542</v>
      </c>
    </row>
    <row r="4875" spans="1:6" ht="54">
      <c r="A4875" s="201" t="s">
        <v>11253</v>
      </c>
      <c r="B4875" s="204" t="s">
        <v>11254</v>
      </c>
      <c r="C4875" s="201" t="s">
        <v>381</v>
      </c>
      <c r="D4875" s="205" t="s">
        <v>23510</v>
      </c>
      <c r="E4875" s="202" t="s">
        <v>18406</v>
      </c>
      <c r="F4875" s="205" t="s">
        <v>17416</v>
      </c>
    </row>
    <row r="4876" spans="1:6" ht="54">
      <c r="A4876" s="201" t="s">
        <v>11255</v>
      </c>
      <c r="B4876" s="204" t="s">
        <v>11256</v>
      </c>
      <c r="C4876" s="201" t="s">
        <v>381</v>
      </c>
      <c r="D4876" s="205" t="s">
        <v>4462</v>
      </c>
      <c r="E4876" s="202" t="s">
        <v>18406</v>
      </c>
      <c r="F4876" s="205" t="s">
        <v>17674</v>
      </c>
    </row>
    <row r="4877" spans="1:6" ht="40.5">
      <c r="A4877" s="201" t="s">
        <v>11257</v>
      </c>
      <c r="B4877" s="204" t="s">
        <v>11258</v>
      </c>
      <c r="C4877" s="201" t="s">
        <v>381</v>
      </c>
      <c r="D4877" s="205" t="s">
        <v>8649</v>
      </c>
      <c r="E4877" s="202" t="s">
        <v>18406</v>
      </c>
      <c r="F4877" s="205" t="s">
        <v>5627</v>
      </c>
    </row>
    <row r="4878" spans="1:6" ht="40.5">
      <c r="A4878" s="201" t="s">
        <v>11259</v>
      </c>
      <c r="B4878" s="204" t="s">
        <v>11260</v>
      </c>
      <c r="C4878" s="201" t="s">
        <v>381</v>
      </c>
      <c r="D4878" s="205" t="s">
        <v>23543</v>
      </c>
      <c r="E4878" s="202" t="s">
        <v>18406</v>
      </c>
      <c r="F4878" s="205" t="s">
        <v>23544</v>
      </c>
    </row>
    <row r="4879" spans="1:6" ht="54">
      <c r="A4879" s="201" t="s">
        <v>11262</v>
      </c>
      <c r="B4879" s="204" t="s">
        <v>11263</v>
      </c>
      <c r="C4879" s="201" t="s">
        <v>381</v>
      </c>
      <c r="D4879" s="205" t="s">
        <v>17518</v>
      </c>
      <c r="E4879" s="202" t="s">
        <v>18406</v>
      </c>
      <c r="F4879" s="205" t="s">
        <v>7840</v>
      </c>
    </row>
    <row r="4880" spans="1:6" ht="67.5">
      <c r="A4880" s="201" t="s">
        <v>11265</v>
      </c>
      <c r="B4880" s="204" t="s">
        <v>11266</v>
      </c>
      <c r="C4880" s="201" t="s">
        <v>381</v>
      </c>
      <c r="D4880" s="205" t="s">
        <v>680</v>
      </c>
      <c r="E4880" s="202" t="s">
        <v>18406</v>
      </c>
      <c r="F4880" s="205" t="s">
        <v>23545</v>
      </c>
    </row>
    <row r="4881" spans="1:6" ht="54">
      <c r="A4881" s="201" t="s">
        <v>11267</v>
      </c>
      <c r="B4881" s="204" t="s">
        <v>11268</v>
      </c>
      <c r="C4881" s="201" t="s">
        <v>381</v>
      </c>
      <c r="D4881" s="205" t="s">
        <v>17930</v>
      </c>
      <c r="E4881" s="202" t="s">
        <v>18406</v>
      </c>
      <c r="F4881" s="205" t="s">
        <v>17505</v>
      </c>
    </row>
    <row r="4882" spans="1:6" ht="67.5">
      <c r="A4882" s="201" t="s">
        <v>11269</v>
      </c>
      <c r="B4882" s="204" t="s">
        <v>11270</v>
      </c>
      <c r="C4882" s="201" t="s">
        <v>381</v>
      </c>
      <c r="D4882" s="205" t="s">
        <v>3813</v>
      </c>
      <c r="E4882" s="202" t="s">
        <v>18406</v>
      </c>
      <c r="F4882" s="205" t="s">
        <v>17906</v>
      </c>
    </row>
    <row r="4883" spans="1:6" ht="40.5">
      <c r="A4883" s="201" t="s">
        <v>11272</v>
      </c>
      <c r="B4883" s="204" t="s">
        <v>11273</v>
      </c>
      <c r="C4883" s="201" t="s">
        <v>381</v>
      </c>
      <c r="D4883" s="205" t="s">
        <v>6461</v>
      </c>
      <c r="E4883" s="202" t="s">
        <v>18406</v>
      </c>
      <c r="F4883" s="205" t="s">
        <v>12923</v>
      </c>
    </row>
    <row r="4884" spans="1:6" ht="54">
      <c r="A4884" s="201" t="s">
        <v>11275</v>
      </c>
      <c r="B4884" s="204" t="s">
        <v>11276</v>
      </c>
      <c r="C4884" s="201" t="s">
        <v>381</v>
      </c>
      <c r="D4884" s="205" t="s">
        <v>23546</v>
      </c>
      <c r="E4884" s="202" t="s">
        <v>18406</v>
      </c>
      <c r="F4884" s="205" t="s">
        <v>23547</v>
      </c>
    </row>
    <row r="4885" spans="1:6" ht="40.5">
      <c r="A4885" s="201" t="s">
        <v>11277</v>
      </c>
      <c r="B4885" s="204" t="s">
        <v>11278</v>
      </c>
      <c r="C4885" s="201" t="s">
        <v>381</v>
      </c>
      <c r="D4885" s="205" t="s">
        <v>23548</v>
      </c>
      <c r="E4885" s="202" t="s">
        <v>18406</v>
      </c>
      <c r="F4885" s="205" t="s">
        <v>17399</v>
      </c>
    </row>
    <row r="4886" spans="1:6" ht="54">
      <c r="A4886" s="201" t="s">
        <v>11279</v>
      </c>
      <c r="B4886" s="204" t="s">
        <v>11280</v>
      </c>
      <c r="C4886" s="201" t="s">
        <v>381</v>
      </c>
      <c r="D4886" s="205" t="s">
        <v>5615</v>
      </c>
      <c r="E4886" s="202" t="s">
        <v>18406</v>
      </c>
      <c r="F4886" s="205" t="s">
        <v>17821</v>
      </c>
    </row>
    <row r="4887" spans="1:6" ht="54">
      <c r="A4887" s="201" t="s">
        <v>11282</v>
      </c>
      <c r="B4887" s="204" t="s">
        <v>11283</v>
      </c>
      <c r="C4887" s="201" t="s">
        <v>381</v>
      </c>
      <c r="D4887" s="205" t="s">
        <v>12325</v>
      </c>
      <c r="E4887" s="202" t="s">
        <v>18406</v>
      </c>
      <c r="F4887" s="205" t="s">
        <v>224</v>
      </c>
    </row>
    <row r="4888" spans="1:6" ht="54">
      <c r="A4888" s="201" t="s">
        <v>11284</v>
      </c>
      <c r="B4888" s="204" t="s">
        <v>11285</v>
      </c>
      <c r="C4888" s="201" t="s">
        <v>381</v>
      </c>
      <c r="D4888" s="205" t="s">
        <v>6691</v>
      </c>
      <c r="E4888" s="202" t="s">
        <v>18406</v>
      </c>
      <c r="F4888" s="205" t="s">
        <v>17420</v>
      </c>
    </row>
    <row r="4889" spans="1:6" ht="67.5">
      <c r="A4889" s="201" t="s">
        <v>11286</v>
      </c>
      <c r="B4889" s="204" t="s">
        <v>11287</v>
      </c>
      <c r="C4889" s="201" t="s">
        <v>381</v>
      </c>
      <c r="D4889" s="205" t="s">
        <v>5803</v>
      </c>
      <c r="E4889" s="202" t="s">
        <v>18406</v>
      </c>
      <c r="F4889" s="205" t="s">
        <v>17333</v>
      </c>
    </row>
    <row r="4890" spans="1:6" ht="67.5">
      <c r="A4890" s="201" t="s">
        <v>11288</v>
      </c>
      <c r="B4890" s="204" t="s">
        <v>11289</v>
      </c>
      <c r="C4890" s="201" t="s">
        <v>381</v>
      </c>
      <c r="D4890" s="205" t="s">
        <v>12310</v>
      </c>
      <c r="E4890" s="202" t="s">
        <v>18406</v>
      </c>
      <c r="F4890" s="205" t="s">
        <v>15329</v>
      </c>
    </row>
    <row r="4891" spans="1:6" ht="54">
      <c r="A4891" s="201" t="s">
        <v>11290</v>
      </c>
      <c r="B4891" s="204" t="s">
        <v>11291</v>
      </c>
      <c r="C4891" s="201" t="s">
        <v>381</v>
      </c>
      <c r="D4891" s="205" t="s">
        <v>17203</v>
      </c>
      <c r="E4891" s="202" t="s">
        <v>18406</v>
      </c>
      <c r="F4891" s="205" t="s">
        <v>23549</v>
      </c>
    </row>
    <row r="4892" spans="1:6" ht="40.5">
      <c r="A4892" s="201" t="s">
        <v>11292</v>
      </c>
      <c r="B4892" s="204" t="s">
        <v>11293</v>
      </c>
      <c r="C4892" s="201" t="s">
        <v>381</v>
      </c>
      <c r="D4892" s="205" t="s">
        <v>10491</v>
      </c>
      <c r="E4892" s="202" t="s">
        <v>18406</v>
      </c>
      <c r="F4892" s="205" t="s">
        <v>17498</v>
      </c>
    </row>
    <row r="4893" spans="1:6" ht="54">
      <c r="A4893" s="201" t="s">
        <v>11294</v>
      </c>
      <c r="B4893" s="204" t="s">
        <v>11295</v>
      </c>
      <c r="C4893" s="201" t="s">
        <v>381</v>
      </c>
      <c r="D4893" s="205" t="s">
        <v>2164</v>
      </c>
      <c r="E4893" s="202" t="s">
        <v>18406</v>
      </c>
      <c r="F4893" s="205" t="s">
        <v>22359</v>
      </c>
    </row>
    <row r="4894" spans="1:6" ht="54">
      <c r="A4894" s="201" t="s">
        <v>11296</v>
      </c>
      <c r="B4894" s="204" t="s">
        <v>11297</v>
      </c>
      <c r="C4894" s="201" t="s">
        <v>381</v>
      </c>
      <c r="D4894" s="205" t="s">
        <v>17819</v>
      </c>
      <c r="E4894" s="202" t="s">
        <v>18406</v>
      </c>
      <c r="F4894" s="205" t="s">
        <v>17390</v>
      </c>
    </row>
    <row r="4895" spans="1:6" ht="54">
      <c r="A4895" s="201" t="s">
        <v>11298</v>
      </c>
      <c r="B4895" s="204" t="s">
        <v>11299</v>
      </c>
      <c r="C4895" s="201" t="s">
        <v>381</v>
      </c>
      <c r="D4895" s="205" t="s">
        <v>14818</v>
      </c>
      <c r="E4895" s="202" t="s">
        <v>18406</v>
      </c>
      <c r="F4895" s="205" t="s">
        <v>11084</v>
      </c>
    </row>
    <row r="4896" spans="1:6" ht="54">
      <c r="A4896" s="201" t="s">
        <v>11301</v>
      </c>
      <c r="B4896" s="204" t="s">
        <v>11302</v>
      </c>
      <c r="C4896" s="201" t="s">
        <v>381</v>
      </c>
      <c r="D4896" s="205" t="s">
        <v>10702</v>
      </c>
      <c r="E4896" s="202" t="s">
        <v>18406</v>
      </c>
      <c r="F4896" s="205" t="s">
        <v>17957</v>
      </c>
    </row>
    <row r="4897" spans="1:6" ht="54">
      <c r="A4897" s="201" t="s">
        <v>11303</v>
      </c>
      <c r="B4897" s="204" t="s">
        <v>11304</v>
      </c>
      <c r="C4897" s="201" t="s">
        <v>381</v>
      </c>
      <c r="D4897" s="205" t="s">
        <v>23550</v>
      </c>
      <c r="E4897" s="202" t="s">
        <v>18406</v>
      </c>
      <c r="F4897" s="205" t="s">
        <v>17210</v>
      </c>
    </row>
    <row r="4898" spans="1:6" ht="40.5">
      <c r="A4898" s="201" t="s">
        <v>11305</v>
      </c>
      <c r="B4898" s="204" t="s">
        <v>11306</v>
      </c>
      <c r="C4898" s="201" t="s">
        <v>381</v>
      </c>
      <c r="D4898" s="205" t="s">
        <v>13693</v>
      </c>
      <c r="E4898" s="202" t="s">
        <v>18406</v>
      </c>
      <c r="F4898" s="205" t="s">
        <v>8729</v>
      </c>
    </row>
    <row r="4899" spans="1:6" ht="54">
      <c r="A4899" s="201" t="s">
        <v>11307</v>
      </c>
      <c r="B4899" s="204" t="s">
        <v>11308</v>
      </c>
      <c r="C4899" s="201" t="s">
        <v>381</v>
      </c>
      <c r="D4899" s="205" t="s">
        <v>23242</v>
      </c>
      <c r="E4899" s="202" t="s">
        <v>18406</v>
      </c>
      <c r="F4899" s="205" t="s">
        <v>22810</v>
      </c>
    </row>
    <row r="4900" spans="1:6" ht="54">
      <c r="A4900" s="201" t="s">
        <v>11310</v>
      </c>
      <c r="B4900" s="204" t="s">
        <v>11311</v>
      </c>
      <c r="C4900" s="201" t="s">
        <v>381</v>
      </c>
      <c r="D4900" s="205" t="s">
        <v>10467</v>
      </c>
      <c r="E4900" s="202" t="s">
        <v>18406</v>
      </c>
      <c r="F4900" s="205" t="s">
        <v>1918</v>
      </c>
    </row>
    <row r="4901" spans="1:6" ht="54">
      <c r="A4901" s="201" t="s">
        <v>11312</v>
      </c>
      <c r="B4901" s="204" t="s">
        <v>11313</v>
      </c>
      <c r="C4901" s="201" t="s">
        <v>381</v>
      </c>
      <c r="D4901" s="205" t="s">
        <v>5695</v>
      </c>
      <c r="E4901" s="202" t="s">
        <v>18406</v>
      </c>
      <c r="F4901" s="205" t="s">
        <v>8573</v>
      </c>
    </row>
    <row r="4902" spans="1:6" ht="54">
      <c r="A4902" s="201" t="s">
        <v>11315</v>
      </c>
      <c r="B4902" s="204" t="s">
        <v>11316</v>
      </c>
      <c r="C4902" s="201" t="s">
        <v>381</v>
      </c>
      <c r="D4902" s="205" t="s">
        <v>3261</v>
      </c>
      <c r="E4902" s="202" t="s">
        <v>18406</v>
      </c>
      <c r="F4902" s="205" t="s">
        <v>13829</v>
      </c>
    </row>
    <row r="4903" spans="1:6" ht="54">
      <c r="A4903" s="201" t="s">
        <v>11317</v>
      </c>
      <c r="B4903" s="204" t="s">
        <v>11318</v>
      </c>
      <c r="C4903" s="201" t="s">
        <v>381</v>
      </c>
      <c r="D4903" s="205" t="s">
        <v>21848</v>
      </c>
      <c r="E4903" s="202" t="s">
        <v>18406</v>
      </c>
      <c r="F4903" s="205" t="s">
        <v>23314</v>
      </c>
    </row>
    <row r="4904" spans="1:6" ht="54">
      <c r="A4904" s="201" t="s">
        <v>11319</v>
      </c>
      <c r="B4904" s="204" t="s">
        <v>11318</v>
      </c>
      <c r="C4904" s="201" t="s">
        <v>381</v>
      </c>
      <c r="D4904" s="205" t="s">
        <v>23551</v>
      </c>
      <c r="E4904" s="202" t="s">
        <v>18406</v>
      </c>
      <c r="F4904" s="205" t="s">
        <v>12741</v>
      </c>
    </row>
    <row r="4905" spans="1:6" ht="54">
      <c r="A4905" s="201" t="s">
        <v>11320</v>
      </c>
      <c r="B4905" s="204" t="s">
        <v>11321</v>
      </c>
      <c r="C4905" s="201" t="s">
        <v>381</v>
      </c>
      <c r="D4905" s="205" t="s">
        <v>8347</v>
      </c>
      <c r="E4905" s="202" t="s">
        <v>18406</v>
      </c>
      <c r="F4905" s="205" t="s">
        <v>21848</v>
      </c>
    </row>
    <row r="4906" spans="1:6" ht="40.5">
      <c r="A4906" s="201" t="s">
        <v>11322</v>
      </c>
      <c r="B4906" s="204" t="s">
        <v>11323</v>
      </c>
      <c r="C4906" s="201" t="s">
        <v>381</v>
      </c>
      <c r="D4906" s="205" t="s">
        <v>11940</v>
      </c>
      <c r="E4906" s="202" t="s">
        <v>18406</v>
      </c>
      <c r="F4906" s="205" t="s">
        <v>14177</v>
      </c>
    </row>
    <row r="4907" spans="1:6" ht="40.5">
      <c r="A4907" s="201" t="s">
        <v>11324</v>
      </c>
      <c r="B4907" s="204" t="s">
        <v>11325</v>
      </c>
      <c r="C4907" s="201" t="s">
        <v>381</v>
      </c>
      <c r="D4907" s="205" t="s">
        <v>13189</v>
      </c>
      <c r="E4907" s="202" t="s">
        <v>18406</v>
      </c>
      <c r="F4907" s="205" t="s">
        <v>6250</v>
      </c>
    </row>
    <row r="4908" spans="1:6" ht="54">
      <c r="A4908" s="201" t="s">
        <v>11327</v>
      </c>
      <c r="B4908" s="204" t="s">
        <v>11328</v>
      </c>
      <c r="C4908" s="201" t="s">
        <v>381</v>
      </c>
      <c r="D4908" s="205" t="s">
        <v>23552</v>
      </c>
      <c r="E4908" s="202" t="s">
        <v>18406</v>
      </c>
      <c r="F4908" s="205" t="s">
        <v>17695</v>
      </c>
    </row>
    <row r="4909" spans="1:6" ht="54">
      <c r="A4909" s="201" t="s">
        <v>11329</v>
      </c>
      <c r="B4909" s="204" t="s">
        <v>11330</v>
      </c>
      <c r="C4909" s="201" t="s">
        <v>381</v>
      </c>
      <c r="D4909" s="205" t="s">
        <v>23553</v>
      </c>
      <c r="E4909" s="202" t="s">
        <v>18406</v>
      </c>
      <c r="F4909" s="205" t="s">
        <v>23554</v>
      </c>
    </row>
    <row r="4910" spans="1:6" ht="40.5">
      <c r="A4910" s="201" t="s">
        <v>11331</v>
      </c>
      <c r="B4910" s="204" t="s">
        <v>11332</v>
      </c>
      <c r="C4910" s="201" t="s">
        <v>381</v>
      </c>
      <c r="D4910" s="205" t="s">
        <v>9954</v>
      </c>
      <c r="E4910" s="202" t="s">
        <v>18406</v>
      </c>
      <c r="F4910" s="205" t="s">
        <v>15885</v>
      </c>
    </row>
    <row r="4911" spans="1:6" ht="54">
      <c r="A4911" s="201" t="s">
        <v>11334</v>
      </c>
      <c r="B4911" s="204" t="s">
        <v>11335</v>
      </c>
      <c r="C4911" s="201" t="s">
        <v>381</v>
      </c>
      <c r="D4911" s="205" t="s">
        <v>17200</v>
      </c>
      <c r="E4911" s="202" t="s">
        <v>18406</v>
      </c>
      <c r="F4911" s="205" t="s">
        <v>19374</v>
      </c>
    </row>
    <row r="4912" spans="1:6" ht="54">
      <c r="A4912" s="201" t="s">
        <v>11336</v>
      </c>
      <c r="B4912" s="204" t="s">
        <v>11337</v>
      </c>
      <c r="C4912" s="201" t="s">
        <v>381</v>
      </c>
      <c r="D4912" s="205" t="s">
        <v>22994</v>
      </c>
      <c r="E4912" s="202" t="s">
        <v>18406</v>
      </c>
      <c r="F4912" s="205" t="s">
        <v>23555</v>
      </c>
    </row>
    <row r="4913" spans="1:6" ht="54">
      <c r="A4913" s="201" t="s">
        <v>11338</v>
      </c>
      <c r="B4913" s="204" t="s">
        <v>11339</v>
      </c>
      <c r="C4913" s="201" t="s">
        <v>381</v>
      </c>
      <c r="D4913" s="205" t="s">
        <v>9418</v>
      </c>
      <c r="E4913" s="202" t="s">
        <v>18406</v>
      </c>
      <c r="F4913" s="205" t="s">
        <v>22144</v>
      </c>
    </row>
    <row r="4914" spans="1:6" ht="54">
      <c r="A4914" s="201" t="s">
        <v>11340</v>
      </c>
      <c r="B4914" s="204" t="s">
        <v>11341</v>
      </c>
      <c r="C4914" s="201" t="s">
        <v>381</v>
      </c>
      <c r="D4914" s="205" t="s">
        <v>21028</v>
      </c>
      <c r="E4914" s="202" t="s">
        <v>18406</v>
      </c>
      <c r="F4914" s="205" t="s">
        <v>23556</v>
      </c>
    </row>
    <row r="4915" spans="1:6" ht="54">
      <c r="A4915" s="201" t="s">
        <v>11342</v>
      </c>
      <c r="B4915" s="204" t="s">
        <v>11343</v>
      </c>
      <c r="C4915" s="201" t="s">
        <v>381</v>
      </c>
      <c r="D4915" s="205" t="s">
        <v>23557</v>
      </c>
      <c r="E4915" s="202" t="s">
        <v>18406</v>
      </c>
      <c r="F4915" s="205" t="s">
        <v>22178</v>
      </c>
    </row>
    <row r="4916" spans="1:6" ht="54">
      <c r="A4916" s="201" t="s">
        <v>11345</v>
      </c>
      <c r="B4916" s="204" t="s">
        <v>11346</v>
      </c>
      <c r="C4916" s="201" t="s">
        <v>381</v>
      </c>
      <c r="D4916" s="205" t="s">
        <v>1968</v>
      </c>
      <c r="E4916" s="202" t="s">
        <v>18406</v>
      </c>
      <c r="F4916" s="205" t="s">
        <v>22686</v>
      </c>
    </row>
    <row r="4917" spans="1:6" ht="54">
      <c r="A4917" s="201" t="s">
        <v>11347</v>
      </c>
      <c r="B4917" s="204" t="s">
        <v>11348</v>
      </c>
      <c r="C4917" s="201" t="s">
        <v>381</v>
      </c>
      <c r="D4917" s="205" t="s">
        <v>23558</v>
      </c>
      <c r="E4917" s="202" t="s">
        <v>18406</v>
      </c>
      <c r="F4917" s="205" t="s">
        <v>23559</v>
      </c>
    </row>
    <row r="4918" spans="1:6" ht="54">
      <c r="A4918" s="201" t="s">
        <v>11349</v>
      </c>
      <c r="B4918" s="204" t="s">
        <v>11350</v>
      </c>
      <c r="C4918" s="201" t="s">
        <v>381</v>
      </c>
      <c r="D4918" s="205" t="s">
        <v>23560</v>
      </c>
      <c r="E4918" s="202" t="s">
        <v>18406</v>
      </c>
      <c r="F4918" s="205" t="s">
        <v>23561</v>
      </c>
    </row>
    <row r="4919" spans="1:6" ht="54">
      <c r="A4919" s="201" t="s">
        <v>11351</v>
      </c>
      <c r="B4919" s="204" t="s">
        <v>11352</v>
      </c>
      <c r="C4919" s="201" t="s">
        <v>381</v>
      </c>
      <c r="D4919" s="205" t="s">
        <v>11021</v>
      </c>
      <c r="E4919" s="202" t="s">
        <v>18406</v>
      </c>
      <c r="F4919" s="205" t="s">
        <v>23562</v>
      </c>
    </row>
    <row r="4920" spans="1:6" ht="54">
      <c r="A4920" s="201" t="s">
        <v>11353</v>
      </c>
      <c r="B4920" s="204" t="s">
        <v>11354</v>
      </c>
      <c r="C4920" s="201" t="s">
        <v>381</v>
      </c>
      <c r="D4920" s="205" t="s">
        <v>23563</v>
      </c>
      <c r="E4920" s="202" t="s">
        <v>18406</v>
      </c>
      <c r="F4920" s="205" t="s">
        <v>19585</v>
      </c>
    </row>
    <row r="4921" spans="1:6" ht="54">
      <c r="A4921" s="201" t="s">
        <v>11355</v>
      </c>
      <c r="B4921" s="204" t="s">
        <v>11356</v>
      </c>
      <c r="C4921" s="201" t="s">
        <v>381</v>
      </c>
      <c r="D4921" s="205" t="s">
        <v>23564</v>
      </c>
      <c r="E4921" s="202" t="s">
        <v>18406</v>
      </c>
      <c r="F4921" s="205" t="s">
        <v>23565</v>
      </c>
    </row>
    <row r="4922" spans="1:6" ht="54">
      <c r="A4922" s="201" t="s">
        <v>11358</v>
      </c>
      <c r="B4922" s="204" t="s">
        <v>11359</v>
      </c>
      <c r="C4922" s="201" t="s">
        <v>381</v>
      </c>
      <c r="D4922" s="205" t="s">
        <v>23566</v>
      </c>
      <c r="E4922" s="202" t="s">
        <v>18406</v>
      </c>
      <c r="F4922" s="205" t="s">
        <v>23567</v>
      </c>
    </row>
    <row r="4923" spans="1:6" ht="54">
      <c r="A4923" s="201" t="s">
        <v>11361</v>
      </c>
      <c r="B4923" s="204" t="s">
        <v>11362</v>
      </c>
      <c r="C4923" s="201" t="s">
        <v>381</v>
      </c>
      <c r="D4923" s="205" t="s">
        <v>13971</v>
      </c>
      <c r="E4923" s="202" t="s">
        <v>18406</v>
      </c>
      <c r="F4923" s="205" t="s">
        <v>23568</v>
      </c>
    </row>
    <row r="4924" spans="1:6" ht="54">
      <c r="A4924" s="201" t="s">
        <v>11363</v>
      </c>
      <c r="B4924" s="204" t="s">
        <v>11364</v>
      </c>
      <c r="C4924" s="201" t="s">
        <v>381</v>
      </c>
      <c r="D4924" s="205" t="s">
        <v>21427</v>
      </c>
      <c r="E4924" s="202" t="s">
        <v>18406</v>
      </c>
      <c r="F4924" s="205" t="s">
        <v>23569</v>
      </c>
    </row>
    <row r="4925" spans="1:6" ht="54">
      <c r="A4925" s="201" t="s">
        <v>11365</v>
      </c>
      <c r="B4925" s="204" t="s">
        <v>11366</v>
      </c>
      <c r="C4925" s="201" t="s">
        <v>381</v>
      </c>
      <c r="D4925" s="205" t="s">
        <v>23570</v>
      </c>
      <c r="E4925" s="202" t="s">
        <v>18406</v>
      </c>
      <c r="F4925" s="205" t="s">
        <v>23571</v>
      </c>
    </row>
    <row r="4926" spans="1:6" ht="54">
      <c r="A4926" s="201" t="s">
        <v>11367</v>
      </c>
      <c r="B4926" s="204" t="s">
        <v>11368</v>
      </c>
      <c r="C4926" s="201" t="s">
        <v>381</v>
      </c>
      <c r="D4926" s="205" t="s">
        <v>23572</v>
      </c>
      <c r="E4926" s="202" t="s">
        <v>18406</v>
      </c>
      <c r="F4926" s="205" t="s">
        <v>23573</v>
      </c>
    </row>
    <row r="4927" spans="1:6" ht="54">
      <c r="A4927" s="201" t="s">
        <v>11369</v>
      </c>
      <c r="B4927" s="204" t="s">
        <v>11370</v>
      </c>
      <c r="C4927" s="201" t="s">
        <v>381</v>
      </c>
      <c r="D4927" s="205" t="s">
        <v>19896</v>
      </c>
      <c r="E4927" s="202" t="s">
        <v>18406</v>
      </c>
      <c r="F4927" s="205" t="s">
        <v>23574</v>
      </c>
    </row>
    <row r="4928" spans="1:6" ht="54">
      <c r="A4928" s="201" t="s">
        <v>11371</v>
      </c>
      <c r="B4928" s="204" t="s">
        <v>11372</v>
      </c>
      <c r="C4928" s="201" t="s">
        <v>381</v>
      </c>
      <c r="D4928" s="205" t="s">
        <v>23575</v>
      </c>
      <c r="E4928" s="202" t="s">
        <v>18406</v>
      </c>
      <c r="F4928" s="205" t="s">
        <v>10544</v>
      </c>
    </row>
    <row r="4929" spans="1:6" ht="54">
      <c r="A4929" s="201" t="s">
        <v>11374</v>
      </c>
      <c r="B4929" s="204" t="s">
        <v>11375</v>
      </c>
      <c r="C4929" s="201" t="s">
        <v>381</v>
      </c>
      <c r="D4929" s="205" t="s">
        <v>23576</v>
      </c>
      <c r="E4929" s="202" t="s">
        <v>18406</v>
      </c>
      <c r="F4929" s="205" t="s">
        <v>23577</v>
      </c>
    </row>
    <row r="4930" spans="1:6" ht="40.5">
      <c r="A4930" s="201" t="s">
        <v>11376</v>
      </c>
      <c r="B4930" s="204" t="s">
        <v>11377</v>
      </c>
      <c r="C4930" s="201" t="s">
        <v>381</v>
      </c>
      <c r="D4930" s="205" t="s">
        <v>10263</v>
      </c>
      <c r="E4930" s="202" t="s">
        <v>18406</v>
      </c>
      <c r="F4930" s="205" t="s">
        <v>13677</v>
      </c>
    </row>
    <row r="4931" spans="1:6" ht="54">
      <c r="A4931" s="201" t="s">
        <v>11378</v>
      </c>
      <c r="B4931" s="204" t="s">
        <v>11379</v>
      </c>
      <c r="C4931" s="201" t="s">
        <v>381</v>
      </c>
      <c r="D4931" s="205" t="s">
        <v>17407</v>
      </c>
      <c r="E4931" s="202" t="s">
        <v>18406</v>
      </c>
      <c r="F4931" s="205" t="s">
        <v>6764</v>
      </c>
    </row>
    <row r="4932" spans="1:6" ht="40.5">
      <c r="A4932" s="201" t="s">
        <v>11380</v>
      </c>
      <c r="B4932" s="204" t="s">
        <v>11381</v>
      </c>
      <c r="C4932" s="201" t="s">
        <v>381</v>
      </c>
      <c r="D4932" s="205" t="s">
        <v>23578</v>
      </c>
      <c r="E4932" s="202" t="s">
        <v>18406</v>
      </c>
      <c r="F4932" s="205" t="s">
        <v>19859</v>
      </c>
    </row>
    <row r="4933" spans="1:6" ht="40.5">
      <c r="A4933" s="201" t="s">
        <v>11382</v>
      </c>
      <c r="B4933" s="204" t="s">
        <v>11383</v>
      </c>
      <c r="C4933" s="201" t="s">
        <v>381</v>
      </c>
      <c r="D4933" s="205" t="s">
        <v>17551</v>
      </c>
      <c r="E4933" s="202" t="s">
        <v>18406</v>
      </c>
      <c r="F4933" s="205" t="s">
        <v>10541</v>
      </c>
    </row>
    <row r="4934" spans="1:6" ht="40.5">
      <c r="A4934" s="201" t="s">
        <v>11385</v>
      </c>
      <c r="B4934" s="204" t="s">
        <v>11386</v>
      </c>
      <c r="C4934" s="201" t="s">
        <v>381</v>
      </c>
      <c r="D4934" s="205" t="s">
        <v>23579</v>
      </c>
      <c r="E4934" s="202" t="s">
        <v>18406</v>
      </c>
      <c r="F4934" s="205" t="s">
        <v>6637</v>
      </c>
    </row>
    <row r="4935" spans="1:6" ht="40.5">
      <c r="A4935" s="201" t="s">
        <v>11387</v>
      </c>
      <c r="B4935" s="204" t="s">
        <v>11388</v>
      </c>
      <c r="C4935" s="201" t="s">
        <v>381</v>
      </c>
      <c r="D4935" s="205" t="s">
        <v>1610</v>
      </c>
      <c r="E4935" s="202" t="s">
        <v>18406</v>
      </c>
      <c r="F4935" s="205" t="s">
        <v>2098</v>
      </c>
    </row>
    <row r="4936" spans="1:6" ht="40.5">
      <c r="A4936" s="201" t="s">
        <v>11389</v>
      </c>
      <c r="B4936" s="204" t="s">
        <v>11390</v>
      </c>
      <c r="C4936" s="201" t="s">
        <v>381</v>
      </c>
      <c r="D4936" s="205" t="s">
        <v>1843</v>
      </c>
      <c r="E4936" s="202" t="s">
        <v>18406</v>
      </c>
      <c r="F4936" s="205" t="s">
        <v>1655</v>
      </c>
    </row>
    <row r="4937" spans="1:6" ht="40.5">
      <c r="A4937" s="201" t="s">
        <v>11391</v>
      </c>
      <c r="B4937" s="204" t="s">
        <v>11392</v>
      </c>
      <c r="C4937" s="201" t="s">
        <v>381</v>
      </c>
      <c r="D4937" s="205" t="s">
        <v>1560</v>
      </c>
      <c r="E4937" s="202" t="s">
        <v>18406</v>
      </c>
      <c r="F4937" s="205" t="s">
        <v>7644</v>
      </c>
    </row>
    <row r="4938" spans="1:6" ht="54">
      <c r="A4938" s="201" t="s">
        <v>11393</v>
      </c>
      <c r="B4938" s="204" t="s">
        <v>11394</v>
      </c>
      <c r="C4938" s="201" t="s">
        <v>381</v>
      </c>
      <c r="D4938" s="205" t="s">
        <v>5353</v>
      </c>
      <c r="E4938" s="202" t="s">
        <v>18406</v>
      </c>
      <c r="F4938" s="205" t="s">
        <v>22820</v>
      </c>
    </row>
    <row r="4939" spans="1:6" ht="54">
      <c r="A4939" s="201" t="s">
        <v>11395</v>
      </c>
      <c r="B4939" s="204" t="s">
        <v>11396</v>
      </c>
      <c r="C4939" s="201" t="s">
        <v>381</v>
      </c>
      <c r="D4939" s="205" t="s">
        <v>2771</v>
      </c>
      <c r="E4939" s="202" t="s">
        <v>18406</v>
      </c>
      <c r="F4939" s="205" t="s">
        <v>6419</v>
      </c>
    </row>
    <row r="4940" spans="1:6" ht="54">
      <c r="A4940" s="201" t="s">
        <v>11398</v>
      </c>
      <c r="B4940" s="204" t="s">
        <v>11399</v>
      </c>
      <c r="C4940" s="201" t="s">
        <v>381</v>
      </c>
      <c r="D4940" s="205" t="s">
        <v>261</v>
      </c>
      <c r="E4940" s="202" t="s">
        <v>18406</v>
      </c>
      <c r="F4940" s="205" t="s">
        <v>7669</v>
      </c>
    </row>
    <row r="4941" spans="1:6" ht="54">
      <c r="A4941" s="201" t="s">
        <v>11400</v>
      </c>
      <c r="B4941" s="204" t="s">
        <v>11401</v>
      </c>
      <c r="C4941" s="201" t="s">
        <v>381</v>
      </c>
      <c r="D4941" s="205" t="s">
        <v>8777</v>
      </c>
      <c r="E4941" s="202" t="s">
        <v>18406</v>
      </c>
      <c r="F4941" s="205" t="s">
        <v>7711</v>
      </c>
    </row>
    <row r="4942" spans="1:6" ht="54">
      <c r="A4942" s="201" t="s">
        <v>11402</v>
      </c>
      <c r="B4942" s="204" t="s">
        <v>11403</v>
      </c>
      <c r="C4942" s="201" t="s">
        <v>381</v>
      </c>
      <c r="D4942" s="205" t="s">
        <v>17501</v>
      </c>
      <c r="E4942" s="202" t="s">
        <v>18406</v>
      </c>
      <c r="F4942" s="205" t="s">
        <v>10419</v>
      </c>
    </row>
    <row r="4943" spans="1:6" ht="54">
      <c r="A4943" s="201" t="s">
        <v>11404</v>
      </c>
      <c r="B4943" s="204" t="s">
        <v>11405</v>
      </c>
      <c r="C4943" s="201" t="s">
        <v>381</v>
      </c>
      <c r="D4943" s="205" t="s">
        <v>9064</v>
      </c>
      <c r="E4943" s="202" t="s">
        <v>18406</v>
      </c>
      <c r="F4943" s="205" t="s">
        <v>18729</v>
      </c>
    </row>
    <row r="4944" spans="1:6" ht="40.5">
      <c r="A4944" s="201" t="s">
        <v>11406</v>
      </c>
      <c r="B4944" s="204" t="s">
        <v>11407</v>
      </c>
      <c r="C4944" s="201" t="s">
        <v>381</v>
      </c>
      <c r="D4944" s="205" t="s">
        <v>17066</v>
      </c>
      <c r="E4944" s="202" t="s">
        <v>18406</v>
      </c>
      <c r="F4944" s="205" t="s">
        <v>2358</v>
      </c>
    </row>
    <row r="4945" spans="1:6" ht="40.5">
      <c r="A4945" s="201" t="s">
        <v>11409</v>
      </c>
      <c r="B4945" s="204" t="s">
        <v>11410</v>
      </c>
      <c r="C4945" s="201" t="s">
        <v>381</v>
      </c>
      <c r="D4945" s="205" t="s">
        <v>10457</v>
      </c>
      <c r="E4945" s="202" t="s">
        <v>18406</v>
      </c>
      <c r="F4945" s="205" t="s">
        <v>17834</v>
      </c>
    </row>
    <row r="4946" spans="1:6" ht="40.5">
      <c r="A4946" s="201" t="s">
        <v>11411</v>
      </c>
      <c r="B4946" s="204" t="s">
        <v>11412</v>
      </c>
      <c r="C4946" s="201" t="s">
        <v>381</v>
      </c>
      <c r="D4946" s="205" t="s">
        <v>12990</v>
      </c>
      <c r="E4946" s="202" t="s">
        <v>18406</v>
      </c>
      <c r="F4946" s="205" t="s">
        <v>4290</v>
      </c>
    </row>
    <row r="4947" spans="1:6" ht="40.5">
      <c r="A4947" s="201" t="s">
        <v>11413</v>
      </c>
      <c r="B4947" s="204" t="s">
        <v>11414</v>
      </c>
      <c r="C4947" s="201" t="s">
        <v>381</v>
      </c>
      <c r="D4947" s="205" t="s">
        <v>713</v>
      </c>
      <c r="E4947" s="202" t="s">
        <v>18406</v>
      </c>
      <c r="F4947" s="205" t="s">
        <v>16147</v>
      </c>
    </row>
    <row r="4948" spans="1:6" ht="67.5">
      <c r="A4948" s="201" t="s">
        <v>11416</v>
      </c>
      <c r="B4948" s="204" t="s">
        <v>11417</v>
      </c>
      <c r="C4948" s="201" t="s">
        <v>381</v>
      </c>
      <c r="D4948" s="205" t="s">
        <v>22720</v>
      </c>
      <c r="E4948" s="202" t="s">
        <v>18406</v>
      </c>
      <c r="F4948" s="205" t="s">
        <v>18729</v>
      </c>
    </row>
    <row r="4949" spans="1:6" ht="67.5">
      <c r="A4949" s="201" t="s">
        <v>11418</v>
      </c>
      <c r="B4949" s="204" t="s">
        <v>11419</v>
      </c>
      <c r="C4949" s="201" t="s">
        <v>381</v>
      </c>
      <c r="D4949" s="205" t="s">
        <v>968</v>
      </c>
      <c r="E4949" s="202" t="s">
        <v>18406</v>
      </c>
      <c r="F4949" s="205" t="s">
        <v>18070</v>
      </c>
    </row>
    <row r="4950" spans="1:6" ht="67.5">
      <c r="A4950" s="201" t="s">
        <v>11421</v>
      </c>
      <c r="B4950" s="204" t="s">
        <v>11422</v>
      </c>
      <c r="C4950" s="201" t="s">
        <v>381</v>
      </c>
      <c r="D4950" s="205" t="s">
        <v>6214</v>
      </c>
      <c r="E4950" s="202" t="s">
        <v>18406</v>
      </c>
      <c r="F4950" s="205" t="s">
        <v>23476</v>
      </c>
    </row>
    <row r="4951" spans="1:6" ht="67.5">
      <c r="A4951" s="201" t="s">
        <v>11424</v>
      </c>
      <c r="B4951" s="204" t="s">
        <v>11425</v>
      </c>
      <c r="C4951" s="201" t="s">
        <v>381</v>
      </c>
      <c r="D4951" s="205" t="s">
        <v>17709</v>
      </c>
      <c r="E4951" s="202" t="s">
        <v>18406</v>
      </c>
      <c r="F4951" s="205" t="s">
        <v>10019</v>
      </c>
    </row>
    <row r="4952" spans="1:6" ht="67.5">
      <c r="A4952" s="201" t="s">
        <v>11426</v>
      </c>
      <c r="B4952" s="204" t="s">
        <v>11427</v>
      </c>
      <c r="C4952" s="201" t="s">
        <v>381</v>
      </c>
      <c r="D4952" s="205" t="s">
        <v>18426</v>
      </c>
      <c r="E4952" s="202" t="s">
        <v>18406</v>
      </c>
      <c r="F4952" s="205" t="s">
        <v>15547</v>
      </c>
    </row>
    <row r="4953" spans="1:6" ht="67.5">
      <c r="A4953" s="201" t="s">
        <v>11429</v>
      </c>
      <c r="B4953" s="204" t="s">
        <v>11430</v>
      </c>
      <c r="C4953" s="201" t="s">
        <v>381</v>
      </c>
      <c r="D4953" s="205" t="s">
        <v>23580</v>
      </c>
      <c r="E4953" s="202" t="s">
        <v>18406</v>
      </c>
      <c r="F4953" s="205" t="s">
        <v>21445</v>
      </c>
    </row>
    <row r="4954" spans="1:6" ht="67.5">
      <c r="A4954" s="201" t="s">
        <v>11432</v>
      </c>
      <c r="B4954" s="204" t="s">
        <v>11433</v>
      </c>
      <c r="C4954" s="201" t="s">
        <v>381</v>
      </c>
      <c r="D4954" s="205" t="s">
        <v>5594</v>
      </c>
      <c r="E4954" s="202" t="s">
        <v>18406</v>
      </c>
      <c r="F4954" s="205" t="s">
        <v>14309</v>
      </c>
    </row>
    <row r="4955" spans="1:6" ht="67.5">
      <c r="A4955" s="201" t="s">
        <v>11434</v>
      </c>
      <c r="B4955" s="204" t="s">
        <v>11435</v>
      </c>
      <c r="C4955" s="201" t="s">
        <v>381</v>
      </c>
      <c r="D4955" s="205" t="s">
        <v>23581</v>
      </c>
      <c r="E4955" s="202" t="s">
        <v>18406</v>
      </c>
      <c r="F4955" s="205" t="s">
        <v>10618</v>
      </c>
    </row>
    <row r="4956" spans="1:6" ht="67.5">
      <c r="A4956" s="201" t="s">
        <v>11437</v>
      </c>
      <c r="B4956" s="204" t="s">
        <v>11438</v>
      </c>
      <c r="C4956" s="201" t="s">
        <v>381</v>
      </c>
      <c r="D4956" s="205" t="s">
        <v>20442</v>
      </c>
      <c r="E4956" s="202" t="s">
        <v>18406</v>
      </c>
      <c r="F4956" s="205" t="s">
        <v>17904</v>
      </c>
    </row>
    <row r="4957" spans="1:6" ht="67.5">
      <c r="A4957" s="201" t="s">
        <v>11440</v>
      </c>
      <c r="B4957" s="204" t="s">
        <v>11441</v>
      </c>
      <c r="C4957" s="201" t="s">
        <v>381</v>
      </c>
      <c r="D4957" s="205" t="s">
        <v>23582</v>
      </c>
      <c r="E4957" s="202" t="s">
        <v>18406</v>
      </c>
      <c r="F4957" s="205" t="s">
        <v>23583</v>
      </c>
    </row>
    <row r="4958" spans="1:6" ht="67.5">
      <c r="A4958" s="201" t="s">
        <v>11442</v>
      </c>
      <c r="B4958" s="204" t="s">
        <v>11443</v>
      </c>
      <c r="C4958" s="201" t="s">
        <v>381</v>
      </c>
      <c r="D4958" s="205" t="s">
        <v>3337</v>
      </c>
      <c r="E4958" s="202" t="s">
        <v>18406</v>
      </c>
      <c r="F4958" s="205" t="s">
        <v>17719</v>
      </c>
    </row>
    <row r="4959" spans="1:6" ht="67.5">
      <c r="A4959" s="201" t="s">
        <v>11444</v>
      </c>
      <c r="B4959" s="204" t="s">
        <v>11445</v>
      </c>
      <c r="C4959" s="201" t="s">
        <v>381</v>
      </c>
      <c r="D4959" s="205" t="s">
        <v>7140</v>
      </c>
      <c r="E4959" s="202" t="s">
        <v>18406</v>
      </c>
      <c r="F4959" s="205" t="s">
        <v>23584</v>
      </c>
    </row>
    <row r="4960" spans="1:6" ht="67.5">
      <c r="A4960" s="201" t="s">
        <v>11446</v>
      </c>
      <c r="B4960" s="204" t="s">
        <v>11447</v>
      </c>
      <c r="C4960" s="201" t="s">
        <v>381</v>
      </c>
      <c r="D4960" s="205" t="s">
        <v>6245</v>
      </c>
      <c r="E4960" s="202" t="s">
        <v>18406</v>
      </c>
      <c r="F4960" s="205" t="s">
        <v>20445</v>
      </c>
    </row>
    <row r="4961" spans="1:6" ht="67.5">
      <c r="A4961" s="201" t="s">
        <v>11449</v>
      </c>
      <c r="B4961" s="204" t="s">
        <v>11450</v>
      </c>
      <c r="C4961" s="201" t="s">
        <v>381</v>
      </c>
      <c r="D4961" s="205" t="s">
        <v>23207</v>
      </c>
      <c r="E4961" s="202" t="s">
        <v>18406</v>
      </c>
      <c r="F4961" s="205" t="s">
        <v>11994</v>
      </c>
    </row>
    <row r="4962" spans="1:6" ht="54">
      <c r="A4962" s="201" t="s">
        <v>11452</v>
      </c>
      <c r="B4962" s="204" t="s">
        <v>11453</v>
      </c>
      <c r="C4962" s="201" t="s">
        <v>381</v>
      </c>
      <c r="D4962" s="205" t="s">
        <v>9524</v>
      </c>
      <c r="E4962" s="202" t="s">
        <v>18406</v>
      </c>
      <c r="F4962" s="205" t="s">
        <v>23585</v>
      </c>
    </row>
    <row r="4963" spans="1:6" ht="40.5">
      <c r="A4963" s="201" t="s">
        <v>23586</v>
      </c>
      <c r="B4963" s="204" t="s">
        <v>23587</v>
      </c>
      <c r="C4963" s="201" t="s">
        <v>381</v>
      </c>
      <c r="D4963" s="205" t="s">
        <v>5713</v>
      </c>
      <c r="E4963" s="202" t="s">
        <v>18406</v>
      </c>
      <c r="F4963" s="205" t="s">
        <v>17445</v>
      </c>
    </row>
    <row r="4964" spans="1:6" ht="40.5">
      <c r="A4964" s="201" t="s">
        <v>23588</v>
      </c>
      <c r="B4964" s="204" t="s">
        <v>23589</v>
      </c>
      <c r="C4964" s="201" t="s">
        <v>381</v>
      </c>
      <c r="D4964" s="205" t="s">
        <v>10431</v>
      </c>
      <c r="E4964" s="202" t="s">
        <v>18406</v>
      </c>
      <c r="F4964" s="205" t="s">
        <v>3298</v>
      </c>
    </row>
    <row r="4965" spans="1:6" ht="40.5">
      <c r="A4965" s="201" t="s">
        <v>23590</v>
      </c>
      <c r="B4965" s="204" t="s">
        <v>23591</v>
      </c>
      <c r="C4965" s="201" t="s">
        <v>381</v>
      </c>
      <c r="D4965" s="205" t="s">
        <v>18090</v>
      </c>
      <c r="E4965" s="202" t="s">
        <v>18406</v>
      </c>
      <c r="F4965" s="205" t="s">
        <v>22736</v>
      </c>
    </row>
    <row r="4966" spans="1:6" ht="40.5">
      <c r="A4966" s="201" t="s">
        <v>23592</v>
      </c>
      <c r="B4966" s="204" t="s">
        <v>23593</v>
      </c>
      <c r="C4966" s="201" t="s">
        <v>381</v>
      </c>
      <c r="D4966" s="205" t="s">
        <v>23294</v>
      </c>
      <c r="E4966" s="202" t="s">
        <v>18406</v>
      </c>
      <c r="F4966" s="205" t="s">
        <v>4956</v>
      </c>
    </row>
    <row r="4967" spans="1:6" ht="40.5">
      <c r="A4967" s="201" t="s">
        <v>23594</v>
      </c>
      <c r="B4967" s="204" t="s">
        <v>23595</v>
      </c>
      <c r="C4967" s="201" t="s">
        <v>381</v>
      </c>
      <c r="D4967" s="205" t="s">
        <v>11202</v>
      </c>
      <c r="E4967" s="202" t="s">
        <v>18406</v>
      </c>
      <c r="F4967" s="205" t="s">
        <v>17654</v>
      </c>
    </row>
    <row r="4968" spans="1:6" ht="40.5">
      <c r="A4968" s="201" t="s">
        <v>23596</v>
      </c>
      <c r="B4968" s="204" t="s">
        <v>23597</v>
      </c>
      <c r="C4968" s="201" t="s">
        <v>381</v>
      </c>
      <c r="D4968" s="205" t="s">
        <v>6970</v>
      </c>
      <c r="E4968" s="202" t="s">
        <v>18406</v>
      </c>
      <c r="F4968" s="205" t="s">
        <v>17090</v>
      </c>
    </row>
    <row r="4969" spans="1:6" ht="40.5">
      <c r="A4969" s="201" t="s">
        <v>23598</v>
      </c>
      <c r="B4969" s="204" t="s">
        <v>23599</v>
      </c>
      <c r="C4969" s="201" t="s">
        <v>381</v>
      </c>
      <c r="D4969" s="205" t="s">
        <v>23600</v>
      </c>
      <c r="E4969" s="202" t="s">
        <v>18406</v>
      </c>
      <c r="F4969" s="205" t="s">
        <v>17175</v>
      </c>
    </row>
    <row r="4970" spans="1:6" ht="40.5">
      <c r="A4970" s="201" t="s">
        <v>23601</v>
      </c>
      <c r="B4970" s="204" t="s">
        <v>23602</v>
      </c>
      <c r="C4970" s="201" t="s">
        <v>381</v>
      </c>
      <c r="D4970" s="205" t="s">
        <v>23603</v>
      </c>
      <c r="E4970" s="202" t="s">
        <v>18406</v>
      </c>
      <c r="F4970" s="205" t="s">
        <v>6986</v>
      </c>
    </row>
    <row r="4971" spans="1:6" ht="40.5">
      <c r="A4971" s="201" t="s">
        <v>11454</v>
      </c>
      <c r="B4971" s="204" t="s">
        <v>11455</v>
      </c>
      <c r="C4971" s="201" t="s">
        <v>381</v>
      </c>
      <c r="D4971" s="205" t="s">
        <v>23604</v>
      </c>
      <c r="E4971" s="202" t="s">
        <v>18406</v>
      </c>
      <c r="F4971" s="205" t="s">
        <v>23605</v>
      </c>
    </row>
    <row r="4972" spans="1:6" ht="40.5">
      <c r="A4972" s="201" t="s">
        <v>11457</v>
      </c>
      <c r="B4972" s="204" t="s">
        <v>11458</v>
      </c>
      <c r="C4972" s="201" t="s">
        <v>381</v>
      </c>
      <c r="D4972" s="205" t="s">
        <v>23606</v>
      </c>
      <c r="E4972" s="202" t="s">
        <v>18406</v>
      </c>
      <c r="F4972" s="205" t="s">
        <v>23607</v>
      </c>
    </row>
    <row r="4973" spans="1:6" ht="40.5">
      <c r="A4973" s="201" t="s">
        <v>11459</v>
      </c>
      <c r="B4973" s="204" t="s">
        <v>11460</v>
      </c>
      <c r="C4973" s="201" t="s">
        <v>381</v>
      </c>
      <c r="D4973" s="205" t="s">
        <v>23608</v>
      </c>
      <c r="E4973" s="202" t="s">
        <v>18406</v>
      </c>
      <c r="F4973" s="205" t="s">
        <v>23609</v>
      </c>
    </row>
    <row r="4974" spans="1:6" ht="40.5">
      <c r="A4974" s="201" t="s">
        <v>11461</v>
      </c>
      <c r="B4974" s="204" t="s">
        <v>11462</v>
      </c>
      <c r="C4974" s="201" t="s">
        <v>381</v>
      </c>
      <c r="D4974" s="205" t="s">
        <v>23610</v>
      </c>
      <c r="E4974" s="202" t="s">
        <v>18406</v>
      </c>
      <c r="F4974" s="205" t="s">
        <v>23611</v>
      </c>
    </row>
    <row r="4975" spans="1:6" ht="54">
      <c r="A4975" s="201" t="s">
        <v>11463</v>
      </c>
      <c r="B4975" s="204" t="s">
        <v>11464</v>
      </c>
      <c r="C4975" s="201" t="s">
        <v>381</v>
      </c>
      <c r="D4975" s="205" t="s">
        <v>23612</v>
      </c>
      <c r="E4975" s="202" t="s">
        <v>18406</v>
      </c>
      <c r="F4975" s="205" t="s">
        <v>23613</v>
      </c>
    </row>
    <row r="4976" spans="1:6" ht="54">
      <c r="A4976" s="201" t="s">
        <v>11465</v>
      </c>
      <c r="B4976" s="204" t="s">
        <v>11466</v>
      </c>
      <c r="C4976" s="201" t="s">
        <v>381</v>
      </c>
      <c r="D4976" s="205" t="s">
        <v>23614</v>
      </c>
      <c r="E4976" s="202" t="s">
        <v>18406</v>
      </c>
      <c r="F4976" s="205" t="s">
        <v>17874</v>
      </c>
    </row>
    <row r="4977" spans="1:6" ht="54">
      <c r="A4977" s="201" t="s">
        <v>11467</v>
      </c>
      <c r="B4977" s="204" t="s">
        <v>11468</v>
      </c>
      <c r="C4977" s="201" t="s">
        <v>381</v>
      </c>
      <c r="D4977" s="205" t="s">
        <v>23615</v>
      </c>
      <c r="E4977" s="202" t="s">
        <v>18406</v>
      </c>
      <c r="F4977" s="205" t="s">
        <v>23616</v>
      </c>
    </row>
    <row r="4978" spans="1:6" ht="54">
      <c r="A4978" s="201" t="s">
        <v>11469</v>
      </c>
      <c r="B4978" s="204" t="s">
        <v>11470</v>
      </c>
      <c r="C4978" s="201" t="s">
        <v>381</v>
      </c>
      <c r="D4978" s="205" t="s">
        <v>23617</v>
      </c>
      <c r="E4978" s="202" t="s">
        <v>18406</v>
      </c>
      <c r="F4978" s="205" t="s">
        <v>23618</v>
      </c>
    </row>
    <row r="4979" spans="1:6" ht="54">
      <c r="A4979" s="201" t="s">
        <v>11471</v>
      </c>
      <c r="B4979" s="204" t="s">
        <v>11472</v>
      </c>
      <c r="C4979" s="201" t="s">
        <v>381</v>
      </c>
      <c r="D4979" s="205" t="s">
        <v>23619</v>
      </c>
      <c r="E4979" s="202" t="s">
        <v>18406</v>
      </c>
      <c r="F4979" s="205" t="s">
        <v>23620</v>
      </c>
    </row>
    <row r="4980" spans="1:6" ht="54">
      <c r="A4980" s="201" t="s">
        <v>11474</v>
      </c>
      <c r="B4980" s="204" t="s">
        <v>11475</v>
      </c>
      <c r="C4980" s="201" t="s">
        <v>381</v>
      </c>
      <c r="D4980" s="205" t="s">
        <v>23621</v>
      </c>
      <c r="E4980" s="202" t="s">
        <v>18406</v>
      </c>
      <c r="F4980" s="205" t="s">
        <v>23622</v>
      </c>
    </row>
    <row r="4981" spans="1:6" ht="54">
      <c r="A4981" s="201" t="s">
        <v>11476</v>
      </c>
      <c r="B4981" s="204" t="s">
        <v>11477</v>
      </c>
      <c r="C4981" s="201" t="s">
        <v>381</v>
      </c>
      <c r="D4981" s="205" t="s">
        <v>23623</v>
      </c>
      <c r="E4981" s="202" t="s">
        <v>18406</v>
      </c>
      <c r="F4981" s="205" t="s">
        <v>23624</v>
      </c>
    </row>
    <row r="4982" spans="1:6" ht="54">
      <c r="A4982" s="201" t="s">
        <v>11478</v>
      </c>
      <c r="B4982" s="204" t="s">
        <v>11479</v>
      </c>
      <c r="C4982" s="201" t="s">
        <v>381</v>
      </c>
      <c r="D4982" s="205" t="s">
        <v>23625</v>
      </c>
      <c r="E4982" s="202" t="s">
        <v>18406</v>
      </c>
      <c r="F4982" s="205" t="s">
        <v>23626</v>
      </c>
    </row>
    <row r="4983" spans="1:6" ht="54">
      <c r="A4983" s="201" t="s">
        <v>11480</v>
      </c>
      <c r="B4983" s="204" t="s">
        <v>11481</v>
      </c>
      <c r="C4983" s="201" t="s">
        <v>381</v>
      </c>
      <c r="D4983" s="205" t="s">
        <v>23627</v>
      </c>
      <c r="E4983" s="202" t="s">
        <v>18406</v>
      </c>
      <c r="F4983" s="205" t="s">
        <v>23628</v>
      </c>
    </row>
    <row r="4984" spans="1:6" ht="54">
      <c r="A4984" s="201" t="s">
        <v>11482</v>
      </c>
      <c r="B4984" s="204" t="s">
        <v>11483</v>
      </c>
      <c r="C4984" s="201" t="s">
        <v>381</v>
      </c>
      <c r="D4984" s="205" t="s">
        <v>23629</v>
      </c>
      <c r="E4984" s="202" t="s">
        <v>18406</v>
      </c>
      <c r="F4984" s="205" t="s">
        <v>23630</v>
      </c>
    </row>
    <row r="4985" spans="1:6" ht="67.5">
      <c r="A4985" s="201" t="s">
        <v>11484</v>
      </c>
      <c r="B4985" s="204" t="s">
        <v>11485</v>
      </c>
      <c r="C4985" s="201" t="s">
        <v>381</v>
      </c>
      <c r="D4985" s="205" t="s">
        <v>23631</v>
      </c>
      <c r="E4985" s="202" t="s">
        <v>18406</v>
      </c>
      <c r="F4985" s="205" t="s">
        <v>23632</v>
      </c>
    </row>
    <row r="4986" spans="1:6" ht="67.5">
      <c r="A4986" s="201" t="s">
        <v>11486</v>
      </c>
      <c r="B4986" s="204" t="s">
        <v>11487</v>
      </c>
      <c r="C4986" s="201" t="s">
        <v>381</v>
      </c>
      <c r="D4986" s="205" t="s">
        <v>23633</v>
      </c>
      <c r="E4986" s="202" t="s">
        <v>18406</v>
      </c>
      <c r="F4986" s="205" t="s">
        <v>23634</v>
      </c>
    </row>
    <row r="4987" spans="1:6" ht="81">
      <c r="A4987" s="201" t="s">
        <v>11488</v>
      </c>
      <c r="B4987" s="204" t="s">
        <v>11489</v>
      </c>
      <c r="C4987" s="201" t="s">
        <v>381</v>
      </c>
      <c r="D4987" s="205" t="s">
        <v>23635</v>
      </c>
      <c r="E4987" s="202" t="s">
        <v>18406</v>
      </c>
      <c r="F4987" s="205" t="s">
        <v>23636</v>
      </c>
    </row>
    <row r="4988" spans="1:6" ht="67.5">
      <c r="A4988" s="201" t="s">
        <v>11490</v>
      </c>
      <c r="B4988" s="204" t="s">
        <v>11491</v>
      </c>
      <c r="C4988" s="201" t="s">
        <v>381</v>
      </c>
      <c r="D4988" s="205" t="s">
        <v>23637</v>
      </c>
      <c r="E4988" s="202" t="s">
        <v>18406</v>
      </c>
      <c r="F4988" s="205" t="s">
        <v>23638</v>
      </c>
    </row>
    <row r="4989" spans="1:6" ht="67.5">
      <c r="A4989" s="201" t="s">
        <v>11492</v>
      </c>
      <c r="B4989" s="204" t="s">
        <v>11493</v>
      </c>
      <c r="C4989" s="201" t="s">
        <v>381</v>
      </c>
      <c r="D4989" s="205" t="s">
        <v>23639</v>
      </c>
      <c r="E4989" s="202" t="s">
        <v>18406</v>
      </c>
      <c r="F4989" s="205" t="s">
        <v>23640</v>
      </c>
    </row>
    <row r="4990" spans="1:6" ht="54">
      <c r="A4990" s="201" t="s">
        <v>11494</v>
      </c>
      <c r="B4990" s="204" t="s">
        <v>11495</v>
      </c>
      <c r="C4990" s="201" t="s">
        <v>381</v>
      </c>
      <c r="D4990" s="205" t="s">
        <v>17744</v>
      </c>
      <c r="E4990" s="202" t="s">
        <v>18406</v>
      </c>
      <c r="F4990" s="205" t="s">
        <v>23641</v>
      </c>
    </row>
    <row r="4991" spans="1:6" ht="54">
      <c r="A4991" s="201" t="s">
        <v>11496</v>
      </c>
      <c r="B4991" s="204" t="s">
        <v>11497</v>
      </c>
      <c r="C4991" s="201" t="s">
        <v>381</v>
      </c>
      <c r="D4991" s="205" t="s">
        <v>20738</v>
      </c>
      <c r="E4991" s="202" t="s">
        <v>18406</v>
      </c>
      <c r="F4991" s="205" t="s">
        <v>23642</v>
      </c>
    </row>
    <row r="4992" spans="1:6" ht="54">
      <c r="A4992" s="201" t="s">
        <v>11498</v>
      </c>
      <c r="B4992" s="204" t="s">
        <v>11499</v>
      </c>
      <c r="C4992" s="201" t="s">
        <v>381</v>
      </c>
      <c r="D4992" s="205" t="s">
        <v>23643</v>
      </c>
      <c r="E4992" s="202" t="s">
        <v>18406</v>
      </c>
      <c r="F4992" s="205" t="s">
        <v>23644</v>
      </c>
    </row>
    <row r="4993" spans="1:6" ht="54">
      <c r="A4993" s="201" t="s">
        <v>11500</v>
      </c>
      <c r="B4993" s="204" t="s">
        <v>11501</v>
      </c>
      <c r="C4993" s="201" t="s">
        <v>381</v>
      </c>
      <c r="D4993" s="205" t="s">
        <v>23645</v>
      </c>
      <c r="E4993" s="202" t="s">
        <v>18406</v>
      </c>
      <c r="F4993" s="205" t="s">
        <v>23646</v>
      </c>
    </row>
    <row r="4994" spans="1:6" ht="54">
      <c r="A4994" s="201" t="s">
        <v>11502</v>
      </c>
      <c r="B4994" s="204" t="s">
        <v>11503</v>
      </c>
      <c r="C4994" s="201" t="s">
        <v>381</v>
      </c>
      <c r="D4994" s="205" t="s">
        <v>23647</v>
      </c>
      <c r="E4994" s="202" t="s">
        <v>18406</v>
      </c>
      <c r="F4994" s="205" t="s">
        <v>23648</v>
      </c>
    </row>
    <row r="4995" spans="1:6" ht="54">
      <c r="A4995" s="201" t="s">
        <v>11504</v>
      </c>
      <c r="B4995" s="204" t="s">
        <v>11505</v>
      </c>
      <c r="C4995" s="201" t="s">
        <v>381</v>
      </c>
      <c r="D4995" s="205" t="s">
        <v>18881</v>
      </c>
      <c r="E4995" s="202" t="s">
        <v>18406</v>
      </c>
      <c r="F4995" s="205" t="s">
        <v>23649</v>
      </c>
    </row>
    <row r="4996" spans="1:6" ht="54">
      <c r="A4996" s="201" t="s">
        <v>11506</v>
      </c>
      <c r="B4996" s="204" t="s">
        <v>11507</v>
      </c>
      <c r="C4996" s="201" t="s">
        <v>381</v>
      </c>
      <c r="D4996" s="205" t="s">
        <v>23650</v>
      </c>
      <c r="E4996" s="202" t="s">
        <v>18406</v>
      </c>
      <c r="F4996" s="205" t="s">
        <v>23651</v>
      </c>
    </row>
    <row r="4997" spans="1:6" ht="54">
      <c r="A4997" s="201" t="s">
        <v>11508</v>
      </c>
      <c r="B4997" s="204" t="s">
        <v>11509</v>
      </c>
      <c r="C4997" s="201" t="s">
        <v>381</v>
      </c>
      <c r="D4997" s="205" t="s">
        <v>23652</v>
      </c>
      <c r="E4997" s="202" t="s">
        <v>18406</v>
      </c>
      <c r="F4997" s="205" t="s">
        <v>15140</v>
      </c>
    </row>
    <row r="4998" spans="1:6" ht="54">
      <c r="A4998" s="201" t="s">
        <v>11510</v>
      </c>
      <c r="B4998" s="204" t="s">
        <v>11511</v>
      </c>
      <c r="C4998" s="201" t="s">
        <v>381</v>
      </c>
      <c r="D4998" s="205" t="s">
        <v>23653</v>
      </c>
      <c r="E4998" s="202" t="s">
        <v>18406</v>
      </c>
      <c r="F4998" s="205" t="s">
        <v>23654</v>
      </c>
    </row>
    <row r="4999" spans="1:6" ht="27">
      <c r="A4999" s="201" t="s">
        <v>11512</v>
      </c>
      <c r="B4999" s="204" t="s">
        <v>11513</v>
      </c>
      <c r="C4999" s="201" t="s">
        <v>381</v>
      </c>
      <c r="D4999" s="205" t="s">
        <v>15374</v>
      </c>
      <c r="E4999" s="202" t="s">
        <v>18406</v>
      </c>
      <c r="F4999" s="205" t="s">
        <v>19446</v>
      </c>
    </row>
    <row r="5000" spans="1:6" ht="27">
      <c r="A5000" s="201" t="s">
        <v>11514</v>
      </c>
      <c r="B5000" s="204" t="s">
        <v>11515</v>
      </c>
      <c r="C5000" s="201" t="s">
        <v>381</v>
      </c>
      <c r="D5000" s="205" t="s">
        <v>1375</v>
      </c>
      <c r="E5000" s="202" t="s">
        <v>18406</v>
      </c>
      <c r="F5000" s="205" t="s">
        <v>13631</v>
      </c>
    </row>
    <row r="5001" spans="1:6" ht="27">
      <c r="A5001" s="201" t="s">
        <v>11516</v>
      </c>
      <c r="B5001" s="204" t="s">
        <v>11517</v>
      </c>
      <c r="C5001" s="201" t="s">
        <v>381</v>
      </c>
      <c r="D5001" s="205" t="s">
        <v>23655</v>
      </c>
      <c r="E5001" s="202" t="s">
        <v>18406</v>
      </c>
      <c r="F5001" s="205" t="s">
        <v>2932</v>
      </c>
    </row>
    <row r="5002" spans="1:6" ht="27">
      <c r="A5002" s="201" t="s">
        <v>11518</v>
      </c>
      <c r="B5002" s="204" t="s">
        <v>11519</v>
      </c>
      <c r="C5002" s="201" t="s">
        <v>381</v>
      </c>
      <c r="D5002" s="205" t="s">
        <v>13664</v>
      </c>
      <c r="E5002" s="202" t="s">
        <v>18406</v>
      </c>
      <c r="F5002" s="205" t="s">
        <v>1839</v>
      </c>
    </row>
    <row r="5003" spans="1:6" ht="27">
      <c r="A5003" s="201" t="s">
        <v>11520</v>
      </c>
      <c r="B5003" s="204" t="s">
        <v>11521</v>
      </c>
      <c r="C5003" s="201" t="s">
        <v>381</v>
      </c>
      <c r="D5003" s="205" t="s">
        <v>19284</v>
      </c>
      <c r="E5003" s="202" t="s">
        <v>18406</v>
      </c>
      <c r="F5003" s="205" t="s">
        <v>1994</v>
      </c>
    </row>
    <row r="5004" spans="1:6" ht="27">
      <c r="A5004" s="201" t="s">
        <v>11522</v>
      </c>
      <c r="B5004" s="204" t="s">
        <v>11523</v>
      </c>
      <c r="C5004" s="201" t="s">
        <v>381</v>
      </c>
      <c r="D5004" s="205" t="s">
        <v>1516</v>
      </c>
      <c r="E5004" s="202" t="s">
        <v>18406</v>
      </c>
      <c r="F5004" s="205" t="s">
        <v>23656</v>
      </c>
    </row>
    <row r="5005" spans="1:6" ht="27">
      <c r="A5005" s="201" t="s">
        <v>11525</v>
      </c>
      <c r="B5005" s="204" t="s">
        <v>11526</v>
      </c>
      <c r="C5005" s="201" t="s">
        <v>381</v>
      </c>
      <c r="D5005" s="205" t="s">
        <v>17443</v>
      </c>
      <c r="E5005" s="202" t="s">
        <v>18406</v>
      </c>
      <c r="F5005" s="205" t="s">
        <v>7832</v>
      </c>
    </row>
    <row r="5006" spans="1:6" ht="27">
      <c r="A5006" s="201" t="s">
        <v>11527</v>
      </c>
      <c r="B5006" s="204" t="s">
        <v>11528</v>
      </c>
      <c r="C5006" s="201" t="s">
        <v>381</v>
      </c>
      <c r="D5006" s="205" t="s">
        <v>18036</v>
      </c>
      <c r="E5006" s="202" t="s">
        <v>18406</v>
      </c>
      <c r="F5006" s="205" t="s">
        <v>12909</v>
      </c>
    </row>
    <row r="5007" spans="1:6" ht="27">
      <c r="A5007" s="201" t="s">
        <v>11529</v>
      </c>
      <c r="B5007" s="204" t="s">
        <v>11530</v>
      </c>
      <c r="C5007" s="201" t="s">
        <v>381</v>
      </c>
      <c r="D5007" s="205" t="s">
        <v>13664</v>
      </c>
      <c r="E5007" s="202" t="s">
        <v>18406</v>
      </c>
      <c r="F5007" s="205" t="s">
        <v>1839</v>
      </c>
    </row>
    <row r="5008" spans="1:6" ht="27">
      <c r="A5008" s="201" t="s">
        <v>11531</v>
      </c>
      <c r="B5008" s="204" t="s">
        <v>11532</v>
      </c>
      <c r="C5008" s="201" t="s">
        <v>381</v>
      </c>
      <c r="D5008" s="205" t="s">
        <v>891</v>
      </c>
      <c r="E5008" s="202" t="s">
        <v>18406</v>
      </c>
      <c r="F5008" s="205" t="s">
        <v>15539</v>
      </c>
    </row>
    <row r="5009" spans="1:6" ht="27">
      <c r="A5009" s="201" t="s">
        <v>11533</v>
      </c>
      <c r="B5009" s="204" t="s">
        <v>11534</v>
      </c>
      <c r="C5009" s="201" t="s">
        <v>381</v>
      </c>
      <c r="D5009" s="205" t="s">
        <v>2562</v>
      </c>
      <c r="E5009" s="202" t="s">
        <v>18406</v>
      </c>
      <c r="F5009" s="205" t="s">
        <v>12912</v>
      </c>
    </row>
    <row r="5010" spans="1:6" ht="27">
      <c r="A5010" s="201" t="s">
        <v>11535</v>
      </c>
      <c r="B5010" s="204" t="s">
        <v>11536</v>
      </c>
      <c r="C5010" s="201" t="s">
        <v>381</v>
      </c>
      <c r="D5010" s="205" t="s">
        <v>7837</v>
      </c>
      <c r="E5010" s="202" t="s">
        <v>18406</v>
      </c>
      <c r="F5010" s="205" t="s">
        <v>13754</v>
      </c>
    </row>
    <row r="5011" spans="1:6" ht="27">
      <c r="A5011" s="201" t="s">
        <v>11537</v>
      </c>
      <c r="B5011" s="204" t="s">
        <v>11538</v>
      </c>
      <c r="C5011" s="201" t="s">
        <v>381</v>
      </c>
      <c r="D5011" s="205" t="s">
        <v>8529</v>
      </c>
      <c r="E5011" s="202" t="s">
        <v>18406</v>
      </c>
      <c r="F5011" s="205" t="s">
        <v>1955</v>
      </c>
    </row>
    <row r="5012" spans="1:6" ht="27">
      <c r="A5012" s="201" t="s">
        <v>11539</v>
      </c>
      <c r="B5012" s="204" t="s">
        <v>11540</v>
      </c>
      <c r="C5012" s="201" t="s">
        <v>381</v>
      </c>
      <c r="D5012" s="205" t="s">
        <v>17428</v>
      </c>
      <c r="E5012" s="202" t="s">
        <v>18406</v>
      </c>
      <c r="F5012" s="205" t="s">
        <v>11185</v>
      </c>
    </row>
    <row r="5013" spans="1:6" ht="27">
      <c r="A5013" s="201" t="s">
        <v>11541</v>
      </c>
      <c r="B5013" s="204" t="s">
        <v>11542</v>
      </c>
      <c r="C5013" s="201" t="s">
        <v>381</v>
      </c>
      <c r="D5013" s="205" t="s">
        <v>9430</v>
      </c>
      <c r="E5013" s="202" t="s">
        <v>18406</v>
      </c>
      <c r="F5013" s="205" t="s">
        <v>17226</v>
      </c>
    </row>
    <row r="5014" spans="1:6" ht="27">
      <c r="A5014" s="201" t="s">
        <v>11543</v>
      </c>
      <c r="B5014" s="204" t="s">
        <v>11544</v>
      </c>
      <c r="C5014" s="201" t="s">
        <v>381</v>
      </c>
      <c r="D5014" s="205" t="s">
        <v>2844</v>
      </c>
      <c r="E5014" s="202" t="s">
        <v>18406</v>
      </c>
      <c r="F5014" s="205" t="s">
        <v>19029</v>
      </c>
    </row>
    <row r="5015" spans="1:6" ht="40.5">
      <c r="A5015" s="201" t="s">
        <v>11545</v>
      </c>
      <c r="B5015" s="204" t="s">
        <v>11546</v>
      </c>
      <c r="C5015" s="201" t="s">
        <v>381</v>
      </c>
      <c r="D5015" s="205" t="s">
        <v>12957</v>
      </c>
      <c r="E5015" s="202" t="s">
        <v>18406</v>
      </c>
      <c r="F5015" s="205" t="s">
        <v>8237</v>
      </c>
    </row>
    <row r="5016" spans="1:6" ht="40.5">
      <c r="A5016" s="201" t="s">
        <v>11548</v>
      </c>
      <c r="B5016" s="204" t="s">
        <v>11549</v>
      </c>
      <c r="C5016" s="201" t="s">
        <v>381</v>
      </c>
      <c r="D5016" s="205" t="s">
        <v>7312</v>
      </c>
      <c r="E5016" s="202" t="s">
        <v>18406</v>
      </c>
      <c r="F5016" s="205" t="s">
        <v>17905</v>
      </c>
    </row>
    <row r="5017" spans="1:6" ht="27">
      <c r="A5017" s="201" t="s">
        <v>11551</v>
      </c>
      <c r="B5017" s="204" t="s">
        <v>11552</v>
      </c>
      <c r="C5017" s="201" t="s">
        <v>381</v>
      </c>
      <c r="D5017" s="205" t="s">
        <v>23657</v>
      </c>
      <c r="E5017" s="202" t="s">
        <v>18406</v>
      </c>
      <c r="F5017" s="205" t="s">
        <v>23658</v>
      </c>
    </row>
    <row r="5018" spans="1:6" ht="27">
      <c r="A5018" s="201" t="s">
        <v>11553</v>
      </c>
      <c r="B5018" s="204" t="s">
        <v>11554</v>
      </c>
      <c r="C5018" s="201" t="s">
        <v>381</v>
      </c>
      <c r="D5018" s="205" t="s">
        <v>23659</v>
      </c>
      <c r="E5018" s="202" t="s">
        <v>18406</v>
      </c>
      <c r="F5018" s="205" t="s">
        <v>23660</v>
      </c>
    </row>
    <row r="5019" spans="1:6" ht="27">
      <c r="A5019" s="201">
        <v>102607</v>
      </c>
      <c r="B5019" s="204" t="s">
        <v>11555</v>
      </c>
      <c r="C5019" s="201" t="s">
        <v>381</v>
      </c>
      <c r="D5019" s="205">
        <v>462.16</v>
      </c>
      <c r="E5019" s="202" t="s">
        <v>18406</v>
      </c>
      <c r="F5019" s="306">
        <v>462.9</v>
      </c>
    </row>
    <row r="5020" spans="1:6" ht="27">
      <c r="A5020" s="201" t="s">
        <v>11556</v>
      </c>
      <c r="B5020" s="204" t="s">
        <v>11557</v>
      </c>
      <c r="C5020" s="201" t="s">
        <v>381</v>
      </c>
      <c r="D5020" s="205" t="s">
        <v>23661</v>
      </c>
      <c r="E5020" s="202" t="s">
        <v>18406</v>
      </c>
      <c r="F5020" s="205" t="s">
        <v>23662</v>
      </c>
    </row>
    <row r="5021" spans="1:6" ht="27">
      <c r="A5021" s="201" t="s">
        <v>11558</v>
      </c>
      <c r="B5021" s="204" t="s">
        <v>11559</v>
      </c>
      <c r="C5021" s="201" t="s">
        <v>381</v>
      </c>
      <c r="D5021" s="205" t="s">
        <v>23663</v>
      </c>
      <c r="E5021" s="202" t="s">
        <v>18406</v>
      </c>
      <c r="F5021" s="205" t="s">
        <v>23664</v>
      </c>
    </row>
    <row r="5022" spans="1:6" ht="27">
      <c r="A5022" s="201" t="s">
        <v>11560</v>
      </c>
      <c r="B5022" s="204" t="s">
        <v>11561</v>
      </c>
      <c r="C5022" s="201" t="s">
        <v>381</v>
      </c>
      <c r="D5022" s="205" t="s">
        <v>23665</v>
      </c>
      <c r="E5022" s="202" t="s">
        <v>18406</v>
      </c>
      <c r="F5022" s="205" t="s">
        <v>23666</v>
      </c>
    </row>
    <row r="5023" spans="1:6" ht="40.5">
      <c r="A5023" s="201" t="s">
        <v>11562</v>
      </c>
      <c r="B5023" s="204" t="s">
        <v>11563</v>
      </c>
      <c r="C5023" s="201" t="s">
        <v>381</v>
      </c>
      <c r="D5023" s="205" t="s">
        <v>23667</v>
      </c>
      <c r="E5023" s="202" t="s">
        <v>18406</v>
      </c>
      <c r="F5023" s="205" t="s">
        <v>23668</v>
      </c>
    </row>
    <row r="5024" spans="1:6" ht="40.5">
      <c r="A5024" s="201" t="s">
        <v>11564</v>
      </c>
      <c r="B5024" s="204" t="s">
        <v>11565</v>
      </c>
      <c r="C5024" s="201" t="s">
        <v>381</v>
      </c>
      <c r="D5024" s="205" t="s">
        <v>23669</v>
      </c>
      <c r="E5024" s="202" t="s">
        <v>18406</v>
      </c>
      <c r="F5024" s="205" t="s">
        <v>23670</v>
      </c>
    </row>
    <row r="5025" spans="1:6" ht="40.5">
      <c r="A5025" s="201" t="s">
        <v>11566</v>
      </c>
      <c r="B5025" s="204" t="s">
        <v>11567</v>
      </c>
      <c r="C5025" s="201" t="s">
        <v>381</v>
      </c>
      <c r="D5025" s="205" t="s">
        <v>23671</v>
      </c>
      <c r="E5025" s="202" t="s">
        <v>18406</v>
      </c>
      <c r="F5025" s="205" t="s">
        <v>23672</v>
      </c>
    </row>
    <row r="5026" spans="1:6" ht="40.5">
      <c r="A5026" s="201" t="s">
        <v>11568</v>
      </c>
      <c r="B5026" s="204" t="s">
        <v>11569</v>
      </c>
      <c r="C5026" s="201" t="s">
        <v>381</v>
      </c>
      <c r="D5026" s="205" t="s">
        <v>23673</v>
      </c>
      <c r="E5026" s="202" t="s">
        <v>18406</v>
      </c>
      <c r="F5026" s="205" t="s">
        <v>23674</v>
      </c>
    </row>
    <row r="5027" spans="1:6" ht="40.5">
      <c r="A5027" s="201" t="s">
        <v>11570</v>
      </c>
      <c r="B5027" s="204" t="s">
        <v>11571</v>
      </c>
      <c r="C5027" s="201" t="s">
        <v>381</v>
      </c>
      <c r="D5027" s="205" t="s">
        <v>23675</v>
      </c>
      <c r="E5027" s="202" t="s">
        <v>18406</v>
      </c>
      <c r="F5027" s="205" t="s">
        <v>23676</v>
      </c>
    </row>
    <row r="5028" spans="1:6" ht="40.5">
      <c r="A5028" s="201" t="s">
        <v>11572</v>
      </c>
      <c r="B5028" s="204" t="s">
        <v>11573</v>
      </c>
      <c r="C5028" s="201" t="s">
        <v>381</v>
      </c>
      <c r="D5028" s="205" t="s">
        <v>23677</v>
      </c>
      <c r="E5028" s="202" t="s">
        <v>18406</v>
      </c>
      <c r="F5028" s="205" t="s">
        <v>23678</v>
      </c>
    </row>
    <row r="5029" spans="1:6" ht="40.5">
      <c r="A5029" s="201" t="s">
        <v>11574</v>
      </c>
      <c r="B5029" s="204" t="s">
        <v>11575</v>
      </c>
      <c r="C5029" s="201" t="s">
        <v>381</v>
      </c>
      <c r="D5029" s="205" t="s">
        <v>23679</v>
      </c>
      <c r="E5029" s="202" t="s">
        <v>18406</v>
      </c>
      <c r="F5029" s="205" t="s">
        <v>23680</v>
      </c>
    </row>
    <row r="5030" spans="1:6" ht="40.5">
      <c r="A5030" s="201" t="s">
        <v>11576</v>
      </c>
      <c r="B5030" s="204" t="s">
        <v>11577</v>
      </c>
      <c r="C5030" s="201" t="s">
        <v>381</v>
      </c>
      <c r="D5030" s="205" t="s">
        <v>23681</v>
      </c>
      <c r="E5030" s="202" t="s">
        <v>18406</v>
      </c>
      <c r="F5030" s="205" t="s">
        <v>23682</v>
      </c>
    </row>
    <row r="5031" spans="1:6" ht="40.5">
      <c r="A5031" s="201" t="s">
        <v>11578</v>
      </c>
      <c r="B5031" s="204" t="s">
        <v>11579</v>
      </c>
      <c r="C5031" s="201" t="s">
        <v>381</v>
      </c>
      <c r="D5031" s="205" t="s">
        <v>23683</v>
      </c>
      <c r="E5031" s="202" t="s">
        <v>18406</v>
      </c>
      <c r="F5031" s="205" t="s">
        <v>23684</v>
      </c>
    </row>
    <row r="5032" spans="1:6" ht="40.5">
      <c r="A5032" s="201" t="s">
        <v>11580</v>
      </c>
      <c r="B5032" s="204" t="s">
        <v>11581</v>
      </c>
      <c r="C5032" s="201" t="s">
        <v>381</v>
      </c>
      <c r="D5032" s="205" t="s">
        <v>23685</v>
      </c>
      <c r="E5032" s="202" t="s">
        <v>18406</v>
      </c>
      <c r="F5032" s="205" t="s">
        <v>23686</v>
      </c>
    </row>
    <row r="5033" spans="1:6" ht="40.5">
      <c r="A5033" s="201" t="s">
        <v>11582</v>
      </c>
      <c r="B5033" s="204" t="s">
        <v>11583</v>
      </c>
      <c r="C5033" s="201" t="s">
        <v>381</v>
      </c>
      <c r="D5033" s="205" t="s">
        <v>23687</v>
      </c>
      <c r="E5033" s="202" t="s">
        <v>18406</v>
      </c>
      <c r="F5033" s="205" t="s">
        <v>23688</v>
      </c>
    </row>
    <row r="5034" spans="1:6" ht="54">
      <c r="A5034" s="201" t="s">
        <v>11584</v>
      </c>
      <c r="B5034" s="204" t="s">
        <v>11585</v>
      </c>
      <c r="C5034" s="201" t="s">
        <v>381</v>
      </c>
      <c r="D5034" s="205" t="s">
        <v>23689</v>
      </c>
      <c r="E5034" s="202" t="s">
        <v>18406</v>
      </c>
      <c r="F5034" s="205" t="s">
        <v>23690</v>
      </c>
    </row>
    <row r="5035" spans="1:6" ht="54">
      <c r="A5035" s="201">
        <v>102623</v>
      </c>
      <c r="B5035" s="204" t="s">
        <v>11586</v>
      </c>
      <c r="C5035" s="201" t="s">
        <v>381</v>
      </c>
      <c r="D5035" s="205">
        <v>840.94</v>
      </c>
      <c r="E5035" s="202" t="s">
        <v>18406</v>
      </c>
      <c r="F5035" s="205">
        <v>854.42</v>
      </c>
    </row>
    <row r="5036" spans="1:6" ht="54">
      <c r="A5036" s="201" t="s">
        <v>11587</v>
      </c>
      <c r="B5036" s="204" t="s">
        <v>11588</v>
      </c>
      <c r="C5036" s="201" t="s">
        <v>381</v>
      </c>
      <c r="D5036" s="205" t="s">
        <v>16200</v>
      </c>
      <c r="E5036" s="202" t="s">
        <v>18406</v>
      </c>
      <c r="F5036" s="205" t="s">
        <v>727</v>
      </c>
    </row>
    <row r="5037" spans="1:6" ht="54">
      <c r="A5037" s="201" t="s">
        <v>11590</v>
      </c>
      <c r="B5037" s="204" t="s">
        <v>11591</v>
      </c>
      <c r="C5037" s="201" t="s">
        <v>381</v>
      </c>
      <c r="D5037" s="205" t="s">
        <v>23691</v>
      </c>
      <c r="E5037" s="202" t="s">
        <v>18406</v>
      </c>
      <c r="F5037" s="205" t="s">
        <v>8164</v>
      </c>
    </row>
    <row r="5038" spans="1:6" ht="54">
      <c r="A5038" s="201" t="s">
        <v>11592</v>
      </c>
      <c r="B5038" s="204" t="s">
        <v>11593</v>
      </c>
      <c r="C5038" s="201" t="s">
        <v>381</v>
      </c>
      <c r="D5038" s="205" t="s">
        <v>21604</v>
      </c>
      <c r="E5038" s="202" t="s">
        <v>18406</v>
      </c>
      <c r="F5038" s="205" t="s">
        <v>10560</v>
      </c>
    </row>
    <row r="5039" spans="1:6" ht="54">
      <c r="A5039" s="201">
        <v>89707</v>
      </c>
      <c r="B5039" s="204" t="s">
        <v>11595</v>
      </c>
      <c r="C5039" s="201" t="s">
        <v>381</v>
      </c>
      <c r="D5039" s="205">
        <v>40.840000000000003</v>
      </c>
      <c r="E5039" s="202" t="s">
        <v>18406</v>
      </c>
      <c r="F5039" s="205">
        <v>42.81</v>
      </c>
    </row>
    <row r="5040" spans="1:6" ht="54">
      <c r="A5040" s="201" t="s">
        <v>11597</v>
      </c>
      <c r="B5040" s="204" t="s">
        <v>11598</v>
      </c>
      <c r="C5040" s="201" t="s">
        <v>381</v>
      </c>
      <c r="D5040" s="205" t="s">
        <v>23692</v>
      </c>
      <c r="E5040" s="202" t="s">
        <v>18406</v>
      </c>
      <c r="F5040" s="205" t="s">
        <v>8057</v>
      </c>
    </row>
    <row r="5041" spans="1:6" ht="54">
      <c r="A5041" s="201" t="s">
        <v>11599</v>
      </c>
      <c r="B5041" s="204" t="s">
        <v>11600</v>
      </c>
      <c r="C5041" s="201" t="s">
        <v>381</v>
      </c>
      <c r="D5041" s="205" t="s">
        <v>10472</v>
      </c>
      <c r="E5041" s="202" t="s">
        <v>18406</v>
      </c>
      <c r="F5041" s="205" t="s">
        <v>17240</v>
      </c>
    </row>
    <row r="5042" spans="1:6" ht="54">
      <c r="A5042" s="201" t="s">
        <v>11601</v>
      </c>
      <c r="B5042" s="204" t="s">
        <v>11602</v>
      </c>
      <c r="C5042" s="201" t="s">
        <v>381</v>
      </c>
      <c r="D5042" s="205" t="s">
        <v>22739</v>
      </c>
      <c r="E5042" s="202" t="s">
        <v>18406</v>
      </c>
      <c r="F5042" s="205" t="s">
        <v>17212</v>
      </c>
    </row>
    <row r="5043" spans="1:6" ht="54">
      <c r="A5043" s="201" t="s">
        <v>11604</v>
      </c>
      <c r="B5043" s="204" t="s">
        <v>11605</v>
      </c>
      <c r="C5043" s="201" t="s">
        <v>381</v>
      </c>
      <c r="D5043" s="205" t="s">
        <v>17201</v>
      </c>
      <c r="E5043" s="202" t="s">
        <v>18406</v>
      </c>
      <c r="F5043" s="205" t="s">
        <v>10472</v>
      </c>
    </row>
    <row r="5044" spans="1:6" ht="54">
      <c r="A5044" s="201" t="s">
        <v>11607</v>
      </c>
      <c r="B5044" s="204" t="s">
        <v>11608</v>
      </c>
      <c r="C5044" s="201" t="s">
        <v>381</v>
      </c>
      <c r="D5044" s="205" t="s">
        <v>12584</v>
      </c>
      <c r="E5044" s="202" t="s">
        <v>18406</v>
      </c>
      <c r="F5044" s="205" t="s">
        <v>7843</v>
      </c>
    </row>
    <row r="5045" spans="1:6" ht="67.5">
      <c r="A5045" s="201" t="s">
        <v>11610</v>
      </c>
      <c r="B5045" s="204" t="s">
        <v>11611</v>
      </c>
      <c r="C5045" s="201" t="s">
        <v>381</v>
      </c>
      <c r="D5045" s="205" t="s">
        <v>21500</v>
      </c>
      <c r="E5045" s="202" t="s">
        <v>18406</v>
      </c>
      <c r="F5045" s="205" t="s">
        <v>17062</v>
      </c>
    </row>
    <row r="5046" spans="1:6" ht="67.5">
      <c r="A5046" s="201" t="s">
        <v>11612</v>
      </c>
      <c r="B5046" s="204" t="s">
        <v>11613</v>
      </c>
      <c r="C5046" s="201" t="s">
        <v>381</v>
      </c>
      <c r="D5046" s="205" t="s">
        <v>6792</v>
      </c>
      <c r="E5046" s="202" t="s">
        <v>18406</v>
      </c>
      <c r="F5046" s="205" t="s">
        <v>23693</v>
      </c>
    </row>
    <row r="5047" spans="1:6" ht="40.5">
      <c r="A5047" s="201" t="s">
        <v>11615</v>
      </c>
      <c r="B5047" s="204" t="s">
        <v>11616</v>
      </c>
      <c r="C5047" s="201" t="s">
        <v>381</v>
      </c>
      <c r="D5047" s="205" t="s">
        <v>23694</v>
      </c>
      <c r="E5047" s="202" t="s">
        <v>18406</v>
      </c>
      <c r="F5047" s="205" t="s">
        <v>23695</v>
      </c>
    </row>
    <row r="5048" spans="1:6" ht="40.5">
      <c r="A5048" s="201" t="s">
        <v>11617</v>
      </c>
      <c r="B5048" s="204" t="s">
        <v>11618</v>
      </c>
      <c r="C5048" s="201" t="s">
        <v>381</v>
      </c>
      <c r="D5048" s="205" t="s">
        <v>23696</v>
      </c>
      <c r="E5048" s="202" t="s">
        <v>18406</v>
      </c>
      <c r="F5048" s="205" t="s">
        <v>23697</v>
      </c>
    </row>
    <row r="5049" spans="1:6" ht="40.5">
      <c r="A5049" s="201" t="s">
        <v>11619</v>
      </c>
      <c r="B5049" s="204" t="s">
        <v>11620</v>
      </c>
      <c r="C5049" s="201" t="s">
        <v>381</v>
      </c>
      <c r="D5049" s="205" t="s">
        <v>23698</v>
      </c>
      <c r="E5049" s="202" t="s">
        <v>18406</v>
      </c>
      <c r="F5049" s="205" t="s">
        <v>23699</v>
      </c>
    </row>
    <row r="5050" spans="1:6" ht="40.5">
      <c r="A5050" s="201" t="s">
        <v>11621</v>
      </c>
      <c r="B5050" s="204" t="s">
        <v>11622</v>
      </c>
      <c r="C5050" s="201" t="s">
        <v>381</v>
      </c>
      <c r="D5050" s="205" t="s">
        <v>23700</v>
      </c>
      <c r="E5050" s="202" t="s">
        <v>18406</v>
      </c>
      <c r="F5050" s="205" t="s">
        <v>23701</v>
      </c>
    </row>
    <row r="5051" spans="1:6" ht="54">
      <c r="A5051" s="201" t="s">
        <v>11623</v>
      </c>
      <c r="B5051" s="204" t="s">
        <v>11624</v>
      </c>
      <c r="C5051" s="201" t="s">
        <v>381</v>
      </c>
      <c r="D5051" s="205" t="s">
        <v>23702</v>
      </c>
      <c r="E5051" s="202" t="s">
        <v>18406</v>
      </c>
      <c r="F5051" s="205" t="s">
        <v>21821</v>
      </c>
    </row>
    <row r="5052" spans="1:6" ht="40.5">
      <c r="A5052" s="201">
        <v>86878</v>
      </c>
      <c r="B5052" s="204" t="s">
        <v>11625</v>
      </c>
      <c r="C5052" s="201" t="s">
        <v>381</v>
      </c>
      <c r="D5052" s="205">
        <v>107.25</v>
      </c>
      <c r="E5052" s="202" t="s">
        <v>18406</v>
      </c>
      <c r="F5052" s="205">
        <v>107.86</v>
      </c>
    </row>
    <row r="5053" spans="1:6" ht="40.5">
      <c r="A5053" s="201">
        <v>86879</v>
      </c>
      <c r="B5053" s="204" t="s">
        <v>11626</v>
      </c>
      <c r="C5053" s="201" t="s">
        <v>381</v>
      </c>
      <c r="D5053" s="205">
        <v>9.4700000000000006</v>
      </c>
      <c r="E5053" s="202" t="s">
        <v>18406</v>
      </c>
      <c r="F5053" s="306">
        <v>9.9</v>
      </c>
    </row>
    <row r="5054" spans="1:6" ht="54">
      <c r="A5054" s="201" t="s">
        <v>11628</v>
      </c>
      <c r="B5054" s="204" t="s">
        <v>11629</v>
      </c>
      <c r="C5054" s="201" t="s">
        <v>381</v>
      </c>
      <c r="D5054" s="205" t="s">
        <v>17849</v>
      </c>
      <c r="E5054" s="202" t="s">
        <v>18406</v>
      </c>
      <c r="F5054" s="205" t="s">
        <v>23703</v>
      </c>
    </row>
    <row r="5055" spans="1:6" ht="40.5">
      <c r="A5055" s="201" t="s">
        <v>11630</v>
      </c>
      <c r="B5055" s="204" t="s">
        <v>11631</v>
      </c>
      <c r="C5055" s="201" t="s">
        <v>381</v>
      </c>
      <c r="D5055" s="205" t="s">
        <v>23704</v>
      </c>
      <c r="E5055" s="202" t="s">
        <v>18406</v>
      </c>
      <c r="F5055" s="205" t="s">
        <v>23705</v>
      </c>
    </row>
    <row r="5056" spans="1:6" ht="40.5">
      <c r="A5056" s="201" t="s">
        <v>11632</v>
      </c>
      <c r="B5056" s="204" t="s">
        <v>11633</v>
      </c>
      <c r="C5056" s="201" t="s">
        <v>381</v>
      </c>
      <c r="D5056" s="205" t="s">
        <v>12253</v>
      </c>
      <c r="E5056" s="202" t="s">
        <v>18406</v>
      </c>
      <c r="F5056" s="205" t="s">
        <v>17567</v>
      </c>
    </row>
    <row r="5057" spans="1:6" ht="27">
      <c r="A5057" s="201">
        <v>86883</v>
      </c>
      <c r="B5057" s="204" t="s">
        <v>11634</v>
      </c>
      <c r="C5057" s="201" t="s">
        <v>381</v>
      </c>
      <c r="D5057" s="205">
        <v>12.42</v>
      </c>
      <c r="E5057" s="202" t="s">
        <v>18406</v>
      </c>
      <c r="F5057" s="205">
        <v>12.72</v>
      </c>
    </row>
    <row r="5058" spans="1:6" ht="40.5">
      <c r="A5058" s="201" t="s">
        <v>11635</v>
      </c>
      <c r="B5058" s="204" t="s">
        <v>11636</v>
      </c>
      <c r="C5058" s="201" t="s">
        <v>381</v>
      </c>
      <c r="D5058" s="205" t="s">
        <v>8621</v>
      </c>
      <c r="E5058" s="202" t="s">
        <v>18406</v>
      </c>
      <c r="F5058" s="205" t="s">
        <v>17687</v>
      </c>
    </row>
    <row r="5059" spans="1:6" ht="40.5">
      <c r="A5059" s="201">
        <v>86885</v>
      </c>
      <c r="B5059" s="204" t="s">
        <v>11637</v>
      </c>
      <c r="C5059" s="201" t="s">
        <v>381</v>
      </c>
      <c r="D5059" s="205">
        <v>12.02</v>
      </c>
      <c r="E5059" s="202" t="s">
        <v>18406</v>
      </c>
      <c r="F5059" s="205">
        <v>12.55</v>
      </c>
    </row>
    <row r="5060" spans="1:6" ht="27">
      <c r="A5060" s="201" t="s">
        <v>11638</v>
      </c>
      <c r="B5060" s="204" t="s">
        <v>11639</v>
      </c>
      <c r="C5060" s="201" t="s">
        <v>381</v>
      </c>
      <c r="D5060" s="205" t="s">
        <v>23706</v>
      </c>
      <c r="E5060" s="202" t="s">
        <v>18406</v>
      </c>
      <c r="F5060" s="205" t="s">
        <v>22360</v>
      </c>
    </row>
    <row r="5061" spans="1:6" ht="27">
      <c r="A5061" s="201" t="s">
        <v>11641</v>
      </c>
      <c r="B5061" s="204" t="s">
        <v>11642</v>
      </c>
      <c r="C5061" s="201" t="s">
        <v>381</v>
      </c>
      <c r="D5061" s="205" t="s">
        <v>14142</v>
      </c>
      <c r="E5061" s="202" t="s">
        <v>18406</v>
      </c>
      <c r="F5061" s="205" t="s">
        <v>23707</v>
      </c>
    </row>
    <row r="5062" spans="1:6" ht="40.5">
      <c r="A5062" s="201">
        <v>86888</v>
      </c>
      <c r="B5062" s="204" t="s">
        <v>11643</v>
      </c>
      <c r="C5062" s="201" t="s">
        <v>381</v>
      </c>
      <c r="D5062" s="205">
        <v>458.41</v>
      </c>
      <c r="E5062" s="202" t="s">
        <v>18406</v>
      </c>
      <c r="F5062" s="205">
        <v>461.52</v>
      </c>
    </row>
    <row r="5063" spans="1:6" ht="40.5">
      <c r="A5063" s="201" t="s">
        <v>11644</v>
      </c>
      <c r="B5063" s="204" t="s">
        <v>11645</v>
      </c>
      <c r="C5063" s="201" t="s">
        <v>381</v>
      </c>
      <c r="D5063" s="205" t="s">
        <v>23708</v>
      </c>
      <c r="E5063" s="202" t="s">
        <v>18406</v>
      </c>
      <c r="F5063" s="205" t="s">
        <v>23709</v>
      </c>
    </row>
    <row r="5064" spans="1:6" ht="40.5">
      <c r="A5064" s="201" t="s">
        <v>11646</v>
      </c>
      <c r="B5064" s="204" t="s">
        <v>11647</v>
      </c>
      <c r="C5064" s="201" t="s">
        <v>381</v>
      </c>
      <c r="D5064" s="205" t="s">
        <v>23710</v>
      </c>
      <c r="E5064" s="202" t="s">
        <v>18406</v>
      </c>
      <c r="F5064" s="205" t="s">
        <v>23711</v>
      </c>
    </row>
    <row r="5065" spans="1:6" ht="40.5">
      <c r="A5065" s="201" t="s">
        <v>11648</v>
      </c>
      <c r="B5065" s="204" t="s">
        <v>11649</v>
      </c>
      <c r="C5065" s="201" t="s">
        <v>381</v>
      </c>
      <c r="D5065" s="205" t="s">
        <v>23712</v>
      </c>
      <c r="E5065" s="202" t="s">
        <v>18406</v>
      </c>
      <c r="F5065" s="205" t="s">
        <v>23713</v>
      </c>
    </row>
    <row r="5066" spans="1:6" ht="40.5">
      <c r="A5066" s="201" t="s">
        <v>11650</v>
      </c>
      <c r="B5066" s="204" t="s">
        <v>11651</v>
      </c>
      <c r="C5066" s="201" t="s">
        <v>381</v>
      </c>
      <c r="D5066" s="205" t="s">
        <v>23714</v>
      </c>
      <c r="E5066" s="202" t="s">
        <v>18406</v>
      </c>
      <c r="F5066" s="205" t="s">
        <v>23715</v>
      </c>
    </row>
    <row r="5067" spans="1:6" ht="40.5">
      <c r="A5067" s="201" t="s">
        <v>11652</v>
      </c>
      <c r="B5067" s="204" t="s">
        <v>11653</v>
      </c>
      <c r="C5067" s="201" t="s">
        <v>381</v>
      </c>
      <c r="D5067" s="205" t="s">
        <v>22023</v>
      </c>
      <c r="E5067" s="202" t="s">
        <v>18406</v>
      </c>
      <c r="F5067" s="205" t="s">
        <v>23716</v>
      </c>
    </row>
    <row r="5068" spans="1:6" ht="40.5">
      <c r="A5068" s="201" t="s">
        <v>11654</v>
      </c>
      <c r="B5068" s="204" t="s">
        <v>11655</v>
      </c>
      <c r="C5068" s="201" t="s">
        <v>381</v>
      </c>
      <c r="D5068" s="205" t="s">
        <v>17607</v>
      </c>
      <c r="E5068" s="202" t="s">
        <v>18406</v>
      </c>
      <c r="F5068" s="205" t="s">
        <v>23717</v>
      </c>
    </row>
    <row r="5069" spans="1:6" ht="40.5">
      <c r="A5069" s="201">
        <v>86901</v>
      </c>
      <c r="B5069" s="204" t="s">
        <v>11656</v>
      </c>
      <c r="C5069" s="201" t="s">
        <v>381</v>
      </c>
      <c r="D5069" s="205">
        <v>141.03</v>
      </c>
      <c r="E5069" s="202" t="s">
        <v>18406</v>
      </c>
      <c r="F5069" s="205">
        <v>143.97999999999999</v>
      </c>
    </row>
    <row r="5070" spans="1:6" ht="40.5">
      <c r="A5070" s="201" t="s">
        <v>11657</v>
      </c>
      <c r="B5070" s="204" t="s">
        <v>11658</v>
      </c>
      <c r="C5070" s="201" t="s">
        <v>381</v>
      </c>
      <c r="D5070" s="205" t="s">
        <v>23718</v>
      </c>
      <c r="E5070" s="202" t="s">
        <v>18406</v>
      </c>
      <c r="F5070" s="205" t="s">
        <v>23719</v>
      </c>
    </row>
    <row r="5071" spans="1:6" ht="40.5">
      <c r="A5071" s="201" t="s">
        <v>11659</v>
      </c>
      <c r="B5071" s="204" t="s">
        <v>11660</v>
      </c>
      <c r="C5071" s="201" t="s">
        <v>381</v>
      </c>
      <c r="D5071" s="205" t="s">
        <v>23720</v>
      </c>
      <c r="E5071" s="202" t="s">
        <v>18406</v>
      </c>
      <c r="F5071" s="205" t="s">
        <v>23721</v>
      </c>
    </row>
    <row r="5072" spans="1:6" ht="40.5">
      <c r="A5072" s="201">
        <v>86904</v>
      </c>
      <c r="B5072" s="204" t="s">
        <v>11661</v>
      </c>
      <c r="C5072" s="201" t="s">
        <v>381</v>
      </c>
      <c r="D5072" s="205">
        <v>145.38999999999999</v>
      </c>
      <c r="E5072" s="202" t="s">
        <v>18406</v>
      </c>
      <c r="F5072" s="205">
        <v>146.87</v>
      </c>
    </row>
    <row r="5073" spans="1:6" ht="40.5">
      <c r="A5073" s="201" t="s">
        <v>11662</v>
      </c>
      <c r="B5073" s="204" t="s">
        <v>11663</v>
      </c>
      <c r="C5073" s="201" t="s">
        <v>381</v>
      </c>
      <c r="D5073" s="205" t="s">
        <v>23722</v>
      </c>
      <c r="E5073" s="202" t="s">
        <v>18406</v>
      </c>
      <c r="F5073" s="205" t="s">
        <v>23723</v>
      </c>
    </row>
    <row r="5074" spans="1:6" ht="40.5">
      <c r="A5074" s="201">
        <v>86906</v>
      </c>
      <c r="B5074" s="204" t="s">
        <v>11664</v>
      </c>
      <c r="C5074" s="201" t="s">
        <v>381</v>
      </c>
      <c r="D5074" s="205">
        <v>70.84</v>
      </c>
      <c r="E5074" s="202" t="s">
        <v>18406</v>
      </c>
      <c r="F5074" s="205">
        <v>71.17</v>
      </c>
    </row>
    <row r="5075" spans="1:6" ht="40.5">
      <c r="A5075" s="201" t="s">
        <v>11665</v>
      </c>
      <c r="B5075" s="204" t="s">
        <v>11666</v>
      </c>
      <c r="C5075" s="201" t="s">
        <v>381</v>
      </c>
      <c r="D5075" s="205" t="s">
        <v>23724</v>
      </c>
      <c r="E5075" s="202" t="s">
        <v>18406</v>
      </c>
      <c r="F5075" s="205" t="s">
        <v>23725</v>
      </c>
    </row>
    <row r="5076" spans="1:6" ht="54">
      <c r="A5076" s="201" t="s">
        <v>11667</v>
      </c>
      <c r="B5076" s="204" t="s">
        <v>11668</v>
      </c>
      <c r="C5076" s="201" t="s">
        <v>381</v>
      </c>
      <c r="D5076" s="205" t="s">
        <v>23726</v>
      </c>
      <c r="E5076" s="202" t="s">
        <v>18406</v>
      </c>
      <c r="F5076" s="205" t="s">
        <v>23727</v>
      </c>
    </row>
    <row r="5077" spans="1:6" ht="54">
      <c r="A5077" s="201" t="s">
        <v>11670</v>
      </c>
      <c r="B5077" s="204" t="s">
        <v>11671</v>
      </c>
      <c r="C5077" s="201" t="s">
        <v>381</v>
      </c>
      <c r="D5077" s="205" t="s">
        <v>23728</v>
      </c>
      <c r="E5077" s="202" t="s">
        <v>18406</v>
      </c>
      <c r="F5077" s="205" t="s">
        <v>23729</v>
      </c>
    </row>
    <row r="5078" spans="1:6" ht="54">
      <c r="A5078" s="201">
        <v>86911</v>
      </c>
      <c r="B5078" s="204" t="s">
        <v>11672</v>
      </c>
      <c r="C5078" s="201" t="s">
        <v>381</v>
      </c>
      <c r="D5078" s="205">
        <v>82.89</v>
      </c>
      <c r="E5078" s="202" t="s">
        <v>18406</v>
      </c>
      <c r="F5078" s="205">
        <v>83.29</v>
      </c>
    </row>
    <row r="5079" spans="1:6" ht="40.5">
      <c r="A5079" s="201" t="s">
        <v>11674</v>
      </c>
      <c r="B5079" s="204" t="s">
        <v>11675</v>
      </c>
      <c r="C5079" s="201" t="s">
        <v>381</v>
      </c>
      <c r="D5079" s="205" t="s">
        <v>23095</v>
      </c>
      <c r="E5079" s="202" t="s">
        <v>18406</v>
      </c>
      <c r="F5079" s="205" t="s">
        <v>23730</v>
      </c>
    </row>
    <row r="5080" spans="1:6" ht="40.5">
      <c r="A5080" s="201" t="s">
        <v>11677</v>
      </c>
      <c r="B5080" s="204" t="s">
        <v>11678</v>
      </c>
      <c r="C5080" s="201" t="s">
        <v>381</v>
      </c>
      <c r="D5080" s="205" t="s">
        <v>22536</v>
      </c>
      <c r="E5080" s="202" t="s">
        <v>18406</v>
      </c>
      <c r="F5080" s="205" t="s">
        <v>23731</v>
      </c>
    </row>
    <row r="5081" spans="1:6" ht="40.5">
      <c r="A5081" s="201" t="s">
        <v>11679</v>
      </c>
      <c r="B5081" s="204" t="s">
        <v>11680</v>
      </c>
      <c r="C5081" s="201" t="s">
        <v>381</v>
      </c>
      <c r="D5081" s="205" t="s">
        <v>23732</v>
      </c>
      <c r="E5081" s="202" t="s">
        <v>18406</v>
      </c>
      <c r="F5081" s="205" t="s">
        <v>17975</v>
      </c>
    </row>
    <row r="5082" spans="1:6" ht="27">
      <c r="A5082" s="201">
        <v>86916</v>
      </c>
      <c r="B5082" s="204" t="s">
        <v>11682</v>
      </c>
      <c r="C5082" s="201" t="s">
        <v>381</v>
      </c>
      <c r="D5082" s="205">
        <v>23.45</v>
      </c>
      <c r="E5082" s="202" t="s">
        <v>18406</v>
      </c>
      <c r="F5082" s="205">
        <v>23.98</v>
      </c>
    </row>
    <row r="5083" spans="1:6" ht="67.5">
      <c r="A5083" s="201" t="s">
        <v>11683</v>
      </c>
      <c r="B5083" s="204" t="s">
        <v>11684</v>
      </c>
      <c r="C5083" s="201" t="s">
        <v>381</v>
      </c>
      <c r="D5083" s="205" t="s">
        <v>23733</v>
      </c>
      <c r="E5083" s="202" t="s">
        <v>18406</v>
      </c>
      <c r="F5083" s="205" t="s">
        <v>23734</v>
      </c>
    </row>
    <row r="5084" spans="1:6" ht="67.5">
      <c r="A5084" s="201" t="s">
        <v>11685</v>
      </c>
      <c r="B5084" s="204" t="s">
        <v>11686</v>
      </c>
      <c r="C5084" s="201" t="s">
        <v>381</v>
      </c>
      <c r="D5084" s="205" t="s">
        <v>23735</v>
      </c>
      <c r="E5084" s="202" t="s">
        <v>18406</v>
      </c>
      <c r="F5084" s="205" t="s">
        <v>23736</v>
      </c>
    </row>
    <row r="5085" spans="1:6" ht="67.5">
      <c r="A5085" s="201" t="s">
        <v>11687</v>
      </c>
      <c r="B5085" s="204" t="s">
        <v>11688</v>
      </c>
      <c r="C5085" s="201" t="s">
        <v>381</v>
      </c>
      <c r="D5085" s="205" t="s">
        <v>23737</v>
      </c>
      <c r="E5085" s="202" t="s">
        <v>18406</v>
      </c>
      <c r="F5085" s="205" t="s">
        <v>23738</v>
      </c>
    </row>
    <row r="5086" spans="1:6" ht="67.5">
      <c r="A5086" s="201" t="s">
        <v>11689</v>
      </c>
      <c r="B5086" s="204" t="s">
        <v>11690</v>
      </c>
      <c r="C5086" s="201" t="s">
        <v>381</v>
      </c>
      <c r="D5086" s="205" t="s">
        <v>23739</v>
      </c>
      <c r="E5086" s="202" t="s">
        <v>18406</v>
      </c>
      <c r="F5086" s="205" t="s">
        <v>23740</v>
      </c>
    </row>
    <row r="5087" spans="1:6" ht="67.5">
      <c r="A5087" s="201" t="s">
        <v>11691</v>
      </c>
      <c r="B5087" s="204" t="s">
        <v>11692</v>
      </c>
      <c r="C5087" s="201" t="s">
        <v>381</v>
      </c>
      <c r="D5087" s="205" t="s">
        <v>23741</v>
      </c>
      <c r="E5087" s="202" t="s">
        <v>18406</v>
      </c>
      <c r="F5087" s="205" t="s">
        <v>23435</v>
      </c>
    </row>
    <row r="5088" spans="1:6" ht="67.5">
      <c r="A5088" s="201" t="s">
        <v>11693</v>
      </c>
      <c r="B5088" s="204" t="s">
        <v>11694</v>
      </c>
      <c r="C5088" s="201" t="s">
        <v>381</v>
      </c>
      <c r="D5088" s="205" t="s">
        <v>23742</v>
      </c>
      <c r="E5088" s="202" t="s">
        <v>18406</v>
      </c>
      <c r="F5088" s="205" t="s">
        <v>23743</v>
      </c>
    </row>
    <row r="5089" spans="1:6" ht="67.5">
      <c r="A5089" s="201" t="s">
        <v>11695</v>
      </c>
      <c r="B5089" s="204" t="s">
        <v>11696</v>
      </c>
      <c r="C5089" s="201" t="s">
        <v>381</v>
      </c>
      <c r="D5089" s="205" t="s">
        <v>23744</v>
      </c>
      <c r="E5089" s="202" t="s">
        <v>18406</v>
      </c>
      <c r="F5089" s="205" t="s">
        <v>23745</v>
      </c>
    </row>
    <row r="5090" spans="1:6" ht="67.5">
      <c r="A5090" s="201" t="s">
        <v>11697</v>
      </c>
      <c r="B5090" s="204" t="s">
        <v>11698</v>
      </c>
      <c r="C5090" s="201" t="s">
        <v>381</v>
      </c>
      <c r="D5090" s="205" t="s">
        <v>23746</v>
      </c>
      <c r="E5090" s="202" t="s">
        <v>18406</v>
      </c>
      <c r="F5090" s="205" t="s">
        <v>23747</v>
      </c>
    </row>
    <row r="5091" spans="1:6" ht="67.5">
      <c r="A5091" s="201" t="s">
        <v>11699</v>
      </c>
      <c r="B5091" s="204" t="s">
        <v>11700</v>
      </c>
      <c r="C5091" s="201" t="s">
        <v>381</v>
      </c>
      <c r="D5091" s="205" t="s">
        <v>22550</v>
      </c>
      <c r="E5091" s="202" t="s">
        <v>18406</v>
      </c>
      <c r="F5091" s="205" t="s">
        <v>23748</v>
      </c>
    </row>
    <row r="5092" spans="1:6" ht="67.5">
      <c r="A5092" s="201" t="s">
        <v>11701</v>
      </c>
      <c r="B5092" s="204" t="s">
        <v>11702</v>
      </c>
      <c r="C5092" s="201" t="s">
        <v>381</v>
      </c>
      <c r="D5092" s="205" t="s">
        <v>23749</v>
      </c>
      <c r="E5092" s="202" t="s">
        <v>18406</v>
      </c>
      <c r="F5092" s="205" t="s">
        <v>23750</v>
      </c>
    </row>
    <row r="5093" spans="1:6" ht="67.5">
      <c r="A5093" s="201" t="s">
        <v>11703</v>
      </c>
      <c r="B5093" s="204" t="s">
        <v>11704</v>
      </c>
      <c r="C5093" s="201" t="s">
        <v>381</v>
      </c>
      <c r="D5093" s="205" t="s">
        <v>23751</v>
      </c>
      <c r="E5093" s="202" t="s">
        <v>18406</v>
      </c>
      <c r="F5093" s="205" t="s">
        <v>23752</v>
      </c>
    </row>
    <row r="5094" spans="1:6" ht="67.5">
      <c r="A5094" s="201" t="s">
        <v>11705</v>
      </c>
      <c r="B5094" s="204" t="s">
        <v>11706</v>
      </c>
      <c r="C5094" s="201" t="s">
        <v>381</v>
      </c>
      <c r="D5094" s="205" t="s">
        <v>23753</v>
      </c>
      <c r="E5094" s="202" t="s">
        <v>18406</v>
      </c>
      <c r="F5094" s="205" t="s">
        <v>23754</v>
      </c>
    </row>
    <row r="5095" spans="1:6" ht="54">
      <c r="A5095" s="201" t="s">
        <v>11707</v>
      </c>
      <c r="B5095" s="204" t="s">
        <v>11708</v>
      </c>
      <c r="C5095" s="201" t="s">
        <v>381</v>
      </c>
      <c r="D5095" s="205" t="s">
        <v>23755</v>
      </c>
      <c r="E5095" s="202" t="s">
        <v>18406</v>
      </c>
      <c r="F5095" s="205" t="s">
        <v>23756</v>
      </c>
    </row>
    <row r="5096" spans="1:6" ht="67.5">
      <c r="A5096" s="201" t="s">
        <v>11709</v>
      </c>
      <c r="B5096" s="204" t="s">
        <v>11710</v>
      </c>
      <c r="C5096" s="201" t="s">
        <v>381</v>
      </c>
      <c r="D5096" s="205" t="s">
        <v>23757</v>
      </c>
      <c r="E5096" s="202" t="s">
        <v>18406</v>
      </c>
      <c r="F5096" s="205" t="s">
        <v>23758</v>
      </c>
    </row>
    <row r="5097" spans="1:6" ht="81">
      <c r="A5097" s="201" t="s">
        <v>11711</v>
      </c>
      <c r="B5097" s="204" t="s">
        <v>11712</v>
      </c>
      <c r="C5097" s="201" t="s">
        <v>381</v>
      </c>
      <c r="D5097" s="205" t="s">
        <v>23759</v>
      </c>
      <c r="E5097" s="202" t="s">
        <v>18406</v>
      </c>
      <c r="F5097" s="205" t="s">
        <v>23760</v>
      </c>
    </row>
    <row r="5098" spans="1:6" ht="81">
      <c r="A5098" s="201" t="s">
        <v>11713</v>
      </c>
      <c r="B5098" s="204" t="s">
        <v>11714</v>
      </c>
      <c r="C5098" s="201" t="s">
        <v>381</v>
      </c>
      <c r="D5098" s="205" t="s">
        <v>23761</v>
      </c>
      <c r="E5098" s="202" t="s">
        <v>18406</v>
      </c>
      <c r="F5098" s="205" t="s">
        <v>23762</v>
      </c>
    </row>
    <row r="5099" spans="1:6" ht="54">
      <c r="A5099" s="201" t="s">
        <v>11715</v>
      </c>
      <c r="B5099" s="204" t="s">
        <v>11716</v>
      </c>
      <c r="C5099" s="201" t="s">
        <v>381</v>
      </c>
      <c r="D5099" s="205" t="s">
        <v>21114</v>
      </c>
      <c r="E5099" s="202" t="s">
        <v>18406</v>
      </c>
      <c r="F5099" s="205" t="s">
        <v>23763</v>
      </c>
    </row>
    <row r="5100" spans="1:6" ht="54">
      <c r="A5100" s="201" t="s">
        <v>11717</v>
      </c>
      <c r="B5100" s="204" t="s">
        <v>11718</v>
      </c>
      <c r="C5100" s="201" t="s">
        <v>381</v>
      </c>
      <c r="D5100" s="205" t="s">
        <v>23764</v>
      </c>
      <c r="E5100" s="202" t="s">
        <v>18406</v>
      </c>
      <c r="F5100" s="205" t="s">
        <v>23765</v>
      </c>
    </row>
    <row r="5101" spans="1:6" ht="54">
      <c r="A5101" s="201" t="s">
        <v>11719</v>
      </c>
      <c r="B5101" s="204" t="s">
        <v>11720</v>
      </c>
      <c r="C5101" s="201" t="s">
        <v>381</v>
      </c>
      <c r="D5101" s="205" t="s">
        <v>23766</v>
      </c>
      <c r="E5101" s="202" t="s">
        <v>18406</v>
      </c>
      <c r="F5101" s="205" t="s">
        <v>23767</v>
      </c>
    </row>
    <row r="5102" spans="1:6" ht="54">
      <c r="A5102" s="201" t="s">
        <v>11721</v>
      </c>
      <c r="B5102" s="204" t="s">
        <v>11722</v>
      </c>
      <c r="C5102" s="201" t="s">
        <v>381</v>
      </c>
      <c r="D5102" s="205" t="s">
        <v>23768</v>
      </c>
      <c r="E5102" s="202" t="s">
        <v>18406</v>
      </c>
      <c r="F5102" s="205" t="s">
        <v>23769</v>
      </c>
    </row>
    <row r="5103" spans="1:6" ht="81">
      <c r="A5103" s="201" t="s">
        <v>11723</v>
      </c>
      <c r="B5103" s="204" t="s">
        <v>11724</v>
      </c>
      <c r="C5103" s="201" t="s">
        <v>381</v>
      </c>
      <c r="D5103" s="205" t="s">
        <v>23770</v>
      </c>
      <c r="E5103" s="202" t="s">
        <v>18406</v>
      </c>
      <c r="F5103" s="205" t="s">
        <v>23771</v>
      </c>
    </row>
    <row r="5104" spans="1:6" ht="94.5">
      <c r="A5104" s="201" t="s">
        <v>11725</v>
      </c>
      <c r="B5104" s="204" t="s">
        <v>11726</v>
      </c>
      <c r="C5104" s="201" t="s">
        <v>381</v>
      </c>
      <c r="D5104" s="205" t="s">
        <v>23772</v>
      </c>
      <c r="E5104" s="202" t="s">
        <v>18406</v>
      </c>
      <c r="F5104" s="205" t="s">
        <v>23773</v>
      </c>
    </row>
    <row r="5105" spans="1:6" ht="94.5">
      <c r="A5105" s="201" t="s">
        <v>11727</v>
      </c>
      <c r="B5105" s="204" t="s">
        <v>11728</v>
      </c>
      <c r="C5105" s="201" t="s">
        <v>381</v>
      </c>
      <c r="D5105" s="205" t="s">
        <v>23774</v>
      </c>
      <c r="E5105" s="202" t="s">
        <v>18406</v>
      </c>
      <c r="F5105" s="205" t="s">
        <v>23775</v>
      </c>
    </row>
    <row r="5106" spans="1:6" ht="94.5">
      <c r="A5106" s="201" t="s">
        <v>11729</v>
      </c>
      <c r="B5106" s="204" t="s">
        <v>11730</v>
      </c>
      <c r="C5106" s="201" t="s">
        <v>381</v>
      </c>
      <c r="D5106" s="205" t="s">
        <v>2961</v>
      </c>
      <c r="E5106" s="202" t="s">
        <v>18406</v>
      </c>
      <c r="F5106" s="205" t="s">
        <v>23776</v>
      </c>
    </row>
    <row r="5107" spans="1:6" ht="81">
      <c r="A5107" s="201" t="s">
        <v>11731</v>
      </c>
      <c r="B5107" s="204" t="s">
        <v>11732</v>
      </c>
      <c r="C5107" s="201" t="s">
        <v>381</v>
      </c>
      <c r="D5107" s="205" t="s">
        <v>23777</v>
      </c>
      <c r="E5107" s="202" t="s">
        <v>18406</v>
      </c>
      <c r="F5107" s="205" t="s">
        <v>23778</v>
      </c>
    </row>
    <row r="5108" spans="1:6" ht="94.5">
      <c r="A5108" s="201" t="s">
        <v>11733</v>
      </c>
      <c r="B5108" s="204" t="s">
        <v>11734</v>
      </c>
      <c r="C5108" s="201" t="s">
        <v>381</v>
      </c>
      <c r="D5108" s="205" t="s">
        <v>23779</v>
      </c>
      <c r="E5108" s="202" t="s">
        <v>18406</v>
      </c>
      <c r="F5108" s="205" t="s">
        <v>23780</v>
      </c>
    </row>
    <row r="5109" spans="1:6" ht="94.5">
      <c r="A5109" s="201" t="s">
        <v>11735</v>
      </c>
      <c r="B5109" s="204" t="s">
        <v>11736</v>
      </c>
      <c r="C5109" s="201" t="s">
        <v>381</v>
      </c>
      <c r="D5109" s="205" t="s">
        <v>23781</v>
      </c>
      <c r="E5109" s="202" t="s">
        <v>18406</v>
      </c>
      <c r="F5109" s="205" t="s">
        <v>23782</v>
      </c>
    </row>
    <row r="5110" spans="1:6" ht="94.5">
      <c r="A5110" s="201" t="s">
        <v>11737</v>
      </c>
      <c r="B5110" s="204" t="s">
        <v>11738</v>
      </c>
      <c r="C5110" s="201" t="s">
        <v>381</v>
      </c>
      <c r="D5110" s="205" t="s">
        <v>23783</v>
      </c>
      <c r="E5110" s="202" t="s">
        <v>18406</v>
      </c>
      <c r="F5110" s="205" t="s">
        <v>23784</v>
      </c>
    </row>
    <row r="5111" spans="1:6" ht="94.5">
      <c r="A5111" s="201" t="s">
        <v>11739</v>
      </c>
      <c r="B5111" s="204" t="s">
        <v>11740</v>
      </c>
      <c r="C5111" s="201" t="s">
        <v>381</v>
      </c>
      <c r="D5111" s="205" t="s">
        <v>23785</v>
      </c>
      <c r="E5111" s="202" t="s">
        <v>18406</v>
      </c>
      <c r="F5111" s="205" t="s">
        <v>23786</v>
      </c>
    </row>
    <row r="5112" spans="1:6" ht="40.5">
      <c r="A5112" s="201" t="s">
        <v>11741</v>
      </c>
      <c r="B5112" s="204" t="s">
        <v>11742</v>
      </c>
      <c r="C5112" s="201" t="s">
        <v>381</v>
      </c>
      <c r="D5112" s="205" t="s">
        <v>23787</v>
      </c>
      <c r="E5112" s="202" t="s">
        <v>18406</v>
      </c>
      <c r="F5112" s="205" t="s">
        <v>23788</v>
      </c>
    </row>
    <row r="5113" spans="1:6" ht="54">
      <c r="A5113" s="201" t="s">
        <v>11743</v>
      </c>
      <c r="B5113" s="204" t="s">
        <v>11744</v>
      </c>
      <c r="C5113" s="201" t="s">
        <v>381</v>
      </c>
      <c r="D5113" s="205" t="s">
        <v>23789</v>
      </c>
      <c r="E5113" s="202" t="s">
        <v>18406</v>
      </c>
      <c r="F5113" s="205" t="s">
        <v>23790</v>
      </c>
    </row>
    <row r="5114" spans="1:6" ht="54">
      <c r="A5114" s="201" t="s">
        <v>11745</v>
      </c>
      <c r="B5114" s="204" t="s">
        <v>11746</v>
      </c>
      <c r="C5114" s="201" t="s">
        <v>381</v>
      </c>
      <c r="D5114" s="205" t="s">
        <v>23791</v>
      </c>
      <c r="E5114" s="202" t="s">
        <v>18406</v>
      </c>
      <c r="F5114" s="205" t="s">
        <v>23792</v>
      </c>
    </row>
    <row r="5115" spans="1:6" ht="67.5">
      <c r="A5115" s="201" t="s">
        <v>11747</v>
      </c>
      <c r="B5115" s="204" t="s">
        <v>11748</v>
      </c>
      <c r="C5115" s="201" t="s">
        <v>381</v>
      </c>
      <c r="D5115" s="205" t="s">
        <v>23793</v>
      </c>
      <c r="E5115" s="202" t="s">
        <v>18406</v>
      </c>
      <c r="F5115" s="205" t="s">
        <v>23794</v>
      </c>
    </row>
    <row r="5116" spans="1:6" ht="27">
      <c r="A5116" s="201" t="s">
        <v>11750</v>
      </c>
      <c r="B5116" s="204" t="s">
        <v>11751</v>
      </c>
      <c r="C5116" s="201" t="s">
        <v>381</v>
      </c>
      <c r="D5116" s="205" t="s">
        <v>17398</v>
      </c>
      <c r="E5116" s="202" t="s">
        <v>18406</v>
      </c>
      <c r="F5116" s="205" t="s">
        <v>22629</v>
      </c>
    </row>
    <row r="5117" spans="1:6" ht="27">
      <c r="A5117" s="201" t="s">
        <v>11752</v>
      </c>
      <c r="B5117" s="204" t="s">
        <v>11753</v>
      </c>
      <c r="C5117" s="201" t="s">
        <v>381</v>
      </c>
      <c r="D5117" s="205" t="s">
        <v>23795</v>
      </c>
      <c r="E5117" s="202" t="s">
        <v>18406</v>
      </c>
      <c r="F5117" s="205" t="s">
        <v>6856</v>
      </c>
    </row>
    <row r="5118" spans="1:6" ht="27">
      <c r="A5118" s="201" t="s">
        <v>11754</v>
      </c>
      <c r="B5118" s="204" t="s">
        <v>11755</v>
      </c>
      <c r="C5118" s="201" t="s">
        <v>381</v>
      </c>
      <c r="D5118" s="205" t="s">
        <v>23796</v>
      </c>
      <c r="E5118" s="202" t="s">
        <v>18406</v>
      </c>
      <c r="F5118" s="205" t="s">
        <v>941</v>
      </c>
    </row>
    <row r="5119" spans="1:6" ht="27">
      <c r="A5119" s="201" t="s">
        <v>11756</v>
      </c>
      <c r="B5119" s="204" t="s">
        <v>11757</v>
      </c>
      <c r="C5119" s="201" t="s">
        <v>381</v>
      </c>
      <c r="D5119" s="205" t="s">
        <v>20704</v>
      </c>
      <c r="E5119" s="202" t="s">
        <v>18406</v>
      </c>
      <c r="F5119" s="205" t="s">
        <v>23797</v>
      </c>
    </row>
    <row r="5120" spans="1:6" ht="40.5">
      <c r="A5120" s="201" t="s">
        <v>11758</v>
      </c>
      <c r="B5120" s="204" t="s">
        <v>11759</v>
      </c>
      <c r="C5120" s="201" t="s">
        <v>381</v>
      </c>
      <c r="D5120" s="205" t="s">
        <v>23798</v>
      </c>
      <c r="E5120" s="202" t="s">
        <v>18406</v>
      </c>
      <c r="F5120" s="205" t="s">
        <v>23799</v>
      </c>
    </row>
    <row r="5121" spans="1:6" ht="40.5">
      <c r="A5121" s="201" t="s">
        <v>11760</v>
      </c>
      <c r="B5121" s="204" t="s">
        <v>11761</v>
      </c>
      <c r="C5121" s="201" t="s">
        <v>381</v>
      </c>
      <c r="D5121" s="205" t="s">
        <v>21849</v>
      </c>
      <c r="E5121" s="202" t="s">
        <v>18406</v>
      </c>
      <c r="F5121" s="205" t="s">
        <v>23800</v>
      </c>
    </row>
    <row r="5122" spans="1:6" ht="27">
      <c r="A5122" s="201">
        <v>100848</v>
      </c>
      <c r="B5122" s="204" t="s">
        <v>11762</v>
      </c>
      <c r="C5122" s="201" t="s">
        <v>381</v>
      </c>
      <c r="D5122" s="205">
        <v>515.73</v>
      </c>
      <c r="E5122" s="202" t="s">
        <v>18406</v>
      </c>
      <c r="F5122" s="205">
        <v>517.86</v>
      </c>
    </row>
    <row r="5123" spans="1:6" ht="27">
      <c r="A5123" s="201" t="s">
        <v>11763</v>
      </c>
      <c r="B5123" s="204" t="s">
        <v>11764</v>
      </c>
      <c r="C5123" s="201" t="s">
        <v>381</v>
      </c>
      <c r="D5123" s="205" t="s">
        <v>17959</v>
      </c>
      <c r="E5123" s="202" t="s">
        <v>18406</v>
      </c>
      <c r="F5123" s="205" t="s">
        <v>9516</v>
      </c>
    </row>
    <row r="5124" spans="1:6" ht="27">
      <c r="A5124" s="201" t="s">
        <v>11766</v>
      </c>
      <c r="B5124" s="204" t="s">
        <v>11767</v>
      </c>
      <c r="C5124" s="201" t="s">
        <v>381</v>
      </c>
      <c r="D5124" s="205" t="s">
        <v>23801</v>
      </c>
      <c r="E5124" s="202" t="s">
        <v>18406</v>
      </c>
      <c r="F5124" s="205" t="s">
        <v>14842</v>
      </c>
    </row>
    <row r="5125" spans="1:6" ht="40.5">
      <c r="A5125" s="201" t="s">
        <v>11768</v>
      </c>
      <c r="B5125" s="204" t="s">
        <v>11769</v>
      </c>
      <c r="C5125" s="201" t="s">
        <v>381</v>
      </c>
      <c r="D5125" s="205" t="s">
        <v>23802</v>
      </c>
      <c r="E5125" s="202" t="s">
        <v>18406</v>
      </c>
      <c r="F5125" s="205" t="s">
        <v>23803</v>
      </c>
    </row>
    <row r="5126" spans="1:6" ht="27">
      <c r="A5126" s="201" t="s">
        <v>11770</v>
      </c>
      <c r="B5126" s="204" t="s">
        <v>11771</v>
      </c>
      <c r="C5126" s="201" t="s">
        <v>381</v>
      </c>
      <c r="D5126" s="205" t="s">
        <v>23804</v>
      </c>
      <c r="E5126" s="202" t="s">
        <v>18406</v>
      </c>
      <c r="F5126" s="205" t="s">
        <v>23805</v>
      </c>
    </row>
    <row r="5127" spans="1:6" ht="27">
      <c r="A5127" s="201" t="s">
        <v>11772</v>
      </c>
      <c r="B5127" s="204" t="s">
        <v>11773</v>
      </c>
      <c r="C5127" s="201" t="s">
        <v>381</v>
      </c>
      <c r="D5127" s="205" t="s">
        <v>23806</v>
      </c>
      <c r="E5127" s="202" t="s">
        <v>18406</v>
      </c>
      <c r="F5127" s="205" t="s">
        <v>23807</v>
      </c>
    </row>
    <row r="5128" spans="1:6" ht="27">
      <c r="A5128" s="201" t="s">
        <v>11774</v>
      </c>
      <c r="B5128" s="204" t="s">
        <v>11775</v>
      </c>
      <c r="C5128" s="201" t="s">
        <v>381</v>
      </c>
      <c r="D5128" s="205" t="s">
        <v>17608</v>
      </c>
      <c r="E5128" s="202" t="s">
        <v>18406</v>
      </c>
      <c r="F5128" s="205" t="s">
        <v>22700</v>
      </c>
    </row>
    <row r="5129" spans="1:6" ht="27">
      <c r="A5129" s="201" t="s">
        <v>11776</v>
      </c>
      <c r="B5129" s="204" t="s">
        <v>11777</v>
      </c>
      <c r="C5129" s="201" t="s">
        <v>381</v>
      </c>
      <c r="D5129" s="205" t="s">
        <v>23808</v>
      </c>
      <c r="E5129" s="202" t="s">
        <v>18406</v>
      </c>
      <c r="F5129" s="205" t="s">
        <v>23809</v>
      </c>
    </row>
    <row r="5130" spans="1:6" ht="40.5">
      <c r="A5130" s="201" t="s">
        <v>11778</v>
      </c>
      <c r="B5130" s="204" t="s">
        <v>11779</v>
      </c>
      <c r="C5130" s="201" t="s">
        <v>381</v>
      </c>
      <c r="D5130" s="205" t="s">
        <v>23810</v>
      </c>
      <c r="E5130" s="202" t="s">
        <v>18406</v>
      </c>
      <c r="F5130" s="205" t="s">
        <v>23811</v>
      </c>
    </row>
    <row r="5131" spans="1:6" ht="40.5">
      <c r="A5131" s="201" t="s">
        <v>11780</v>
      </c>
      <c r="B5131" s="204" t="s">
        <v>11781</v>
      </c>
      <c r="C5131" s="201" t="s">
        <v>381</v>
      </c>
      <c r="D5131" s="205" t="s">
        <v>23812</v>
      </c>
      <c r="E5131" s="202" t="s">
        <v>18406</v>
      </c>
      <c r="F5131" s="205" t="s">
        <v>19798</v>
      </c>
    </row>
    <row r="5132" spans="1:6" ht="40.5">
      <c r="A5132" s="201">
        <v>100860</v>
      </c>
      <c r="B5132" s="204" t="s">
        <v>11782</v>
      </c>
      <c r="C5132" s="201" t="s">
        <v>381</v>
      </c>
      <c r="D5132" s="205">
        <v>103.79</v>
      </c>
      <c r="E5132" s="202" t="s">
        <v>18406</v>
      </c>
      <c r="F5132" s="205">
        <v>105.34</v>
      </c>
    </row>
    <row r="5133" spans="1:6" ht="40.5">
      <c r="A5133" s="201" t="s">
        <v>11783</v>
      </c>
      <c r="B5133" s="204" t="s">
        <v>11784</v>
      </c>
      <c r="C5133" s="201" t="s">
        <v>381</v>
      </c>
      <c r="D5133" s="205" t="s">
        <v>14146</v>
      </c>
      <c r="E5133" s="202" t="s">
        <v>18406</v>
      </c>
      <c r="F5133" s="205" t="s">
        <v>18019</v>
      </c>
    </row>
    <row r="5134" spans="1:6" ht="40.5">
      <c r="A5134" s="201" t="s">
        <v>11786</v>
      </c>
      <c r="B5134" s="204" t="s">
        <v>11787</v>
      </c>
      <c r="C5134" s="201" t="s">
        <v>381</v>
      </c>
      <c r="D5134" s="205" t="s">
        <v>15888</v>
      </c>
      <c r="E5134" s="202" t="s">
        <v>18406</v>
      </c>
      <c r="F5134" s="205" t="s">
        <v>13479</v>
      </c>
    </row>
    <row r="5135" spans="1:6" ht="40.5">
      <c r="A5135" s="201" t="s">
        <v>11788</v>
      </c>
      <c r="B5135" s="204" t="s">
        <v>11789</v>
      </c>
      <c r="C5135" s="201" t="s">
        <v>381</v>
      </c>
      <c r="D5135" s="205" t="s">
        <v>23813</v>
      </c>
      <c r="E5135" s="202" t="s">
        <v>18406</v>
      </c>
      <c r="F5135" s="205" t="s">
        <v>23814</v>
      </c>
    </row>
    <row r="5136" spans="1:6" ht="40.5">
      <c r="A5136" s="201" t="s">
        <v>11790</v>
      </c>
      <c r="B5136" s="204" t="s">
        <v>11791</v>
      </c>
      <c r="C5136" s="201" t="s">
        <v>381</v>
      </c>
      <c r="D5136" s="205" t="s">
        <v>23815</v>
      </c>
      <c r="E5136" s="202" t="s">
        <v>18406</v>
      </c>
      <c r="F5136" s="205" t="s">
        <v>23816</v>
      </c>
    </row>
    <row r="5137" spans="1:6" ht="54">
      <c r="A5137" s="201" t="s">
        <v>11792</v>
      </c>
      <c r="B5137" s="204" t="s">
        <v>11793</v>
      </c>
      <c r="C5137" s="201" t="s">
        <v>381</v>
      </c>
      <c r="D5137" s="205" t="s">
        <v>23817</v>
      </c>
      <c r="E5137" s="202" t="s">
        <v>18406</v>
      </c>
      <c r="F5137" s="205" t="s">
        <v>23818</v>
      </c>
    </row>
    <row r="5138" spans="1:6" ht="40.5">
      <c r="A5138" s="201" t="s">
        <v>11794</v>
      </c>
      <c r="B5138" s="204" t="s">
        <v>11795</v>
      </c>
      <c r="C5138" s="201" t="s">
        <v>381</v>
      </c>
      <c r="D5138" s="205" t="s">
        <v>23819</v>
      </c>
      <c r="E5138" s="202" t="s">
        <v>18406</v>
      </c>
      <c r="F5138" s="205" t="s">
        <v>23820</v>
      </c>
    </row>
    <row r="5139" spans="1:6" ht="40.5">
      <c r="A5139" s="201" t="s">
        <v>11796</v>
      </c>
      <c r="B5139" s="204" t="s">
        <v>11797</v>
      </c>
      <c r="C5139" s="201" t="s">
        <v>381</v>
      </c>
      <c r="D5139" s="205" t="s">
        <v>23821</v>
      </c>
      <c r="E5139" s="202" t="s">
        <v>18406</v>
      </c>
      <c r="F5139" s="205" t="s">
        <v>23822</v>
      </c>
    </row>
    <row r="5140" spans="1:6" ht="40.5">
      <c r="A5140" s="201">
        <v>100868</v>
      </c>
      <c r="B5140" s="204" t="s">
        <v>11798</v>
      </c>
      <c r="C5140" s="201" t="s">
        <v>381</v>
      </c>
      <c r="D5140" s="205">
        <v>368.66</v>
      </c>
      <c r="E5140" s="202" t="s">
        <v>18406</v>
      </c>
      <c r="F5140" s="205">
        <v>371.96</v>
      </c>
    </row>
    <row r="5141" spans="1:6" ht="40.5">
      <c r="A5141" s="201" t="s">
        <v>11799</v>
      </c>
      <c r="B5141" s="204" t="s">
        <v>11800</v>
      </c>
      <c r="C5141" s="201" t="s">
        <v>381</v>
      </c>
      <c r="D5141" s="205" t="s">
        <v>23823</v>
      </c>
      <c r="E5141" s="202" t="s">
        <v>18406</v>
      </c>
      <c r="F5141" s="205" t="s">
        <v>23824</v>
      </c>
    </row>
    <row r="5142" spans="1:6" ht="40.5">
      <c r="A5142" s="201" t="s">
        <v>11801</v>
      </c>
      <c r="B5142" s="204" t="s">
        <v>11802</v>
      </c>
      <c r="C5142" s="201" t="s">
        <v>381</v>
      </c>
      <c r="D5142" s="205" t="s">
        <v>23825</v>
      </c>
      <c r="E5142" s="202" t="s">
        <v>18406</v>
      </c>
      <c r="F5142" s="205" t="s">
        <v>23826</v>
      </c>
    </row>
    <row r="5143" spans="1:6" ht="40.5">
      <c r="A5143" s="201" t="s">
        <v>11803</v>
      </c>
      <c r="B5143" s="204" t="s">
        <v>11804</v>
      </c>
      <c r="C5143" s="201" t="s">
        <v>381</v>
      </c>
      <c r="D5143" s="205" t="s">
        <v>23827</v>
      </c>
      <c r="E5143" s="202" t="s">
        <v>18406</v>
      </c>
      <c r="F5143" s="205" t="s">
        <v>23828</v>
      </c>
    </row>
    <row r="5144" spans="1:6" ht="40.5">
      <c r="A5144" s="201" t="s">
        <v>11805</v>
      </c>
      <c r="B5144" s="204" t="s">
        <v>11806</v>
      </c>
      <c r="C5144" s="201" t="s">
        <v>381</v>
      </c>
      <c r="D5144" s="205" t="s">
        <v>23829</v>
      </c>
      <c r="E5144" s="202" t="s">
        <v>18406</v>
      </c>
      <c r="F5144" s="205" t="s">
        <v>23830</v>
      </c>
    </row>
    <row r="5145" spans="1:6" ht="40.5">
      <c r="A5145" s="201" t="s">
        <v>11807</v>
      </c>
      <c r="B5145" s="204" t="s">
        <v>11808</v>
      </c>
      <c r="C5145" s="201" t="s">
        <v>381</v>
      </c>
      <c r="D5145" s="205" t="s">
        <v>12126</v>
      </c>
      <c r="E5145" s="202" t="s">
        <v>18406</v>
      </c>
      <c r="F5145" s="205" t="s">
        <v>23831</v>
      </c>
    </row>
    <row r="5146" spans="1:6" ht="27">
      <c r="A5146" s="201" t="s">
        <v>11809</v>
      </c>
      <c r="B5146" s="204" t="s">
        <v>11810</v>
      </c>
      <c r="C5146" s="201" t="s">
        <v>381</v>
      </c>
      <c r="D5146" s="205" t="s">
        <v>23819</v>
      </c>
      <c r="E5146" s="202" t="s">
        <v>18406</v>
      </c>
      <c r="F5146" s="205" t="s">
        <v>23820</v>
      </c>
    </row>
    <row r="5147" spans="1:6" ht="40.5">
      <c r="A5147" s="201">
        <v>100875</v>
      </c>
      <c r="B5147" s="204" t="s">
        <v>11811</v>
      </c>
      <c r="C5147" s="201" t="s">
        <v>381</v>
      </c>
      <c r="D5147" s="305">
        <v>1120.6500000000001</v>
      </c>
      <c r="E5147" s="202" t="s">
        <v>18406</v>
      </c>
      <c r="F5147" s="305">
        <v>1125.05</v>
      </c>
    </row>
    <row r="5148" spans="1:6" ht="40.5">
      <c r="A5148" s="201" t="s">
        <v>11812</v>
      </c>
      <c r="B5148" s="204" t="s">
        <v>11813</v>
      </c>
      <c r="C5148" s="201" t="s">
        <v>381</v>
      </c>
      <c r="D5148" s="205" t="s">
        <v>23832</v>
      </c>
      <c r="E5148" s="202" t="s">
        <v>18406</v>
      </c>
      <c r="F5148" s="205" t="s">
        <v>23833</v>
      </c>
    </row>
    <row r="5149" spans="1:6" ht="67.5">
      <c r="A5149" s="201" t="s">
        <v>11814</v>
      </c>
      <c r="B5149" s="204" t="s">
        <v>11815</v>
      </c>
      <c r="C5149" s="201" t="s">
        <v>381</v>
      </c>
      <c r="D5149" s="205" t="s">
        <v>23834</v>
      </c>
      <c r="E5149" s="202" t="s">
        <v>18406</v>
      </c>
      <c r="F5149" s="205" t="s">
        <v>23835</v>
      </c>
    </row>
    <row r="5150" spans="1:6" ht="67.5">
      <c r="A5150" s="201" t="s">
        <v>11816</v>
      </c>
      <c r="B5150" s="204" t="s">
        <v>11817</v>
      </c>
      <c r="C5150" s="201" t="s">
        <v>381</v>
      </c>
      <c r="D5150" s="205" t="s">
        <v>23836</v>
      </c>
      <c r="E5150" s="202" t="s">
        <v>18406</v>
      </c>
      <c r="F5150" s="205" t="s">
        <v>23837</v>
      </c>
    </row>
    <row r="5151" spans="1:6" ht="67.5">
      <c r="A5151" s="201" t="s">
        <v>11818</v>
      </c>
      <c r="B5151" s="204" t="s">
        <v>11819</v>
      </c>
      <c r="C5151" s="201" t="s">
        <v>381</v>
      </c>
      <c r="D5151" s="205" t="s">
        <v>23838</v>
      </c>
      <c r="E5151" s="202" t="s">
        <v>18406</v>
      </c>
      <c r="F5151" s="205" t="s">
        <v>23839</v>
      </c>
    </row>
    <row r="5152" spans="1:6" ht="67.5">
      <c r="A5152" s="201" t="s">
        <v>11820</v>
      </c>
      <c r="B5152" s="204" t="s">
        <v>11821</v>
      </c>
      <c r="C5152" s="201" t="s">
        <v>381</v>
      </c>
      <c r="D5152" s="205" t="s">
        <v>23840</v>
      </c>
      <c r="E5152" s="202" t="s">
        <v>18406</v>
      </c>
      <c r="F5152" s="205" t="s">
        <v>23841</v>
      </c>
    </row>
    <row r="5153" spans="1:6" ht="67.5">
      <c r="A5153" s="201" t="s">
        <v>11822</v>
      </c>
      <c r="B5153" s="204" t="s">
        <v>11823</v>
      </c>
      <c r="C5153" s="201" t="s">
        <v>381</v>
      </c>
      <c r="D5153" s="205" t="s">
        <v>23842</v>
      </c>
      <c r="E5153" s="202" t="s">
        <v>18406</v>
      </c>
      <c r="F5153" s="205" t="s">
        <v>23843</v>
      </c>
    </row>
    <row r="5154" spans="1:6" ht="67.5">
      <c r="A5154" s="201" t="s">
        <v>11824</v>
      </c>
      <c r="B5154" s="204" t="s">
        <v>11825</v>
      </c>
      <c r="C5154" s="201" t="s">
        <v>381</v>
      </c>
      <c r="D5154" s="205" t="s">
        <v>23844</v>
      </c>
      <c r="E5154" s="202" t="s">
        <v>18406</v>
      </c>
      <c r="F5154" s="205" t="s">
        <v>23845</v>
      </c>
    </row>
    <row r="5155" spans="1:6" ht="67.5">
      <c r="A5155" s="201" t="s">
        <v>11826</v>
      </c>
      <c r="B5155" s="204" t="s">
        <v>11827</v>
      </c>
      <c r="C5155" s="201" t="s">
        <v>381</v>
      </c>
      <c r="D5155" s="205" t="s">
        <v>23846</v>
      </c>
      <c r="E5155" s="202" t="s">
        <v>18406</v>
      </c>
      <c r="F5155" s="205" t="s">
        <v>23847</v>
      </c>
    </row>
    <row r="5156" spans="1:6" ht="67.5">
      <c r="A5156" s="201" t="s">
        <v>11828</v>
      </c>
      <c r="B5156" s="204" t="s">
        <v>11829</v>
      </c>
      <c r="C5156" s="201" t="s">
        <v>381</v>
      </c>
      <c r="D5156" s="205" t="s">
        <v>23848</v>
      </c>
      <c r="E5156" s="202" t="s">
        <v>18406</v>
      </c>
      <c r="F5156" s="205" t="s">
        <v>23849</v>
      </c>
    </row>
    <row r="5157" spans="1:6" ht="67.5">
      <c r="A5157" s="201" t="s">
        <v>11830</v>
      </c>
      <c r="B5157" s="204" t="s">
        <v>11831</v>
      </c>
      <c r="C5157" s="201" t="s">
        <v>381</v>
      </c>
      <c r="D5157" s="205" t="s">
        <v>23850</v>
      </c>
      <c r="E5157" s="202" t="s">
        <v>18406</v>
      </c>
      <c r="F5157" s="205" t="s">
        <v>23851</v>
      </c>
    </row>
    <row r="5158" spans="1:6" ht="67.5">
      <c r="A5158" s="201" t="s">
        <v>11832</v>
      </c>
      <c r="B5158" s="204" t="s">
        <v>11833</v>
      </c>
      <c r="C5158" s="201" t="s">
        <v>381</v>
      </c>
      <c r="D5158" s="205" t="s">
        <v>23852</v>
      </c>
      <c r="E5158" s="202" t="s">
        <v>18406</v>
      </c>
      <c r="F5158" s="205" t="s">
        <v>23853</v>
      </c>
    </row>
    <row r="5159" spans="1:6" ht="67.5">
      <c r="A5159" s="201" t="s">
        <v>11834</v>
      </c>
      <c r="B5159" s="204" t="s">
        <v>11835</v>
      </c>
      <c r="C5159" s="201" t="s">
        <v>381</v>
      </c>
      <c r="D5159" s="205" t="s">
        <v>23854</v>
      </c>
      <c r="E5159" s="202" t="s">
        <v>18406</v>
      </c>
      <c r="F5159" s="205" t="s">
        <v>23855</v>
      </c>
    </row>
    <row r="5160" spans="1:6" ht="67.5">
      <c r="A5160" s="201" t="s">
        <v>11836</v>
      </c>
      <c r="B5160" s="204" t="s">
        <v>11837</v>
      </c>
      <c r="C5160" s="201" t="s">
        <v>381</v>
      </c>
      <c r="D5160" s="205" t="s">
        <v>23856</v>
      </c>
      <c r="E5160" s="202" t="s">
        <v>18406</v>
      </c>
      <c r="F5160" s="205" t="s">
        <v>23857</v>
      </c>
    </row>
    <row r="5161" spans="1:6" ht="67.5">
      <c r="A5161" s="201" t="s">
        <v>11838</v>
      </c>
      <c r="B5161" s="204" t="s">
        <v>11839</v>
      </c>
      <c r="C5161" s="201" t="s">
        <v>381</v>
      </c>
      <c r="D5161" s="205" t="s">
        <v>23858</v>
      </c>
      <c r="E5161" s="202" t="s">
        <v>18406</v>
      </c>
      <c r="F5161" s="205" t="s">
        <v>23859</v>
      </c>
    </row>
    <row r="5162" spans="1:6" ht="67.5">
      <c r="A5162" s="201" t="s">
        <v>11840</v>
      </c>
      <c r="B5162" s="204" t="s">
        <v>11841</v>
      </c>
      <c r="C5162" s="201" t="s">
        <v>381</v>
      </c>
      <c r="D5162" s="205" t="s">
        <v>23860</v>
      </c>
      <c r="E5162" s="202" t="s">
        <v>18406</v>
      </c>
      <c r="F5162" s="205" t="s">
        <v>23861</v>
      </c>
    </row>
    <row r="5163" spans="1:6" ht="67.5">
      <c r="A5163" s="201" t="s">
        <v>11842</v>
      </c>
      <c r="B5163" s="204" t="s">
        <v>11843</v>
      </c>
      <c r="C5163" s="201" t="s">
        <v>381</v>
      </c>
      <c r="D5163" s="205" t="s">
        <v>23862</v>
      </c>
      <c r="E5163" s="202" t="s">
        <v>18406</v>
      </c>
      <c r="F5163" s="205" t="s">
        <v>23863</v>
      </c>
    </row>
    <row r="5164" spans="1:6" ht="67.5">
      <c r="A5164" s="201" t="s">
        <v>11844</v>
      </c>
      <c r="B5164" s="204" t="s">
        <v>11845</v>
      </c>
      <c r="C5164" s="201" t="s">
        <v>381</v>
      </c>
      <c r="D5164" s="205" t="s">
        <v>23864</v>
      </c>
      <c r="E5164" s="202" t="s">
        <v>18406</v>
      </c>
      <c r="F5164" s="205" t="s">
        <v>23865</v>
      </c>
    </row>
    <row r="5165" spans="1:6" ht="67.5">
      <c r="A5165" s="201" t="s">
        <v>11846</v>
      </c>
      <c r="B5165" s="204" t="s">
        <v>11847</v>
      </c>
      <c r="C5165" s="201" t="s">
        <v>381</v>
      </c>
      <c r="D5165" s="205" t="s">
        <v>23866</v>
      </c>
      <c r="E5165" s="202" t="s">
        <v>18406</v>
      </c>
      <c r="F5165" s="205" t="s">
        <v>23867</v>
      </c>
    </row>
    <row r="5166" spans="1:6" ht="67.5">
      <c r="A5166" s="201" t="s">
        <v>11848</v>
      </c>
      <c r="B5166" s="204" t="s">
        <v>11849</v>
      </c>
      <c r="C5166" s="201" t="s">
        <v>381</v>
      </c>
      <c r="D5166" s="205" t="s">
        <v>23868</v>
      </c>
      <c r="E5166" s="202" t="s">
        <v>18406</v>
      </c>
      <c r="F5166" s="205" t="s">
        <v>23869</v>
      </c>
    </row>
    <row r="5167" spans="1:6" ht="67.5">
      <c r="A5167" s="201" t="s">
        <v>11850</v>
      </c>
      <c r="B5167" s="204" t="s">
        <v>11851</v>
      </c>
      <c r="C5167" s="201" t="s">
        <v>381</v>
      </c>
      <c r="D5167" s="205" t="s">
        <v>23870</v>
      </c>
      <c r="E5167" s="202" t="s">
        <v>18406</v>
      </c>
      <c r="F5167" s="205" t="s">
        <v>23871</v>
      </c>
    </row>
    <row r="5168" spans="1:6" ht="67.5">
      <c r="A5168" s="201" t="s">
        <v>11852</v>
      </c>
      <c r="B5168" s="204" t="s">
        <v>11853</v>
      </c>
      <c r="C5168" s="201" t="s">
        <v>381</v>
      </c>
      <c r="D5168" s="205" t="s">
        <v>23872</v>
      </c>
      <c r="E5168" s="202" t="s">
        <v>18406</v>
      </c>
      <c r="F5168" s="205" t="s">
        <v>23873</v>
      </c>
    </row>
    <row r="5169" spans="1:6" ht="67.5">
      <c r="A5169" s="201" t="s">
        <v>11854</v>
      </c>
      <c r="B5169" s="204" t="s">
        <v>11855</v>
      </c>
      <c r="C5169" s="201" t="s">
        <v>381</v>
      </c>
      <c r="D5169" s="205" t="s">
        <v>23874</v>
      </c>
      <c r="E5169" s="202" t="s">
        <v>18406</v>
      </c>
      <c r="F5169" s="205" t="s">
        <v>23875</v>
      </c>
    </row>
    <row r="5170" spans="1:6" ht="67.5">
      <c r="A5170" s="201" t="s">
        <v>11856</v>
      </c>
      <c r="B5170" s="204" t="s">
        <v>11857</v>
      </c>
      <c r="C5170" s="201" t="s">
        <v>381</v>
      </c>
      <c r="D5170" s="205" t="s">
        <v>23876</v>
      </c>
      <c r="E5170" s="202" t="s">
        <v>18406</v>
      </c>
      <c r="F5170" s="205" t="s">
        <v>23877</v>
      </c>
    </row>
    <row r="5171" spans="1:6" ht="67.5">
      <c r="A5171" s="201" t="s">
        <v>11858</v>
      </c>
      <c r="B5171" s="204" t="s">
        <v>11859</v>
      </c>
      <c r="C5171" s="201" t="s">
        <v>381</v>
      </c>
      <c r="D5171" s="205" t="s">
        <v>23878</v>
      </c>
      <c r="E5171" s="202" t="s">
        <v>18406</v>
      </c>
      <c r="F5171" s="205" t="s">
        <v>23879</v>
      </c>
    </row>
    <row r="5172" spans="1:6" ht="67.5">
      <c r="A5172" s="201" t="s">
        <v>11860</v>
      </c>
      <c r="B5172" s="204" t="s">
        <v>11861</v>
      </c>
      <c r="C5172" s="201" t="s">
        <v>381</v>
      </c>
      <c r="D5172" s="205" t="s">
        <v>23880</v>
      </c>
      <c r="E5172" s="202" t="s">
        <v>18406</v>
      </c>
      <c r="F5172" s="205" t="s">
        <v>23881</v>
      </c>
    </row>
    <row r="5173" spans="1:6" ht="67.5">
      <c r="A5173" s="201" t="s">
        <v>11862</v>
      </c>
      <c r="B5173" s="204" t="s">
        <v>11863</v>
      </c>
      <c r="C5173" s="201" t="s">
        <v>381</v>
      </c>
      <c r="D5173" s="205" t="s">
        <v>23882</v>
      </c>
      <c r="E5173" s="202" t="s">
        <v>18406</v>
      </c>
      <c r="F5173" s="205" t="s">
        <v>23883</v>
      </c>
    </row>
    <row r="5174" spans="1:6" ht="67.5">
      <c r="A5174" s="201" t="s">
        <v>11864</v>
      </c>
      <c r="B5174" s="204" t="s">
        <v>11865</v>
      </c>
      <c r="C5174" s="201" t="s">
        <v>381</v>
      </c>
      <c r="D5174" s="205" t="s">
        <v>23884</v>
      </c>
      <c r="E5174" s="202" t="s">
        <v>18406</v>
      </c>
      <c r="F5174" s="205" t="s">
        <v>23885</v>
      </c>
    </row>
    <row r="5175" spans="1:6" ht="67.5">
      <c r="A5175" s="201" t="s">
        <v>11866</v>
      </c>
      <c r="B5175" s="204" t="s">
        <v>11867</v>
      </c>
      <c r="C5175" s="201" t="s">
        <v>381</v>
      </c>
      <c r="D5175" s="205" t="s">
        <v>23886</v>
      </c>
      <c r="E5175" s="202" t="s">
        <v>18406</v>
      </c>
      <c r="F5175" s="205" t="s">
        <v>23887</v>
      </c>
    </row>
    <row r="5176" spans="1:6" ht="67.5">
      <c r="A5176" s="201" t="s">
        <v>11868</v>
      </c>
      <c r="B5176" s="204" t="s">
        <v>11869</v>
      </c>
      <c r="C5176" s="201" t="s">
        <v>381</v>
      </c>
      <c r="D5176" s="205" t="s">
        <v>23888</v>
      </c>
      <c r="E5176" s="202" t="s">
        <v>18406</v>
      </c>
      <c r="F5176" s="205" t="s">
        <v>23889</v>
      </c>
    </row>
    <row r="5177" spans="1:6" ht="67.5">
      <c r="A5177" s="201" t="s">
        <v>11870</v>
      </c>
      <c r="B5177" s="204" t="s">
        <v>11871</v>
      </c>
      <c r="C5177" s="201" t="s">
        <v>381</v>
      </c>
      <c r="D5177" s="205" t="s">
        <v>23890</v>
      </c>
      <c r="E5177" s="202" t="s">
        <v>18406</v>
      </c>
      <c r="F5177" s="205" t="s">
        <v>23891</v>
      </c>
    </row>
    <row r="5178" spans="1:6" ht="67.5">
      <c r="A5178" s="201" t="s">
        <v>11872</v>
      </c>
      <c r="B5178" s="204" t="s">
        <v>11873</v>
      </c>
      <c r="C5178" s="201" t="s">
        <v>381</v>
      </c>
      <c r="D5178" s="205" t="s">
        <v>23892</v>
      </c>
      <c r="E5178" s="202" t="s">
        <v>18406</v>
      </c>
      <c r="F5178" s="205" t="s">
        <v>23893</v>
      </c>
    </row>
    <row r="5179" spans="1:6" ht="67.5">
      <c r="A5179" s="201" t="s">
        <v>11874</v>
      </c>
      <c r="B5179" s="204" t="s">
        <v>11875</v>
      </c>
      <c r="C5179" s="201" t="s">
        <v>381</v>
      </c>
      <c r="D5179" s="205" t="s">
        <v>23894</v>
      </c>
      <c r="E5179" s="202" t="s">
        <v>18406</v>
      </c>
      <c r="F5179" s="205" t="s">
        <v>23895</v>
      </c>
    </row>
    <row r="5180" spans="1:6" ht="67.5">
      <c r="A5180" s="201" t="s">
        <v>11876</v>
      </c>
      <c r="B5180" s="204" t="s">
        <v>11877</v>
      </c>
      <c r="C5180" s="201" t="s">
        <v>381</v>
      </c>
      <c r="D5180" s="205" t="s">
        <v>23896</v>
      </c>
      <c r="E5180" s="202" t="s">
        <v>18406</v>
      </c>
      <c r="F5180" s="205" t="s">
        <v>23897</v>
      </c>
    </row>
    <row r="5181" spans="1:6" ht="67.5">
      <c r="A5181" s="201" t="s">
        <v>11878</v>
      </c>
      <c r="B5181" s="204" t="s">
        <v>11879</v>
      </c>
      <c r="C5181" s="201" t="s">
        <v>381</v>
      </c>
      <c r="D5181" s="205" t="s">
        <v>23898</v>
      </c>
      <c r="E5181" s="202" t="s">
        <v>18406</v>
      </c>
      <c r="F5181" s="205" t="s">
        <v>23899</v>
      </c>
    </row>
    <row r="5182" spans="1:6" ht="67.5">
      <c r="A5182" s="201" t="s">
        <v>11880</v>
      </c>
      <c r="B5182" s="204" t="s">
        <v>11881</v>
      </c>
      <c r="C5182" s="201" t="s">
        <v>381</v>
      </c>
      <c r="D5182" s="205" t="s">
        <v>23900</v>
      </c>
      <c r="E5182" s="202" t="s">
        <v>18406</v>
      </c>
      <c r="F5182" s="205" t="s">
        <v>23901</v>
      </c>
    </row>
    <row r="5183" spans="1:6" ht="67.5">
      <c r="A5183" s="201" t="s">
        <v>11882</v>
      </c>
      <c r="B5183" s="204" t="s">
        <v>11883</v>
      </c>
      <c r="C5183" s="201" t="s">
        <v>381</v>
      </c>
      <c r="D5183" s="205" t="s">
        <v>23902</v>
      </c>
      <c r="E5183" s="202" t="s">
        <v>18406</v>
      </c>
      <c r="F5183" s="205" t="s">
        <v>23903</v>
      </c>
    </row>
    <row r="5184" spans="1:6" ht="67.5">
      <c r="A5184" s="201" t="s">
        <v>11884</v>
      </c>
      <c r="B5184" s="204" t="s">
        <v>11885</v>
      </c>
      <c r="C5184" s="201" t="s">
        <v>381</v>
      </c>
      <c r="D5184" s="205" t="s">
        <v>23904</v>
      </c>
      <c r="E5184" s="202" t="s">
        <v>18406</v>
      </c>
      <c r="F5184" s="205" t="s">
        <v>23905</v>
      </c>
    </row>
    <row r="5185" spans="1:6" ht="67.5">
      <c r="A5185" s="201" t="s">
        <v>11886</v>
      </c>
      <c r="B5185" s="204" t="s">
        <v>11887</v>
      </c>
      <c r="C5185" s="201" t="s">
        <v>381</v>
      </c>
      <c r="D5185" s="205" t="s">
        <v>23906</v>
      </c>
      <c r="E5185" s="202" t="s">
        <v>18406</v>
      </c>
      <c r="F5185" s="205" t="s">
        <v>23907</v>
      </c>
    </row>
    <row r="5186" spans="1:6" ht="67.5">
      <c r="A5186" s="201" t="s">
        <v>11888</v>
      </c>
      <c r="B5186" s="204" t="s">
        <v>11889</v>
      </c>
      <c r="C5186" s="201" t="s">
        <v>381</v>
      </c>
      <c r="D5186" s="205" t="s">
        <v>23908</v>
      </c>
      <c r="E5186" s="202" t="s">
        <v>18406</v>
      </c>
      <c r="F5186" s="205" t="s">
        <v>23909</v>
      </c>
    </row>
    <row r="5187" spans="1:6" ht="67.5">
      <c r="A5187" s="201" t="s">
        <v>11890</v>
      </c>
      <c r="B5187" s="204" t="s">
        <v>11891</v>
      </c>
      <c r="C5187" s="201" t="s">
        <v>381</v>
      </c>
      <c r="D5187" s="205" t="s">
        <v>23910</v>
      </c>
      <c r="E5187" s="202" t="s">
        <v>18406</v>
      </c>
      <c r="F5187" s="205" t="s">
        <v>23911</v>
      </c>
    </row>
    <row r="5188" spans="1:6" ht="67.5">
      <c r="A5188" s="201" t="s">
        <v>11892</v>
      </c>
      <c r="B5188" s="204" t="s">
        <v>11893</v>
      </c>
      <c r="C5188" s="201" t="s">
        <v>381</v>
      </c>
      <c r="D5188" s="205" t="s">
        <v>23912</v>
      </c>
      <c r="E5188" s="202" t="s">
        <v>18406</v>
      </c>
      <c r="F5188" s="205" t="s">
        <v>23913</v>
      </c>
    </row>
    <row r="5189" spans="1:6" ht="67.5">
      <c r="A5189" s="201" t="s">
        <v>11894</v>
      </c>
      <c r="B5189" s="204" t="s">
        <v>11895</v>
      </c>
      <c r="C5189" s="201" t="s">
        <v>381</v>
      </c>
      <c r="D5189" s="205" t="s">
        <v>23914</v>
      </c>
      <c r="E5189" s="202" t="s">
        <v>18406</v>
      </c>
      <c r="F5189" s="205" t="s">
        <v>23915</v>
      </c>
    </row>
    <row r="5190" spans="1:6" ht="67.5">
      <c r="A5190" s="201" t="s">
        <v>11896</v>
      </c>
      <c r="B5190" s="204" t="s">
        <v>11897</v>
      </c>
      <c r="C5190" s="201" t="s">
        <v>381</v>
      </c>
      <c r="D5190" s="205" t="s">
        <v>23916</v>
      </c>
      <c r="E5190" s="202" t="s">
        <v>18406</v>
      </c>
      <c r="F5190" s="205" t="s">
        <v>23917</v>
      </c>
    </row>
    <row r="5191" spans="1:6" ht="67.5">
      <c r="A5191" s="201" t="s">
        <v>11898</v>
      </c>
      <c r="B5191" s="204" t="s">
        <v>11899</v>
      </c>
      <c r="C5191" s="201" t="s">
        <v>381</v>
      </c>
      <c r="D5191" s="205" t="s">
        <v>23918</v>
      </c>
      <c r="E5191" s="202" t="s">
        <v>18406</v>
      </c>
      <c r="F5191" s="205" t="s">
        <v>23919</v>
      </c>
    </row>
    <row r="5192" spans="1:6" ht="67.5">
      <c r="A5192" s="201" t="s">
        <v>11900</v>
      </c>
      <c r="B5192" s="204" t="s">
        <v>11901</v>
      </c>
      <c r="C5192" s="201" t="s">
        <v>381</v>
      </c>
      <c r="D5192" s="205" t="s">
        <v>23920</v>
      </c>
      <c r="E5192" s="202" t="s">
        <v>18406</v>
      </c>
      <c r="F5192" s="205" t="s">
        <v>23921</v>
      </c>
    </row>
    <row r="5193" spans="1:6" ht="67.5">
      <c r="A5193" s="201" t="s">
        <v>11902</v>
      </c>
      <c r="B5193" s="204" t="s">
        <v>11903</v>
      </c>
      <c r="C5193" s="201" t="s">
        <v>381</v>
      </c>
      <c r="D5193" s="205" t="s">
        <v>23922</v>
      </c>
      <c r="E5193" s="202" t="s">
        <v>18406</v>
      </c>
      <c r="F5193" s="205" t="s">
        <v>23923</v>
      </c>
    </row>
    <row r="5194" spans="1:6" ht="67.5">
      <c r="A5194" s="201" t="s">
        <v>11904</v>
      </c>
      <c r="B5194" s="204" t="s">
        <v>11905</v>
      </c>
      <c r="C5194" s="201" t="s">
        <v>381</v>
      </c>
      <c r="D5194" s="205" t="s">
        <v>23924</v>
      </c>
      <c r="E5194" s="202" t="s">
        <v>18406</v>
      </c>
      <c r="F5194" s="205" t="s">
        <v>23925</v>
      </c>
    </row>
    <row r="5195" spans="1:6" ht="81">
      <c r="A5195" s="201" t="s">
        <v>11906</v>
      </c>
      <c r="B5195" s="204" t="s">
        <v>11907</v>
      </c>
      <c r="C5195" s="201" t="s">
        <v>381</v>
      </c>
      <c r="D5195" s="205" t="s">
        <v>23926</v>
      </c>
      <c r="E5195" s="202" t="s">
        <v>18406</v>
      </c>
      <c r="F5195" s="205" t="s">
        <v>23927</v>
      </c>
    </row>
    <row r="5196" spans="1:6" ht="40.5">
      <c r="A5196" s="201" t="s">
        <v>11908</v>
      </c>
      <c r="B5196" s="204" t="s">
        <v>11909</v>
      </c>
      <c r="C5196" s="201" t="s">
        <v>381</v>
      </c>
      <c r="D5196" s="205" t="s">
        <v>23928</v>
      </c>
      <c r="E5196" s="202" t="s">
        <v>18406</v>
      </c>
      <c r="F5196" s="205" t="s">
        <v>23929</v>
      </c>
    </row>
    <row r="5197" spans="1:6" ht="40.5">
      <c r="A5197" s="201" t="s">
        <v>11910</v>
      </c>
      <c r="B5197" s="204" t="s">
        <v>11911</v>
      </c>
      <c r="C5197" s="201" t="s">
        <v>381</v>
      </c>
      <c r="D5197" s="205" t="s">
        <v>17406</v>
      </c>
      <c r="E5197" s="202" t="s">
        <v>18406</v>
      </c>
      <c r="F5197" s="205" t="s">
        <v>8251</v>
      </c>
    </row>
    <row r="5198" spans="1:6" ht="40.5">
      <c r="A5198" s="201" t="s">
        <v>11912</v>
      </c>
      <c r="B5198" s="204" t="s">
        <v>11913</v>
      </c>
      <c r="C5198" s="201" t="s">
        <v>381</v>
      </c>
      <c r="D5198" s="205" t="s">
        <v>23930</v>
      </c>
      <c r="E5198" s="202" t="s">
        <v>18406</v>
      </c>
      <c r="F5198" s="205" t="s">
        <v>23931</v>
      </c>
    </row>
    <row r="5199" spans="1:6" ht="40.5">
      <c r="A5199" s="201" t="s">
        <v>11915</v>
      </c>
      <c r="B5199" s="204" t="s">
        <v>11916</v>
      </c>
      <c r="C5199" s="201" t="s">
        <v>381</v>
      </c>
      <c r="D5199" s="205" t="s">
        <v>23932</v>
      </c>
      <c r="E5199" s="202" t="s">
        <v>18406</v>
      </c>
      <c r="F5199" s="205" t="s">
        <v>23933</v>
      </c>
    </row>
    <row r="5200" spans="1:6" ht="54">
      <c r="A5200" s="201" t="s">
        <v>11917</v>
      </c>
      <c r="B5200" s="204" t="s">
        <v>11918</v>
      </c>
      <c r="C5200" s="201" t="s">
        <v>381</v>
      </c>
      <c r="D5200" s="205" t="s">
        <v>23934</v>
      </c>
      <c r="E5200" s="202" t="s">
        <v>18406</v>
      </c>
      <c r="F5200" s="205" t="s">
        <v>23935</v>
      </c>
    </row>
    <row r="5201" spans="1:6" ht="67.5">
      <c r="A5201" s="201">
        <v>89957</v>
      </c>
      <c r="B5201" s="204" t="s">
        <v>11919</v>
      </c>
      <c r="C5201" s="201" t="s">
        <v>381</v>
      </c>
      <c r="D5201" s="205">
        <v>129.12</v>
      </c>
      <c r="E5201" s="202" t="s">
        <v>18406</v>
      </c>
      <c r="F5201" s="205">
        <v>141.29</v>
      </c>
    </row>
    <row r="5202" spans="1:6" ht="67.5">
      <c r="A5202" s="201" t="s">
        <v>11920</v>
      </c>
      <c r="B5202" s="204" t="s">
        <v>11921</v>
      </c>
      <c r="C5202" s="201" t="s">
        <v>381</v>
      </c>
      <c r="D5202" s="205" t="s">
        <v>23936</v>
      </c>
      <c r="E5202" s="202" t="s">
        <v>18406</v>
      </c>
      <c r="F5202" s="205" t="s">
        <v>23937</v>
      </c>
    </row>
    <row r="5203" spans="1:6" ht="40.5">
      <c r="A5203" s="201" t="s">
        <v>11922</v>
      </c>
      <c r="B5203" s="204" t="s">
        <v>11923</v>
      </c>
      <c r="C5203" s="201" t="s">
        <v>381</v>
      </c>
      <c r="D5203" s="205" t="s">
        <v>22226</v>
      </c>
      <c r="E5203" s="202" t="s">
        <v>18406</v>
      </c>
      <c r="F5203" s="205" t="s">
        <v>17056</v>
      </c>
    </row>
    <row r="5204" spans="1:6" ht="40.5">
      <c r="A5204" s="201" t="s">
        <v>11924</v>
      </c>
      <c r="B5204" s="204" t="s">
        <v>11925</v>
      </c>
      <c r="C5204" s="201" t="s">
        <v>381</v>
      </c>
      <c r="D5204" s="205" t="s">
        <v>22683</v>
      </c>
      <c r="E5204" s="202" t="s">
        <v>18406</v>
      </c>
      <c r="F5204" s="205" t="s">
        <v>18109</v>
      </c>
    </row>
    <row r="5205" spans="1:6" ht="40.5">
      <c r="A5205" s="201" t="s">
        <v>11926</v>
      </c>
      <c r="B5205" s="204" t="s">
        <v>11927</v>
      </c>
      <c r="C5205" s="201" t="s">
        <v>381</v>
      </c>
      <c r="D5205" s="205" t="s">
        <v>21690</v>
      </c>
      <c r="E5205" s="202" t="s">
        <v>18406</v>
      </c>
      <c r="F5205" s="205" t="s">
        <v>15891</v>
      </c>
    </row>
    <row r="5206" spans="1:6" ht="40.5">
      <c r="A5206" s="201" t="s">
        <v>11928</v>
      </c>
      <c r="B5206" s="204" t="s">
        <v>11929</v>
      </c>
      <c r="C5206" s="201" t="s">
        <v>381</v>
      </c>
      <c r="D5206" s="205" t="s">
        <v>17985</v>
      </c>
      <c r="E5206" s="202" t="s">
        <v>18406</v>
      </c>
      <c r="F5206" s="205" t="s">
        <v>23938</v>
      </c>
    </row>
    <row r="5207" spans="1:6" ht="40.5">
      <c r="A5207" s="201" t="s">
        <v>11930</v>
      </c>
      <c r="B5207" s="204" t="s">
        <v>11931</v>
      </c>
      <c r="C5207" s="201" t="s">
        <v>381</v>
      </c>
      <c r="D5207" s="205" t="s">
        <v>23939</v>
      </c>
      <c r="E5207" s="202" t="s">
        <v>18406</v>
      </c>
      <c r="F5207" s="205" t="s">
        <v>23940</v>
      </c>
    </row>
    <row r="5208" spans="1:6" ht="54">
      <c r="A5208" s="201" t="s">
        <v>11932</v>
      </c>
      <c r="B5208" s="204" t="s">
        <v>11933</v>
      </c>
      <c r="C5208" s="201" t="s">
        <v>381</v>
      </c>
      <c r="D5208" s="205" t="s">
        <v>21796</v>
      </c>
      <c r="E5208" s="202" t="s">
        <v>18406</v>
      </c>
      <c r="F5208" s="205" t="s">
        <v>22008</v>
      </c>
    </row>
    <row r="5209" spans="1:6" ht="54">
      <c r="A5209" s="201" t="s">
        <v>11934</v>
      </c>
      <c r="B5209" s="204" t="s">
        <v>11935</v>
      </c>
      <c r="C5209" s="201" t="s">
        <v>381</v>
      </c>
      <c r="D5209" s="205" t="s">
        <v>17540</v>
      </c>
      <c r="E5209" s="202" t="s">
        <v>18406</v>
      </c>
      <c r="F5209" s="205" t="s">
        <v>14434</v>
      </c>
    </row>
    <row r="5210" spans="1:6" ht="54">
      <c r="A5210" s="201" t="s">
        <v>11936</v>
      </c>
      <c r="B5210" s="204" t="s">
        <v>11937</v>
      </c>
      <c r="C5210" s="201" t="s">
        <v>381</v>
      </c>
      <c r="D5210" s="205" t="s">
        <v>17949</v>
      </c>
      <c r="E5210" s="202" t="s">
        <v>18406</v>
      </c>
      <c r="F5210" s="205" t="s">
        <v>17168</v>
      </c>
    </row>
    <row r="5211" spans="1:6" ht="54">
      <c r="A5211" s="201" t="s">
        <v>11938</v>
      </c>
      <c r="B5211" s="204" t="s">
        <v>11939</v>
      </c>
      <c r="C5211" s="201" t="s">
        <v>381</v>
      </c>
      <c r="D5211" s="205" t="s">
        <v>19228</v>
      </c>
      <c r="E5211" s="202" t="s">
        <v>18406</v>
      </c>
      <c r="F5211" s="205" t="s">
        <v>23941</v>
      </c>
    </row>
    <row r="5212" spans="1:6" ht="54">
      <c r="A5212" s="201" t="s">
        <v>11941</v>
      </c>
      <c r="B5212" s="204" t="s">
        <v>11942</v>
      </c>
      <c r="C5212" s="201" t="s">
        <v>381</v>
      </c>
      <c r="D5212" s="205" t="s">
        <v>23942</v>
      </c>
      <c r="E5212" s="202" t="s">
        <v>18406</v>
      </c>
      <c r="F5212" s="205" t="s">
        <v>23943</v>
      </c>
    </row>
    <row r="5213" spans="1:6" ht="54">
      <c r="A5213" s="201" t="s">
        <v>11943</v>
      </c>
      <c r="B5213" s="204" t="s">
        <v>11944</v>
      </c>
      <c r="C5213" s="201" t="s">
        <v>381</v>
      </c>
      <c r="D5213" s="205" t="s">
        <v>23944</v>
      </c>
      <c r="E5213" s="202" t="s">
        <v>18406</v>
      </c>
      <c r="F5213" s="205" t="s">
        <v>23945</v>
      </c>
    </row>
    <row r="5214" spans="1:6" ht="54">
      <c r="A5214" s="201">
        <v>89984</v>
      </c>
      <c r="B5214" s="204" t="s">
        <v>11945</v>
      </c>
      <c r="C5214" s="201" t="s">
        <v>381</v>
      </c>
      <c r="D5214" s="205">
        <v>91.57</v>
      </c>
      <c r="E5214" s="202" t="s">
        <v>18406</v>
      </c>
      <c r="F5214" s="205">
        <v>92.48</v>
      </c>
    </row>
    <row r="5215" spans="1:6" ht="54">
      <c r="A5215" s="201" t="s">
        <v>11946</v>
      </c>
      <c r="B5215" s="204" t="s">
        <v>11947</v>
      </c>
      <c r="C5215" s="201" t="s">
        <v>381</v>
      </c>
      <c r="D5215" s="205" t="s">
        <v>10551</v>
      </c>
      <c r="E5215" s="202" t="s">
        <v>18406</v>
      </c>
      <c r="F5215" s="205" t="s">
        <v>17971</v>
      </c>
    </row>
    <row r="5216" spans="1:6" ht="54">
      <c r="A5216" s="201" t="s">
        <v>11948</v>
      </c>
      <c r="B5216" s="204" t="s">
        <v>11949</v>
      </c>
      <c r="C5216" s="201" t="s">
        <v>381</v>
      </c>
      <c r="D5216" s="205" t="s">
        <v>21979</v>
      </c>
      <c r="E5216" s="202" t="s">
        <v>18406</v>
      </c>
      <c r="F5216" s="205" t="s">
        <v>23946</v>
      </c>
    </row>
    <row r="5217" spans="1:6" ht="54">
      <c r="A5217" s="201">
        <v>89987</v>
      </c>
      <c r="B5217" s="204" t="s">
        <v>11951</v>
      </c>
      <c r="C5217" s="201" t="s">
        <v>381</v>
      </c>
      <c r="D5217" s="205">
        <v>101.23</v>
      </c>
      <c r="E5217" s="202" t="s">
        <v>18406</v>
      </c>
      <c r="F5217" s="205">
        <v>102.32</v>
      </c>
    </row>
    <row r="5218" spans="1:6" ht="40.5">
      <c r="A5218" s="201" t="s">
        <v>11952</v>
      </c>
      <c r="B5218" s="204" t="s">
        <v>11953</v>
      </c>
      <c r="C5218" s="201" t="s">
        <v>381</v>
      </c>
      <c r="D5218" s="205" t="s">
        <v>17130</v>
      </c>
      <c r="E5218" s="202" t="s">
        <v>18406</v>
      </c>
      <c r="F5218" s="205" t="s">
        <v>23948</v>
      </c>
    </row>
    <row r="5219" spans="1:6" ht="40.5">
      <c r="A5219" s="201" t="s">
        <v>11954</v>
      </c>
      <c r="B5219" s="204" t="s">
        <v>11955</v>
      </c>
      <c r="C5219" s="201" t="s">
        <v>381</v>
      </c>
      <c r="D5219" s="205" t="s">
        <v>18493</v>
      </c>
      <c r="E5219" s="202" t="s">
        <v>18406</v>
      </c>
      <c r="F5219" s="205" t="s">
        <v>21984</v>
      </c>
    </row>
    <row r="5220" spans="1:6" ht="40.5">
      <c r="A5220" s="201" t="s">
        <v>11957</v>
      </c>
      <c r="B5220" s="204" t="s">
        <v>11958</v>
      </c>
      <c r="C5220" s="201" t="s">
        <v>381</v>
      </c>
      <c r="D5220" s="205" t="s">
        <v>23949</v>
      </c>
      <c r="E5220" s="202" t="s">
        <v>18406</v>
      </c>
      <c r="F5220" s="205" t="s">
        <v>16815</v>
      </c>
    </row>
    <row r="5221" spans="1:6" ht="40.5">
      <c r="A5221" s="201" t="s">
        <v>11959</v>
      </c>
      <c r="B5221" s="204" t="s">
        <v>11960</v>
      </c>
      <c r="C5221" s="201" t="s">
        <v>381</v>
      </c>
      <c r="D5221" s="205" t="s">
        <v>23950</v>
      </c>
      <c r="E5221" s="202" t="s">
        <v>18406</v>
      </c>
      <c r="F5221" s="205" t="s">
        <v>19152</v>
      </c>
    </row>
    <row r="5222" spans="1:6" ht="40.5">
      <c r="A5222" s="201" t="s">
        <v>11962</v>
      </c>
      <c r="B5222" s="204" t="s">
        <v>11963</v>
      </c>
      <c r="C5222" s="201" t="s">
        <v>381</v>
      </c>
      <c r="D5222" s="205" t="s">
        <v>23951</v>
      </c>
      <c r="E5222" s="202" t="s">
        <v>18406</v>
      </c>
      <c r="F5222" s="205" t="s">
        <v>22923</v>
      </c>
    </row>
    <row r="5223" spans="1:6" ht="40.5">
      <c r="A5223" s="201" t="s">
        <v>11965</v>
      </c>
      <c r="B5223" s="204" t="s">
        <v>11966</v>
      </c>
      <c r="C5223" s="201" t="s">
        <v>381</v>
      </c>
      <c r="D5223" s="205" t="s">
        <v>11669</v>
      </c>
      <c r="E5223" s="202" t="s">
        <v>18406</v>
      </c>
      <c r="F5223" s="205" t="s">
        <v>21824</v>
      </c>
    </row>
    <row r="5224" spans="1:6" ht="40.5">
      <c r="A5224" s="201" t="s">
        <v>11967</v>
      </c>
      <c r="B5224" s="204" t="s">
        <v>11968</v>
      </c>
      <c r="C5224" s="201" t="s">
        <v>381</v>
      </c>
      <c r="D5224" s="205" t="s">
        <v>23952</v>
      </c>
      <c r="E5224" s="202" t="s">
        <v>18406</v>
      </c>
      <c r="F5224" s="205" t="s">
        <v>23953</v>
      </c>
    </row>
    <row r="5225" spans="1:6" ht="40.5">
      <c r="A5225" s="201" t="s">
        <v>11969</v>
      </c>
      <c r="B5225" s="204" t="s">
        <v>11970</v>
      </c>
      <c r="C5225" s="201" t="s">
        <v>381</v>
      </c>
      <c r="D5225" s="205" t="s">
        <v>23954</v>
      </c>
      <c r="E5225" s="202" t="s">
        <v>18406</v>
      </c>
      <c r="F5225" s="205" t="s">
        <v>22961</v>
      </c>
    </row>
    <row r="5226" spans="1:6" ht="40.5">
      <c r="A5226" s="201" t="s">
        <v>11972</v>
      </c>
      <c r="B5226" s="204" t="s">
        <v>11973</v>
      </c>
      <c r="C5226" s="201" t="s">
        <v>381</v>
      </c>
      <c r="D5226" s="205" t="s">
        <v>23376</v>
      </c>
      <c r="E5226" s="202" t="s">
        <v>18406</v>
      </c>
      <c r="F5226" s="205" t="s">
        <v>23955</v>
      </c>
    </row>
    <row r="5227" spans="1:6" ht="40.5">
      <c r="A5227" s="201" t="s">
        <v>11974</v>
      </c>
      <c r="B5227" s="204" t="s">
        <v>11975</v>
      </c>
      <c r="C5227" s="201" t="s">
        <v>381</v>
      </c>
      <c r="D5227" s="205" t="s">
        <v>23956</v>
      </c>
      <c r="E5227" s="202" t="s">
        <v>18406</v>
      </c>
      <c r="F5227" s="205" t="s">
        <v>23957</v>
      </c>
    </row>
    <row r="5228" spans="1:6" ht="40.5">
      <c r="A5228" s="201" t="s">
        <v>11977</v>
      </c>
      <c r="B5228" s="204" t="s">
        <v>11978</v>
      </c>
      <c r="C5228" s="201" t="s">
        <v>381</v>
      </c>
      <c r="D5228" s="205" t="s">
        <v>23958</v>
      </c>
      <c r="E5228" s="202" t="s">
        <v>18406</v>
      </c>
      <c r="F5228" s="205" t="s">
        <v>23959</v>
      </c>
    </row>
    <row r="5229" spans="1:6" ht="40.5">
      <c r="A5229" s="201" t="s">
        <v>11979</v>
      </c>
      <c r="B5229" s="204" t="s">
        <v>11980</v>
      </c>
      <c r="C5229" s="201" t="s">
        <v>381</v>
      </c>
      <c r="D5229" s="205" t="s">
        <v>23960</v>
      </c>
      <c r="E5229" s="202" t="s">
        <v>18406</v>
      </c>
      <c r="F5229" s="205" t="s">
        <v>23961</v>
      </c>
    </row>
    <row r="5230" spans="1:6" ht="40.5">
      <c r="A5230" s="201" t="s">
        <v>11981</v>
      </c>
      <c r="B5230" s="204" t="s">
        <v>11982</v>
      </c>
      <c r="C5230" s="201" t="s">
        <v>381</v>
      </c>
      <c r="D5230" s="205" t="s">
        <v>23962</v>
      </c>
      <c r="E5230" s="202" t="s">
        <v>18406</v>
      </c>
      <c r="F5230" s="205" t="s">
        <v>23963</v>
      </c>
    </row>
    <row r="5231" spans="1:6" ht="54">
      <c r="A5231" s="201" t="s">
        <v>11983</v>
      </c>
      <c r="B5231" s="204" t="s">
        <v>11984</v>
      </c>
      <c r="C5231" s="201" t="s">
        <v>381</v>
      </c>
      <c r="D5231" s="205" t="s">
        <v>23964</v>
      </c>
      <c r="E5231" s="202" t="s">
        <v>18406</v>
      </c>
      <c r="F5231" s="205" t="s">
        <v>23965</v>
      </c>
    </row>
    <row r="5232" spans="1:6" ht="54">
      <c r="A5232" s="201" t="s">
        <v>11985</v>
      </c>
      <c r="B5232" s="204" t="s">
        <v>11986</v>
      </c>
      <c r="C5232" s="201" t="s">
        <v>381</v>
      </c>
      <c r="D5232" s="205" t="s">
        <v>17245</v>
      </c>
      <c r="E5232" s="202" t="s">
        <v>18406</v>
      </c>
      <c r="F5232" s="205" t="s">
        <v>23966</v>
      </c>
    </row>
    <row r="5233" spans="1:6" ht="54">
      <c r="A5233" s="201" t="s">
        <v>11988</v>
      </c>
      <c r="B5233" s="204" t="s">
        <v>11989</v>
      </c>
      <c r="C5233" s="201" t="s">
        <v>381</v>
      </c>
      <c r="D5233" s="205" t="s">
        <v>23967</v>
      </c>
      <c r="E5233" s="202" t="s">
        <v>18406</v>
      </c>
      <c r="F5233" s="205" t="s">
        <v>23968</v>
      </c>
    </row>
    <row r="5234" spans="1:6" ht="40.5">
      <c r="A5234" s="201" t="s">
        <v>11990</v>
      </c>
      <c r="B5234" s="204" t="s">
        <v>11991</v>
      </c>
      <c r="C5234" s="201" t="s">
        <v>381</v>
      </c>
      <c r="D5234" s="205" t="s">
        <v>6637</v>
      </c>
      <c r="E5234" s="202" t="s">
        <v>18406</v>
      </c>
      <c r="F5234" s="205" t="s">
        <v>3032</v>
      </c>
    </row>
    <row r="5235" spans="1:6" ht="40.5">
      <c r="A5235" s="201" t="s">
        <v>11992</v>
      </c>
      <c r="B5235" s="204" t="s">
        <v>11993</v>
      </c>
      <c r="C5235" s="201" t="s">
        <v>381</v>
      </c>
      <c r="D5235" s="205" t="s">
        <v>20274</v>
      </c>
      <c r="E5235" s="202" t="s">
        <v>18406</v>
      </c>
      <c r="F5235" s="205" t="s">
        <v>14385</v>
      </c>
    </row>
    <row r="5236" spans="1:6" ht="40.5">
      <c r="A5236" s="201" t="s">
        <v>11995</v>
      </c>
      <c r="B5236" s="204" t="s">
        <v>11996</v>
      </c>
      <c r="C5236" s="201" t="s">
        <v>381</v>
      </c>
      <c r="D5236" s="205" t="s">
        <v>23969</v>
      </c>
      <c r="E5236" s="202" t="s">
        <v>18406</v>
      </c>
      <c r="F5236" s="205" t="s">
        <v>19186</v>
      </c>
    </row>
    <row r="5237" spans="1:6" ht="40.5">
      <c r="A5237" s="201" t="s">
        <v>11997</v>
      </c>
      <c r="B5237" s="204" t="s">
        <v>11998</v>
      </c>
      <c r="C5237" s="201" t="s">
        <v>381</v>
      </c>
      <c r="D5237" s="205" t="s">
        <v>23970</v>
      </c>
      <c r="E5237" s="202" t="s">
        <v>18406</v>
      </c>
      <c r="F5237" s="205" t="s">
        <v>17974</v>
      </c>
    </row>
    <row r="5238" spans="1:6" ht="40.5">
      <c r="A5238" s="201" t="s">
        <v>11999</v>
      </c>
      <c r="B5238" s="204" t="s">
        <v>12000</v>
      </c>
      <c r="C5238" s="201" t="s">
        <v>381</v>
      </c>
      <c r="D5238" s="205" t="s">
        <v>23971</v>
      </c>
      <c r="E5238" s="202" t="s">
        <v>18406</v>
      </c>
      <c r="F5238" s="205" t="s">
        <v>23972</v>
      </c>
    </row>
    <row r="5239" spans="1:6" ht="40.5">
      <c r="A5239" s="201" t="s">
        <v>12001</v>
      </c>
      <c r="B5239" s="204" t="s">
        <v>12002</v>
      </c>
      <c r="C5239" s="201" t="s">
        <v>381</v>
      </c>
      <c r="D5239" s="205" t="s">
        <v>23973</v>
      </c>
      <c r="E5239" s="202" t="s">
        <v>18406</v>
      </c>
      <c r="F5239" s="205" t="s">
        <v>23641</v>
      </c>
    </row>
    <row r="5240" spans="1:6" ht="40.5">
      <c r="A5240" s="201" t="s">
        <v>12003</v>
      </c>
      <c r="B5240" s="204" t="s">
        <v>12004</v>
      </c>
      <c r="C5240" s="201" t="s">
        <v>381</v>
      </c>
      <c r="D5240" s="205" t="s">
        <v>19071</v>
      </c>
      <c r="E5240" s="202" t="s">
        <v>18406</v>
      </c>
      <c r="F5240" s="205" t="s">
        <v>6184</v>
      </c>
    </row>
    <row r="5241" spans="1:6" ht="40.5">
      <c r="A5241" s="201" t="s">
        <v>12005</v>
      </c>
      <c r="B5241" s="204" t="s">
        <v>12006</v>
      </c>
      <c r="C5241" s="201" t="s">
        <v>381</v>
      </c>
      <c r="D5241" s="205" t="s">
        <v>14520</v>
      </c>
      <c r="E5241" s="202" t="s">
        <v>18406</v>
      </c>
      <c r="F5241" s="205" t="s">
        <v>23974</v>
      </c>
    </row>
    <row r="5242" spans="1:6" ht="40.5">
      <c r="A5242" s="201" t="s">
        <v>12007</v>
      </c>
      <c r="B5242" s="204" t="s">
        <v>12008</v>
      </c>
      <c r="C5242" s="201" t="s">
        <v>381</v>
      </c>
      <c r="D5242" s="205" t="s">
        <v>14446</v>
      </c>
      <c r="E5242" s="202" t="s">
        <v>18406</v>
      </c>
      <c r="F5242" s="205" t="s">
        <v>9553</v>
      </c>
    </row>
    <row r="5243" spans="1:6" ht="40.5">
      <c r="A5243" s="201" t="s">
        <v>12010</v>
      </c>
      <c r="B5243" s="204" t="s">
        <v>12011</v>
      </c>
      <c r="C5243" s="201" t="s">
        <v>381</v>
      </c>
      <c r="D5243" s="205" t="s">
        <v>23975</v>
      </c>
      <c r="E5243" s="202" t="s">
        <v>18406</v>
      </c>
      <c r="F5243" s="205" t="s">
        <v>23976</v>
      </c>
    </row>
    <row r="5244" spans="1:6" ht="40.5">
      <c r="A5244" s="201" t="s">
        <v>12013</v>
      </c>
      <c r="B5244" s="204" t="s">
        <v>12014</v>
      </c>
      <c r="C5244" s="201" t="s">
        <v>381</v>
      </c>
      <c r="D5244" s="205" t="s">
        <v>18453</v>
      </c>
      <c r="E5244" s="202" t="s">
        <v>18406</v>
      </c>
      <c r="F5244" s="205" t="s">
        <v>23977</v>
      </c>
    </row>
    <row r="5245" spans="1:6" ht="40.5">
      <c r="A5245" s="201" t="s">
        <v>12015</v>
      </c>
      <c r="B5245" s="204" t="s">
        <v>12016</v>
      </c>
      <c r="C5245" s="201" t="s">
        <v>381</v>
      </c>
      <c r="D5245" s="205" t="s">
        <v>23978</v>
      </c>
      <c r="E5245" s="202" t="s">
        <v>18406</v>
      </c>
      <c r="F5245" s="205" t="s">
        <v>23979</v>
      </c>
    </row>
    <row r="5246" spans="1:6" ht="40.5">
      <c r="A5246" s="201">
        <v>99619</v>
      </c>
      <c r="B5246" s="204" t="s">
        <v>12017</v>
      </c>
      <c r="C5246" s="201" t="s">
        <v>381</v>
      </c>
      <c r="D5246" s="205">
        <v>130.94</v>
      </c>
      <c r="E5246" s="202" t="s">
        <v>18406</v>
      </c>
      <c r="F5246" s="205">
        <v>131.47999999999999</v>
      </c>
    </row>
    <row r="5247" spans="1:6" ht="40.5">
      <c r="A5247" s="201" t="s">
        <v>12018</v>
      </c>
      <c r="B5247" s="204" t="s">
        <v>12019</v>
      </c>
      <c r="C5247" s="201" t="s">
        <v>381</v>
      </c>
      <c r="D5247" s="205" t="s">
        <v>23980</v>
      </c>
      <c r="E5247" s="202" t="s">
        <v>18406</v>
      </c>
      <c r="F5247" s="205" t="s">
        <v>23981</v>
      </c>
    </row>
    <row r="5248" spans="1:6" ht="40.5">
      <c r="A5248" s="201" t="s">
        <v>12020</v>
      </c>
      <c r="B5248" s="204" t="s">
        <v>12021</v>
      </c>
      <c r="C5248" s="201" t="s">
        <v>381</v>
      </c>
      <c r="D5248" s="205" t="s">
        <v>23982</v>
      </c>
      <c r="E5248" s="202" t="s">
        <v>18406</v>
      </c>
      <c r="F5248" s="205" t="s">
        <v>5414</v>
      </c>
    </row>
    <row r="5249" spans="1:6" ht="40.5">
      <c r="A5249" s="201" t="s">
        <v>12022</v>
      </c>
      <c r="B5249" s="204" t="s">
        <v>12023</v>
      </c>
      <c r="C5249" s="201" t="s">
        <v>381</v>
      </c>
      <c r="D5249" s="205" t="s">
        <v>22545</v>
      </c>
      <c r="E5249" s="202" t="s">
        <v>18406</v>
      </c>
      <c r="F5249" s="205" t="s">
        <v>23983</v>
      </c>
    </row>
    <row r="5250" spans="1:6" ht="40.5">
      <c r="A5250" s="201" t="s">
        <v>12024</v>
      </c>
      <c r="B5250" s="204" t="s">
        <v>12025</v>
      </c>
      <c r="C5250" s="201" t="s">
        <v>381</v>
      </c>
      <c r="D5250" s="205" t="s">
        <v>23984</v>
      </c>
      <c r="E5250" s="202" t="s">
        <v>18406</v>
      </c>
      <c r="F5250" s="205" t="s">
        <v>23985</v>
      </c>
    </row>
    <row r="5251" spans="1:6" ht="40.5">
      <c r="A5251" s="201" t="s">
        <v>12026</v>
      </c>
      <c r="B5251" s="204" t="s">
        <v>12027</v>
      </c>
      <c r="C5251" s="201" t="s">
        <v>381</v>
      </c>
      <c r="D5251" s="205" t="s">
        <v>23986</v>
      </c>
      <c r="E5251" s="202" t="s">
        <v>18406</v>
      </c>
      <c r="F5251" s="205" t="s">
        <v>23987</v>
      </c>
    </row>
    <row r="5252" spans="1:6" ht="40.5">
      <c r="A5252" s="201" t="s">
        <v>12028</v>
      </c>
      <c r="B5252" s="204" t="s">
        <v>12029</v>
      </c>
      <c r="C5252" s="201" t="s">
        <v>381</v>
      </c>
      <c r="D5252" s="205" t="s">
        <v>23988</v>
      </c>
      <c r="E5252" s="202" t="s">
        <v>18406</v>
      </c>
      <c r="F5252" s="205" t="s">
        <v>23989</v>
      </c>
    </row>
    <row r="5253" spans="1:6" ht="40.5">
      <c r="A5253" s="201" t="s">
        <v>12030</v>
      </c>
      <c r="B5253" s="204" t="s">
        <v>12031</v>
      </c>
      <c r="C5253" s="201" t="s">
        <v>381</v>
      </c>
      <c r="D5253" s="205" t="s">
        <v>23990</v>
      </c>
      <c r="E5253" s="202" t="s">
        <v>18406</v>
      </c>
      <c r="F5253" s="205" t="s">
        <v>23991</v>
      </c>
    </row>
    <row r="5254" spans="1:6" ht="40.5">
      <c r="A5254" s="201" t="s">
        <v>12032</v>
      </c>
      <c r="B5254" s="204" t="s">
        <v>12033</v>
      </c>
      <c r="C5254" s="201" t="s">
        <v>381</v>
      </c>
      <c r="D5254" s="205" t="s">
        <v>12410</v>
      </c>
      <c r="E5254" s="202" t="s">
        <v>18406</v>
      </c>
      <c r="F5254" s="205" t="s">
        <v>21248</v>
      </c>
    </row>
    <row r="5255" spans="1:6" ht="40.5">
      <c r="A5255" s="201" t="s">
        <v>12034</v>
      </c>
      <c r="B5255" s="204" t="s">
        <v>12035</v>
      </c>
      <c r="C5255" s="201" t="s">
        <v>381</v>
      </c>
      <c r="D5255" s="205" t="s">
        <v>23992</v>
      </c>
      <c r="E5255" s="202" t="s">
        <v>18406</v>
      </c>
      <c r="F5255" s="205" t="s">
        <v>17963</v>
      </c>
    </row>
    <row r="5256" spans="1:6" ht="40.5">
      <c r="A5256" s="201" t="s">
        <v>12036</v>
      </c>
      <c r="B5256" s="204" t="s">
        <v>12037</v>
      </c>
      <c r="C5256" s="201" t="s">
        <v>381</v>
      </c>
      <c r="D5256" s="205" t="s">
        <v>23993</v>
      </c>
      <c r="E5256" s="202" t="s">
        <v>18406</v>
      </c>
      <c r="F5256" s="205" t="s">
        <v>23994</v>
      </c>
    </row>
    <row r="5257" spans="1:6" ht="40.5">
      <c r="A5257" s="201" t="s">
        <v>12038</v>
      </c>
      <c r="B5257" s="204" t="s">
        <v>12039</v>
      </c>
      <c r="C5257" s="201" t="s">
        <v>381</v>
      </c>
      <c r="D5257" s="205" t="s">
        <v>23995</v>
      </c>
      <c r="E5257" s="202" t="s">
        <v>18406</v>
      </c>
      <c r="F5257" s="205" t="s">
        <v>17312</v>
      </c>
    </row>
    <row r="5258" spans="1:6" ht="40.5">
      <c r="A5258" s="201" t="s">
        <v>12040</v>
      </c>
      <c r="B5258" s="204" t="s">
        <v>12041</v>
      </c>
      <c r="C5258" s="201" t="s">
        <v>381</v>
      </c>
      <c r="D5258" s="205" t="s">
        <v>23996</v>
      </c>
      <c r="E5258" s="202" t="s">
        <v>18406</v>
      </c>
      <c r="F5258" s="205" t="s">
        <v>23997</v>
      </c>
    </row>
    <row r="5259" spans="1:6" ht="40.5">
      <c r="A5259" s="201" t="s">
        <v>12042</v>
      </c>
      <c r="B5259" s="204" t="s">
        <v>12043</v>
      </c>
      <c r="C5259" s="201" t="s">
        <v>381</v>
      </c>
      <c r="D5259" s="205" t="s">
        <v>23998</v>
      </c>
      <c r="E5259" s="202" t="s">
        <v>18406</v>
      </c>
      <c r="F5259" s="205" t="s">
        <v>23999</v>
      </c>
    </row>
    <row r="5260" spans="1:6" ht="40.5">
      <c r="A5260" s="201" t="s">
        <v>12044</v>
      </c>
      <c r="B5260" s="204" t="s">
        <v>12045</v>
      </c>
      <c r="C5260" s="201" t="s">
        <v>381</v>
      </c>
      <c r="D5260" s="205" t="s">
        <v>24000</v>
      </c>
      <c r="E5260" s="202" t="s">
        <v>18406</v>
      </c>
      <c r="F5260" s="205" t="s">
        <v>24001</v>
      </c>
    </row>
    <row r="5261" spans="1:6" ht="40.5">
      <c r="A5261" s="201" t="s">
        <v>12046</v>
      </c>
      <c r="B5261" s="204" t="s">
        <v>12047</v>
      </c>
      <c r="C5261" s="201" t="s">
        <v>381</v>
      </c>
      <c r="D5261" s="205" t="s">
        <v>24002</v>
      </c>
      <c r="E5261" s="202" t="s">
        <v>18406</v>
      </c>
      <c r="F5261" s="205" t="s">
        <v>24003</v>
      </c>
    </row>
    <row r="5262" spans="1:6" ht="40.5">
      <c r="A5262" s="201" t="s">
        <v>12048</v>
      </c>
      <c r="B5262" s="204" t="s">
        <v>12049</v>
      </c>
      <c r="C5262" s="201" t="s">
        <v>381</v>
      </c>
      <c r="D5262" s="205" t="s">
        <v>24004</v>
      </c>
      <c r="E5262" s="202" t="s">
        <v>18406</v>
      </c>
      <c r="F5262" s="205" t="s">
        <v>24005</v>
      </c>
    </row>
    <row r="5263" spans="1:6" ht="40.5">
      <c r="A5263" s="201" t="s">
        <v>12050</v>
      </c>
      <c r="B5263" s="204" t="s">
        <v>12051</v>
      </c>
      <c r="C5263" s="201" t="s">
        <v>381</v>
      </c>
      <c r="D5263" s="205" t="s">
        <v>24006</v>
      </c>
      <c r="E5263" s="202" t="s">
        <v>18406</v>
      </c>
      <c r="F5263" s="205" t="s">
        <v>24007</v>
      </c>
    </row>
    <row r="5264" spans="1:6" ht="40.5">
      <c r="A5264" s="201" t="s">
        <v>12052</v>
      </c>
      <c r="B5264" s="204" t="s">
        <v>12053</v>
      </c>
      <c r="C5264" s="201" t="s">
        <v>381</v>
      </c>
      <c r="D5264" s="205" t="s">
        <v>24008</v>
      </c>
      <c r="E5264" s="202" t="s">
        <v>18406</v>
      </c>
      <c r="F5264" s="205" t="s">
        <v>24009</v>
      </c>
    </row>
    <row r="5265" spans="1:6" ht="40.5">
      <c r="A5265" s="201" t="s">
        <v>12054</v>
      </c>
      <c r="B5265" s="204" t="s">
        <v>12055</v>
      </c>
      <c r="C5265" s="201" t="s">
        <v>381</v>
      </c>
      <c r="D5265" s="205" t="s">
        <v>24010</v>
      </c>
      <c r="E5265" s="202" t="s">
        <v>18406</v>
      </c>
      <c r="F5265" s="205" t="s">
        <v>24011</v>
      </c>
    </row>
    <row r="5266" spans="1:6" ht="40.5">
      <c r="A5266" s="201" t="s">
        <v>12056</v>
      </c>
      <c r="B5266" s="204" t="s">
        <v>12057</v>
      </c>
      <c r="C5266" s="201" t="s">
        <v>381</v>
      </c>
      <c r="D5266" s="205" t="s">
        <v>9553</v>
      </c>
      <c r="E5266" s="202" t="s">
        <v>18406</v>
      </c>
      <c r="F5266" s="205" t="s">
        <v>24012</v>
      </c>
    </row>
    <row r="5267" spans="1:6" ht="40.5">
      <c r="A5267" s="201" t="s">
        <v>12058</v>
      </c>
      <c r="B5267" s="204" t="s">
        <v>12059</v>
      </c>
      <c r="C5267" s="201" t="s">
        <v>381</v>
      </c>
      <c r="D5267" s="205" t="s">
        <v>23259</v>
      </c>
      <c r="E5267" s="202" t="s">
        <v>18406</v>
      </c>
      <c r="F5267" s="205" t="s">
        <v>24013</v>
      </c>
    </row>
    <row r="5268" spans="1:6" ht="40.5">
      <c r="A5268" s="201" t="s">
        <v>12060</v>
      </c>
      <c r="B5268" s="204" t="s">
        <v>12061</v>
      </c>
      <c r="C5268" s="201" t="s">
        <v>381</v>
      </c>
      <c r="D5268" s="205" t="s">
        <v>10006</v>
      </c>
      <c r="E5268" s="202" t="s">
        <v>18406</v>
      </c>
      <c r="F5268" s="205" t="s">
        <v>20935</v>
      </c>
    </row>
    <row r="5269" spans="1:6" ht="40.5">
      <c r="A5269" s="201" t="s">
        <v>12062</v>
      </c>
      <c r="B5269" s="204" t="s">
        <v>12063</v>
      </c>
      <c r="C5269" s="201" t="s">
        <v>381</v>
      </c>
      <c r="D5269" s="205" t="s">
        <v>24014</v>
      </c>
      <c r="E5269" s="202" t="s">
        <v>18406</v>
      </c>
      <c r="F5269" s="205" t="s">
        <v>22208</v>
      </c>
    </row>
    <row r="5270" spans="1:6" ht="40.5">
      <c r="A5270" s="201" t="s">
        <v>12064</v>
      </c>
      <c r="B5270" s="204" t="s">
        <v>12065</v>
      </c>
      <c r="C5270" s="201" t="s">
        <v>381</v>
      </c>
      <c r="D5270" s="205" t="s">
        <v>24015</v>
      </c>
      <c r="E5270" s="202" t="s">
        <v>18406</v>
      </c>
      <c r="F5270" s="205" t="s">
        <v>24016</v>
      </c>
    </row>
    <row r="5271" spans="1:6" ht="40.5">
      <c r="A5271" s="201" t="s">
        <v>12066</v>
      </c>
      <c r="B5271" s="204" t="s">
        <v>12067</v>
      </c>
      <c r="C5271" s="201" t="s">
        <v>381</v>
      </c>
      <c r="D5271" s="205" t="s">
        <v>24017</v>
      </c>
      <c r="E5271" s="202" t="s">
        <v>18406</v>
      </c>
      <c r="F5271" s="205" t="s">
        <v>24018</v>
      </c>
    </row>
    <row r="5272" spans="1:6" ht="40.5">
      <c r="A5272" s="201" t="s">
        <v>12068</v>
      </c>
      <c r="B5272" s="204" t="s">
        <v>12069</v>
      </c>
      <c r="C5272" s="201" t="s">
        <v>381</v>
      </c>
      <c r="D5272" s="205" t="s">
        <v>24019</v>
      </c>
      <c r="E5272" s="202" t="s">
        <v>18406</v>
      </c>
      <c r="F5272" s="205" t="s">
        <v>24020</v>
      </c>
    </row>
    <row r="5273" spans="1:6" ht="40.5">
      <c r="A5273" s="201" t="s">
        <v>12070</v>
      </c>
      <c r="B5273" s="204" t="s">
        <v>12071</v>
      </c>
      <c r="C5273" s="201" t="s">
        <v>381</v>
      </c>
      <c r="D5273" s="205" t="s">
        <v>24021</v>
      </c>
      <c r="E5273" s="202" t="s">
        <v>18406</v>
      </c>
      <c r="F5273" s="205" t="s">
        <v>24022</v>
      </c>
    </row>
    <row r="5274" spans="1:6" ht="54">
      <c r="A5274" s="201" t="s">
        <v>12072</v>
      </c>
      <c r="B5274" s="204" t="s">
        <v>12073</v>
      </c>
      <c r="C5274" s="201" t="s">
        <v>381</v>
      </c>
      <c r="D5274" s="205" t="s">
        <v>24023</v>
      </c>
      <c r="E5274" s="202" t="s">
        <v>18406</v>
      </c>
      <c r="F5274" s="205" t="s">
        <v>24024</v>
      </c>
    </row>
    <row r="5275" spans="1:6" ht="27">
      <c r="A5275" s="201" t="s">
        <v>12074</v>
      </c>
      <c r="B5275" s="204" t="s">
        <v>12075</v>
      </c>
      <c r="C5275" s="201" t="s">
        <v>381</v>
      </c>
      <c r="D5275" s="205" t="s">
        <v>18635</v>
      </c>
      <c r="E5275" s="202" t="s">
        <v>18406</v>
      </c>
      <c r="F5275" s="205" t="s">
        <v>249</v>
      </c>
    </row>
    <row r="5276" spans="1:6" ht="40.5">
      <c r="A5276" s="201" t="s">
        <v>12077</v>
      </c>
      <c r="B5276" s="204" t="s">
        <v>12078</v>
      </c>
      <c r="C5276" s="201" t="s">
        <v>381</v>
      </c>
      <c r="D5276" s="205" t="s">
        <v>22710</v>
      </c>
      <c r="E5276" s="202" t="s">
        <v>18406</v>
      </c>
      <c r="F5276" s="205" t="s">
        <v>17541</v>
      </c>
    </row>
    <row r="5277" spans="1:6" ht="40.5">
      <c r="A5277" s="201" t="s">
        <v>12080</v>
      </c>
      <c r="B5277" s="204" t="s">
        <v>12081</v>
      </c>
      <c r="C5277" s="201" t="s">
        <v>381</v>
      </c>
      <c r="D5277" s="205" t="s">
        <v>24025</v>
      </c>
      <c r="E5277" s="202" t="s">
        <v>18406</v>
      </c>
      <c r="F5277" s="205" t="s">
        <v>22787</v>
      </c>
    </row>
    <row r="5278" spans="1:6" ht="40.5">
      <c r="A5278" s="201" t="s">
        <v>12082</v>
      </c>
      <c r="B5278" s="204" t="s">
        <v>12083</v>
      </c>
      <c r="C5278" s="201" t="s">
        <v>381</v>
      </c>
      <c r="D5278" s="205" t="s">
        <v>24026</v>
      </c>
      <c r="E5278" s="202" t="s">
        <v>18406</v>
      </c>
      <c r="F5278" s="205" t="s">
        <v>15977</v>
      </c>
    </row>
    <row r="5279" spans="1:6" ht="40.5">
      <c r="A5279" s="201" t="s">
        <v>12085</v>
      </c>
      <c r="B5279" s="204" t="s">
        <v>12086</v>
      </c>
      <c r="C5279" s="201" t="s">
        <v>381</v>
      </c>
      <c r="D5279" s="205" t="s">
        <v>1400</v>
      </c>
      <c r="E5279" s="202" t="s">
        <v>18406</v>
      </c>
      <c r="F5279" s="205" t="s">
        <v>19507</v>
      </c>
    </row>
    <row r="5280" spans="1:6" ht="40.5">
      <c r="A5280" s="201" t="s">
        <v>12088</v>
      </c>
      <c r="B5280" s="204" t="s">
        <v>12089</v>
      </c>
      <c r="C5280" s="201" t="s">
        <v>381</v>
      </c>
      <c r="D5280" s="205" t="s">
        <v>24027</v>
      </c>
      <c r="E5280" s="202" t="s">
        <v>18406</v>
      </c>
      <c r="F5280" s="205" t="s">
        <v>22984</v>
      </c>
    </row>
    <row r="5281" spans="1:6" ht="40.5">
      <c r="A5281" s="201" t="s">
        <v>12090</v>
      </c>
      <c r="B5281" s="204" t="s">
        <v>12091</v>
      </c>
      <c r="C5281" s="201" t="s">
        <v>381</v>
      </c>
      <c r="D5281" s="205" t="s">
        <v>19717</v>
      </c>
      <c r="E5281" s="202" t="s">
        <v>18406</v>
      </c>
      <c r="F5281" s="205" t="s">
        <v>5740</v>
      </c>
    </row>
    <row r="5282" spans="1:6" ht="40.5">
      <c r="A5282" s="201" t="s">
        <v>12093</v>
      </c>
      <c r="B5282" s="204" t="s">
        <v>12094</v>
      </c>
      <c r="C5282" s="201" t="s">
        <v>381</v>
      </c>
      <c r="D5282" s="205" t="s">
        <v>8790</v>
      </c>
      <c r="E5282" s="202" t="s">
        <v>18406</v>
      </c>
      <c r="F5282" s="205" t="s">
        <v>2756</v>
      </c>
    </row>
    <row r="5283" spans="1:6" ht="40.5">
      <c r="A5283" s="201" t="s">
        <v>12096</v>
      </c>
      <c r="B5283" s="204" t="s">
        <v>12097</v>
      </c>
      <c r="C5283" s="201" t="s">
        <v>381</v>
      </c>
      <c r="D5283" s="205" t="s">
        <v>10717</v>
      </c>
      <c r="E5283" s="202" t="s">
        <v>18406</v>
      </c>
      <c r="F5283" s="205" t="s">
        <v>24028</v>
      </c>
    </row>
    <row r="5284" spans="1:6" ht="40.5">
      <c r="A5284" s="201" t="s">
        <v>12098</v>
      </c>
      <c r="B5284" s="204" t="s">
        <v>12099</v>
      </c>
      <c r="C5284" s="201" t="s">
        <v>381</v>
      </c>
      <c r="D5284" s="205" t="s">
        <v>17099</v>
      </c>
      <c r="E5284" s="202" t="s">
        <v>18406</v>
      </c>
      <c r="F5284" s="205" t="s">
        <v>18067</v>
      </c>
    </row>
    <row r="5285" spans="1:6" ht="40.5">
      <c r="A5285" s="201" t="s">
        <v>12101</v>
      </c>
      <c r="B5285" s="204" t="s">
        <v>12102</v>
      </c>
      <c r="C5285" s="201" t="s">
        <v>381</v>
      </c>
      <c r="D5285" s="205" t="s">
        <v>5793</v>
      </c>
      <c r="E5285" s="202" t="s">
        <v>18406</v>
      </c>
      <c r="F5285" s="205" t="s">
        <v>17952</v>
      </c>
    </row>
    <row r="5286" spans="1:6" ht="40.5">
      <c r="A5286" s="201" t="s">
        <v>12104</v>
      </c>
      <c r="B5286" s="204" t="s">
        <v>12105</v>
      </c>
      <c r="C5286" s="201" t="s">
        <v>381</v>
      </c>
      <c r="D5286" s="205" t="s">
        <v>10119</v>
      </c>
      <c r="E5286" s="202" t="s">
        <v>18406</v>
      </c>
      <c r="F5286" s="205" t="s">
        <v>24029</v>
      </c>
    </row>
    <row r="5287" spans="1:6" ht="40.5">
      <c r="A5287" s="201" t="s">
        <v>12106</v>
      </c>
      <c r="B5287" s="204" t="s">
        <v>12107</v>
      </c>
      <c r="C5287" s="201" t="s">
        <v>381</v>
      </c>
      <c r="D5287" s="205" t="s">
        <v>17319</v>
      </c>
      <c r="E5287" s="202" t="s">
        <v>18406</v>
      </c>
      <c r="F5287" s="205" t="s">
        <v>8266</v>
      </c>
    </row>
    <row r="5288" spans="1:6" ht="40.5">
      <c r="A5288" s="201" t="s">
        <v>12108</v>
      </c>
      <c r="B5288" s="204" t="s">
        <v>12109</v>
      </c>
      <c r="C5288" s="201" t="s">
        <v>381</v>
      </c>
      <c r="D5288" s="205" t="s">
        <v>6445</v>
      </c>
      <c r="E5288" s="202" t="s">
        <v>18406</v>
      </c>
      <c r="F5288" s="205" t="s">
        <v>6110</v>
      </c>
    </row>
    <row r="5289" spans="1:6" ht="40.5">
      <c r="A5289" s="201" t="s">
        <v>12110</v>
      </c>
      <c r="B5289" s="204" t="s">
        <v>12111</v>
      </c>
      <c r="C5289" s="201" t="s">
        <v>381</v>
      </c>
      <c r="D5289" s="205" t="s">
        <v>16295</v>
      </c>
      <c r="E5289" s="202" t="s">
        <v>18406</v>
      </c>
      <c r="F5289" s="205" t="s">
        <v>3198</v>
      </c>
    </row>
    <row r="5290" spans="1:6" ht="27">
      <c r="A5290" s="201" t="s">
        <v>12112</v>
      </c>
      <c r="B5290" s="204" t="s">
        <v>12113</v>
      </c>
      <c r="C5290" s="201" t="s">
        <v>381</v>
      </c>
      <c r="D5290" s="205" t="s">
        <v>12365</v>
      </c>
      <c r="E5290" s="202" t="s">
        <v>18406</v>
      </c>
      <c r="F5290" s="205" t="s">
        <v>12079</v>
      </c>
    </row>
    <row r="5291" spans="1:6" ht="27">
      <c r="A5291" s="201" t="s">
        <v>12115</v>
      </c>
      <c r="B5291" s="204" t="s">
        <v>12116</v>
      </c>
      <c r="C5291" s="201" t="s">
        <v>381</v>
      </c>
      <c r="D5291" s="205" t="s">
        <v>8219</v>
      </c>
      <c r="E5291" s="202" t="s">
        <v>18406</v>
      </c>
      <c r="F5291" s="205" t="s">
        <v>17498</v>
      </c>
    </row>
    <row r="5292" spans="1:6" ht="27">
      <c r="A5292" s="201" t="s">
        <v>12118</v>
      </c>
      <c r="B5292" s="204" t="s">
        <v>12119</v>
      </c>
      <c r="C5292" s="201" t="s">
        <v>381</v>
      </c>
      <c r="D5292" s="205" t="s">
        <v>11092</v>
      </c>
      <c r="E5292" s="202" t="s">
        <v>18406</v>
      </c>
      <c r="F5292" s="205" t="s">
        <v>24030</v>
      </c>
    </row>
    <row r="5293" spans="1:6" ht="54">
      <c r="A5293" s="201" t="s">
        <v>12120</v>
      </c>
      <c r="B5293" s="204" t="s">
        <v>12121</v>
      </c>
      <c r="C5293" s="201" t="s">
        <v>381</v>
      </c>
      <c r="D5293" s="205" t="s">
        <v>24031</v>
      </c>
      <c r="E5293" s="202" t="s">
        <v>18406</v>
      </c>
      <c r="F5293" s="205" t="s">
        <v>24032</v>
      </c>
    </row>
    <row r="5294" spans="1:6" ht="54">
      <c r="A5294" s="201" t="s">
        <v>12122</v>
      </c>
      <c r="B5294" s="204" t="s">
        <v>12123</v>
      </c>
      <c r="C5294" s="201" t="s">
        <v>381</v>
      </c>
      <c r="D5294" s="205" t="s">
        <v>24033</v>
      </c>
      <c r="E5294" s="202" t="s">
        <v>18406</v>
      </c>
      <c r="F5294" s="205" t="s">
        <v>24034</v>
      </c>
    </row>
    <row r="5295" spans="1:6" ht="54">
      <c r="A5295" s="201" t="s">
        <v>12124</v>
      </c>
      <c r="B5295" s="204" t="s">
        <v>12125</v>
      </c>
      <c r="C5295" s="201" t="s">
        <v>381</v>
      </c>
      <c r="D5295" s="205" t="s">
        <v>24035</v>
      </c>
      <c r="E5295" s="202" t="s">
        <v>18406</v>
      </c>
      <c r="F5295" s="205" t="s">
        <v>24036</v>
      </c>
    </row>
    <row r="5296" spans="1:6" ht="54">
      <c r="A5296" s="201" t="s">
        <v>12127</v>
      </c>
      <c r="B5296" s="204" t="s">
        <v>12128</v>
      </c>
      <c r="C5296" s="201" t="s">
        <v>381</v>
      </c>
      <c r="D5296" s="205" t="s">
        <v>24037</v>
      </c>
      <c r="E5296" s="202" t="s">
        <v>18406</v>
      </c>
      <c r="F5296" s="205" t="s">
        <v>24038</v>
      </c>
    </row>
    <row r="5297" spans="1:6" ht="54">
      <c r="A5297" s="201" t="s">
        <v>12129</v>
      </c>
      <c r="B5297" s="204" t="s">
        <v>12130</v>
      </c>
      <c r="C5297" s="201" t="s">
        <v>381</v>
      </c>
      <c r="D5297" s="205" t="s">
        <v>24039</v>
      </c>
      <c r="E5297" s="202" t="s">
        <v>18406</v>
      </c>
      <c r="F5297" s="205" t="s">
        <v>24040</v>
      </c>
    </row>
    <row r="5298" spans="1:6" ht="54">
      <c r="A5298" s="201" t="s">
        <v>12131</v>
      </c>
      <c r="B5298" s="204" t="s">
        <v>12132</v>
      </c>
      <c r="C5298" s="201" t="s">
        <v>381</v>
      </c>
      <c r="D5298" s="205" t="s">
        <v>24041</v>
      </c>
      <c r="E5298" s="202" t="s">
        <v>18406</v>
      </c>
      <c r="F5298" s="205" t="s">
        <v>24042</v>
      </c>
    </row>
    <row r="5299" spans="1:6" ht="67.5">
      <c r="A5299" s="201" t="s">
        <v>12133</v>
      </c>
      <c r="B5299" s="204" t="s">
        <v>12134</v>
      </c>
      <c r="C5299" s="201" t="s">
        <v>381</v>
      </c>
      <c r="D5299" s="205" t="s">
        <v>24043</v>
      </c>
      <c r="E5299" s="202" t="s">
        <v>18406</v>
      </c>
      <c r="F5299" s="205" t="s">
        <v>24044</v>
      </c>
    </row>
    <row r="5300" spans="1:6" ht="67.5">
      <c r="A5300" s="201" t="s">
        <v>12135</v>
      </c>
      <c r="B5300" s="204" t="s">
        <v>12136</v>
      </c>
      <c r="C5300" s="201" t="s">
        <v>381</v>
      </c>
      <c r="D5300" s="205" t="s">
        <v>24045</v>
      </c>
      <c r="E5300" s="202" t="s">
        <v>18406</v>
      </c>
      <c r="F5300" s="205" t="s">
        <v>24046</v>
      </c>
    </row>
    <row r="5301" spans="1:6" ht="67.5">
      <c r="A5301" s="201" t="s">
        <v>12137</v>
      </c>
      <c r="B5301" s="204" t="s">
        <v>12138</v>
      </c>
      <c r="C5301" s="201" t="s">
        <v>381</v>
      </c>
      <c r="D5301" s="205" t="s">
        <v>24047</v>
      </c>
      <c r="E5301" s="202" t="s">
        <v>18406</v>
      </c>
      <c r="F5301" s="205" t="s">
        <v>24048</v>
      </c>
    </row>
    <row r="5302" spans="1:6" ht="67.5">
      <c r="A5302" s="201" t="s">
        <v>12139</v>
      </c>
      <c r="B5302" s="204" t="s">
        <v>12140</v>
      </c>
      <c r="C5302" s="201" t="s">
        <v>381</v>
      </c>
      <c r="D5302" s="205" t="s">
        <v>24049</v>
      </c>
      <c r="E5302" s="202" t="s">
        <v>18406</v>
      </c>
      <c r="F5302" s="205" t="s">
        <v>24050</v>
      </c>
    </row>
    <row r="5303" spans="1:6" ht="67.5">
      <c r="A5303" s="201" t="s">
        <v>12141</v>
      </c>
      <c r="B5303" s="204" t="s">
        <v>12142</v>
      </c>
      <c r="C5303" s="201" t="s">
        <v>381</v>
      </c>
      <c r="D5303" s="205" t="s">
        <v>24051</v>
      </c>
      <c r="E5303" s="202" t="s">
        <v>18406</v>
      </c>
      <c r="F5303" s="205" t="s">
        <v>24052</v>
      </c>
    </row>
    <row r="5304" spans="1:6" ht="67.5">
      <c r="A5304" s="201" t="s">
        <v>12143</v>
      </c>
      <c r="B5304" s="204" t="s">
        <v>12144</v>
      </c>
      <c r="C5304" s="201" t="s">
        <v>381</v>
      </c>
      <c r="D5304" s="205" t="s">
        <v>5838</v>
      </c>
      <c r="E5304" s="202" t="s">
        <v>18406</v>
      </c>
      <c r="F5304" s="205" t="s">
        <v>24053</v>
      </c>
    </row>
    <row r="5305" spans="1:6" ht="67.5">
      <c r="A5305" s="201" t="s">
        <v>12146</v>
      </c>
      <c r="B5305" s="204" t="s">
        <v>12147</v>
      </c>
      <c r="C5305" s="201" t="s">
        <v>381</v>
      </c>
      <c r="D5305" s="205" t="s">
        <v>24054</v>
      </c>
      <c r="E5305" s="202" t="s">
        <v>18406</v>
      </c>
      <c r="F5305" s="205" t="s">
        <v>24055</v>
      </c>
    </row>
    <row r="5306" spans="1:6" ht="67.5">
      <c r="A5306" s="201" t="s">
        <v>12148</v>
      </c>
      <c r="B5306" s="204" t="s">
        <v>12149</v>
      </c>
      <c r="C5306" s="201" t="s">
        <v>381</v>
      </c>
      <c r="D5306" s="205" t="s">
        <v>24056</v>
      </c>
      <c r="E5306" s="202" t="s">
        <v>18406</v>
      </c>
      <c r="F5306" s="205" t="s">
        <v>24057</v>
      </c>
    </row>
    <row r="5307" spans="1:6" ht="67.5">
      <c r="A5307" s="201" t="s">
        <v>12150</v>
      </c>
      <c r="B5307" s="204" t="s">
        <v>12151</v>
      </c>
      <c r="C5307" s="201" t="s">
        <v>381</v>
      </c>
      <c r="D5307" s="205" t="s">
        <v>24058</v>
      </c>
      <c r="E5307" s="202" t="s">
        <v>18406</v>
      </c>
      <c r="F5307" s="205" t="s">
        <v>24059</v>
      </c>
    </row>
    <row r="5308" spans="1:6" ht="67.5">
      <c r="A5308" s="201" t="s">
        <v>12152</v>
      </c>
      <c r="B5308" s="204" t="s">
        <v>12153</v>
      </c>
      <c r="C5308" s="201" t="s">
        <v>381</v>
      </c>
      <c r="D5308" s="205" t="s">
        <v>24060</v>
      </c>
      <c r="E5308" s="202" t="s">
        <v>18406</v>
      </c>
      <c r="F5308" s="205" t="s">
        <v>24061</v>
      </c>
    </row>
    <row r="5309" spans="1:6" ht="67.5">
      <c r="A5309" s="201" t="s">
        <v>12154</v>
      </c>
      <c r="B5309" s="204" t="s">
        <v>12155</v>
      </c>
      <c r="C5309" s="201" t="s">
        <v>381</v>
      </c>
      <c r="D5309" s="205" t="s">
        <v>24062</v>
      </c>
      <c r="E5309" s="202" t="s">
        <v>18406</v>
      </c>
      <c r="F5309" s="205" t="s">
        <v>24063</v>
      </c>
    </row>
    <row r="5310" spans="1:6" ht="67.5">
      <c r="A5310" s="201" t="s">
        <v>12156</v>
      </c>
      <c r="B5310" s="204" t="s">
        <v>12157</v>
      </c>
      <c r="C5310" s="201" t="s">
        <v>381</v>
      </c>
      <c r="D5310" s="205" t="s">
        <v>24064</v>
      </c>
      <c r="E5310" s="202" t="s">
        <v>18406</v>
      </c>
      <c r="F5310" s="205" t="s">
        <v>24065</v>
      </c>
    </row>
    <row r="5311" spans="1:6" ht="67.5">
      <c r="A5311" s="201" t="s">
        <v>12158</v>
      </c>
      <c r="B5311" s="204" t="s">
        <v>12159</v>
      </c>
      <c r="C5311" s="201" t="s">
        <v>381</v>
      </c>
      <c r="D5311" s="205" t="s">
        <v>24066</v>
      </c>
      <c r="E5311" s="202" t="s">
        <v>18406</v>
      </c>
      <c r="F5311" s="205" t="s">
        <v>24067</v>
      </c>
    </row>
    <row r="5312" spans="1:6" ht="67.5">
      <c r="A5312" s="201" t="s">
        <v>12160</v>
      </c>
      <c r="B5312" s="204" t="s">
        <v>12161</v>
      </c>
      <c r="C5312" s="201" t="s">
        <v>381</v>
      </c>
      <c r="D5312" s="205" t="s">
        <v>24068</v>
      </c>
      <c r="E5312" s="202" t="s">
        <v>18406</v>
      </c>
      <c r="F5312" s="205" t="s">
        <v>24069</v>
      </c>
    </row>
    <row r="5313" spans="1:6" ht="67.5">
      <c r="A5313" s="201" t="s">
        <v>12162</v>
      </c>
      <c r="B5313" s="204" t="s">
        <v>12163</v>
      </c>
      <c r="C5313" s="201" t="s">
        <v>381</v>
      </c>
      <c r="D5313" s="205" t="s">
        <v>24070</v>
      </c>
      <c r="E5313" s="202" t="s">
        <v>18406</v>
      </c>
      <c r="F5313" s="205" t="s">
        <v>24071</v>
      </c>
    </row>
    <row r="5314" spans="1:6" ht="67.5">
      <c r="A5314" s="201" t="s">
        <v>12164</v>
      </c>
      <c r="B5314" s="204" t="s">
        <v>12165</v>
      </c>
      <c r="C5314" s="201" t="s">
        <v>381</v>
      </c>
      <c r="D5314" s="205" t="s">
        <v>24072</v>
      </c>
      <c r="E5314" s="202" t="s">
        <v>18406</v>
      </c>
      <c r="F5314" s="205" t="s">
        <v>24073</v>
      </c>
    </row>
    <row r="5315" spans="1:6" ht="67.5">
      <c r="A5315" s="201" t="s">
        <v>12166</v>
      </c>
      <c r="B5315" s="204" t="s">
        <v>12167</v>
      </c>
      <c r="C5315" s="201" t="s">
        <v>381</v>
      </c>
      <c r="D5315" s="205" t="s">
        <v>24074</v>
      </c>
      <c r="E5315" s="202" t="s">
        <v>18406</v>
      </c>
      <c r="F5315" s="205" t="s">
        <v>24075</v>
      </c>
    </row>
    <row r="5316" spans="1:6" ht="67.5">
      <c r="A5316" s="201" t="s">
        <v>12168</v>
      </c>
      <c r="B5316" s="204" t="s">
        <v>12169</v>
      </c>
      <c r="C5316" s="201" t="s">
        <v>381</v>
      </c>
      <c r="D5316" s="205" t="s">
        <v>24076</v>
      </c>
      <c r="E5316" s="202" t="s">
        <v>18406</v>
      </c>
      <c r="F5316" s="205" t="s">
        <v>24077</v>
      </c>
    </row>
    <row r="5317" spans="1:6" ht="67.5">
      <c r="A5317" s="201" t="s">
        <v>12170</v>
      </c>
      <c r="B5317" s="204" t="s">
        <v>12171</v>
      </c>
      <c r="C5317" s="201" t="s">
        <v>381</v>
      </c>
      <c r="D5317" s="205" t="s">
        <v>24078</v>
      </c>
      <c r="E5317" s="202" t="s">
        <v>18406</v>
      </c>
      <c r="F5317" s="205" t="s">
        <v>24079</v>
      </c>
    </row>
    <row r="5318" spans="1:6" ht="67.5">
      <c r="A5318" s="201" t="s">
        <v>12172</v>
      </c>
      <c r="B5318" s="204" t="s">
        <v>12173</v>
      </c>
      <c r="C5318" s="201" t="s">
        <v>381</v>
      </c>
      <c r="D5318" s="205" t="s">
        <v>24080</v>
      </c>
      <c r="E5318" s="202" t="s">
        <v>18406</v>
      </c>
      <c r="F5318" s="205" t="s">
        <v>23718</v>
      </c>
    </row>
    <row r="5319" spans="1:6" ht="67.5">
      <c r="A5319" s="201" t="s">
        <v>12174</v>
      </c>
      <c r="B5319" s="204" t="s">
        <v>12175</v>
      </c>
      <c r="C5319" s="201" t="s">
        <v>381</v>
      </c>
      <c r="D5319" s="205" t="s">
        <v>24081</v>
      </c>
      <c r="E5319" s="202" t="s">
        <v>18406</v>
      </c>
      <c r="F5319" s="205" t="s">
        <v>24082</v>
      </c>
    </row>
    <row r="5320" spans="1:6" ht="67.5">
      <c r="A5320" s="201" t="s">
        <v>12176</v>
      </c>
      <c r="B5320" s="204" t="s">
        <v>12177</v>
      </c>
      <c r="C5320" s="201" t="s">
        <v>381</v>
      </c>
      <c r="D5320" s="205" t="s">
        <v>24083</v>
      </c>
      <c r="E5320" s="202" t="s">
        <v>18406</v>
      </c>
      <c r="F5320" s="205" t="s">
        <v>24084</v>
      </c>
    </row>
    <row r="5321" spans="1:6" ht="67.5">
      <c r="A5321" s="201" t="s">
        <v>12178</v>
      </c>
      <c r="B5321" s="204" t="s">
        <v>12179</v>
      </c>
      <c r="C5321" s="201" t="s">
        <v>381</v>
      </c>
      <c r="D5321" s="205" t="s">
        <v>24085</v>
      </c>
      <c r="E5321" s="202" t="s">
        <v>18406</v>
      </c>
      <c r="F5321" s="205" t="s">
        <v>12196</v>
      </c>
    </row>
    <row r="5322" spans="1:6" ht="67.5">
      <c r="A5322" s="201" t="s">
        <v>12180</v>
      </c>
      <c r="B5322" s="204" t="s">
        <v>12181</v>
      </c>
      <c r="C5322" s="201" t="s">
        <v>381</v>
      </c>
      <c r="D5322" s="205" t="s">
        <v>24086</v>
      </c>
      <c r="E5322" s="202" t="s">
        <v>18406</v>
      </c>
      <c r="F5322" s="205" t="s">
        <v>24087</v>
      </c>
    </row>
    <row r="5323" spans="1:6" ht="67.5">
      <c r="A5323" s="201" t="s">
        <v>12182</v>
      </c>
      <c r="B5323" s="204" t="s">
        <v>12183</v>
      </c>
      <c r="C5323" s="201" t="s">
        <v>381</v>
      </c>
      <c r="D5323" s="205" t="s">
        <v>24088</v>
      </c>
      <c r="E5323" s="202" t="s">
        <v>18406</v>
      </c>
      <c r="F5323" s="205" t="s">
        <v>18005</v>
      </c>
    </row>
    <row r="5324" spans="1:6" ht="67.5">
      <c r="A5324" s="201" t="s">
        <v>12184</v>
      </c>
      <c r="B5324" s="204" t="s">
        <v>12185</v>
      </c>
      <c r="C5324" s="201" t="s">
        <v>381</v>
      </c>
      <c r="D5324" s="205" t="s">
        <v>24089</v>
      </c>
      <c r="E5324" s="202" t="s">
        <v>18406</v>
      </c>
      <c r="F5324" s="205" t="s">
        <v>24090</v>
      </c>
    </row>
    <row r="5325" spans="1:6" ht="67.5">
      <c r="A5325" s="201" t="s">
        <v>12186</v>
      </c>
      <c r="B5325" s="204" t="s">
        <v>12187</v>
      </c>
      <c r="C5325" s="201" t="s">
        <v>381</v>
      </c>
      <c r="D5325" s="205" t="s">
        <v>24091</v>
      </c>
      <c r="E5325" s="202" t="s">
        <v>18406</v>
      </c>
      <c r="F5325" s="205" t="s">
        <v>24092</v>
      </c>
    </row>
    <row r="5326" spans="1:6" ht="67.5">
      <c r="A5326" s="201" t="s">
        <v>12188</v>
      </c>
      <c r="B5326" s="204" t="s">
        <v>12189</v>
      </c>
      <c r="C5326" s="201" t="s">
        <v>381</v>
      </c>
      <c r="D5326" s="205" t="s">
        <v>24093</v>
      </c>
      <c r="E5326" s="202" t="s">
        <v>18406</v>
      </c>
      <c r="F5326" s="205" t="s">
        <v>24094</v>
      </c>
    </row>
    <row r="5327" spans="1:6" ht="67.5">
      <c r="A5327" s="201" t="s">
        <v>12190</v>
      </c>
      <c r="B5327" s="204" t="s">
        <v>12191</v>
      </c>
      <c r="C5327" s="201" t="s">
        <v>381</v>
      </c>
      <c r="D5327" s="205" t="s">
        <v>24095</v>
      </c>
      <c r="E5327" s="202" t="s">
        <v>18406</v>
      </c>
      <c r="F5327" s="205" t="s">
        <v>24096</v>
      </c>
    </row>
    <row r="5328" spans="1:6" ht="67.5">
      <c r="A5328" s="201" t="s">
        <v>12192</v>
      </c>
      <c r="B5328" s="204" t="s">
        <v>12193</v>
      </c>
      <c r="C5328" s="201" t="s">
        <v>381</v>
      </c>
      <c r="D5328" s="205" t="s">
        <v>24097</v>
      </c>
      <c r="E5328" s="202" t="s">
        <v>18406</v>
      </c>
      <c r="F5328" s="205" t="s">
        <v>24098</v>
      </c>
    </row>
    <row r="5329" spans="1:6" ht="67.5">
      <c r="A5329" s="201" t="s">
        <v>12194</v>
      </c>
      <c r="B5329" s="204" t="s">
        <v>12195</v>
      </c>
      <c r="C5329" s="201" t="s">
        <v>381</v>
      </c>
      <c r="D5329" s="205" t="s">
        <v>24099</v>
      </c>
      <c r="E5329" s="202" t="s">
        <v>18406</v>
      </c>
      <c r="F5329" s="205" t="s">
        <v>24100</v>
      </c>
    </row>
    <row r="5330" spans="1:6" ht="27">
      <c r="A5330" s="201" t="s">
        <v>12197</v>
      </c>
      <c r="B5330" s="204" t="s">
        <v>12198</v>
      </c>
      <c r="C5330" s="201" t="s">
        <v>381</v>
      </c>
      <c r="D5330" s="205" t="s">
        <v>24101</v>
      </c>
      <c r="E5330" s="202" t="s">
        <v>18406</v>
      </c>
      <c r="F5330" s="205" t="s">
        <v>24102</v>
      </c>
    </row>
    <row r="5331" spans="1:6" ht="27">
      <c r="A5331" s="201" t="s">
        <v>12199</v>
      </c>
      <c r="B5331" s="204" t="s">
        <v>12200</v>
      </c>
      <c r="C5331" s="201" t="s">
        <v>381</v>
      </c>
      <c r="D5331" s="205" t="s">
        <v>24103</v>
      </c>
      <c r="E5331" s="202" t="s">
        <v>18406</v>
      </c>
      <c r="F5331" s="205" t="s">
        <v>24104</v>
      </c>
    </row>
    <row r="5332" spans="1:6" ht="27">
      <c r="A5332" s="201" t="s">
        <v>12201</v>
      </c>
      <c r="B5332" s="204" t="s">
        <v>12202</v>
      </c>
      <c r="C5332" s="201" t="s">
        <v>381</v>
      </c>
      <c r="D5332" s="205" t="s">
        <v>24105</v>
      </c>
      <c r="E5332" s="202" t="s">
        <v>18406</v>
      </c>
      <c r="F5332" s="205" t="s">
        <v>24106</v>
      </c>
    </row>
    <row r="5333" spans="1:6" ht="40.5">
      <c r="A5333" s="201" t="s">
        <v>12203</v>
      </c>
      <c r="B5333" s="204" t="s">
        <v>12204</v>
      </c>
      <c r="C5333" s="201" t="s">
        <v>381</v>
      </c>
      <c r="D5333" s="205" t="s">
        <v>24107</v>
      </c>
      <c r="E5333" s="202" t="s">
        <v>18406</v>
      </c>
      <c r="F5333" s="205" t="s">
        <v>24108</v>
      </c>
    </row>
    <row r="5334" spans="1:6" ht="67.5">
      <c r="A5334" s="201" t="s">
        <v>12205</v>
      </c>
      <c r="B5334" s="204" t="s">
        <v>12206</v>
      </c>
      <c r="C5334" s="201" t="s">
        <v>381</v>
      </c>
      <c r="D5334" s="205" t="s">
        <v>24109</v>
      </c>
      <c r="E5334" s="202" t="s">
        <v>18406</v>
      </c>
      <c r="F5334" s="205" t="s">
        <v>24110</v>
      </c>
    </row>
    <row r="5335" spans="1:6" ht="27">
      <c r="A5335" s="201" t="s">
        <v>12208</v>
      </c>
      <c r="B5335" s="204" t="s">
        <v>12209</v>
      </c>
      <c r="C5335" s="201" t="s">
        <v>381</v>
      </c>
      <c r="D5335" s="205" t="s">
        <v>5560</v>
      </c>
      <c r="E5335" s="202" t="s">
        <v>18406</v>
      </c>
      <c r="F5335" s="205" t="s">
        <v>3802</v>
      </c>
    </row>
    <row r="5336" spans="1:6" ht="40.5">
      <c r="A5336" s="201" t="s">
        <v>12211</v>
      </c>
      <c r="B5336" s="204" t="s">
        <v>12212</v>
      </c>
      <c r="C5336" s="201" t="s">
        <v>381</v>
      </c>
      <c r="D5336" s="205" t="s">
        <v>24111</v>
      </c>
      <c r="E5336" s="202" t="s">
        <v>18406</v>
      </c>
      <c r="F5336" s="205" t="s">
        <v>24112</v>
      </c>
    </row>
    <row r="5337" spans="1:6" ht="27">
      <c r="A5337" s="201" t="s">
        <v>12214</v>
      </c>
      <c r="B5337" s="204" t="s">
        <v>12215</v>
      </c>
      <c r="C5337" s="201" t="s">
        <v>381</v>
      </c>
      <c r="D5337" s="205" t="s">
        <v>24113</v>
      </c>
      <c r="E5337" s="202" t="s">
        <v>18406</v>
      </c>
      <c r="F5337" s="205" t="s">
        <v>6245</v>
      </c>
    </row>
    <row r="5338" spans="1:6" ht="27">
      <c r="A5338" s="201" t="s">
        <v>12216</v>
      </c>
      <c r="B5338" s="204" t="s">
        <v>12217</v>
      </c>
      <c r="C5338" s="201" t="s">
        <v>381</v>
      </c>
      <c r="D5338" s="205" t="s">
        <v>17890</v>
      </c>
      <c r="E5338" s="202" t="s">
        <v>18406</v>
      </c>
      <c r="F5338" s="205" t="s">
        <v>17864</v>
      </c>
    </row>
    <row r="5339" spans="1:6" ht="40.5">
      <c r="A5339" s="201" t="s">
        <v>12218</v>
      </c>
      <c r="B5339" s="204" t="s">
        <v>12219</v>
      </c>
      <c r="C5339" s="201" t="s">
        <v>381</v>
      </c>
      <c r="D5339" s="205" t="s">
        <v>24114</v>
      </c>
      <c r="E5339" s="202" t="s">
        <v>18406</v>
      </c>
      <c r="F5339" s="205" t="s">
        <v>24115</v>
      </c>
    </row>
    <row r="5340" spans="1:6" ht="27">
      <c r="A5340" s="201" t="s">
        <v>12221</v>
      </c>
      <c r="B5340" s="204" t="s">
        <v>12222</v>
      </c>
      <c r="C5340" s="201" t="s">
        <v>381</v>
      </c>
      <c r="D5340" s="205" t="s">
        <v>24116</v>
      </c>
      <c r="E5340" s="202" t="s">
        <v>18406</v>
      </c>
      <c r="F5340" s="205" t="s">
        <v>24117</v>
      </c>
    </row>
    <row r="5341" spans="1:6" ht="40.5">
      <c r="A5341" s="201" t="s">
        <v>12223</v>
      </c>
      <c r="B5341" s="204" t="s">
        <v>12224</v>
      </c>
      <c r="C5341" s="201" t="s">
        <v>217</v>
      </c>
      <c r="D5341" s="205" t="s">
        <v>13670</v>
      </c>
      <c r="E5341" s="202" t="s">
        <v>18406</v>
      </c>
      <c r="F5341" s="205" t="s">
        <v>11190</v>
      </c>
    </row>
    <row r="5342" spans="1:6" ht="40.5">
      <c r="A5342" s="201" t="s">
        <v>12225</v>
      </c>
      <c r="B5342" s="204" t="s">
        <v>12226</v>
      </c>
      <c r="C5342" s="201" t="s">
        <v>217</v>
      </c>
      <c r="D5342" s="205" t="s">
        <v>13086</v>
      </c>
      <c r="E5342" s="202" t="s">
        <v>18406</v>
      </c>
      <c r="F5342" s="205" t="s">
        <v>7860</v>
      </c>
    </row>
    <row r="5343" spans="1:6" ht="54">
      <c r="A5343" s="201" t="s">
        <v>12227</v>
      </c>
      <c r="B5343" s="204" t="s">
        <v>12228</v>
      </c>
      <c r="C5343" s="201" t="s">
        <v>217</v>
      </c>
      <c r="D5343" s="205" t="s">
        <v>17373</v>
      </c>
      <c r="E5343" s="202" t="s">
        <v>18406</v>
      </c>
      <c r="F5343" s="205" t="s">
        <v>17099</v>
      </c>
    </row>
    <row r="5344" spans="1:6" ht="40.5">
      <c r="A5344" s="201" t="s">
        <v>12229</v>
      </c>
      <c r="B5344" s="204" t="s">
        <v>12230</v>
      </c>
      <c r="C5344" s="201" t="s">
        <v>217</v>
      </c>
      <c r="D5344" s="205" t="s">
        <v>11436</v>
      </c>
      <c r="E5344" s="202" t="s">
        <v>18406</v>
      </c>
      <c r="F5344" s="205" t="s">
        <v>4972</v>
      </c>
    </row>
    <row r="5345" spans="1:6" ht="40.5">
      <c r="A5345" s="201" t="s">
        <v>12231</v>
      </c>
      <c r="B5345" s="204" t="s">
        <v>12232</v>
      </c>
      <c r="C5345" s="201" t="s">
        <v>217</v>
      </c>
      <c r="D5345" s="205" t="s">
        <v>12912</v>
      </c>
      <c r="E5345" s="202" t="s">
        <v>18406</v>
      </c>
      <c r="F5345" s="205" t="s">
        <v>17801</v>
      </c>
    </row>
    <row r="5346" spans="1:6" ht="40.5">
      <c r="A5346" s="201" t="s">
        <v>12234</v>
      </c>
      <c r="B5346" s="204" t="s">
        <v>12235</v>
      </c>
      <c r="C5346" s="201" t="s">
        <v>381</v>
      </c>
      <c r="D5346" s="205" t="s">
        <v>15371</v>
      </c>
      <c r="E5346" s="202" t="s">
        <v>18406</v>
      </c>
      <c r="F5346" s="205" t="s">
        <v>677</v>
      </c>
    </row>
    <row r="5347" spans="1:6" ht="40.5">
      <c r="A5347" s="201" t="s">
        <v>12236</v>
      </c>
      <c r="B5347" s="204" t="s">
        <v>12237</v>
      </c>
      <c r="C5347" s="201" t="s">
        <v>381</v>
      </c>
      <c r="D5347" s="205" t="s">
        <v>18626</v>
      </c>
      <c r="E5347" s="202" t="s">
        <v>18406</v>
      </c>
      <c r="F5347" s="205" t="s">
        <v>24118</v>
      </c>
    </row>
    <row r="5348" spans="1:6" ht="40.5">
      <c r="A5348" s="201" t="s">
        <v>12239</v>
      </c>
      <c r="B5348" s="204" t="s">
        <v>12240</v>
      </c>
      <c r="C5348" s="201" t="s">
        <v>381</v>
      </c>
      <c r="D5348" s="205" t="s">
        <v>15374</v>
      </c>
      <c r="E5348" s="202" t="s">
        <v>18406</v>
      </c>
      <c r="F5348" s="205" t="s">
        <v>17754</v>
      </c>
    </row>
    <row r="5349" spans="1:6" ht="40.5">
      <c r="A5349" s="201" t="s">
        <v>12241</v>
      </c>
      <c r="B5349" s="204" t="s">
        <v>12242</v>
      </c>
      <c r="C5349" s="201" t="s">
        <v>381</v>
      </c>
      <c r="D5349" s="205" t="s">
        <v>1839</v>
      </c>
      <c r="E5349" s="202" t="s">
        <v>18406</v>
      </c>
      <c r="F5349" s="205" t="s">
        <v>1906</v>
      </c>
    </row>
    <row r="5350" spans="1:6" ht="27">
      <c r="A5350" s="201" t="s">
        <v>12243</v>
      </c>
      <c r="B5350" s="204" t="s">
        <v>12244</v>
      </c>
      <c r="C5350" s="201" t="s">
        <v>381</v>
      </c>
      <c r="D5350" s="205" t="s">
        <v>22640</v>
      </c>
      <c r="E5350" s="202" t="s">
        <v>18406</v>
      </c>
      <c r="F5350" s="205" t="s">
        <v>1079</v>
      </c>
    </row>
    <row r="5351" spans="1:6" ht="27">
      <c r="A5351" s="201" t="s">
        <v>12246</v>
      </c>
      <c r="B5351" s="204" t="s">
        <v>12247</v>
      </c>
      <c r="C5351" s="201" t="s">
        <v>381</v>
      </c>
      <c r="D5351" s="205" t="s">
        <v>18756</v>
      </c>
      <c r="E5351" s="202" t="s">
        <v>18406</v>
      </c>
      <c r="F5351" s="205" t="s">
        <v>12293</v>
      </c>
    </row>
    <row r="5352" spans="1:6" ht="40.5">
      <c r="A5352" s="201" t="s">
        <v>12249</v>
      </c>
      <c r="B5352" s="204" t="s">
        <v>12250</v>
      </c>
      <c r="C5352" s="201" t="s">
        <v>381</v>
      </c>
      <c r="D5352" s="205" t="s">
        <v>14898</v>
      </c>
      <c r="E5352" s="202" t="s">
        <v>18406</v>
      </c>
      <c r="F5352" s="205" t="s">
        <v>10412</v>
      </c>
    </row>
    <row r="5353" spans="1:6" ht="40.5">
      <c r="A5353" s="201" t="s">
        <v>12251</v>
      </c>
      <c r="B5353" s="204" t="s">
        <v>12252</v>
      </c>
      <c r="C5353" s="201" t="s">
        <v>381</v>
      </c>
      <c r="D5353" s="205" t="s">
        <v>19728</v>
      </c>
      <c r="E5353" s="202" t="s">
        <v>18406</v>
      </c>
      <c r="F5353" s="205" t="s">
        <v>14245</v>
      </c>
    </row>
    <row r="5354" spans="1:6" ht="40.5">
      <c r="A5354" s="201" t="s">
        <v>12254</v>
      </c>
      <c r="B5354" s="204" t="s">
        <v>12255</v>
      </c>
      <c r="C5354" s="201" t="s">
        <v>381</v>
      </c>
      <c r="D5354" s="205" t="s">
        <v>24119</v>
      </c>
      <c r="E5354" s="202" t="s">
        <v>18406</v>
      </c>
      <c r="F5354" s="205" t="s">
        <v>21876</v>
      </c>
    </row>
    <row r="5355" spans="1:6" ht="54">
      <c r="A5355" s="201" t="s">
        <v>12256</v>
      </c>
      <c r="B5355" s="204" t="s">
        <v>12257</v>
      </c>
      <c r="C5355" s="201" t="s">
        <v>217</v>
      </c>
      <c r="D5355" s="205" t="s">
        <v>11271</v>
      </c>
      <c r="E5355" s="202" t="s">
        <v>18406</v>
      </c>
      <c r="F5355" s="205" t="s">
        <v>3349</v>
      </c>
    </row>
    <row r="5356" spans="1:6" ht="54">
      <c r="A5356" s="201" t="s">
        <v>12258</v>
      </c>
      <c r="B5356" s="204" t="s">
        <v>12259</v>
      </c>
      <c r="C5356" s="201" t="s">
        <v>217</v>
      </c>
      <c r="D5356" s="205" t="s">
        <v>10375</v>
      </c>
      <c r="E5356" s="202" t="s">
        <v>18406</v>
      </c>
      <c r="F5356" s="205" t="s">
        <v>8593</v>
      </c>
    </row>
    <row r="5357" spans="1:6" ht="54">
      <c r="A5357" s="201" t="s">
        <v>12260</v>
      </c>
      <c r="B5357" s="204" t="s">
        <v>12261</v>
      </c>
      <c r="C5357" s="201" t="s">
        <v>217</v>
      </c>
      <c r="D5357" s="205" t="s">
        <v>12298</v>
      </c>
      <c r="E5357" s="202" t="s">
        <v>18406</v>
      </c>
      <c r="F5357" s="205" t="s">
        <v>24120</v>
      </c>
    </row>
    <row r="5358" spans="1:6" ht="54">
      <c r="A5358" s="201" t="s">
        <v>12263</v>
      </c>
      <c r="B5358" s="204" t="s">
        <v>12264</v>
      </c>
      <c r="C5358" s="201" t="s">
        <v>217</v>
      </c>
      <c r="D5358" s="205" t="s">
        <v>2695</v>
      </c>
      <c r="E5358" s="202" t="s">
        <v>18406</v>
      </c>
      <c r="F5358" s="205" t="s">
        <v>18022</v>
      </c>
    </row>
    <row r="5359" spans="1:6" ht="40.5">
      <c r="A5359" s="201" t="s">
        <v>12266</v>
      </c>
      <c r="B5359" s="204" t="s">
        <v>12267</v>
      </c>
      <c r="C5359" s="201" t="s">
        <v>217</v>
      </c>
      <c r="D5359" s="205" t="s">
        <v>8974</v>
      </c>
      <c r="E5359" s="202" t="s">
        <v>18406</v>
      </c>
      <c r="F5359" s="205" t="s">
        <v>22652</v>
      </c>
    </row>
    <row r="5360" spans="1:6" ht="54">
      <c r="A5360" s="201" t="s">
        <v>12268</v>
      </c>
      <c r="B5360" s="204" t="s">
        <v>12269</v>
      </c>
      <c r="C5360" s="201" t="s">
        <v>217</v>
      </c>
      <c r="D5360" s="205" t="s">
        <v>5050</v>
      </c>
      <c r="E5360" s="202" t="s">
        <v>18406</v>
      </c>
      <c r="F5360" s="205" t="s">
        <v>17049</v>
      </c>
    </row>
    <row r="5361" spans="1:6" ht="40.5">
      <c r="A5361" s="201" t="s">
        <v>12270</v>
      </c>
      <c r="B5361" s="204" t="s">
        <v>12271</v>
      </c>
      <c r="C5361" s="201" t="s">
        <v>217</v>
      </c>
      <c r="D5361" s="205" t="s">
        <v>8626</v>
      </c>
      <c r="E5361" s="202" t="s">
        <v>18406</v>
      </c>
      <c r="F5361" s="205" t="s">
        <v>12459</v>
      </c>
    </row>
    <row r="5362" spans="1:6" ht="54">
      <c r="A5362" s="201" t="s">
        <v>12273</v>
      </c>
      <c r="B5362" s="204" t="s">
        <v>12274</v>
      </c>
      <c r="C5362" s="201" t="s">
        <v>217</v>
      </c>
      <c r="D5362" s="205" t="s">
        <v>19289</v>
      </c>
      <c r="E5362" s="202" t="s">
        <v>18406</v>
      </c>
      <c r="F5362" s="205" t="s">
        <v>17759</v>
      </c>
    </row>
    <row r="5363" spans="1:6" ht="40.5">
      <c r="A5363" s="201" t="s">
        <v>12276</v>
      </c>
      <c r="B5363" s="204" t="s">
        <v>12277</v>
      </c>
      <c r="C5363" s="201" t="s">
        <v>217</v>
      </c>
      <c r="D5363" s="205" t="s">
        <v>10425</v>
      </c>
      <c r="E5363" s="202" t="s">
        <v>18406</v>
      </c>
      <c r="F5363" s="205" t="s">
        <v>17333</v>
      </c>
    </row>
    <row r="5364" spans="1:6" ht="54">
      <c r="A5364" s="201" t="s">
        <v>12278</v>
      </c>
      <c r="B5364" s="204" t="s">
        <v>12279</v>
      </c>
      <c r="C5364" s="201" t="s">
        <v>217</v>
      </c>
      <c r="D5364" s="205" t="s">
        <v>12248</v>
      </c>
      <c r="E5364" s="202" t="s">
        <v>18406</v>
      </c>
      <c r="F5364" s="205" t="s">
        <v>3035</v>
      </c>
    </row>
    <row r="5365" spans="1:6" ht="54">
      <c r="A5365" s="201" t="s">
        <v>12280</v>
      </c>
      <c r="B5365" s="204" t="s">
        <v>12281</v>
      </c>
      <c r="C5365" s="201" t="s">
        <v>217</v>
      </c>
      <c r="D5365" s="205" t="s">
        <v>12851</v>
      </c>
      <c r="E5365" s="202" t="s">
        <v>18406</v>
      </c>
      <c r="F5365" s="205" t="s">
        <v>20443</v>
      </c>
    </row>
    <row r="5366" spans="1:6" ht="67.5">
      <c r="A5366" s="201" t="s">
        <v>12283</v>
      </c>
      <c r="B5366" s="204" t="s">
        <v>12284</v>
      </c>
      <c r="C5366" s="201" t="s">
        <v>217</v>
      </c>
      <c r="D5366" s="205" t="s">
        <v>8664</v>
      </c>
      <c r="E5366" s="202" t="s">
        <v>18406</v>
      </c>
      <c r="F5366" s="205" t="s">
        <v>12891</v>
      </c>
    </row>
    <row r="5367" spans="1:6" ht="54">
      <c r="A5367" s="201" t="s">
        <v>12286</v>
      </c>
      <c r="B5367" s="204" t="s">
        <v>12287</v>
      </c>
      <c r="C5367" s="201" t="s">
        <v>217</v>
      </c>
      <c r="D5367" s="205" t="s">
        <v>5594</v>
      </c>
      <c r="E5367" s="202" t="s">
        <v>18406</v>
      </c>
      <c r="F5367" s="205" t="s">
        <v>713</v>
      </c>
    </row>
    <row r="5368" spans="1:6" ht="81">
      <c r="A5368" s="201" t="s">
        <v>12289</v>
      </c>
      <c r="B5368" s="204" t="s">
        <v>12290</v>
      </c>
      <c r="C5368" s="201" t="s">
        <v>217</v>
      </c>
      <c r="D5368" s="205" t="s">
        <v>1452</v>
      </c>
      <c r="E5368" s="202" t="s">
        <v>18406</v>
      </c>
      <c r="F5368" s="205" t="s">
        <v>2087</v>
      </c>
    </row>
    <row r="5369" spans="1:6" ht="81">
      <c r="A5369" s="201" t="s">
        <v>12291</v>
      </c>
      <c r="B5369" s="204" t="s">
        <v>12292</v>
      </c>
      <c r="C5369" s="201" t="s">
        <v>217</v>
      </c>
      <c r="D5369" s="205" t="s">
        <v>2557</v>
      </c>
      <c r="E5369" s="202" t="s">
        <v>18406</v>
      </c>
      <c r="F5369" s="205" t="s">
        <v>7832</v>
      </c>
    </row>
    <row r="5370" spans="1:6" ht="67.5">
      <c r="A5370" s="201" t="s">
        <v>12294</v>
      </c>
      <c r="B5370" s="204" t="s">
        <v>12295</v>
      </c>
      <c r="C5370" s="201" t="s">
        <v>217</v>
      </c>
      <c r="D5370" s="205" t="s">
        <v>22638</v>
      </c>
      <c r="E5370" s="202" t="s">
        <v>18406</v>
      </c>
      <c r="F5370" s="205" t="s">
        <v>3003</v>
      </c>
    </row>
    <row r="5371" spans="1:6" ht="67.5">
      <c r="A5371" s="201" t="s">
        <v>12296</v>
      </c>
      <c r="B5371" s="204" t="s">
        <v>12297</v>
      </c>
      <c r="C5371" s="201" t="s">
        <v>217</v>
      </c>
      <c r="D5371" s="205" t="s">
        <v>1948</v>
      </c>
      <c r="E5371" s="202" t="s">
        <v>18406</v>
      </c>
      <c r="F5371" s="205" t="s">
        <v>15677</v>
      </c>
    </row>
    <row r="5372" spans="1:6" ht="67.5">
      <c r="A5372" s="201" t="s">
        <v>12299</v>
      </c>
      <c r="B5372" s="204" t="s">
        <v>12300</v>
      </c>
      <c r="C5372" s="201" t="s">
        <v>217</v>
      </c>
      <c r="D5372" s="205" t="s">
        <v>403</v>
      </c>
      <c r="E5372" s="202" t="s">
        <v>18406</v>
      </c>
      <c r="F5372" s="205" t="s">
        <v>18499</v>
      </c>
    </row>
    <row r="5373" spans="1:6" ht="67.5">
      <c r="A5373" s="201" t="s">
        <v>12301</v>
      </c>
      <c r="B5373" s="204" t="s">
        <v>12302</v>
      </c>
      <c r="C5373" s="201" t="s">
        <v>217</v>
      </c>
      <c r="D5373" s="205" t="s">
        <v>1190</v>
      </c>
      <c r="E5373" s="202" t="s">
        <v>18406</v>
      </c>
      <c r="F5373" s="205" t="s">
        <v>17647</v>
      </c>
    </row>
    <row r="5374" spans="1:6" ht="67.5">
      <c r="A5374" s="201" t="s">
        <v>12303</v>
      </c>
      <c r="B5374" s="204" t="s">
        <v>12304</v>
      </c>
      <c r="C5374" s="201" t="s">
        <v>217</v>
      </c>
      <c r="D5374" s="205" t="s">
        <v>2143</v>
      </c>
      <c r="E5374" s="202" t="s">
        <v>18406</v>
      </c>
      <c r="F5374" s="205" t="s">
        <v>13715</v>
      </c>
    </row>
    <row r="5375" spans="1:6" ht="67.5">
      <c r="A5375" s="201" t="s">
        <v>12305</v>
      </c>
      <c r="B5375" s="204" t="s">
        <v>12306</v>
      </c>
      <c r="C5375" s="201" t="s">
        <v>217</v>
      </c>
      <c r="D5375" s="205" t="s">
        <v>6333</v>
      </c>
      <c r="E5375" s="202" t="s">
        <v>18406</v>
      </c>
      <c r="F5375" s="205" t="s">
        <v>5576</v>
      </c>
    </row>
    <row r="5376" spans="1:6" ht="54">
      <c r="A5376" s="201" t="s">
        <v>12308</v>
      </c>
      <c r="B5376" s="204" t="s">
        <v>12309</v>
      </c>
      <c r="C5376" s="201" t="s">
        <v>217</v>
      </c>
      <c r="D5376" s="205" t="s">
        <v>21579</v>
      </c>
      <c r="E5376" s="202" t="s">
        <v>18406</v>
      </c>
      <c r="F5376" s="205" t="s">
        <v>19597</v>
      </c>
    </row>
    <row r="5377" spans="1:6" ht="67.5">
      <c r="A5377" s="201" t="s">
        <v>12311</v>
      </c>
      <c r="B5377" s="204" t="s">
        <v>12312</v>
      </c>
      <c r="C5377" s="201" t="s">
        <v>217</v>
      </c>
      <c r="D5377" s="205" t="s">
        <v>1485</v>
      </c>
      <c r="E5377" s="202" t="s">
        <v>18406</v>
      </c>
      <c r="F5377" s="205" t="s">
        <v>8546</v>
      </c>
    </row>
    <row r="5378" spans="1:6" ht="81">
      <c r="A5378" s="201" t="s">
        <v>12313</v>
      </c>
      <c r="B5378" s="204" t="s">
        <v>12314</v>
      </c>
      <c r="C5378" s="201" t="s">
        <v>217</v>
      </c>
      <c r="D5378" s="205" t="s">
        <v>17451</v>
      </c>
      <c r="E5378" s="202" t="s">
        <v>18406</v>
      </c>
      <c r="F5378" s="205" t="s">
        <v>22654</v>
      </c>
    </row>
    <row r="5379" spans="1:6" ht="67.5">
      <c r="A5379" s="201" t="s">
        <v>12315</v>
      </c>
      <c r="B5379" s="204" t="s">
        <v>12316</v>
      </c>
      <c r="C5379" s="201" t="s">
        <v>217</v>
      </c>
      <c r="D5379" s="205" t="s">
        <v>17929</v>
      </c>
      <c r="E5379" s="202" t="s">
        <v>18406</v>
      </c>
      <c r="F5379" s="205" t="s">
        <v>1574</v>
      </c>
    </row>
    <row r="5380" spans="1:6" ht="54">
      <c r="A5380" s="201" t="s">
        <v>12318</v>
      </c>
      <c r="B5380" s="204" t="s">
        <v>12319</v>
      </c>
      <c r="C5380" s="201" t="s">
        <v>217</v>
      </c>
      <c r="D5380" s="205" t="s">
        <v>2462</v>
      </c>
      <c r="E5380" s="202" t="s">
        <v>18406</v>
      </c>
      <c r="F5380" s="205" t="s">
        <v>19775</v>
      </c>
    </row>
    <row r="5381" spans="1:6" ht="67.5">
      <c r="A5381" s="201" t="s">
        <v>12321</v>
      </c>
      <c r="B5381" s="204" t="s">
        <v>12322</v>
      </c>
      <c r="C5381" s="201" t="s">
        <v>217</v>
      </c>
      <c r="D5381" s="205" t="s">
        <v>4898</v>
      </c>
      <c r="E5381" s="202" t="s">
        <v>18406</v>
      </c>
      <c r="F5381" s="205" t="s">
        <v>5683</v>
      </c>
    </row>
    <row r="5382" spans="1:6" ht="54">
      <c r="A5382" s="201" t="s">
        <v>12323</v>
      </c>
      <c r="B5382" s="204" t="s">
        <v>12324</v>
      </c>
      <c r="C5382" s="201" t="s">
        <v>217</v>
      </c>
      <c r="D5382" s="205" t="s">
        <v>6275</v>
      </c>
      <c r="E5382" s="202" t="s">
        <v>18406</v>
      </c>
      <c r="F5382" s="205" t="s">
        <v>17292</v>
      </c>
    </row>
    <row r="5383" spans="1:6" ht="67.5">
      <c r="A5383" s="201" t="s">
        <v>12326</v>
      </c>
      <c r="B5383" s="204" t="s">
        <v>12327</v>
      </c>
      <c r="C5383" s="201" t="s">
        <v>217</v>
      </c>
      <c r="D5383" s="205" t="s">
        <v>24121</v>
      </c>
      <c r="E5383" s="202" t="s">
        <v>18406</v>
      </c>
      <c r="F5383" s="205" t="s">
        <v>19133</v>
      </c>
    </row>
    <row r="5384" spans="1:6" ht="67.5">
      <c r="A5384" s="201" t="s">
        <v>12329</v>
      </c>
      <c r="B5384" s="204" t="s">
        <v>12330</v>
      </c>
      <c r="C5384" s="201" t="s">
        <v>217</v>
      </c>
      <c r="D5384" s="205" t="s">
        <v>23656</v>
      </c>
      <c r="E5384" s="202" t="s">
        <v>18406</v>
      </c>
      <c r="F5384" s="205" t="s">
        <v>1473</v>
      </c>
    </row>
    <row r="5385" spans="1:6" ht="67.5">
      <c r="A5385" s="201" t="s">
        <v>12331</v>
      </c>
      <c r="B5385" s="204" t="s">
        <v>12332</v>
      </c>
      <c r="C5385" s="201" t="s">
        <v>217</v>
      </c>
      <c r="D5385" s="205" t="s">
        <v>22638</v>
      </c>
      <c r="E5385" s="202" t="s">
        <v>18406</v>
      </c>
      <c r="F5385" s="205" t="s">
        <v>9430</v>
      </c>
    </row>
    <row r="5386" spans="1:6" ht="40.5">
      <c r="A5386" s="201" t="s">
        <v>12334</v>
      </c>
      <c r="B5386" s="204" t="s">
        <v>12335</v>
      </c>
      <c r="C5386" s="201" t="s">
        <v>381</v>
      </c>
      <c r="D5386" s="205" t="s">
        <v>9204</v>
      </c>
      <c r="E5386" s="202" t="s">
        <v>18406</v>
      </c>
      <c r="F5386" s="205" t="s">
        <v>922</v>
      </c>
    </row>
    <row r="5387" spans="1:6" ht="54">
      <c r="A5387" s="201" t="s">
        <v>12337</v>
      </c>
      <c r="B5387" s="204" t="s">
        <v>12338</v>
      </c>
      <c r="C5387" s="201" t="s">
        <v>381</v>
      </c>
      <c r="D5387" s="205" t="s">
        <v>4275</v>
      </c>
      <c r="E5387" s="202" t="s">
        <v>18406</v>
      </c>
      <c r="F5387" s="205" t="s">
        <v>17671</v>
      </c>
    </row>
    <row r="5388" spans="1:6" ht="40.5">
      <c r="A5388" s="201" t="s">
        <v>12339</v>
      </c>
      <c r="B5388" s="204" t="s">
        <v>12340</v>
      </c>
      <c r="C5388" s="201" t="s">
        <v>381</v>
      </c>
      <c r="D5388" s="205" t="s">
        <v>409</v>
      </c>
      <c r="E5388" s="202" t="s">
        <v>18406</v>
      </c>
      <c r="F5388" s="205" t="s">
        <v>8638</v>
      </c>
    </row>
    <row r="5389" spans="1:6" ht="40.5">
      <c r="A5389" s="201" t="s">
        <v>12341</v>
      </c>
      <c r="B5389" s="204" t="s">
        <v>12342</v>
      </c>
      <c r="C5389" s="201" t="s">
        <v>381</v>
      </c>
      <c r="D5389" s="205" t="s">
        <v>24122</v>
      </c>
      <c r="E5389" s="202" t="s">
        <v>18406</v>
      </c>
      <c r="F5389" s="205" t="s">
        <v>1906</v>
      </c>
    </row>
    <row r="5390" spans="1:6" ht="27">
      <c r="A5390" s="201" t="s">
        <v>12344</v>
      </c>
      <c r="B5390" s="204" t="s">
        <v>12345</v>
      </c>
      <c r="C5390" s="201" t="s">
        <v>381</v>
      </c>
      <c r="D5390" s="205" t="s">
        <v>15861</v>
      </c>
      <c r="E5390" s="202" t="s">
        <v>18406</v>
      </c>
      <c r="F5390" s="205" t="s">
        <v>2663</v>
      </c>
    </row>
    <row r="5391" spans="1:6" ht="54">
      <c r="A5391" s="201" t="s">
        <v>12347</v>
      </c>
      <c r="B5391" s="204" t="s">
        <v>12348</v>
      </c>
      <c r="C5391" s="201" t="s">
        <v>217</v>
      </c>
      <c r="D5391" s="205" t="s">
        <v>13841</v>
      </c>
      <c r="E5391" s="202" t="s">
        <v>18406</v>
      </c>
      <c r="F5391" s="205" t="s">
        <v>3508</v>
      </c>
    </row>
    <row r="5392" spans="1:6" ht="67.5">
      <c r="A5392" s="201" t="s">
        <v>12350</v>
      </c>
      <c r="B5392" s="204" t="s">
        <v>12351</v>
      </c>
      <c r="C5392" s="201" t="s">
        <v>381</v>
      </c>
      <c r="D5392" s="205" t="s">
        <v>24123</v>
      </c>
      <c r="E5392" s="202" t="s">
        <v>18406</v>
      </c>
      <c r="F5392" s="205" t="s">
        <v>24124</v>
      </c>
    </row>
    <row r="5393" spans="1:6" ht="67.5">
      <c r="A5393" s="201" t="s">
        <v>12352</v>
      </c>
      <c r="B5393" s="204" t="s">
        <v>12353</v>
      </c>
      <c r="C5393" s="201" t="s">
        <v>381</v>
      </c>
      <c r="D5393" s="205" t="s">
        <v>24125</v>
      </c>
      <c r="E5393" s="202" t="s">
        <v>18406</v>
      </c>
      <c r="F5393" s="205" t="s">
        <v>24126</v>
      </c>
    </row>
    <row r="5394" spans="1:6" ht="67.5">
      <c r="A5394" s="201" t="s">
        <v>12354</v>
      </c>
      <c r="B5394" s="204" t="s">
        <v>12355</v>
      </c>
      <c r="C5394" s="201" t="s">
        <v>381</v>
      </c>
      <c r="D5394" s="205" t="s">
        <v>24127</v>
      </c>
      <c r="E5394" s="202" t="s">
        <v>18406</v>
      </c>
      <c r="F5394" s="205" t="s">
        <v>24128</v>
      </c>
    </row>
    <row r="5395" spans="1:6" ht="67.5">
      <c r="A5395" s="201" t="s">
        <v>12356</v>
      </c>
      <c r="B5395" s="204" t="s">
        <v>12357</v>
      </c>
      <c r="C5395" s="201" t="s">
        <v>381</v>
      </c>
      <c r="D5395" s="205" t="s">
        <v>24129</v>
      </c>
      <c r="E5395" s="202" t="s">
        <v>18406</v>
      </c>
      <c r="F5395" s="205" t="s">
        <v>24130</v>
      </c>
    </row>
    <row r="5396" spans="1:6" ht="27">
      <c r="A5396" s="201" t="s">
        <v>12358</v>
      </c>
      <c r="B5396" s="204" t="s">
        <v>12359</v>
      </c>
      <c r="C5396" s="201" t="s">
        <v>381</v>
      </c>
      <c r="D5396" s="205" t="s">
        <v>11205</v>
      </c>
      <c r="E5396" s="202" t="s">
        <v>18406</v>
      </c>
      <c r="F5396" s="205" t="s">
        <v>24131</v>
      </c>
    </row>
    <row r="5397" spans="1:6" ht="54">
      <c r="A5397" s="201" t="s">
        <v>12361</v>
      </c>
      <c r="B5397" s="204" t="s">
        <v>12362</v>
      </c>
      <c r="C5397" s="201" t="s">
        <v>31</v>
      </c>
      <c r="D5397" s="205" t="s">
        <v>17326</v>
      </c>
      <c r="E5397" s="202" t="s">
        <v>18406</v>
      </c>
      <c r="F5397" s="205" t="s">
        <v>17658</v>
      </c>
    </row>
    <row r="5398" spans="1:6" ht="54">
      <c r="A5398" s="201" t="s">
        <v>12363</v>
      </c>
      <c r="B5398" s="204" t="s">
        <v>12364</v>
      </c>
      <c r="C5398" s="201" t="s">
        <v>31</v>
      </c>
      <c r="D5398" s="205" t="s">
        <v>14343</v>
      </c>
      <c r="E5398" s="202" t="s">
        <v>18406</v>
      </c>
      <c r="F5398" s="205" t="s">
        <v>12654</v>
      </c>
    </row>
    <row r="5399" spans="1:6" ht="54">
      <c r="A5399" s="201" t="s">
        <v>12366</v>
      </c>
      <c r="B5399" s="204" t="s">
        <v>12367</v>
      </c>
      <c r="C5399" s="201" t="s">
        <v>31</v>
      </c>
      <c r="D5399" s="205" t="s">
        <v>8573</v>
      </c>
      <c r="E5399" s="202" t="s">
        <v>18406</v>
      </c>
      <c r="F5399" s="205" t="s">
        <v>18052</v>
      </c>
    </row>
    <row r="5400" spans="1:6" ht="81">
      <c r="A5400" s="201" t="s">
        <v>12368</v>
      </c>
      <c r="B5400" s="204" t="s">
        <v>12369</v>
      </c>
      <c r="C5400" s="201" t="s">
        <v>217</v>
      </c>
      <c r="D5400" s="205" t="s">
        <v>10475</v>
      </c>
      <c r="E5400" s="202" t="s">
        <v>18406</v>
      </c>
      <c r="F5400" s="205" t="s">
        <v>17689</v>
      </c>
    </row>
    <row r="5401" spans="1:6" ht="81">
      <c r="A5401" s="201" t="s">
        <v>12370</v>
      </c>
      <c r="B5401" s="204" t="s">
        <v>12371</v>
      </c>
      <c r="C5401" s="201" t="s">
        <v>217</v>
      </c>
      <c r="D5401" s="205" t="s">
        <v>13786</v>
      </c>
      <c r="E5401" s="202" t="s">
        <v>18406</v>
      </c>
      <c r="F5401" s="205" t="s">
        <v>18525</v>
      </c>
    </row>
    <row r="5402" spans="1:6" ht="40.5">
      <c r="A5402" s="201" t="s">
        <v>12373</v>
      </c>
      <c r="B5402" s="204" t="s">
        <v>12374</v>
      </c>
      <c r="C5402" s="201" t="s">
        <v>381</v>
      </c>
      <c r="D5402" s="205" t="s">
        <v>24132</v>
      </c>
      <c r="E5402" s="202" t="s">
        <v>18406</v>
      </c>
      <c r="F5402" s="205" t="s">
        <v>24133</v>
      </c>
    </row>
    <row r="5403" spans="1:6" ht="67.5">
      <c r="A5403" s="201" t="s">
        <v>12375</v>
      </c>
      <c r="B5403" s="204" t="s">
        <v>12376</v>
      </c>
      <c r="C5403" s="201" t="s">
        <v>381</v>
      </c>
      <c r="D5403" s="205" t="s">
        <v>24134</v>
      </c>
      <c r="E5403" s="202" t="s">
        <v>18406</v>
      </c>
      <c r="F5403" s="205" t="s">
        <v>24135</v>
      </c>
    </row>
    <row r="5404" spans="1:6" ht="54">
      <c r="A5404" s="201" t="s">
        <v>12377</v>
      </c>
      <c r="B5404" s="204" t="s">
        <v>12378</v>
      </c>
      <c r="C5404" s="201" t="s">
        <v>381</v>
      </c>
      <c r="D5404" s="205" t="s">
        <v>24136</v>
      </c>
      <c r="E5404" s="202" t="s">
        <v>18406</v>
      </c>
      <c r="F5404" s="205" t="s">
        <v>24137</v>
      </c>
    </row>
    <row r="5405" spans="1:6" ht="54">
      <c r="A5405" s="201" t="s">
        <v>12379</v>
      </c>
      <c r="B5405" s="204" t="s">
        <v>12380</v>
      </c>
      <c r="C5405" s="201" t="s">
        <v>381</v>
      </c>
      <c r="D5405" s="205" t="s">
        <v>24138</v>
      </c>
      <c r="E5405" s="202" t="s">
        <v>18406</v>
      </c>
      <c r="F5405" s="205" t="s">
        <v>24139</v>
      </c>
    </row>
    <row r="5406" spans="1:6" ht="67.5">
      <c r="A5406" s="201" t="s">
        <v>12381</v>
      </c>
      <c r="B5406" s="204" t="s">
        <v>12382</v>
      </c>
      <c r="C5406" s="201" t="s">
        <v>381</v>
      </c>
      <c r="D5406" s="205" t="s">
        <v>24140</v>
      </c>
      <c r="E5406" s="202" t="s">
        <v>18406</v>
      </c>
      <c r="F5406" s="205" t="s">
        <v>24141</v>
      </c>
    </row>
    <row r="5407" spans="1:6" ht="40.5">
      <c r="A5407" s="201">
        <v>102111</v>
      </c>
      <c r="B5407" s="204" t="s">
        <v>12383</v>
      </c>
      <c r="C5407" s="201" t="s">
        <v>381</v>
      </c>
      <c r="D5407" s="205">
        <v>825.72</v>
      </c>
      <c r="E5407" s="202" t="s">
        <v>18406</v>
      </c>
      <c r="F5407" s="205">
        <v>838.86</v>
      </c>
    </row>
    <row r="5408" spans="1:6" ht="54">
      <c r="A5408" s="201" t="s">
        <v>12384</v>
      </c>
      <c r="B5408" s="204" t="s">
        <v>12385</v>
      </c>
      <c r="C5408" s="201" t="s">
        <v>381</v>
      </c>
      <c r="D5408" s="205" t="s">
        <v>24104</v>
      </c>
      <c r="E5408" s="202" t="s">
        <v>18406</v>
      </c>
      <c r="F5408" s="205" t="s">
        <v>24142</v>
      </c>
    </row>
    <row r="5409" spans="1:6" ht="40.5">
      <c r="A5409" s="201" t="s">
        <v>12386</v>
      </c>
      <c r="B5409" s="204" t="s">
        <v>12387</v>
      </c>
      <c r="C5409" s="201" t="s">
        <v>381</v>
      </c>
      <c r="D5409" s="205" t="s">
        <v>24143</v>
      </c>
      <c r="E5409" s="202" t="s">
        <v>18406</v>
      </c>
      <c r="F5409" s="205" t="s">
        <v>24144</v>
      </c>
    </row>
    <row r="5410" spans="1:6" ht="54">
      <c r="A5410" s="201" t="s">
        <v>12388</v>
      </c>
      <c r="B5410" s="204" t="s">
        <v>12389</v>
      </c>
      <c r="C5410" s="201" t="s">
        <v>381</v>
      </c>
      <c r="D5410" s="205" t="s">
        <v>24145</v>
      </c>
      <c r="E5410" s="202" t="s">
        <v>18406</v>
      </c>
      <c r="F5410" s="205" t="s">
        <v>24146</v>
      </c>
    </row>
    <row r="5411" spans="1:6" ht="40.5">
      <c r="A5411" s="201" t="s">
        <v>12390</v>
      </c>
      <c r="B5411" s="204" t="s">
        <v>12391</v>
      </c>
      <c r="C5411" s="201" t="s">
        <v>381</v>
      </c>
      <c r="D5411" s="205" t="s">
        <v>24147</v>
      </c>
      <c r="E5411" s="202" t="s">
        <v>18406</v>
      </c>
      <c r="F5411" s="205" t="s">
        <v>24148</v>
      </c>
    </row>
    <row r="5412" spans="1:6" ht="40.5">
      <c r="A5412" s="201" t="s">
        <v>12392</v>
      </c>
      <c r="B5412" s="204" t="s">
        <v>12393</v>
      </c>
      <c r="C5412" s="201" t="s">
        <v>381</v>
      </c>
      <c r="D5412" s="205" t="s">
        <v>24149</v>
      </c>
      <c r="E5412" s="202" t="s">
        <v>18406</v>
      </c>
      <c r="F5412" s="205" t="s">
        <v>24150</v>
      </c>
    </row>
    <row r="5413" spans="1:6" ht="40.5">
      <c r="A5413" s="201" t="s">
        <v>12394</v>
      </c>
      <c r="B5413" s="204" t="s">
        <v>12395</v>
      </c>
      <c r="C5413" s="201" t="s">
        <v>381</v>
      </c>
      <c r="D5413" s="205" t="s">
        <v>24151</v>
      </c>
      <c r="E5413" s="202" t="s">
        <v>18406</v>
      </c>
      <c r="F5413" s="205" t="s">
        <v>24152</v>
      </c>
    </row>
    <row r="5414" spans="1:6" ht="40.5">
      <c r="A5414" s="201" t="s">
        <v>12396</v>
      </c>
      <c r="B5414" s="204" t="s">
        <v>12397</v>
      </c>
      <c r="C5414" s="201" t="s">
        <v>381</v>
      </c>
      <c r="D5414" s="205" t="s">
        <v>24153</v>
      </c>
      <c r="E5414" s="202" t="s">
        <v>18406</v>
      </c>
      <c r="F5414" s="205" t="s">
        <v>24154</v>
      </c>
    </row>
    <row r="5415" spans="1:6" ht="54">
      <c r="A5415" s="201" t="s">
        <v>12398</v>
      </c>
      <c r="B5415" s="204" t="s">
        <v>12399</v>
      </c>
      <c r="C5415" s="201" t="s">
        <v>381</v>
      </c>
      <c r="D5415" s="205" t="s">
        <v>13255</v>
      </c>
      <c r="E5415" s="202" t="s">
        <v>18406</v>
      </c>
      <c r="F5415" s="205" t="s">
        <v>24155</v>
      </c>
    </row>
    <row r="5416" spans="1:6" ht="40.5">
      <c r="A5416" s="201" t="s">
        <v>12400</v>
      </c>
      <c r="B5416" s="204" t="s">
        <v>12401</v>
      </c>
      <c r="C5416" s="201" t="s">
        <v>381</v>
      </c>
      <c r="D5416" s="205" t="s">
        <v>17110</v>
      </c>
      <c r="E5416" s="202" t="s">
        <v>18406</v>
      </c>
      <c r="F5416" s="205" t="s">
        <v>24156</v>
      </c>
    </row>
    <row r="5417" spans="1:6" ht="54">
      <c r="A5417" s="201" t="s">
        <v>12402</v>
      </c>
      <c r="B5417" s="204" t="s">
        <v>12403</v>
      </c>
      <c r="C5417" s="201" t="s">
        <v>381</v>
      </c>
      <c r="D5417" s="205" t="s">
        <v>24157</v>
      </c>
      <c r="E5417" s="202" t="s">
        <v>18406</v>
      </c>
      <c r="F5417" s="205" t="s">
        <v>24158</v>
      </c>
    </row>
    <row r="5418" spans="1:6" ht="54">
      <c r="A5418" s="201" t="s">
        <v>12404</v>
      </c>
      <c r="B5418" s="204" t="s">
        <v>12405</v>
      </c>
      <c r="C5418" s="201" t="s">
        <v>381</v>
      </c>
      <c r="D5418" s="205" t="s">
        <v>24159</v>
      </c>
      <c r="E5418" s="202" t="s">
        <v>18406</v>
      </c>
      <c r="F5418" s="205" t="s">
        <v>24160</v>
      </c>
    </row>
    <row r="5419" spans="1:6" ht="40.5">
      <c r="A5419" s="201" t="s">
        <v>12406</v>
      </c>
      <c r="B5419" s="204" t="s">
        <v>12407</v>
      </c>
      <c r="C5419" s="201" t="s">
        <v>381</v>
      </c>
      <c r="D5419" s="205" t="s">
        <v>22967</v>
      </c>
      <c r="E5419" s="202" t="s">
        <v>18406</v>
      </c>
      <c r="F5419" s="205" t="s">
        <v>11614</v>
      </c>
    </row>
    <row r="5420" spans="1:6" ht="40.5">
      <c r="A5420" s="201" t="s">
        <v>12408</v>
      </c>
      <c r="B5420" s="204" t="s">
        <v>12409</v>
      </c>
      <c r="C5420" s="201" t="s">
        <v>381</v>
      </c>
      <c r="D5420" s="205" t="s">
        <v>24161</v>
      </c>
      <c r="E5420" s="202" t="s">
        <v>18406</v>
      </c>
      <c r="F5420" s="205" t="s">
        <v>24162</v>
      </c>
    </row>
    <row r="5421" spans="1:6" ht="40.5">
      <c r="A5421" s="201" t="s">
        <v>12411</v>
      </c>
      <c r="B5421" s="204" t="s">
        <v>12412</v>
      </c>
      <c r="C5421" s="201" t="s">
        <v>381</v>
      </c>
      <c r="D5421" s="205" t="s">
        <v>5312</v>
      </c>
      <c r="E5421" s="202" t="s">
        <v>18406</v>
      </c>
      <c r="F5421" s="205" t="s">
        <v>24163</v>
      </c>
    </row>
    <row r="5422" spans="1:6" ht="67.5">
      <c r="A5422" s="201" t="s">
        <v>12413</v>
      </c>
      <c r="B5422" s="204" t="s">
        <v>12414</v>
      </c>
      <c r="C5422" s="201" t="s">
        <v>381</v>
      </c>
      <c r="D5422" s="205" t="s">
        <v>24164</v>
      </c>
      <c r="E5422" s="202" t="s">
        <v>18406</v>
      </c>
      <c r="F5422" s="205" t="s">
        <v>16889</v>
      </c>
    </row>
    <row r="5423" spans="1:6" ht="54">
      <c r="A5423" s="201" t="s">
        <v>12415</v>
      </c>
      <c r="B5423" s="204" t="s">
        <v>12416</v>
      </c>
      <c r="C5423" s="201" t="s">
        <v>381</v>
      </c>
      <c r="D5423" s="205" t="s">
        <v>24165</v>
      </c>
      <c r="E5423" s="202" t="s">
        <v>18406</v>
      </c>
      <c r="F5423" s="205" t="s">
        <v>22720</v>
      </c>
    </row>
    <row r="5424" spans="1:6" ht="67.5">
      <c r="A5424" s="201" t="s">
        <v>12418</v>
      </c>
      <c r="B5424" s="204" t="s">
        <v>12419</v>
      </c>
      <c r="C5424" s="201" t="s">
        <v>381</v>
      </c>
      <c r="D5424" s="205" t="s">
        <v>24166</v>
      </c>
      <c r="E5424" s="202" t="s">
        <v>18406</v>
      </c>
      <c r="F5424" s="205" t="s">
        <v>24167</v>
      </c>
    </row>
    <row r="5425" spans="1:6" ht="67.5">
      <c r="A5425" s="201" t="s">
        <v>12420</v>
      </c>
      <c r="B5425" s="204" t="s">
        <v>12421</v>
      </c>
      <c r="C5425" s="201" t="s">
        <v>381</v>
      </c>
      <c r="D5425" s="205" t="s">
        <v>24168</v>
      </c>
      <c r="E5425" s="202" t="s">
        <v>18406</v>
      </c>
      <c r="F5425" s="205" t="s">
        <v>24169</v>
      </c>
    </row>
    <row r="5426" spans="1:6" ht="67.5">
      <c r="A5426" s="201" t="s">
        <v>12422</v>
      </c>
      <c r="B5426" s="204" t="s">
        <v>12423</v>
      </c>
      <c r="C5426" s="201" t="s">
        <v>381</v>
      </c>
      <c r="D5426" s="205" t="s">
        <v>24170</v>
      </c>
      <c r="E5426" s="202" t="s">
        <v>18406</v>
      </c>
      <c r="F5426" s="205" t="s">
        <v>24171</v>
      </c>
    </row>
    <row r="5427" spans="1:6" ht="67.5">
      <c r="A5427" s="201" t="s">
        <v>12424</v>
      </c>
      <c r="B5427" s="204" t="s">
        <v>12425</v>
      </c>
      <c r="C5427" s="201" t="s">
        <v>381</v>
      </c>
      <c r="D5427" s="205" t="s">
        <v>24172</v>
      </c>
      <c r="E5427" s="202" t="s">
        <v>18406</v>
      </c>
      <c r="F5427" s="205" t="s">
        <v>24173</v>
      </c>
    </row>
    <row r="5428" spans="1:6" ht="81">
      <c r="A5428" s="201" t="s">
        <v>24174</v>
      </c>
      <c r="B5428" s="204" t="s">
        <v>24175</v>
      </c>
      <c r="C5428" s="201" t="s">
        <v>381</v>
      </c>
      <c r="D5428" s="205" t="s">
        <v>24176</v>
      </c>
      <c r="E5428" s="202" t="s">
        <v>18406</v>
      </c>
      <c r="F5428" s="205" t="s">
        <v>24177</v>
      </c>
    </row>
    <row r="5429" spans="1:6" ht="81">
      <c r="A5429" s="201" t="s">
        <v>24178</v>
      </c>
      <c r="B5429" s="204" t="s">
        <v>24179</v>
      </c>
      <c r="C5429" s="201" t="s">
        <v>381</v>
      </c>
      <c r="D5429" s="205" t="s">
        <v>24180</v>
      </c>
      <c r="E5429" s="202" t="s">
        <v>18406</v>
      </c>
      <c r="F5429" s="205" t="s">
        <v>24181</v>
      </c>
    </row>
    <row r="5430" spans="1:6" ht="81">
      <c r="A5430" s="201" t="s">
        <v>24182</v>
      </c>
      <c r="B5430" s="204" t="s">
        <v>24183</v>
      </c>
      <c r="C5430" s="201" t="s">
        <v>381</v>
      </c>
      <c r="D5430" s="205" t="s">
        <v>24184</v>
      </c>
      <c r="E5430" s="202" t="s">
        <v>18406</v>
      </c>
      <c r="F5430" s="205" t="s">
        <v>24185</v>
      </c>
    </row>
    <row r="5431" spans="1:6" ht="94.5">
      <c r="A5431" s="201" t="s">
        <v>24186</v>
      </c>
      <c r="B5431" s="204" t="s">
        <v>24187</v>
      </c>
      <c r="C5431" s="201" t="s">
        <v>381</v>
      </c>
      <c r="D5431" s="205" t="s">
        <v>24188</v>
      </c>
      <c r="E5431" s="202" t="s">
        <v>18406</v>
      </c>
      <c r="F5431" s="205" t="s">
        <v>24189</v>
      </c>
    </row>
    <row r="5432" spans="1:6" ht="94.5">
      <c r="A5432" s="201" t="s">
        <v>24190</v>
      </c>
      <c r="B5432" s="204" t="s">
        <v>24191</v>
      </c>
      <c r="C5432" s="201" t="s">
        <v>381</v>
      </c>
      <c r="D5432" s="205" t="s">
        <v>24192</v>
      </c>
      <c r="E5432" s="202" t="s">
        <v>18406</v>
      </c>
      <c r="F5432" s="205" t="s">
        <v>24193</v>
      </c>
    </row>
    <row r="5433" spans="1:6" ht="94.5">
      <c r="A5433" s="201" t="s">
        <v>24194</v>
      </c>
      <c r="B5433" s="204" t="s">
        <v>24195</v>
      </c>
      <c r="C5433" s="201" t="s">
        <v>381</v>
      </c>
      <c r="D5433" s="205" t="s">
        <v>24196</v>
      </c>
      <c r="E5433" s="202" t="s">
        <v>18406</v>
      </c>
      <c r="F5433" s="205" t="s">
        <v>24197</v>
      </c>
    </row>
    <row r="5434" spans="1:6" ht="81">
      <c r="A5434" s="201" t="s">
        <v>24198</v>
      </c>
      <c r="B5434" s="204" t="s">
        <v>24199</v>
      </c>
      <c r="C5434" s="201" t="s">
        <v>381</v>
      </c>
      <c r="D5434" s="205" t="s">
        <v>24200</v>
      </c>
      <c r="E5434" s="202" t="s">
        <v>18406</v>
      </c>
      <c r="F5434" s="205" t="s">
        <v>18908</v>
      </c>
    </row>
    <row r="5435" spans="1:6" ht="67.5">
      <c r="A5435" s="201" t="s">
        <v>24201</v>
      </c>
      <c r="B5435" s="204" t="s">
        <v>24202</v>
      </c>
      <c r="C5435" s="201" t="s">
        <v>381</v>
      </c>
      <c r="D5435" s="205" t="s">
        <v>24203</v>
      </c>
      <c r="E5435" s="202" t="s">
        <v>18406</v>
      </c>
      <c r="F5435" s="205" t="s">
        <v>6098</v>
      </c>
    </row>
    <row r="5436" spans="1:6" ht="94.5">
      <c r="A5436" s="201" t="s">
        <v>24204</v>
      </c>
      <c r="B5436" s="204" t="s">
        <v>24205</v>
      </c>
      <c r="C5436" s="201" t="s">
        <v>24206</v>
      </c>
      <c r="D5436" s="205" t="s">
        <v>23178</v>
      </c>
      <c r="E5436" s="202" t="s">
        <v>18406</v>
      </c>
      <c r="F5436" s="205" t="s">
        <v>24207</v>
      </c>
    </row>
    <row r="5437" spans="1:6" ht="94.5">
      <c r="A5437" s="201" t="s">
        <v>24208</v>
      </c>
      <c r="B5437" s="204" t="s">
        <v>24209</v>
      </c>
      <c r="C5437" s="201" t="s">
        <v>24206</v>
      </c>
      <c r="D5437" s="205" t="s">
        <v>24210</v>
      </c>
      <c r="E5437" s="202" t="s">
        <v>18406</v>
      </c>
      <c r="F5437" s="205" t="s">
        <v>23578</v>
      </c>
    </row>
    <row r="5438" spans="1:6" ht="94.5">
      <c r="A5438" s="201" t="s">
        <v>24211</v>
      </c>
      <c r="B5438" s="204" t="s">
        <v>24212</v>
      </c>
      <c r="C5438" s="201" t="s">
        <v>24206</v>
      </c>
      <c r="D5438" s="205" t="s">
        <v>24213</v>
      </c>
      <c r="E5438" s="202" t="s">
        <v>18406</v>
      </c>
      <c r="F5438" s="205" t="s">
        <v>17273</v>
      </c>
    </row>
    <row r="5439" spans="1:6" ht="81">
      <c r="A5439" s="201" t="s">
        <v>24214</v>
      </c>
      <c r="B5439" s="204" t="s">
        <v>24215</v>
      </c>
      <c r="C5439" s="201" t="s">
        <v>381</v>
      </c>
      <c r="D5439" s="205" t="s">
        <v>24216</v>
      </c>
      <c r="E5439" s="202" t="s">
        <v>18406</v>
      </c>
      <c r="F5439" s="205" t="s">
        <v>24217</v>
      </c>
    </row>
    <row r="5440" spans="1:6" ht="81">
      <c r="A5440" s="201" t="s">
        <v>24218</v>
      </c>
      <c r="B5440" s="204" t="s">
        <v>24219</v>
      </c>
      <c r="C5440" s="201" t="s">
        <v>381</v>
      </c>
      <c r="D5440" s="205" t="s">
        <v>24220</v>
      </c>
      <c r="E5440" s="202" t="s">
        <v>18406</v>
      </c>
      <c r="F5440" s="205" t="s">
        <v>24221</v>
      </c>
    </row>
    <row r="5441" spans="1:6" ht="81">
      <c r="A5441" s="201" t="s">
        <v>24222</v>
      </c>
      <c r="B5441" s="204" t="s">
        <v>24223</v>
      </c>
      <c r="C5441" s="201" t="s">
        <v>381</v>
      </c>
      <c r="D5441" s="205" t="s">
        <v>24224</v>
      </c>
      <c r="E5441" s="202" t="s">
        <v>18406</v>
      </c>
      <c r="F5441" s="205" t="s">
        <v>24225</v>
      </c>
    </row>
    <row r="5442" spans="1:6" ht="81">
      <c r="A5442" s="201" t="s">
        <v>24226</v>
      </c>
      <c r="B5442" s="204" t="s">
        <v>24227</v>
      </c>
      <c r="C5442" s="201" t="s">
        <v>381</v>
      </c>
      <c r="D5442" s="205" t="s">
        <v>24228</v>
      </c>
      <c r="E5442" s="202" t="s">
        <v>18406</v>
      </c>
      <c r="F5442" s="205" t="s">
        <v>17873</v>
      </c>
    </row>
    <row r="5443" spans="1:6" ht="81">
      <c r="A5443" s="201" t="s">
        <v>24229</v>
      </c>
      <c r="B5443" s="204" t="s">
        <v>24230</v>
      </c>
      <c r="C5443" s="201" t="s">
        <v>24231</v>
      </c>
      <c r="D5443" s="205" t="s">
        <v>24232</v>
      </c>
      <c r="E5443" s="202" t="s">
        <v>18406</v>
      </c>
      <c r="F5443" s="205" t="s">
        <v>17076</v>
      </c>
    </row>
    <row r="5444" spans="1:6" ht="94.5">
      <c r="A5444" s="201" t="s">
        <v>24233</v>
      </c>
      <c r="B5444" s="204" t="s">
        <v>24234</v>
      </c>
      <c r="C5444" s="201" t="s">
        <v>381</v>
      </c>
      <c r="D5444" s="205" t="s">
        <v>24235</v>
      </c>
      <c r="E5444" s="202" t="s">
        <v>18406</v>
      </c>
      <c r="F5444" s="205" t="s">
        <v>24236</v>
      </c>
    </row>
    <row r="5445" spans="1:6" ht="94.5">
      <c r="A5445" s="201" t="s">
        <v>24237</v>
      </c>
      <c r="B5445" s="204" t="s">
        <v>24238</v>
      </c>
      <c r="C5445" s="201" t="s">
        <v>381</v>
      </c>
      <c r="D5445" s="205" t="s">
        <v>24239</v>
      </c>
      <c r="E5445" s="202" t="s">
        <v>18406</v>
      </c>
      <c r="F5445" s="205" t="s">
        <v>24240</v>
      </c>
    </row>
    <row r="5446" spans="1:6" ht="67.5">
      <c r="A5446" s="201" t="s">
        <v>24241</v>
      </c>
      <c r="B5446" s="204" t="s">
        <v>24242</v>
      </c>
      <c r="C5446" s="201" t="s">
        <v>381</v>
      </c>
      <c r="D5446" s="205" t="s">
        <v>21706</v>
      </c>
      <c r="E5446" s="202" t="s">
        <v>18406</v>
      </c>
      <c r="F5446" s="205" t="s">
        <v>24243</v>
      </c>
    </row>
    <row r="5447" spans="1:6" ht="81">
      <c r="A5447" s="201" t="s">
        <v>24244</v>
      </c>
      <c r="B5447" s="204" t="s">
        <v>24245</v>
      </c>
      <c r="C5447" s="201" t="s">
        <v>381</v>
      </c>
      <c r="D5447" s="205" t="s">
        <v>17988</v>
      </c>
      <c r="E5447" s="202" t="s">
        <v>18406</v>
      </c>
      <c r="F5447" s="205" t="s">
        <v>24246</v>
      </c>
    </row>
    <row r="5448" spans="1:6" ht="81">
      <c r="A5448" s="201" t="s">
        <v>24247</v>
      </c>
      <c r="B5448" s="204" t="s">
        <v>24248</v>
      </c>
      <c r="C5448" s="201" t="s">
        <v>381</v>
      </c>
      <c r="D5448" s="205" t="s">
        <v>24249</v>
      </c>
      <c r="E5448" s="202" t="s">
        <v>18406</v>
      </c>
      <c r="F5448" s="205" t="s">
        <v>24250</v>
      </c>
    </row>
    <row r="5449" spans="1:6" ht="67.5">
      <c r="A5449" s="201" t="s">
        <v>24251</v>
      </c>
      <c r="B5449" s="204" t="s">
        <v>24252</v>
      </c>
      <c r="C5449" s="201" t="s">
        <v>381</v>
      </c>
      <c r="D5449" s="205" t="s">
        <v>24253</v>
      </c>
      <c r="E5449" s="202" t="s">
        <v>18406</v>
      </c>
      <c r="F5449" s="205" t="s">
        <v>24254</v>
      </c>
    </row>
    <row r="5450" spans="1:6" ht="94.5">
      <c r="A5450" s="201" t="s">
        <v>24255</v>
      </c>
      <c r="B5450" s="204" t="s">
        <v>24256</v>
      </c>
      <c r="C5450" s="201" t="s">
        <v>381</v>
      </c>
      <c r="D5450" s="205" t="s">
        <v>12145</v>
      </c>
      <c r="E5450" s="202" t="s">
        <v>18406</v>
      </c>
      <c r="F5450" s="205" t="s">
        <v>24257</v>
      </c>
    </row>
    <row r="5451" spans="1:6" ht="94.5">
      <c r="A5451" s="201" t="s">
        <v>24258</v>
      </c>
      <c r="B5451" s="204" t="s">
        <v>24259</v>
      </c>
      <c r="C5451" s="201" t="s">
        <v>381</v>
      </c>
      <c r="D5451" s="205" t="s">
        <v>17989</v>
      </c>
      <c r="E5451" s="202" t="s">
        <v>18406</v>
      </c>
      <c r="F5451" s="205" t="s">
        <v>24260</v>
      </c>
    </row>
    <row r="5452" spans="1:6" ht="40.5">
      <c r="A5452" s="201" t="s">
        <v>12426</v>
      </c>
      <c r="B5452" s="204" t="s">
        <v>12427</v>
      </c>
      <c r="C5452" s="201" t="s">
        <v>381</v>
      </c>
      <c r="D5452" s="205" t="s">
        <v>11252</v>
      </c>
      <c r="E5452" s="202" t="s">
        <v>18406</v>
      </c>
      <c r="F5452" s="205" t="s">
        <v>17533</v>
      </c>
    </row>
    <row r="5453" spans="1:6" ht="40.5">
      <c r="A5453" s="201" t="s">
        <v>12428</v>
      </c>
      <c r="B5453" s="204" t="s">
        <v>12429</v>
      </c>
      <c r="C5453" s="201" t="s">
        <v>381</v>
      </c>
      <c r="D5453" s="205" t="s">
        <v>19364</v>
      </c>
      <c r="E5453" s="202" t="s">
        <v>18406</v>
      </c>
      <c r="F5453" s="205" t="s">
        <v>17914</v>
      </c>
    </row>
    <row r="5454" spans="1:6" ht="40.5">
      <c r="A5454" s="201" t="s">
        <v>12431</v>
      </c>
      <c r="B5454" s="204" t="s">
        <v>12432</v>
      </c>
      <c r="C5454" s="201" t="s">
        <v>381</v>
      </c>
      <c r="D5454" s="205" t="s">
        <v>9012</v>
      </c>
      <c r="E5454" s="202" t="s">
        <v>18406</v>
      </c>
      <c r="F5454" s="205" t="s">
        <v>14236</v>
      </c>
    </row>
    <row r="5455" spans="1:6" ht="40.5">
      <c r="A5455" s="201" t="s">
        <v>12434</v>
      </c>
      <c r="B5455" s="204" t="s">
        <v>12435</v>
      </c>
      <c r="C5455" s="201" t="s">
        <v>381</v>
      </c>
      <c r="D5455" s="205" t="s">
        <v>21553</v>
      </c>
      <c r="E5455" s="202" t="s">
        <v>18406</v>
      </c>
      <c r="F5455" s="205" t="s">
        <v>10702</v>
      </c>
    </row>
    <row r="5456" spans="1:6" ht="40.5">
      <c r="A5456" s="201" t="s">
        <v>12436</v>
      </c>
      <c r="B5456" s="204" t="s">
        <v>12437</v>
      </c>
      <c r="C5456" s="201" t="s">
        <v>381</v>
      </c>
      <c r="D5456" s="205" t="s">
        <v>22012</v>
      </c>
      <c r="E5456" s="202" t="s">
        <v>18406</v>
      </c>
      <c r="F5456" s="205" t="s">
        <v>10939</v>
      </c>
    </row>
    <row r="5457" spans="1:6" ht="40.5">
      <c r="A5457" s="201" t="s">
        <v>12439</v>
      </c>
      <c r="B5457" s="204" t="s">
        <v>12440</v>
      </c>
      <c r="C5457" s="201" t="s">
        <v>381</v>
      </c>
      <c r="D5457" s="205" t="s">
        <v>7943</v>
      </c>
      <c r="E5457" s="202" t="s">
        <v>18406</v>
      </c>
      <c r="F5457" s="205" t="s">
        <v>24261</v>
      </c>
    </row>
    <row r="5458" spans="1:6" ht="40.5">
      <c r="A5458" s="201" t="s">
        <v>12441</v>
      </c>
      <c r="B5458" s="204" t="s">
        <v>12442</v>
      </c>
      <c r="C5458" s="201" t="s">
        <v>381</v>
      </c>
      <c r="D5458" s="205" t="s">
        <v>18094</v>
      </c>
      <c r="E5458" s="202" t="s">
        <v>18406</v>
      </c>
      <c r="F5458" s="205" t="s">
        <v>24262</v>
      </c>
    </row>
    <row r="5459" spans="1:6" ht="40.5">
      <c r="A5459" s="201" t="s">
        <v>12443</v>
      </c>
      <c r="B5459" s="204" t="s">
        <v>12444</v>
      </c>
      <c r="C5459" s="201" t="s">
        <v>381</v>
      </c>
      <c r="D5459" s="205" t="s">
        <v>19370</v>
      </c>
      <c r="E5459" s="202" t="s">
        <v>18406</v>
      </c>
      <c r="F5459" s="205" t="s">
        <v>2812</v>
      </c>
    </row>
    <row r="5460" spans="1:6" ht="40.5">
      <c r="A5460" s="201" t="s">
        <v>12445</v>
      </c>
      <c r="B5460" s="204" t="s">
        <v>12446</v>
      </c>
      <c r="C5460" s="201" t="s">
        <v>381</v>
      </c>
      <c r="D5460" s="205" t="s">
        <v>17356</v>
      </c>
      <c r="E5460" s="202" t="s">
        <v>18406</v>
      </c>
      <c r="F5460" s="205" t="s">
        <v>13746</v>
      </c>
    </row>
    <row r="5461" spans="1:6" ht="40.5">
      <c r="A5461" s="201" t="s">
        <v>12448</v>
      </c>
      <c r="B5461" s="204" t="s">
        <v>12449</v>
      </c>
      <c r="C5461" s="201" t="s">
        <v>381</v>
      </c>
      <c r="D5461" s="205" t="s">
        <v>24263</v>
      </c>
      <c r="E5461" s="202" t="s">
        <v>18406</v>
      </c>
      <c r="F5461" s="205" t="s">
        <v>7954</v>
      </c>
    </row>
    <row r="5462" spans="1:6" ht="54">
      <c r="A5462" s="201" t="s">
        <v>12450</v>
      </c>
      <c r="B5462" s="204" t="s">
        <v>12451</v>
      </c>
      <c r="C5462" s="201" t="s">
        <v>381</v>
      </c>
      <c r="D5462" s="205" t="s">
        <v>4533</v>
      </c>
      <c r="E5462" s="202" t="s">
        <v>18406</v>
      </c>
      <c r="F5462" s="205" t="s">
        <v>12452</v>
      </c>
    </row>
    <row r="5463" spans="1:6" ht="54">
      <c r="A5463" s="201" t="s">
        <v>12453</v>
      </c>
      <c r="B5463" s="204" t="s">
        <v>12454</v>
      </c>
      <c r="C5463" s="201" t="s">
        <v>381</v>
      </c>
      <c r="D5463" s="205" t="s">
        <v>17517</v>
      </c>
      <c r="E5463" s="202" t="s">
        <v>18406</v>
      </c>
      <c r="F5463" s="205" t="s">
        <v>17429</v>
      </c>
    </row>
    <row r="5464" spans="1:6" ht="54">
      <c r="A5464" s="201" t="s">
        <v>12455</v>
      </c>
      <c r="B5464" s="204" t="s">
        <v>12456</v>
      </c>
      <c r="C5464" s="201" t="s">
        <v>381</v>
      </c>
      <c r="D5464" s="205" t="s">
        <v>5599</v>
      </c>
      <c r="E5464" s="202" t="s">
        <v>18406</v>
      </c>
      <c r="F5464" s="205" t="s">
        <v>19411</v>
      </c>
    </row>
    <row r="5465" spans="1:6" ht="40.5">
      <c r="A5465" s="201" t="s">
        <v>12457</v>
      </c>
      <c r="B5465" s="204" t="s">
        <v>12458</v>
      </c>
      <c r="C5465" s="201" t="s">
        <v>381</v>
      </c>
      <c r="D5465" s="205" t="s">
        <v>2663</v>
      </c>
      <c r="E5465" s="202" t="s">
        <v>18406</v>
      </c>
      <c r="F5465" s="205" t="s">
        <v>3003</v>
      </c>
    </row>
    <row r="5466" spans="1:6" ht="40.5">
      <c r="A5466" s="201" t="s">
        <v>12460</v>
      </c>
      <c r="B5466" s="204" t="s">
        <v>12461</v>
      </c>
      <c r="C5466" s="201" t="s">
        <v>381</v>
      </c>
      <c r="D5466" s="205" t="s">
        <v>17575</v>
      </c>
      <c r="E5466" s="202" t="s">
        <v>18406</v>
      </c>
      <c r="F5466" s="205" t="s">
        <v>24264</v>
      </c>
    </row>
    <row r="5467" spans="1:6" ht="40.5">
      <c r="A5467" s="201" t="s">
        <v>12462</v>
      </c>
      <c r="B5467" s="204" t="s">
        <v>12463</v>
      </c>
      <c r="C5467" s="201" t="s">
        <v>381</v>
      </c>
      <c r="D5467" s="205" t="s">
        <v>19133</v>
      </c>
      <c r="E5467" s="202" t="s">
        <v>18406</v>
      </c>
      <c r="F5467" s="205" t="s">
        <v>21600</v>
      </c>
    </row>
    <row r="5468" spans="1:6" ht="40.5">
      <c r="A5468" s="201" t="s">
        <v>12464</v>
      </c>
      <c r="B5468" s="204" t="s">
        <v>12465</v>
      </c>
      <c r="C5468" s="201" t="s">
        <v>381</v>
      </c>
      <c r="D5468" s="205" t="s">
        <v>6589</v>
      </c>
      <c r="E5468" s="202" t="s">
        <v>18406</v>
      </c>
      <c r="F5468" s="205" t="s">
        <v>1692</v>
      </c>
    </row>
    <row r="5469" spans="1:6" ht="40.5">
      <c r="A5469" s="201" t="s">
        <v>12467</v>
      </c>
      <c r="B5469" s="204" t="s">
        <v>12468</v>
      </c>
      <c r="C5469" s="201" t="s">
        <v>381</v>
      </c>
      <c r="D5469" s="205" t="s">
        <v>17678</v>
      </c>
      <c r="E5469" s="202" t="s">
        <v>18406</v>
      </c>
      <c r="F5469" s="205" t="s">
        <v>10359</v>
      </c>
    </row>
    <row r="5470" spans="1:6" ht="40.5">
      <c r="A5470" s="201" t="s">
        <v>12469</v>
      </c>
      <c r="B5470" s="204" t="s">
        <v>12470</v>
      </c>
      <c r="C5470" s="201" t="s">
        <v>381</v>
      </c>
      <c r="D5470" s="205" t="s">
        <v>17238</v>
      </c>
      <c r="E5470" s="202" t="s">
        <v>18406</v>
      </c>
      <c r="F5470" s="205" t="s">
        <v>4989</v>
      </c>
    </row>
    <row r="5471" spans="1:6" ht="40.5">
      <c r="A5471" s="201" t="s">
        <v>12471</v>
      </c>
      <c r="B5471" s="204" t="s">
        <v>12472</v>
      </c>
      <c r="C5471" s="201" t="s">
        <v>381</v>
      </c>
      <c r="D5471" s="205" t="s">
        <v>24265</v>
      </c>
      <c r="E5471" s="202" t="s">
        <v>18406</v>
      </c>
      <c r="F5471" s="205" t="s">
        <v>23296</v>
      </c>
    </row>
    <row r="5472" spans="1:6" ht="27">
      <c r="A5472" s="201" t="s">
        <v>12474</v>
      </c>
      <c r="B5472" s="204" t="s">
        <v>12475</v>
      </c>
      <c r="C5472" s="201" t="s">
        <v>381</v>
      </c>
      <c r="D5472" s="205" t="s">
        <v>24266</v>
      </c>
      <c r="E5472" s="202" t="s">
        <v>18406</v>
      </c>
      <c r="F5472" s="205" t="s">
        <v>23297</v>
      </c>
    </row>
    <row r="5473" spans="1:6" ht="27">
      <c r="A5473" s="201" t="s">
        <v>12476</v>
      </c>
      <c r="B5473" s="204" t="s">
        <v>12477</v>
      </c>
      <c r="C5473" s="201" t="s">
        <v>381</v>
      </c>
      <c r="D5473" s="205" t="s">
        <v>12838</v>
      </c>
      <c r="E5473" s="202" t="s">
        <v>18406</v>
      </c>
      <c r="F5473" s="205" t="s">
        <v>8777</v>
      </c>
    </row>
    <row r="5474" spans="1:6" ht="27">
      <c r="A5474" s="201" t="s">
        <v>12479</v>
      </c>
      <c r="B5474" s="204" t="s">
        <v>12480</v>
      </c>
      <c r="C5474" s="201" t="s">
        <v>381</v>
      </c>
      <c r="D5474" s="205" t="s">
        <v>7672</v>
      </c>
      <c r="E5474" s="202" t="s">
        <v>18406</v>
      </c>
      <c r="F5474" s="205" t="s">
        <v>17286</v>
      </c>
    </row>
    <row r="5475" spans="1:6" ht="27">
      <c r="A5475" s="201" t="s">
        <v>12481</v>
      </c>
      <c r="B5475" s="204" t="s">
        <v>12482</v>
      </c>
      <c r="C5475" s="201" t="s">
        <v>217</v>
      </c>
      <c r="D5475" s="205" t="s">
        <v>8900</v>
      </c>
      <c r="E5475" s="202" t="s">
        <v>18406</v>
      </c>
      <c r="F5475" s="205" t="s">
        <v>21276</v>
      </c>
    </row>
    <row r="5476" spans="1:6" ht="27">
      <c r="A5476" s="201" t="s">
        <v>12483</v>
      </c>
      <c r="B5476" s="204" t="s">
        <v>12484</v>
      </c>
      <c r="C5476" s="201" t="s">
        <v>217</v>
      </c>
      <c r="D5476" s="205" t="s">
        <v>17222</v>
      </c>
      <c r="E5476" s="202" t="s">
        <v>18406</v>
      </c>
      <c r="F5476" s="205" t="s">
        <v>8940</v>
      </c>
    </row>
    <row r="5477" spans="1:6" ht="94.5">
      <c r="A5477" s="201" t="s">
        <v>12486</v>
      </c>
      <c r="B5477" s="204" t="s">
        <v>24267</v>
      </c>
      <c r="C5477" s="201" t="s">
        <v>381</v>
      </c>
      <c r="D5477" s="205" t="s">
        <v>24268</v>
      </c>
      <c r="E5477" s="202" t="s">
        <v>18406</v>
      </c>
      <c r="F5477" s="205" t="s">
        <v>24269</v>
      </c>
    </row>
    <row r="5478" spans="1:6" ht="94.5">
      <c r="A5478" s="201" t="s">
        <v>12487</v>
      </c>
      <c r="B5478" s="204" t="s">
        <v>24270</v>
      </c>
      <c r="C5478" s="201" t="s">
        <v>381</v>
      </c>
      <c r="D5478" s="205" t="s">
        <v>12488</v>
      </c>
      <c r="E5478" s="202" t="s">
        <v>18406</v>
      </c>
      <c r="F5478" s="205" t="s">
        <v>1157</v>
      </c>
    </row>
    <row r="5479" spans="1:6" ht="94.5">
      <c r="A5479" s="201" t="s">
        <v>12489</v>
      </c>
      <c r="B5479" s="204" t="s">
        <v>24271</v>
      </c>
      <c r="C5479" s="201" t="s">
        <v>381</v>
      </c>
      <c r="D5479" s="205" t="s">
        <v>24272</v>
      </c>
      <c r="E5479" s="202" t="s">
        <v>18406</v>
      </c>
      <c r="F5479" s="205" t="s">
        <v>24273</v>
      </c>
    </row>
    <row r="5480" spans="1:6" ht="94.5">
      <c r="A5480" s="201" t="s">
        <v>12490</v>
      </c>
      <c r="B5480" s="204" t="s">
        <v>24274</v>
      </c>
      <c r="C5480" s="201" t="s">
        <v>381</v>
      </c>
      <c r="D5480" s="205" t="s">
        <v>24275</v>
      </c>
      <c r="E5480" s="202" t="s">
        <v>18406</v>
      </c>
      <c r="F5480" s="205" t="s">
        <v>24276</v>
      </c>
    </row>
    <row r="5481" spans="1:6" ht="94.5">
      <c r="A5481" s="201" t="s">
        <v>12491</v>
      </c>
      <c r="B5481" s="204" t="s">
        <v>24277</v>
      </c>
      <c r="C5481" s="201" t="s">
        <v>381</v>
      </c>
      <c r="D5481" s="205" t="s">
        <v>24278</v>
      </c>
      <c r="E5481" s="202" t="s">
        <v>18406</v>
      </c>
      <c r="F5481" s="205" t="s">
        <v>24279</v>
      </c>
    </row>
    <row r="5482" spans="1:6" ht="94.5">
      <c r="A5482" s="201" t="s">
        <v>12492</v>
      </c>
      <c r="B5482" s="204" t="s">
        <v>24280</v>
      </c>
      <c r="C5482" s="201" t="s">
        <v>381</v>
      </c>
      <c r="D5482" s="205" t="s">
        <v>24281</v>
      </c>
      <c r="E5482" s="202" t="s">
        <v>18406</v>
      </c>
      <c r="F5482" s="205" t="s">
        <v>24282</v>
      </c>
    </row>
    <row r="5483" spans="1:6" ht="40.5">
      <c r="A5483" s="201" t="s">
        <v>12493</v>
      </c>
      <c r="B5483" s="204" t="s">
        <v>12494</v>
      </c>
      <c r="C5483" s="201" t="s">
        <v>381</v>
      </c>
      <c r="D5483" s="205" t="s">
        <v>24283</v>
      </c>
      <c r="E5483" s="202" t="s">
        <v>18406</v>
      </c>
      <c r="F5483" s="205" t="s">
        <v>17631</v>
      </c>
    </row>
    <row r="5484" spans="1:6" ht="40.5">
      <c r="A5484" s="201" t="s">
        <v>12495</v>
      </c>
      <c r="B5484" s="204" t="s">
        <v>12496</v>
      </c>
      <c r="C5484" s="201" t="s">
        <v>381</v>
      </c>
      <c r="D5484" s="205" t="s">
        <v>24284</v>
      </c>
      <c r="E5484" s="202" t="s">
        <v>18406</v>
      </c>
      <c r="F5484" s="205" t="s">
        <v>8446</v>
      </c>
    </row>
    <row r="5485" spans="1:6" ht="40.5">
      <c r="A5485" s="201" t="s">
        <v>12497</v>
      </c>
      <c r="B5485" s="204" t="s">
        <v>12498</v>
      </c>
      <c r="C5485" s="201" t="s">
        <v>381</v>
      </c>
      <c r="D5485" s="205" t="s">
        <v>24285</v>
      </c>
      <c r="E5485" s="202" t="s">
        <v>18406</v>
      </c>
      <c r="F5485" s="205" t="s">
        <v>24286</v>
      </c>
    </row>
    <row r="5486" spans="1:6" ht="40.5">
      <c r="A5486" s="201" t="s">
        <v>12499</v>
      </c>
      <c r="B5486" s="204" t="s">
        <v>12500</v>
      </c>
      <c r="C5486" s="201" t="s">
        <v>381</v>
      </c>
      <c r="D5486" s="205" t="s">
        <v>17876</v>
      </c>
      <c r="E5486" s="202" t="s">
        <v>18406</v>
      </c>
      <c r="F5486" s="205" t="s">
        <v>24287</v>
      </c>
    </row>
    <row r="5487" spans="1:6" ht="40.5">
      <c r="A5487" s="201" t="s">
        <v>12501</v>
      </c>
      <c r="B5487" s="204" t="s">
        <v>12502</v>
      </c>
      <c r="C5487" s="201" t="s">
        <v>381</v>
      </c>
      <c r="D5487" s="205" t="s">
        <v>24288</v>
      </c>
      <c r="E5487" s="202" t="s">
        <v>18406</v>
      </c>
      <c r="F5487" s="205" t="s">
        <v>24289</v>
      </c>
    </row>
    <row r="5488" spans="1:6" ht="40.5">
      <c r="A5488" s="201" t="s">
        <v>12503</v>
      </c>
      <c r="B5488" s="204" t="s">
        <v>12504</v>
      </c>
      <c r="C5488" s="201" t="s">
        <v>381</v>
      </c>
      <c r="D5488" s="205" t="s">
        <v>11431</v>
      </c>
      <c r="E5488" s="202" t="s">
        <v>18406</v>
      </c>
      <c r="F5488" s="205" t="s">
        <v>21445</v>
      </c>
    </row>
    <row r="5489" spans="1:6" ht="40.5">
      <c r="A5489" s="201" t="s">
        <v>12505</v>
      </c>
      <c r="B5489" s="204" t="s">
        <v>12506</v>
      </c>
      <c r="C5489" s="201" t="s">
        <v>381</v>
      </c>
      <c r="D5489" s="205" t="s">
        <v>24290</v>
      </c>
      <c r="E5489" s="202" t="s">
        <v>18406</v>
      </c>
      <c r="F5489" s="205" t="s">
        <v>18760</v>
      </c>
    </row>
    <row r="5490" spans="1:6" ht="40.5">
      <c r="A5490" s="201" t="s">
        <v>12508</v>
      </c>
      <c r="B5490" s="204" t="s">
        <v>12509</v>
      </c>
      <c r="C5490" s="201" t="s">
        <v>381</v>
      </c>
      <c r="D5490" s="205" t="s">
        <v>24291</v>
      </c>
      <c r="E5490" s="202" t="s">
        <v>18406</v>
      </c>
      <c r="F5490" s="205" t="s">
        <v>24292</v>
      </c>
    </row>
    <row r="5491" spans="1:6" ht="40.5">
      <c r="A5491" s="201" t="s">
        <v>12510</v>
      </c>
      <c r="B5491" s="204" t="s">
        <v>12511</v>
      </c>
      <c r="C5491" s="201" t="s">
        <v>381</v>
      </c>
      <c r="D5491" s="205" t="s">
        <v>24293</v>
      </c>
      <c r="E5491" s="202" t="s">
        <v>18406</v>
      </c>
      <c r="F5491" s="205" t="s">
        <v>21614</v>
      </c>
    </row>
    <row r="5492" spans="1:6" ht="40.5">
      <c r="A5492" s="201" t="s">
        <v>12513</v>
      </c>
      <c r="B5492" s="204" t="s">
        <v>12514</v>
      </c>
      <c r="C5492" s="201" t="s">
        <v>217</v>
      </c>
      <c r="D5492" s="205" t="s">
        <v>17412</v>
      </c>
      <c r="E5492" s="202" t="s">
        <v>18406</v>
      </c>
      <c r="F5492" s="205" t="s">
        <v>11961</v>
      </c>
    </row>
    <row r="5493" spans="1:6" ht="40.5">
      <c r="A5493" s="201" t="s">
        <v>12515</v>
      </c>
      <c r="B5493" s="204" t="s">
        <v>12516</v>
      </c>
      <c r="C5493" s="201" t="s">
        <v>217</v>
      </c>
      <c r="D5493" s="205" t="s">
        <v>24294</v>
      </c>
      <c r="E5493" s="202" t="s">
        <v>18406</v>
      </c>
      <c r="F5493" s="205" t="s">
        <v>21783</v>
      </c>
    </row>
    <row r="5494" spans="1:6" ht="94.5">
      <c r="A5494" s="201" t="s">
        <v>12517</v>
      </c>
      <c r="B5494" s="204" t="s">
        <v>24295</v>
      </c>
      <c r="C5494" s="201" t="s">
        <v>381</v>
      </c>
      <c r="D5494" s="205" t="s">
        <v>24296</v>
      </c>
      <c r="E5494" s="202" t="s">
        <v>18406</v>
      </c>
      <c r="F5494" s="205" t="s">
        <v>24297</v>
      </c>
    </row>
    <row r="5495" spans="1:6" ht="94.5">
      <c r="A5495" s="201" t="s">
        <v>12518</v>
      </c>
      <c r="B5495" s="204" t="s">
        <v>24298</v>
      </c>
      <c r="C5495" s="201" t="s">
        <v>381</v>
      </c>
      <c r="D5495" s="205" t="s">
        <v>24299</v>
      </c>
      <c r="E5495" s="202" t="s">
        <v>18406</v>
      </c>
      <c r="F5495" s="205" t="s">
        <v>24300</v>
      </c>
    </row>
    <row r="5496" spans="1:6" ht="94.5">
      <c r="A5496" s="201" t="s">
        <v>12519</v>
      </c>
      <c r="B5496" s="204" t="s">
        <v>24301</v>
      </c>
      <c r="C5496" s="201" t="s">
        <v>381</v>
      </c>
      <c r="D5496" s="205" t="s">
        <v>24302</v>
      </c>
      <c r="E5496" s="202" t="s">
        <v>18406</v>
      </c>
      <c r="F5496" s="205" t="s">
        <v>24303</v>
      </c>
    </row>
    <row r="5497" spans="1:6" ht="94.5">
      <c r="A5497" s="201" t="s">
        <v>12520</v>
      </c>
      <c r="B5497" s="204" t="s">
        <v>24304</v>
      </c>
      <c r="C5497" s="201" t="s">
        <v>381</v>
      </c>
      <c r="D5497" s="205" t="s">
        <v>24305</v>
      </c>
      <c r="E5497" s="202" t="s">
        <v>18406</v>
      </c>
      <c r="F5497" s="205" t="s">
        <v>24306</v>
      </c>
    </row>
    <row r="5498" spans="1:6" ht="94.5">
      <c r="A5498" s="201" t="s">
        <v>12521</v>
      </c>
      <c r="B5498" s="204" t="s">
        <v>24307</v>
      </c>
      <c r="C5498" s="201" t="s">
        <v>381</v>
      </c>
      <c r="D5498" s="205" t="s">
        <v>24308</v>
      </c>
      <c r="E5498" s="202" t="s">
        <v>18406</v>
      </c>
      <c r="F5498" s="205" t="s">
        <v>24309</v>
      </c>
    </row>
    <row r="5499" spans="1:6" ht="94.5">
      <c r="A5499" s="201" t="s">
        <v>12522</v>
      </c>
      <c r="B5499" s="204" t="s">
        <v>24310</v>
      </c>
      <c r="C5499" s="201" t="s">
        <v>381</v>
      </c>
      <c r="D5499" s="205" t="s">
        <v>24311</v>
      </c>
      <c r="E5499" s="202" t="s">
        <v>18406</v>
      </c>
      <c r="F5499" s="205" t="s">
        <v>24312</v>
      </c>
    </row>
    <row r="5500" spans="1:6" ht="54">
      <c r="A5500" s="201" t="s">
        <v>12523</v>
      </c>
      <c r="B5500" s="204" t="s">
        <v>12524</v>
      </c>
      <c r="C5500" s="201" t="s">
        <v>26</v>
      </c>
      <c r="D5500" s="205" t="s">
        <v>24313</v>
      </c>
      <c r="E5500" s="202" t="s">
        <v>18406</v>
      </c>
      <c r="F5500" s="205" t="s">
        <v>24314</v>
      </c>
    </row>
    <row r="5501" spans="1:6" ht="54">
      <c r="A5501" s="201" t="s">
        <v>12525</v>
      </c>
      <c r="B5501" s="204" t="s">
        <v>12526</v>
      </c>
      <c r="C5501" s="201" t="s">
        <v>26</v>
      </c>
      <c r="D5501" s="205" t="s">
        <v>24315</v>
      </c>
      <c r="E5501" s="202" t="s">
        <v>18406</v>
      </c>
      <c r="F5501" s="205" t="s">
        <v>8882</v>
      </c>
    </row>
    <row r="5502" spans="1:6" ht="40.5">
      <c r="A5502" s="201" t="s">
        <v>12527</v>
      </c>
      <c r="B5502" s="204" t="s">
        <v>12528</v>
      </c>
      <c r="C5502" s="201" t="s">
        <v>26</v>
      </c>
      <c r="D5502" s="205" t="s">
        <v>24316</v>
      </c>
      <c r="E5502" s="202" t="s">
        <v>18406</v>
      </c>
      <c r="F5502" s="205" t="s">
        <v>22909</v>
      </c>
    </row>
    <row r="5503" spans="1:6" ht="54">
      <c r="A5503" s="201" t="s">
        <v>12529</v>
      </c>
      <c r="B5503" s="204" t="s">
        <v>12530</v>
      </c>
      <c r="C5503" s="201" t="s">
        <v>26</v>
      </c>
      <c r="D5503" s="205" t="s">
        <v>17637</v>
      </c>
      <c r="E5503" s="202" t="s">
        <v>18406</v>
      </c>
      <c r="F5503" s="205" t="s">
        <v>24317</v>
      </c>
    </row>
    <row r="5504" spans="1:6" ht="40.5">
      <c r="A5504" s="201" t="s">
        <v>12531</v>
      </c>
      <c r="B5504" s="204" t="s">
        <v>12532</v>
      </c>
      <c r="C5504" s="201" t="s">
        <v>26</v>
      </c>
      <c r="D5504" s="205" t="s">
        <v>24318</v>
      </c>
      <c r="E5504" s="202" t="s">
        <v>18406</v>
      </c>
      <c r="F5504" s="205" t="s">
        <v>24160</v>
      </c>
    </row>
    <row r="5505" spans="1:6" ht="54">
      <c r="A5505" s="201" t="s">
        <v>12533</v>
      </c>
      <c r="B5505" s="204" t="s">
        <v>12534</v>
      </c>
      <c r="C5505" s="201" t="s">
        <v>26</v>
      </c>
      <c r="D5505" s="205" t="s">
        <v>4959</v>
      </c>
      <c r="E5505" s="202" t="s">
        <v>18406</v>
      </c>
      <c r="F5505" s="205" t="s">
        <v>17100</v>
      </c>
    </row>
    <row r="5506" spans="1:6" ht="40.5">
      <c r="A5506" s="201" t="s">
        <v>12536</v>
      </c>
      <c r="B5506" s="204" t="s">
        <v>12537</v>
      </c>
      <c r="C5506" s="201" t="s">
        <v>26</v>
      </c>
      <c r="D5506" s="205" t="s">
        <v>24319</v>
      </c>
      <c r="E5506" s="202" t="s">
        <v>18406</v>
      </c>
      <c r="F5506" s="205" t="s">
        <v>20725</v>
      </c>
    </row>
    <row r="5507" spans="1:6" ht="40.5">
      <c r="A5507" s="201" t="s">
        <v>12538</v>
      </c>
      <c r="B5507" s="204" t="s">
        <v>12539</v>
      </c>
      <c r="C5507" s="201" t="s">
        <v>26</v>
      </c>
      <c r="D5507" s="205" t="s">
        <v>23054</v>
      </c>
      <c r="E5507" s="202" t="s">
        <v>18406</v>
      </c>
      <c r="F5507" s="205" t="s">
        <v>24320</v>
      </c>
    </row>
    <row r="5508" spans="1:6" ht="54">
      <c r="A5508" s="201" t="s">
        <v>12540</v>
      </c>
      <c r="B5508" s="204" t="s">
        <v>12541</v>
      </c>
      <c r="C5508" s="201" t="s">
        <v>31</v>
      </c>
      <c r="D5508" s="205" t="s">
        <v>24321</v>
      </c>
      <c r="E5508" s="202" t="s">
        <v>18406</v>
      </c>
      <c r="F5508" s="205" t="s">
        <v>24322</v>
      </c>
    </row>
    <row r="5509" spans="1:6" ht="40.5">
      <c r="A5509" s="201" t="s">
        <v>12542</v>
      </c>
      <c r="B5509" s="204" t="s">
        <v>12543</v>
      </c>
      <c r="C5509" s="201" t="s">
        <v>26</v>
      </c>
      <c r="D5509" s="205" t="s">
        <v>22225</v>
      </c>
      <c r="E5509" s="202" t="s">
        <v>18406</v>
      </c>
      <c r="F5509" s="205" t="s">
        <v>17443</v>
      </c>
    </row>
    <row r="5510" spans="1:6" ht="40.5">
      <c r="A5510" s="201" t="s">
        <v>12544</v>
      </c>
      <c r="B5510" s="204" t="s">
        <v>12545</v>
      </c>
      <c r="C5510" s="201" t="s">
        <v>26</v>
      </c>
      <c r="D5510" s="205" t="s">
        <v>17891</v>
      </c>
      <c r="E5510" s="202" t="s">
        <v>18406</v>
      </c>
      <c r="F5510" s="205" t="s">
        <v>17913</v>
      </c>
    </row>
    <row r="5511" spans="1:6" ht="40.5">
      <c r="A5511" s="201" t="s">
        <v>12546</v>
      </c>
      <c r="B5511" s="204" t="s">
        <v>12547</v>
      </c>
      <c r="C5511" s="201" t="s">
        <v>26</v>
      </c>
      <c r="D5511" s="205" t="s">
        <v>18020</v>
      </c>
      <c r="E5511" s="202" t="s">
        <v>18406</v>
      </c>
      <c r="F5511" s="205" t="s">
        <v>19504</v>
      </c>
    </row>
    <row r="5512" spans="1:6" ht="40.5">
      <c r="A5512" s="201" t="s">
        <v>12548</v>
      </c>
      <c r="B5512" s="204" t="s">
        <v>12549</v>
      </c>
      <c r="C5512" s="201" t="s">
        <v>26</v>
      </c>
      <c r="D5512" s="205" t="s">
        <v>17882</v>
      </c>
      <c r="E5512" s="202" t="s">
        <v>18406</v>
      </c>
      <c r="F5512" s="205" t="s">
        <v>1887</v>
      </c>
    </row>
    <row r="5513" spans="1:6" ht="40.5">
      <c r="A5513" s="201" t="s">
        <v>12550</v>
      </c>
      <c r="B5513" s="204" t="s">
        <v>12551</v>
      </c>
      <c r="C5513" s="201" t="s">
        <v>26</v>
      </c>
      <c r="D5513" s="205" t="s">
        <v>2543</v>
      </c>
      <c r="E5513" s="202" t="s">
        <v>18406</v>
      </c>
      <c r="F5513" s="205" t="s">
        <v>15324</v>
      </c>
    </row>
    <row r="5514" spans="1:6" ht="54">
      <c r="A5514" s="201" t="s">
        <v>12553</v>
      </c>
      <c r="B5514" s="204" t="s">
        <v>12554</v>
      </c>
      <c r="C5514" s="201" t="s">
        <v>26</v>
      </c>
      <c r="D5514" s="205" t="s">
        <v>17796</v>
      </c>
      <c r="E5514" s="202" t="s">
        <v>18406</v>
      </c>
      <c r="F5514" s="205" t="s">
        <v>15808</v>
      </c>
    </row>
    <row r="5515" spans="1:6" ht="54">
      <c r="A5515" s="201" t="s">
        <v>12555</v>
      </c>
      <c r="B5515" s="204" t="s">
        <v>12556</v>
      </c>
      <c r="C5515" s="201" t="s">
        <v>26</v>
      </c>
      <c r="D5515" s="205" t="s">
        <v>2052</v>
      </c>
      <c r="E5515" s="202" t="s">
        <v>18406</v>
      </c>
      <c r="F5515" s="205" t="s">
        <v>1843</v>
      </c>
    </row>
    <row r="5516" spans="1:6" ht="54">
      <c r="A5516" s="201" t="s">
        <v>12557</v>
      </c>
      <c r="B5516" s="204" t="s">
        <v>12558</v>
      </c>
      <c r="C5516" s="201" t="s">
        <v>26</v>
      </c>
      <c r="D5516" s="205" t="s">
        <v>15488</v>
      </c>
      <c r="E5516" s="202" t="s">
        <v>18406</v>
      </c>
      <c r="F5516" s="205" t="s">
        <v>2496</v>
      </c>
    </row>
    <row r="5517" spans="1:6" ht="54">
      <c r="A5517" s="201" t="s">
        <v>12559</v>
      </c>
      <c r="B5517" s="204" t="s">
        <v>12560</v>
      </c>
      <c r="C5517" s="201" t="s">
        <v>26</v>
      </c>
      <c r="D5517" s="205" t="s">
        <v>11179</v>
      </c>
      <c r="E5517" s="202" t="s">
        <v>18406</v>
      </c>
      <c r="F5517" s="205" t="s">
        <v>18484</v>
      </c>
    </row>
    <row r="5518" spans="1:6" ht="54">
      <c r="A5518" s="201" t="s">
        <v>12561</v>
      </c>
      <c r="B5518" s="204" t="s">
        <v>12562</v>
      </c>
      <c r="C5518" s="201" t="s">
        <v>26</v>
      </c>
      <c r="D5518" s="205" t="s">
        <v>1334</v>
      </c>
      <c r="E5518" s="202" t="s">
        <v>18406</v>
      </c>
      <c r="F5518" s="205" t="s">
        <v>1610</v>
      </c>
    </row>
    <row r="5519" spans="1:6" ht="54">
      <c r="A5519" s="201" t="s">
        <v>12564</v>
      </c>
      <c r="B5519" s="204" t="s">
        <v>12565</v>
      </c>
      <c r="C5519" s="201" t="s">
        <v>26</v>
      </c>
      <c r="D5519" s="205" t="s">
        <v>12880</v>
      </c>
      <c r="E5519" s="202" t="s">
        <v>18406</v>
      </c>
      <c r="F5519" s="205" t="s">
        <v>5683</v>
      </c>
    </row>
    <row r="5520" spans="1:6" ht="54">
      <c r="A5520" s="201" t="s">
        <v>12566</v>
      </c>
      <c r="B5520" s="204" t="s">
        <v>12567</v>
      </c>
      <c r="C5520" s="201" t="s">
        <v>26</v>
      </c>
      <c r="D5520" s="205" t="s">
        <v>17654</v>
      </c>
      <c r="E5520" s="202" t="s">
        <v>18406</v>
      </c>
      <c r="F5520" s="205" t="s">
        <v>22254</v>
      </c>
    </row>
    <row r="5521" spans="1:6" ht="54">
      <c r="A5521" s="201" t="s">
        <v>12568</v>
      </c>
      <c r="B5521" s="204" t="s">
        <v>12569</v>
      </c>
      <c r="C5521" s="201" t="s">
        <v>26</v>
      </c>
      <c r="D5521" s="205" t="s">
        <v>3808</v>
      </c>
      <c r="E5521" s="202" t="s">
        <v>18406</v>
      </c>
      <c r="F5521" s="205" t="s">
        <v>18026</v>
      </c>
    </row>
    <row r="5522" spans="1:6" ht="54">
      <c r="A5522" s="201" t="s">
        <v>12570</v>
      </c>
      <c r="B5522" s="204" t="s">
        <v>12571</v>
      </c>
      <c r="C5522" s="201" t="s">
        <v>26</v>
      </c>
      <c r="D5522" s="205" t="s">
        <v>17210</v>
      </c>
      <c r="E5522" s="202" t="s">
        <v>18406</v>
      </c>
      <c r="F5522" s="205" t="s">
        <v>22655</v>
      </c>
    </row>
    <row r="5523" spans="1:6" ht="54">
      <c r="A5523" s="201" t="s">
        <v>12572</v>
      </c>
      <c r="B5523" s="204" t="s">
        <v>12573</v>
      </c>
      <c r="C5523" s="201" t="s">
        <v>26</v>
      </c>
      <c r="D5523" s="205" t="s">
        <v>2640</v>
      </c>
      <c r="E5523" s="202" t="s">
        <v>18406</v>
      </c>
      <c r="F5523" s="205" t="s">
        <v>17332</v>
      </c>
    </row>
    <row r="5524" spans="1:6" ht="54">
      <c r="A5524" s="201" t="s">
        <v>12574</v>
      </c>
      <c r="B5524" s="204" t="s">
        <v>12575</v>
      </c>
      <c r="C5524" s="201" t="s">
        <v>26</v>
      </c>
      <c r="D5524" s="205" t="s">
        <v>8182</v>
      </c>
      <c r="E5524" s="202" t="s">
        <v>18406</v>
      </c>
      <c r="F5524" s="205" t="s">
        <v>6496</v>
      </c>
    </row>
    <row r="5525" spans="1:6" ht="54">
      <c r="A5525" s="201" t="s">
        <v>12577</v>
      </c>
      <c r="B5525" s="204" t="s">
        <v>12578</v>
      </c>
      <c r="C5525" s="201" t="s">
        <v>26</v>
      </c>
      <c r="D5525" s="205" t="s">
        <v>4522</v>
      </c>
      <c r="E5525" s="202" t="s">
        <v>18406</v>
      </c>
      <c r="F5525" s="205" t="s">
        <v>22722</v>
      </c>
    </row>
    <row r="5526" spans="1:6" ht="54">
      <c r="A5526" s="201" t="s">
        <v>12580</v>
      </c>
      <c r="B5526" s="204" t="s">
        <v>12581</v>
      </c>
      <c r="C5526" s="201" t="s">
        <v>26</v>
      </c>
      <c r="D5526" s="205" t="s">
        <v>17580</v>
      </c>
      <c r="E5526" s="202" t="s">
        <v>18406</v>
      </c>
      <c r="F5526" s="205" t="s">
        <v>21580</v>
      </c>
    </row>
    <row r="5527" spans="1:6" ht="54">
      <c r="A5527" s="201" t="s">
        <v>12582</v>
      </c>
      <c r="B5527" s="204" t="s">
        <v>12583</v>
      </c>
      <c r="C5527" s="201" t="s">
        <v>26</v>
      </c>
      <c r="D5527" s="205" t="s">
        <v>4325</v>
      </c>
      <c r="E5527" s="202" t="s">
        <v>18406</v>
      </c>
      <c r="F5527" s="205" t="s">
        <v>11594</v>
      </c>
    </row>
    <row r="5528" spans="1:6" ht="54">
      <c r="A5528" s="201" t="s">
        <v>12585</v>
      </c>
      <c r="B5528" s="204" t="s">
        <v>12586</v>
      </c>
      <c r="C5528" s="201" t="s">
        <v>26</v>
      </c>
      <c r="D5528" s="205" t="s">
        <v>17729</v>
      </c>
      <c r="E5528" s="202" t="s">
        <v>18406</v>
      </c>
      <c r="F5528" s="205" t="s">
        <v>17484</v>
      </c>
    </row>
    <row r="5529" spans="1:6" ht="81">
      <c r="A5529" s="201" t="s">
        <v>12587</v>
      </c>
      <c r="B5529" s="204" t="s">
        <v>12588</v>
      </c>
      <c r="C5529" s="201" t="s">
        <v>26</v>
      </c>
      <c r="D5529" s="205" t="s">
        <v>17445</v>
      </c>
      <c r="E5529" s="202" t="s">
        <v>18406</v>
      </c>
      <c r="F5529" s="205" t="s">
        <v>5675</v>
      </c>
    </row>
    <row r="5530" spans="1:6" ht="81">
      <c r="A5530" s="201" t="s">
        <v>12589</v>
      </c>
      <c r="B5530" s="204" t="s">
        <v>12590</v>
      </c>
      <c r="C5530" s="201" t="s">
        <v>26</v>
      </c>
      <c r="D5530" s="205" t="s">
        <v>11064</v>
      </c>
      <c r="E5530" s="202" t="s">
        <v>18406</v>
      </c>
      <c r="F5530" s="205" t="s">
        <v>17503</v>
      </c>
    </row>
    <row r="5531" spans="1:6" ht="81">
      <c r="A5531" s="201" t="s">
        <v>12591</v>
      </c>
      <c r="B5531" s="204" t="s">
        <v>12592</v>
      </c>
      <c r="C5531" s="201" t="s">
        <v>26</v>
      </c>
      <c r="D5531" s="205" t="s">
        <v>4314</v>
      </c>
      <c r="E5531" s="202" t="s">
        <v>18406</v>
      </c>
      <c r="F5531" s="205" t="s">
        <v>12747</v>
      </c>
    </row>
    <row r="5532" spans="1:6" ht="81">
      <c r="A5532" s="201" t="s">
        <v>12593</v>
      </c>
      <c r="B5532" s="204" t="s">
        <v>12594</v>
      </c>
      <c r="C5532" s="201" t="s">
        <v>26</v>
      </c>
      <c r="D5532" s="205" t="s">
        <v>17333</v>
      </c>
      <c r="E5532" s="202" t="s">
        <v>18406</v>
      </c>
      <c r="F5532" s="205" t="s">
        <v>5707</v>
      </c>
    </row>
    <row r="5533" spans="1:6" ht="81">
      <c r="A5533" s="201" t="s">
        <v>12596</v>
      </c>
      <c r="B5533" s="204" t="s">
        <v>12597</v>
      </c>
      <c r="C5533" s="201" t="s">
        <v>26</v>
      </c>
      <c r="D5533" s="205" t="s">
        <v>21760</v>
      </c>
      <c r="E5533" s="202" t="s">
        <v>18406</v>
      </c>
      <c r="F5533" s="205" t="s">
        <v>6333</v>
      </c>
    </row>
    <row r="5534" spans="1:6" ht="81">
      <c r="A5534" s="201" t="s">
        <v>12598</v>
      </c>
      <c r="B5534" s="204" t="s">
        <v>12599</v>
      </c>
      <c r="C5534" s="201" t="s">
        <v>26</v>
      </c>
      <c r="D5534" s="205" t="s">
        <v>17268</v>
      </c>
      <c r="E5534" s="202" t="s">
        <v>18406</v>
      </c>
      <c r="F5534" s="205" t="s">
        <v>8469</v>
      </c>
    </row>
    <row r="5535" spans="1:6" ht="81">
      <c r="A5535" s="201" t="s">
        <v>12600</v>
      </c>
      <c r="B5535" s="204" t="s">
        <v>12601</v>
      </c>
      <c r="C5535" s="201" t="s">
        <v>26</v>
      </c>
      <c r="D5535" s="205" t="s">
        <v>24323</v>
      </c>
      <c r="E5535" s="202" t="s">
        <v>18406</v>
      </c>
      <c r="F5535" s="205" t="s">
        <v>5728</v>
      </c>
    </row>
    <row r="5536" spans="1:6" ht="81">
      <c r="A5536" s="201" t="s">
        <v>12602</v>
      </c>
      <c r="B5536" s="204" t="s">
        <v>12603</v>
      </c>
      <c r="C5536" s="201" t="s">
        <v>26</v>
      </c>
      <c r="D5536" s="205" t="s">
        <v>6621</v>
      </c>
      <c r="E5536" s="202" t="s">
        <v>18406</v>
      </c>
      <c r="F5536" s="205" t="s">
        <v>22645</v>
      </c>
    </row>
    <row r="5537" spans="1:6" ht="81">
      <c r="A5537" s="201" t="s">
        <v>12605</v>
      </c>
      <c r="B5537" s="204" t="s">
        <v>12606</v>
      </c>
      <c r="C5537" s="201" t="s">
        <v>26</v>
      </c>
      <c r="D5537" s="205" t="s">
        <v>12752</v>
      </c>
      <c r="E5537" s="202" t="s">
        <v>18406</v>
      </c>
      <c r="F5537" s="205" t="s">
        <v>17816</v>
      </c>
    </row>
    <row r="5538" spans="1:6" ht="81">
      <c r="A5538" s="201" t="s">
        <v>12607</v>
      </c>
      <c r="B5538" s="204" t="s">
        <v>12608</v>
      </c>
      <c r="C5538" s="201" t="s">
        <v>26</v>
      </c>
      <c r="D5538" s="205" t="s">
        <v>4913</v>
      </c>
      <c r="E5538" s="202" t="s">
        <v>18406</v>
      </c>
      <c r="F5538" s="205" t="s">
        <v>17823</v>
      </c>
    </row>
    <row r="5539" spans="1:6" ht="81">
      <c r="A5539" s="201" t="s">
        <v>12610</v>
      </c>
      <c r="B5539" s="204" t="s">
        <v>12611</v>
      </c>
      <c r="C5539" s="201" t="s">
        <v>26</v>
      </c>
      <c r="D5539" s="205" t="s">
        <v>19411</v>
      </c>
      <c r="E5539" s="202" t="s">
        <v>18406</v>
      </c>
      <c r="F5539" s="205" t="s">
        <v>3802</v>
      </c>
    </row>
    <row r="5540" spans="1:6" ht="81">
      <c r="A5540" s="201" t="s">
        <v>12613</v>
      </c>
      <c r="B5540" s="204" t="s">
        <v>12614</v>
      </c>
      <c r="C5540" s="201" t="s">
        <v>26</v>
      </c>
      <c r="D5540" s="205" t="s">
        <v>22254</v>
      </c>
      <c r="E5540" s="202" t="s">
        <v>18406</v>
      </c>
      <c r="F5540" s="205" t="s">
        <v>21264</v>
      </c>
    </row>
    <row r="5541" spans="1:6" ht="81">
      <c r="A5541" s="201" t="s">
        <v>12615</v>
      </c>
      <c r="B5541" s="204" t="s">
        <v>12616</v>
      </c>
      <c r="C5541" s="201" t="s">
        <v>26</v>
      </c>
      <c r="D5541" s="205" t="s">
        <v>17899</v>
      </c>
      <c r="E5541" s="202" t="s">
        <v>18406</v>
      </c>
      <c r="F5541" s="205" t="s">
        <v>21262</v>
      </c>
    </row>
    <row r="5542" spans="1:6" ht="81">
      <c r="A5542" s="201" t="s">
        <v>12617</v>
      </c>
      <c r="B5542" s="204" t="s">
        <v>12618</v>
      </c>
      <c r="C5542" s="201" t="s">
        <v>26</v>
      </c>
      <c r="D5542" s="205" t="s">
        <v>22732</v>
      </c>
      <c r="E5542" s="202" t="s">
        <v>18406</v>
      </c>
      <c r="F5542" s="205" t="s">
        <v>13817</v>
      </c>
    </row>
    <row r="5543" spans="1:6" ht="81">
      <c r="A5543" s="201" t="s">
        <v>12619</v>
      </c>
      <c r="B5543" s="204" t="s">
        <v>12620</v>
      </c>
      <c r="C5543" s="201" t="s">
        <v>26</v>
      </c>
      <c r="D5543" s="205" t="s">
        <v>8977</v>
      </c>
      <c r="E5543" s="202" t="s">
        <v>18406</v>
      </c>
      <c r="F5543" s="205" t="s">
        <v>6430</v>
      </c>
    </row>
    <row r="5544" spans="1:6" ht="81">
      <c r="A5544" s="201" t="s">
        <v>12622</v>
      </c>
      <c r="B5544" s="204" t="s">
        <v>12623</v>
      </c>
      <c r="C5544" s="201" t="s">
        <v>26</v>
      </c>
      <c r="D5544" s="205" t="s">
        <v>8706</v>
      </c>
      <c r="E5544" s="202" t="s">
        <v>18406</v>
      </c>
      <c r="F5544" s="205" t="s">
        <v>17385</v>
      </c>
    </row>
    <row r="5545" spans="1:6" ht="81">
      <c r="A5545" s="201" t="s">
        <v>12624</v>
      </c>
      <c r="B5545" s="204" t="s">
        <v>12625</v>
      </c>
      <c r="C5545" s="201" t="s">
        <v>26</v>
      </c>
      <c r="D5545" s="205" t="s">
        <v>22356</v>
      </c>
      <c r="E5545" s="202" t="s">
        <v>18406</v>
      </c>
      <c r="F5545" s="205" t="s">
        <v>7886</v>
      </c>
    </row>
    <row r="5546" spans="1:6" ht="81">
      <c r="A5546" s="201" t="s">
        <v>12627</v>
      </c>
      <c r="B5546" s="204" t="s">
        <v>12628</v>
      </c>
      <c r="C5546" s="201" t="s">
        <v>26</v>
      </c>
      <c r="D5546" s="205" t="s">
        <v>21580</v>
      </c>
      <c r="E5546" s="202" t="s">
        <v>18406</v>
      </c>
      <c r="F5546" s="205" t="s">
        <v>2148</v>
      </c>
    </row>
    <row r="5547" spans="1:6" ht="81">
      <c r="A5547" s="201" t="s">
        <v>12629</v>
      </c>
      <c r="B5547" s="204" t="s">
        <v>12630</v>
      </c>
      <c r="C5547" s="201" t="s">
        <v>26</v>
      </c>
      <c r="D5547" s="205" t="s">
        <v>24324</v>
      </c>
      <c r="E5547" s="202" t="s">
        <v>18406</v>
      </c>
      <c r="F5547" s="205" t="s">
        <v>282</v>
      </c>
    </row>
    <row r="5548" spans="1:6" ht="81">
      <c r="A5548" s="201" t="s">
        <v>12632</v>
      </c>
      <c r="B5548" s="204" t="s">
        <v>12633</v>
      </c>
      <c r="C5548" s="201" t="s">
        <v>26</v>
      </c>
      <c r="D5548" s="205" t="s">
        <v>17201</v>
      </c>
      <c r="E5548" s="202" t="s">
        <v>18406</v>
      </c>
      <c r="F5548" s="205" t="s">
        <v>5689</v>
      </c>
    </row>
    <row r="5549" spans="1:6" ht="94.5">
      <c r="A5549" s="201" t="s">
        <v>12635</v>
      </c>
      <c r="B5549" s="204" t="s">
        <v>12636</v>
      </c>
      <c r="C5549" s="201" t="s">
        <v>26</v>
      </c>
      <c r="D5549" s="205" t="s">
        <v>12823</v>
      </c>
      <c r="E5549" s="202" t="s">
        <v>18406</v>
      </c>
      <c r="F5549" s="205" t="s">
        <v>12954</v>
      </c>
    </row>
    <row r="5550" spans="1:6" ht="94.5">
      <c r="A5550" s="201" t="s">
        <v>12637</v>
      </c>
      <c r="B5550" s="204" t="s">
        <v>12638</v>
      </c>
      <c r="C5550" s="201" t="s">
        <v>26</v>
      </c>
      <c r="D5550" s="205" t="s">
        <v>8595</v>
      </c>
      <c r="E5550" s="202" t="s">
        <v>18406</v>
      </c>
      <c r="F5550" s="205" t="s">
        <v>17092</v>
      </c>
    </row>
    <row r="5551" spans="1:6" ht="94.5">
      <c r="A5551" s="201" t="s">
        <v>12639</v>
      </c>
      <c r="B5551" s="204" t="s">
        <v>12640</v>
      </c>
      <c r="C5551" s="201" t="s">
        <v>26</v>
      </c>
      <c r="D5551" s="205" t="s">
        <v>17336</v>
      </c>
      <c r="E5551" s="202" t="s">
        <v>18406</v>
      </c>
      <c r="F5551" s="205" t="s">
        <v>6352</v>
      </c>
    </row>
    <row r="5552" spans="1:6" ht="94.5">
      <c r="A5552" s="201" t="s">
        <v>12642</v>
      </c>
      <c r="B5552" s="204" t="s">
        <v>12643</v>
      </c>
      <c r="C5552" s="201" t="s">
        <v>26</v>
      </c>
      <c r="D5552" s="205" t="s">
        <v>15774</v>
      </c>
      <c r="E5552" s="202" t="s">
        <v>18406</v>
      </c>
      <c r="F5552" s="205" t="s">
        <v>8828</v>
      </c>
    </row>
    <row r="5553" spans="1:6" ht="94.5">
      <c r="A5553" s="201" t="s">
        <v>12644</v>
      </c>
      <c r="B5553" s="204" t="s">
        <v>12645</v>
      </c>
      <c r="C5553" s="201" t="s">
        <v>26</v>
      </c>
      <c r="D5553" s="205" t="s">
        <v>686</v>
      </c>
      <c r="E5553" s="202" t="s">
        <v>18406</v>
      </c>
      <c r="F5553" s="205" t="s">
        <v>4325</v>
      </c>
    </row>
    <row r="5554" spans="1:6" ht="94.5">
      <c r="A5554" s="201" t="s">
        <v>12646</v>
      </c>
      <c r="B5554" s="204" t="s">
        <v>12647</v>
      </c>
      <c r="C5554" s="201" t="s">
        <v>26</v>
      </c>
      <c r="D5554" s="205" t="s">
        <v>6783</v>
      </c>
      <c r="E5554" s="202" t="s">
        <v>18406</v>
      </c>
      <c r="F5554" s="205" t="s">
        <v>6640</v>
      </c>
    </row>
    <row r="5555" spans="1:6" ht="94.5">
      <c r="A5555" s="201" t="s">
        <v>12649</v>
      </c>
      <c r="B5555" s="204" t="s">
        <v>12650</v>
      </c>
      <c r="C5555" s="201" t="s">
        <v>26</v>
      </c>
      <c r="D5555" s="205" t="s">
        <v>13053</v>
      </c>
      <c r="E5555" s="202" t="s">
        <v>18406</v>
      </c>
      <c r="F5555" s="205" t="s">
        <v>17542</v>
      </c>
    </row>
    <row r="5556" spans="1:6" ht="94.5">
      <c r="A5556" s="201" t="s">
        <v>12652</v>
      </c>
      <c r="B5556" s="204" t="s">
        <v>12653</v>
      </c>
      <c r="C5556" s="201" t="s">
        <v>26</v>
      </c>
      <c r="D5556" s="205" t="s">
        <v>22733</v>
      </c>
      <c r="E5556" s="202" t="s">
        <v>18406</v>
      </c>
      <c r="F5556" s="205" t="s">
        <v>17738</v>
      </c>
    </row>
    <row r="5557" spans="1:6" ht="94.5">
      <c r="A5557" s="201" t="s">
        <v>12655</v>
      </c>
      <c r="B5557" s="204" t="s">
        <v>12656</v>
      </c>
      <c r="C5557" s="201" t="s">
        <v>26</v>
      </c>
      <c r="D5557" s="205" t="s">
        <v>13095</v>
      </c>
      <c r="E5557" s="202" t="s">
        <v>18406</v>
      </c>
      <c r="F5557" s="205" t="s">
        <v>19591</v>
      </c>
    </row>
    <row r="5558" spans="1:6" ht="94.5">
      <c r="A5558" s="201" t="s">
        <v>12658</v>
      </c>
      <c r="B5558" s="204" t="s">
        <v>12659</v>
      </c>
      <c r="C5558" s="201" t="s">
        <v>26</v>
      </c>
      <c r="D5558" s="205" t="s">
        <v>5670</v>
      </c>
      <c r="E5558" s="202" t="s">
        <v>18406</v>
      </c>
      <c r="F5558" s="205" t="s">
        <v>17174</v>
      </c>
    </row>
    <row r="5559" spans="1:6" ht="94.5">
      <c r="A5559" s="201" t="s">
        <v>12660</v>
      </c>
      <c r="B5559" s="204" t="s">
        <v>12661</v>
      </c>
      <c r="C5559" s="201" t="s">
        <v>26</v>
      </c>
      <c r="D5559" s="205" t="s">
        <v>24325</v>
      </c>
      <c r="E5559" s="202" t="s">
        <v>18406</v>
      </c>
      <c r="F5559" s="205" t="s">
        <v>20842</v>
      </c>
    </row>
    <row r="5560" spans="1:6" ht="94.5">
      <c r="A5560" s="201" t="s">
        <v>12663</v>
      </c>
      <c r="B5560" s="204" t="s">
        <v>12664</v>
      </c>
      <c r="C5560" s="201" t="s">
        <v>26</v>
      </c>
      <c r="D5560" s="205" t="s">
        <v>8240</v>
      </c>
      <c r="E5560" s="202" t="s">
        <v>18406</v>
      </c>
      <c r="F5560" s="205" t="s">
        <v>21578</v>
      </c>
    </row>
    <row r="5561" spans="1:6" ht="94.5">
      <c r="A5561" s="201" t="s">
        <v>12666</v>
      </c>
      <c r="B5561" s="204" t="s">
        <v>12667</v>
      </c>
      <c r="C5561" s="201" t="s">
        <v>26</v>
      </c>
      <c r="D5561" s="205" t="s">
        <v>21451</v>
      </c>
      <c r="E5561" s="202" t="s">
        <v>18406</v>
      </c>
      <c r="F5561" s="205" t="s">
        <v>17318</v>
      </c>
    </row>
    <row r="5562" spans="1:6" ht="94.5">
      <c r="A5562" s="201" t="s">
        <v>12668</v>
      </c>
      <c r="B5562" s="204" t="s">
        <v>12669</v>
      </c>
      <c r="C5562" s="201" t="s">
        <v>26</v>
      </c>
      <c r="D5562" s="205" t="s">
        <v>17681</v>
      </c>
      <c r="E5562" s="202" t="s">
        <v>18406</v>
      </c>
      <c r="F5562" s="205" t="s">
        <v>17078</v>
      </c>
    </row>
    <row r="5563" spans="1:6" ht="94.5">
      <c r="A5563" s="201" t="s">
        <v>12670</v>
      </c>
      <c r="B5563" s="204" t="s">
        <v>12671</v>
      </c>
      <c r="C5563" s="201" t="s">
        <v>26</v>
      </c>
      <c r="D5563" s="205" t="s">
        <v>5778</v>
      </c>
      <c r="E5563" s="202" t="s">
        <v>18406</v>
      </c>
      <c r="F5563" s="205" t="s">
        <v>19773</v>
      </c>
    </row>
    <row r="5564" spans="1:6" ht="94.5">
      <c r="A5564" s="201" t="s">
        <v>12672</v>
      </c>
      <c r="B5564" s="204" t="s">
        <v>12673</v>
      </c>
      <c r="C5564" s="201" t="s">
        <v>26</v>
      </c>
      <c r="D5564" s="205" t="s">
        <v>17514</v>
      </c>
      <c r="E5564" s="202" t="s">
        <v>18406</v>
      </c>
      <c r="F5564" s="205" t="s">
        <v>6896</v>
      </c>
    </row>
    <row r="5565" spans="1:6" ht="94.5">
      <c r="A5565" s="201" t="s">
        <v>12674</v>
      </c>
      <c r="B5565" s="204" t="s">
        <v>12675</v>
      </c>
      <c r="C5565" s="201" t="s">
        <v>26</v>
      </c>
      <c r="D5565" s="205" t="s">
        <v>2746</v>
      </c>
      <c r="E5565" s="202" t="s">
        <v>18406</v>
      </c>
      <c r="F5565" s="205" t="s">
        <v>8916</v>
      </c>
    </row>
    <row r="5566" spans="1:6" ht="94.5">
      <c r="A5566" s="201" t="s">
        <v>12677</v>
      </c>
      <c r="B5566" s="204" t="s">
        <v>12678</v>
      </c>
      <c r="C5566" s="201" t="s">
        <v>26</v>
      </c>
      <c r="D5566" s="205" t="s">
        <v>13734</v>
      </c>
      <c r="E5566" s="202" t="s">
        <v>18406</v>
      </c>
      <c r="F5566" s="205" t="s">
        <v>12741</v>
      </c>
    </row>
    <row r="5567" spans="1:6" ht="94.5">
      <c r="A5567" s="201" t="s">
        <v>12679</v>
      </c>
      <c r="B5567" s="204" t="s">
        <v>12680</v>
      </c>
      <c r="C5567" s="201" t="s">
        <v>26</v>
      </c>
      <c r="D5567" s="205" t="s">
        <v>17364</v>
      </c>
      <c r="E5567" s="202" t="s">
        <v>18406</v>
      </c>
      <c r="F5567" s="205" t="s">
        <v>12744</v>
      </c>
    </row>
    <row r="5568" spans="1:6" ht="94.5">
      <c r="A5568" s="201" t="s">
        <v>12681</v>
      </c>
      <c r="B5568" s="204" t="s">
        <v>12682</v>
      </c>
      <c r="C5568" s="201" t="s">
        <v>26</v>
      </c>
      <c r="D5568" s="205" t="s">
        <v>8537</v>
      </c>
      <c r="E5568" s="202" t="s">
        <v>18406</v>
      </c>
      <c r="F5568" s="205" t="s">
        <v>6355</v>
      </c>
    </row>
    <row r="5569" spans="1:6" ht="94.5">
      <c r="A5569" s="201" t="s">
        <v>12684</v>
      </c>
      <c r="B5569" s="204" t="s">
        <v>12685</v>
      </c>
      <c r="C5569" s="201" t="s">
        <v>26</v>
      </c>
      <c r="D5569" s="205" t="s">
        <v>510</v>
      </c>
      <c r="E5569" s="202" t="s">
        <v>18406</v>
      </c>
      <c r="F5569" s="205" t="s">
        <v>17089</v>
      </c>
    </row>
    <row r="5570" spans="1:6" ht="94.5">
      <c r="A5570" s="201" t="s">
        <v>12686</v>
      </c>
      <c r="B5570" s="204" t="s">
        <v>12687</v>
      </c>
      <c r="C5570" s="201" t="s">
        <v>26</v>
      </c>
      <c r="D5570" s="205" t="s">
        <v>3091</v>
      </c>
      <c r="E5570" s="202" t="s">
        <v>18406</v>
      </c>
      <c r="F5570" s="205" t="s">
        <v>12473</v>
      </c>
    </row>
    <row r="5571" spans="1:6" ht="94.5">
      <c r="A5571" s="201" t="s">
        <v>12688</v>
      </c>
      <c r="B5571" s="204" t="s">
        <v>12689</v>
      </c>
      <c r="C5571" s="201" t="s">
        <v>26</v>
      </c>
      <c r="D5571" s="205" t="s">
        <v>17484</v>
      </c>
      <c r="E5571" s="202" t="s">
        <v>18406</v>
      </c>
      <c r="F5571" s="205" t="s">
        <v>15915</v>
      </c>
    </row>
    <row r="5572" spans="1:6" ht="94.5">
      <c r="A5572" s="201" t="s">
        <v>12691</v>
      </c>
      <c r="B5572" s="204" t="s">
        <v>12692</v>
      </c>
      <c r="C5572" s="201" t="s">
        <v>26</v>
      </c>
      <c r="D5572" s="205" t="s">
        <v>13709</v>
      </c>
      <c r="E5572" s="202" t="s">
        <v>18406</v>
      </c>
      <c r="F5572" s="205" t="s">
        <v>24326</v>
      </c>
    </row>
    <row r="5573" spans="1:6" ht="94.5">
      <c r="A5573" s="201" t="s">
        <v>12694</v>
      </c>
      <c r="B5573" s="204" t="s">
        <v>12695</v>
      </c>
      <c r="C5573" s="201" t="s">
        <v>26</v>
      </c>
      <c r="D5573" s="205" t="s">
        <v>23162</v>
      </c>
      <c r="E5573" s="202" t="s">
        <v>18406</v>
      </c>
      <c r="F5573" s="205" t="s">
        <v>7312</v>
      </c>
    </row>
    <row r="5574" spans="1:6" ht="94.5">
      <c r="A5574" s="201" t="s">
        <v>12697</v>
      </c>
      <c r="B5574" s="204" t="s">
        <v>12698</v>
      </c>
      <c r="C5574" s="201" t="s">
        <v>26</v>
      </c>
      <c r="D5574" s="205" t="s">
        <v>19029</v>
      </c>
      <c r="E5574" s="202" t="s">
        <v>18406</v>
      </c>
      <c r="F5574" s="205" t="s">
        <v>15833</v>
      </c>
    </row>
    <row r="5575" spans="1:6" ht="94.5">
      <c r="A5575" s="201" t="s">
        <v>12700</v>
      </c>
      <c r="B5575" s="204" t="s">
        <v>12701</v>
      </c>
      <c r="C5575" s="201" t="s">
        <v>26</v>
      </c>
      <c r="D5575" s="205" t="s">
        <v>1562</v>
      </c>
      <c r="E5575" s="202" t="s">
        <v>18406</v>
      </c>
      <c r="F5575" s="205" t="s">
        <v>8601</v>
      </c>
    </row>
    <row r="5576" spans="1:6" ht="94.5">
      <c r="A5576" s="201" t="s">
        <v>12703</v>
      </c>
      <c r="B5576" s="204" t="s">
        <v>12704</v>
      </c>
      <c r="C5576" s="201" t="s">
        <v>26</v>
      </c>
      <c r="D5576" s="205" t="s">
        <v>13757</v>
      </c>
      <c r="E5576" s="202" t="s">
        <v>18406</v>
      </c>
      <c r="F5576" s="205" t="s">
        <v>15808</v>
      </c>
    </row>
    <row r="5577" spans="1:6" ht="94.5">
      <c r="A5577" s="201" t="s">
        <v>12705</v>
      </c>
      <c r="B5577" s="204" t="s">
        <v>12706</v>
      </c>
      <c r="C5577" s="201" t="s">
        <v>26</v>
      </c>
      <c r="D5577" s="205" t="s">
        <v>18030</v>
      </c>
      <c r="E5577" s="202" t="s">
        <v>18406</v>
      </c>
      <c r="F5577" s="205" t="s">
        <v>24327</v>
      </c>
    </row>
    <row r="5578" spans="1:6" ht="94.5">
      <c r="A5578" s="201" t="s">
        <v>12708</v>
      </c>
      <c r="B5578" s="204" t="s">
        <v>12709</v>
      </c>
      <c r="C5578" s="201" t="s">
        <v>26</v>
      </c>
      <c r="D5578" s="205" t="s">
        <v>10599</v>
      </c>
      <c r="E5578" s="202" t="s">
        <v>18406</v>
      </c>
      <c r="F5578" s="205" t="s">
        <v>21270</v>
      </c>
    </row>
    <row r="5579" spans="1:6" ht="94.5">
      <c r="A5579" s="201" t="s">
        <v>12710</v>
      </c>
      <c r="B5579" s="204" t="s">
        <v>12711</v>
      </c>
      <c r="C5579" s="201" t="s">
        <v>26</v>
      </c>
      <c r="D5579" s="205" t="s">
        <v>15874</v>
      </c>
      <c r="E5579" s="202" t="s">
        <v>18406</v>
      </c>
      <c r="F5579" s="205" t="s">
        <v>17240</v>
      </c>
    </row>
    <row r="5580" spans="1:6" ht="94.5">
      <c r="A5580" s="201" t="s">
        <v>12713</v>
      </c>
      <c r="B5580" s="204" t="s">
        <v>12714</v>
      </c>
      <c r="C5580" s="201" t="s">
        <v>26</v>
      </c>
      <c r="D5580" s="205" t="s">
        <v>18781</v>
      </c>
      <c r="E5580" s="202" t="s">
        <v>18406</v>
      </c>
      <c r="F5580" s="205" t="s">
        <v>17829</v>
      </c>
    </row>
    <row r="5581" spans="1:6" ht="94.5">
      <c r="A5581" s="201" t="s">
        <v>12716</v>
      </c>
      <c r="B5581" s="204" t="s">
        <v>12717</v>
      </c>
      <c r="C5581" s="201" t="s">
        <v>26</v>
      </c>
      <c r="D5581" s="205" t="s">
        <v>12780</v>
      </c>
      <c r="E5581" s="202" t="s">
        <v>18406</v>
      </c>
      <c r="F5581" s="205" t="s">
        <v>6629</v>
      </c>
    </row>
    <row r="5582" spans="1:6" ht="94.5">
      <c r="A5582" s="201" t="s">
        <v>12718</v>
      </c>
      <c r="B5582" s="204" t="s">
        <v>12719</v>
      </c>
      <c r="C5582" s="201" t="s">
        <v>26</v>
      </c>
      <c r="D5582" s="205" t="s">
        <v>5806</v>
      </c>
      <c r="E5582" s="202" t="s">
        <v>18406</v>
      </c>
      <c r="F5582" s="205" t="s">
        <v>2459</v>
      </c>
    </row>
    <row r="5583" spans="1:6" ht="94.5">
      <c r="A5583" s="201" t="s">
        <v>12721</v>
      </c>
      <c r="B5583" s="204" t="s">
        <v>12722</v>
      </c>
      <c r="C5583" s="201" t="s">
        <v>26</v>
      </c>
      <c r="D5583" s="205" t="s">
        <v>12595</v>
      </c>
      <c r="E5583" s="202" t="s">
        <v>18406</v>
      </c>
      <c r="F5583" s="205" t="s">
        <v>17503</v>
      </c>
    </row>
    <row r="5584" spans="1:6" ht="94.5">
      <c r="A5584" s="201" t="s">
        <v>12724</v>
      </c>
      <c r="B5584" s="204" t="s">
        <v>12725</v>
      </c>
      <c r="C5584" s="201" t="s">
        <v>26</v>
      </c>
      <c r="D5584" s="205" t="s">
        <v>12752</v>
      </c>
      <c r="E5584" s="202" t="s">
        <v>18406</v>
      </c>
      <c r="F5584" s="205" t="s">
        <v>6783</v>
      </c>
    </row>
    <row r="5585" spans="1:6" ht="94.5">
      <c r="A5585" s="201" t="s">
        <v>12726</v>
      </c>
      <c r="B5585" s="204" t="s">
        <v>12727</v>
      </c>
      <c r="C5585" s="201" t="s">
        <v>26</v>
      </c>
      <c r="D5585" s="205" t="s">
        <v>9963</v>
      </c>
      <c r="E5585" s="202" t="s">
        <v>18406</v>
      </c>
      <c r="F5585" s="205" t="s">
        <v>20932</v>
      </c>
    </row>
    <row r="5586" spans="1:6" ht="94.5">
      <c r="A5586" s="201" t="s">
        <v>12728</v>
      </c>
      <c r="B5586" s="204" t="s">
        <v>12729</v>
      </c>
      <c r="C5586" s="201" t="s">
        <v>26</v>
      </c>
      <c r="D5586" s="205" t="s">
        <v>8188</v>
      </c>
      <c r="E5586" s="202" t="s">
        <v>18406</v>
      </c>
      <c r="F5586" s="205" t="s">
        <v>1890</v>
      </c>
    </row>
    <row r="5587" spans="1:6" ht="94.5">
      <c r="A5587" s="201" t="s">
        <v>12731</v>
      </c>
      <c r="B5587" s="204" t="s">
        <v>12732</v>
      </c>
      <c r="C5587" s="201" t="s">
        <v>26</v>
      </c>
      <c r="D5587" s="205" t="s">
        <v>17906</v>
      </c>
      <c r="E5587" s="202" t="s">
        <v>18406</v>
      </c>
      <c r="F5587" s="205" t="s">
        <v>17503</v>
      </c>
    </row>
    <row r="5588" spans="1:6" ht="94.5">
      <c r="A5588" s="201" t="s">
        <v>12734</v>
      </c>
      <c r="B5588" s="204" t="s">
        <v>12735</v>
      </c>
      <c r="C5588" s="201" t="s">
        <v>26</v>
      </c>
      <c r="D5588" s="205" t="s">
        <v>19773</v>
      </c>
      <c r="E5588" s="202" t="s">
        <v>18406</v>
      </c>
      <c r="F5588" s="205" t="s">
        <v>19011</v>
      </c>
    </row>
    <row r="5589" spans="1:6" ht="94.5">
      <c r="A5589" s="201" t="s">
        <v>12736</v>
      </c>
      <c r="B5589" s="204" t="s">
        <v>12737</v>
      </c>
      <c r="C5589" s="201" t="s">
        <v>26</v>
      </c>
      <c r="D5589" s="205" t="s">
        <v>13768</v>
      </c>
      <c r="E5589" s="202" t="s">
        <v>18406</v>
      </c>
      <c r="F5589" s="205" t="s">
        <v>15934</v>
      </c>
    </row>
    <row r="5590" spans="1:6" ht="94.5">
      <c r="A5590" s="201" t="s">
        <v>12739</v>
      </c>
      <c r="B5590" s="204" t="s">
        <v>12740</v>
      </c>
      <c r="C5590" s="201" t="s">
        <v>26</v>
      </c>
      <c r="D5590" s="205" t="s">
        <v>17213</v>
      </c>
      <c r="E5590" s="202" t="s">
        <v>18406</v>
      </c>
      <c r="F5590" s="205" t="s">
        <v>5050</v>
      </c>
    </row>
    <row r="5591" spans="1:6" ht="94.5">
      <c r="A5591" s="201" t="s">
        <v>12742</v>
      </c>
      <c r="B5591" s="204" t="s">
        <v>12743</v>
      </c>
      <c r="C5591" s="201" t="s">
        <v>26</v>
      </c>
      <c r="D5591" s="205" t="s">
        <v>2090</v>
      </c>
      <c r="E5591" s="202" t="s">
        <v>18406</v>
      </c>
      <c r="F5591" s="205" t="s">
        <v>24328</v>
      </c>
    </row>
    <row r="5592" spans="1:6" ht="94.5">
      <c r="A5592" s="201" t="s">
        <v>12745</v>
      </c>
      <c r="B5592" s="204" t="s">
        <v>12746</v>
      </c>
      <c r="C5592" s="201" t="s">
        <v>26</v>
      </c>
      <c r="D5592" s="205" t="s">
        <v>5555</v>
      </c>
      <c r="E5592" s="202" t="s">
        <v>18406</v>
      </c>
      <c r="F5592" s="205" t="s">
        <v>18026</v>
      </c>
    </row>
    <row r="5593" spans="1:6" ht="94.5">
      <c r="A5593" s="201" t="s">
        <v>12748</v>
      </c>
      <c r="B5593" s="204" t="s">
        <v>12749</v>
      </c>
      <c r="C5593" s="201" t="s">
        <v>26</v>
      </c>
      <c r="D5593" s="205" t="s">
        <v>9263</v>
      </c>
      <c r="E5593" s="202" t="s">
        <v>18406</v>
      </c>
      <c r="F5593" s="205" t="s">
        <v>2782</v>
      </c>
    </row>
    <row r="5594" spans="1:6" ht="94.5">
      <c r="A5594" s="201" t="s">
        <v>12750</v>
      </c>
      <c r="B5594" s="204" t="s">
        <v>12751</v>
      </c>
      <c r="C5594" s="201" t="s">
        <v>26</v>
      </c>
      <c r="D5594" s="205" t="s">
        <v>22786</v>
      </c>
      <c r="E5594" s="202" t="s">
        <v>18406</v>
      </c>
      <c r="F5594" s="205" t="s">
        <v>12604</v>
      </c>
    </row>
    <row r="5595" spans="1:6" ht="94.5">
      <c r="A5595" s="201" t="s">
        <v>12753</v>
      </c>
      <c r="B5595" s="204" t="s">
        <v>12754</v>
      </c>
      <c r="C5595" s="201" t="s">
        <v>26</v>
      </c>
      <c r="D5595" s="205" t="s">
        <v>7717</v>
      </c>
      <c r="E5595" s="202" t="s">
        <v>18406</v>
      </c>
      <c r="F5595" s="205" t="s">
        <v>22235</v>
      </c>
    </row>
    <row r="5596" spans="1:6" ht="94.5">
      <c r="A5596" s="201" t="s">
        <v>12755</v>
      </c>
      <c r="B5596" s="204" t="s">
        <v>12756</v>
      </c>
      <c r="C5596" s="201" t="s">
        <v>26</v>
      </c>
      <c r="D5596" s="205" t="s">
        <v>17998</v>
      </c>
      <c r="E5596" s="202" t="s">
        <v>18406</v>
      </c>
      <c r="F5596" s="205" t="s">
        <v>17320</v>
      </c>
    </row>
    <row r="5597" spans="1:6" ht="94.5">
      <c r="A5597" s="201" t="s">
        <v>12757</v>
      </c>
      <c r="B5597" s="204" t="s">
        <v>12758</v>
      </c>
      <c r="C5597" s="201" t="s">
        <v>26</v>
      </c>
      <c r="D5597" s="205" t="s">
        <v>22750</v>
      </c>
      <c r="E5597" s="202" t="s">
        <v>18406</v>
      </c>
      <c r="F5597" s="205" t="s">
        <v>1274</v>
      </c>
    </row>
    <row r="5598" spans="1:6" ht="94.5">
      <c r="A5598" s="201" t="s">
        <v>12759</v>
      </c>
      <c r="B5598" s="204" t="s">
        <v>12760</v>
      </c>
      <c r="C5598" s="201" t="s">
        <v>26</v>
      </c>
      <c r="D5598" s="205" t="s">
        <v>17510</v>
      </c>
      <c r="E5598" s="202" t="s">
        <v>18406</v>
      </c>
      <c r="F5598" s="205" t="s">
        <v>12696</v>
      </c>
    </row>
    <row r="5599" spans="1:6" ht="94.5">
      <c r="A5599" s="201" t="s">
        <v>12761</v>
      </c>
      <c r="B5599" s="204" t="s">
        <v>12762</v>
      </c>
      <c r="C5599" s="201" t="s">
        <v>26</v>
      </c>
      <c r="D5599" s="205" t="s">
        <v>5689</v>
      </c>
      <c r="E5599" s="202" t="s">
        <v>18406</v>
      </c>
      <c r="F5599" s="205" t="s">
        <v>10472</v>
      </c>
    </row>
    <row r="5600" spans="1:6" ht="94.5">
      <c r="A5600" s="201" t="s">
        <v>12764</v>
      </c>
      <c r="B5600" s="204" t="s">
        <v>12765</v>
      </c>
      <c r="C5600" s="201" t="s">
        <v>26</v>
      </c>
      <c r="D5600" s="205" t="s">
        <v>6893</v>
      </c>
      <c r="E5600" s="202" t="s">
        <v>18406</v>
      </c>
      <c r="F5600" s="205" t="s">
        <v>20771</v>
      </c>
    </row>
    <row r="5601" spans="1:6" ht="94.5">
      <c r="A5601" s="201" t="s">
        <v>12766</v>
      </c>
      <c r="B5601" s="204" t="s">
        <v>12767</v>
      </c>
      <c r="C5601" s="201" t="s">
        <v>26</v>
      </c>
      <c r="D5601" s="205" t="s">
        <v>24329</v>
      </c>
      <c r="E5601" s="202" t="s">
        <v>18406</v>
      </c>
      <c r="F5601" s="205" t="s">
        <v>17738</v>
      </c>
    </row>
    <row r="5602" spans="1:6" ht="94.5">
      <c r="A5602" s="201" t="s">
        <v>12768</v>
      </c>
      <c r="B5602" s="204" t="s">
        <v>12769</v>
      </c>
      <c r="C5602" s="201" t="s">
        <v>26</v>
      </c>
      <c r="D5602" s="205" t="s">
        <v>16270</v>
      </c>
      <c r="E5602" s="202" t="s">
        <v>18406</v>
      </c>
      <c r="F5602" s="205" t="s">
        <v>11439</v>
      </c>
    </row>
    <row r="5603" spans="1:6" ht="94.5">
      <c r="A5603" s="201" t="s">
        <v>12770</v>
      </c>
      <c r="B5603" s="204" t="s">
        <v>12771</v>
      </c>
      <c r="C5603" s="201" t="s">
        <v>26</v>
      </c>
      <c r="D5603" s="205" t="s">
        <v>24330</v>
      </c>
      <c r="E5603" s="202" t="s">
        <v>18406</v>
      </c>
      <c r="F5603" s="205" t="s">
        <v>18113</v>
      </c>
    </row>
    <row r="5604" spans="1:6" ht="94.5">
      <c r="A5604" s="201" t="s">
        <v>12772</v>
      </c>
      <c r="B5604" s="204" t="s">
        <v>12773</v>
      </c>
      <c r="C5604" s="201" t="s">
        <v>26</v>
      </c>
      <c r="D5604" s="205" t="s">
        <v>14911</v>
      </c>
      <c r="E5604" s="202" t="s">
        <v>18406</v>
      </c>
      <c r="F5604" s="205" t="s">
        <v>21274</v>
      </c>
    </row>
    <row r="5605" spans="1:6" ht="94.5">
      <c r="A5605" s="201" t="s">
        <v>12774</v>
      </c>
      <c r="B5605" s="204" t="s">
        <v>12775</v>
      </c>
      <c r="C5605" s="201" t="s">
        <v>26</v>
      </c>
      <c r="D5605" s="205" t="s">
        <v>24331</v>
      </c>
      <c r="E5605" s="202" t="s">
        <v>18406</v>
      </c>
      <c r="F5605" s="205" t="s">
        <v>19597</v>
      </c>
    </row>
    <row r="5606" spans="1:6" ht="94.5">
      <c r="A5606" s="201" t="s">
        <v>12776</v>
      </c>
      <c r="B5606" s="204" t="s">
        <v>12777</v>
      </c>
      <c r="C5606" s="201" t="s">
        <v>26</v>
      </c>
      <c r="D5606" s="205" t="s">
        <v>19582</v>
      </c>
      <c r="E5606" s="202" t="s">
        <v>18406</v>
      </c>
      <c r="F5606" s="205" t="s">
        <v>17616</v>
      </c>
    </row>
    <row r="5607" spans="1:6" ht="94.5">
      <c r="A5607" s="201" t="s">
        <v>12778</v>
      </c>
      <c r="B5607" s="204" t="s">
        <v>12779</v>
      </c>
      <c r="C5607" s="201" t="s">
        <v>26</v>
      </c>
      <c r="D5607" s="205" t="s">
        <v>8139</v>
      </c>
      <c r="E5607" s="202" t="s">
        <v>18406</v>
      </c>
      <c r="F5607" s="205" t="s">
        <v>6486</v>
      </c>
    </row>
    <row r="5608" spans="1:6" ht="94.5">
      <c r="A5608" s="201" t="s">
        <v>12781</v>
      </c>
      <c r="B5608" s="204" t="s">
        <v>12782</v>
      </c>
      <c r="C5608" s="201" t="s">
        <v>26</v>
      </c>
      <c r="D5608" s="205" t="s">
        <v>17878</v>
      </c>
      <c r="E5608" s="202" t="s">
        <v>18406</v>
      </c>
      <c r="F5608" s="205" t="s">
        <v>15923</v>
      </c>
    </row>
    <row r="5609" spans="1:6" ht="94.5">
      <c r="A5609" s="201" t="s">
        <v>12783</v>
      </c>
      <c r="B5609" s="204" t="s">
        <v>12784</v>
      </c>
      <c r="C5609" s="201" t="s">
        <v>26</v>
      </c>
      <c r="D5609" s="205" t="s">
        <v>17330</v>
      </c>
      <c r="E5609" s="202" t="s">
        <v>18406</v>
      </c>
      <c r="F5609" s="205" t="s">
        <v>24332</v>
      </c>
    </row>
    <row r="5610" spans="1:6" ht="94.5">
      <c r="A5610" s="201" t="s">
        <v>12786</v>
      </c>
      <c r="B5610" s="204" t="s">
        <v>12787</v>
      </c>
      <c r="C5610" s="201" t="s">
        <v>26</v>
      </c>
      <c r="D5610" s="205" t="s">
        <v>17524</v>
      </c>
      <c r="E5610" s="202" t="s">
        <v>18406</v>
      </c>
      <c r="F5610" s="205" t="s">
        <v>17339</v>
      </c>
    </row>
    <row r="5611" spans="1:6" ht="94.5">
      <c r="A5611" s="201" t="s">
        <v>12788</v>
      </c>
      <c r="B5611" s="204" t="s">
        <v>12789</v>
      </c>
      <c r="C5611" s="201" t="s">
        <v>26</v>
      </c>
      <c r="D5611" s="205" t="s">
        <v>13696</v>
      </c>
      <c r="E5611" s="202" t="s">
        <v>18406</v>
      </c>
      <c r="F5611" s="205" t="s">
        <v>6611</v>
      </c>
    </row>
    <row r="5612" spans="1:6" ht="94.5">
      <c r="A5612" s="201" t="s">
        <v>12791</v>
      </c>
      <c r="B5612" s="204" t="s">
        <v>12792</v>
      </c>
      <c r="C5612" s="201" t="s">
        <v>26</v>
      </c>
      <c r="D5612" s="205" t="s">
        <v>8182</v>
      </c>
      <c r="E5612" s="202" t="s">
        <v>18406</v>
      </c>
      <c r="F5612" s="205" t="s">
        <v>16570</v>
      </c>
    </row>
    <row r="5613" spans="1:6" ht="94.5">
      <c r="A5613" s="201" t="s">
        <v>12793</v>
      </c>
      <c r="B5613" s="204" t="s">
        <v>12794</v>
      </c>
      <c r="C5613" s="201" t="s">
        <v>26</v>
      </c>
      <c r="D5613" s="205" t="s">
        <v>17736</v>
      </c>
      <c r="E5613" s="202" t="s">
        <v>18406</v>
      </c>
      <c r="F5613" s="205" t="s">
        <v>3020</v>
      </c>
    </row>
    <row r="5614" spans="1:6" ht="94.5">
      <c r="A5614" s="201" t="s">
        <v>12795</v>
      </c>
      <c r="B5614" s="204" t="s">
        <v>12796</v>
      </c>
      <c r="C5614" s="201" t="s">
        <v>26</v>
      </c>
      <c r="D5614" s="205" t="s">
        <v>16154</v>
      </c>
      <c r="E5614" s="202" t="s">
        <v>18406</v>
      </c>
      <c r="F5614" s="205" t="s">
        <v>19770</v>
      </c>
    </row>
    <row r="5615" spans="1:6" ht="94.5">
      <c r="A5615" s="201" t="s">
        <v>12798</v>
      </c>
      <c r="B5615" s="204" t="s">
        <v>12799</v>
      </c>
      <c r="C5615" s="201" t="s">
        <v>26</v>
      </c>
      <c r="D5615" s="205" t="s">
        <v>19161</v>
      </c>
      <c r="E5615" s="202" t="s">
        <v>18406</v>
      </c>
      <c r="F5615" s="205" t="s">
        <v>24333</v>
      </c>
    </row>
    <row r="5616" spans="1:6" ht="94.5">
      <c r="A5616" s="201" t="s">
        <v>12801</v>
      </c>
      <c r="B5616" s="204" t="s">
        <v>12802</v>
      </c>
      <c r="C5616" s="201" t="s">
        <v>26</v>
      </c>
      <c r="D5616" s="205" t="s">
        <v>5576</v>
      </c>
      <c r="E5616" s="202" t="s">
        <v>18406</v>
      </c>
      <c r="F5616" s="205" t="s">
        <v>11221</v>
      </c>
    </row>
    <row r="5617" spans="1:6" ht="94.5">
      <c r="A5617" s="201" t="s">
        <v>12803</v>
      </c>
      <c r="B5617" s="204" t="s">
        <v>12804</v>
      </c>
      <c r="C5617" s="201" t="s">
        <v>26</v>
      </c>
      <c r="D5617" s="205" t="s">
        <v>18632</v>
      </c>
      <c r="E5617" s="202" t="s">
        <v>18406</v>
      </c>
      <c r="F5617" s="205" t="s">
        <v>16128</v>
      </c>
    </row>
    <row r="5618" spans="1:6" ht="94.5">
      <c r="A5618" s="201" t="s">
        <v>12805</v>
      </c>
      <c r="B5618" s="204" t="s">
        <v>12806</v>
      </c>
      <c r="C5618" s="201" t="s">
        <v>26</v>
      </c>
      <c r="D5618" s="205" t="s">
        <v>22236</v>
      </c>
      <c r="E5618" s="202" t="s">
        <v>18406</v>
      </c>
      <c r="F5618" s="205" t="s">
        <v>9115</v>
      </c>
    </row>
    <row r="5619" spans="1:6" ht="94.5">
      <c r="A5619" s="201" t="s">
        <v>12807</v>
      </c>
      <c r="B5619" s="204" t="s">
        <v>12808</v>
      </c>
      <c r="C5619" s="201" t="s">
        <v>26</v>
      </c>
      <c r="D5619" s="205" t="s">
        <v>11084</v>
      </c>
      <c r="E5619" s="202" t="s">
        <v>18406</v>
      </c>
      <c r="F5619" s="205" t="s">
        <v>11114</v>
      </c>
    </row>
    <row r="5620" spans="1:6" ht="94.5">
      <c r="A5620" s="201" t="s">
        <v>12809</v>
      </c>
      <c r="B5620" s="204" t="s">
        <v>12810</v>
      </c>
      <c r="C5620" s="201" t="s">
        <v>26</v>
      </c>
      <c r="D5620" s="205" t="s">
        <v>8462</v>
      </c>
      <c r="E5620" s="202" t="s">
        <v>18406</v>
      </c>
      <c r="F5620" s="205" t="s">
        <v>17323</v>
      </c>
    </row>
    <row r="5621" spans="1:6" ht="54">
      <c r="A5621" s="201" t="s">
        <v>12812</v>
      </c>
      <c r="B5621" s="204" t="s">
        <v>12813</v>
      </c>
      <c r="C5621" s="201" t="s">
        <v>26</v>
      </c>
      <c r="D5621" s="205" t="s">
        <v>24334</v>
      </c>
      <c r="E5621" s="202" t="s">
        <v>18406</v>
      </c>
      <c r="F5621" s="205" t="s">
        <v>24335</v>
      </c>
    </row>
    <row r="5622" spans="1:6" ht="67.5">
      <c r="A5622" s="201" t="s">
        <v>12814</v>
      </c>
      <c r="B5622" s="204" t="s">
        <v>12815</v>
      </c>
      <c r="C5622" s="201" t="s">
        <v>26</v>
      </c>
      <c r="D5622" s="205" t="s">
        <v>667</v>
      </c>
      <c r="E5622" s="202" t="s">
        <v>18406</v>
      </c>
      <c r="F5622" s="205" t="s">
        <v>24336</v>
      </c>
    </row>
    <row r="5623" spans="1:6" ht="54">
      <c r="A5623" s="201" t="s">
        <v>12816</v>
      </c>
      <c r="B5623" s="204" t="s">
        <v>12817</v>
      </c>
      <c r="C5623" s="201" t="s">
        <v>26</v>
      </c>
      <c r="D5623" s="205" t="s">
        <v>10667</v>
      </c>
      <c r="E5623" s="202" t="s">
        <v>18406</v>
      </c>
      <c r="F5623" s="205" t="s">
        <v>6601</v>
      </c>
    </row>
    <row r="5624" spans="1:6" ht="54">
      <c r="A5624" s="201" t="s">
        <v>12818</v>
      </c>
      <c r="B5624" s="204" t="s">
        <v>12819</v>
      </c>
      <c r="C5624" s="201" t="s">
        <v>26</v>
      </c>
      <c r="D5624" s="205" t="s">
        <v>23554</v>
      </c>
      <c r="E5624" s="202" t="s">
        <v>18406</v>
      </c>
      <c r="F5624" s="205" t="s">
        <v>12438</v>
      </c>
    </row>
    <row r="5625" spans="1:6" ht="81">
      <c r="A5625" s="201" t="s">
        <v>12821</v>
      </c>
      <c r="B5625" s="204" t="s">
        <v>12822</v>
      </c>
      <c r="C5625" s="201" t="s">
        <v>26</v>
      </c>
      <c r="D5625" s="205" t="s">
        <v>6557</v>
      </c>
      <c r="E5625" s="202" t="s">
        <v>18406</v>
      </c>
      <c r="F5625" s="205" t="s">
        <v>12785</v>
      </c>
    </row>
    <row r="5626" spans="1:6" ht="94.5">
      <c r="A5626" s="201" t="s">
        <v>12824</v>
      </c>
      <c r="B5626" s="204" t="s">
        <v>12825</v>
      </c>
      <c r="C5626" s="201" t="s">
        <v>26</v>
      </c>
      <c r="D5626" s="205" t="s">
        <v>6419</v>
      </c>
      <c r="E5626" s="202" t="s">
        <v>18406</v>
      </c>
      <c r="F5626" s="205" t="s">
        <v>17535</v>
      </c>
    </row>
    <row r="5627" spans="1:6" ht="94.5">
      <c r="A5627" s="201" t="s">
        <v>12826</v>
      </c>
      <c r="B5627" s="204" t="s">
        <v>12827</v>
      </c>
      <c r="C5627" s="201" t="s">
        <v>26</v>
      </c>
      <c r="D5627" s="205" t="s">
        <v>10172</v>
      </c>
      <c r="E5627" s="202" t="s">
        <v>18406</v>
      </c>
      <c r="F5627" s="205" t="s">
        <v>17513</v>
      </c>
    </row>
    <row r="5628" spans="1:6" ht="94.5">
      <c r="A5628" s="201" t="s">
        <v>12829</v>
      </c>
      <c r="B5628" s="204" t="s">
        <v>12830</v>
      </c>
      <c r="C5628" s="201" t="s">
        <v>26</v>
      </c>
      <c r="D5628" s="205" t="s">
        <v>19289</v>
      </c>
      <c r="E5628" s="202" t="s">
        <v>18406</v>
      </c>
      <c r="F5628" s="205" t="s">
        <v>24337</v>
      </c>
    </row>
    <row r="5629" spans="1:6" ht="94.5">
      <c r="A5629" s="201" t="s">
        <v>12832</v>
      </c>
      <c r="B5629" s="204" t="s">
        <v>12833</v>
      </c>
      <c r="C5629" s="201" t="s">
        <v>26</v>
      </c>
      <c r="D5629" s="205" t="s">
        <v>14898</v>
      </c>
      <c r="E5629" s="202" t="s">
        <v>18406</v>
      </c>
      <c r="F5629" s="205" t="s">
        <v>22635</v>
      </c>
    </row>
    <row r="5630" spans="1:6" ht="81">
      <c r="A5630" s="201" t="s">
        <v>12834</v>
      </c>
      <c r="B5630" s="204" t="s">
        <v>12835</v>
      </c>
      <c r="C5630" s="201" t="s">
        <v>26</v>
      </c>
      <c r="D5630" s="205" t="s">
        <v>429</v>
      </c>
      <c r="E5630" s="202" t="s">
        <v>18406</v>
      </c>
      <c r="F5630" s="205" t="s">
        <v>15255</v>
      </c>
    </row>
    <row r="5631" spans="1:6" ht="94.5">
      <c r="A5631" s="201" t="s">
        <v>12836</v>
      </c>
      <c r="B5631" s="204" t="s">
        <v>12837</v>
      </c>
      <c r="C5631" s="201" t="s">
        <v>26</v>
      </c>
      <c r="D5631" s="205" t="s">
        <v>2596</v>
      </c>
      <c r="E5631" s="202" t="s">
        <v>18406</v>
      </c>
      <c r="F5631" s="205" t="s">
        <v>415</v>
      </c>
    </row>
    <row r="5632" spans="1:6" ht="94.5">
      <c r="A5632" s="201" t="s">
        <v>12839</v>
      </c>
      <c r="B5632" s="204" t="s">
        <v>12840</v>
      </c>
      <c r="C5632" s="201" t="s">
        <v>26</v>
      </c>
      <c r="D5632" s="205" t="s">
        <v>18036</v>
      </c>
      <c r="E5632" s="202" t="s">
        <v>18406</v>
      </c>
      <c r="F5632" s="205" t="s">
        <v>2575</v>
      </c>
    </row>
    <row r="5633" spans="1:6" ht="94.5">
      <c r="A5633" s="201" t="s">
        <v>12842</v>
      </c>
      <c r="B5633" s="204" t="s">
        <v>12843</v>
      </c>
      <c r="C5633" s="201" t="s">
        <v>26</v>
      </c>
      <c r="D5633" s="205" t="s">
        <v>15864</v>
      </c>
      <c r="E5633" s="202" t="s">
        <v>18406</v>
      </c>
      <c r="F5633" s="205" t="s">
        <v>2729</v>
      </c>
    </row>
    <row r="5634" spans="1:6" ht="94.5">
      <c r="A5634" s="201" t="s">
        <v>12845</v>
      </c>
      <c r="B5634" s="204" t="s">
        <v>12846</v>
      </c>
      <c r="C5634" s="201" t="s">
        <v>26</v>
      </c>
      <c r="D5634" s="205" t="s">
        <v>13631</v>
      </c>
      <c r="E5634" s="202" t="s">
        <v>18406</v>
      </c>
      <c r="F5634" s="205" t="s">
        <v>17444</v>
      </c>
    </row>
    <row r="5635" spans="1:6" ht="81">
      <c r="A5635" s="201" t="s">
        <v>12847</v>
      </c>
      <c r="B5635" s="204" t="s">
        <v>12848</v>
      </c>
      <c r="C5635" s="201" t="s">
        <v>26</v>
      </c>
      <c r="D5635" s="205" t="s">
        <v>8573</v>
      </c>
      <c r="E5635" s="202" t="s">
        <v>18406</v>
      </c>
      <c r="F5635" s="205" t="s">
        <v>12310</v>
      </c>
    </row>
    <row r="5636" spans="1:6" ht="81">
      <c r="A5636" s="201" t="s">
        <v>12849</v>
      </c>
      <c r="B5636" s="204" t="s">
        <v>12850</v>
      </c>
      <c r="C5636" s="201" t="s">
        <v>26</v>
      </c>
      <c r="D5636" s="205" t="s">
        <v>5624</v>
      </c>
      <c r="E5636" s="202" t="s">
        <v>18406</v>
      </c>
      <c r="F5636" s="205" t="s">
        <v>20443</v>
      </c>
    </row>
    <row r="5637" spans="1:6" ht="94.5">
      <c r="A5637" s="201" t="s">
        <v>12852</v>
      </c>
      <c r="B5637" s="204" t="s">
        <v>12853</v>
      </c>
      <c r="C5637" s="201" t="s">
        <v>26</v>
      </c>
      <c r="D5637" s="205" t="s">
        <v>17654</v>
      </c>
      <c r="E5637" s="202" t="s">
        <v>18406</v>
      </c>
      <c r="F5637" s="205" t="s">
        <v>21256</v>
      </c>
    </row>
    <row r="5638" spans="1:6" ht="94.5">
      <c r="A5638" s="201" t="s">
        <v>12854</v>
      </c>
      <c r="B5638" s="204" t="s">
        <v>12855</v>
      </c>
      <c r="C5638" s="201" t="s">
        <v>26</v>
      </c>
      <c r="D5638" s="205" t="s">
        <v>8703</v>
      </c>
      <c r="E5638" s="202" t="s">
        <v>18406</v>
      </c>
      <c r="F5638" s="205" t="s">
        <v>15939</v>
      </c>
    </row>
    <row r="5639" spans="1:6" ht="94.5">
      <c r="A5639" s="201" t="s">
        <v>12856</v>
      </c>
      <c r="B5639" s="204" t="s">
        <v>12857</v>
      </c>
      <c r="C5639" s="201" t="s">
        <v>26</v>
      </c>
      <c r="D5639" s="205" t="s">
        <v>15774</v>
      </c>
      <c r="E5639" s="202" t="s">
        <v>18406</v>
      </c>
      <c r="F5639" s="205" t="s">
        <v>17575</v>
      </c>
    </row>
    <row r="5640" spans="1:6" ht="94.5">
      <c r="A5640" s="201" t="s">
        <v>12858</v>
      </c>
      <c r="B5640" s="204" t="s">
        <v>12859</v>
      </c>
      <c r="C5640" s="201" t="s">
        <v>26</v>
      </c>
      <c r="D5640" s="205" t="s">
        <v>24338</v>
      </c>
      <c r="E5640" s="202" t="s">
        <v>18406</v>
      </c>
      <c r="F5640" s="205" t="s">
        <v>8644</v>
      </c>
    </row>
    <row r="5641" spans="1:6" ht="94.5">
      <c r="A5641" s="201" t="s">
        <v>12860</v>
      </c>
      <c r="B5641" s="204" t="s">
        <v>12861</v>
      </c>
      <c r="C5641" s="201" t="s">
        <v>26</v>
      </c>
      <c r="D5641" s="205" t="s">
        <v>8590</v>
      </c>
      <c r="E5641" s="202" t="s">
        <v>18406</v>
      </c>
      <c r="F5641" s="205" t="s">
        <v>13757</v>
      </c>
    </row>
    <row r="5642" spans="1:6" ht="94.5">
      <c r="A5642" s="201" t="s">
        <v>12862</v>
      </c>
      <c r="B5642" s="204" t="s">
        <v>12863</v>
      </c>
      <c r="C5642" s="201" t="s">
        <v>26</v>
      </c>
      <c r="D5642" s="205" t="s">
        <v>7837</v>
      </c>
      <c r="E5642" s="202" t="s">
        <v>18406</v>
      </c>
      <c r="F5642" s="205" t="s">
        <v>1079</v>
      </c>
    </row>
    <row r="5643" spans="1:6" ht="40.5">
      <c r="A5643" s="201">
        <v>93358</v>
      </c>
      <c r="B5643" s="204" t="s">
        <v>12864</v>
      </c>
      <c r="C5643" s="201" t="s">
        <v>26</v>
      </c>
      <c r="D5643" s="205">
        <v>75.75</v>
      </c>
      <c r="E5643" s="202" t="s">
        <v>18406</v>
      </c>
      <c r="F5643" s="205">
        <v>84.18</v>
      </c>
    </row>
    <row r="5644" spans="1:6" ht="81">
      <c r="A5644" s="201" t="s">
        <v>12865</v>
      </c>
      <c r="B5644" s="204" t="s">
        <v>12866</v>
      </c>
      <c r="C5644" s="201" t="s">
        <v>26</v>
      </c>
      <c r="D5644" s="205" t="s">
        <v>17635</v>
      </c>
      <c r="E5644" s="202" t="s">
        <v>18406</v>
      </c>
      <c r="F5644" s="205" t="s">
        <v>22639</v>
      </c>
    </row>
    <row r="5645" spans="1:6" ht="94.5">
      <c r="A5645" s="201" t="s">
        <v>12868</v>
      </c>
      <c r="B5645" s="204" t="s">
        <v>12869</v>
      </c>
      <c r="C5645" s="201" t="s">
        <v>26</v>
      </c>
      <c r="D5645" s="205" t="s">
        <v>6352</v>
      </c>
      <c r="E5645" s="202" t="s">
        <v>18406</v>
      </c>
      <c r="F5645" s="205" t="s">
        <v>10467</v>
      </c>
    </row>
    <row r="5646" spans="1:6" ht="94.5">
      <c r="A5646" s="201" t="s">
        <v>12870</v>
      </c>
      <c r="B5646" s="204" t="s">
        <v>12871</v>
      </c>
      <c r="C5646" s="201" t="s">
        <v>26</v>
      </c>
      <c r="D5646" s="205" t="s">
        <v>420</v>
      </c>
      <c r="E5646" s="202" t="s">
        <v>18406</v>
      </c>
      <c r="F5646" s="205" t="s">
        <v>14895</v>
      </c>
    </row>
    <row r="5647" spans="1:6" ht="81">
      <c r="A5647" s="201" t="s">
        <v>12872</v>
      </c>
      <c r="B5647" s="204" t="s">
        <v>12873</v>
      </c>
      <c r="C5647" s="201" t="s">
        <v>26</v>
      </c>
      <c r="D5647" s="205" t="s">
        <v>12336</v>
      </c>
      <c r="E5647" s="202" t="s">
        <v>18406</v>
      </c>
      <c r="F5647" s="205" t="s">
        <v>17832</v>
      </c>
    </row>
    <row r="5648" spans="1:6" ht="94.5">
      <c r="A5648" s="201" t="s">
        <v>12874</v>
      </c>
      <c r="B5648" s="204" t="s">
        <v>12875</v>
      </c>
      <c r="C5648" s="201" t="s">
        <v>26</v>
      </c>
      <c r="D5648" s="205" t="s">
        <v>258</v>
      </c>
      <c r="E5648" s="202" t="s">
        <v>18406</v>
      </c>
      <c r="F5648" s="205" t="s">
        <v>17342</v>
      </c>
    </row>
    <row r="5649" spans="1:6" ht="94.5">
      <c r="A5649" s="201" t="s">
        <v>12876</v>
      </c>
      <c r="B5649" s="204" t="s">
        <v>12877</v>
      </c>
      <c r="C5649" s="201" t="s">
        <v>26</v>
      </c>
      <c r="D5649" s="205" t="s">
        <v>8813</v>
      </c>
      <c r="E5649" s="202" t="s">
        <v>18406</v>
      </c>
      <c r="F5649" s="205" t="s">
        <v>12346</v>
      </c>
    </row>
    <row r="5650" spans="1:6" ht="81">
      <c r="A5650" s="201" t="s">
        <v>12878</v>
      </c>
      <c r="B5650" s="204" t="s">
        <v>12879</v>
      </c>
      <c r="C5650" s="201" t="s">
        <v>26</v>
      </c>
      <c r="D5650" s="205" t="s">
        <v>5602</v>
      </c>
      <c r="E5650" s="202" t="s">
        <v>18406</v>
      </c>
      <c r="F5650" s="205" t="s">
        <v>12595</v>
      </c>
    </row>
    <row r="5651" spans="1:6" ht="81">
      <c r="A5651" s="201" t="s">
        <v>12881</v>
      </c>
      <c r="B5651" s="204" t="s">
        <v>12882</v>
      </c>
      <c r="C5651" s="201" t="s">
        <v>26</v>
      </c>
      <c r="D5651" s="205" t="s">
        <v>22893</v>
      </c>
      <c r="E5651" s="202" t="s">
        <v>18406</v>
      </c>
      <c r="F5651" s="205" t="s">
        <v>5627</v>
      </c>
    </row>
    <row r="5652" spans="1:6" ht="81">
      <c r="A5652" s="201" t="s">
        <v>12883</v>
      </c>
      <c r="B5652" s="204" t="s">
        <v>12884</v>
      </c>
      <c r="C5652" s="201" t="s">
        <v>26</v>
      </c>
      <c r="D5652" s="205" t="s">
        <v>9498</v>
      </c>
      <c r="E5652" s="202" t="s">
        <v>18406</v>
      </c>
      <c r="F5652" s="205" t="s">
        <v>8703</v>
      </c>
    </row>
    <row r="5653" spans="1:6" ht="94.5">
      <c r="A5653" s="201" t="s">
        <v>12885</v>
      </c>
      <c r="B5653" s="204" t="s">
        <v>12886</v>
      </c>
      <c r="C5653" s="201" t="s">
        <v>26</v>
      </c>
      <c r="D5653" s="205" t="s">
        <v>17749</v>
      </c>
      <c r="E5653" s="202" t="s">
        <v>18406</v>
      </c>
      <c r="F5653" s="205" t="s">
        <v>22641</v>
      </c>
    </row>
    <row r="5654" spans="1:6" ht="94.5">
      <c r="A5654" s="201" t="s">
        <v>12887</v>
      </c>
      <c r="B5654" s="204" t="s">
        <v>12888</v>
      </c>
      <c r="C5654" s="201" t="s">
        <v>26</v>
      </c>
      <c r="D5654" s="205" t="s">
        <v>17284</v>
      </c>
      <c r="E5654" s="202" t="s">
        <v>18406</v>
      </c>
      <c r="F5654" s="205" t="s">
        <v>8782</v>
      </c>
    </row>
    <row r="5655" spans="1:6" ht="94.5">
      <c r="A5655" s="201" t="s">
        <v>12889</v>
      </c>
      <c r="B5655" s="204" t="s">
        <v>12890</v>
      </c>
      <c r="C5655" s="201" t="s">
        <v>26</v>
      </c>
      <c r="D5655" s="205" t="s">
        <v>5787</v>
      </c>
      <c r="E5655" s="202" t="s">
        <v>18406</v>
      </c>
      <c r="F5655" s="205" t="s">
        <v>17838</v>
      </c>
    </row>
    <row r="5656" spans="1:6" ht="81">
      <c r="A5656" s="201" t="s">
        <v>12892</v>
      </c>
      <c r="B5656" s="204" t="s">
        <v>12893</v>
      </c>
      <c r="C5656" s="201" t="s">
        <v>26</v>
      </c>
      <c r="D5656" s="205" t="s">
        <v>17367</v>
      </c>
      <c r="E5656" s="202" t="s">
        <v>18406</v>
      </c>
      <c r="F5656" s="205" t="s">
        <v>6560</v>
      </c>
    </row>
    <row r="5657" spans="1:6" ht="94.5">
      <c r="A5657" s="201" t="s">
        <v>12895</v>
      </c>
      <c r="B5657" s="204" t="s">
        <v>12896</v>
      </c>
      <c r="C5657" s="201" t="s">
        <v>26</v>
      </c>
      <c r="D5657" s="205" t="s">
        <v>17759</v>
      </c>
      <c r="E5657" s="202" t="s">
        <v>18406</v>
      </c>
      <c r="F5657" s="205" t="s">
        <v>17672</v>
      </c>
    </row>
    <row r="5658" spans="1:6" ht="81">
      <c r="A5658" s="201" t="s">
        <v>12898</v>
      </c>
      <c r="B5658" s="204" t="s">
        <v>12899</v>
      </c>
      <c r="C5658" s="201" t="s">
        <v>26</v>
      </c>
      <c r="D5658" s="205" t="s">
        <v>24338</v>
      </c>
      <c r="E5658" s="202" t="s">
        <v>18406</v>
      </c>
      <c r="F5658" s="205" t="s">
        <v>17997</v>
      </c>
    </row>
    <row r="5659" spans="1:6" ht="81">
      <c r="A5659" s="201" t="s">
        <v>12900</v>
      </c>
      <c r="B5659" s="204" t="s">
        <v>12901</v>
      </c>
      <c r="C5659" s="201" t="s">
        <v>26</v>
      </c>
      <c r="D5659" s="205" t="s">
        <v>14291</v>
      </c>
      <c r="E5659" s="202" t="s">
        <v>18406</v>
      </c>
      <c r="F5659" s="205" t="s">
        <v>24121</v>
      </c>
    </row>
    <row r="5660" spans="1:6" ht="94.5">
      <c r="A5660" s="201" t="s">
        <v>12903</v>
      </c>
      <c r="B5660" s="204" t="s">
        <v>12904</v>
      </c>
      <c r="C5660" s="201" t="s">
        <v>26</v>
      </c>
      <c r="D5660" s="205" t="s">
        <v>17052</v>
      </c>
      <c r="E5660" s="202" t="s">
        <v>18406</v>
      </c>
      <c r="F5660" s="205" t="s">
        <v>7837</v>
      </c>
    </row>
    <row r="5661" spans="1:6" ht="94.5">
      <c r="A5661" s="201" t="s">
        <v>12905</v>
      </c>
      <c r="B5661" s="204" t="s">
        <v>12906</v>
      </c>
      <c r="C5661" s="201" t="s">
        <v>26</v>
      </c>
      <c r="D5661" s="205" t="s">
        <v>17726</v>
      </c>
      <c r="E5661" s="202" t="s">
        <v>18406</v>
      </c>
      <c r="F5661" s="205" t="s">
        <v>6024</v>
      </c>
    </row>
    <row r="5662" spans="1:6" ht="94.5">
      <c r="A5662" s="201" t="s">
        <v>12907</v>
      </c>
      <c r="B5662" s="204" t="s">
        <v>12908</v>
      </c>
      <c r="C5662" s="201" t="s">
        <v>26</v>
      </c>
      <c r="D5662" s="205" t="s">
        <v>2624</v>
      </c>
      <c r="E5662" s="202" t="s">
        <v>18406</v>
      </c>
      <c r="F5662" s="205" t="s">
        <v>2663</v>
      </c>
    </row>
    <row r="5663" spans="1:6" ht="94.5">
      <c r="A5663" s="201" t="s">
        <v>12910</v>
      </c>
      <c r="B5663" s="204" t="s">
        <v>12911</v>
      </c>
      <c r="C5663" s="201" t="s">
        <v>26</v>
      </c>
      <c r="D5663" s="205" t="s">
        <v>14340</v>
      </c>
      <c r="E5663" s="202" t="s">
        <v>18406</v>
      </c>
      <c r="F5663" s="205" t="s">
        <v>15867</v>
      </c>
    </row>
    <row r="5664" spans="1:6" ht="81">
      <c r="A5664" s="201" t="s">
        <v>12913</v>
      </c>
      <c r="B5664" s="204" t="s">
        <v>12914</v>
      </c>
      <c r="C5664" s="201" t="s">
        <v>26</v>
      </c>
      <c r="D5664" s="205" t="s">
        <v>10388</v>
      </c>
      <c r="E5664" s="202" t="s">
        <v>18406</v>
      </c>
      <c r="F5664" s="205" t="s">
        <v>2575</v>
      </c>
    </row>
    <row r="5665" spans="1:6" ht="81">
      <c r="A5665" s="201" t="s">
        <v>12915</v>
      </c>
      <c r="B5665" s="204" t="s">
        <v>12916</v>
      </c>
      <c r="C5665" s="201" t="s">
        <v>26</v>
      </c>
      <c r="D5665" s="205" t="s">
        <v>412</v>
      </c>
      <c r="E5665" s="202" t="s">
        <v>18406</v>
      </c>
      <c r="F5665" s="205" t="s">
        <v>6291</v>
      </c>
    </row>
    <row r="5666" spans="1:6" ht="81">
      <c r="A5666" s="201" t="s">
        <v>12917</v>
      </c>
      <c r="B5666" s="204" t="s">
        <v>12918</v>
      </c>
      <c r="C5666" s="201" t="s">
        <v>26</v>
      </c>
      <c r="D5666" s="205" t="s">
        <v>5124</v>
      </c>
      <c r="E5666" s="202" t="s">
        <v>18406</v>
      </c>
      <c r="F5666" s="205" t="s">
        <v>6849</v>
      </c>
    </row>
    <row r="5667" spans="1:6" ht="81">
      <c r="A5667" s="201" t="s">
        <v>12919</v>
      </c>
      <c r="B5667" s="204" t="s">
        <v>12920</v>
      </c>
      <c r="C5667" s="201" t="s">
        <v>26</v>
      </c>
      <c r="D5667" s="205" t="s">
        <v>24339</v>
      </c>
      <c r="E5667" s="202" t="s">
        <v>18406</v>
      </c>
      <c r="F5667" s="205" t="s">
        <v>1227</v>
      </c>
    </row>
    <row r="5668" spans="1:6" ht="94.5">
      <c r="A5668" s="201" t="s">
        <v>12921</v>
      </c>
      <c r="B5668" s="204" t="s">
        <v>12922</v>
      </c>
      <c r="C5668" s="201" t="s">
        <v>26</v>
      </c>
      <c r="D5668" s="205" t="s">
        <v>21263</v>
      </c>
      <c r="E5668" s="202" t="s">
        <v>18406</v>
      </c>
      <c r="F5668" s="205" t="s">
        <v>8772</v>
      </c>
    </row>
    <row r="5669" spans="1:6" ht="94.5">
      <c r="A5669" s="201" t="s">
        <v>12924</v>
      </c>
      <c r="B5669" s="204" t="s">
        <v>12925</v>
      </c>
      <c r="C5669" s="201" t="s">
        <v>26</v>
      </c>
      <c r="D5669" s="205" t="s">
        <v>17333</v>
      </c>
      <c r="E5669" s="202" t="s">
        <v>18406</v>
      </c>
      <c r="F5669" s="205" t="s">
        <v>4473</v>
      </c>
    </row>
    <row r="5670" spans="1:6" ht="81">
      <c r="A5670" s="201" t="s">
        <v>12926</v>
      </c>
      <c r="B5670" s="204" t="s">
        <v>12927</v>
      </c>
      <c r="C5670" s="201" t="s">
        <v>26</v>
      </c>
      <c r="D5670" s="205" t="s">
        <v>13726</v>
      </c>
      <c r="E5670" s="202" t="s">
        <v>18406</v>
      </c>
      <c r="F5670" s="205" t="s">
        <v>12828</v>
      </c>
    </row>
    <row r="5671" spans="1:6" ht="81">
      <c r="A5671" s="201" t="s">
        <v>12929</v>
      </c>
      <c r="B5671" s="204" t="s">
        <v>12930</v>
      </c>
      <c r="C5671" s="201" t="s">
        <v>26</v>
      </c>
      <c r="D5671" s="205" t="s">
        <v>21554</v>
      </c>
      <c r="E5671" s="202" t="s">
        <v>18406</v>
      </c>
      <c r="F5671" s="205" t="s">
        <v>9436</v>
      </c>
    </row>
    <row r="5672" spans="1:6" ht="94.5">
      <c r="A5672" s="201" t="s">
        <v>12931</v>
      </c>
      <c r="B5672" s="204" t="s">
        <v>12932</v>
      </c>
      <c r="C5672" s="201" t="s">
        <v>26</v>
      </c>
      <c r="D5672" s="205" t="s">
        <v>17508</v>
      </c>
      <c r="E5672" s="202" t="s">
        <v>18406</v>
      </c>
      <c r="F5672" s="205" t="s">
        <v>18628</v>
      </c>
    </row>
    <row r="5673" spans="1:6" ht="81">
      <c r="A5673" s="201" t="s">
        <v>12934</v>
      </c>
      <c r="B5673" s="204" t="s">
        <v>12935</v>
      </c>
      <c r="C5673" s="201" t="s">
        <v>26</v>
      </c>
      <c r="D5673" s="205" t="s">
        <v>24340</v>
      </c>
      <c r="E5673" s="202" t="s">
        <v>18406</v>
      </c>
      <c r="F5673" s="205" t="s">
        <v>17929</v>
      </c>
    </row>
    <row r="5674" spans="1:6" ht="81">
      <c r="A5674" s="201" t="s">
        <v>12936</v>
      </c>
      <c r="B5674" s="204" t="s">
        <v>12937</v>
      </c>
      <c r="C5674" s="201" t="s">
        <v>26</v>
      </c>
      <c r="D5674" s="205" t="s">
        <v>17186</v>
      </c>
      <c r="E5674" s="202" t="s">
        <v>18406</v>
      </c>
      <c r="F5674" s="205" t="s">
        <v>17521</v>
      </c>
    </row>
    <row r="5675" spans="1:6" ht="81">
      <c r="A5675" s="201" t="s">
        <v>12938</v>
      </c>
      <c r="B5675" s="204" t="s">
        <v>12939</v>
      </c>
      <c r="C5675" s="201" t="s">
        <v>26</v>
      </c>
      <c r="D5675" s="205" t="s">
        <v>5602</v>
      </c>
      <c r="E5675" s="202" t="s">
        <v>18406</v>
      </c>
      <c r="F5675" s="205" t="s">
        <v>12595</v>
      </c>
    </row>
    <row r="5676" spans="1:6" ht="94.5">
      <c r="A5676" s="201" t="s">
        <v>12940</v>
      </c>
      <c r="B5676" s="204" t="s">
        <v>12941</v>
      </c>
      <c r="C5676" s="201" t="s">
        <v>26</v>
      </c>
      <c r="D5676" s="205" t="s">
        <v>4898</v>
      </c>
      <c r="E5676" s="202" t="s">
        <v>18406</v>
      </c>
      <c r="F5676" s="205" t="s">
        <v>9266</v>
      </c>
    </row>
    <row r="5677" spans="1:6" ht="94.5">
      <c r="A5677" s="201" t="s">
        <v>12942</v>
      </c>
      <c r="B5677" s="204" t="s">
        <v>12943</v>
      </c>
      <c r="C5677" s="201" t="s">
        <v>26</v>
      </c>
      <c r="D5677" s="205" t="s">
        <v>14331</v>
      </c>
      <c r="E5677" s="202" t="s">
        <v>18406</v>
      </c>
      <c r="F5677" s="205" t="s">
        <v>17280</v>
      </c>
    </row>
    <row r="5678" spans="1:6" ht="94.5">
      <c r="A5678" s="201" t="s">
        <v>12944</v>
      </c>
      <c r="B5678" s="204" t="s">
        <v>12945</v>
      </c>
      <c r="C5678" s="201" t="s">
        <v>26</v>
      </c>
      <c r="D5678" s="205" t="s">
        <v>6391</v>
      </c>
      <c r="E5678" s="202" t="s">
        <v>18406</v>
      </c>
      <c r="F5678" s="205" t="s">
        <v>1202</v>
      </c>
    </row>
    <row r="5679" spans="1:6" ht="94.5">
      <c r="A5679" s="201" t="s">
        <v>12946</v>
      </c>
      <c r="B5679" s="204" t="s">
        <v>12947</v>
      </c>
      <c r="C5679" s="201" t="s">
        <v>26</v>
      </c>
      <c r="D5679" s="205" t="s">
        <v>860</v>
      </c>
      <c r="E5679" s="202" t="s">
        <v>18406</v>
      </c>
      <c r="F5679" s="205" t="s">
        <v>3808</v>
      </c>
    </row>
    <row r="5680" spans="1:6" ht="94.5">
      <c r="A5680" s="201" t="s">
        <v>12949</v>
      </c>
      <c r="B5680" s="204" t="s">
        <v>12950</v>
      </c>
      <c r="C5680" s="201" t="s">
        <v>26</v>
      </c>
      <c r="D5680" s="205" t="s">
        <v>6311</v>
      </c>
      <c r="E5680" s="202" t="s">
        <v>18406</v>
      </c>
      <c r="F5680" s="205" t="s">
        <v>18513</v>
      </c>
    </row>
    <row r="5681" spans="1:6" ht="94.5">
      <c r="A5681" s="201" t="s">
        <v>12952</v>
      </c>
      <c r="B5681" s="204" t="s">
        <v>12953</v>
      </c>
      <c r="C5681" s="201" t="s">
        <v>26</v>
      </c>
      <c r="D5681" s="205" t="s">
        <v>6458</v>
      </c>
      <c r="E5681" s="202" t="s">
        <v>18406</v>
      </c>
      <c r="F5681" s="205" t="s">
        <v>12466</v>
      </c>
    </row>
    <row r="5682" spans="1:6" ht="81">
      <c r="A5682" s="201" t="s">
        <v>12955</v>
      </c>
      <c r="B5682" s="204" t="s">
        <v>12956</v>
      </c>
      <c r="C5682" s="201" t="s">
        <v>26</v>
      </c>
      <c r="D5682" s="205" t="s">
        <v>1577</v>
      </c>
      <c r="E5682" s="202" t="s">
        <v>18406</v>
      </c>
      <c r="F5682" s="205" t="s">
        <v>2449</v>
      </c>
    </row>
    <row r="5683" spans="1:6" ht="81">
      <c r="A5683" s="201" t="s">
        <v>12958</v>
      </c>
      <c r="B5683" s="204" t="s">
        <v>12959</v>
      </c>
      <c r="C5683" s="201" t="s">
        <v>26</v>
      </c>
      <c r="D5683" s="205" t="s">
        <v>24338</v>
      </c>
      <c r="E5683" s="202" t="s">
        <v>18406</v>
      </c>
      <c r="F5683" s="205" t="s">
        <v>17997</v>
      </c>
    </row>
    <row r="5684" spans="1:6" ht="94.5">
      <c r="A5684" s="201" t="s">
        <v>12960</v>
      </c>
      <c r="B5684" s="204" t="s">
        <v>12961</v>
      </c>
      <c r="C5684" s="201" t="s">
        <v>26</v>
      </c>
      <c r="D5684" s="205" t="s">
        <v>19281</v>
      </c>
      <c r="E5684" s="202" t="s">
        <v>18406</v>
      </c>
      <c r="F5684" s="205" t="s">
        <v>19394</v>
      </c>
    </row>
    <row r="5685" spans="1:6" ht="94.5">
      <c r="A5685" s="201" t="s">
        <v>12963</v>
      </c>
      <c r="B5685" s="204" t="s">
        <v>12964</v>
      </c>
      <c r="C5685" s="201" t="s">
        <v>26</v>
      </c>
      <c r="D5685" s="205" t="s">
        <v>1165</v>
      </c>
      <c r="E5685" s="202" t="s">
        <v>18406</v>
      </c>
      <c r="F5685" s="205" t="s">
        <v>17931</v>
      </c>
    </row>
    <row r="5686" spans="1:6" ht="94.5">
      <c r="A5686" s="201" t="s">
        <v>12965</v>
      </c>
      <c r="B5686" s="204" t="s">
        <v>12966</v>
      </c>
      <c r="C5686" s="201" t="s">
        <v>26</v>
      </c>
      <c r="D5686" s="205" t="s">
        <v>703</v>
      </c>
      <c r="E5686" s="202" t="s">
        <v>18406</v>
      </c>
      <c r="F5686" s="205" t="s">
        <v>7306</v>
      </c>
    </row>
    <row r="5687" spans="1:6" ht="94.5">
      <c r="A5687" s="201" t="s">
        <v>12968</v>
      </c>
      <c r="B5687" s="204" t="s">
        <v>12969</v>
      </c>
      <c r="C5687" s="201" t="s">
        <v>26</v>
      </c>
      <c r="D5687" s="205" t="s">
        <v>12245</v>
      </c>
      <c r="E5687" s="202" t="s">
        <v>18406</v>
      </c>
      <c r="F5687" s="205" t="s">
        <v>7837</v>
      </c>
    </row>
    <row r="5688" spans="1:6" ht="94.5">
      <c r="A5688" s="201" t="s">
        <v>12970</v>
      </c>
      <c r="B5688" s="204" t="s">
        <v>12971</v>
      </c>
      <c r="C5688" s="201" t="s">
        <v>26</v>
      </c>
      <c r="D5688" s="205" t="s">
        <v>14317</v>
      </c>
      <c r="E5688" s="202" t="s">
        <v>18406</v>
      </c>
      <c r="F5688" s="205" t="s">
        <v>9001</v>
      </c>
    </row>
    <row r="5689" spans="1:6" ht="94.5">
      <c r="A5689" s="201" t="s">
        <v>12972</v>
      </c>
      <c r="B5689" s="204" t="s">
        <v>12973</v>
      </c>
      <c r="C5689" s="201" t="s">
        <v>26</v>
      </c>
      <c r="D5689" s="205" t="s">
        <v>18046</v>
      </c>
      <c r="E5689" s="202" t="s">
        <v>18406</v>
      </c>
      <c r="F5689" s="205" t="s">
        <v>1465</v>
      </c>
    </row>
    <row r="5690" spans="1:6" ht="81">
      <c r="A5690" s="201" t="s">
        <v>12974</v>
      </c>
      <c r="B5690" s="204" t="s">
        <v>12975</v>
      </c>
      <c r="C5690" s="201" t="s">
        <v>26</v>
      </c>
      <c r="D5690" s="205" t="s">
        <v>17317</v>
      </c>
      <c r="E5690" s="202" t="s">
        <v>18406</v>
      </c>
      <c r="F5690" s="205" t="s">
        <v>11309</v>
      </c>
    </row>
    <row r="5691" spans="1:6" ht="81">
      <c r="A5691" s="201" t="s">
        <v>12976</v>
      </c>
      <c r="B5691" s="204" t="s">
        <v>12977</v>
      </c>
      <c r="C5691" s="201" t="s">
        <v>26</v>
      </c>
      <c r="D5691" s="205" t="s">
        <v>7905</v>
      </c>
      <c r="E5691" s="202" t="s">
        <v>18406</v>
      </c>
      <c r="F5691" s="205" t="s">
        <v>17522</v>
      </c>
    </row>
    <row r="5692" spans="1:6" ht="94.5">
      <c r="A5692" s="201" t="s">
        <v>12978</v>
      </c>
      <c r="B5692" s="204" t="s">
        <v>12979</v>
      </c>
      <c r="C5692" s="201" t="s">
        <v>26</v>
      </c>
      <c r="D5692" s="205" t="s">
        <v>24341</v>
      </c>
      <c r="E5692" s="202" t="s">
        <v>18406</v>
      </c>
      <c r="F5692" s="205" t="s">
        <v>8971</v>
      </c>
    </row>
    <row r="5693" spans="1:6" ht="94.5">
      <c r="A5693" s="201" t="s">
        <v>12980</v>
      </c>
      <c r="B5693" s="204" t="s">
        <v>12981</v>
      </c>
      <c r="C5693" s="201" t="s">
        <v>26</v>
      </c>
      <c r="D5693" s="205" t="s">
        <v>17288</v>
      </c>
      <c r="E5693" s="202" t="s">
        <v>18406</v>
      </c>
      <c r="F5693" s="205" t="s">
        <v>3272</v>
      </c>
    </row>
    <row r="5694" spans="1:6" ht="81">
      <c r="A5694" s="201" t="s">
        <v>12982</v>
      </c>
      <c r="B5694" s="204" t="s">
        <v>12983</v>
      </c>
      <c r="C5694" s="201" t="s">
        <v>26</v>
      </c>
      <c r="D5694" s="205" t="s">
        <v>6458</v>
      </c>
      <c r="E5694" s="202" t="s">
        <v>18406</v>
      </c>
      <c r="F5694" s="205" t="s">
        <v>22636</v>
      </c>
    </row>
    <row r="5695" spans="1:6" ht="81">
      <c r="A5695" s="201" t="s">
        <v>12984</v>
      </c>
      <c r="B5695" s="204" t="s">
        <v>12985</v>
      </c>
      <c r="C5695" s="201" t="s">
        <v>26</v>
      </c>
      <c r="D5695" s="205" t="s">
        <v>1258</v>
      </c>
      <c r="E5695" s="202" t="s">
        <v>18406</v>
      </c>
      <c r="F5695" s="205" t="s">
        <v>13677</v>
      </c>
    </row>
    <row r="5696" spans="1:6" ht="94.5">
      <c r="A5696" s="201" t="s">
        <v>12986</v>
      </c>
      <c r="B5696" s="204" t="s">
        <v>12987</v>
      </c>
      <c r="C5696" s="201" t="s">
        <v>26</v>
      </c>
      <c r="D5696" s="205" t="s">
        <v>24342</v>
      </c>
      <c r="E5696" s="202" t="s">
        <v>18406</v>
      </c>
      <c r="F5696" s="205" t="s">
        <v>14895</v>
      </c>
    </row>
    <row r="5697" spans="1:6" ht="94.5">
      <c r="A5697" s="201" t="s">
        <v>12988</v>
      </c>
      <c r="B5697" s="204" t="s">
        <v>12989</v>
      </c>
      <c r="C5697" s="201" t="s">
        <v>26</v>
      </c>
      <c r="D5697" s="205" t="s">
        <v>8281</v>
      </c>
      <c r="E5697" s="202" t="s">
        <v>18406</v>
      </c>
      <c r="F5697" s="205" t="s">
        <v>21582</v>
      </c>
    </row>
    <row r="5698" spans="1:6" ht="81">
      <c r="A5698" s="201" t="s">
        <v>12991</v>
      </c>
      <c r="B5698" s="204" t="s">
        <v>12992</v>
      </c>
      <c r="C5698" s="201" t="s">
        <v>26</v>
      </c>
      <c r="D5698" s="205" t="s">
        <v>24343</v>
      </c>
      <c r="E5698" s="202" t="s">
        <v>18406</v>
      </c>
      <c r="F5698" s="205" t="s">
        <v>17164</v>
      </c>
    </row>
    <row r="5699" spans="1:6" ht="81">
      <c r="A5699" s="201" t="s">
        <v>12994</v>
      </c>
      <c r="B5699" s="204" t="s">
        <v>12995</v>
      </c>
      <c r="C5699" s="201" t="s">
        <v>26</v>
      </c>
      <c r="D5699" s="205" t="s">
        <v>17778</v>
      </c>
      <c r="E5699" s="202" t="s">
        <v>18406</v>
      </c>
      <c r="F5699" s="205" t="s">
        <v>23186</v>
      </c>
    </row>
    <row r="5700" spans="1:6" ht="81">
      <c r="A5700" s="201" t="s">
        <v>12996</v>
      </c>
      <c r="B5700" s="204" t="s">
        <v>12997</v>
      </c>
      <c r="C5700" s="201" t="s">
        <v>26</v>
      </c>
      <c r="D5700" s="205" t="s">
        <v>17718</v>
      </c>
      <c r="E5700" s="202" t="s">
        <v>18406</v>
      </c>
      <c r="F5700" s="205" t="s">
        <v>24344</v>
      </c>
    </row>
    <row r="5701" spans="1:6" ht="81">
      <c r="A5701" s="201" t="s">
        <v>12999</v>
      </c>
      <c r="B5701" s="204" t="s">
        <v>13000</v>
      </c>
      <c r="C5701" s="201" t="s">
        <v>26</v>
      </c>
      <c r="D5701" s="205" t="s">
        <v>18763</v>
      </c>
      <c r="E5701" s="202" t="s">
        <v>18406</v>
      </c>
      <c r="F5701" s="205" t="s">
        <v>1482</v>
      </c>
    </row>
    <row r="5702" spans="1:6" ht="81">
      <c r="A5702" s="201" t="s">
        <v>13001</v>
      </c>
      <c r="B5702" s="204" t="s">
        <v>13002</v>
      </c>
      <c r="C5702" s="201" t="s">
        <v>26</v>
      </c>
      <c r="D5702" s="205" t="s">
        <v>24345</v>
      </c>
      <c r="E5702" s="202" t="s">
        <v>18406</v>
      </c>
      <c r="F5702" s="205" t="s">
        <v>21770</v>
      </c>
    </row>
    <row r="5703" spans="1:6" ht="81">
      <c r="A5703" s="201" t="s">
        <v>13003</v>
      </c>
      <c r="B5703" s="204" t="s">
        <v>13004</v>
      </c>
      <c r="C5703" s="201" t="s">
        <v>26</v>
      </c>
      <c r="D5703" s="205" t="s">
        <v>24346</v>
      </c>
      <c r="E5703" s="202" t="s">
        <v>18406</v>
      </c>
      <c r="F5703" s="205" t="s">
        <v>1639</v>
      </c>
    </row>
    <row r="5704" spans="1:6" ht="81">
      <c r="A5704" s="201" t="s">
        <v>13005</v>
      </c>
      <c r="B5704" s="204" t="s">
        <v>13006</v>
      </c>
      <c r="C5704" s="201" t="s">
        <v>26</v>
      </c>
      <c r="D5704" s="205" t="s">
        <v>24347</v>
      </c>
      <c r="E5704" s="202" t="s">
        <v>18406</v>
      </c>
      <c r="F5704" s="205" t="s">
        <v>23076</v>
      </c>
    </row>
    <row r="5705" spans="1:6" ht="67.5">
      <c r="A5705" s="201" t="s">
        <v>13007</v>
      </c>
      <c r="B5705" s="204" t="s">
        <v>13008</v>
      </c>
      <c r="C5705" s="201" t="s">
        <v>26</v>
      </c>
      <c r="D5705" s="205" t="s">
        <v>14777</v>
      </c>
      <c r="E5705" s="202" t="s">
        <v>18406</v>
      </c>
      <c r="F5705" s="205" t="s">
        <v>24348</v>
      </c>
    </row>
    <row r="5706" spans="1:6" ht="81">
      <c r="A5706" s="201" t="s">
        <v>13009</v>
      </c>
      <c r="B5706" s="204" t="s">
        <v>13010</v>
      </c>
      <c r="C5706" s="201" t="s">
        <v>26</v>
      </c>
      <c r="D5706" s="205" t="s">
        <v>10199</v>
      </c>
      <c r="E5706" s="202" t="s">
        <v>18406</v>
      </c>
      <c r="F5706" s="205" t="s">
        <v>19444</v>
      </c>
    </row>
    <row r="5707" spans="1:6" ht="81">
      <c r="A5707" s="201" t="s">
        <v>13012</v>
      </c>
      <c r="B5707" s="204" t="s">
        <v>13013</v>
      </c>
      <c r="C5707" s="201" t="s">
        <v>26</v>
      </c>
      <c r="D5707" s="205" t="s">
        <v>24349</v>
      </c>
      <c r="E5707" s="202" t="s">
        <v>18406</v>
      </c>
      <c r="F5707" s="205" t="s">
        <v>14697</v>
      </c>
    </row>
    <row r="5708" spans="1:6" ht="81">
      <c r="A5708" s="201" t="s">
        <v>13014</v>
      </c>
      <c r="B5708" s="204" t="s">
        <v>13015</v>
      </c>
      <c r="C5708" s="201" t="s">
        <v>26</v>
      </c>
      <c r="D5708" s="205" t="s">
        <v>24350</v>
      </c>
      <c r="E5708" s="202" t="s">
        <v>18406</v>
      </c>
      <c r="F5708" s="205" t="s">
        <v>24351</v>
      </c>
    </row>
    <row r="5709" spans="1:6" ht="40.5">
      <c r="A5709" s="201" t="s">
        <v>13016</v>
      </c>
      <c r="B5709" s="204" t="s">
        <v>13017</v>
      </c>
      <c r="C5709" s="201" t="s">
        <v>26</v>
      </c>
      <c r="D5709" s="205" t="s">
        <v>24352</v>
      </c>
      <c r="E5709" s="202" t="s">
        <v>18406</v>
      </c>
      <c r="F5709" s="205" t="s">
        <v>21512</v>
      </c>
    </row>
    <row r="5710" spans="1:6" ht="67.5">
      <c r="A5710" s="201" t="s">
        <v>13018</v>
      </c>
      <c r="B5710" s="204" t="s">
        <v>13019</v>
      </c>
      <c r="C5710" s="201" t="s">
        <v>26</v>
      </c>
      <c r="D5710" s="205" t="s">
        <v>24353</v>
      </c>
      <c r="E5710" s="202" t="s">
        <v>18406</v>
      </c>
      <c r="F5710" s="205" t="s">
        <v>24354</v>
      </c>
    </row>
    <row r="5711" spans="1:6" ht="67.5">
      <c r="A5711" s="201" t="s">
        <v>13020</v>
      </c>
      <c r="B5711" s="204" t="s">
        <v>13021</v>
      </c>
      <c r="C5711" s="201" t="s">
        <v>26</v>
      </c>
      <c r="D5711" s="205" t="s">
        <v>17354</v>
      </c>
      <c r="E5711" s="202" t="s">
        <v>18406</v>
      </c>
      <c r="F5711" s="205" t="s">
        <v>24355</v>
      </c>
    </row>
    <row r="5712" spans="1:6" ht="81">
      <c r="A5712" s="201" t="s">
        <v>13022</v>
      </c>
      <c r="B5712" s="204" t="s">
        <v>13023</v>
      </c>
      <c r="C5712" s="201" t="s">
        <v>26</v>
      </c>
      <c r="D5712" s="205" t="s">
        <v>24356</v>
      </c>
      <c r="E5712" s="202" t="s">
        <v>18406</v>
      </c>
      <c r="F5712" s="205" t="s">
        <v>24357</v>
      </c>
    </row>
    <row r="5713" spans="1:6" ht="67.5">
      <c r="A5713" s="201" t="s">
        <v>13025</v>
      </c>
      <c r="B5713" s="204" t="s">
        <v>13026</v>
      </c>
      <c r="C5713" s="201" t="s">
        <v>26</v>
      </c>
      <c r="D5713" s="205" t="s">
        <v>24358</v>
      </c>
      <c r="E5713" s="202" t="s">
        <v>18406</v>
      </c>
      <c r="F5713" s="205" t="s">
        <v>13027</v>
      </c>
    </row>
    <row r="5714" spans="1:6" ht="81">
      <c r="A5714" s="201" t="s">
        <v>13028</v>
      </c>
      <c r="B5714" s="204" t="s">
        <v>13029</v>
      </c>
      <c r="C5714" s="201" t="s">
        <v>26</v>
      </c>
      <c r="D5714" s="205" t="s">
        <v>17132</v>
      </c>
      <c r="E5714" s="202" t="s">
        <v>18406</v>
      </c>
      <c r="F5714" s="205" t="s">
        <v>24359</v>
      </c>
    </row>
    <row r="5715" spans="1:6" ht="67.5">
      <c r="A5715" s="201" t="s">
        <v>13030</v>
      </c>
      <c r="B5715" s="204" t="s">
        <v>13031</v>
      </c>
      <c r="C5715" s="201" t="s">
        <v>26</v>
      </c>
      <c r="D5715" s="205" t="s">
        <v>24360</v>
      </c>
      <c r="E5715" s="202" t="s">
        <v>18406</v>
      </c>
      <c r="F5715" s="205" t="s">
        <v>19523</v>
      </c>
    </row>
    <row r="5716" spans="1:6" ht="81">
      <c r="A5716" s="201" t="s">
        <v>13032</v>
      </c>
      <c r="B5716" s="204" t="s">
        <v>13033</v>
      </c>
      <c r="C5716" s="201" t="s">
        <v>26</v>
      </c>
      <c r="D5716" s="205" t="s">
        <v>24361</v>
      </c>
      <c r="E5716" s="202" t="s">
        <v>18406</v>
      </c>
      <c r="F5716" s="205" t="s">
        <v>24362</v>
      </c>
    </row>
    <row r="5717" spans="1:6" ht="67.5">
      <c r="A5717" s="201" t="s">
        <v>13034</v>
      </c>
      <c r="B5717" s="204" t="s">
        <v>13035</v>
      </c>
      <c r="C5717" s="201" t="s">
        <v>26</v>
      </c>
      <c r="D5717" s="205" t="s">
        <v>24363</v>
      </c>
      <c r="E5717" s="202" t="s">
        <v>18406</v>
      </c>
      <c r="F5717" s="205" t="s">
        <v>24364</v>
      </c>
    </row>
    <row r="5718" spans="1:6" ht="67.5">
      <c r="A5718" s="201" t="s">
        <v>13036</v>
      </c>
      <c r="B5718" s="204" t="s">
        <v>13037</v>
      </c>
      <c r="C5718" s="201" t="s">
        <v>26</v>
      </c>
      <c r="D5718" s="205" t="s">
        <v>24365</v>
      </c>
      <c r="E5718" s="202" t="s">
        <v>18406</v>
      </c>
      <c r="F5718" s="205" t="s">
        <v>24366</v>
      </c>
    </row>
    <row r="5719" spans="1:6" ht="67.5">
      <c r="A5719" s="201" t="s">
        <v>13038</v>
      </c>
      <c r="B5719" s="204" t="s">
        <v>13039</v>
      </c>
      <c r="C5719" s="201" t="s">
        <v>26</v>
      </c>
      <c r="D5719" s="205" t="s">
        <v>24367</v>
      </c>
      <c r="E5719" s="202" t="s">
        <v>18406</v>
      </c>
      <c r="F5719" s="205" t="s">
        <v>1253</v>
      </c>
    </row>
    <row r="5720" spans="1:6" ht="81">
      <c r="A5720" s="201" t="s">
        <v>13040</v>
      </c>
      <c r="B5720" s="204" t="s">
        <v>13041</v>
      </c>
      <c r="C5720" s="201" t="s">
        <v>26</v>
      </c>
      <c r="D5720" s="205" t="s">
        <v>24368</v>
      </c>
      <c r="E5720" s="202" t="s">
        <v>18406</v>
      </c>
      <c r="F5720" s="205" t="s">
        <v>24369</v>
      </c>
    </row>
    <row r="5721" spans="1:6" ht="40.5">
      <c r="A5721" s="201" t="s">
        <v>13042</v>
      </c>
      <c r="B5721" s="204" t="s">
        <v>13043</v>
      </c>
      <c r="C5721" s="201" t="s">
        <v>26</v>
      </c>
      <c r="D5721" s="205" t="s">
        <v>8308</v>
      </c>
      <c r="E5721" s="202" t="s">
        <v>18406</v>
      </c>
      <c r="F5721" s="205" t="s">
        <v>24370</v>
      </c>
    </row>
    <row r="5722" spans="1:6" ht="54">
      <c r="A5722" s="201" t="s">
        <v>13044</v>
      </c>
      <c r="B5722" s="204" t="s">
        <v>13045</v>
      </c>
      <c r="C5722" s="201" t="s">
        <v>26</v>
      </c>
      <c r="D5722" s="205" t="s">
        <v>10266</v>
      </c>
      <c r="E5722" s="202" t="s">
        <v>18406</v>
      </c>
      <c r="F5722" s="205" t="s">
        <v>17285</v>
      </c>
    </row>
    <row r="5723" spans="1:6" ht="54">
      <c r="A5723" s="201" t="s">
        <v>13047</v>
      </c>
      <c r="B5723" s="204" t="s">
        <v>13048</v>
      </c>
      <c r="C5723" s="201" t="s">
        <v>26</v>
      </c>
      <c r="D5723" s="205" t="s">
        <v>15750</v>
      </c>
      <c r="E5723" s="202" t="s">
        <v>18406</v>
      </c>
      <c r="F5723" s="205" t="s">
        <v>6890</v>
      </c>
    </row>
    <row r="5724" spans="1:6" ht="94.5">
      <c r="A5724" s="201" t="s">
        <v>13049</v>
      </c>
      <c r="B5724" s="204" t="s">
        <v>13050</v>
      </c>
      <c r="C5724" s="201" t="s">
        <v>26</v>
      </c>
      <c r="D5724" s="205" t="s">
        <v>10646</v>
      </c>
      <c r="E5724" s="202" t="s">
        <v>18406</v>
      </c>
      <c r="F5724" s="205" t="s">
        <v>17673</v>
      </c>
    </row>
    <row r="5725" spans="1:6" ht="94.5">
      <c r="A5725" s="201" t="s">
        <v>13051</v>
      </c>
      <c r="B5725" s="204" t="s">
        <v>13052</v>
      </c>
      <c r="C5725" s="201" t="s">
        <v>26</v>
      </c>
      <c r="D5725" s="205" t="s">
        <v>24371</v>
      </c>
      <c r="E5725" s="202" t="s">
        <v>18406</v>
      </c>
      <c r="F5725" s="205" t="s">
        <v>12712</v>
      </c>
    </row>
    <row r="5726" spans="1:6" ht="94.5">
      <c r="A5726" s="201" t="s">
        <v>13054</v>
      </c>
      <c r="B5726" s="204" t="s">
        <v>13055</v>
      </c>
      <c r="C5726" s="201" t="s">
        <v>26</v>
      </c>
      <c r="D5726" s="205" t="s">
        <v>11190</v>
      </c>
      <c r="E5726" s="202" t="s">
        <v>18406</v>
      </c>
      <c r="F5726" s="205" t="s">
        <v>17291</v>
      </c>
    </row>
    <row r="5727" spans="1:6" ht="94.5">
      <c r="A5727" s="201" t="s">
        <v>13056</v>
      </c>
      <c r="B5727" s="204" t="s">
        <v>13057</v>
      </c>
      <c r="C5727" s="201" t="s">
        <v>26</v>
      </c>
      <c r="D5727" s="205" t="s">
        <v>17835</v>
      </c>
      <c r="E5727" s="202" t="s">
        <v>18406</v>
      </c>
      <c r="F5727" s="205" t="s">
        <v>6133</v>
      </c>
    </row>
    <row r="5728" spans="1:6" ht="108">
      <c r="A5728" s="201" t="s">
        <v>13059</v>
      </c>
      <c r="B5728" s="204" t="s">
        <v>13060</v>
      </c>
      <c r="C5728" s="201" t="s">
        <v>26</v>
      </c>
      <c r="D5728" s="205" t="s">
        <v>17094</v>
      </c>
      <c r="E5728" s="202" t="s">
        <v>18406</v>
      </c>
      <c r="F5728" s="205" t="s">
        <v>8649</v>
      </c>
    </row>
    <row r="5729" spans="1:6" ht="94.5">
      <c r="A5729" s="201" t="s">
        <v>13062</v>
      </c>
      <c r="B5729" s="204" t="s">
        <v>13063</v>
      </c>
      <c r="C5729" s="201" t="s">
        <v>26</v>
      </c>
      <c r="D5729" s="205" t="s">
        <v>21268</v>
      </c>
      <c r="E5729" s="202" t="s">
        <v>18406</v>
      </c>
      <c r="F5729" s="205" t="s">
        <v>6278</v>
      </c>
    </row>
    <row r="5730" spans="1:6" ht="94.5">
      <c r="A5730" s="201" t="s">
        <v>13064</v>
      </c>
      <c r="B5730" s="204" t="s">
        <v>13065</v>
      </c>
      <c r="C5730" s="201" t="s">
        <v>26</v>
      </c>
      <c r="D5730" s="205" t="s">
        <v>24372</v>
      </c>
      <c r="E5730" s="202" t="s">
        <v>18406</v>
      </c>
      <c r="F5730" s="205" t="s">
        <v>14884</v>
      </c>
    </row>
    <row r="5731" spans="1:6" ht="94.5">
      <c r="A5731" s="201" t="s">
        <v>13067</v>
      </c>
      <c r="B5731" s="204" t="s">
        <v>13068</v>
      </c>
      <c r="C5731" s="201" t="s">
        <v>26</v>
      </c>
      <c r="D5731" s="205" t="s">
        <v>13829</v>
      </c>
      <c r="E5731" s="202" t="s">
        <v>18406</v>
      </c>
      <c r="F5731" s="205" t="s">
        <v>18407</v>
      </c>
    </row>
    <row r="5732" spans="1:6" ht="94.5">
      <c r="A5732" s="201" t="s">
        <v>13069</v>
      </c>
      <c r="B5732" s="204" t="s">
        <v>13070</v>
      </c>
      <c r="C5732" s="201" t="s">
        <v>26</v>
      </c>
      <c r="D5732" s="205" t="s">
        <v>6388</v>
      </c>
      <c r="E5732" s="202" t="s">
        <v>18406</v>
      </c>
      <c r="F5732" s="205" t="s">
        <v>5019</v>
      </c>
    </row>
    <row r="5733" spans="1:6" ht="94.5">
      <c r="A5733" s="201" t="s">
        <v>13072</v>
      </c>
      <c r="B5733" s="204" t="s">
        <v>13073</v>
      </c>
      <c r="C5733" s="201" t="s">
        <v>26</v>
      </c>
      <c r="D5733" s="205" t="s">
        <v>24373</v>
      </c>
      <c r="E5733" s="202" t="s">
        <v>18406</v>
      </c>
      <c r="F5733" s="205" t="s">
        <v>5563</v>
      </c>
    </row>
    <row r="5734" spans="1:6" ht="94.5">
      <c r="A5734" s="201" t="s">
        <v>13074</v>
      </c>
      <c r="B5734" s="204" t="s">
        <v>13075</v>
      </c>
      <c r="C5734" s="201" t="s">
        <v>26</v>
      </c>
      <c r="D5734" s="205" t="s">
        <v>5560</v>
      </c>
      <c r="E5734" s="202" t="s">
        <v>18406</v>
      </c>
      <c r="F5734" s="205" t="s">
        <v>2782</v>
      </c>
    </row>
    <row r="5735" spans="1:6" ht="94.5">
      <c r="A5735" s="201" t="s">
        <v>13076</v>
      </c>
      <c r="B5735" s="204" t="s">
        <v>13077</v>
      </c>
      <c r="C5735" s="201" t="s">
        <v>26</v>
      </c>
      <c r="D5735" s="205" t="s">
        <v>1583</v>
      </c>
      <c r="E5735" s="202" t="s">
        <v>18406</v>
      </c>
      <c r="F5735" s="205" t="s">
        <v>5787</v>
      </c>
    </row>
    <row r="5736" spans="1:6" ht="94.5">
      <c r="A5736" s="201" t="s">
        <v>13079</v>
      </c>
      <c r="B5736" s="204" t="s">
        <v>13080</v>
      </c>
      <c r="C5736" s="201" t="s">
        <v>26</v>
      </c>
      <c r="D5736" s="205" t="s">
        <v>3117</v>
      </c>
      <c r="E5736" s="202" t="s">
        <v>18406</v>
      </c>
      <c r="F5736" s="205" t="s">
        <v>17281</v>
      </c>
    </row>
    <row r="5737" spans="1:6" ht="94.5">
      <c r="A5737" s="201" t="s">
        <v>13082</v>
      </c>
      <c r="B5737" s="204" t="s">
        <v>13083</v>
      </c>
      <c r="C5737" s="201" t="s">
        <v>26</v>
      </c>
      <c r="D5737" s="205" t="s">
        <v>1337</v>
      </c>
      <c r="E5737" s="202" t="s">
        <v>18406</v>
      </c>
      <c r="F5737" s="205" t="s">
        <v>19029</v>
      </c>
    </row>
    <row r="5738" spans="1:6" ht="94.5">
      <c r="A5738" s="201" t="s">
        <v>13084</v>
      </c>
      <c r="B5738" s="204" t="s">
        <v>13085</v>
      </c>
      <c r="C5738" s="201" t="s">
        <v>26</v>
      </c>
      <c r="D5738" s="205" t="s">
        <v>24374</v>
      </c>
      <c r="E5738" s="202" t="s">
        <v>18406</v>
      </c>
      <c r="F5738" s="205" t="s">
        <v>901</v>
      </c>
    </row>
    <row r="5739" spans="1:6" ht="94.5">
      <c r="A5739" s="201" t="s">
        <v>13087</v>
      </c>
      <c r="B5739" s="204" t="s">
        <v>13088</v>
      </c>
      <c r="C5739" s="201" t="s">
        <v>26</v>
      </c>
      <c r="D5739" s="205" t="s">
        <v>9938</v>
      </c>
      <c r="E5739" s="202" t="s">
        <v>18406</v>
      </c>
      <c r="F5739" s="205" t="s">
        <v>2803</v>
      </c>
    </row>
    <row r="5740" spans="1:6" ht="94.5">
      <c r="A5740" s="201" t="s">
        <v>13089</v>
      </c>
      <c r="B5740" s="204" t="s">
        <v>13090</v>
      </c>
      <c r="C5740" s="201" t="s">
        <v>26</v>
      </c>
      <c r="D5740" s="205" t="s">
        <v>17484</v>
      </c>
      <c r="E5740" s="202" t="s">
        <v>18406</v>
      </c>
      <c r="F5740" s="205" t="s">
        <v>9009</v>
      </c>
    </row>
    <row r="5741" spans="1:6" ht="94.5">
      <c r="A5741" s="201" t="s">
        <v>13091</v>
      </c>
      <c r="B5741" s="204" t="s">
        <v>13092</v>
      </c>
      <c r="C5741" s="201" t="s">
        <v>26</v>
      </c>
      <c r="D5741" s="205" t="s">
        <v>17837</v>
      </c>
      <c r="E5741" s="202" t="s">
        <v>18406</v>
      </c>
      <c r="F5741" s="205" t="s">
        <v>11415</v>
      </c>
    </row>
    <row r="5742" spans="1:6" ht="94.5">
      <c r="A5742" s="201" t="s">
        <v>13093</v>
      </c>
      <c r="B5742" s="204" t="s">
        <v>13094</v>
      </c>
      <c r="C5742" s="201" t="s">
        <v>26</v>
      </c>
      <c r="D5742" s="205" t="s">
        <v>24375</v>
      </c>
      <c r="E5742" s="202" t="s">
        <v>18406</v>
      </c>
      <c r="F5742" s="205" t="s">
        <v>19188</v>
      </c>
    </row>
    <row r="5743" spans="1:6" ht="94.5">
      <c r="A5743" s="201" t="s">
        <v>13096</v>
      </c>
      <c r="B5743" s="204" t="s">
        <v>13097</v>
      </c>
      <c r="C5743" s="201" t="s">
        <v>26</v>
      </c>
      <c r="D5743" s="205" t="s">
        <v>17316</v>
      </c>
      <c r="E5743" s="202" t="s">
        <v>18406</v>
      </c>
      <c r="F5743" s="205" t="s">
        <v>525</v>
      </c>
    </row>
    <row r="5744" spans="1:6" ht="94.5">
      <c r="A5744" s="201" t="s">
        <v>13099</v>
      </c>
      <c r="B5744" s="204" t="s">
        <v>13100</v>
      </c>
      <c r="C5744" s="201" t="s">
        <v>26</v>
      </c>
      <c r="D5744" s="205" t="s">
        <v>4322</v>
      </c>
      <c r="E5744" s="202" t="s">
        <v>18406</v>
      </c>
      <c r="F5744" s="205" t="s">
        <v>17795</v>
      </c>
    </row>
    <row r="5745" spans="1:6" ht="94.5">
      <c r="A5745" s="201" t="s">
        <v>13101</v>
      </c>
      <c r="B5745" s="204" t="s">
        <v>13102</v>
      </c>
      <c r="C5745" s="201" t="s">
        <v>26</v>
      </c>
      <c r="D5745" s="205" t="s">
        <v>10631</v>
      </c>
      <c r="E5745" s="202" t="s">
        <v>18406</v>
      </c>
      <c r="F5745" s="205" t="s">
        <v>8709</v>
      </c>
    </row>
    <row r="5746" spans="1:6" ht="27">
      <c r="A5746" s="201" t="s">
        <v>13103</v>
      </c>
      <c r="B5746" s="204" t="s">
        <v>33</v>
      </c>
      <c r="C5746" s="201" t="s">
        <v>26</v>
      </c>
      <c r="D5746" s="205" t="s">
        <v>9966</v>
      </c>
      <c r="E5746" s="202" t="s">
        <v>18406</v>
      </c>
      <c r="F5746" s="205" t="s">
        <v>24376</v>
      </c>
    </row>
    <row r="5747" spans="1:6" ht="27">
      <c r="A5747" s="201">
        <v>96995</v>
      </c>
      <c r="B5747" s="204" t="s">
        <v>13105</v>
      </c>
      <c r="C5747" s="201" t="s">
        <v>26</v>
      </c>
      <c r="D5747" s="205">
        <v>45.93</v>
      </c>
      <c r="E5747" s="202" t="s">
        <v>18406</v>
      </c>
      <c r="F5747" s="205">
        <v>51.04</v>
      </c>
    </row>
    <row r="5748" spans="1:6" ht="40.5">
      <c r="A5748" s="201" t="s">
        <v>13107</v>
      </c>
      <c r="B5748" s="204" t="s">
        <v>13108</v>
      </c>
      <c r="C5748" s="201" t="s">
        <v>13109</v>
      </c>
      <c r="D5748" s="205" t="s">
        <v>15565</v>
      </c>
      <c r="E5748" s="202" t="s">
        <v>18406</v>
      </c>
      <c r="F5748" s="205" t="s">
        <v>2256</v>
      </c>
    </row>
    <row r="5749" spans="1:6" ht="40.5">
      <c r="A5749" s="201" t="s">
        <v>13110</v>
      </c>
      <c r="B5749" s="204" t="s">
        <v>13111</v>
      </c>
      <c r="C5749" s="201" t="s">
        <v>13109</v>
      </c>
      <c r="D5749" s="205" t="s">
        <v>15288</v>
      </c>
      <c r="E5749" s="202" t="s">
        <v>18406</v>
      </c>
      <c r="F5749" s="205" t="s">
        <v>22232</v>
      </c>
    </row>
    <row r="5750" spans="1:6" ht="40.5">
      <c r="A5750" s="201" t="s">
        <v>13112</v>
      </c>
      <c r="B5750" s="204" t="s">
        <v>13113</v>
      </c>
      <c r="C5750" s="201" t="s">
        <v>13109</v>
      </c>
      <c r="D5750" s="205" t="s">
        <v>1943</v>
      </c>
      <c r="E5750" s="202" t="s">
        <v>18406</v>
      </c>
      <c r="F5750" s="205" t="s">
        <v>16014</v>
      </c>
    </row>
    <row r="5751" spans="1:6" ht="54">
      <c r="A5751" s="201" t="s">
        <v>13114</v>
      </c>
      <c r="B5751" s="204" t="s">
        <v>13115</v>
      </c>
      <c r="C5751" s="201" t="s">
        <v>13109</v>
      </c>
      <c r="D5751" s="205" t="s">
        <v>2741</v>
      </c>
      <c r="E5751" s="202" t="s">
        <v>18406</v>
      </c>
      <c r="F5751" s="205" t="s">
        <v>15383</v>
      </c>
    </row>
    <row r="5752" spans="1:6" ht="40.5">
      <c r="A5752" s="201" t="s">
        <v>13116</v>
      </c>
      <c r="B5752" s="204" t="s">
        <v>13117</v>
      </c>
      <c r="C5752" s="201" t="s">
        <v>31</v>
      </c>
      <c r="D5752" s="205" t="s">
        <v>12233</v>
      </c>
      <c r="E5752" s="202" t="s">
        <v>18406</v>
      </c>
      <c r="F5752" s="205" t="s">
        <v>9001</v>
      </c>
    </row>
    <row r="5753" spans="1:6" ht="40.5">
      <c r="A5753" s="201" t="s">
        <v>13118</v>
      </c>
      <c r="B5753" s="204" t="s">
        <v>13119</v>
      </c>
      <c r="C5753" s="201" t="s">
        <v>31</v>
      </c>
      <c r="D5753" s="205" t="s">
        <v>15332</v>
      </c>
      <c r="E5753" s="202" t="s">
        <v>18406</v>
      </c>
      <c r="F5753" s="205" t="s">
        <v>7631</v>
      </c>
    </row>
    <row r="5754" spans="1:6" ht="40.5">
      <c r="A5754" s="201" t="s">
        <v>13120</v>
      </c>
      <c r="B5754" s="204" t="s">
        <v>13121</v>
      </c>
      <c r="C5754" s="201" t="s">
        <v>26</v>
      </c>
      <c r="D5754" s="205" t="s">
        <v>24377</v>
      </c>
      <c r="E5754" s="202" t="s">
        <v>18406</v>
      </c>
      <c r="F5754" s="205" t="s">
        <v>24378</v>
      </c>
    </row>
    <row r="5755" spans="1:6" ht="40.5">
      <c r="A5755" s="201" t="s">
        <v>13122</v>
      </c>
      <c r="B5755" s="204" t="s">
        <v>13123</v>
      </c>
      <c r="C5755" s="201" t="s">
        <v>26</v>
      </c>
      <c r="D5755" s="205" t="s">
        <v>24379</v>
      </c>
      <c r="E5755" s="202" t="s">
        <v>18406</v>
      </c>
      <c r="F5755" s="205" t="s">
        <v>24380</v>
      </c>
    </row>
    <row r="5756" spans="1:6" ht="54">
      <c r="A5756" s="201" t="s">
        <v>13124</v>
      </c>
      <c r="B5756" s="204" t="s">
        <v>13125</v>
      </c>
      <c r="C5756" s="201" t="s">
        <v>26</v>
      </c>
      <c r="D5756" s="205" t="s">
        <v>24381</v>
      </c>
      <c r="E5756" s="202" t="s">
        <v>18406</v>
      </c>
      <c r="F5756" s="205" t="s">
        <v>24382</v>
      </c>
    </row>
    <row r="5757" spans="1:6" ht="54">
      <c r="A5757" s="201" t="s">
        <v>13126</v>
      </c>
      <c r="B5757" s="204" t="s">
        <v>13127</v>
      </c>
      <c r="C5757" s="201" t="s">
        <v>26</v>
      </c>
      <c r="D5757" s="205" t="s">
        <v>24383</v>
      </c>
      <c r="E5757" s="202" t="s">
        <v>18406</v>
      </c>
      <c r="F5757" s="205" t="s">
        <v>24384</v>
      </c>
    </row>
    <row r="5758" spans="1:6" ht="40.5">
      <c r="A5758" s="201" t="s">
        <v>13128</v>
      </c>
      <c r="B5758" s="204" t="s">
        <v>13129</v>
      </c>
      <c r="C5758" s="201" t="s">
        <v>26</v>
      </c>
      <c r="D5758" s="205" t="s">
        <v>24385</v>
      </c>
      <c r="E5758" s="202" t="s">
        <v>18406</v>
      </c>
      <c r="F5758" s="205" t="s">
        <v>24386</v>
      </c>
    </row>
    <row r="5759" spans="1:6" ht="40.5">
      <c r="A5759" s="201" t="s">
        <v>13130</v>
      </c>
      <c r="B5759" s="204" t="s">
        <v>13131</v>
      </c>
      <c r="C5759" s="201" t="s">
        <v>26</v>
      </c>
      <c r="D5759" s="205" t="s">
        <v>24387</v>
      </c>
      <c r="E5759" s="202" t="s">
        <v>18406</v>
      </c>
      <c r="F5759" s="205" t="s">
        <v>24388</v>
      </c>
    </row>
    <row r="5760" spans="1:6" ht="54">
      <c r="A5760" s="201" t="s">
        <v>13132</v>
      </c>
      <c r="B5760" s="204" t="s">
        <v>13133</v>
      </c>
      <c r="C5760" s="201" t="s">
        <v>26</v>
      </c>
      <c r="D5760" s="205" t="s">
        <v>24389</v>
      </c>
      <c r="E5760" s="202" t="s">
        <v>18406</v>
      </c>
      <c r="F5760" s="205" t="s">
        <v>24390</v>
      </c>
    </row>
    <row r="5761" spans="1:6" ht="54">
      <c r="A5761" s="201" t="s">
        <v>13134</v>
      </c>
      <c r="B5761" s="204" t="s">
        <v>13135</v>
      </c>
      <c r="C5761" s="201" t="s">
        <v>26</v>
      </c>
      <c r="D5761" s="205" t="s">
        <v>24391</v>
      </c>
      <c r="E5761" s="202" t="s">
        <v>18406</v>
      </c>
      <c r="F5761" s="205" t="s">
        <v>24392</v>
      </c>
    </row>
    <row r="5762" spans="1:6" ht="27">
      <c r="A5762" s="201" t="s">
        <v>13136</v>
      </c>
      <c r="B5762" s="204" t="s">
        <v>13137</v>
      </c>
      <c r="C5762" s="201" t="s">
        <v>26</v>
      </c>
      <c r="D5762" s="205" t="s">
        <v>18056</v>
      </c>
      <c r="E5762" s="202" t="s">
        <v>18406</v>
      </c>
      <c r="F5762" s="205" t="s">
        <v>24393</v>
      </c>
    </row>
    <row r="5763" spans="1:6" ht="54">
      <c r="A5763" s="201" t="s">
        <v>13138</v>
      </c>
      <c r="B5763" s="204" t="s">
        <v>13139</v>
      </c>
      <c r="C5763" s="201" t="s">
        <v>31</v>
      </c>
      <c r="D5763" s="205" t="s">
        <v>24394</v>
      </c>
      <c r="E5763" s="202" t="s">
        <v>18406</v>
      </c>
      <c r="F5763" s="205" t="s">
        <v>24395</v>
      </c>
    </row>
    <row r="5764" spans="1:6" ht="67.5">
      <c r="A5764" s="201" t="s">
        <v>13140</v>
      </c>
      <c r="B5764" s="204" t="s">
        <v>13141</v>
      </c>
      <c r="C5764" s="201" t="s">
        <v>31</v>
      </c>
      <c r="D5764" s="205" t="s">
        <v>9326</v>
      </c>
      <c r="E5764" s="202" t="s">
        <v>18406</v>
      </c>
      <c r="F5764" s="205" t="s">
        <v>1981</v>
      </c>
    </row>
    <row r="5765" spans="1:6" ht="67.5">
      <c r="A5765" s="201" t="s">
        <v>13142</v>
      </c>
      <c r="B5765" s="204" t="s">
        <v>13143</v>
      </c>
      <c r="C5765" s="201" t="s">
        <v>31</v>
      </c>
      <c r="D5765" s="205" t="s">
        <v>24396</v>
      </c>
      <c r="E5765" s="202" t="s">
        <v>18406</v>
      </c>
      <c r="F5765" s="205" t="s">
        <v>24397</v>
      </c>
    </row>
    <row r="5766" spans="1:6" ht="67.5">
      <c r="A5766" s="201" t="s">
        <v>13144</v>
      </c>
      <c r="B5766" s="204" t="s">
        <v>13145</v>
      </c>
      <c r="C5766" s="201" t="s">
        <v>31</v>
      </c>
      <c r="D5766" s="205" t="s">
        <v>17920</v>
      </c>
      <c r="E5766" s="202" t="s">
        <v>18406</v>
      </c>
      <c r="F5766" s="205" t="s">
        <v>4256</v>
      </c>
    </row>
    <row r="5767" spans="1:6" ht="67.5">
      <c r="A5767" s="201" t="s">
        <v>13147</v>
      </c>
      <c r="B5767" s="204" t="s">
        <v>13148</v>
      </c>
      <c r="C5767" s="201" t="s">
        <v>31</v>
      </c>
      <c r="D5767" s="205" t="s">
        <v>7085</v>
      </c>
      <c r="E5767" s="202" t="s">
        <v>18406</v>
      </c>
      <c r="F5767" s="205" t="s">
        <v>5276</v>
      </c>
    </row>
    <row r="5768" spans="1:6" ht="67.5">
      <c r="A5768" s="201" t="s">
        <v>13149</v>
      </c>
      <c r="B5768" s="204" t="s">
        <v>13150</v>
      </c>
      <c r="C5768" s="201" t="s">
        <v>31</v>
      </c>
      <c r="D5768" s="205" t="s">
        <v>24398</v>
      </c>
      <c r="E5768" s="202" t="s">
        <v>18406</v>
      </c>
      <c r="F5768" s="205" t="s">
        <v>24399</v>
      </c>
    </row>
    <row r="5769" spans="1:6" ht="67.5">
      <c r="A5769" s="201" t="s">
        <v>13151</v>
      </c>
      <c r="B5769" s="204" t="s">
        <v>13152</v>
      </c>
      <c r="C5769" s="201" t="s">
        <v>31</v>
      </c>
      <c r="D5769" s="205" t="s">
        <v>24400</v>
      </c>
      <c r="E5769" s="202" t="s">
        <v>18406</v>
      </c>
      <c r="F5769" s="205" t="s">
        <v>24401</v>
      </c>
    </row>
    <row r="5770" spans="1:6" ht="67.5">
      <c r="A5770" s="201">
        <v>103328</v>
      </c>
      <c r="B5770" s="204" t="s">
        <v>39</v>
      </c>
      <c r="C5770" s="201" t="s">
        <v>31</v>
      </c>
      <c r="D5770" s="306">
        <v>74.900000000000006</v>
      </c>
      <c r="E5770" s="202" t="s">
        <v>18406</v>
      </c>
      <c r="F5770" s="306">
        <v>81.3</v>
      </c>
    </row>
    <row r="5771" spans="1:6" ht="67.5">
      <c r="A5771" s="201" t="s">
        <v>13153</v>
      </c>
      <c r="B5771" s="204" t="s">
        <v>13154</v>
      </c>
      <c r="C5771" s="201" t="s">
        <v>31</v>
      </c>
      <c r="D5771" s="205" t="s">
        <v>24402</v>
      </c>
      <c r="E5771" s="202" t="s">
        <v>18406</v>
      </c>
      <c r="F5771" s="205" t="s">
        <v>24403</v>
      </c>
    </row>
    <row r="5772" spans="1:6" ht="67.5">
      <c r="A5772" s="201" t="s">
        <v>13155</v>
      </c>
      <c r="B5772" s="204" t="s">
        <v>13156</v>
      </c>
      <c r="C5772" s="201" t="s">
        <v>31</v>
      </c>
      <c r="D5772" s="205" t="s">
        <v>23974</v>
      </c>
      <c r="E5772" s="202" t="s">
        <v>18406</v>
      </c>
      <c r="F5772" s="205" t="s">
        <v>17129</v>
      </c>
    </row>
    <row r="5773" spans="1:6" ht="67.5">
      <c r="A5773" s="201" t="s">
        <v>13157</v>
      </c>
      <c r="B5773" s="204" t="s">
        <v>13158</v>
      </c>
      <c r="C5773" s="201" t="s">
        <v>31</v>
      </c>
      <c r="D5773" s="205" t="s">
        <v>21576</v>
      </c>
      <c r="E5773" s="202" t="s">
        <v>18406</v>
      </c>
      <c r="F5773" s="205" t="s">
        <v>19254</v>
      </c>
    </row>
    <row r="5774" spans="1:6" ht="67.5">
      <c r="A5774" s="201" t="s">
        <v>13159</v>
      </c>
      <c r="B5774" s="204" t="s">
        <v>13160</v>
      </c>
      <c r="C5774" s="201" t="s">
        <v>31</v>
      </c>
      <c r="D5774" s="205" t="s">
        <v>23271</v>
      </c>
      <c r="E5774" s="202" t="s">
        <v>18406</v>
      </c>
      <c r="F5774" s="205" t="s">
        <v>24404</v>
      </c>
    </row>
    <row r="5775" spans="1:6" ht="67.5">
      <c r="A5775" s="201" t="s">
        <v>13162</v>
      </c>
      <c r="B5775" s="204" t="s">
        <v>13163</v>
      </c>
      <c r="C5775" s="201" t="s">
        <v>31</v>
      </c>
      <c r="D5775" s="205" t="s">
        <v>24405</v>
      </c>
      <c r="E5775" s="202" t="s">
        <v>18406</v>
      </c>
      <c r="F5775" s="205" t="s">
        <v>24406</v>
      </c>
    </row>
    <row r="5776" spans="1:6" ht="67.5">
      <c r="A5776" s="201" t="s">
        <v>13164</v>
      </c>
      <c r="B5776" s="204" t="s">
        <v>13165</v>
      </c>
      <c r="C5776" s="201" t="s">
        <v>31</v>
      </c>
      <c r="D5776" s="205" t="s">
        <v>24407</v>
      </c>
      <c r="E5776" s="202" t="s">
        <v>18406</v>
      </c>
      <c r="F5776" s="205" t="s">
        <v>22183</v>
      </c>
    </row>
    <row r="5777" spans="1:6" ht="67.5">
      <c r="A5777" s="201" t="s">
        <v>13166</v>
      </c>
      <c r="B5777" s="204" t="s">
        <v>13167</v>
      </c>
      <c r="C5777" s="201" t="s">
        <v>31</v>
      </c>
      <c r="D5777" s="205" t="s">
        <v>24408</v>
      </c>
      <c r="E5777" s="202" t="s">
        <v>18406</v>
      </c>
      <c r="F5777" s="205" t="s">
        <v>24409</v>
      </c>
    </row>
    <row r="5778" spans="1:6" ht="67.5">
      <c r="A5778" s="201" t="s">
        <v>13168</v>
      </c>
      <c r="B5778" s="204" t="s">
        <v>13169</v>
      </c>
      <c r="C5778" s="201" t="s">
        <v>31</v>
      </c>
      <c r="D5778" s="205" t="s">
        <v>24117</v>
      </c>
      <c r="E5778" s="202" t="s">
        <v>18406</v>
      </c>
      <c r="F5778" s="205" t="s">
        <v>24410</v>
      </c>
    </row>
    <row r="5779" spans="1:6" ht="67.5">
      <c r="A5779" s="201" t="s">
        <v>13171</v>
      </c>
      <c r="B5779" s="204" t="s">
        <v>13172</v>
      </c>
      <c r="C5779" s="201" t="s">
        <v>31</v>
      </c>
      <c r="D5779" s="205" t="s">
        <v>24411</v>
      </c>
      <c r="E5779" s="202" t="s">
        <v>18406</v>
      </c>
      <c r="F5779" s="205" t="s">
        <v>24412</v>
      </c>
    </row>
    <row r="5780" spans="1:6" ht="67.5">
      <c r="A5780" s="201" t="s">
        <v>13173</v>
      </c>
      <c r="B5780" s="204" t="s">
        <v>13174</v>
      </c>
      <c r="C5780" s="201" t="s">
        <v>31</v>
      </c>
      <c r="D5780" s="205" t="s">
        <v>13887</v>
      </c>
      <c r="E5780" s="202" t="s">
        <v>18406</v>
      </c>
      <c r="F5780" s="205" t="s">
        <v>978</v>
      </c>
    </row>
    <row r="5781" spans="1:6" ht="67.5">
      <c r="A5781" s="201" t="s">
        <v>13176</v>
      </c>
      <c r="B5781" s="204" t="s">
        <v>13177</v>
      </c>
      <c r="C5781" s="201" t="s">
        <v>31</v>
      </c>
      <c r="D5781" s="205" t="s">
        <v>24413</v>
      </c>
      <c r="E5781" s="202" t="s">
        <v>18406</v>
      </c>
      <c r="F5781" s="205" t="s">
        <v>9344</v>
      </c>
    </row>
    <row r="5782" spans="1:6" ht="67.5">
      <c r="A5782" s="201" t="s">
        <v>13179</v>
      </c>
      <c r="B5782" s="204" t="s">
        <v>13180</v>
      </c>
      <c r="C5782" s="201" t="s">
        <v>31</v>
      </c>
      <c r="D5782" s="205" t="s">
        <v>24414</v>
      </c>
      <c r="E5782" s="202" t="s">
        <v>18406</v>
      </c>
      <c r="F5782" s="205" t="s">
        <v>23045</v>
      </c>
    </row>
    <row r="5783" spans="1:6" ht="67.5">
      <c r="A5783" s="201" t="s">
        <v>13182</v>
      </c>
      <c r="B5783" s="204" t="s">
        <v>13183</v>
      </c>
      <c r="C5783" s="201" t="s">
        <v>31</v>
      </c>
      <c r="D5783" s="205" t="s">
        <v>17081</v>
      </c>
      <c r="E5783" s="202" t="s">
        <v>18406</v>
      </c>
      <c r="F5783" s="205" t="s">
        <v>1409</v>
      </c>
    </row>
    <row r="5784" spans="1:6" ht="67.5">
      <c r="A5784" s="201" t="s">
        <v>13185</v>
      </c>
      <c r="B5784" s="204" t="s">
        <v>13186</v>
      </c>
      <c r="C5784" s="201" t="s">
        <v>31</v>
      </c>
      <c r="D5784" s="205" t="s">
        <v>17785</v>
      </c>
      <c r="E5784" s="202" t="s">
        <v>18406</v>
      </c>
      <c r="F5784" s="205" t="s">
        <v>24415</v>
      </c>
    </row>
    <row r="5785" spans="1:6" ht="67.5">
      <c r="A5785" s="201" t="s">
        <v>13187</v>
      </c>
      <c r="B5785" s="204" t="s">
        <v>13188</v>
      </c>
      <c r="C5785" s="201" t="s">
        <v>31</v>
      </c>
      <c r="D5785" s="205" t="s">
        <v>2792</v>
      </c>
      <c r="E5785" s="202" t="s">
        <v>18406</v>
      </c>
      <c r="F5785" s="205" t="s">
        <v>24416</v>
      </c>
    </row>
    <row r="5786" spans="1:6" ht="67.5">
      <c r="A5786" s="201" t="s">
        <v>13190</v>
      </c>
      <c r="B5786" s="204" t="s">
        <v>13191</v>
      </c>
      <c r="C5786" s="201" t="s">
        <v>31</v>
      </c>
      <c r="D5786" s="205" t="s">
        <v>24417</v>
      </c>
      <c r="E5786" s="202" t="s">
        <v>18406</v>
      </c>
      <c r="F5786" s="205" t="s">
        <v>24418</v>
      </c>
    </row>
    <row r="5787" spans="1:6" ht="67.5">
      <c r="A5787" s="201" t="s">
        <v>13192</v>
      </c>
      <c r="B5787" s="204" t="s">
        <v>13193</v>
      </c>
      <c r="C5787" s="201" t="s">
        <v>31</v>
      </c>
      <c r="D5787" s="205" t="s">
        <v>24419</v>
      </c>
      <c r="E5787" s="202" t="s">
        <v>18406</v>
      </c>
      <c r="F5787" s="205" t="s">
        <v>10045</v>
      </c>
    </row>
    <row r="5788" spans="1:6" ht="67.5">
      <c r="A5788" s="201" t="s">
        <v>13195</v>
      </c>
      <c r="B5788" s="204" t="s">
        <v>13196</v>
      </c>
      <c r="C5788" s="201" t="s">
        <v>31</v>
      </c>
      <c r="D5788" s="205" t="s">
        <v>24399</v>
      </c>
      <c r="E5788" s="202" t="s">
        <v>18406</v>
      </c>
      <c r="F5788" s="205" t="s">
        <v>24420</v>
      </c>
    </row>
    <row r="5789" spans="1:6" ht="67.5">
      <c r="A5789" s="201" t="s">
        <v>13197</v>
      </c>
      <c r="B5789" s="204" t="s">
        <v>13198</v>
      </c>
      <c r="C5789" s="201" t="s">
        <v>31</v>
      </c>
      <c r="D5789" s="205" t="s">
        <v>24421</v>
      </c>
      <c r="E5789" s="202" t="s">
        <v>18406</v>
      </c>
      <c r="F5789" s="205" t="s">
        <v>1612</v>
      </c>
    </row>
    <row r="5790" spans="1:6" ht="27">
      <c r="A5790" s="201" t="s">
        <v>13199</v>
      </c>
      <c r="B5790" s="204" t="s">
        <v>13200</v>
      </c>
      <c r="C5790" s="201" t="s">
        <v>31</v>
      </c>
      <c r="D5790" s="205" t="s">
        <v>24422</v>
      </c>
      <c r="E5790" s="202" t="s">
        <v>18406</v>
      </c>
      <c r="F5790" s="205" t="s">
        <v>3145</v>
      </c>
    </row>
    <row r="5791" spans="1:6" ht="40.5">
      <c r="A5791" s="201" t="s">
        <v>13202</v>
      </c>
      <c r="B5791" s="204" t="s">
        <v>13203</v>
      </c>
      <c r="C5791" s="201" t="s">
        <v>31</v>
      </c>
      <c r="D5791" s="205" t="s">
        <v>19187</v>
      </c>
      <c r="E5791" s="202" t="s">
        <v>18406</v>
      </c>
      <c r="F5791" s="205" t="s">
        <v>21811</v>
      </c>
    </row>
    <row r="5792" spans="1:6" ht="54">
      <c r="A5792" s="201" t="s">
        <v>13204</v>
      </c>
      <c r="B5792" s="204" t="s">
        <v>13205</v>
      </c>
      <c r="C5792" s="201" t="s">
        <v>31</v>
      </c>
      <c r="D5792" s="205" t="s">
        <v>24423</v>
      </c>
      <c r="E5792" s="202" t="s">
        <v>18406</v>
      </c>
      <c r="F5792" s="205" t="s">
        <v>24424</v>
      </c>
    </row>
    <row r="5793" spans="1:6" ht="54">
      <c r="A5793" s="201" t="s">
        <v>13206</v>
      </c>
      <c r="B5793" s="204" t="s">
        <v>13207</v>
      </c>
      <c r="C5793" s="201" t="s">
        <v>31</v>
      </c>
      <c r="D5793" s="205" t="s">
        <v>22948</v>
      </c>
      <c r="E5793" s="202" t="s">
        <v>18406</v>
      </c>
      <c r="F5793" s="205" t="s">
        <v>24425</v>
      </c>
    </row>
    <row r="5794" spans="1:6" ht="54">
      <c r="A5794" s="201" t="s">
        <v>13208</v>
      </c>
      <c r="B5794" s="204" t="s">
        <v>13209</v>
      </c>
      <c r="C5794" s="201" t="s">
        <v>31</v>
      </c>
      <c r="D5794" s="205" t="s">
        <v>13011</v>
      </c>
      <c r="E5794" s="202" t="s">
        <v>18406</v>
      </c>
      <c r="F5794" s="205" t="s">
        <v>17307</v>
      </c>
    </row>
    <row r="5795" spans="1:6" ht="54">
      <c r="A5795" s="201" t="s">
        <v>13211</v>
      </c>
      <c r="B5795" s="204" t="s">
        <v>13212</v>
      </c>
      <c r="C5795" s="201" t="s">
        <v>31</v>
      </c>
      <c r="D5795" s="205" t="s">
        <v>24426</v>
      </c>
      <c r="E5795" s="202" t="s">
        <v>18406</v>
      </c>
      <c r="F5795" s="205" t="s">
        <v>17641</v>
      </c>
    </row>
    <row r="5796" spans="1:6" ht="54">
      <c r="A5796" s="201" t="s">
        <v>13213</v>
      </c>
      <c r="B5796" s="204" t="s">
        <v>13214</v>
      </c>
      <c r="C5796" s="201" t="s">
        <v>31</v>
      </c>
      <c r="D5796" s="205" t="s">
        <v>21987</v>
      </c>
      <c r="E5796" s="202" t="s">
        <v>18406</v>
      </c>
      <c r="F5796" s="205" t="s">
        <v>19732</v>
      </c>
    </row>
    <row r="5797" spans="1:6" ht="54">
      <c r="A5797" s="201" t="s">
        <v>13215</v>
      </c>
      <c r="B5797" s="204" t="s">
        <v>13216</v>
      </c>
      <c r="C5797" s="201" t="s">
        <v>31</v>
      </c>
      <c r="D5797" s="205" t="s">
        <v>17431</v>
      </c>
      <c r="E5797" s="202" t="s">
        <v>18406</v>
      </c>
      <c r="F5797" s="205" t="s">
        <v>10571</v>
      </c>
    </row>
    <row r="5798" spans="1:6" ht="54">
      <c r="A5798" s="201" t="s">
        <v>13218</v>
      </c>
      <c r="B5798" s="204" t="s">
        <v>13219</v>
      </c>
      <c r="C5798" s="201" t="s">
        <v>31</v>
      </c>
      <c r="D5798" s="205" t="s">
        <v>17102</v>
      </c>
      <c r="E5798" s="202" t="s">
        <v>18406</v>
      </c>
      <c r="F5798" s="205" t="s">
        <v>3339</v>
      </c>
    </row>
    <row r="5799" spans="1:6" ht="67.5">
      <c r="A5799" s="201" t="s">
        <v>13221</v>
      </c>
      <c r="B5799" s="204" t="s">
        <v>13222</v>
      </c>
      <c r="C5799" s="201" t="s">
        <v>31</v>
      </c>
      <c r="D5799" s="205" t="s">
        <v>24427</v>
      </c>
      <c r="E5799" s="202" t="s">
        <v>18406</v>
      </c>
      <c r="F5799" s="205" t="s">
        <v>24428</v>
      </c>
    </row>
    <row r="5800" spans="1:6" ht="67.5">
      <c r="A5800" s="201" t="s">
        <v>13224</v>
      </c>
      <c r="B5800" s="204" t="s">
        <v>13225</v>
      </c>
      <c r="C5800" s="201" t="s">
        <v>31</v>
      </c>
      <c r="D5800" s="205" t="s">
        <v>24429</v>
      </c>
      <c r="E5800" s="202" t="s">
        <v>18406</v>
      </c>
      <c r="F5800" s="205" t="s">
        <v>21813</v>
      </c>
    </row>
    <row r="5801" spans="1:6" ht="67.5">
      <c r="A5801" s="201" t="s">
        <v>13227</v>
      </c>
      <c r="B5801" s="204" t="s">
        <v>13228</v>
      </c>
      <c r="C5801" s="201" t="s">
        <v>31</v>
      </c>
      <c r="D5801" s="205" t="s">
        <v>24430</v>
      </c>
      <c r="E5801" s="202" t="s">
        <v>18406</v>
      </c>
      <c r="F5801" s="205" t="s">
        <v>24431</v>
      </c>
    </row>
    <row r="5802" spans="1:6" ht="67.5">
      <c r="A5802" s="201" t="s">
        <v>13229</v>
      </c>
      <c r="B5802" s="204" t="s">
        <v>13230</v>
      </c>
      <c r="C5802" s="201" t="s">
        <v>31</v>
      </c>
      <c r="D5802" s="205" t="s">
        <v>24432</v>
      </c>
      <c r="E5802" s="202" t="s">
        <v>18406</v>
      </c>
      <c r="F5802" s="205" t="s">
        <v>24433</v>
      </c>
    </row>
    <row r="5803" spans="1:6" ht="67.5">
      <c r="A5803" s="201" t="s">
        <v>13231</v>
      </c>
      <c r="B5803" s="204" t="s">
        <v>13232</v>
      </c>
      <c r="C5803" s="201" t="s">
        <v>31</v>
      </c>
      <c r="D5803" s="205" t="s">
        <v>24434</v>
      </c>
      <c r="E5803" s="202" t="s">
        <v>18406</v>
      </c>
      <c r="F5803" s="205" t="s">
        <v>24435</v>
      </c>
    </row>
    <row r="5804" spans="1:6" ht="67.5">
      <c r="A5804" s="201" t="s">
        <v>13233</v>
      </c>
      <c r="B5804" s="204" t="s">
        <v>13234</v>
      </c>
      <c r="C5804" s="201" t="s">
        <v>31</v>
      </c>
      <c r="D5804" s="205" t="s">
        <v>24436</v>
      </c>
      <c r="E5804" s="202" t="s">
        <v>18406</v>
      </c>
      <c r="F5804" s="205" t="s">
        <v>24437</v>
      </c>
    </row>
    <row r="5805" spans="1:6" ht="54">
      <c r="A5805" s="201" t="s">
        <v>13235</v>
      </c>
      <c r="B5805" s="204" t="s">
        <v>13236</v>
      </c>
      <c r="C5805" s="201" t="s">
        <v>31</v>
      </c>
      <c r="D5805" s="205" t="s">
        <v>24438</v>
      </c>
      <c r="E5805" s="202" t="s">
        <v>18406</v>
      </c>
      <c r="F5805" s="205" t="s">
        <v>24366</v>
      </c>
    </row>
    <row r="5806" spans="1:6" ht="54">
      <c r="A5806" s="201" t="s">
        <v>13238</v>
      </c>
      <c r="B5806" s="204" t="s">
        <v>13239</v>
      </c>
      <c r="C5806" s="201" t="s">
        <v>31</v>
      </c>
      <c r="D5806" s="205" t="s">
        <v>17549</v>
      </c>
      <c r="E5806" s="202" t="s">
        <v>18406</v>
      </c>
      <c r="F5806" s="205" t="s">
        <v>24439</v>
      </c>
    </row>
    <row r="5807" spans="1:6" ht="54">
      <c r="A5807" s="201" t="s">
        <v>13240</v>
      </c>
      <c r="B5807" s="204" t="s">
        <v>13241</v>
      </c>
      <c r="C5807" s="201" t="s">
        <v>31</v>
      </c>
      <c r="D5807" s="205" t="s">
        <v>14675</v>
      </c>
      <c r="E5807" s="202" t="s">
        <v>18406</v>
      </c>
      <c r="F5807" s="205" t="s">
        <v>24440</v>
      </c>
    </row>
    <row r="5808" spans="1:6" ht="54">
      <c r="A5808" s="201" t="s">
        <v>13242</v>
      </c>
      <c r="B5808" s="204" t="s">
        <v>13243</v>
      </c>
      <c r="C5808" s="201" t="s">
        <v>31</v>
      </c>
      <c r="D5808" s="205" t="s">
        <v>3583</v>
      </c>
      <c r="E5808" s="202" t="s">
        <v>18406</v>
      </c>
      <c r="F5808" s="205" t="s">
        <v>17767</v>
      </c>
    </row>
    <row r="5809" spans="1:6" ht="54">
      <c r="A5809" s="201" t="s">
        <v>13244</v>
      </c>
      <c r="B5809" s="204" t="s">
        <v>13245</v>
      </c>
      <c r="C5809" s="201" t="s">
        <v>31</v>
      </c>
      <c r="D5809" s="205" t="s">
        <v>24441</v>
      </c>
      <c r="E5809" s="202" t="s">
        <v>18406</v>
      </c>
      <c r="F5809" s="205" t="s">
        <v>24442</v>
      </c>
    </row>
    <row r="5810" spans="1:6" ht="54">
      <c r="A5810" s="201" t="s">
        <v>13246</v>
      </c>
      <c r="B5810" s="204" t="s">
        <v>24443</v>
      </c>
      <c r="C5810" s="201" t="s">
        <v>31</v>
      </c>
      <c r="D5810" s="205" t="s">
        <v>24444</v>
      </c>
      <c r="E5810" s="202" t="s">
        <v>18406</v>
      </c>
      <c r="F5810" s="205" t="s">
        <v>24445</v>
      </c>
    </row>
    <row r="5811" spans="1:6" ht="54">
      <c r="A5811" s="201" t="s">
        <v>13247</v>
      </c>
      <c r="B5811" s="204" t="s">
        <v>13248</v>
      </c>
      <c r="C5811" s="201" t="s">
        <v>31</v>
      </c>
      <c r="D5811" s="205" t="s">
        <v>24446</v>
      </c>
      <c r="E5811" s="202" t="s">
        <v>18406</v>
      </c>
      <c r="F5811" s="205" t="s">
        <v>2177</v>
      </c>
    </row>
    <row r="5812" spans="1:6" ht="54">
      <c r="A5812" s="201" t="s">
        <v>13249</v>
      </c>
      <c r="B5812" s="204" t="s">
        <v>13250</v>
      </c>
      <c r="C5812" s="201" t="s">
        <v>31</v>
      </c>
      <c r="D5812" s="205" t="s">
        <v>13217</v>
      </c>
      <c r="E5812" s="202" t="s">
        <v>18406</v>
      </c>
      <c r="F5812" s="205" t="s">
        <v>24447</v>
      </c>
    </row>
    <row r="5813" spans="1:6" ht="54">
      <c r="A5813" s="201" t="s">
        <v>13251</v>
      </c>
      <c r="B5813" s="204" t="s">
        <v>13252</v>
      </c>
      <c r="C5813" s="201" t="s">
        <v>31</v>
      </c>
      <c r="D5813" s="205" t="s">
        <v>24448</v>
      </c>
      <c r="E5813" s="202" t="s">
        <v>18406</v>
      </c>
      <c r="F5813" s="205" t="s">
        <v>24449</v>
      </c>
    </row>
    <row r="5814" spans="1:6" ht="54">
      <c r="A5814" s="201" t="s">
        <v>13253</v>
      </c>
      <c r="B5814" s="204" t="s">
        <v>13254</v>
      </c>
      <c r="C5814" s="201" t="s">
        <v>31</v>
      </c>
      <c r="D5814" s="205" t="s">
        <v>24450</v>
      </c>
      <c r="E5814" s="202" t="s">
        <v>18406</v>
      </c>
      <c r="F5814" s="205" t="s">
        <v>24451</v>
      </c>
    </row>
    <row r="5815" spans="1:6" ht="67.5">
      <c r="A5815" s="201" t="s">
        <v>13256</v>
      </c>
      <c r="B5815" s="204" t="s">
        <v>13257</v>
      </c>
      <c r="C5815" s="201" t="s">
        <v>31</v>
      </c>
      <c r="D5815" s="205" t="s">
        <v>14675</v>
      </c>
      <c r="E5815" s="202" t="s">
        <v>18406</v>
      </c>
      <c r="F5815" s="205" t="s">
        <v>24440</v>
      </c>
    </row>
    <row r="5816" spans="1:6" ht="67.5">
      <c r="A5816" s="201" t="s">
        <v>13258</v>
      </c>
      <c r="B5816" s="204" t="s">
        <v>13259</v>
      </c>
      <c r="C5816" s="201" t="s">
        <v>31</v>
      </c>
      <c r="D5816" s="205" t="s">
        <v>24441</v>
      </c>
      <c r="E5816" s="202" t="s">
        <v>18406</v>
      </c>
      <c r="F5816" s="205" t="s">
        <v>24442</v>
      </c>
    </row>
    <row r="5817" spans="1:6" ht="54">
      <c r="A5817" s="201">
        <v>101161</v>
      </c>
      <c r="B5817" s="204" t="s">
        <v>13260</v>
      </c>
      <c r="C5817" s="201" t="s">
        <v>31</v>
      </c>
      <c r="D5817" s="205">
        <v>189.79</v>
      </c>
      <c r="E5817" s="202" t="s">
        <v>18406</v>
      </c>
      <c r="F5817" s="205">
        <v>197.87</v>
      </c>
    </row>
    <row r="5818" spans="1:6" ht="54">
      <c r="A5818" s="201" t="s">
        <v>13261</v>
      </c>
      <c r="B5818" s="204" t="s">
        <v>13262</v>
      </c>
      <c r="C5818" s="201" t="s">
        <v>31</v>
      </c>
      <c r="D5818" s="205" t="s">
        <v>24452</v>
      </c>
      <c r="E5818" s="202" t="s">
        <v>18406</v>
      </c>
      <c r="F5818" s="205" t="s">
        <v>24453</v>
      </c>
    </row>
    <row r="5819" spans="1:6" ht="54">
      <c r="A5819" s="201" t="s">
        <v>13263</v>
      </c>
      <c r="B5819" s="204" t="s">
        <v>13264</v>
      </c>
      <c r="C5819" s="201" t="s">
        <v>31</v>
      </c>
      <c r="D5819" s="205" t="s">
        <v>24454</v>
      </c>
      <c r="E5819" s="202" t="s">
        <v>18406</v>
      </c>
      <c r="F5819" s="205" t="s">
        <v>24455</v>
      </c>
    </row>
    <row r="5820" spans="1:6" ht="54">
      <c r="A5820" s="201" t="s">
        <v>13265</v>
      </c>
      <c r="B5820" s="204" t="s">
        <v>24456</v>
      </c>
      <c r="C5820" s="201" t="s">
        <v>31</v>
      </c>
      <c r="D5820" s="205" t="s">
        <v>24457</v>
      </c>
      <c r="E5820" s="202" t="s">
        <v>18406</v>
      </c>
      <c r="F5820" s="205" t="s">
        <v>24458</v>
      </c>
    </row>
    <row r="5821" spans="1:6" ht="81">
      <c r="A5821" s="201" t="s">
        <v>13266</v>
      </c>
      <c r="B5821" s="204" t="s">
        <v>24459</v>
      </c>
      <c r="C5821" s="201" t="s">
        <v>31</v>
      </c>
      <c r="D5821" s="205" t="s">
        <v>17653</v>
      </c>
      <c r="E5821" s="202" t="s">
        <v>18406</v>
      </c>
      <c r="F5821" s="205" t="s">
        <v>13220</v>
      </c>
    </row>
    <row r="5822" spans="1:6" ht="54">
      <c r="A5822" s="201" t="s">
        <v>13268</v>
      </c>
      <c r="B5822" s="204" t="s">
        <v>24460</v>
      </c>
      <c r="C5822" s="201" t="s">
        <v>31</v>
      </c>
      <c r="D5822" s="205" t="s">
        <v>24461</v>
      </c>
      <c r="E5822" s="202" t="s">
        <v>18406</v>
      </c>
      <c r="F5822" s="205" t="s">
        <v>17645</v>
      </c>
    </row>
    <row r="5823" spans="1:6" ht="81">
      <c r="A5823" s="201" t="s">
        <v>13269</v>
      </c>
      <c r="B5823" s="204" t="s">
        <v>24462</v>
      </c>
      <c r="C5823" s="201" t="s">
        <v>31</v>
      </c>
      <c r="D5823" s="205" t="s">
        <v>22704</v>
      </c>
      <c r="E5823" s="202" t="s">
        <v>18406</v>
      </c>
      <c r="F5823" s="205" t="s">
        <v>24463</v>
      </c>
    </row>
    <row r="5824" spans="1:6" ht="67.5">
      <c r="A5824" s="201" t="s">
        <v>13270</v>
      </c>
      <c r="B5824" s="204" t="s">
        <v>24464</v>
      </c>
      <c r="C5824" s="201" t="s">
        <v>31</v>
      </c>
      <c r="D5824" s="205" t="s">
        <v>24465</v>
      </c>
      <c r="E5824" s="202" t="s">
        <v>18406</v>
      </c>
      <c r="F5824" s="205" t="s">
        <v>18642</v>
      </c>
    </row>
    <row r="5825" spans="1:6" ht="81">
      <c r="A5825" s="201" t="s">
        <v>13271</v>
      </c>
      <c r="B5825" s="204" t="s">
        <v>24466</v>
      </c>
      <c r="C5825" s="201" t="s">
        <v>31</v>
      </c>
      <c r="D5825" s="205" t="s">
        <v>24467</v>
      </c>
      <c r="E5825" s="202" t="s">
        <v>18406</v>
      </c>
      <c r="F5825" s="205" t="s">
        <v>18710</v>
      </c>
    </row>
    <row r="5826" spans="1:6" ht="67.5">
      <c r="A5826" s="201" t="s">
        <v>13272</v>
      </c>
      <c r="B5826" s="204" t="s">
        <v>24468</v>
      </c>
      <c r="C5826" s="201" t="s">
        <v>31</v>
      </c>
      <c r="D5826" s="205" t="s">
        <v>24469</v>
      </c>
      <c r="E5826" s="202" t="s">
        <v>18406</v>
      </c>
      <c r="F5826" s="205" t="s">
        <v>24470</v>
      </c>
    </row>
    <row r="5827" spans="1:6" ht="81">
      <c r="A5827" s="201" t="s">
        <v>13274</v>
      </c>
      <c r="B5827" s="204" t="s">
        <v>24471</v>
      </c>
      <c r="C5827" s="201" t="s">
        <v>31</v>
      </c>
      <c r="D5827" s="205" t="s">
        <v>24472</v>
      </c>
      <c r="E5827" s="202" t="s">
        <v>18406</v>
      </c>
      <c r="F5827" s="205" t="s">
        <v>24473</v>
      </c>
    </row>
    <row r="5828" spans="1:6" ht="54">
      <c r="A5828" s="201" t="s">
        <v>13275</v>
      </c>
      <c r="B5828" s="204" t="s">
        <v>24474</v>
      </c>
      <c r="C5828" s="201" t="s">
        <v>31</v>
      </c>
      <c r="D5828" s="205" t="s">
        <v>24475</v>
      </c>
      <c r="E5828" s="202" t="s">
        <v>18406</v>
      </c>
      <c r="F5828" s="205" t="s">
        <v>24476</v>
      </c>
    </row>
    <row r="5829" spans="1:6" ht="81">
      <c r="A5829" s="201" t="s">
        <v>13277</v>
      </c>
      <c r="B5829" s="204" t="s">
        <v>24477</v>
      </c>
      <c r="C5829" s="201" t="s">
        <v>31</v>
      </c>
      <c r="D5829" s="205" t="s">
        <v>17630</v>
      </c>
      <c r="E5829" s="202" t="s">
        <v>18406</v>
      </c>
      <c r="F5829" s="205" t="s">
        <v>24478</v>
      </c>
    </row>
    <row r="5830" spans="1:6" ht="54">
      <c r="A5830" s="201" t="s">
        <v>13278</v>
      </c>
      <c r="B5830" s="204" t="s">
        <v>24479</v>
      </c>
      <c r="C5830" s="201" t="s">
        <v>31</v>
      </c>
      <c r="D5830" s="205" t="s">
        <v>24480</v>
      </c>
      <c r="E5830" s="202" t="s">
        <v>18406</v>
      </c>
      <c r="F5830" s="205" t="s">
        <v>24481</v>
      </c>
    </row>
    <row r="5831" spans="1:6" ht="81">
      <c r="A5831" s="201" t="s">
        <v>13279</v>
      </c>
      <c r="B5831" s="204" t="s">
        <v>24482</v>
      </c>
      <c r="C5831" s="201" t="s">
        <v>31</v>
      </c>
      <c r="D5831" s="205" t="s">
        <v>24483</v>
      </c>
      <c r="E5831" s="202" t="s">
        <v>18406</v>
      </c>
      <c r="F5831" s="205" t="s">
        <v>24484</v>
      </c>
    </row>
    <row r="5832" spans="1:6" ht="54">
      <c r="A5832" s="201" t="s">
        <v>13280</v>
      </c>
      <c r="B5832" s="204" t="s">
        <v>24485</v>
      </c>
      <c r="C5832" s="201" t="s">
        <v>31</v>
      </c>
      <c r="D5832" s="205" t="s">
        <v>11961</v>
      </c>
      <c r="E5832" s="202" t="s">
        <v>18406</v>
      </c>
      <c r="F5832" s="205" t="s">
        <v>18431</v>
      </c>
    </row>
    <row r="5833" spans="1:6" ht="81">
      <c r="A5833" s="201" t="s">
        <v>13282</v>
      </c>
      <c r="B5833" s="204" t="s">
        <v>24486</v>
      </c>
      <c r="C5833" s="201" t="s">
        <v>31</v>
      </c>
      <c r="D5833" s="205" t="s">
        <v>4499</v>
      </c>
      <c r="E5833" s="202" t="s">
        <v>18406</v>
      </c>
      <c r="F5833" s="205" t="s">
        <v>24487</v>
      </c>
    </row>
    <row r="5834" spans="1:6" ht="27">
      <c r="A5834" s="201" t="s">
        <v>13283</v>
      </c>
      <c r="B5834" s="204" t="s">
        <v>24488</v>
      </c>
      <c r="C5834" s="201" t="s">
        <v>217</v>
      </c>
      <c r="D5834" s="205" t="s">
        <v>6284</v>
      </c>
      <c r="E5834" s="202" t="s">
        <v>18406</v>
      </c>
      <c r="F5834" s="205" t="s">
        <v>22656</v>
      </c>
    </row>
    <row r="5835" spans="1:6" ht="27">
      <c r="A5835" s="201" t="s">
        <v>13284</v>
      </c>
      <c r="B5835" s="204" t="s">
        <v>24489</v>
      </c>
      <c r="C5835" s="201" t="s">
        <v>217</v>
      </c>
      <c r="D5835" s="205" t="s">
        <v>9969</v>
      </c>
      <c r="E5835" s="202" t="s">
        <v>18406</v>
      </c>
      <c r="F5835" s="205" t="s">
        <v>11420</v>
      </c>
    </row>
    <row r="5836" spans="1:6" ht="27">
      <c r="A5836" s="201" t="s">
        <v>13286</v>
      </c>
      <c r="B5836" s="204" t="s">
        <v>13287</v>
      </c>
      <c r="C5836" s="201" t="s">
        <v>31</v>
      </c>
      <c r="D5836" s="205" t="s">
        <v>24490</v>
      </c>
      <c r="E5836" s="202" t="s">
        <v>18406</v>
      </c>
      <c r="F5836" s="205" t="s">
        <v>24491</v>
      </c>
    </row>
    <row r="5837" spans="1:6" ht="54">
      <c r="A5837" s="201" t="s">
        <v>13288</v>
      </c>
      <c r="B5837" s="204" t="s">
        <v>13289</v>
      </c>
      <c r="C5837" s="201" t="s">
        <v>31</v>
      </c>
      <c r="D5837" s="205" t="s">
        <v>24492</v>
      </c>
      <c r="E5837" s="202" t="s">
        <v>18406</v>
      </c>
      <c r="F5837" s="205" t="s">
        <v>24493</v>
      </c>
    </row>
    <row r="5838" spans="1:6" ht="54">
      <c r="A5838" s="201" t="s">
        <v>13290</v>
      </c>
      <c r="B5838" s="204" t="s">
        <v>13291</v>
      </c>
      <c r="C5838" s="201" t="s">
        <v>31</v>
      </c>
      <c r="D5838" s="205" t="s">
        <v>24494</v>
      </c>
      <c r="E5838" s="202" t="s">
        <v>18406</v>
      </c>
      <c r="F5838" s="205" t="s">
        <v>24495</v>
      </c>
    </row>
    <row r="5839" spans="1:6" ht="40.5">
      <c r="A5839" s="201" t="s">
        <v>13292</v>
      </c>
      <c r="B5839" s="204" t="s">
        <v>13293</v>
      </c>
      <c r="C5839" s="201" t="s">
        <v>31</v>
      </c>
      <c r="D5839" s="205" t="s">
        <v>24496</v>
      </c>
      <c r="E5839" s="202" t="s">
        <v>18406</v>
      </c>
      <c r="F5839" s="205" t="s">
        <v>24497</v>
      </c>
    </row>
    <row r="5840" spans="1:6" ht="40.5">
      <c r="A5840" s="201" t="s">
        <v>13294</v>
      </c>
      <c r="B5840" s="204" t="s">
        <v>13295</v>
      </c>
      <c r="C5840" s="201" t="s">
        <v>31</v>
      </c>
      <c r="D5840" s="205" t="s">
        <v>24498</v>
      </c>
      <c r="E5840" s="202" t="s">
        <v>18406</v>
      </c>
      <c r="F5840" s="205" t="s">
        <v>24499</v>
      </c>
    </row>
    <row r="5841" spans="1:6" ht="54">
      <c r="A5841" s="201" t="s">
        <v>13296</v>
      </c>
      <c r="B5841" s="204" t="s">
        <v>13297</v>
      </c>
      <c r="C5841" s="201" t="s">
        <v>31</v>
      </c>
      <c r="D5841" s="205" t="s">
        <v>24500</v>
      </c>
      <c r="E5841" s="202" t="s">
        <v>18406</v>
      </c>
      <c r="F5841" s="205" t="s">
        <v>24501</v>
      </c>
    </row>
    <row r="5842" spans="1:6" ht="40.5">
      <c r="A5842" s="201" t="s">
        <v>13298</v>
      </c>
      <c r="B5842" s="204" t="s">
        <v>13299</v>
      </c>
      <c r="C5842" s="201" t="s">
        <v>31</v>
      </c>
      <c r="D5842" s="205" t="s">
        <v>24502</v>
      </c>
      <c r="E5842" s="202" t="s">
        <v>18406</v>
      </c>
      <c r="F5842" s="205" t="s">
        <v>24503</v>
      </c>
    </row>
    <row r="5843" spans="1:6" ht="81">
      <c r="A5843" s="201" t="s">
        <v>24504</v>
      </c>
      <c r="B5843" s="204" t="s">
        <v>24505</v>
      </c>
      <c r="C5843" s="201" t="s">
        <v>31</v>
      </c>
      <c r="D5843" s="205" t="s">
        <v>24506</v>
      </c>
      <c r="E5843" s="202" t="s">
        <v>18406</v>
      </c>
      <c r="F5843" s="205" t="s">
        <v>24507</v>
      </c>
    </row>
    <row r="5844" spans="1:6" ht="81">
      <c r="A5844" s="201" t="s">
        <v>24508</v>
      </c>
      <c r="B5844" s="204" t="s">
        <v>24509</v>
      </c>
      <c r="C5844" s="201" t="s">
        <v>31</v>
      </c>
      <c r="D5844" s="205" t="s">
        <v>24510</v>
      </c>
      <c r="E5844" s="202" t="s">
        <v>18406</v>
      </c>
      <c r="F5844" s="205" t="s">
        <v>24511</v>
      </c>
    </row>
    <row r="5845" spans="1:6" ht="81">
      <c r="A5845" s="201" t="s">
        <v>24512</v>
      </c>
      <c r="B5845" s="204" t="s">
        <v>24513</v>
      </c>
      <c r="C5845" s="201" t="s">
        <v>31</v>
      </c>
      <c r="D5845" s="205" t="s">
        <v>24514</v>
      </c>
      <c r="E5845" s="202" t="s">
        <v>18406</v>
      </c>
      <c r="F5845" s="205" t="s">
        <v>24515</v>
      </c>
    </row>
    <row r="5846" spans="1:6" ht="81">
      <c r="A5846" s="201" t="s">
        <v>24516</v>
      </c>
      <c r="B5846" s="204" t="s">
        <v>24517</v>
      </c>
      <c r="C5846" s="201" t="s">
        <v>31</v>
      </c>
      <c r="D5846" s="205" t="s">
        <v>24518</v>
      </c>
      <c r="E5846" s="202" t="s">
        <v>18406</v>
      </c>
      <c r="F5846" s="205" t="s">
        <v>24519</v>
      </c>
    </row>
    <row r="5847" spans="1:6" ht="81">
      <c r="A5847" s="201" t="s">
        <v>24520</v>
      </c>
      <c r="B5847" s="204" t="s">
        <v>24521</v>
      </c>
      <c r="C5847" s="201" t="s">
        <v>31</v>
      </c>
      <c r="D5847" s="205" t="s">
        <v>24522</v>
      </c>
      <c r="E5847" s="202" t="s">
        <v>18406</v>
      </c>
      <c r="F5847" s="205" t="s">
        <v>19600</v>
      </c>
    </row>
    <row r="5848" spans="1:6" ht="81">
      <c r="A5848" s="201" t="s">
        <v>24523</v>
      </c>
      <c r="B5848" s="204" t="s">
        <v>24524</v>
      </c>
      <c r="C5848" s="201" t="s">
        <v>31</v>
      </c>
      <c r="D5848" s="205" t="s">
        <v>24525</v>
      </c>
      <c r="E5848" s="202" t="s">
        <v>18406</v>
      </c>
      <c r="F5848" s="205" t="s">
        <v>24526</v>
      </c>
    </row>
    <row r="5849" spans="1:6" ht="67.5">
      <c r="A5849" s="201" t="s">
        <v>24527</v>
      </c>
      <c r="B5849" s="204" t="s">
        <v>24528</v>
      </c>
      <c r="C5849" s="201" t="s">
        <v>31</v>
      </c>
      <c r="D5849" s="205" t="s">
        <v>24529</v>
      </c>
      <c r="E5849" s="202" t="s">
        <v>18406</v>
      </c>
      <c r="F5849" s="205" t="s">
        <v>24530</v>
      </c>
    </row>
    <row r="5850" spans="1:6" ht="67.5">
      <c r="A5850" s="201" t="s">
        <v>13300</v>
      </c>
      <c r="B5850" s="204" t="s">
        <v>13301</v>
      </c>
      <c r="C5850" s="201" t="s">
        <v>31</v>
      </c>
      <c r="D5850" s="205" t="s">
        <v>20883</v>
      </c>
      <c r="E5850" s="202" t="s">
        <v>18406</v>
      </c>
      <c r="F5850" s="205" t="s">
        <v>17438</v>
      </c>
    </row>
    <row r="5851" spans="1:6" ht="67.5">
      <c r="A5851" s="201" t="s">
        <v>13302</v>
      </c>
      <c r="B5851" s="204" t="s">
        <v>13303</v>
      </c>
      <c r="C5851" s="201" t="s">
        <v>31</v>
      </c>
      <c r="D5851" s="205" t="s">
        <v>24531</v>
      </c>
      <c r="E5851" s="202" t="s">
        <v>18406</v>
      </c>
      <c r="F5851" s="205" t="s">
        <v>24532</v>
      </c>
    </row>
    <row r="5852" spans="1:6" ht="67.5">
      <c r="A5852" s="201" t="s">
        <v>13304</v>
      </c>
      <c r="B5852" s="204" t="s">
        <v>13305</v>
      </c>
      <c r="C5852" s="201" t="s">
        <v>31</v>
      </c>
      <c r="D5852" s="205" t="s">
        <v>24533</v>
      </c>
      <c r="E5852" s="202" t="s">
        <v>18406</v>
      </c>
      <c r="F5852" s="205" t="s">
        <v>24534</v>
      </c>
    </row>
    <row r="5853" spans="1:6" ht="81">
      <c r="A5853" s="201" t="s">
        <v>13306</v>
      </c>
      <c r="B5853" s="204" t="s">
        <v>13307</v>
      </c>
      <c r="C5853" s="201" t="s">
        <v>31</v>
      </c>
      <c r="D5853" s="205" t="s">
        <v>24535</v>
      </c>
      <c r="E5853" s="202" t="s">
        <v>18406</v>
      </c>
      <c r="F5853" s="205" t="s">
        <v>575</v>
      </c>
    </row>
    <row r="5854" spans="1:6" ht="81">
      <c r="A5854" s="201" t="s">
        <v>13308</v>
      </c>
      <c r="B5854" s="204" t="s">
        <v>13309</v>
      </c>
      <c r="C5854" s="201" t="s">
        <v>31</v>
      </c>
      <c r="D5854" s="205" t="s">
        <v>24536</v>
      </c>
      <c r="E5854" s="202" t="s">
        <v>18406</v>
      </c>
      <c r="F5854" s="205" t="s">
        <v>24537</v>
      </c>
    </row>
    <row r="5855" spans="1:6" ht="81">
      <c r="A5855" s="201" t="s">
        <v>13310</v>
      </c>
      <c r="B5855" s="204" t="s">
        <v>13311</v>
      </c>
      <c r="C5855" s="201" t="s">
        <v>31</v>
      </c>
      <c r="D5855" s="205" t="s">
        <v>24538</v>
      </c>
      <c r="E5855" s="202" t="s">
        <v>18406</v>
      </c>
      <c r="F5855" s="205" t="s">
        <v>5985</v>
      </c>
    </row>
    <row r="5856" spans="1:6" ht="81">
      <c r="A5856" s="201" t="s">
        <v>13313</v>
      </c>
      <c r="B5856" s="204" t="s">
        <v>13314</v>
      </c>
      <c r="C5856" s="201" t="s">
        <v>31</v>
      </c>
      <c r="D5856" s="205" t="s">
        <v>24539</v>
      </c>
      <c r="E5856" s="202" t="s">
        <v>18406</v>
      </c>
      <c r="F5856" s="205" t="s">
        <v>24540</v>
      </c>
    </row>
    <row r="5857" spans="1:6" ht="81">
      <c r="A5857" s="201" t="s">
        <v>13316</v>
      </c>
      <c r="B5857" s="204" t="s">
        <v>13317</v>
      </c>
      <c r="C5857" s="201" t="s">
        <v>31</v>
      </c>
      <c r="D5857" s="205" t="s">
        <v>17391</v>
      </c>
      <c r="E5857" s="202" t="s">
        <v>18406</v>
      </c>
      <c r="F5857" s="205" t="s">
        <v>2620</v>
      </c>
    </row>
    <row r="5858" spans="1:6" ht="67.5">
      <c r="A5858" s="201" t="s">
        <v>13318</v>
      </c>
      <c r="B5858" s="204" t="s">
        <v>13319</v>
      </c>
      <c r="C5858" s="201" t="s">
        <v>26</v>
      </c>
      <c r="D5858" s="205" t="s">
        <v>17151</v>
      </c>
      <c r="E5858" s="202" t="s">
        <v>18406</v>
      </c>
      <c r="F5858" s="205" t="s">
        <v>18863</v>
      </c>
    </row>
    <row r="5859" spans="1:6" ht="54">
      <c r="A5859" s="201" t="s">
        <v>13320</v>
      </c>
      <c r="B5859" s="204" t="s">
        <v>13321</v>
      </c>
      <c r="C5859" s="201" t="s">
        <v>26</v>
      </c>
      <c r="D5859" s="205" t="s">
        <v>24541</v>
      </c>
      <c r="E5859" s="202" t="s">
        <v>18406</v>
      </c>
      <c r="F5859" s="205" t="s">
        <v>9121</v>
      </c>
    </row>
    <row r="5860" spans="1:6" ht="54">
      <c r="A5860" s="201" t="s">
        <v>13322</v>
      </c>
      <c r="B5860" s="204" t="s">
        <v>13323</v>
      </c>
      <c r="C5860" s="201" t="s">
        <v>26</v>
      </c>
      <c r="D5860" s="205" t="s">
        <v>24542</v>
      </c>
      <c r="E5860" s="202" t="s">
        <v>18406</v>
      </c>
      <c r="F5860" s="205" t="s">
        <v>19611</v>
      </c>
    </row>
    <row r="5861" spans="1:6" ht="54">
      <c r="A5861" s="201" t="s">
        <v>13324</v>
      </c>
      <c r="B5861" s="204" t="s">
        <v>13325</v>
      </c>
      <c r="C5861" s="201" t="s">
        <v>26</v>
      </c>
      <c r="D5861" s="205" t="s">
        <v>24543</v>
      </c>
      <c r="E5861" s="202" t="s">
        <v>18406</v>
      </c>
      <c r="F5861" s="205" t="s">
        <v>17225</v>
      </c>
    </row>
    <row r="5862" spans="1:6" ht="54">
      <c r="A5862" s="201" t="s">
        <v>13326</v>
      </c>
      <c r="B5862" s="204" t="s">
        <v>13327</v>
      </c>
      <c r="C5862" s="201" t="s">
        <v>26</v>
      </c>
      <c r="D5862" s="205" t="s">
        <v>24544</v>
      </c>
      <c r="E5862" s="202" t="s">
        <v>18406</v>
      </c>
      <c r="F5862" s="205" t="s">
        <v>24545</v>
      </c>
    </row>
    <row r="5863" spans="1:6" ht="54">
      <c r="A5863" s="201" t="s">
        <v>13328</v>
      </c>
      <c r="B5863" s="204" t="s">
        <v>13329</v>
      </c>
      <c r="C5863" s="201" t="s">
        <v>26</v>
      </c>
      <c r="D5863" s="205" t="s">
        <v>22846</v>
      </c>
      <c r="E5863" s="202" t="s">
        <v>18406</v>
      </c>
      <c r="F5863" s="205" t="s">
        <v>24546</v>
      </c>
    </row>
    <row r="5864" spans="1:6" ht="54">
      <c r="A5864" s="201" t="s">
        <v>13330</v>
      </c>
      <c r="B5864" s="204" t="s">
        <v>13331</v>
      </c>
      <c r="C5864" s="201" t="s">
        <v>26</v>
      </c>
      <c r="D5864" s="205" t="s">
        <v>24547</v>
      </c>
      <c r="E5864" s="202" t="s">
        <v>18406</v>
      </c>
      <c r="F5864" s="205" t="s">
        <v>24548</v>
      </c>
    </row>
    <row r="5865" spans="1:6" ht="67.5">
      <c r="A5865" s="201" t="s">
        <v>13332</v>
      </c>
      <c r="B5865" s="204" t="s">
        <v>13333</v>
      </c>
      <c r="C5865" s="201" t="s">
        <v>26</v>
      </c>
      <c r="D5865" s="205" t="s">
        <v>24549</v>
      </c>
      <c r="E5865" s="202" t="s">
        <v>18406</v>
      </c>
      <c r="F5865" s="205" t="s">
        <v>24550</v>
      </c>
    </row>
    <row r="5866" spans="1:6" ht="67.5">
      <c r="A5866" s="201" t="s">
        <v>13334</v>
      </c>
      <c r="B5866" s="204" t="s">
        <v>13335</v>
      </c>
      <c r="C5866" s="201" t="s">
        <v>26</v>
      </c>
      <c r="D5866" s="205" t="s">
        <v>24551</v>
      </c>
      <c r="E5866" s="202" t="s">
        <v>18406</v>
      </c>
      <c r="F5866" s="205" t="s">
        <v>24552</v>
      </c>
    </row>
    <row r="5867" spans="1:6" ht="67.5">
      <c r="A5867" s="201" t="s">
        <v>13336</v>
      </c>
      <c r="B5867" s="204" t="s">
        <v>13337</v>
      </c>
      <c r="C5867" s="201" t="s">
        <v>26</v>
      </c>
      <c r="D5867" s="205" t="s">
        <v>24553</v>
      </c>
      <c r="E5867" s="202" t="s">
        <v>18406</v>
      </c>
      <c r="F5867" s="205" t="s">
        <v>22993</v>
      </c>
    </row>
    <row r="5868" spans="1:6" ht="67.5">
      <c r="A5868" s="201" t="s">
        <v>13338</v>
      </c>
      <c r="B5868" s="204" t="s">
        <v>13339</v>
      </c>
      <c r="C5868" s="201" t="s">
        <v>26</v>
      </c>
      <c r="D5868" s="205" t="s">
        <v>24554</v>
      </c>
      <c r="E5868" s="202" t="s">
        <v>18406</v>
      </c>
      <c r="F5868" s="205" t="s">
        <v>24555</v>
      </c>
    </row>
    <row r="5869" spans="1:6" ht="67.5">
      <c r="A5869" s="201" t="s">
        <v>13340</v>
      </c>
      <c r="B5869" s="204" t="s">
        <v>13341</v>
      </c>
      <c r="C5869" s="201" t="s">
        <v>26</v>
      </c>
      <c r="D5869" s="205" t="s">
        <v>3664</v>
      </c>
      <c r="E5869" s="202" t="s">
        <v>18406</v>
      </c>
      <c r="F5869" s="205" t="s">
        <v>24556</v>
      </c>
    </row>
    <row r="5870" spans="1:6" ht="67.5">
      <c r="A5870" s="201" t="s">
        <v>13342</v>
      </c>
      <c r="B5870" s="204" t="s">
        <v>13343</v>
      </c>
      <c r="C5870" s="201" t="s">
        <v>26</v>
      </c>
      <c r="D5870" s="205" t="s">
        <v>24557</v>
      </c>
      <c r="E5870" s="202" t="s">
        <v>18406</v>
      </c>
      <c r="F5870" s="205" t="s">
        <v>24558</v>
      </c>
    </row>
    <row r="5871" spans="1:6" ht="54">
      <c r="A5871" s="201" t="s">
        <v>13344</v>
      </c>
      <c r="B5871" s="204" t="s">
        <v>13345</v>
      </c>
      <c r="C5871" s="201" t="s">
        <v>26</v>
      </c>
      <c r="D5871" s="205" t="s">
        <v>24559</v>
      </c>
      <c r="E5871" s="202" t="s">
        <v>18406</v>
      </c>
      <c r="F5871" s="205" t="s">
        <v>24560</v>
      </c>
    </row>
    <row r="5872" spans="1:6" ht="67.5">
      <c r="A5872" s="201" t="s">
        <v>13346</v>
      </c>
      <c r="B5872" s="204" t="s">
        <v>13347</v>
      </c>
      <c r="C5872" s="201" t="s">
        <v>26</v>
      </c>
      <c r="D5872" s="205" t="s">
        <v>17733</v>
      </c>
      <c r="E5872" s="202" t="s">
        <v>18406</v>
      </c>
      <c r="F5872" s="205" t="s">
        <v>23026</v>
      </c>
    </row>
    <row r="5873" spans="1:6" ht="67.5">
      <c r="A5873" s="201" t="s">
        <v>13348</v>
      </c>
      <c r="B5873" s="204" t="s">
        <v>13349</v>
      </c>
      <c r="C5873" s="201" t="s">
        <v>26</v>
      </c>
      <c r="D5873" s="205" t="s">
        <v>17179</v>
      </c>
      <c r="E5873" s="202" t="s">
        <v>18406</v>
      </c>
      <c r="F5873" s="205" t="s">
        <v>24561</v>
      </c>
    </row>
    <row r="5874" spans="1:6" ht="67.5">
      <c r="A5874" s="201" t="s">
        <v>13350</v>
      </c>
      <c r="B5874" s="204" t="s">
        <v>13351</v>
      </c>
      <c r="C5874" s="201" t="s">
        <v>26</v>
      </c>
      <c r="D5874" s="205" t="s">
        <v>12512</v>
      </c>
      <c r="E5874" s="202" t="s">
        <v>18406</v>
      </c>
      <c r="F5874" s="205" t="s">
        <v>5995</v>
      </c>
    </row>
    <row r="5875" spans="1:6" ht="54">
      <c r="A5875" s="201" t="s">
        <v>13353</v>
      </c>
      <c r="B5875" s="204" t="s">
        <v>13354</v>
      </c>
      <c r="C5875" s="201" t="s">
        <v>26</v>
      </c>
      <c r="D5875" s="205" t="s">
        <v>24562</v>
      </c>
      <c r="E5875" s="202" t="s">
        <v>18406</v>
      </c>
      <c r="F5875" s="205" t="s">
        <v>24563</v>
      </c>
    </row>
    <row r="5876" spans="1:6" ht="54">
      <c r="A5876" s="201" t="s">
        <v>13355</v>
      </c>
      <c r="B5876" s="204" t="s">
        <v>13356</v>
      </c>
      <c r="C5876" s="201" t="s">
        <v>26</v>
      </c>
      <c r="D5876" s="205" t="s">
        <v>24564</v>
      </c>
      <c r="E5876" s="202" t="s">
        <v>18406</v>
      </c>
      <c r="F5876" s="205" t="s">
        <v>17199</v>
      </c>
    </row>
    <row r="5877" spans="1:6" ht="54">
      <c r="A5877" s="201" t="s">
        <v>13357</v>
      </c>
      <c r="B5877" s="204" t="s">
        <v>13358</v>
      </c>
      <c r="C5877" s="201" t="s">
        <v>26</v>
      </c>
      <c r="D5877" s="205" t="s">
        <v>24565</v>
      </c>
      <c r="E5877" s="202" t="s">
        <v>18406</v>
      </c>
      <c r="F5877" s="205" t="s">
        <v>24566</v>
      </c>
    </row>
    <row r="5878" spans="1:6" ht="54">
      <c r="A5878" s="201" t="s">
        <v>13360</v>
      </c>
      <c r="B5878" s="204" t="s">
        <v>13361</v>
      </c>
      <c r="C5878" s="201" t="s">
        <v>26</v>
      </c>
      <c r="D5878" s="205" t="s">
        <v>24567</v>
      </c>
      <c r="E5878" s="202" t="s">
        <v>18406</v>
      </c>
      <c r="F5878" s="205" t="s">
        <v>24568</v>
      </c>
    </row>
    <row r="5879" spans="1:6" ht="67.5">
      <c r="A5879" s="201" t="s">
        <v>13362</v>
      </c>
      <c r="B5879" s="204" t="s">
        <v>13363</v>
      </c>
      <c r="C5879" s="201" t="s">
        <v>26</v>
      </c>
      <c r="D5879" s="205" t="s">
        <v>24569</v>
      </c>
      <c r="E5879" s="202" t="s">
        <v>18406</v>
      </c>
      <c r="F5879" s="205" t="s">
        <v>17924</v>
      </c>
    </row>
    <row r="5880" spans="1:6" ht="67.5">
      <c r="A5880" s="201" t="s">
        <v>13364</v>
      </c>
      <c r="B5880" s="204" t="s">
        <v>13365</v>
      </c>
      <c r="C5880" s="201" t="s">
        <v>26</v>
      </c>
      <c r="D5880" s="205" t="s">
        <v>1176</v>
      </c>
      <c r="E5880" s="202" t="s">
        <v>18406</v>
      </c>
      <c r="F5880" s="205" t="s">
        <v>24570</v>
      </c>
    </row>
    <row r="5881" spans="1:6" ht="67.5">
      <c r="A5881" s="201" t="s">
        <v>13366</v>
      </c>
      <c r="B5881" s="204" t="s">
        <v>13367</v>
      </c>
      <c r="C5881" s="201" t="s">
        <v>26</v>
      </c>
      <c r="D5881" s="205" t="s">
        <v>24571</v>
      </c>
      <c r="E5881" s="202" t="s">
        <v>18406</v>
      </c>
      <c r="F5881" s="205" t="s">
        <v>24572</v>
      </c>
    </row>
    <row r="5882" spans="1:6" ht="67.5">
      <c r="A5882" s="201" t="s">
        <v>13368</v>
      </c>
      <c r="B5882" s="204" t="s">
        <v>13369</v>
      </c>
      <c r="C5882" s="201" t="s">
        <v>26</v>
      </c>
      <c r="D5882" s="205" t="s">
        <v>6078</v>
      </c>
      <c r="E5882" s="202" t="s">
        <v>18406</v>
      </c>
      <c r="F5882" s="205" t="s">
        <v>22169</v>
      </c>
    </row>
    <row r="5883" spans="1:6" ht="67.5">
      <c r="A5883" s="201" t="s">
        <v>13370</v>
      </c>
      <c r="B5883" s="204" t="s">
        <v>13371</v>
      </c>
      <c r="C5883" s="201" t="s">
        <v>26</v>
      </c>
      <c r="D5883" s="205" t="s">
        <v>24573</v>
      </c>
      <c r="E5883" s="202" t="s">
        <v>18406</v>
      </c>
      <c r="F5883" s="205" t="s">
        <v>24574</v>
      </c>
    </row>
    <row r="5884" spans="1:6" ht="67.5">
      <c r="A5884" s="201" t="s">
        <v>13372</v>
      </c>
      <c r="B5884" s="204" t="s">
        <v>13373</v>
      </c>
      <c r="C5884" s="201" t="s">
        <v>26</v>
      </c>
      <c r="D5884" s="205" t="s">
        <v>24575</v>
      </c>
      <c r="E5884" s="202" t="s">
        <v>18406</v>
      </c>
      <c r="F5884" s="205" t="s">
        <v>24576</v>
      </c>
    </row>
    <row r="5885" spans="1:6" ht="54">
      <c r="A5885" s="201" t="s">
        <v>13374</v>
      </c>
      <c r="B5885" s="204" t="s">
        <v>13375</v>
      </c>
      <c r="C5885" s="201" t="s">
        <v>26</v>
      </c>
      <c r="D5885" s="205" t="s">
        <v>24577</v>
      </c>
      <c r="E5885" s="202" t="s">
        <v>18406</v>
      </c>
      <c r="F5885" s="205" t="s">
        <v>5033</v>
      </c>
    </row>
    <row r="5886" spans="1:6" ht="67.5">
      <c r="A5886" s="201" t="s">
        <v>13376</v>
      </c>
      <c r="B5886" s="204" t="s">
        <v>13377</v>
      </c>
      <c r="C5886" s="201" t="s">
        <v>31</v>
      </c>
      <c r="D5886" s="205" t="s">
        <v>24578</v>
      </c>
      <c r="E5886" s="202" t="s">
        <v>18406</v>
      </c>
      <c r="F5886" s="205" t="s">
        <v>24579</v>
      </c>
    </row>
    <row r="5887" spans="1:6" ht="67.5">
      <c r="A5887" s="201" t="s">
        <v>13378</v>
      </c>
      <c r="B5887" s="204" t="s">
        <v>13379</v>
      </c>
      <c r="C5887" s="201" t="s">
        <v>31</v>
      </c>
      <c r="D5887" s="205" t="s">
        <v>24580</v>
      </c>
      <c r="E5887" s="202" t="s">
        <v>18406</v>
      </c>
      <c r="F5887" s="205" t="s">
        <v>10446</v>
      </c>
    </row>
    <row r="5888" spans="1:6" ht="67.5">
      <c r="A5888" s="201" t="s">
        <v>13380</v>
      </c>
      <c r="B5888" s="204" t="s">
        <v>13381</v>
      </c>
      <c r="C5888" s="201" t="s">
        <v>31</v>
      </c>
      <c r="D5888" s="205" t="s">
        <v>17984</v>
      </c>
      <c r="E5888" s="202" t="s">
        <v>18406</v>
      </c>
      <c r="F5888" s="205" t="s">
        <v>24581</v>
      </c>
    </row>
    <row r="5889" spans="1:6" ht="67.5">
      <c r="A5889" s="201" t="s">
        <v>13383</v>
      </c>
      <c r="B5889" s="204" t="s">
        <v>13384</v>
      </c>
      <c r="C5889" s="201" t="s">
        <v>31</v>
      </c>
      <c r="D5889" s="205" t="s">
        <v>10196</v>
      </c>
      <c r="E5889" s="202" t="s">
        <v>18406</v>
      </c>
      <c r="F5889" s="205" t="s">
        <v>3187</v>
      </c>
    </row>
    <row r="5890" spans="1:6" ht="54">
      <c r="A5890" s="201" t="s">
        <v>13385</v>
      </c>
      <c r="B5890" s="204" t="s">
        <v>13386</v>
      </c>
      <c r="C5890" s="201" t="s">
        <v>31</v>
      </c>
      <c r="D5890" s="205" t="s">
        <v>22711</v>
      </c>
      <c r="E5890" s="202" t="s">
        <v>18406</v>
      </c>
      <c r="F5890" s="205" t="s">
        <v>19387</v>
      </c>
    </row>
    <row r="5891" spans="1:6" ht="67.5">
      <c r="A5891" s="201" t="s">
        <v>13387</v>
      </c>
      <c r="B5891" s="204" t="s">
        <v>13388</v>
      </c>
      <c r="C5891" s="201" t="s">
        <v>31</v>
      </c>
      <c r="D5891" s="205" t="s">
        <v>17706</v>
      </c>
      <c r="E5891" s="202" t="s">
        <v>18406</v>
      </c>
      <c r="F5891" s="205" t="s">
        <v>8869</v>
      </c>
    </row>
    <row r="5892" spans="1:6" ht="67.5">
      <c r="A5892" s="201" t="s">
        <v>13389</v>
      </c>
      <c r="B5892" s="204" t="s">
        <v>13390</v>
      </c>
      <c r="C5892" s="201" t="s">
        <v>31</v>
      </c>
      <c r="D5892" s="205" t="s">
        <v>1813</v>
      </c>
      <c r="E5892" s="202" t="s">
        <v>18406</v>
      </c>
      <c r="F5892" s="205" t="s">
        <v>24582</v>
      </c>
    </row>
    <row r="5893" spans="1:6" ht="67.5">
      <c r="A5893" s="201" t="s">
        <v>13391</v>
      </c>
      <c r="B5893" s="204" t="s">
        <v>13392</v>
      </c>
      <c r="C5893" s="201" t="s">
        <v>31</v>
      </c>
      <c r="D5893" s="205" t="s">
        <v>17155</v>
      </c>
      <c r="E5893" s="202" t="s">
        <v>18406</v>
      </c>
      <c r="F5893" s="205" t="s">
        <v>13417</v>
      </c>
    </row>
    <row r="5894" spans="1:6" ht="81">
      <c r="A5894" s="201" t="s">
        <v>13393</v>
      </c>
      <c r="B5894" s="204" t="s">
        <v>13394</v>
      </c>
      <c r="C5894" s="201" t="s">
        <v>31</v>
      </c>
      <c r="D5894" s="205" t="s">
        <v>904</v>
      </c>
      <c r="E5894" s="202" t="s">
        <v>18406</v>
      </c>
      <c r="F5894" s="205" t="s">
        <v>21564</v>
      </c>
    </row>
    <row r="5895" spans="1:6" ht="67.5">
      <c r="A5895" s="201" t="s">
        <v>13395</v>
      </c>
      <c r="B5895" s="204" t="s">
        <v>13396</v>
      </c>
      <c r="C5895" s="201" t="s">
        <v>31</v>
      </c>
      <c r="D5895" s="205" t="s">
        <v>12800</v>
      </c>
      <c r="E5895" s="202" t="s">
        <v>18406</v>
      </c>
      <c r="F5895" s="205" t="s">
        <v>9527</v>
      </c>
    </row>
    <row r="5896" spans="1:6" ht="67.5">
      <c r="A5896" s="201" t="s">
        <v>13397</v>
      </c>
      <c r="B5896" s="204" t="s">
        <v>13398</v>
      </c>
      <c r="C5896" s="201" t="s">
        <v>31</v>
      </c>
      <c r="D5896" s="205" t="s">
        <v>24583</v>
      </c>
      <c r="E5896" s="202" t="s">
        <v>18406</v>
      </c>
      <c r="F5896" s="205" t="s">
        <v>23492</v>
      </c>
    </row>
    <row r="5897" spans="1:6" ht="67.5">
      <c r="A5897" s="201" t="s">
        <v>13399</v>
      </c>
      <c r="B5897" s="204" t="s">
        <v>13400</v>
      </c>
      <c r="C5897" s="201" t="s">
        <v>31</v>
      </c>
      <c r="D5897" s="205" t="s">
        <v>9039</v>
      </c>
      <c r="E5897" s="202" t="s">
        <v>18406</v>
      </c>
      <c r="F5897" s="205" t="s">
        <v>21688</v>
      </c>
    </row>
    <row r="5898" spans="1:6" ht="67.5">
      <c r="A5898" s="201" t="s">
        <v>13402</v>
      </c>
      <c r="B5898" s="204" t="s">
        <v>13403</v>
      </c>
      <c r="C5898" s="201" t="s">
        <v>31</v>
      </c>
      <c r="D5898" s="205" t="s">
        <v>24584</v>
      </c>
      <c r="E5898" s="202" t="s">
        <v>18406</v>
      </c>
      <c r="F5898" s="205" t="s">
        <v>24585</v>
      </c>
    </row>
    <row r="5899" spans="1:6" ht="81">
      <c r="A5899" s="201" t="s">
        <v>13405</v>
      </c>
      <c r="B5899" s="204" t="s">
        <v>13406</v>
      </c>
      <c r="C5899" s="201" t="s">
        <v>31</v>
      </c>
      <c r="D5899" s="205" t="s">
        <v>17792</v>
      </c>
      <c r="E5899" s="202" t="s">
        <v>18406</v>
      </c>
      <c r="F5899" s="205" t="s">
        <v>22686</v>
      </c>
    </row>
    <row r="5900" spans="1:6" ht="67.5">
      <c r="A5900" s="201" t="s">
        <v>13408</v>
      </c>
      <c r="B5900" s="204" t="s">
        <v>13409</v>
      </c>
      <c r="C5900" s="201" t="s">
        <v>31</v>
      </c>
      <c r="D5900" s="205" t="s">
        <v>19164</v>
      </c>
      <c r="E5900" s="202" t="s">
        <v>18406</v>
      </c>
      <c r="F5900" s="205" t="s">
        <v>24586</v>
      </c>
    </row>
    <row r="5901" spans="1:6" ht="67.5">
      <c r="A5901" s="201" t="s">
        <v>13410</v>
      </c>
      <c r="B5901" s="204" t="s">
        <v>13411</v>
      </c>
      <c r="C5901" s="201" t="s">
        <v>31</v>
      </c>
      <c r="D5901" s="205" t="s">
        <v>24587</v>
      </c>
      <c r="E5901" s="202" t="s">
        <v>18406</v>
      </c>
      <c r="F5901" s="205" t="s">
        <v>24588</v>
      </c>
    </row>
    <row r="5902" spans="1:6" ht="67.5">
      <c r="A5902" s="201" t="s">
        <v>13413</v>
      </c>
      <c r="B5902" s="204" t="s">
        <v>13414</v>
      </c>
      <c r="C5902" s="201" t="s">
        <v>31</v>
      </c>
      <c r="D5902" s="205" t="s">
        <v>22011</v>
      </c>
      <c r="E5902" s="202" t="s">
        <v>18406</v>
      </c>
      <c r="F5902" s="205" t="s">
        <v>24589</v>
      </c>
    </row>
    <row r="5903" spans="1:6" ht="67.5">
      <c r="A5903" s="201" t="s">
        <v>13415</v>
      </c>
      <c r="B5903" s="204" t="s">
        <v>13416</v>
      </c>
      <c r="C5903" s="201" t="s">
        <v>31</v>
      </c>
      <c r="D5903" s="205" t="s">
        <v>24590</v>
      </c>
      <c r="E5903" s="202" t="s">
        <v>18406</v>
      </c>
      <c r="F5903" s="205" t="s">
        <v>24587</v>
      </c>
    </row>
    <row r="5904" spans="1:6" ht="81">
      <c r="A5904" s="201" t="s">
        <v>13418</v>
      </c>
      <c r="B5904" s="204" t="s">
        <v>13419</v>
      </c>
      <c r="C5904" s="201" t="s">
        <v>31</v>
      </c>
      <c r="D5904" s="205" t="s">
        <v>24591</v>
      </c>
      <c r="E5904" s="202" t="s">
        <v>18406</v>
      </c>
      <c r="F5904" s="205" t="s">
        <v>24592</v>
      </c>
    </row>
    <row r="5905" spans="1:6" ht="54">
      <c r="A5905" s="201" t="s">
        <v>13420</v>
      </c>
      <c r="B5905" s="204" t="s">
        <v>13421</v>
      </c>
      <c r="C5905" s="201" t="s">
        <v>26</v>
      </c>
      <c r="D5905" s="205" t="s">
        <v>24593</v>
      </c>
      <c r="E5905" s="202" t="s">
        <v>18406</v>
      </c>
      <c r="F5905" s="205" t="s">
        <v>24594</v>
      </c>
    </row>
    <row r="5906" spans="1:6" ht="67.5">
      <c r="A5906" s="201" t="s">
        <v>13422</v>
      </c>
      <c r="B5906" s="204" t="s">
        <v>13423</v>
      </c>
      <c r="C5906" s="201" t="s">
        <v>31</v>
      </c>
      <c r="D5906" s="205" t="s">
        <v>14441</v>
      </c>
      <c r="E5906" s="202" t="s">
        <v>18406</v>
      </c>
      <c r="F5906" s="205" t="s">
        <v>24595</v>
      </c>
    </row>
    <row r="5907" spans="1:6" ht="40.5">
      <c r="A5907" s="201" t="s">
        <v>13425</v>
      </c>
      <c r="B5907" s="204" t="s">
        <v>13426</v>
      </c>
      <c r="C5907" s="201" t="s">
        <v>31</v>
      </c>
      <c r="D5907" s="205" t="s">
        <v>2441</v>
      </c>
      <c r="E5907" s="202" t="s">
        <v>18406</v>
      </c>
      <c r="F5907" s="205" t="s">
        <v>24596</v>
      </c>
    </row>
    <row r="5908" spans="1:6" ht="40.5">
      <c r="A5908" s="201" t="s">
        <v>13427</v>
      </c>
      <c r="B5908" s="204" t="s">
        <v>13428</v>
      </c>
      <c r="C5908" s="201" t="s">
        <v>31</v>
      </c>
      <c r="D5908" s="205" t="s">
        <v>1389</v>
      </c>
      <c r="E5908" s="202" t="s">
        <v>18406</v>
      </c>
      <c r="F5908" s="205" t="s">
        <v>2611</v>
      </c>
    </row>
    <row r="5909" spans="1:6" ht="67.5">
      <c r="A5909" s="201" t="s">
        <v>13429</v>
      </c>
      <c r="B5909" s="204" t="s">
        <v>13430</v>
      </c>
      <c r="C5909" s="201" t="s">
        <v>26</v>
      </c>
      <c r="D5909" s="205" t="s">
        <v>8700</v>
      </c>
      <c r="E5909" s="202" t="s">
        <v>18406</v>
      </c>
      <c r="F5909" s="205" t="s">
        <v>3805</v>
      </c>
    </row>
    <row r="5910" spans="1:6" ht="81">
      <c r="A5910" s="201" t="s">
        <v>13432</v>
      </c>
      <c r="B5910" s="204" t="s">
        <v>13433</v>
      </c>
      <c r="C5910" s="201" t="s">
        <v>26</v>
      </c>
      <c r="D5910" s="205" t="s">
        <v>24597</v>
      </c>
      <c r="E5910" s="202" t="s">
        <v>18406</v>
      </c>
      <c r="F5910" s="205" t="s">
        <v>15554</v>
      </c>
    </row>
    <row r="5911" spans="1:6" ht="81">
      <c r="A5911" s="201" t="s">
        <v>13434</v>
      </c>
      <c r="B5911" s="204" t="s">
        <v>13435</v>
      </c>
      <c r="C5911" s="201" t="s">
        <v>26</v>
      </c>
      <c r="D5911" s="205" t="s">
        <v>19130</v>
      </c>
      <c r="E5911" s="202" t="s">
        <v>18406</v>
      </c>
      <c r="F5911" s="205" t="s">
        <v>13556</v>
      </c>
    </row>
    <row r="5912" spans="1:6" ht="81">
      <c r="A5912" s="201" t="s">
        <v>13436</v>
      </c>
      <c r="B5912" s="204" t="s">
        <v>13437</v>
      </c>
      <c r="C5912" s="201" t="s">
        <v>26</v>
      </c>
      <c r="D5912" s="205" t="s">
        <v>18085</v>
      </c>
      <c r="E5912" s="202" t="s">
        <v>18406</v>
      </c>
      <c r="F5912" s="205" t="s">
        <v>24598</v>
      </c>
    </row>
    <row r="5913" spans="1:6" ht="81">
      <c r="A5913" s="201" t="s">
        <v>13438</v>
      </c>
      <c r="B5913" s="204" t="s">
        <v>13439</v>
      </c>
      <c r="C5913" s="201" t="s">
        <v>26</v>
      </c>
      <c r="D5913" s="205" t="s">
        <v>13170</v>
      </c>
      <c r="E5913" s="202" t="s">
        <v>18406</v>
      </c>
      <c r="F5913" s="205" t="s">
        <v>17938</v>
      </c>
    </row>
    <row r="5914" spans="1:6" ht="54">
      <c r="A5914" s="201" t="s">
        <v>13440</v>
      </c>
      <c r="B5914" s="204" t="s">
        <v>13441</v>
      </c>
      <c r="C5914" s="201" t="s">
        <v>26</v>
      </c>
      <c r="D5914" s="205" t="s">
        <v>24599</v>
      </c>
      <c r="E5914" s="202" t="s">
        <v>18406</v>
      </c>
      <c r="F5914" s="205" t="s">
        <v>24600</v>
      </c>
    </row>
    <row r="5915" spans="1:6" ht="54">
      <c r="A5915" s="201" t="s">
        <v>13442</v>
      </c>
      <c r="B5915" s="204" t="s">
        <v>13443</v>
      </c>
      <c r="C5915" s="201" t="s">
        <v>26</v>
      </c>
      <c r="D5915" s="205" t="s">
        <v>24601</v>
      </c>
      <c r="E5915" s="202" t="s">
        <v>18406</v>
      </c>
      <c r="F5915" s="205" t="s">
        <v>24602</v>
      </c>
    </row>
    <row r="5916" spans="1:6" ht="54">
      <c r="A5916" s="201" t="s">
        <v>13444</v>
      </c>
      <c r="B5916" s="204" t="s">
        <v>13445</v>
      </c>
      <c r="C5916" s="201" t="s">
        <v>26</v>
      </c>
      <c r="D5916" s="205" t="s">
        <v>24603</v>
      </c>
      <c r="E5916" s="202" t="s">
        <v>18406</v>
      </c>
      <c r="F5916" s="205" t="s">
        <v>24604</v>
      </c>
    </row>
    <row r="5917" spans="1:6" ht="40.5">
      <c r="A5917" s="201" t="s">
        <v>13446</v>
      </c>
      <c r="B5917" s="204" t="s">
        <v>13447</v>
      </c>
      <c r="C5917" s="201" t="s">
        <v>26</v>
      </c>
      <c r="D5917" s="205" t="s">
        <v>24605</v>
      </c>
      <c r="E5917" s="202" t="s">
        <v>18406</v>
      </c>
      <c r="F5917" s="205" t="s">
        <v>24606</v>
      </c>
    </row>
    <row r="5918" spans="1:6" ht="40.5">
      <c r="A5918" s="201" t="s">
        <v>13448</v>
      </c>
      <c r="B5918" s="204" t="s">
        <v>13449</v>
      </c>
      <c r="C5918" s="201" t="s">
        <v>26</v>
      </c>
      <c r="D5918" s="205" t="s">
        <v>24607</v>
      </c>
      <c r="E5918" s="202" t="s">
        <v>18406</v>
      </c>
      <c r="F5918" s="205" t="s">
        <v>24608</v>
      </c>
    </row>
    <row r="5919" spans="1:6" ht="67.5">
      <c r="A5919" s="201" t="s">
        <v>13451</v>
      </c>
      <c r="B5919" s="204" t="s">
        <v>13452</v>
      </c>
      <c r="C5919" s="201" t="s">
        <v>26</v>
      </c>
      <c r="D5919" s="205" t="s">
        <v>10026</v>
      </c>
      <c r="E5919" s="202" t="s">
        <v>18406</v>
      </c>
      <c r="F5919" s="205" t="s">
        <v>24609</v>
      </c>
    </row>
    <row r="5920" spans="1:6" ht="67.5">
      <c r="A5920" s="201" t="s">
        <v>13453</v>
      </c>
      <c r="B5920" s="204" t="s">
        <v>13454</v>
      </c>
      <c r="C5920" s="201" t="s">
        <v>26</v>
      </c>
      <c r="D5920" s="205" t="s">
        <v>24610</v>
      </c>
      <c r="E5920" s="202" t="s">
        <v>18406</v>
      </c>
      <c r="F5920" s="205" t="s">
        <v>17757</v>
      </c>
    </row>
    <row r="5921" spans="1:6" ht="81">
      <c r="A5921" s="201" t="s">
        <v>13455</v>
      </c>
      <c r="B5921" s="204" t="s">
        <v>13456</v>
      </c>
      <c r="C5921" s="201" t="s">
        <v>26</v>
      </c>
      <c r="D5921" s="205" t="s">
        <v>24611</v>
      </c>
      <c r="E5921" s="202" t="s">
        <v>18406</v>
      </c>
      <c r="F5921" s="205" t="s">
        <v>24612</v>
      </c>
    </row>
    <row r="5922" spans="1:6" ht="81">
      <c r="A5922" s="201" t="s">
        <v>13457</v>
      </c>
      <c r="B5922" s="204" t="s">
        <v>13458</v>
      </c>
      <c r="C5922" s="201" t="s">
        <v>26</v>
      </c>
      <c r="D5922" s="205" t="s">
        <v>24613</v>
      </c>
      <c r="E5922" s="202" t="s">
        <v>18406</v>
      </c>
      <c r="F5922" s="205" t="s">
        <v>24614</v>
      </c>
    </row>
    <row r="5923" spans="1:6" ht="81">
      <c r="A5923" s="201" t="s">
        <v>13459</v>
      </c>
      <c r="B5923" s="204" t="s">
        <v>13460</v>
      </c>
      <c r="C5923" s="201" t="s">
        <v>26</v>
      </c>
      <c r="D5923" s="205" t="s">
        <v>24615</v>
      </c>
      <c r="E5923" s="202" t="s">
        <v>18406</v>
      </c>
      <c r="F5923" s="205" t="s">
        <v>21117</v>
      </c>
    </row>
    <row r="5924" spans="1:6" ht="81">
      <c r="A5924" s="201" t="s">
        <v>13461</v>
      </c>
      <c r="B5924" s="204" t="s">
        <v>13462</v>
      </c>
      <c r="C5924" s="201" t="s">
        <v>26</v>
      </c>
      <c r="D5924" s="205" t="s">
        <v>23078</v>
      </c>
      <c r="E5924" s="202" t="s">
        <v>18406</v>
      </c>
      <c r="F5924" s="205" t="s">
        <v>24616</v>
      </c>
    </row>
    <row r="5925" spans="1:6" ht="81">
      <c r="A5925" s="201" t="s">
        <v>13463</v>
      </c>
      <c r="B5925" s="204" t="s">
        <v>13464</v>
      </c>
      <c r="C5925" s="201" t="s">
        <v>26</v>
      </c>
      <c r="D5925" s="205" t="s">
        <v>24617</v>
      </c>
      <c r="E5925" s="202" t="s">
        <v>18406</v>
      </c>
      <c r="F5925" s="205" t="s">
        <v>24618</v>
      </c>
    </row>
    <row r="5926" spans="1:6" ht="81">
      <c r="A5926" s="201" t="s">
        <v>13465</v>
      </c>
      <c r="B5926" s="204" t="s">
        <v>13466</v>
      </c>
      <c r="C5926" s="201" t="s">
        <v>26</v>
      </c>
      <c r="D5926" s="205" t="s">
        <v>24619</v>
      </c>
      <c r="E5926" s="202" t="s">
        <v>18406</v>
      </c>
      <c r="F5926" s="205" t="s">
        <v>17600</v>
      </c>
    </row>
    <row r="5927" spans="1:6" ht="67.5">
      <c r="A5927" s="201" t="s">
        <v>13467</v>
      </c>
      <c r="B5927" s="204" t="s">
        <v>13468</v>
      </c>
      <c r="C5927" s="201" t="s">
        <v>26</v>
      </c>
      <c r="D5927" s="205" t="s">
        <v>24566</v>
      </c>
      <c r="E5927" s="202" t="s">
        <v>18406</v>
      </c>
      <c r="F5927" s="205" t="s">
        <v>13966</v>
      </c>
    </row>
    <row r="5928" spans="1:6" ht="67.5">
      <c r="A5928" s="201" t="s">
        <v>13469</v>
      </c>
      <c r="B5928" s="204" t="s">
        <v>13470</v>
      </c>
      <c r="C5928" s="201" t="s">
        <v>26</v>
      </c>
      <c r="D5928" s="205" t="s">
        <v>10551</v>
      </c>
      <c r="E5928" s="202" t="s">
        <v>18406</v>
      </c>
      <c r="F5928" s="205" t="s">
        <v>24620</v>
      </c>
    </row>
    <row r="5929" spans="1:6" ht="27">
      <c r="A5929" s="201" t="s">
        <v>13471</v>
      </c>
      <c r="B5929" s="204" t="s">
        <v>13472</v>
      </c>
      <c r="C5929" s="201" t="s">
        <v>26</v>
      </c>
      <c r="D5929" s="205" t="s">
        <v>15792</v>
      </c>
      <c r="E5929" s="202" t="s">
        <v>18406</v>
      </c>
      <c r="F5929" s="205" t="s">
        <v>3156</v>
      </c>
    </row>
    <row r="5930" spans="1:6" ht="27">
      <c r="A5930" s="201" t="s">
        <v>13473</v>
      </c>
      <c r="B5930" s="204" t="s">
        <v>13474</v>
      </c>
      <c r="C5930" s="201" t="s">
        <v>31</v>
      </c>
      <c r="D5930" s="205" t="s">
        <v>1720</v>
      </c>
      <c r="E5930" s="202" t="s">
        <v>18406</v>
      </c>
      <c r="F5930" s="205" t="s">
        <v>2865</v>
      </c>
    </row>
    <row r="5931" spans="1:6" ht="81">
      <c r="A5931" s="201" t="s">
        <v>13475</v>
      </c>
      <c r="B5931" s="204" t="s">
        <v>13476</v>
      </c>
      <c r="C5931" s="201" t="s">
        <v>26</v>
      </c>
      <c r="D5931" s="205" t="s">
        <v>21083</v>
      </c>
      <c r="E5931" s="202" t="s">
        <v>18406</v>
      </c>
      <c r="F5931" s="205" t="s">
        <v>17070</v>
      </c>
    </row>
    <row r="5932" spans="1:6" ht="81">
      <c r="A5932" s="201" t="s">
        <v>13477</v>
      </c>
      <c r="B5932" s="204" t="s">
        <v>13478</v>
      </c>
      <c r="C5932" s="201" t="s">
        <v>26</v>
      </c>
      <c r="D5932" s="205" t="s">
        <v>10722</v>
      </c>
      <c r="E5932" s="202" t="s">
        <v>18406</v>
      </c>
      <c r="F5932" s="205" t="s">
        <v>24621</v>
      </c>
    </row>
    <row r="5933" spans="1:6" ht="40.5">
      <c r="A5933" s="201" t="s">
        <v>13480</v>
      </c>
      <c r="B5933" s="204" t="s">
        <v>13481</v>
      </c>
      <c r="C5933" s="201" t="s">
        <v>31</v>
      </c>
      <c r="D5933" s="205" t="s">
        <v>3258</v>
      </c>
      <c r="E5933" s="202" t="s">
        <v>18406</v>
      </c>
      <c r="F5933" s="205" t="s">
        <v>24622</v>
      </c>
    </row>
    <row r="5934" spans="1:6" ht="40.5">
      <c r="A5934" s="201" t="s">
        <v>13482</v>
      </c>
      <c r="B5934" s="204" t="s">
        <v>13483</v>
      </c>
      <c r="C5934" s="201" t="s">
        <v>31</v>
      </c>
      <c r="D5934" s="205" t="s">
        <v>24623</v>
      </c>
      <c r="E5934" s="202" t="s">
        <v>18406</v>
      </c>
      <c r="F5934" s="205" t="s">
        <v>24624</v>
      </c>
    </row>
    <row r="5935" spans="1:6" ht="40.5">
      <c r="A5935" s="201" t="s">
        <v>13484</v>
      </c>
      <c r="B5935" s="204" t="s">
        <v>13485</v>
      </c>
      <c r="C5935" s="201" t="s">
        <v>31</v>
      </c>
      <c r="D5935" s="205" t="s">
        <v>17189</v>
      </c>
      <c r="E5935" s="202" t="s">
        <v>18406</v>
      </c>
      <c r="F5935" s="205" t="s">
        <v>19197</v>
      </c>
    </row>
    <row r="5936" spans="1:6" ht="40.5">
      <c r="A5936" s="201" t="s">
        <v>13486</v>
      </c>
      <c r="B5936" s="204" t="s">
        <v>13487</v>
      </c>
      <c r="C5936" s="201" t="s">
        <v>31</v>
      </c>
      <c r="D5936" s="205" t="s">
        <v>24625</v>
      </c>
      <c r="E5936" s="202" t="s">
        <v>18406</v>
      </c>
      <c r="F5936" s="205" t="s">
        <v>24626</v>
      </c>
    </row>
    <row r="5937" spans="1:6" ht="40.5">
      <c r="A5937" s="201" t="s">
        <v>13489</v>
      </c>
      <c r="B5937" s="204" t="s">
        <v>13490</v>
      </c>
      <c r="C5937" s="201" t="s">
        <v>31</v>
      </c>
      <c r="D5937" s="205" t="s">
        <v>24627</v>
      </c>
      <c r="E5937" s="202" t="s">
        <v>18406</v>
      </c>
      <c r="F5937" s="205" t="s">
        <v>20294</v>
      </c>
    </row>
    <row r="5938" spans="1:6" ht="54">
      <c r="A5938" s="201" t="s">
        <v>13491</v>
      </c>
      <c r="B5938" s="204" t="s">
        <v>13492</v>
      </c>
      <c r="C5938" s="201" t="s">
        <v>31</v>
      </c>
      <c r="D5938" s="205" t="s">
        <v>7094</v>
      </c>
      <c r="E5938" s="202" t="s">
        <v>18406</v>
      </c>
      <c r="F5938" s="205" t="s">
        <v>17423</v>
      </c>
    </row>
    <row r="5939" spans="1:6" ht="54">
      <c r="A5939" s="201" t="s">
        <v>13493</v>
      </c>
      <c r="B5939" s="204" t="s">
        <v>13494</v>
      </c>
      <c r="C5939" s="201" t="s">
        <v>31</v>
      </c>
      <c r="D5939" s="205" t="s">
        <v>24628</v>
      </c>
      <c r="E5939" s="202" t="s">
        <v>18406</v>
      </c>
      <c r="F5939" s="205" t="s">
        <v>24629</v>
      </c>
    </row>
    <row r="5940" spans="1:6" ht="54">
      <c r="A5940" s="201" t="s">
        <v>13496</v>
      </c>
      <c r="B5940" s="204" t="s">
        <v>13497</v>
      </c>
      <c r="C5940" s="201" t="s">
        <v>31</v>
      </c>
      <c r="D5940" s="205" t="s">
        <v>24630</v>
      </c>
      <c r="E5940" s="202" t="s">
        <v>18406</v>
      </c>
      <c r="F5940" s="205" t="s">
        <v>24631</v>
      </c>
    </row>
    <row r="5941" spans="1:6" ht="40.5">
      <c r="A5941" s="201" t="s">
        <v>13499</v>
      </c>
      <c r="B5941" s="204" t="s">
        <v>13500</v>
      </c>
      <c r="C5941" s="201" t="s">
        <v>31</v>
      </c>
      <c r="D5941" s="205" t="s">
        <v>17437</v>
      </c>
      <c r="E5941" s="202" t="s">
        <v>18406</v>
      </c>
      <c r="F5941" s="205" t="s">
        <v>24632</v>
      </c>
    </row>
    <row r="5942" spans="1:6" ht="40.5">
      <c r="A5942" s="201" t="s">
        <v>13501</v>
      </c>
      <c r="B5942" s="204" t="s">
        <v>13502</v>
      </c>
      <c r="C5942" s="201" t="s">
        <v>31</v>
      </c>
      <c r="D5942" s="205" t="s">
        <v>1832</v>
      </c>
      <c r="E5942" s="202" t="s">
        <v>18406</v>
      </c>
      <c r="F5942" s="205" t="s">
        <v>24633</v>
      </c>
    </row>
    <row r="5943" spans="1:6" ht="40.5">
      <c r="A5943" s="201" t="s">
        <v>13504</v>
      </c>
      <c r="B5943" s="204" t="s">
        <v>13505</v>
      </c>
      <c r="C5943" s="201" t="s">
        <v>31</v>
      </c>
      <c r="D5943" s="205" t="s">
        <v>24634</v>
      </c>
      <c r="E5943" s="202" t="s">
        <v>18406</v>
      </c>
      <c r="F5943" s="205" t="s">
        <v>24635</v>
      </c>
    </row>
    <row r="5944" spans="1:6" ht="40.5">
      <c r="A5944" s="201" t="s">
        <v>13506</v>
      </c>
      <c r="B5944" s="204" t="s">
        <v>13507</v>
      </c>
      <c r="C5944" s="201" t="s">
        <v>31</v>
      </c>
      <c r="D5944" s="205" t="s">
        <v>21035</v>
      </c>
      <c r="E5944" s="202" t="s">
        <v>18406</v>
      </c>
      <c r="F5944" s="205" t="s">
        <v>24636</v>
      </c>
    </row>
    <row r="5945" spans="1:6" ht="40.5">
      <c r="A5945" s="201" t="s">
        <v>13508</v>
      </c>
      <c r="B5945" s="204" t="s">
        <v>13509</v>
      </c>
      <c r="C5945" s="201" t="s">
        <v>31</v>
      </c>
      <c r="D5945" s="205" t="s">
        <v>24637</v>
      </c>
      <c r="E5945" s="202" t="s">
        <v>18406</v>
      </c>
      <c r="F5945" s="205" t="s">
        <v>24638</v>
      </c>
    </row>
    <row r="5946" spans="1:6" ht="54">
      <c r="A5946" s="201" t="s">
        <v>13510</v>
      </c>
      <c r="B5946" s="204" t="s">
        <v>13511</v>
      </c>
      <c r="C5946" s="201" t="s">
        <v>31</v>
      </c>
      <c r="D5946" s="205" t="s">
        <v>17717</v>
      </c>
      <c r="E5946" s="202" t="s">
        <v>18406</v>
      </c>
      <c r="F5946" s="205" t="s">
        <v>24639</v>
      </c>
    </row>
    <row r="5947" spans="1:6" ht="54">
      <c r="A5947" s="201" t="s">
        <v>13512</v>
      </c>
      <c r="B5947" s="204" t="s">
        <v>13513</v>
      </c>
      <c r="C5947" s="201" t="s">
        <v>31</v>
      </c>
      <c r="D5947" s="205" t="s">
        <v>19110</v>
      </c>
      <c r="E5947" s="202" t="s">
        <v>18406</v>
      </c>
      <c r="F5947" s="205" t="s">
        <v>17164</v>
      </c>
    </row>
    <row r="5948" spans="1:6" ht="54">
      <c r="A5948" s="201" t="s">
        <v>13514</v>
      </c>
      <c r="B5948" s="204" t="s">
        <v>13515</v>
      </c>
      <c r="C5948" s="201" t="s">
        <v>31</v>
      </c>
      <c r="D5948" s="205" t="s">
        <v>24640</v>
      </c>
      <c r="E5948" s="202" t="s">
        <v>18406</v>
      </c>
      <c r="F5948" s="205" t="s">
        <v>24641</v>
      </c>
    </row>
    <row r="5949" spans="1:6" ht="40.5">
      <c r="A5949" s="201" t="s">
        <v>13516</v>
      </c>
      <c r="B5949" s="204" t="s">
        <v>13517</v>
      </c>
      <c r="C5949" s="201" t="s">
        <v>31</v>
      </c>
      <c r="D5949" s="205" t="s">
        <v>24642</v>
      </c>
      <c r="E5949" s="202" t="s">
        <v>18406</v>
      </c>
      <c r="F5949" s="205" t="s">
        <v>24643</v>
      </c>
    </row>
    <row r="5950" spans="1:6" ht="40.5">
      <c r="A5950" s="201" t="s">
        <v>13518</v>
      </c>
      <c r="B5950" s="204" t="s">
        <v>13519</v>
      </c>
      <c r="C5950" s="201" t="s">
        <v>31</v>
      </c>
      <c r="D5950" s="205" t="s">
        <v>17807</v>
      </c>
      <c r="E5950" s="202" t="s">
        <v>18406</v>
      </c>
      <c r="F5950" s="205" t="s">
        <v>23260</v>
      </c>
    </row>
    <row r="5951" spans="1:6" ht="40.5">
      <c r="A5951" s="201" t="s">
        <v>13520</v>
      </c>
      <c r="B5951" s="204" t="s">
        <v>13521</v>
      </c>
      <c r="C5951" s="201" t="s">
        <v>31</v>
      </c>
      <c r="D5951" s="205" t="s">
        <v>24644</v>
      </c>
      <c r="E5951" s="202" t="s">
        <v>18406</v>
      </c>
      <c r="F5951" s="205" t="s">
        <v>18834</v>
      </c>
    </row>
    <row r="5952" spans="1:6" ht="40.5">
      <c r="A5952" s="201" t="s">
        <v>13522</v>
      </c>
      <c r="B5952" s="204" t="s">
        <v>13523</v>
      </c>
      <c r="C5952" s="201" t="s">
        <v>31</v>
      </c>
      <c r="D5952" s="205" t="s">
        <v>24645</v>
      </c>
      <c r="E5952" s="202" t="s">
        <v>18406</v>
      </c>
      <c r="F5952" s="205" t="s">
        <v>24646</v>
      </c>
    </row>
    <row r="5953" spans="1:6" ht="40.5">
      <c r="A5953" s="201" t="s">
        <v>13524</v>
      </c>
      <c r="B5953" s="204" t="s">
        <v>13525</v>
      </c>
      <c r="C5953" s="201" t="s">
        <v>31</v>
      </c>
      <c r="D5953" s="205" t="s">
        <v>24647</v>
      </c>
      <c r="E5953" s="202" t="s">
        <v>18406</v>
      </c>
      <c r="F5953" s="205" t="s">
        <v>24648</v>
      </c>
    </row>
    <row r="5954" spans="1:6" ht="40.5">
      <c r="A5954" s="201" t="s">
        <v>13526</v>
      </c>
      <c r="B5954" s="204" t="s">
        <v>13527</v>
      </c>
      <c r="C5954" s="201" t="s">
        <v>31</v>
      </c>
      <c r="D5954" s="205" t="s">
        <v>24649</v>
      </c>
      <c r="E5954" s="202" t="s">
        <v>18406</v>
      </c>
      <c r="F5954" s="205" t="s">
        <v>24650</v>
      </c>
    </row>
    <row r="5955" spans="1:6" ht="40.5">
      <c r="A5955" s="201" t="s">
        <v>13528</v>
      </c>
      <c r="B5955" s="204" t="s">
        <v>13529</v>
      </c>
      <c r="C5955" s="201" t="s">
        <v>31</v>
      </c>
      <c r="D5955" s="205" t="s">
        <v>24651</v>
      </c>
      <c r="E5955" s="202" t="s">
        <v>18406</v>
      </c>
      <c r="F5955" s="205" t="s">
        <v>24652</v>
      </c>
    </row>
    <row r="5956" spans="1:6" ht="40.5">
      <c r="A5956" s="201" t="s">
        <v>13530</v>
      </c>
      <c r="B5956" s="204" t="s">
        <v>13531</v>
      </c>
      <c r="C5956" s="201" t="s">
        <v>31</v>
      </c>
      <c r="D5956" s="205" t="s">
        <v>24653</v>
      </c>
      <c r="E5956" s="202" t="s">
        <v>18406</v>
      </c>
      <c r="F5956" s="205" t="s">
        <v>24654</v>
      </c>
    </row>
    <row r="5957" spans="1:6" ht="27">
      <c r="A5957" s="201" t="s">
        <v>13532</v>
      </c>
      <c r="B5957" s="204" t="s">
        <v>13533</v>
      </c>
      <c r="C5957" s="201" t="s">
        <v>31</v>
      </c>
      <c r="D5957" s="205" t="s">
        <v>2992</v>
      </c>
      <c r="E5957" s="202" t="s">
        <v>18406</v>
      </c>
      <c r="F5957" s="205" t="s">
        <v>1746</v>
      </c>
    </row>
    <row r="5958" spans="1:6" ht="27">
      <c r="A5958" s="201" t="s">
        <v>13535</v>
      </c>
      <c r="B5958" s="204" t="s">
        <v>13536</v>
      </c>
      <c r="C5958" s="201" t="s">
        <v>217</v>
      </c>
      <c r="D5958" s="205" t="s">
        <v>1514</v>
      </c>
      <c r="E5958" s="202" t="s">
        <v>18406</v>
      </c>
      <c r="F5958" s="205" t="s">
        <v>1650</v>
      </c>
    </row>
    <row r="5959" spans="1:6" ht="40.5">
      <c r="A5959" s="201" t="s">
        <v>13537</v>
      </c>
      <c r="B5959" s="204" t="s">
        <v>13538</v>
      </c>
      <c r="C5959" s="201" t="s">
        <v>3498</v>
      </c>
      <c r="D5959" s="205" t="s">
        <v>24655</v>
      </c>
      <c r="E5959" s="202" t="s">
        <v>18406</v>
      </c>
      <c r="F5959" s="205" t="s">
        <v>24656</v>
      </c>
    </row>
    <row r="5960" spans="1:6" ht="54">
      <c r="A5960" s="201" t="s">
        <v>13540</v>
      </c>
      <c r="B5960" s="204" t="s">
        <v>13541</v>
      </c>
      <c r="C5960" s="201" t="s">
        <v>3498</v>
      </c>
      <c r="D5960" s="205" t="s">
        <v>4525</v>
      </c>
      <c r="E5960" s="202" t="s">
        <v>18406</v>
      </c>
      <c r="F5960" s="205" t="s">
        <v>17892</v>
      </c>
    </row>
    <row r="5961" spans="1:6" ht="54">
      <c r="A5961" s="201" t="s">
        <v>13543</v>
      </c>
      <c r="B5961" s="204" t="s">
        <v>13544</v>
      </c>
      <c r="C5961" s="201" t="s">
        <v>3498</v>
      </c>
      <c r="D5961" s="205" t="s">
        <v>17720</v>
      </c>
      <c r="E5961" s="202" t="s">
        <v>18406</v>
      </c>
      <c r="F5961" s="205" t="s">
        <v>12693</v>
      </c>
    </row>
    <row r="5962" spans="1:6" ht="54">
      <c r="A5962" s="201" t="s">
        <v>13545</v>
      </c>
      <c r="B5962" s="204" t="s">
        <v>13546</v>
      </c>
      <c r="C5962" s="201" t="s">
        <v>3498</v>
      </c>
      <c r="D5962" s="205" t="s">
        <v>24657</v>
      </c>
      <c r="E5962" s="202" t="s">
        <v>18406</v>
      </c>
      <c r="F5962" s="205" t="s">
        <v>21608</v>
      </c>
    </row>
    <row r="5963" spans="1:6" ht="54">
      <c r="A5963" s="201" t="s">
        <v>13547</v>
      </c>
      <c r="B5963" s="204" t="s">
        <v>13548</v>
      </c>
      <c r="C5963" s="201" t="s">
        <v>3498</v>
      </c>
      <c r="D5963" s="205" t="s">
        <v>10472</v>
      </c>
      <c r="E5963" s="202" t="s">
        <v>18406</v>
      </c>
      <c r="F5963" s="205" t="s">
        <v>9513</v>
      </c>
    </row>
    <row r="5964" spans="1:6" ht="40.5">
      <c r="A5964" s="201" t="s">
        <v>13549</v>
      </c>
      <c r="B5964" s="204" t="s">
        <v>13550</v>
      </c>
      <c r="C5964" s="201" t="s">
        <v>3498</v>
      </c>
      <c r="D5964" s="205" t="s">
        <v>10266</v>
      </c>
      <c r="E5964" s="202" t="s">
        <v>18406</v>
      </c>
      <c r="F5964" s="205" t="s">
        <v>17602</v>
      </c>
    </row>
    <row r="5965" spans="1:6" ht="40.5">
      <c r="A5965" s="201" t="s">
        <v>13552</v>
      </c>
      <c r="B5965" s="204" t="s">
        <v>13553</v>
      </c>
      <c r="C5965" s="201" t="s">
        <v>31</v>
      </c>
      <c r="D5965" s="205" t="s">
        <v>24658</v>
      </c>
      <c r="E5965" s="202" t="s">
        <v>18406</v>
      </c>
      <c r="F5965" s="205" t="s">
        <v>24659</v>
      </c>
    </row>
    <row r="5966" spans="1:6" ht="54">
      <c r="A5966" s="201" t="s">
        <v>13554</v>
      </c>
      <c r="B5966" s="204" t="s">
        <v>13555</v>
      </c>
      <c r="C5966" s="201" t="s">
        <v>31</v>
      </c>
      <c r="D5966" s="205" t="s">
        <v>19520</v>
      </c>
      <c r="E5966" s="202" t="s">
        <v>18406</v>
      </c>
      <c r="F5966" s="205" t="s">
        <v>24660</v>
      </c>
    </row>
    <row r="5967" spans="1:6" ht="40.5">
      <c r="A5967" s="201" t="s">
        <v>13557</v>
      </c>
      <c r="B5967" s="204" t="s">
        <v>13558</v>
      </c>
      <c r="C5967" s="201" t="s">
        <v>31</v>
      </c>
      <c r="D5967" s="205" t="s">
        <v>17702</v>
      </c>
      <c r="E5967" s="202" t="s">
        <v>18406</v>
      </c>
      <c r="F5967" s="205" t="s">
        <v>21815</v>
      </c>
    </row>
    <row r="5968" spans="1:6" ht="40.5">
      <c r="A5968" s="201" t="s">
        <v>13559</v>
      </c>
      <c r="B5968" s="204" t="s">
        <v>13560</v>
      </c>
      <c r="C5968" s="201" t="s">
        <v>31</v>
      </c>
      <c r="D5968" s="205" t="s">
        <v>22328</v>
      </c>
      <c r="E5968" s="202" t="s">
        <v>18406</v>
      </c>
      <c r="F5968" s="205" t="s">
        <v>24661</v>
      </c>
    </row>
    <row r="5969" spans="1:6" ht="40.5">
      <c r="A5969" s="201" t="s">
        <v>13561</v>
      </c>
      <c r="B5969" s="204" t="s">
        <v>13562</v>
      </c>
      <c r="C5969" s="201" t="s">
        <v>31</v>
      </c>
      <c r="D5969" s="205" t="s">
        <v>7559</v>
      </c>
      <c r="E5969" s="202" t="s">
        <v>18406</v>
      </c>
      <c r="F5969" s="205" t="s">
        <v>24662</v>
      </c>
    </row>
    <row r="5970" spans="1:6" ht="40.5">
      <c r="A5970" s="201" t="s">
        <v>13563</v>
      </c>
      <c r="B5970" s="204" t="s">
        <v>13564</v>
      </c>
      <c r="C5970" s="201" t="s">
        <v>31</v>
      </c>
      <c r="D5970" s="205" t="s">
        <v>24663</v>
      </c>
      <c r="E5970" s="202" t="s">
        <v>18406</v>
      </c>
      <c r="F5970" s="205" t="s">
        <v>24664</v>
      </c>
    </row>
    <row r="5971" spans="1:6" ht="40.5">
      <c r="A5971" s="201" t="s">
        <v>13566</v>
      </c>
      <c r="B5971" s="204" t="s">
        <v>13567</v>
      </c>
      <c r="C5971" s="201" t="s">
        <v>31</v>
      </c>
      <c r="D5971" s="205" t="s">
        <v>24665</v>
      </c>
      <c r="E5971" s="202" t="s">
        <v>18406</v>
      </c>
      <c r="F5971" s="205" t="s">
        <v>24666</v>
      </c>
    </row>
    <row r="5972" spans="1:6" ht="40.5">
      <c r="A5972" s="201" t="s">
        <v>13568</v>
      </c>
      <c r="B5972" s="204" t="s">
        <v>13569</v>
      </c>
      <c r="C5972" s="201" t="s">
        <v>31</v>
      </c>
      <c r="D5972" s="205" t="s">
        <v>24667</v>
      </c>
      <c r="E5972" s="202" t="s">
        <v>18406</v>
      </c>
      <c r="F5972" s="205" t="s">
        <v>24668</v>
      </c>
    </row>
    <row r="5973" spans="1:6" ht="40.5">
      <c r="A5973" s="201" t="s">
        <v>13570</v>
      </c>
      <c r="B5973" s="204" t="s">
        <v>13571</v>
      </c>
      <c r="C5973" s="201" t="s">
        <v>31</v>
      </c>
      <c r="D5973" s="205" t="s">
        <v>24669</v>
      </c>
      <c r="E5973" s="202" t="s">
        <v>18406</v>
      </c>
      <c r="F5973" s="205" t="s">
        <v>24670</v>
      </c>
    </row>
    <row r="5974" spans="1:6" ht="40.5">
      <c r="A5974" s="201" t="s">
        <v>13572</v>
      </c>
      <c r="B5974" s="204" t="s">
        <v>13573</v>
      </c>
      <c r="C5974" s="201" t="s">
        <v>31</v>
      </c>
      <c r="D5974" s="205" t="s">
        <v>24542</v>
      </c>
      <c r="E5974" s="202" t="s">
        <v>18406</v>
      </c>
      <c r="F5974" s="205" t="s">
        <v>24671</v>
      </c>
    </row>
    <row r="5975" spans="1:6" ht="40.5">
      <c r="A5975" s="201" t="s">
        <v>13574</v>
      </c>
      <c r="B5975" s="204" t="s">
        <v>13575</v>
      </c>
      <c r="C5975" s="201" t="s">
        <v>31</v>
      </c>
      <c r="D5975" s="205" t="s">
        <v>17194</v>
      </c>
      <c r="E5975" s="202" t="s">
        <v>18406</v>
      </c>
      <c r="F5975" s="205" t="s">
        <v>24672</v>
      </c>
    </row>
    <row r="5976" spans="1:6" ht="40.5">
      <c r="A5976" s="201" t="s">
        <v>13576</v>
      </c>
      <c r="B5976" s="204" t="s">
        <v>13577</v>
      </c>
      <c r="C5976" s="201" t="s">
        <v>31</v>
      </c>
      <c r="D5976" s="205" t="s">
        <v>19108</v>
      </c>
      <c r="E5976" s="202" t="s">
        <v>18406</v>
      </c>
      <c r="F5976" s="205" t="s">
        <v>9699</v>
      </c>
    </row>
    <row r="5977" spans="1:6" ht="40.5">
      <c r="A5977" s="201" t="s">
        <v>13578</v>
      </c>
      <c r="B5977" s="204" t="s">
        <v>13579</v>
      </c>
      <c r="C5977" s="201" t="s">
        <v>31</v>
      </c>
      <c r="D5977" s="205" t="s">
        <v>21066</v>
      </c>
      <c r="E5977" s="202" t="s">
        <v>18406</v>
      </c>
      <c r="F5977" s="205" t="s">
        <v>24673</v>
      </c>
    </row>
    <row r="5978" spans="1:6" ht="40.5">
      <c r="A5978" s="201" t="s">
        <v>13580</v>
      </c>
      <c r="B5978" s="204" t="s">
        <v>13581</v>
      </c>
      <c r="C5978" s="201" t="s">
        <v>31</v>
      </c>
      <c r="D5978" s="205" t="s">
        <v>17085</v>
      </c>
      <c r="E5978" s="202" t="s">
        <v>18406</v>
      </c>
      <c r="F5978" s="205" t="s">
        <v>24674</v>
      </c>
    </row>
    <row r="5979" spans="1:6" ht="40.5">
      <c r="A5979" s="201" t="s">
        <v>13582</v>
      </c>
      <c r="B5979" s="204" t="s">
        <v>13583</v>
      </c>
      <c r="C5979" s="201" t="s">
        <v>31</v>
      </c>
      <c r="D5979" s="205" t="s">
        <v>24675</v>
      </c>
      <c r="E5979" s="202" t="s">
        <v>18406</v>
      </c>
      <c r="F5979" s="205" t="s">
        <v>22907</v>
      </c>
    </row>
    <row r="5980" spans="1:6" ht="40.5">
      <c r="A5980" s="201" t="s">
        <v>13584</v>
      </c>
      <c r="B5980" s="204" t="s">
        <v>13585</v>
      </c>
      <c r="C5980" s="201" t="s">
        <v>31</v>
      </c>
      <c r="D5980" s="205" t="s">
        <v>24676</v>
      </c>
      <c r="E5980" s="202" t="s">
        <v>18406</v>
      </c>
      <c r="F5980" s="205" t="s">
        <v>24677</v>
      </c>
    </row>
    <row r="5981" spans="1:6" ht="40.5">
      <c r="A5981" s="201" t="s">
        <v>13586</v>
      </c>
      <c r="B5981" s="204" t="s">
        <v>13587</v>
      </c>
      <c r="C5981" s="201" t="s">
        <v>31</v>
      </c>
      <c r="D5981" s="205" t="s">
        <v>24678</v>
      </c>
      <c r="E5981" s="202" t="s">
        <v>18406</v>
      </c>
      <c r="F5981" s="205" t="s">
        <v>24679</v>
      </c>
    </row>
    <row r="5982" spans="1:6" ht="40.5">
      <c r="A5982" s="201" t="s">
        <v>13588</v>
      </c>
      <c r="B5982" s="204" t="s">
        <v>13589</v>
      </c>
      <c r="C5982" s="201" t="s">
        <v>31</v>
      </c>
      <c r="D5982" s="205" t="s">
        <v>24680</v>
      </c>
      <c r="E5982" s="202" t="s">
        <v>18406</v>
      </c>
      <c r="F5982" s="205" t="s">
        <v>24681</v>
      </c>
    </row>
    <row r="5983" spans="1:6" ht="40.5">
      <c r="A5983" s="201" t="s">
        <v>13591</v>
      </c>
      <c r="B5983" s="204" t="s">
        <v>13592</v>
      </c>
      <c r="C5983" s="201" t="s">
        <v>31</v>
      </c>
      <c r="D5983" s="205" t="s">
        <v>24682</v>
      </c>
      <c r="E5983" s="202" t="s">
        <v>18406</v>
      </c>
      <c r="F5983" s="205" t="s">
        <v>24683</v>
      </c>
    </row>
    <row r="5984" spans="1:6" ht="40.5">
      <c r="A5984" s="201" t="s">
        <v>13594</v>
      </c>
      <c r="B5984" s="204" t="s">
        <v>13595</v>
      </c>
      <c r="C5984" s="201" t="s">
        <v>31</v>
      </c>
      <c r="D5984" s="205" t="s">
        <v>24684</v>
      </c>
      <c r="E5984" s="202" t="s">
        <v>18406</v>
      </c>
      <c r="F5984" s="205" t="s">
        <v>24685</v>
      </c>
    </row>
    <row r="5985" spans="1:6" ht="40.5">
      <c r="A5985" s="201" t="s">
        <v>13596</v>
      </c>
      <c r="B5985" s="204" t="s">
        <v>13597</v>
      </c>
      <c r="C5985" s="201" t="s">
        <v>31</v>
      </c>
      <c r="D5985" s="205">
        <v>308.18</v>
      </c>
      <c r="E5985" s="202" t="s">
        <v>18406</v>
      </c>
      <c r="F5985" s="205">
        <v>312.25</v>
      </c>
    </row>
    <row r="5986" spans="1:6" ht="54">
      <c r="A5986" s="201" t="s">
        <v>13598</v>
      </c>
      <c r="B5986" s="204" t="s">
        <v>13599</v>
      </c>
      <c r="C5986" s="201" t="s">
        <v>381</v>
      </c>
      <c r="D5986" s="205" t="s">
        <v>24686</v>
      </c>
      <c r="E5986" s="202" t="s">
        <v>18406</v>
      </c>
      <c r="F5986" s="205" t="s">
        <v>21733</v>
      </c>
    </row>
    <row r="5987" spans="1:6" ht="54">
      <c r="A5987" s="201" t="s">
        <v>13600</v>
      </c>
      <c r="B5987" s="204" t="s">
        <v>13601</v>
      </c>
      <c r="C5987" s="201" t="s">
        <v>381</v>
      </c>
      <c r="D5987" s="205" t="s">
        <v>24687</v>
      </c>
      <c r="E5987" s="202" t="s">
        <v>18406</v>
      </c>
      <c r="F5987" s="205" t="s">
        <v>24688</v>
      </c>
    </row>
    <row r="5988" spans="1:6" ht="54">
      <c r="A5988" s="201" t="s">
        <v>13602</v>
      </c>
      <c r="B5988" s="204" t="s">
        <v>13603</v>
      </c>
      <c r="C5988" s="201" t="s">
        <v>381</v>
      </c>
      <c r="D5988" s="205" t="s">
        <v>17628</v>
      </c>
      <c r="E5988" s="202" t="s">
        <v>18406</v>
      </c>
      <c r="F5988" s="205" t="s">
        <v>17242</v>
      </c>
    </row>
    <row r="5989" spans="1:6" ht="54">
      <c r="A5989" s="201" t="s">
        <v>13604</v>
      </c>
      <c r="B5989" s="204" t="s">
        <v>13605</v>
      </c>
      <c r="C5989" s="201" t="s">
        <v>381</v>
      </c>
      <c r="D5989" s="205" t="s">
        <v>24689</v>
      </c>
      <c r="E5989" s="202" t="s">
        <v>18406</v>
      </c>
      <c r="F5989" s="205" t="s">
        <v>24690</v>
      </c>
    </row>
    <row r="5990" spans="1:6" ht="40.5">
      <c r="A5990" s="201" t="s">
        <v>13607</v>
      </c>
      <c r="B5990" s="204" t="s">
        <v>13608</v>
      </c>
      <c r="C5990" s="201" t="s">
        <v>26</v>
      </c>
      <c r="D5990" s="205" t="s">
        <v>24691</v>
      </c>
      <c r="E5990" s="202" t="s">
        <v>18406</v>
      </c>
      <c r="F5990" s="205" t="s">
        <v>24692</v>
      </c>
    </row>
    <row r="5991" spans="1:6" ht="40.5">
      <c r="A5991" s="201" t="s">
        <v>13609</v>
      </c>
      <c r="B5991" s="204" t="s">
        <v>13610</v>
      </c>
      <c r="C5991" s="201" t="s">
        <v>26</v>
      </c>
      <c r="D5991" s="205" t="s">
        <v>24693</v>
      </c>
      <c r="E5991" s="202" t="s">
        <v>18406</v>
      </c>
      <c r="F5991" s="205" t="s">
        <v>24694</v>
      </c>
    </row>
    <row r="5992" spans="1:6" ht="40.5">
      <c r="A5992" s="201" t="s">
        <v>13611</v>
      </c>
      <c r="B5992" s="204" t="s">
        <v>13612</v>
      </c>
      <c r="C5992" s="201" t="s">
        <v>31</v>
      </c>
      <c r="D5992" s="205" t="s">
        <v>17900</v>
      </c>
      <c r="E5992" s="202" t="s">
        <v>18406</v>
      </c>
      <c r="F5992" s="205" t="s">
        <v>10535</v>
      </c>
    </row>
    <row r="5993" spans="1:6" ht="27">
      <c r="A5993" s="201" t="s">
        <v>13613</v>
      </c>
      <c r="B5993" s="204" t="s">
        <v>13614</v>
      </c>
      <c r="C5993" s="201" t="s">
        <v>26</v>
      </c>
      <c r="D5993" s="205" t="s">
        <v>24410</v>
      </c>
      <c r="E5993" s="202" t="s">
        <v>18406</v>
      </c>
      <c r="F5993" s="205" t="s">
        <v>24695</v>
      </c>
    </row>
    <row r="5994" spans="1:6" ht="27">
      <c r="A5994" s="201" t="s">
        <v>13615</v>
      </c>
      <c r="B5994" s="204" t="s">
        <v>13616</v>
      </c>
      <c r="C5994" s="201" t="s">
        <v>26</v>
      </c>
      <c r="D5994" s="205" t="s">
        <v>19345</v>
      </c>
      <c r="E5994" s="202" t="s">
        <v>18406</v>
      </c>
      <c r="F5994" s="205" t="s">
        <v>24696</v>
      </c>
    </row>
    <row r="5995" spans="1:6" ht="27">
      <c r="A5995" s="201" t="s">
        <v>13618</v>
      </c>
      <c r="B5995" s="204" t="s">
        <v>13619</v>
      </c>
      <c r="C5995" s="201" t="s">
        <v>26</v>
      </c>
      <c r="D5995" s="205" t="s">
        <v>24697</v>
      </c>
      <c r="E5995" s="202" t="s">
        <v>18406</v>
      </c>
      <c r="F5995" s="205" t="s">
        <v>24698</v>
      </c>
    </row>
    <row r="5996" spans="1:6" ht="54">
      <c r="A5996" s="201" t="s">
        <v>13621</v>
      </c>
      <c r="B5996" s="204" t="s">
        <v>13622</v>
      </c>
      <c r="C5996" s="201" t="s">
        <v>31</v>
      </c>
      <c r="D5996" s="205" t="s">
        <v>13893</v>
      </c>
      <c r="E5996" s="202" t="s">
        <v>18406</v>
      </c>
      <c r="F5996" s="205" t="s">
        <v>22233</v>
      </c>
    </row>
    <row r="5997" spans="1:6" ht="54">
      <c r="A5997" s="201" t="s">
        <v>13624</v>
      </c>
      <c r="B5997" s="204" t="s">
        <v>13625</v>
      </c>
      <c r="C5997" s="201" t="s">
        <v>31</v>
      </c>
      <c r="D5997" s="205" t="s">
        <v>18035</v>
      </c>
      <c r="E5997" s="202" t="s">
        <v>18406</v>
      </c>
      <c r="F5997" s="205" t="s">
        <v>19310</v>
      </c>
    </row>
    <row r="5998" spans="1:6" ht="54">
      <c r="A5998" s="201" t="s">
        <v>13627</v>
      </c>
      <c r="B5998" s="204" t="s">
        <v>13628</v>
      </c>
      <c r="C5998" s="201" t="s">
        <v>31</v>
      </c>
      <c r="D5998" s="205" t="s">
        <v>2521</v>
      </c>
      <c r="E5998" s="202" t="s">
        <v>18406</v>
      </c>
      <c r="F5998" s="205" t="s">
        <v>17950</v>
      </c>
    </row>
    <row r="5999" spans="1:6" ht="54">
      <c r="A5999" s="201" t="s">
        <v>13629</v>
      </c>
      <c r="B5999" s="204" t="s">
        <v>13630</v>
      </c>
      <c r="C5999" s="201" t="s">
        <v>31</v>
      </c>
      <c r="D5999" s="205" t="s">
        <v>24699</v>
      </c>
      <c r="E5999" s="202" t="s">
        <v>18406</v>
      </c>
      <c r="F5999" s="205" t="s">
        <v>8638</v>
      </c>
    </row>
    <row r="6000" spans="1:6" ht="40.5">
      <c r="A6000" s="201" t="s">
        <v>13632</v>
      </c>
      <c r="B6000" s="204" t="s">
        <v>13633</v>
      </c>
      <c r="C6000" s="201" t="s">
        <v>31</v>
      </c>
      <c r="D6000" s="205" t="s">
        <v>24700</v>
      </c>
      <c r="E6000" s="202" t="s">
        <v>18406</v>
      </c>
      <c r="F6000" s="205" t="s">
        <v>24701</v>
      </c>
    </row>
    <row r="6001" spans="1:6" ht="67.5">
      <c r="A6001" s="201" t="s">
        <v>13635</v>
      </c>
      <c r="B6001" s="204" t="s">
        <v>13636</v>
      </c>
      <c r="C6001" s="201" t="s">
        <v>31</v>
      </c>
      <c r="D6001" s="205" t="s">
        <v>17457</v>
      </c>
      <c r="E6001" s="202" t="s">
        <v>18406</v>
      </c>
      <c r="F6001" s="205" t="s">
        <v>17301</v>
      </c>
    </row>
    <row r="6002" spans="1:6" ht="67.5">
      <c r="A6002" s="201" t="s">
        <v>13637</v>
      </c>
      <c r="B6002" s="204" t="s">
        <v>13638</v>
      </c>
      <c r="C6002" s="201" t="s">
        <v>31</v>
      </c>
      <c r="D6002" s="205" t="s">
        <v>10599</v>
      </c>
      <c r="E6002" s="202" t="s">
        <v>18406</v>
      </c>
      <c r="F6002" s="205" t="s">
        <v>22734</v>
      </c>
    </row>
    <row r="6003" spans="1:6" ht="67.5">
      <c r="A6003" s="201" t="s">
        <v>13639</v>
      </c>
      <c r="B6003" s="204" t="s">
        <v>13640</v>
      </c>
      <c r="C6003" s="201" t="s">
        <v>31</v>
      </c>
      <c r="D6003" s="205" t="s">
        <v>24702</v>
      </c>
      <c r="E6003" s="202" t="s">
        <v>18406</v>
      </c>
      <c r="F6003" s="205" t="s">
        <v>21271</v>
      </c>
    </row>
    <row r="6004" spans="1:6" ht="67.5">
      <c r="A6004" s="201" t="s">
        <v>13642</v>
      </c>
      <c r="B6004" s="204" t="s">
        <v>13643</v>
      </c>
      <c r="C6004" s="201" t="s">
        <v>31</v>
      </c>
      <c r="D6004" s="205" t="s">
        <v>17390</v>
      </c>
      <c r="E6004" s="202" t="s">
        <v>18406</v>
      </c>
      <c r="F6004" s="205" t="s">
        <v>17319</v>
      </c>
    </row>
    <row r="6005" spans="1:6" ht="40.5">
      <c r="A6005" s="201" t="s">
        <v>13644</v>
      </c>
      <c r="B6005" s="204" t="s">
        <v>13645</v>
      </c>
      <c r="C6005" s="201" t="s">
        <v>31</v>
      </c>
      <c r="D6005" s="205" t="s">
        <v>21602</v>
      </c>
      <c r="E6005" s="202" t="s">
        <v>18406</v>
      </c>
      <c r="F6005" s="205" t="s">
        <v>19144</v>
      </c>
    </row>
    <row r="6006" spans="1:6" ht="67.5">
      <c r="A6006" s="201" t="s">
        <v>13647</v>
      </c>
      <c r="B6006" s="204" t="s">
        <v>13648</v>
      </c>
      <c r="C6006" s="201" t="s">
        <v>31</v>
      </c>
      <c r="D6006" s="205" t="s">
        <v>24703</v>
      </c>
      <c r="E6006" s="202" t="s">
        <v>18406</v>
      </c>
      <c r="F6006" s="205" t="s">
        <v>8139</v>
      </c>
    </row>
    <row r="6007" spans="1:6" ht="67.5">
      <c r="A6007" s="201" t="s">
        <v>13650</v>
      </c>
      <c r="B6007" s="204" t="s">
        <v>13651</v>
      </c>
      <c r="C6007" s="201" t="s">
        <v>31</v>
      </c>
      <c r="D6007" s="205" t="s">
        <v>21596</v>
      </c>
      <c r="E6007" s="202" t="s">
        <v>18406</v>
      </c>
      <c r="F6007" s="205" t="s">
        <v>8368</v>
      </c>
    </row>
    <row r="6008" spans="1:6" ht="67.5">
      <c r="A6008" s="201" t="s">
        <v>13652</v>
      </c>
      <c r="B6008" s="204" t="s">
        <v>13653</v>
      </c>
      <c r="C6008" s="201" t="s">
        <v>31</v>
      </c>
      <c r="D6008" s="205" t="s">
        <v>17187</v>
      </c>
      <c r="E6008" s="202" t="s">
        <v>18406</v>
      </c>
      <c r="F6008" s="205" t="s">
        <v>24704</v>
      </c>
    </row>
    <row r="6009" spans="1:6" ht="67.5">
      <c r="A6009" s="201" t="s">
        <v>13655</v>
      </c>
      <c r="B6009" s="204" t="s">
        <v>13656</v>
      </c>
      <c r="C6009" s="201" t="s">
        <v>31</v>
      </c>
      <c r="D6009" s="205" t="s">
        <v>7973</v>
      </c>
      <c r="E6009" s="202" t="s">
        <v>18406</v>
      </c>
      <c r="F6009" s="205" t="s">
        <v>2164</v>
      </c>
    </row>
    <row r="6010" spans="1:6" ht="40.5">
      <c r="A6010" s="201" t="s">
        <v>13657</v>
      </c>
      <c r="B6010" s="204" t="s">
        <v>13658</v>
      </c>
      <c r="C6010" s="201" t="s">
        <v>31</v>
      </c>
      <c r="D6010" s="205" t="s">
        <v>2803</v>
      </c>
      <c r="E6010" s="202" t="s">
        <v>18406</v>
      </c>
      <c r="F6010" s="205" t="s">
        <v>17496</v>
      </c>
    </row>
    <row r="6011" spans="1:6" ht="40.5">
      <c r="A6011" s="201" t="s">
        <v>13660</v>
      </c>
      <c r="B6011" s="204" t="s">
        <v>13661</v>
      </c>
      <c r="C6011" s="201" t="s">
        <v>31</v>
      </c>
      <c r="D6011" s="205" t="s">
        <v>18632</v>
      </c>
      <c r="E6011" s="202" t="s">
        <v>18406</v>
      </c>
      <c r="F6011" s="205" t="s">
        <v>16570</v>
      </c>
    </row>
    <row r="6012" spans="1:6" ht="27">
      <c r="A6012" s="201" t="s">
        <v>13662</v>
      </c>
      <c r="B6012" s="204" t="s">
        <v>13663</v>
      </c>
      <c r="C6012" s="201" t="s">
        <v>31</v>
      </c>
      <c r="D6012" s="205" t="s">
        <v>2171</v>
      </c>
      <c r="E6012" s="202" t="s">
        <v>18406</v>
      </c>
      <c r="F6012" s="205" t="s">
        <v>17444</v>
      </c>
    </row>
    <row r="6013" spans="1:6" ht="27">
      <c r="A6013" s="201">
        <v>88485</v>
      </c>
      <c r="B6013" s="204" t="s">
        <v>13665</v>
      </c>
      <c r="C6013" s="201" t="s">
        <v>31</v>
      </c>
      <c r="D6013" s="205">
        <v>3.72</v>
      </c>
      <c r="E6013" s="202" t="s">
        <v>18406</v>
      </c>
      <c r="F6013" s="205">
        <v>3.96</v>
      </c>
    </row>
    <row r="6014" spans="1:6" ht="40.5">
      <c r="A6014" s="201" t="s">
        <v>13666</v>
      </c>
      <c r="B6014" s="204" t="s">
        <v>13667</v>
      </c>
      <c r="C6014" s="201" t="s">
        <v>31</v>
      </c>
      <c r="D6014" s="205" t="s">
        <v>22707</v>
      </c>
      <c r="E6014" s="202" t="s">
        <v>18406</v>
      </c>
      <c r="F6014" s="205" t="s">
        <v>17811</v>
      </c>
    </row>
    <row r="6015" spans="1:6" ht="40.5">
      <c r="A6015" s="201" t="s">
        <v>13668</v>
      </c>
      <c r="B6015" s="204" t="s">
        <v>13669</v>
      </c>
      <c r="C6015" s="201" t="s">
        <v>31</v>
      </c>
      <c r="D6015" s="205" t="s">
        <v>17602</v>
      </c>
      <c r="E6015" s="202" t="s">
        <v>18406</v>
      </c>
      <c r="F6015" s="205" t="s">
        <v>4314</v>
      </c>
    </row>
    <row r="6016" spans="1:6" ht="40.5">
      <c r="A6016" s="201" t="s">
        <v>13671</v>
      </c>
      <c r="B6016" s="204" t="s">
        <v>13672</v>
      </c>
      <c r="C6016" s="201" t="s">
        <v>31</v>
      </c>
      <c r="D6016" s="205" t="s">
        <v>18098</v>
      </c>
      <c r="E6016" s="202" t="s">
        <v>18406</v>
      </c>
      <c r="F6016" s="205" t="s">
        <v>6107</v>
      </c>
    </row>
    <row r="6017" spans="1:6" ht="40.5">
      <c r="A6017" s="201" t="s">
        <v>13673</v>
      </c>
      <c r="B6017" s="204" t="s">
        <v>13674</v>
      </c>
      <c r="C6017" s="201" t="s">
        <v>31</v>
      </c>
      <c r="D6017" s="205" t="s">
        <v>13726</v>
      </c>
      <c r="E6017" s="202" t="s">
        <v>18406</v>
      </c>
      <c r="F6017" s="205" t="s">
        <v>5645</v>
      </c>
    </row>
    <row r="6018" spans="1:6" ht="40.5">
      <c r="A6018" s="201" t="s">
        <v>13675</v>
      </c>
      <c r="B6018" s="204" t="s">
        <v>13676</v>
      </c>
      <c r="C6018" s="201" t="s">
        <v>31</v>
      </c>
      <c r="D6018" s="205" t="s">
        <v>24705</v>
      </c>
      <c r="E6018" s="202" t="s">
        <v>18406</v>
      </c>
      <c r="F6018" s="205" t="s">
        <v>1752</v>
      </c>
    </row>
    <row r="6019" spans="1:6" ht="40.5">
      <c r="A6019" s="201">
        <v>88497</v>
      </c>
      <c r="B6019" s="204" t="s">
        <v>13678</v>
      </c>
      <c r="C6019" s="201" t="s">
        <v>31</v>
      </c>
      <c r="D6019" s="306">
        <v>14.5</v>
      </c>
      <c r="E6019" s="202" t="s">
        <v>18406</v>
      </c>
      <c r="F6019" s="205">
        <v>15.77</v>
      </c>
    </row>
    <row r="6020" spans="1:6" ht="27">
      <c r="A6020" s="201">
        <v>95305</v>
      </c>
      <c r="B6020" s="204" t="s">
        <v>13680</v>
      </c>
      <c r="C6020" s="201" t="s">
        <v>31</v>
      </c>
      <c r="D6020" s="205">
        <v>12.49</v>
      </c>
      <c r="E6020" s="202" t="s">
        <v>18406</v>
      </c>
      <c r="F6020" s="205">
        <v>13.03</v>
      </c>
    </row>
    <row r="6021" spans="1:6" ht="27">
      <c r="A6021" s="201" t="s">
        <v>13681</v>
      </c>
      <c r="B6021" s="204" t="s">
        <v>13682</v>
      </c>
      <c r="C6021" s="201" t="s">
        <v>31</v>
      </c>
      <c r="D6021" s="205" t="s">
        <v>22794</v>
      </c>
      <c r="E6021" s="202" t="s">
        <v>18406</v>
      </c>
      <c r="F6021" s="205" t="s">
        <v>17358</v>
      </c>
    </row>
    <row r="6022" spans="1:6" ht="54">
      <c r="A6022" s="201" t="s">
        <v>13684</v>
      </c>
      <c r="B6022" s="204" t="s">
        <v>13685</v>
      </c>
      <c r="C6022" s="201" t="s">
        <v>31</v>
      </c>
      <c r="D6022" s="205" t="s">
        <v>9175</v>
      </c>
      <c r="E6022" s="202" t="s">
        <v>18406</v>
      </c>
      <c r="F6022" s="205" t="s">
        <v>12584</v>
      </c>
    </row>
    <row r="6023" spans="1:6" ht="54">
      <c r="A6023" s="201" t="s">
        <v>13687</v>
      </c>
      <c r="B6023" s="204" t="s">
        <v>13688</v>
      </c>
      <c r="C6023" s="201" t="s">
        <v>31</v>
      </c>
      <c r="D6023" s="205" t="s">
        <v>14309</v>
      </c>
      <c r="E6023" s="202" t="s">
        <v>18406</v>
      </c>
      <c r="F6023" s="205" t="s">
        <v>713</v>
      </c>
    </row>
    <row r="6024" spans="1:6" ht="54">
      <c r="A6024" s="201" t="s">
        <v>13689</v>
      </c>
      <c r="B6024" s="204" t="s">
        <v>13690</v>
      </c>
      <c r="C6024" s="201" t="s">
        <v>31</v>
      </c>
      <c r="D6024" s="205" t="s">
        <v>8185</v>
      </c>
      <c r="E6024" s="202" t="s">
        <v>18406</v>
      </c>
      <c r="F6024" s="205" t="s">
        <v>23509</v>
      </c>
    </row>
    <row r="6025" spans="1:6" ht="54">
      <c r="A6025" s="201" t="s">
        <v>13691</v>
      </c>
      <c r="B6025" s="204" t="s">
        <v>13692</v>
      </c>
      <c r="C6025" s="201" t="s">
        <v>31</v>
      </c>
      <c r="D6025" s="205" t="s">
        <v>24706</v>
      </c>
      <c r="E6025" s="202" t="s">
        <v>18406</v>
      </c>
      <c r="F6025" s="205" t="s">
        <v>8371</v>
      </c>
    </row>
    <row r="6026" spans="1:6" ht="40.5">
      <c r="A6026" s="201" t="s">
        <v>13694</v>
      </c>
      <c r="B6026" s="204" t="s">
        <v>13695</v>
      </c>
      <c r="C6026" s="201" t="s">
        <v>31</v>
      </c>
      <c r="D6026" s="205" t="s">
        <v>1230</v>
      </c>
      <c r="E6026" s="202" t="s">
        <v>18406</v>
      </c>
      <c r="F6026" s="205" t="s">
        <v>21588</v>
      </c>
    </row>
    <row r="6027" spans="1:6" ht="54">
      <c r="A6027" s="201" t="s">
        <v>13697</v>
      </c>
      <c r="B6027" s="204" t="s">
        <v>13698</v>
      </c>
      <c r="C6027" s="201" t="s">
        <v>31</v>
      </c>
      <c r="D6027" s="205" t="s">
        <v>14367</v>
      </c>
      <c r="E6027" s="202" t="s">
        <v>18406</v>
      </c>
      <c r="F6027" s="205" t="s">
        <v>6141</v>
      </c>
    </row>
    <row r="6028" spans="1:6" ht="54">
      <c r="A6028" s="201" t="s">
        <v>13699</v>
      </c>
      <c r="B6028" s="204" t="s">
        <v>13700</v>
      </c>
      <c r="C6028" s="201" t="s">
        <v>31</v>
      </c>
      <c r="D6028" s="205" t="s">
        <v>8974</v>
      </c>
      <c r="E6028" s="202" t="s">
        <v>18406</v>
      </c>
      <c r="F6028" s="205" t="s">
        <v>17553</v>
      </c>
    </row>
    <row r="6029" spans="1:6" ht="54">
      <c r="A6029" s="201" t="s">
        <v>13701</v>
      </c>
      <c r="B6029" s="204" t="s">
        <v>13702</v>
      </c>
      <c r="C6029" s="201" t="s">
        <v>31</v>
      </c>
      <c r="D6029" s="205" t="s">
        <v>10643</v>
      </c>
      <c r="E6029" s="202" t="s">
        <v>18406</v>
      </c>
      <c r="F6029" s="205" t="s">
        <v>17825</v>
      </c>
    </row>
    <row r="6030" spans="1:6" ht="54">
      <c r="A6030" s="201" t="s">
        <v>13703</v>
      </c>
      <c r="B6030" s="204" t="s">
        <v>13704</v>
      </c>
      <c r="C6030" s="201" t="s">
        <v>31</v>
      </c>
      <c r="D6030" s="205" t="s">
        <v>17152</v>
      </c>
      <c r="E6030" s="202" t="s">
        <v>18406</v>
      </c>
      <c r="F6030" s="205" t="s">
        <v>17366</v>
      </c>
    </row>
    <row r="6031" spans="1:6" ht="40.5">
      <c r="A6031" s="201" t="s">
        <v>13705</v>
      </c>
      <c r="B6031" s="204" t="s">
        <v>13706</v>
      </c>
      <c r="C6031" s="201" t="s">
        <v>31</v>
      </c>
      <c r="D6031" s="205" t="s">
        <v>24331</v>
      </c>
      <c r="E6031" s="202" t="s">
        <v>18406</v>
      </c>
      <c r="F6031" s="205" t="s">
        <v>4910</v>
      </c>
    </row>
    <row r="6032" spans="1:6" ht="54">
      <c r="A6032" s="201" t="s">
        <v>13707</v>
      </c>
      <c r="B6032" s="204" t="s">
        <v>13708</v>
      </c>
      <c r="C6032" s="201" t="s">
        <v>31</v>
      </c>
      <c r="D6032" s="205" t="s">
        <v>18407</v>
      </c>
      <c r="E6032" s="202" t="s">
        <v>18406</v>
      </c>
      <c r="F6032" s="205" t="s">
        <v>16277</v>
      </c>
    </row>
    <row r="6033" spans="1:6" ht="54">
      <c r="A6033" s="201" t="s">
        <v>13710</v>
      </c>
      <c r="B6033" s="204" t="s">
        <v>13711</v>
      </c>
      <c r="C6033" s="201" t="s">
        <v>31</v>
      </c>
      <c r="D6033" s="205" t="s">
        <v>11264</v>
      </c>
      <c r="E6033" s="202" t="s">
        <v>18406</v>
      </c>
      <c r="F6033" s="205" t="s">
        <v>21082</v>
      </c>
    </row>
    <row r="6034" spans="1:6" ht="54">
      <c r="A6034" s="201" t="s">
        <v>13713</v>
      </c>
      <c r="B6034" s="204" t="s">
        <v>13714</v>
      </c>
      <c r="C6034" s="201" t="s">
        <v>31</v>
      </c>
      <c r="D6034" s="205" t="s">
        <v>11261</v>
      </c>
      <c r="E6034" s="202" t="s">
        <v>18406</v>
      </c>
      <c r="F6034" s="205" t="s">
        <v>18422</v>
      </c>
    </row>
    <row r="6035" spans="1:6" ht="54">
      <c r="A6035" s="201" t="s">
        <v>13716</v>
      </c>
      <c r="B6035" s="204" t="s">
        <v>13717</v>
      </c>
      <c r="C6035" s="201" t="s">
        <v>31</v>
      </c>
      <c r="D6035" s="205" t="s">
        <v>24707</v>
      </c>
      <c r="E6035" s="202" t="s">
        <v>18406</v>
      </c>
      <c r="F6035" s="205" t="s">
        <v>14588</v>
      </c>
    </row>
    <row r="6036" spans="1:6" ht="40.5">
      <c r="A6036" s="201">
        <v>96135</v>
      </c>
      <c r="B6036" s="204" t="s">
        <v>13718</v>
      </c>
      <c r="C6036" s="201" t="s">
        <v>31</v>
      </c>
      <c r="D6036" s="205">
        <v>23.59</v>
      </c>
      <c r="E6036" s="202" t="s">
        <v>18406</v>
      </c>
      <c r="F6036" s="205">
        <v>25.51</v>
      </c>
    </row>
    <row r="6037" spans="1:6" ht="40.5">
      <c r="A6037" s="201" t="s">
        <v>13719</v>
      </c>
      <c r="B6037" s="204" t="s">
        <v>13720</v>
      </c>
      <c r="C6037" s="201" t="s">
        <v>31</v>
      </c>
      <c r="D6037" s="205" t="s">
        <v>24708</v>
      </c>
      <c r="E6037" s="202" t="s">
        <v>18406</v>
      </c>
      <c r="F6037" s="205" t="s">
        <v>18729</v>
      </c>
    </row>
    <row r="6038" spans="1:6" ht="40.5">
      <c r="A6038" s="201" t="s">
        <v>13721</v>
      </c>
      <c r="B6038" s="204" t="s">
        <v>13722</v>
      </c>
      <c r="C6038" s="201" t="s">
        <v>31</v>
      </c>
      <c r="D6038" s="205" t="s">
        <v>13670</v>
      </c>
      <c r="E6038" s="202" t="s">
        <v>18406</v>
      </c>
      <c r="F6038" s="205" t="s">
        <v>5803</v>
      </c>
    </row>
    <row r="6039" spans="1:6" ht="40.5">
      <c r="A6039" s="201" t="s">
        <v>13723</v>
      </c>
      <c r="B6039" s="204" t="s">
        <v>13724</v>
      </c>
      <c r="C6039" s="201" t="s">
        <v>31</v>
      </c>
      <c r="D6039" s="205" t="s">
        <v>6319</v>
      </c>
      <c r="E6039" s="202" t="s">
        <v>18406</v>
      </c>
      <c r="F6039" s="205" t="s">
        <v>20305</v>
      </c>
    </row>
    <row r="6040" spans="1:6" ht="40.5">
      <c r="A6040" s="201">
        <v>104642</v>
      </c>
      <c r="B6040" s="204" t="s">
        <v>13725</v>
      </c>
      <c r="C6040" s="201" t="s">
        <v>31</v>
      </c>
      <c r="D6040" s="306">
        <v>9.6</v>
      </c>
      <c r="E6040" s="202" t="s">
        <v>18406</v>
      </c>
      <c r="F6040" s="205">
        <v>10.17</v>
      </c>
    </row>
    <row r="6041" spans="1:6" ht="27">
      <c r="A6041" s="201" t="s">
        <v>13727</v>
      </c>
      <c r="B6041" s="204" t="s">
        <v>13728</v>
      </c>
      <c r="C6041" s="201" t="s">
        <v>31</v>
      </c>
      <c r="D6041" s="205" t="s">
        <v>2014</v>
      </c>
      <c r="E6041" s="202" t="s">
        <v>18406</v>
      </c>
      <c r="F6041" s="205" t="s">
        <v>24709</v>
      </c>
    </row>
    <row r="6042" spans="1:6" ht="27">
      <c r="A6042" s="201" t="s">
        <v>13729</v>
      </c>
      <c r="B6042" s="204" t="s">
        <v>13730</v>
      </c>
      <c r="C6042" s="201" t="s">
        <v>31</v>
      </c>
      <c r="D6042" s="205" t="s">
        <v>7682</v>
      </c>
      <c r="E6042" s="202" t="s">
        <v>18406</v>
      </c>
      <c r="F6042" s="205" t="s">
        <v>17929</v>
      </c>
    </row>
    <row r="6043" spans="1:6" ht="27">
      <c r="A6043" s="201" t="s">
        <v>13732</v>
      </c>
      <c r="B6043" s="204" t="s">
        <v>13733</v>
      </c>
      <c r="C6043" s="201" t="s">
        <v>31</v>
      </c>
      <c r="D6043" s="205" t="s">
        <v>22712</v>
      </c>
      <c r="E6043" s="202" t="s">
        <v>18406</v>
      </c>
      <c r="F6043" s="205" t="s">
        <v>12715</v>
      </c>
    </row>
    <row r="6044" spans="1:6" ht="40.5">
      <c r="A6044" s="201" t="s">
        <v>13735</v>
      </c>
      <c r="B6044" s="204" t="s">
        <v>13736</v>
      </c>
      <c r="C6044" s="201" t="s">
        <v>31</v>
      </c>
      <c r="D6044" s="205" t="s">
        <v>24710</v>
      </c>
      <c r="E6044" s="202" t="s">
        <v>18406</v>
      </c>
      <c r="F6044" s="205" t="s">
        <v>12579</v>
      </c>
    </row>
    <row r="6045" spans="1:6" ht="40.5">
      <c r="A6045" s="201">
        <v>102201</v>
      </c>
      <c r="B6045" s="204" t="s">
        <v>13738</v>
      </c>
      <c r="C6045" s="201" t="s">
        <v>31</v>
      </c>
      <c r="D6045" s="205">
        <v>15.22</v>
      </c>
      <c r="E6045" s="202" t="s">
        <v>18406</v>
      </c>
      <c r="F6045" s="205">
        <v>16.489999999999998</v>
      </c>
    </row>
    <row r="6046" spans="1:6" ht="40.5">
      <c r="A6046" s="201" t="s">
        <v>13739</v>
      </c>
      <c r="B6046" s="204" t="s">
        <v>13740</v>
      </c>
      <c r="C6046" s="201" t="s">
        <v>31</v>
      </c>
      <c r="D6046" s="205" t="s">
        <v>18422</v>
      </c>
      <c r="E6046" s="202" t="s">
        <v>18406</v>
      </c>
      <c r="F6046" s="205" t="s">
        <v>3283</v>
      </c>
    </row>
    <row r="6047" spans="1:6" ht="40.5">
      <c r="A6047" s="201" t="s">
        <v>13741</v>
      </c>
      <c r="B6047" s="204" t="s">
        <v>13742</v>
      </c>
      <c r="C6047" s="201" t="s">
        <v>31</v>
      </c>
      <c r="D6047" s="205" t="s">
        <v>17092</v>
      </c>
      <c r="E6047" s="202" t="s">
        <v>18406</v>
      </c>
      <c r="F6047" s="205" t="s">
        <v>8604</v>
      </c>
    </row>
    <row r="6048" spans="1:6" ht="40.5">
      <c r="A6048" s="201" t="s">
        <v>13744</v>
      </c>
      <c r="B6048" s="204" t="s">
        <v>13745</v>
      </c>
      <c r="C6048" s="201" t="s">
        <v>31</v>
      </c>
      <c r="D6048" s="205" t="s">
        <v>5793</v>
      </c>
      <c r="E6048" s="202" t="s">
        <v>18406</v>
      </c>
      <c r="F6048" s="205" t="s">
        <v>9064</v>
      </c>
    </row>
    <row r="6049" spans="1:6" ht="40.5">
      <c r="A6049" s="201" t="s">
        <v>13747</v>
      </c>
      <c r="B6049" s="204" t="s">
        <v>13748</v>
      </c>
      <c r="C6049" s="201" t="s">
        <v>31</v>
      </c>
      <c r="D6049" s="205" t="s">
        <v>17356</v>
      </c>
      <c r="E6049" s="202" t="s">
        <v>18406</v>
      </c>
      <c r="F6049" s="205" t="s">
        <v>17759</v>
      </c>
    </row>
    <row r="6050" spans="1:6" ht="27">
      <c r="A6050" s="201" t="s">
        <v>13750</v>
      </c>
      <c r="B6050" s="204" t="s">
        <v>13751</v>
      </c>
      <c r="C6050" s="201" t="s">
        <v>31</v>
      </c>
      <c r="D6050" s="205" t="s">
        <v>17902</v>
      </c>
      <c r="E6050" s="202" t="s">
        <v>18406</v>
      </c>
      <c r="F6050" s="205" t="s">
        <v>2351</v>
      </c>
    </row>
    <row r="6051" spans="1:6" ht="40.5">
      <c r="A6051" s="201" t="s">
        <v>13752</v>
      </c>
      <c r="B6051" s="204" t="s">
        <v>13753</v>
      </c>
      <c r="C6051" s="201" t="s">
        <v>31</v>
      </c>
      <c r="D6051" s="205" t="s">
        <v>19143</v>
      </c>
      <c r="E6051" s="202" t="s">
        <v>18406</v>
      </c>
      <c r="F6051" s="205" t="s">
        <v>11547</v>
      </c>
    </row>
    <row r="6052" spans="1:6" ht="40.5">
      <c r="A6052" s="201" t="s">
        <v>13755</v>
      </c>
      <c r="B6052" s="204" t="s">
        <v>13756</v>
      </c>
      <c r="C6052" s="201" t="s">
        <v>31</v>
      </c>
      <c r="D6052" s="205" t="s">
        <v>4533</v>
      </c>
      <c r="E6052" s="202" t="s">
        <v>18406</v>
      </c>
      <c r="F6052" s="205" t="s">
        <v>17344</v>
      </c>
    </row>
    <row r="6053" spans="1:6" ht="40.5">
      <c r="A6053" s="201" t="s">
        <v>13758</v>
      </c>
      <c r="B6053" s="204" t="s">
        <v>13759</v>
      </c>
      <c r="C6053" s="201" t="s">
        <v>31</v>
      </c>
      <c r="D6053" s="205" t="s">
        <v>22632</v>
      </c>
      <c r="E6053" s="202" t="s">
        <v>18406</v>
      </c>
      <c r="F6053" s="205" t="s">
        <v>10512</v>
      </c>
    </row>
    <row r="6054" spans="1:6" ht="40.5">
      <c r="A6054" s="201" t="s">
        <v>13761</v>
      </c>
      <c r="B6054" s="204" t="s">
        <v>13762</v>
      </c>
      <c r="C6054" s="201" t="s">
        <v>31</v>
      </c>
      <c r="D6054" s="205" t="s">
        <v>17893</v>
      </c>
      <c r="E6054" s="202" t="s">
        <v>18406</v>
      </c>
      <c r="F6054" s="205" t="s">
        <v>16295</v>
      </c>
    </row>
    <row r="6055" spans="1:6" ht="40.5">
      <c r="A6055" s="201" t="s">
        <v>13763</v>
      </c>
      <c r="B6055" s="204" t="s">
        <v>13764</v>
      </c>
      <c r="C6055" s="201" t="s">
        <v>31</v>
      </c>
      <c r="D6055" s="205" t="s">
        <v>4530</v>
      </c>
      <c r="E6055" s="202" t="s">
        <v>18406</v>
      </c>
      <c r="F6055" s="205" t="s">
        <v>10391</v>
      </c>
    </row>
    <row r="6056" spans="1:6" ht="40.5">
      <c r="A6056" s="201" t="s">
        <v>13766</v>
      </c>
      <c r="B6056" s="204" t="s">
        <v>13767</v>
      </c>
      <c r="C6056" s="201" t="s">
        <v>31</v>
      </c>
      <c r="D6056" s="205" t="s">
        <v>17233</v>
      </c>
      <c r="E6056" s="202" t="s">
        <v>18406</v>
      </c>
      <c r="F6056" s="205" t="s">
        <v>20866</v>
      </c>
    </row>
    <row r="6057" spans="1:6" ht="27">
      <c r="A6057" s="201" t="s">
        <v>13769</v>
      </c>
      <c r="B6057" s="204" t="s">
        <v>13770</v>
      </c>
      <c r="C6057" s="201" t="s">
        <v>31</v>
      </c>
      <c r="D6057" s="205" t="s">
        <v>17202</v>
      </c>
      <c r="E6057" s="202" t="s">
        <v>18406</v>
      </c>
      <c r="F6057" s="205" t="s">
        <v>17219</v>
      </c>
    </row>
    <row r="6058" spans="1:6" ht="40.5">
      <c r="A6058" s="201" t="s">
        <v>13772</v>
      </c>
      <c r="B6058" s="204" t="s">
        <v>13773</v>
      </c>
      <c r="C6058" s="201" t="s">
        <v>31</v>
      </c>
      <c r="D6058" s="205" t="s">
        <v>5589</v>
      </c>
      <c r="E6058" s="202" t="s">
        <v>18406</v>
      </c>
      <c r="F6058" s="205" t="s">
        <v>4522</v>
      </c>
    </row>
    <row r="6059" spans="1:6" ht="40.5">
      <c r="A6059" s="201">
        <v>102219</v>
      </c>
      <c r="B6059" s="204" t="s">
        <v>13774</v>
      </c>
      <c r="C6059" s="201" t="s">
        <v>31</v>
      </c>
      <c r="D6059" s="205">
        <v>15.71</v>
      </c>
      <c r="E6059" s="202" t="s">
        <v>18406</v>
      </c>
      <c r="F6059" s="205">
        <v>16.78</v>
      </c>
    </row>
    <row r="6060" spans="1:6" ht="40.5">
      <c r="A6060" s="201" t="s">
        <v>13776</v>
      </c>
      <c r="B6060" s="204" t="s">
        <v>13777</v>
      </c>
      <c r="C6060" s="201" t="s">
        <v>31</v>
      </c>
      <c r="D6060" s="205" t="s">
        <v>24711</v>
      </c>
      <c r="E6060" s="202" t="s">
        <v>18406</v>
      </c>
      <c r="F6060" s="205" t="s">
        <v>6611</v>
      </c>
    </row>
    <row r="6061" spans="1:6" ht="40.5">
      <c r="A6061" s="201" t="s">
        <v>13778</v>
      </c>
      <c r="B6061" s="204" t="s">
        <v>13779</v>
      </c>
      <c r="C6061" s="201" t="s">
        <v>31</v>
      </c>
      <c r="D6061" s="205" t="s">
        <v>17554</v>
      </c>
      <c r="E6061" s="202" t="s">
        <v>18406</v>
      </c>
      <c r="F6061" s="205" t="s">
        <v>556</v>
      </c>
    </row>
    <row r="6062" spans="1:6" ht="40.5">
      <c r="A6062" s="201" t="s">
        <v>13781</v>
      </c>
      <c r="B6062" s="204" t="s">
        <v>13782</v>
      </c>
      <c r="C6062" s="201" t="s">
        <v>31</v>
      </c>
      <c r="D6062" s="205" t="s">
        <v>24712</v>
      </c>
      <c r="E6062" s="202" t="s">
        <v>18406</v>
      </c>
      <c r="F6062" s="205" t="s">
        <v>13715</v>
      </c>
    </row>
    <row r="6063" spans="1:6" ht="40.5">
      <c r="A6063" s="201" t="s">
        <v>13784</v>
      </c>
      <c r="B6063" s="204" t="s">
        <v>13785</v>
      </c>
      <c r="C6063" s="201" t="s">
        <v>31</v>
      </c>
      <c r="D6063" s="205" t="s">
        <v>2973</v>
      </c>
      <c r="E6063" s="202" t="s">
        <v>18406</v>
      </c>
      <c r="F6063" s="205" t="s">
        <v>9464</v>
      </c>
    </row>
    <row r="6064" spans="1:6" ht="27">
      <c r="A6064" s="201" t="s">
        <v>13787</v>
      </c>
      <c r="B6064" s="204" t="s">
        <v>13788</v>
      </c>
      <c r="C6064" s="201" t="s">
        <v>31</v>
      </c>
      <c r="D6064" s="205" t="s">
        <v>2967</v>
      </c>
      <c r="E6064" s="202" t="s">
        <v>18406</v>
      </c>
      <c r="F6064" s="205" t="s">
        <v>18060</v>
      </c>
    </row>
    <row r="6065" spans="1:6" ht="40.5">
      <c r="A6065" s="201" t="s">
        <v>13789</v>
      </c>
      <c r="B6065" s="204" t="s">
        <v>13790</v>
      </c>
      <c r="C6065" s="201" t="s">
        <v>31</v>
      </c>
      <c r="D6065" s="205" t="s">
        <v>19770</v>
      </c>
      <c r="E6065" s="202" t="s">
        <v>18406</v>
      </c>
      <c r="F6065" s="205" t="s">
        <v>17786</v>
      </c>
    </row>
    <row r="6066" spans="1:6" ht="40.5">
      <c r="A6066" s="201" t="s">
        <v>13791</v>
      </c>
      <c r="B6066" s="204" t="s">
        <v>13792</v>
      </c>
      <c r="C6066" s="201" t="s">
        <v>31</v>
      </c>
      <c r="D6066" s="205" t="s">
        <v>20463</v>
      </c>
      <c r="E6066" s="202" t="s">
        <v>18406</v>
      </c>
      <c r="F6066" s="205" t="s">
        <v>15909</v>
      </c>
    </row>
    <row r="6067" spans="1:6" ht="40.5">
      <c r="A6067" s="201" t="s">
        <v>13793</v>
      </c>
      <c r="B6067" s="204" t="s">
        <v>13794</v>
      </c>
      <c r="C6067" s="201" t="s">
        <v>31</v>
      </c>
      <c r="D6067" s="205" t="s">
        <v>17826</v>
      </c>
      <c r="E6067" s="202" t="s">
        <v>18406</v>
      </c>
      <c r="F6067" s="205" t="s">
        <v>15404</v>
      </c>
    </row>
    <row r="6068" spans="1:6" ht="27">
      <c r="A6068" s="201" t="s">
        <v>13795</v>
      </c>
      <c r="B6068" s="204" t="s">
        <v>13796</v>
      </c>
      <c r="C6068" s="201" t="s">
        <v>31</v>
      </c>
      <c r="D6068" s="205" t="s">
        <v>12891</v>
      </c>
      <c r="E6068" s="202" t="s">
        <v>18406</v>
      </c>
      <c r="F6068" s="205" t="s">
        <v>8694</v>
      </c>
    </row>
    <row r="6069" spans="1:6" ht="27">
      <c r="A6069" s="201" t="s">
        <v>13797</v>
      </c>
      <c r="B6069" s="204" t="s">
        <v>13798</v>
      </c>
      <c r="C6069" s="201" t="s">
        <v>31</v>
      </c>
      <c r="D6069" s="205">
        <v>21.05</v>
      </c>
      <c r="E6069" s="202" t="s">
        <v>18406</v>
      </c>
      <c r="F6069" s="205">
        <v>22.32</v>
      </c>
    </row>
    <row r="6070" spans="1:6" ht="40.5">
      <c r="A6070" s="201" t="s">
        <v>13799</v>
      </c>
      <c r="B6070" s="204" t="s">
        <v>13800</v>
      </c>
      <c r="C6070" s="201" t="s">
        <v>31</v>
      </c>
      <c r="D6070" s="205" t="s">
        <v>22775</v>
      </c>
      <c r="E6070" s="202" t="s">
        <v>18406</v>
      </c>
      <c r="F6070" s="205" t="s">
        <v>24713</v>
      </c>
    </row>
    <row r="6071" spans="1:6" ht="27">
      <c r="A6071" s="201" t="s">
        <v>13801</v>
      </c>
      <c r="B6071" s="204" t="s">
        <v>13802</v>
      </c>
      <c r="C6071" s="201" t="s">
        <v>31</v>
      </c>
      <c r="D6071" s="205" t="s">
        <v>1577</v>
      </c>
      <c r="E6071" s="202" t="s">
        <v>18406</v>
      </c>
      <c r="F6071" s="205" t="s">
        <v>10359</v>
      </c>
    </row>
    <row r="6072" spans="1:6" ht="27">
      <c r="A6072" s="201" t="s">
        <v>13803</v>
      </c>
      <c r="B6072" s="204" t="s">
        <v>13804</v>
      </c>
      <c r="C6072" s="201" t="s">
        <v>217</v>
      </c>
      <c r="D6072" s="205" t="s">
        <v>19472</v>
      </c>
      <c r="E6072" s="202" t="s">
        <v>18406</v>
      </c>
      <c r="F6072" s="205" t="s">
        <v>3156</v>
      </c>
    </row>
    <row r="6073" spans="1:6" ht="54">
      <c r="A6073" s="201" t="s">
        <v>13805</v>
      </c>
      <c r="B6073" s="204" t="s">
        <v>13806</v>
      </c>
      <c r="C6073" s="201" t="s">
        <v>31</v>
      </c>
      <c r="D6073" s="205" t="s">
        <v>12288</v>
      </c>
      <c r="E6073" s="202" t="s">
        <v>18406</v>
      </c>
      <c r="F6073" s="205" t="s">
        <v>3808</v>
      </c>
    </row>
    <row r="6074" spans="1:6" ht="54">
      <c r="A6074" s="201" t="s">
        <v>13807</v>
      </c>
      <c r="B6074" s="204" t="s">
        <v>13808</v>
      </c>
      <c r="C6074" s="201" t="s">
        <v>31</v>
      </c>
      <c r="D6074" s="205" t="s">
        <v>17917</v>
      </c>
      <c r="E6074" s="202" t="s">
        <v>18406</v>
      </c>
      <c r="F6074" s="205" t="s">
        <v>6330</v>
      </c>
    </row>
    <row r="6075" spans="1:6" ht="67.5">
      <c r="A6075" s="201" t="s">
        <v>13809</v>
      </c>
      <c r="B6075" s="204" t="s">
        <v>13810</v>
      </c>
      <c r="C6075" s="201" t="s">
        <v>31</v>
      </c>
      <c r="D6075" s="205" t="s">
        <v>24714</v>
      </c>
      <c r="E6075" s="202" t="s">
        <v>18406</v>
      </c>
      <c r="F6075" s="205" t="s">
        <v>6645</v>
      </c>
    </row>
    <row r="6076" spans="1:6" ht="67.5">
      <c r="A6076" s="201">
        <v>100722</v>
      </c>
      <c r="B6076" s="204" t="s">
        <v>13812</v>
      </c>
      <c r="C6076" s="201" t="s">
        <v>31</v>
      </c>
      <c r="D6076" s="205">
        <v>21.97</v>
      </c>
      <c r="E6076" s="202" t="s">
        <v>18406</v>
      </c>
      <c r="F6076" s="205">
        <v>23.87</v>
      </c>
    </row>
    <row r="6077" spans="1:6" ht="67.5">
      <c r="A6077" s="201" t="s">
        <v>13813</v>
      </c>
      <c r="B6077" s="204" t="s">
        <v>13814</v>
      </c>
      <c r="C6077" s="201" t="s">
        <v>31</v>
      </c>
      <c r="D6077" s="205" t="s">
        <v>6437</v>
      </c>
      <c r="E6077" s="202" t="s">
        <v>18406</v>
      </c>
      <c r="F6077" s="205" t="s">
        <v>13905</v>
      </c>
    </row>
    <row r="6078" spans="1:6" ht="67.5">
      <c r="A6078" s="201" t="s">
        <v>13815</v>
      </c>
      <c r="B6078" s="204" t="s">
        <v>13816</v>
      </c>
      <c r="C6078" s="201" t="s">
        <v>31</v>
      </c>
      <c r="D6078" s="205" t="s">
        <v>12307</v>
      </c>
      <c r="E6078" s="202" t="s">
        <v>18406</v>
      </c>
      <c r="F6078" s="205" t="s">
        <v>11314</v>
      </c>
    </row>
    <row r="6079" spans="1:6" ht="67.5">
      <c r="A6079" s="201" t="s">
        <v>13818</v>
      </c>
      <c r="B6079" s="204" t="s">
        <v>13819</v>
      </c>
      <c r="C6079" s="201" t="s">
        <v>31</v>
      </c>
      <c r="D6079" s="205" t="s">
        <v>24715</v>
      </c>
      <c r="E6079" s="202" t="s">
        <v>18406</v>
      </c>
      <c r="F6079" s="205" t="s">
        <v>18060</v>
      </c>
    </row>
    <row r="6080" spans="1:6" ht="81">
      <c r="A6080" s="201" t="s">
        <v>13820</v>
      </c>
      <c r="B6080" s="204" t="s">
        <v>13821</v>
      </c>
      <c r="C6080" s="201" t="s">
        <v>31</v>
      </c>
      <c r="D6080" s="205" t="s">
        <v>24375</v>
      </c>
      <c r="E6080" s="202" t="s">
        <v>18406</v>
      </c>
      <c r="F6080" s="205" t="s">
        <v>18439</v>
      </c>
    </row>
    <row r="6081" spans="1:6" ht="54">
      <c r="A6081" s="201" t="s">
        <v>13822</v>
      </c>
      <c r="B6081" s="204" t="s">
        <v>13823</v>
      </c>
      <c r="C6081" s="201" t="s">
        <v>31</v>
      </c>
      <c r="D6081" s="205" t="s">
        <v>17556</v>
      </c>
      <c r="E6081" s="202" t="s">
        <v>18406</v>
      </c>
      <c r="F6081" s="205" t="s">
        <v>24716</v>
      </c>
    </row>
    <row r="6082" spans="1:6" ht="54">
      <c r="A6082" s="201" t="s">
        <v>13824</v>
      </c>
      <c r="B6082" s="204" t="s">
        <v>13825</v>
      </c>
      <c r="C6082" s="201" t="s">
        <v>31</v>
      </c>
      <c r="D6082" s="205" t="s">
        <v>11077</v>
      </c>
      <c r="E6082" s="202" t="s">
        <v>18406</v>
      </c>
      <c r="F6082" s="205" t="s">
        <v>17892</v>
      </c>
    </row>
    <row r="6083" spans="1:6" ht="54">
      <c r="A6083" s="201" t="s">
        <v>13827</v>
      </c>
      <c r="B6083" s="204" t="s">
        <v>13828</v>
      </c>
      <c r="C6083" s="201" t="s">
        <v>31</v>
      </c>
      <c r="D6083" s="205" t="s">
        <v>9241</v>
      </c>
      <c r="E6083" s="202" t="s">
        <v>18406</v>
      </c>
      <c r="F6083" s="205" t="s">
        <v>6489</v>
      </c>
    </row>
    <row r="6084" spans="1:6" ht="54">
      <c r="A6084" s="201" t="s">
        <v>13830</v>
      </c>
      <c r="B6084" s="204" t="s">
        <v>13831</v>
      </c>
      <c r="C6084" s="201" t="s">
        <v>31</v>
      </c>
      <c r="D6084" s="205" t="s">
        <v>7129</v>
      </c>
      <c r="E6084" s="202" t="s">
        <v>18406</v>
      </c>
      <c r="F6084" s="205" t="s">
        <v>17827</v>
      </c>
    </row>
    <row r="6085" spans="1:6" ht="54">
      <c r="A6085" s="201" t="s">
        <v>13832</v>
      </c>
      <c r="B6085" s="204" t="s">
        <v>13833</v>
      </c>
      <c r="C6085" s="201" t="s">
        <v>31</v>
      </c>
      <c r="D6085" s="205" t="s">
        <v>5621</v>
      </c>
      <c r="E6085" s="202" t="s">
        <v>18406</v>
      </c>
      <c r="F6085" s="205" t="s">
        <v>17899</v>
      </c>
    </row>
    <row r="6086" spans="1:6" ht="67.5">
      <c r="A6086" s="201" t="s">
        <v>13835</v>
      </c>
      <c r="B6086" s="204" t="s">
        <v>13836</v>
      </c>
      <c r="C6086" s="201" t="s">
        <v>31</v>
      </c>
      <c r="D6086" s="205" t="s">
        <v>6632</v>
      </c>
      <c r="E6086" s="202" t="s">
        <v>18406</v>
      </c>
      <c r="F6086" s="205" t="s">
        <v>17570</v>
      </c>
    </row>
    <row r="6087" spans="1:6" ht="54">
      <c r="A6087" s="201" t="s">
        <v>13837</v>
      </c>
      <c r="B6087" s="204" t="s">
        <v>13838</v>
      </c>
      <c r="C6087" s="201" t="s">
        <v>31</v>
      </c>
      <c r="D6087" s="205" t="s">
        <v>6560</v>
      </c>
      <c r="E6087" s="202" t="s">
        <v>18406</v>
      </c>
      <c r="F6087" s="205" t="s">
        <v>12823</v>
      </c>
    </row>
    <row r="6088" spans="1:6" ht="67.5">
      <c r="A6088" s="201" t="s">
        <v>13839</v>
      </c>
      <c r="B6088" s="204" t="s">
        <v>13840</v>
      </c>
      <c r="C6088" s="201" t="s">
        <v>31</v>
      </c>
      <c r="D6088" s="205" t="s">
        <v>8537</v>
      </c>
      <c r="E6088" s="202" t="s">
        <v>18406</v>
      </c>
      <c r="F6088" s="205" t="s">
        <v>21580</v>
      </c>
    </row>
    <row r="6089" spans="1:6" ht="67.5">
      <c r="A6089" s="201" t="s">
        <v>13842</v>
      </c>
      <c r="B6089" s="204" t="s">
        <v>13843</v>
      </c>
      <c r="C6089" s="201" t="s">
        <v>31</v>
      </c>
      <c r="D6089" s="205" t="s">
        <v>5618</v>
      </c>
      <c r="E6089" s="202" t="s">
        <v>18406</v>
      </c>
      <c r="F6089" s="205" t="s">
        <v>273</v>
      </c>
    </row>
    <row r="6090" spans="1:6" ht="67.5">
      <c r="A6090" s="201" t="s">
        <v>13844</v>
      </c>
      <c r="B6090" s="204" t="s">
        <v>13845</v>
      </c>
      <c r="C6090" s="201" t="s">
        <v>31</v>
      </c>
      <c r="D6090" s="205" t="s">
        <v>6311</v>
      </c>
      <c r="E6090" s="202" t="s">
        <v>18406</v>
      </c>
      <c r="F6090" s="205" t="s">
        <v>894</v>
      </c>
    </row>
    <row r="6091" spans="1:6" ht="67.5">
      <c r="A6091" s="201" t="s">
        <v>13846</v>
      </c>
      <c r="B6091" s="204" t="s">
        <v>13847</v>
      </c>
      <c r="C6091" s="201" t="s">
        <v>31</v>
      </c>
      <c r="D6091" s="205" t="s">
        <v>17567</v>
      </c>
      <c r="E6091" s="202" t="s">
        <v>18406</v>
      </c>
      <c r="F6091" s="205" t="s">
        <v>17077</v>
      </c>
    </row>
    <row r="6092" spans="1:6" ht="81">
      <c r="A6092" s="201" t="s">
        <v>13848</v>
      </c>
      <c r="B6092" s="204" t="s">
        <v>13849</v>
      </c>
      <c r="C6092" s="201" t="s">
        <v>31</v>
      </c>
      <c r="D6092" s="205" t="s">
        <v>17375</v>
      </c>
      <c r="E6092" s="202" t="s">
        <v>18406</v>
      </c>
      <c r="F6092" s="205" t="s">
        <v>17680</v>
      </c>
    </row>
    <row r="6093" spans="1:6" ht="67.5">
      <c r="A6093" s="201" t="s">
        <v>13851</v>
      </c>
      <c r="B6093" s="204" t="s">
        <v>13852</v>
      </c>
      <c r="C6093" s="201" t="s">
        <v>31</v>
      </c>
      <c r="D6093" s="205" t="s">
        <v>5751</v>
      </c>
      <c r="E6093" s="202" t="s">
        <v>18406</v>
      </c>
      <c r="F6093" s="205" t="s">
        <v>860</v>
      </c>
    </row>
    <row r="6094" spans="1:6" ht="67.5">
      <c r="A6094" s="201" t="s">
        <v>13853</v>
      </c>
      <c r="B6094" s="204" t="s">
        <v>13854</v>
      </c>
      <c r="C6094" s="201" t="s">
        <v>31</v>
      </c>
      <c r="D6094" s="205" t="s">
        <v>22720</v>
      </c>
      <c r="E6094" s="202" t="s">
        <v>18406</v>
      </c>
      <c r="F6094" s="205" t="s">
        <v>12325</v>
      </c>
    </row>
    <row r="6095" spans="1:6" ht="67.5">
      <c r="A6095" s="201" t="s">
        <v>13856</v>
      </c>
      <c r="B6095" s="204" t="s">
        <v>13857</v>
      </c>
      <c r="C6095" s="201" t="s">
        <v>31</v>
      </c>
      <c r="D6095" s="205" t="s">
        <v>23509</v>
      </c>
      <c r="E6095" s="202" t="s">
        <v>18406</v>
      </c>
      <c r="F6095" s="205" t="s">
        <v>12372</v>
      </c>
    </row>
    <row r="6096" spans="1:6" ht="81">
      <c r="A6096" s="201" t="s">
        <v>13858</v>
      </c>
      <c r="B6096" s="204" t="s">
        <v>13859</v>
      </c>
      <c r="C6096" s="201" t="s">
        <v>31</v>
      </c>
      <c r="D6096" s="205" t="s">
        <v>6486</v>
      </c>
      <c r="E6096" s="202" t="s">
        <v>18406</v>
      </c>
      <c r="F6096" s="205" t="s">
        <v>17355</v>
      </c>
    </row>
    <row r="6097" spans="1:6" ht="67.5">
      <c r="A6097" s="201" t="s">
        <v>13860</v>
      </c>
      <c r="B6097" s="204" t="s">
        <v>13861</v>
      </c>
      <c r="C6097" s="201" t="s">
        <v>31</v>
      </c>
      <c r="D6097" s="205" t="s">
        <v>22750</v>
      </c>
      <c r="E6097" s="202" t="s">
        <v>18406</v>
      </c>
      <c r="F6097" s="205" t="s">
        <v>505</v>
      </c>
    </row>
    <row r="6098" spans="1:6" ht="67.5">
      <c r="A6098" s="201" t="s">
        <v>13862</v>
      </c>
      <c r="B6098" s="204" t="s">
        <v>13863</v>
      </c>
      <c r="C6098" s="201" t="s">
        <v>31</v>
      </c>
      <c r="D6098" s="205" t="s">
        <v>8564</v>
      </c>
      <c r="E6098" s="202" t="s">
        <v>18406</v>
      </c>
      <c r="F6098" s="205" t="s">
        <v>6409</v>
      </c>
    </row>
    <row r="6099" spans="1:6" ht="67.5">
      <c r="A6099" s="201" t="s">
        <v>13864</v>
      </c>
      <c r="B6099" s="204" t="s">
        <v>13865</v>
      </c>
      <c r="C6099" s="201" t="s">
        <v>31</v>
      </c>
      <c r="D6099" s="205" t="s">
        <v>12079</v>
      </c>
      <c r="E6099" s="202" t="s">
        <v>18406</v>
      </c>
      <c r="F6099" s="205" t="s">
        <v>24717</v>
      </c>
    </row>
    <row r="6100" spans="1:6" ht="81">
      <c r="A6100" s="201" t="s">
        <v>13867</v>
      </c>
      <c r="B6100" s="204" t="s">
        <v>13868</v>
      </c>
      <c r="C6100" s="201" t="s">
        <v>31</v>
      </c>
      <c r="D6100" s="205" t="s">
        <v>2578</v>
      </c>
      <c r="E6100" s="202" t="s">
        <v>18406</v>
      </c>
      <c r="F6100" s="205" t="s">
        <v>17786</v>
      </c>
    </row>
    <row r="6101" spans="1:6" ht="54">
      <c r="A6101" s="201" t="s">
        <v>13869</v>
      </c>
      <c r="B6101" s="204" t="s">
        <v>13870</v>
      </c>
      <c r="C6101" s="201" t="s">
        <v>31</v>
      </c>
      <c r="D6101" s="205" t="s">
        <v>24718</v>
      </c>
      <c r="E6101" s="202" t="s">
        <v>18406</v>
      </c>
      <c r="F6101" s="205" t="s">
        <v>17214</v>
      </c>
    </row>
    <row r="6102" spans="1:6" ht="54">
      <c r="A6102" s="201" t="s">
        <v>13872</v>
      </c>
      <c r="B6102" s="204" t="s">
        <v>13873</v>
      </c>
      <c r="C6102" s="201" t="s">
        <v>31</v>
      </c>
      <c r="D6102" s="205" t="s">
        <v>6003</v>
      </c>
      <c r="E6102" s="202" t="s">
        <v>18406</v>
      </c>
      <c r="F6102" s="205" t="s">
        <v>24719</v>
      </c>
    </row>
    <row r="6103" spans="1:6" ht="54">
      <c r="A6103" s="201" t="s">
        <v>13874</v>
      </c>
      <c r="B6103" s="204" t="s">
        <v>13875</v>
      </c>
      <c r="C6103" s="201" t="s">
        <v>31</v>
      </c>
      <c r="D6103" s="205" t="s">
        <v>24720</v>
      </c>
      <c r="E6103" s="202" t="s">
        <v>18406</v>
      </c>
      <c r="F6103" s="205" t="s">
        <v>10563</v>
      </c>
    </row>
    <row r="6104" spans="1:6" ht="67.5">
      <c r="A6104" s="201" t="s">
        <v>13876</v>
      </c>
      <c r="B6104" s="204" t="s">
        <v>13877</v>
      </c>
      <c r="C6104" s="201" t="s">
        <v>31</v>
      </c>
      <c r="D6104" s="205" t="s">
        <v>2756</v>
      </c>
      <c r="E6104" s="202" t="s">
        <v>18406</v>
      </c>
      <c r="F6104" s="205" t="s">
        <v>10402</v>
      </c>
    </row>
    <row r="6105" spans="1:6" ht="67.5">
      <c r="A6105" s="201" t="s">
        <v>13878</v>
      </c>
      <c r="B6105" s="204" t="s">
        <v>13879</v>
      </c>
      <c r="C6105" s="201" t="s">
        <v>31</v>
      </c>
      <c r="D6105" s="205" t="s">
        <v>24721</v>
      </c>
      <c r="E6105" s="202" t="s">
        <v>18406</v>
      </c>
      <c r="F6105" s="205" t="s">
        <v>24722</v>
      </c>
    </row>
    <row r="6106" spans="1:6" ht="81">
      <c r="A6106" s="201">
        <v>100758</v>
      </c>
      <c r="B6106" s="204" t="s">
        <v>13880</v>
      </c>
      <c r="C6106" s="201" t="s">
        <v>31</v>
      </c>
      <c r="D6106" s="306">
        <v>45.1</v>
      </c>
      <c r="E6106" s="202" t="s">
        <v>18406</v>
      </c>
      <c r="F6106" s="205">
        <v>48.91</v>
      </c>
    </row>
    <row r="6107" spans="1:6" ht="67.5">
      <c r="A6107" s="201" t="s">
        <v>13881</v>
      </c>
      <c r="B6107" s="204" t="s">
        <v>13882</v>
      </c>
      <c r="C6107" s="201" t="s">
        <v>31</v>
      </c>
      <c r="D6107" s="205" t="s">
        <v>23303</v>
      </c>
      <c r="E6107" s="202" t="s">
        <v>18406</v>
      </c>
      <c r="F6107" s="205" t="s">
        <v>24723</v>
      </c>
    </row>
    <row r="6108" spans="1:6" ht="81">
      <c r="A6108" s="201" t="s">
        <v>13883</v>
      </c>
      <c r="B6108" s="204" t="s">
        <v>13884</v>
      </c>
      <c r="C6108" s="201" t="s">
        <v>31</v>
      </c>
      <c r="D6108" s="205" t="s">
        <v>755</v>
      </c>
      <c r="E6108" s="202" t="s">
        <v>18406</v>
      </c>
      <c r="F6108" s="205" t="s">
        <v>18635</v>
      </c>
    </row>
    <row r="6109" spans="1:6" ht="67.5">
      <c r="A6109" s="201" t="s">
        <v>13885</v>
      </c>
      <c r="B6109" s="204" t="s">
        <v>13886</v>
      </c>
      <c r="C6109" s="201" t="s">
        <v>31</v>
      </c>
      <c r="D6109" s="205" t="s">
        <v>22744</v>
      </c>
      <c r="E6109" s="202" t="s">
        <v>18406</v>
      </c>
      <c r="F6109" s="205" t="s">
        <v>13944</v>
      </c>
    </row>
    <row r="6110" spans="1:6" ht="81">
      <c r="A6110" s="201" t="s">
        <v>13888</v>
      </c>
      <c r="B6110" s="204" t="s">
        <v>13889</v>
      </c>
      <c r="C6110" s="201" t="s">
        <v>31</v>
      </c>
      <c r="D6110" s="205" t="s">
        <v>23021</v>
      </c>
      <c r="E6110" s="202" t="s">
        <v>18406</v>
      </c>
      <c r="F6110" s="205" t="s">
        <v>17113</v>
      </c>
    </row>
    <row r="6111" spans="1:6" ht="27">
      <c r="A6111" s="201" t="s">
        <v>13891</v>
      </c>
      <c r="B6111" s="204" t="s">
        <v>13892</v>
      </c>
      <c r="C6111" s="201" t="s">
        <v>31</v>
      </c>
      <c r="D6111" s="205" t="s">
        <v>17754</v>
      </c>
      <c r="E6111" s="202" t="s">
        <v>18406</v>
      </c>
      <c r="F6111" s="205" t="s">
        <v>24724</v>
      </c>
    </row>
    <row r="6112" spans="1:6" ht="27">
      <c r="A6112" s="201" t="s">
        <v>13894</v>
      </c>
      <c r="B6112" s="204" t="s">
        <v>13895</v>
      </c>
      <c r="C6112" s="201" t="s">
        <v>31</v>
      </c>
      <c r="D6112" s="205" t="s">
        <v>14411</v>
      </c>
      <c r="E6112" s="202" t="s">
        <v>18406</v>
      </c>
      <c r="F6112" s="205" t="s">
        <v>24725</v>
      </c>
    </row>
    <row r="6113" spans="1:6" ht="40.5">
      <c r="A6113" s="201" t="s">
        <v>13896</v>
      </c>
      <c r="B6113" s="204" t="s">
        <v>13897</v>
      </c>
      <c r="C6113" s="201" t="s">
        <v>31</v>
      </c>
      <c r="D6113" s="205" t="s">
        <v>10520</v>
      </c>
      <c r="E6113" s="202" t="s">
        <v>18406</v>
      </c>
      <c r="F6113" s="205" t="s">
        <v>24726</v>
      </c>
    </row>
    <row r="6114" spans="1:6" ht="40.5">
      <c r="A6114" s="201" t="s">
        <v>13898</v>
      </c>
      <c r="B6114" s="204" t="s">
        <v>13899</v>
      </c>
      <c r="C6114" s="201" t="s">
        <v>31</v>
      </c>
      <c r="D6114" s="205" t="s">
        <v>2967</v>
      </c>
      <c r="E6114" s="202" t="s">
        <v>18406</v>
      </c>
      <c r="F6114" s="205" t="s">
        <v>24727</v>
      </c>
    </row>
    <row r="6115" spans="1:6" ht="40.5">
      <c r="A6115" s="201" t="s">
        <v>13900</v>
      </c>
      <c r="B6115" s="204" t="s">
        <v>13901</v>
      </c>
      <c r="C6115" s="201" t="s">
        <v>31</v>
      </c>
      <c r="D6115" s="205" t="s">
        <v>21857</v>
      </c>
      <c r="E6115" s="202" t="s">
        <v>18406</v>
      </c>
      <c r="F6115" s="205" t="s">
        <v>24728</v>
      </c>
    </row>
    <row r="6116" spans="1:6" ht="40.5">
      <c r="A6116" s="201" t="s">
        <v>13903</v>
      </c>
      <c r="B6116" s="204" t="s">
        <v>13904</v>
      </c>
      <c r="C6116" s="201" t="s">
        <v>217</v>
      </c>
      <c r="D6116" s="205" t="s">
        <v>22743</v>
      </c>
      <c r="E6116" s="202" t="s">
        <v>18406</v>
      </c>
      <c r="F6116" s="205" t="s">
        <v>12595</v>
      </c>
    </row>
    <row r="6117" spans="1:6" ht="40.5">
      <c r="A6117" s="201" t="s">
        <v>13906</v>
      </c>
      <c r="B6117" s="204" t="s">
        <v>13907</v>
      </c>
      <c r="C6117" s="201" t="s">
        <v>217</v>
      </c>
      <c r="D6117" s="205" t="s">
        <v>14348</v>
      </c>
      <c r="E6117" s="202" t="s">
        <v>18406</v>
      </c>
      <c r="F6117" s="205" t="s">
        <v>1416</v>
      </c>
    </row>
    <row r="6118" spans="1:6" ht="27">
      <c r="A6118" s="201" t="s">
        <v>13908</v>
      </c>
      <c r="B6118" s="204" t="s">
        <v>13909</v>
      </c>
      <c r="C6118" s="201" t="s">
        <v>217</v>
      </c>
      <c r="D6118" s="205" t="s">
        <v>2179</v>
      </c>
      <c r="E6118" s="202" t="s">
        <v>18406</v>
      </c>
      <c r="F6118" s="205" t="s">
        <v>2182</v>
      </c>
    </row>
    <row r="6119" spans="1:6" ht="27">
      <c r="A6119" s="201" t="s">
        <v>13911</v>
      </c>
      <c r="B6119" s="204" t="s">
        <v>13912</v>
      </c>
      <c r="C6119" s="201" t="s">
        <v>31</v>
      </c>
      <c r="D6119" s="205" t="s">
        <v>3142</v>
      </c>
      <c r="E6119" s="202" t="s">
        <v>18406</v>
      </c>
      <c r="F6119" s="205" t="s">
        <v>406</v>
      </c>
    </row>
    <row r="6120" spans="1:6" ht="40.5">
      <c r="A6120" s="201" t="s">
        <v>13914</v>
      </c>
      <c r="B6120" s="204" t="s">
        <v>13915</v>
      </c>
      <c r="C6120" s="201" t="s">
        <v>217</v>
      </c>
      <c r="D6120" s="205" t="s">
        <v>12360</v>
      </c>
      <c r="E6120" s="202" t="s">
        <v>18406</v>
      </c>
      <c r="F6120" s="205" t="s">
        <v>14878</v>
      </c>
    </row>
    <row r="6121" spans="1:6" ht="40.5">
      <c r="A6121" s="201" t="s">
        <v>13916</v>
      </c>
      <c r="B6121" s="204" t="s">
        <v>13917</v>
      </c>
      <c r="C6121" s="201" t="s">
        <v>31</v>
      </c>
      <c r="D6121" s="205" t="s">
        <v>17799</v>
      </c>
      <c r="E6121" s="202" t="s">
        <v>18406</v>
      </c>
      <c r="F6121" s="205" t="s">
        <v>24729</v>
      </c>
    </row>
    <row r="6122" spans="1:6" ht="40.5">
      <c r="A6122" s="201" t="s">
        <v>13918</v>
      </c>
      <c r="B6122" s="204" t="s">
        <v>13919</v>
      </c>
      <c r="C6122" s="201" t="s">
        <v>217</v>
      </c>
      <c r="D6122" s="205" t="s">
        <v>24730</v>
      </c>
      <c r="E6122" s="202" t="s">
        <v>18406</v>
      </c>
      <c r="F6122" s="205" t="s">
        <v>17092</v>
      </c>
    </row>
    <row r="6123" spans="1:6" ht="40.5">
      <c r="A6123" s="201" t="s">
        <v>13921</v>
      </c>
      <c r="B6123" s="204" t="s">
        <v>13922</v>
      </c>
      <c r="C6123" s="201" t="s">
        <v>217</v>
      </c>
      <c r="D6123" s="205" t="s">
        <v>8526</v>
      </c>
      <c r="E6123" s="202" t="s">
        <v>18406</v>
      </c>
      <c r="F6123" s="205" t="s">
        <v>17513</v>
      </c>
    </row>
    <row r="6124" spans="1:6" ht="40.5">
      <c r="A6124" s="201" t="s">
        <v>13924</v>
      </c>
      <c r="B6124" s="204" t="s">
        <v>13925</v>
      </c>
      <c r="C6124" s="201" t="s">
        <v>217</v>
      </c>
      <c r="D6124" s="205" t="s">
        <v>12285</v>
      </c>
      <c r="E6124" s="202" t="s">
        <v>18406</v>
      </c>
      <c r="F6124" s="205" t="s">
        <v>17749</v>
      </c>
    </row>
    <row r="6125" spans="1:6" ht="40.5">
      <c r="A6125" s="201" t="s">
        <v>13926</v>
      </c>
      <c r="B6125" s="204" t="s">
        <v>13927</v>
      </c>
      <c r="C6125" s="201" t="s">
        <v>217</v>
      </c>
      <c r="D6125" s="205" t="s">
        <v>22638</v>
      </c>
      <c r="E6125" s="202" t="s">
        <v>18406</v>
      </c>
      <c r="F6125" s="205" t="s">
        <v>17801</v>
      </c>
    </row>
    <row r="6126" spans="1:6" ht="40.5">
      <c r="A6126" s="201" t="s">
        <v>13929</v>
      </c>
      <c r="B6126" s="204" t="s">
        <v>13930</v>
      </c>
      <c r="C6126" s="201" t="s">
        <v>31</v>
      </c>
      <c r="D6126" s="205" t="s">
        <v>23313</v>
      </c>
      <c r="E6126" s="202" t="s">
        <v>18406</v>
      </c>
      <c r="F6126" s="205" t="s">
        <v>17057</v>
      </c>
    </row>
    <row r="6127" spans="1:6" ht="54">
      <c r="A6127" s="201" t="s">
        <v>13931</v>
      </c>
      <c r="B6127" s="204" t="s">
        <v>13932</v>
      </c>
      <c r="C6127" s="201" t="s">
        <v>31</v>
      </c>
      <c r="D6127" s="205" t="s">
        <v>17374</v>
      </c>
      <c r="E6127" s="202" t="s">
        <v>18406</v>
      </c>
      <c r="F6127" s="205" t="s">
        <v>13542</v>
      </c>
    </row>
    <row r="6128" spans="1:6" ht="67.5">
      <c r="A6128" s="201" t="s">
        <v>13933</v>
      </c>
      <c r="B6128" s="204" t="s">
        <v>13934</v>
      </c>
      <c r="C6128" s="201" t="s">
        <v>217</v>
      </c>
      <c r="D6128" s="205" t="s">
        <v>258</v>
      </c>
      <c r="E6128" s="202" t="s">
        <v>18406</v>
      </c>
      <c r="F6128" s="205" t="s">
        <v>8626</v>
      </c>
    </row>
    <row r="6129" spans="1:6" ht="40.5">
      <c r="A6129" s="201" t="s">
        <v>13935</v>
      </c>
      <c r="B6129" s="204" t="s">
        <v>13936</v>
      </c>
      <c r="C6129" s="201" t="s">
        <v>31</v>
      </c>
      <c r="D6129" s="205" t="s">
        <v>17948</v>
      </c>
      <c r="E6129" s="202" t="s">
        <v>18406</v>
      </c>
      <c r="F6129" s="205" t="s">
        <v>4959</v>
      </c>
    </row>
    <row r="6130" spans="1:6" ht="40.5">
      <c r="A6130" s="201" t="s">
        <v>13937</v>
      </c>
      <c r="B6130" s="204" t="s">
        <v>13938</v>
      </c>
      <c r="C6130" s="201" t="s">
        <v>31</v>
      </c>
      <c r="D6130" s="205" t="s">
        <v>20674</v>
      </c>
      <c r="E6130" s="202" t="s">
        <v>18406</v>
      </c>
      <c r="F6130" s="205" t="s">
        <v>24731</v>
      </c>
    </row>
    <row r="6131" spans="1:6" ht="54">
      <c r="A6131" s="201" t="s">
        <v>13939</v>
      </c>
      <c r="B6131" s="204" t="s">
        <v>13940</v>
      </c>
      <c r="C6131" s="201" t="s">
        <v>31</v>
      </c>
      <c r="D6131" s="205" t="s">
        <v>22980</v>
      </c>
      <c r="E6131" s="202" t="s">
        <v>18406</v>
      </c>
      <c r="F6131" s="205" t="s">
        <v>24732</v>
      </c>
    </row>
    <row r="6132" spans="1:6" ht="54">
      <c r="A6132" s="201" t="s">
        <v>13942</v>
      </c>
      <c r="B6132" s="204" t="s">
        <v>13943</v>
      </c>
      <c r="C6132" s="201" t="s">
        <v>31</v>
      </c>
      <c r="D6132" s="205" t="s">
        <v>24733</v>
      </c>
      <c r="E6132" s="202" t="s">
        <v>18406</v>
      </c>
      <c r="F6132" s="205" t="s">
        <v>24734</v>
      </c>
    </row>
    <row r="6133" spans="1:6" ht="27">
      <c r="A6133" s="201" t="s">
        <v>13945</v>
      </c>
      <c r="B6133" s="204" t="s">
        <v>13946</v>
      </c>
      <c r="C6133" s="201" t="s">
        <v>31</v>
      </c>
      <c r="D6133" s="205" t="s">
        <v>24735</v>
      </c>
      <c r="E6133" s="202" t="s">
        <v>18406</v>
      </c>
      <c r="F6133" s="205" t="s">
        <v>24736</v>
      </c>
    </row>
    <row r="6134" spans="1:6" ht="27">
      <c r="A6134" s="201" t="s">
        <v>13947</v>
      </c>
      <c r="B6134" s="204" t="s">
        <v>13948</v>
      </c>
      <c r="C6134" s="201" t="s">
        <v>31</v>
      </c>
      <c r="D6134" s="205" t="s">
        <v>24737</v>
      </c>
      <c r="E6134" s="202" t="s">
        <v>18406</v>
      </c>
      <c r="F6134" s="205" t="s">
        <v>24738</v>
      </c>
    </row>
    <row r="6135" spans="1:6" ht="27">
      <c r="A6135" s="201" t="s">
        <v>13949</v>
      </c>
      <c r="B6135" s="204" t="s">
        <v>13950</v>
      </c>
      <c r="C6135" s="201" t="s">
        <v>31</v>
      </c>
      <c r="D6135" s="205" t="s">
        <v>5363</v>
      </c>
      <c r="E6135" s="202" t="s">
        <v>18406</v>
      </c>
      <c r="F6135" s="205" t="s">
        <v>24739</v>
      </c>
    </row>
    <row r="6136" spans="1:6" ht="54">
      <c r="A6136" s="201" t="s">
        <v>13951</v>
      </c>
      <c r="B6136" s="204" t="s">
        <v>13952</v>
      </c>
      <c r="C6136" s="201" t="s">
        <v>31</v>
      </c>
      <c r="D6136" s="205" t="s">
        <v>17862</v>
      </c>
      <c r="E6136" s="202" t="s">
        <v>18406</v>
      </c>
      <c r="F6136" s="205" t="s">
        <v>24740</v>
      </c>
    </row>
    <row r="6137" spans="1:6" ht="54">
      <c r="A6137" s="201" t="s">
        <v>13953</v>
      </c>
      <c r="B6137" s="204" t="s">
        <v>13954</v>
      </c>
      <c r="C6137" s="201" t="s">
        <v>31</v>
      </c>
      <c r="D6137" s="205" t="s">
        <v>24741</v>
      </c>
      <c r="E6137" s="202" t="s">
        <v>18406</v>
      </c>
      <c r="F6137" s="205" t="s">
        <v>24742</v>
      </c>
    </row>
    <row r="6138" spans="1:6" ht="54">
      <c r="A6138" s="201" t="s">
        <v>13955</v>
      </c>
      <c r="B6138" s="204" t="s">
        <v>13956</v>
      </c>
      <c r="C6138" s="201" t="s">
        <v>31</v>
      </c>
      <c r="D6138" s="205" t="s">
        <v>2829</v>
      </c>
      <c r="E6138" s="202" t="s">
        <v>18406</v>
      </c>
      <c r="F6138" s="205" t="s">
        <v>14019</v>
      </c>
    </row>
    <row r="6139" spans="1:6" ht="54">
      <c r="A6139" s="201" t="s">
        <v>13958</v>
      </c>
      <c r="B6139" s="204" t="s">
        <v>13959</v>
      </c>
      <c r="C6139" s="201" t="s">
        <v>31</v>
      </c>
      <c r="D6139" s="205" t="s">
        <v>20674</v>
      </c>
      <c r="E6139" s="202" t="s">
        <v>18406</v>
      </c>
      <c r="F6139" s="205" t="s">
        <v>24743</v>
      </c>
    </row>
    <row r="6140" spans="1:6" ht="54">
      <c r="A6140" s="201" t="s">
        <v>13960</v>
      </c>
      <c r="B6140" s="204" t="s">
        <v>13961</v>
      </c>
      <c r="C6140" s="201" t="s">
        <v>31</v>
      </c>
      <c r="D6140" s="205" t="s">
        <v>24744</v>
      </c>
      <c r="E6140" s="202" t="s">
        <v>18406</v>
      </c>
      <c r="F6140" s="205" t="s">
        <v>24745</v>
      </c>
    </row>
    <row r="6141" spans="1:6" ht="54">
      <c r="A6141" s="201" t="s">
        <v>13962</v>
      </c>
      <c r="B6141" s="204" t="s">
        <v>13963</v>
      </c>
      <c r="C6141" s="201" t="s">
        <v>31</v>
      </c>
      <c r="D6141" s="205" t="s">
        <v>9467</v>
      </c>
      <c r="E6141" s="202" t="s">
        <v>18406</v>
      </c>
      <c r="F6141" s="205" t="s">
        <v>17886</v>
      </c>
    </row>
    <row r="6142" spans="1:6" ht="54">
      <c r="A6142" s="201" t="s">
        <v>13964</v>
      </c>
      <c r="B6142" s="204" t="s">
        <v>13965</v>
      </c>
      <c r="C6142" s="201" t="s">
        <v>31</v>
      </c>
      <c r="D6142" s="205" t="s">
        <v>24605</v>
      </c>
      <c r="E6142" s="202" t="s">
        <v>18406</v>
      </c>
      <c r="F6142" s="205" t="s">
        <v>24746</v>
      </c>
    </row>
    <row r="6143" spans="1:6" ht="54">
      <c r="A6143" s="201" t="s">
        <v>13967</v>
      </c>
      <c r="B6143" s="204" t="s">
        <v>13968</v>
      </c>
      <c r="C6143" s="201" t="s">
        <v>31</v>
      </c>
      <c r="D6143" s="205" t="s">
        <v>24747</v>
      </c>
      <c r="E6143" s="202" t="s">
        <v>18406</v>
      </c>
      <c r="F6143" s="205" t="s">
        <v>24748</v>
      </c>
    </row>
    <row r="6144" spans="1:6" ht="54">
      <c r="A6144" s="201" t="s">
        <v>13969</v>
      </c>
      <c r="B6144" s="204" t="s">
        <v>13970</v>
      </c>
      <c r="C6144" s="201" t="s">
        <v>31</v>
      </c>
      <c r="D6144" s="205" t="s">
        <v>24749</v>
      </c>
      <c r="E6144" s="202" t="s">
        <v>18406</v>
      </c>
      <c r="F6144" s="205" t="s">
        <v>24750</v>
      </c>
    </row>
    <row r="6145" spans="1:6" ht="54">
      <c r="A6145" s="201" t="s">
        <v>13972</v>
      </c>
      <c r="B6145" s="204" t="s">
        <v>13973</v>
      </c>
      <c r="C6145" s="201" t="s">
        <v>31</v>
      </c>
      <c r="D6145" s="205" t="s">
        <v>24751</v>
      </c>
      <c r="E6145" s="202" t="s">
        <v>18406</v>
      </c>
      <c r="F6145" s="205" t="s">
        <v>24752</v>
      </c>
    </row>
    <row r="6146" spans="1:6" ht="54">
      <c r="A6146" s="201" t="s">
        <v>13974</v>
      </c>
      <c r="B6146" s="204" t="s">
        <v>13975</v>
      </c>
      <c r="C6146" s="201" t="s">
        <v>31</v>
      </c>
      <c r="D6146" s="205" t="s">
        <v>24753</v>
      </c>
      <c r="E6146" s="202" t="s">
        <v>18406</v>
      </c>
      <c r="F6146" s="205" t="s">
        <v>24754</v>
      </c>
    </row>
    <row r="6147" spans="1:6" ht="54">
      <c r="A6147" s="201" t="s">
        <v>13976</v>
      </c>
      <c r="B6147" s="204" t="s">
        <v>13977</v>
      </c>
      <c r="C6147" s="201" t="s">
        <v>31</v>
      </c>
      <c r="D6147" s="205" t="s">
        <v>24755</v>
      </c>
      <c r="E6147" s="202" t="s">
        <v>18406</v>
      </c>
      <c r="F6147" s="205" t="s">
        <v>23438</v>
      </c>
    </row>
    <row r="6148" spans="1:6" ht="54">
      <c r="A6148" s="201" t="s">
        <v>13978</v>
      </c>
      <c r="B6148" s="204" t="s">
        <v>13979</v>
      </c>
      <c r="C6148" s="201" t="s">
        <v>31</v>
      </c>
      <c r="D6148" s="205" t="s">
        <v>19075</v>
      </c>
      <c r="E6148" s="202" t="s">
        <v>18406</v>
      </c>
      <c r="F6148" s="205" t="s">
        <v>24756</v>
      </c>
    </row>
    <row r="6149" spans="1:6" ht="54">
      <c r="A6149" s="201" t="s">
        <v>13980</v>
      </c>
      <c r="B6149" s="204" t="s">
        <v>13981</v>
      </c>
      <c r="C6149" s="201" t="s">
        <v>31</v>
      </c>
      <c r="D6149" s="205" t="s">
        <v>17117</v>
      </c>
      <c r="E6149" s="202" t="s">
        <v>18406</v>
      </c>
      <c r="F6149" s="205" t="s">
        <v>9562</v>
      </c>
    </row>
    <row r="6150" spans="1:6" ht="54">
      <c r="A6150" s="201" t="s">
        <v>13983</v>
      </c>
      <c r="B6150" s="204" t="s">
        <v>13984</v>
      </c>
      <c r="C6150" s="201" t="s">
        <v>31</v>
      </c>
      <c r="D6150" s="205" t="s">
        <v>24757</v>
      </c>
      <c r="E6150" s="202" t="s">
        <v>18406</v>
      </c>
      <c r="F6150" s="205" t="s">
        <v>21108</v>
      </c>
    </row>
    <row r="6151" spans="1:6" ht="67.5">
      <c r="A6151" s="201" t="s">
        <v>13986</v>
      </c>
      <c r="B6151" s="204" t="s">
        <v>13987</v>
      </c>
      <c r="C6151" s="201" t="s">
        <v>31</v>
      </c>
      <c r="D6151" s="205" t="s">
        <v>17418</v>
      </c>
      <c r="E6151" s="202" t="s">
        <v>18406</v>
      </c>
      <c r="F6151" s="205" t="s">
        <v>24758</v>
      </c>
    </row>
    <row r="6152" spans="1:6" ht="81">
      <c r="A6152" s="201" t="s">
        <v>13988</v>
      </c>
      <c r="B6152" s="204" t="s">
        <v>13989</v>
      </c>
      <c r="C6152" s="201" t="s">
        <v>31</v>
      </c>
      <c r="D6152" s="205" t="s">
        <v>24759</v>
      </c>
      <c r="E6152" s="202" t="s">
        <v>18406</v>
      </c>
      <c r="F6152" s="205" t="s">
        <v>22969</v>
      </c>
    </row>
    <row r="6153" spans="1:6" ht="54">
      <c r="A6153" s="201" t="s">
        <v>13991</v>
      </c>
      <c r="B6153" s="204" t="s">
        <v>13992</v>
      </c>
      <c r="C6153" s="201" t="s">
        <v>31</v>
      </c>
      <c r="D6153" s="205" t="s">
        <v>17742</v>
      </c>
      <c r="E6153" s="202" t="s">
        <v>18406</v>
      </c>
      <c r="F6153" s="205" t="s">
        <v>24760</v>
      </c>
    </row>
    <row r="6154" spans="1:6" ht="67.5">
      <c r="A6154" s="201" t="s">
        <v>13994</v>
      </c>
      <c r="B6154" s="204" t="s">
        <v>13995</v>
      </c>
      <c r="C6154" s="201" t="s">
        <v>31</v>
      </c>
      <c r="D6154" s="205" t="s">
        <v>24761</v>
      </c>
      <c r="E6154" s="202" t="s">
        <v>18406</v>
      </c>
      <c r="F6154" s="205" t="s">
        <v>24762</v>
      </c>
    </row>
    <row r="6155" spans="1:6" ht="54">
      <c r="A6155" s="201" t="s">
        <v>13997</v>
      </c>
      <c r="B6155" s="204" t="s">
        <v>13998</v>
      </c>
      <c r="C6155" s="201" t="s">
        <v>31</v>
      </c>
      <c r="D6155" s="205" t="s">
        <v>24763</v>
      </c>
      <c r="E6155" s="202" t="s">
        <v>18406</v>
      </c>
      <c r="F6155" s="205" t="s">
        <v>24764</v>
      </c>
    </row>
    <row r="6156" spans="1:6" ht="54">
      <c r="A6156" s="201" t="s">
        <v>13999</v>
      </c>
      <c r="B6156" s="204" t="s">
        <v>14000</v>
      </c>
      <c r="C6156" s="201" t="s">
        <v>31</v>
      </c>
      <c r="D6156" s="205" t="s">
        <v>24765</v>
      </c>
      <c r="E6156" s="202" t="s">
        <v>18406</v>
      </c>
      <c r="F6156" s="205" t="s">
        <v>18612</v>
      </c>
    </row>
    <row r="6157" spans="1:6" ht="54">
      <c r="A6157" s="201" t="s">
        <v>14001</v>
      </c>
      <c r="B6157" s="204" t="s">
        <v>14002</v>
      </c>
      <c r="C6157" s="201" t="s">
        <v>31</v>
      </c>
      <c r="D6157" s="205" t="s">
        <v>21706</v>
      </c>
      <c r="E6157" s="202" t="s">
        <v>18406</v>
      </c>
      <c r="F6157" s="205" t="s">
        <v>17705</v>
      </c>
    </row>
    <row r="6158" spans="1:6" ht="54">
      <c r="A6158" s="201" t="s">
        <v>14003</v>
      </c>
      <c r="B6158" s="204" t="s">
        <v>14004</v>
      </c>
      <c r="C6158" s="201" t="s">
        <v>31</v>
      </c>
      <c r="D6158" s="205" t="s">
        <v>24766</v>
      </c>
      <c r="E6158" s="202" t="s">
        <v>18406</v>
      </c>
      <c r="F6158" s="205" t="s">
        <v>24107</v>
      </c>
    </row>
    <row r="6159" spans="1:6" ht="54">
      <c r="A6159" s="201" t="s">
        <v>14005</v>
      </c>
      <c r="B6159" s="204" t="s">
        <v>14006</v>
      </c>
      <c r="C6159" s="201" t="s">
        <v>31</v>
      </c>
      <c r="D6159" s="205" t="s">
        <v>24767</v>
      </c>
      <c r="E6159" s="202" t="s">
        <v>18406</v>
      </c>
      <c r="F6159" s="205" t="s">
        <v>24768</v>
      </c>
    </row>
    <row r="6160" spans="1:6" ht="54">
      <c r="A6160" s="201" t="s">
        <v>14007</v>
      </c>
      <c r="B6160" s="204" t="s">
        <v>14008</v>
      </c>
      <c r="C6160" s="201" t="s">
        <v>31</v>
      </c>
      <c r="D6160" s="205" t="s">
        <v>24676</v>
      </c>
      <c r="E6160" s="202" t="s">
        <v>18406</v>
      </c>
      <c r="F6160" s="205" t="s">
        <v>18512</v>
      </c>
    </row>
    <row r="6161" spans="1:6" ht="54">
      <c r="A6161" s="201" t="s">
        <v>14009</v>
      </c>
      <c r="B6161" s="204" t="s">
        <v>14010</v>
      </c>
      <c r="C6161" s="201" t="s">
        <v>31</v>
      </c>
      <c r="D6161" s="205" t="s">
        <v>24769</v>
      </c>
      <c r="E6161" s="202" t="s">
        <v>18406</v>
      </c>
      <c r="F6161" s="205" t="s">
        <v>24770</v>
      </c>
    </row>
    <row r="6162" spans="1:6" ht="67.5">
      <c r="A6162" s="201" t="s">
        <v>14011</v>
      </c>
      <c r="B6162" s="204" t="s">
        <v>14012</v>
      </c>
      <c r="C6162" s="201" t="s">
        <v>31</v>
      </c>
      <c r="D6162" s="205" t="s">
        <v>24771</v>
      </c>
      <c r="E6162" s="202" t="s">
        <v>18406</v>
      </c>
      <c r="F6162" s="205" t="s">
        <v>24772</v>
      </c>
    </row>
    <row r="6163" spans="1:6" ht="67.5">
      <c r="A6163" s="201" t="s">
        <v>14013</v>
      </c>
      <c r="B6163" s="204" t="s">
        <v>14014</v>
      </c>
      <c r="C6163" s="201" t="s">
        <v>31</v>
      </c>
      <c r="D6163" s="205" t="s">
        <v>24773</v>
      </c>
      <c r="E6163" s="202" t="s">
        <v>18406</v>
      </c>
      <c r="F6163" s="205" t="s">
        <v>7042</v>
      </c>
    </row>
    <row r="6164" spans="1:6" ht="67.5">
      <c r="A6164" s="201" t="s">
        <v>14015</v>
      </c>
      <c r="B6164" s="204" t="s">
        <v>14016</v>
      </c>
      <c r="C6164" s="201" t="s">
        <v>31</v>
      </c>
      <c r="D6164" s="205" t="s">
        <v>1832</v>
      </c>
      <c r="E6164" s="202" t="s">
        <v>18406</v>
      </c>
      <c r="F6164" s="205" t="s">
        <v>24774</v>
      </c>
    </row>
    <row r="6165" spans="1:6" ht="67.5">
      <c r="A6165" s="201" t="s">
        <v>14017</v>
      </c>
      <c r="B6165" s="204" t="s">
        <v>14018</v>
      </c>
      <c r="C6165" s="201" t="s">
        <v>31</v>
      </c>
      <c r="D6165" s="205" t="s">
        <v>1602</v>
      </c>
      <c r="E6165" s="202" t="s">
        <v>18406</v>
      </c>
      <c r="F6165" s="205" t="s">
        <v>24775</v>
      </c>
    </row>
    <row r="6166" spans="1:6" ht="67.5">
      <c r="A6166" s="201" t="s">
        <v>14020</v>
      </c>
      <c r="B6166" s="204" t="s">
        <v>14021</v>
      </c>
      <c r="C6166" s="201" t="s">
        <v>31</v>
      </c>
      <c r="D6166" s="205" t="s">
        <v>21641</v>
      </c>
      <c r="E6166" s="202" t="s">
        <v>18406</v>
      </c>
      <c r="F6166" s="205" t="s">
        <v>17415</v>
      </c>
    </row>
    <row r="6167" spans="1:6" ht="67.5">
      <c r="A6167" s="201" t="s">
        <v>14022</v>
      </c>
      <c r="B6167" s="204" t="s">
        <v>14023</v>
      </c>
      <c r="C6167" s="201" t="s">
        <v>31</v>
      </c>
      <c r="D6167" s="205" t="s">
        <v>17871</v>
      </c>
      <c r="E6167" s="202" t="s">
        <v>18406</v>
      </c>
      <c r="F6167" s="205" t="s">
        <v>1419</v>
      </c>
    </row>
    <row r="6168" spans="1:6" ht="67.5">
      <c r="A6168" s="201" t="s">
        <v>14024</v>
      </c>
      <c r="B6168" s="204" t="s">
        <v>14025</v>
      </c>
      <c r="C6168" s="201" t="s">
        <v>31</v>
      </c>
      <c r="D6168" s="205" t="s">
        <v>24776</v>
      </c>
      <c r="E6168" s="202" t="s">
        <v>18406</v>
      </c>
      <c r="F6168" s="205" t="s">
        <v>24777</v>
      </c>
    </row>
    <row r="6169" spans="1:6" ht="67.5">
      <c r="A6169" s="201" t="s">
        <v>14026</v>
      </c>
      <c r="B6169" s="204" t="s">
        <v>14027</v>
      </c>
      <c r="C6169" s="201" t="s">
        <v>31</v>
      </c>
      <c r="D6169" s="205" t="s">
        <v>3834</v>
      </c>
      <c r="E6169" s="202" t="s">
        <v>18406</v>
      </c>
      <c r="F6169" s="205" t="s">
        <v>22798</v>
      </c>
    </row>
    <row r="6170" spans="1:6" ht="67.5">
      <c r="A6170" s="201" t="s">
        <v>14028</v>
      </c>
      <c r="B6170" s="204" t="s">
        <v>14029</v>
      </c>
      <c r="C6170" s="201" t="s">
        <v>31</v>
      </c>
      <c r="D6170" s="205" t="s">
        <v>3367</v>
      </c>
      <c r="E6170" s="202" t="s">
        <v>18406</v>
      </c>
      <c r="F6170" s="205" t="s">
        <v>19583</v>
      </c>
    </row>
    <row r="6171" spans="1:6" ht="67.5">
      <c r="A6171" s="201" t="s">
        <v>14030</v>
      </c>
      <c r="B6171" s="204" t="s">
        <v>14031</v>
      </c>
      <c r="C6171" s="201" t="s">
        <v>31</v>
      </c>
      <c r="D6171" s="205" t="s">
        <v>24778</v>
      </c>
      <c r="E6171" s="202" t="s">
        <v>18406</v>
      </c>
      <c r="F6171" s="205" t="s">
        <v>24779</v>
      </c>
    </row>
    <row r="6172" spans="1:6" ht="67.5">
      <c r="A6172" s="201" t="s">
        <v>14032</v>
      </c>
      <c r="B6172" s="204" t="s">
        <v>14033</v>
      </c>
      <c r="C6172" s="201" t="s">
        <v>31</v>
      </c>
      <c r="D6172" s="205" t="s">
        <v>24780</v>
      </c>
      <c r="E6172" s="202" t="s">
        <v>18406</v>
      </c>
      <c r="F6172" s="205" t="s">
        <v>24781</v>
      </c>
    </row>
    <row r="6173" spans="1:6" ht="67.5">
      <c r="A6173" s="201" t="s">
        <v>14035</v>
      </c>
      <c r="B6173" s="204" t="s">
        <v>14036</v>
      </c>
      <c r="C6173" s="201" t="s">
        <v>31</v>
      </c>
      <c r="D6173" s="205" t="s">
        <v>24782</v>
      </c>
      <c r="E6173" s="202" t="s">
        <v>18406</v>
      </c>
      <c r="F6173" s="205" t="s">
        <v>24783</v>
      </c>
    </row>
    <row r="6174" spans="1:6" ht="27">
      <c r="A6174" s="201" t="s">
        <v>14037</v>
      </c>
      <c r="B6174" s="204" t="s">
        <v>14038</v>
      </c>
      <c r="C6174" s="201" t="s">
        <v>31</v>
      </c>
      <c r="D6174" s="205" t="s">
        <v>24784</v>
      </c>
      <c r="E6174" s="202" t="s">
        <v>18406</v>
      </c>
      <c r="F6174" s="205" t="s">
        <v>24785</v>
      </c>
    </row>
    <row r="6175" spans="1:6" ht="27">
      <c r="A6175" s="201" t="s">
        <v>14039</v>
      </c>
      <c r="B6175" s="204" t="s">
        <v>14040</v>
      </c>
      <c r="C6175" s="201" t="s">
        <v>31</v>
      </c>
      <c r="D6175" s="205" t="s">
        <v>24786</v>
      </c>
      <c r="E6175" s="202" t="s">
        <v>18406</v>
      </c>
      <c r="F6175" s="205" t="s">
        <v>24787</v>
      </c>
    </row>
    <row r="6176" spans="1:6" ht="40.5">
      <c r="A6176" s="201" t="s">
        <v>14041</v>
      </c>
      <c r="B6176" s="204" t="s">
        <v>14042</v>
      </c>
      <c r="C6176" s="201" t="s">
        <v>31</v>
      </c>
      <c r="D6176" s="205" t="s">
        <v>24788</v>
      </c>
      <c r="E6176" s="202" t="s">
        <v>18406</v>
      </c>
      <c r="F6176" s="205" t="s">
        <v>24789</v>
      </c>
    </row>
    <row r="6177" spans="1:6" ht="54">
      <c r="A6177" s="201" t="s">
        <v>14043</v>
      </c>
      <c r="B6177" s="204" t="s">
        <v>14044</v>
      </c>
      <c r="C6177" s="201" t="s">
        <v>31</v>
      </c>
      <c r="D6177" s="205" t="s">
        <v>22699</v>
      </c>
      <c r="E6177" s="202" t="s">
        <v>18406</v>
      </c>
      <c r="F6177" s="205" t="s">
        <v>7342</v>
      </c>
    </row>
    <row r="6178" spans="1:6" ht="54">
      <c r="A6178" s="201" t="s">
        <v>14045</v>
      </c>
      <c r="B6178" s="204" t="s">
        <v>14046</v>
      </c>
      <c r="C6178" s="201" t="s">
        <v>31</v>
      </c>
      <c r="D6178" s="205" t="s">
        <v>2049</v>
      </c>
      <c r="E6178" s="202" t="s">
        <v>18406</v>
      </c>
      <c r="F6178" s="205" t="s">
        <v>18097</v>
      </c>
    </row>
    <row r="6179" spans="1:6" ht="54">
      <c r="A6179" s="201" t="s">
        <v>14048</v>
      </c>
      <c r="B6179" s="204" t="s">
        <v>14049</v>
      </c>
      <c r="C6179" s="201" t="s">
        <v>31</v>
      </c>
      <c r="D6179" s="205" t="s">
        <v>24790</v>
      </c>
      <c r="E6179" s="202" t="s">
        <v>18406</v>
      </c>
      <c r="F6179" s="205" t="s">
        <v>24791</v>
      </c>
    </row>
    <row r="6180" spans="1:6" ht="54">
      <c r="A6180" s="201" t="s">
        <v>14050</v>
      </c>
      <c r="B6180" s="204" t="s">
        <v>14051</v>
      </c>
      <c r="C6180" s="201" t="s">
        <v>31</v>
      </c>
      <c r="D6180" s="205" t="s">
        <v>24792</v>
      </c>
      <c r="E6180" s="202" t="s">
        <v>18406</v>
      </c>
      <c r="F6180" s="205" t="s">
        <v>24113</v>
      </c>
    </row>
    <row r="6181" spans="1:6" ht="27">
      <c r="A6181" s="201" t="s">
        <v>14053</v>
      </c>
      <c r="B6181" s="204" t="s">
        <v>14054</v>
      </c>
      <c r="C6181" s="201" t="s">
        <v>217</v>
      </c>
      <c r="D6181" s="205" t="s">
        <v>19522</v>
      </c>
      <c r="E6181" s="202" t="s">
        <v>18406</v>
      </c>
      <c r="F6181" s="205" t="s">
        <v>24793</v>
      </c>
    </row>
    <row r="6182" spans="1:6" ht="27">
      <c r="A6182" s="201" t="s">
        <v>14056</v>
      </c>
      <c r="B6182" s="204" t="s">
        <v>14057</v>
      </c>
      <c r="C6182" s="201" t="s">
        <v>217</v>
      </c>
      <c r="D6182" s="205" t="s">
        <v>24794</v>
      </c>
      <c r="E6182" s="202" t="s">
        <v>18406</v>
      </c>
      <c r="F6182" s="205" t="s">
        <v>24795</v>
      </c>
    </row>
    <row r="6183" spans="1:6" ht="27">
      <c r="A6183" s="201" t="s">
        <v>14058</v>
      </c>
      <c r="B6183" s="204" t="s">
        <v>14059</v>
      </c>
      <c r="C6183" s="201" t="s">
        <v>217</v>
      </c>
      <c r="D6183" s="205" t="s">
        <v>24796</v>
      </c>
      <c r="E6183" s="202" t="s">
        <v>18406</v>
      </c>
      <c r="F6183" s="205" t="s">
        <v>6265</v>
      </c>
    </row>
    <row r="6184" spans="1:6" ht="27">
      <c r="A6184" s="201" t="s">
        <v>14060</v>
      </c>
      <c r="B6184" s="204" t="s">
        <v>14061</v>
      </c>
      <c r="C6184" s="201" t="s">
        <v>217</v>
      </c>
      <c r="D6184" s="205" t="s">
        <v>21850</v>
      </c>
      <c r="E6184" s="202" t="s">
        <v>18406</v>
      </c>
      <c r="F6184" s="205" t="s">
        <v>950</v>
      </c>
    </row>
    <row r="6185" spans="1:6" ht="54">
      <c r="A6185" s="201" t="s">
        <v>14062</v>
      </c>
      <c r="B6185" s="204" t="s">
        <v>14063</v>
      </c>
      <c r="C6185" s="201" t="s">
        <v>31</v>
      </c>
      <c r="D6185" s="205" t="s">
        <v>24797</v>
      </c>
      <c r="E6185" s="202" t="s">
        <v>18406</v>
      </c>
      <c r="F6185" s="205" t="s">
        <v>24798</v>
      </c>
    </row>
    <row r="6186" spans="1:6" ht="27">
      <c r="A6186" s="201" t="s">
        <v>14064</v>
      </c>
      <c r="B6186" s="204" t="s">
        <v>14065</v>
      </c>
      <c r="C6186" s="201" t="s">
        <v>31</v>
      </c>
      <c r="D6186" s="205" t="s">
        <v>17582</v>
      </c>
      <c r="E6186" s="202" t="s">
        <v>18406</v>
      </c>
      <c r="F6186" s="205" t="s">
        <v>24799</v>
      </c>
    </row>
    <row r="6187" spans="1:6" ht="54">
      <c r="A6187" s="201" t="s">
        <v>14066</v>
      </c>
      <c r="B6187" s="204" t="s">
        <v>14067</v>
      </c>
      <c r="C6187" s="201" t="s">
        <v>31</v>
      </c>
      <c r="D6187" s="205" t="s">
        <v>24800</v>
      </c>
      <c r="E6187" s="202" t="s">
        <v>18406</v>
      </c>
      <c r="F6187" s="205" t="s">
        <v>24801</v>
      </c>
    </row>
    <row r="6188" spans="1:6" ht="54">
      <c r="A6188" s="201" t="s">
        <v>14068</v>
      </c>
      <c r="B6188" s="204" t="s">
        <v>14069</v>
      </c>
      <c r="C6188" s="201" t="s">
        <v>31</v>
      </c>
      <c r="D6188" s="205" t="s">
        <v>24802</v>
      </c>
      <c r="E6188" s="202" t="s">
        <v>18406</v>
      </c>
      <c r="F6188" s="205" t="s">
        <v>24803</v>
      </c>
    </row>
    <row r="6189" spans="1:6" ht="27">
      <c r="A6189" s="201" t="s">
        <v>14070</v>
      </c>
      <c r="B6189" s="204" t="s">
        <v>14071</v>
      </c>
      <c r="C6189" s="201" t="s">
        <v>31</v>
      </c>
      <c r="D6189" s="205" t="s">
        <v>24804</v>
      </c>
      <c r="E6189" s="202" t="s">
        <v>18406</v>
      </c>
      <c r="F6189" s="205" t="s">
        <v>24805</v>
      </c>
    </row>
    <row r="6190" spans="1:6" ht="40.5">
      <c r="A6190" s="201" t="s">
        <v>14072</v>
      </c>
      <c r="B6190" s="204" t="s">
        <v>14073</v>
      </c>
      <c r="C6190" s="201" t="s">
        <v>31</v>
      </c>
      <c r="D6190" s="205" t="s">
        <v>9453</v>
      </c>
      <c r="E6190" s="202" t="s">
        <v>18406</v>
      </c>
      <c r="F6190" s="205" t="s">
        <v>24806</v>
      </c>
    </row>
    <row r="6191" spans="1:6" ht="40.5">
      <c r="A6191" s="201" t="s">
        <v>14074</v>
      </c>
      <c r="B6191" s="204" t="s">
        <v>14075</v>
      </c>
      <c r="C6191" s="201" t="s">
        <v>217</v>
      </c>
      <c r="D6191" s="205" t="s">
        <v>24803</v>
      </c>
      <c r="E6191" s="202" t="s">
        <v>18406</v>
      </c>
      <c r="F6191" s="205" t="s">
        <v>24807</v>
      </c>
    </row>
    <row r="6192" spans="1:6" ht="40.5">
      <c r="A6192" s="201" t="s">
        <v>14076</v>
      </c>
      <c r="B6192" s="204" t="s">
        <v>14077</v>
      </c>
      <c r="C6192" s="201" t="s">
        <v>31</v>
      </c>
      <c r="D6192" s="205" t="s">
        <v>24808</v>
      </c>
      <c r="E6192" s="202" t="s">
        <v>18406</v>
      </c>
      <c r="F6192" s="205" t="s">
        <v>24809</v>
      </c>
    </row>
    <row r="6193" spans="1:6" ht="40.5">
      <c r="A6193" s="201" t="s">
        <v>14078</v>
      </c>
      <c r="B6193" s="204" t="s">
        <v>14079</v>
      </c>
      <c r="C6193" s="201" t="s">
        <v>31</v>
      </c>
      <c r="D6193" s="205" t="s">
        <v>24810</v>
      </c>
      <c r="E6193" s="202" t="s">
        <v>18406</v>
      </c>
      <c r="F6193" s="205" t="s">
        <v>24811</v>
      </c>
    </row>
    <row r="6194" spans="1:6" ht="40.5">
      <c r="A6194" s="201" t="s">
        <v>14080</v>
      </c>
      <c r="B6194" s="204" t="s">
        <v>14081</v>
      </c>
      <c r="C6194" s="201" t="s">
        <v>31</v>
      </c>
      <c r="D6194" s="205" t="s">
        <v>24812</v>
      </c>
      <c r="E6194" s="202" t="s">
        <v>18406</v>
      </c>
      <c r="F6194" s="205" t="s">
        <v>24813</v>
      </c>
    </row>
    <row r="6195" spans="1:6" ht="40.5">
      <c r="A6195" s="201" t="s">
        <v>14082</v>
      </c>
      <c r="B6195" s="204" t="s">
        <v>14083</v>
      </c>
      <c r="C6195" s="201" t="s">
        <v>31</v>
      </c>
      <c r="D6195" s="205" t="s">
        <v>24814</v>
      </c>
      <c r="E6195" s="202" t="s">
        <v>18406</v>
      </c>
      <c r="F6195" s="205" t="s">
        <v>24815</v>
      </c>
    </row>
    <row r="6196" spans="1:6" ht="40.5">
      <c r="A6196" s="201" t="s">
        <v>14084</v>
      </c>
      <c r="B6196" s="204" t="s">
        <v>14085</v>
      </c>
      <c r="C6196" s="201" t="s">
        <v>31</v>
      </c>
      <c r="D6196" s="205" t="s">
        <v>24816</v>
      </c>
      <c r="E6196" s="202" t="s">
        <v>18406</v>
      </c>
      <c r="F6196" s="205" t="s">
        <v>24817</v>
      </c>
    </row>
    <row r="6197" spans="1:6" ht="40.5">
      <c r="A6197" s="201" t="s">
        <v>14086</v>
      </c>
      <c r="B6197" s="204" t="s">
        <v>14087</v>
      </c>
      <c r="C6197" s="201" t="s">
        <v>31</v>
      </c>
      <c r="D6197" s="205" t="s">
        <v>17313</v>
      </c>
      <c r="E6197" s="202" t="s">
        <v>18406</v>
      </c>
      <c r="F6197" s="205" t="s">
        <v>24818</v>
      </c>
    </row>
    <row r="6198" spans="1:6" ht="27">
      <c r="A6198" s="201" t="s">
        <v>14088</v>
      </c>
      <c r="B6198" s="204" t="s">
        <v>14089</v>
      </c>
      <c r="C6198" s="201" t="s">
        <v>31</v>
      </c>
      <c r="D6198" s="205" t="s">
        <v>22233</v>
      </c>
      <c r="E6198" s="202" t="s">
        <v>18406</v>
      </c>
      <c r="F6198" s="205" t="s">
        <v>17794</v>
      </c>
    </row>
    <row r="6199" spans="1:6" ht="94.5">
      <c r="A6199" s="201">
        <v>104162</v>
      </c>
      <c r="B6199" s="204" t="s">
        <v>14091</v>
      </c>
      <c r="C6199" s="201" t="s">
        <v>31</v>
      </c>
      <c r="D6199" s="205">
        <v>87.41</v>
      </c>
      <c r="E6199" s="202" t="s">
        <v>18406</v>
      </c>
      <c r="F6199" s="205">
        <v>91.55</v>
      </c>
    </row>
    <row r="6200" spans="1:6" ht="27">
      <c r="A6200" s="201" t="s">
        <v>14092</v>
      </c>
      <c r="B6200" s="204" t="s">
        <v>14093</v>
      </c>
      <c r="C6200" s="201" t="s">
        <v>31</v>
      </c>
      <c r="D6200" s="205" t="s">
        <v>24819</v>
      </c>
      <c r="E6200" s="202" t="s">
        <v>18406</v>
      </c>
      <c r="F6200" s="205" t="s">
        <v>24820</v>
      </c>
    </row>
    <row r="6201" spans="1:6" ht="27">
      <c r="A6201" s="201" t="s">
        <v>14094</v>
      </c>
      <c r="B6201" s="204" t="s">
        <v>14095</v>
      </c>
      <c r="C6201" s="201" t="s">
        <v>31</v>
      </c>
      <c r="D6201" s="205" t="s">
        <v>24821</v>
      </c>
      <c r="E6201" s="202" t="s">
        <v>18406</v>
      </c>
      <c r="F6201" s="205" t="s">
        <v>24822</v>
      </c>
    </row>
    <row r="6202" spans="1:6" ht="27">
      <c r="A6202" s="201" t="s">
        <v>14096</v>
      </c>
      <c r="B6202" s="204" t="s">
        <v>14097</v>
      </c>
      <c r="C6202" s="201" t="s">
        <v>217</v>
      </c>
      <c r="D6202" s="205" t="s">
        <v>24823</v>
      </c>
      <c r="E6202" s="202" t="s">
        <v>18406</v>
      </c>
      <c r="F6202" s="205" t="s">
        <v>24824</v>
      </c>
    </row>
    <row r="6203" spans="1:6" ht="27">
      <c r="A6203" s="201" t="s">
        <v>14098</v>
      </c>
      <c r="B6203" s="204" t="s">
        <v>14099</v>
      </c>
      <c r="C6203" s="201" t="s">
        <v>217</v>
      </c>
      <c r="D6203" s="205" t="s">
        <v>24825</v>
      </c>
      <c r="E6203" s="202" t="s">
        <v>18406</v>
      </c>
      <c r="F6203" s="205" t="s">
        <v>17170</v>
      </c>
    </row>
    <row r="6204" spans="1:6" ht="27">
      <c r="A6204" s="201" t="s">
        <v>14100</v>
      </c>
      <c r="B6204" s="204" t="s">
        <v>14101</v>
      </c>
      <c r="C6204" s="201" t="s">
        <v>217</v>
      </c>
      <c r="D6204" s="205" t="s">
        <v>24826</v>
      </c>
      <c r="E6204" s="202" t="s">
        <v>18406</v>
      </c>
      <c r="F6204" s="205" t="s">
        <v>24827</v>
      </c>
    </row>
    <row r="6205" spans="1:6" ht="27">
      <c r="A6205" s="201" t="s">
        <v>14103</v>
      </c>
      <c r="B6205" s="204" t="s">
        <v>14104</v>
      </c>
      <c r="C6205" s="201" t="s">
        <v>217</v>
      </c>
      <c r="D6205" s="205" t="s">
        <v>18537</v>
      </c>
      <c r="E6205" s="202" t="s">
        <v>18406</v>
      </c>
      <c r="F6205" s="205" t="s">
        <v>6502</v>
      </c>
    </row>
    <row r="6206" spans="1:6" ht="40.5">
      <c r="A6206" s="201" t="s">
        <v>14106</v>
      </c>
      <c r="B6206" s="204" t="s">
        <v>14107</v>
      </c>
      <c r="C6206" s="201" t="s">
        <v>217</v>
      </c>
      <c r="D6206" s="205" t="s">
        <v>17069</v>
      </c>
      <c r="E6206" s="202" t="s">
        <v>18406</v>
      </c>
      <c r="F6206" s="205" t="s">
        <v>21554</v>
      </c>
    </row>
    <row r="6207" spans="1:6" ht="40.5">
      <c r="A6207" s="201" t="s">
        <v>14109</v>
      </c>
      <c r="B6207" s="204" t="s">
        <v>14110</v>
      </c>
      <c r="C6207" s="201" t="s">
        <v>217</v>
      </c>
      <c r="D6207" s="205" t="s">
        <v>8691</v>
      </c>
      <c r="E6207" s="202" t="s">
        <v>18406</v>
      </c>
      <c r="F6207" s="205" t="s">
        <v>17517</v>
      </c>
    </row>
    <row r="6208" spans="1:6" ht="40.5">
      <c r="A6208" s="201" t="s">
        <v>14111</v>
      </c>
      <c r="B6208" s="204" t="s">
        <v>14112</v>
      </c>
      <c r="C6208" s="201" t="s">
        <v>217</v>
      </c>
      <c r="D6208" s="205" t="s">
        <v>19597</v>
      </c>
      <c r="E6208" s="202" t="s">
        <v>18406</v>
      </c>
      <c r="F6208" s="205" t="s">
        <v>17290</v>
      </c>
    </row>
    <row r="6209" spans="1:6" ht="54">
      <c r="A6209" s="201" t="s">
        <v>14113</v>
      </c>
      <c r="B6209" s="204" t="s">
        <v>14114</v>
      </c>
      <c r="C6209" s="201" t="s">
        <v>217</v>
      </c>
      <c r="D6209" s="205" t="s">
        <v>19281</v>
      </c>
      <c r="E6209" s="202" t="s">
        <v>18406</v>
      </c>
      <c r="F6209" s="205" t="s">
        <v>12962</v>
      </c>
    </row>
    <row r="6210" spans="1:6" ht="27">
      <c r="A6210" s="201" t="s">
        <v>14115</v>
      </c>
      <c r="B6210" s="204" t="s">
        <v>14116</v>
      </c>
      <c r="C6210" s="201" t="s">
        <v>217</v>
      </c>
      <c r="D6210" s="205" t="s">
        <v>6918</v>
      </c>
      <c r="E6210" s="202" t="s">
        <v>18406</v>
      </c>
      <c r="F6210" s="205" t="s">
        <v>6000</v>
      </c>
    </row>
    <row r="6211" spans="1:6" ht="27">
      <c r="A6211" s="201" t="s">
        <v>14117</v>
      </c>
      <c r="B6211" s="204" t="s">
        <v>14118</v>
      </c>
      <c r="C6211" s="201" t="s">
        <v>217</v>
      </c>
      <c r="D6211" s="205" t="s">
        <v>11038</v>
      </c>
      <c r="E6211" s="202" t="s">
        <v>18406</v>
      </c>
      <c r="F6211" s="205" t="s">
        <v>16652</v>
      </c>
    </row>
    <row r="6212" spans="1:6" ht="54">
      <c r="A6212" s="201" t="s">
        <v>14120</v>
      </c>
      <c r="B6212" s="204" t="s">
        <v>14121</v>
      </c>
      <c r="C6212" s="201" t="s">
        <v>26</v>
      </c>
      <c r="D6212" s="205" t="s">
        <v>24828</v>
      </c>
      <c r="E6212" s="202" t="s">
        <v>18406</v>
      </c>
      <c r="F6212" s="205" t="s">
        <v>24829</v>
      </c>
    </row>
    <row r="6213" spans="1:6" ht="54">
      <c r="A6213" s="201" t="s">
        <v>14122</v>
      </c>
      <c r="B6213" s="204" t="s">
        <v>14123</v>
      </c>
      <c r="C6213" s="201" t="s">
        <v>26</v>
      </c>
      <c r="D6213" s="205" t="s">
        <v>24830</v>
      </c>
      <c r="E6213" s="202" t="s">
        <v>18406</v>
      </c>
      <c r="F6213" s="205" t="s">
        <v>24831</v>
      </c>
    </row>
    <row r="6214" spans="1:6" ht="54">
      <c r="A6214" s="201" t="s">
        <v>14124</v>
      </c>
      <c r="B6214" s="204" t="s">
        <v>14125</v>
      </c>
      <c r="C6214" s="201" t="s">
        <v>31</v>
      </c>
      <c r="D6214" s="205" t="s">
        <v>17084</v>
      </c>
      <c r="E6214" s="202" t="s">
        <v>18406</v>
      </c>
      <c r="F6214" s="205" t="s">
        <v>24832</v>
      </c>
    </row>
    <row r="6215" spans="1:6" ht="54">
      <c r="A6215" s="201" t="s">
        <v>14126</v>
      </c>
      <c r="B6215" s="204" t="s">
        <v>14127</v>
      </c>
      <c r="C6215" s="201" t="s">
        <v>31</v>
      </c>
      <c r="D6215" s="205" t="s">
        <v>24833</v>
      </c>
      <c r="E6215" s="202" t="s">
        <v>18406</v>
      </c>
      <c r="F6215" s="205" t="s">
        <v>22938</v>
      </c>
    </row>
    <row r="6216" spans="1:6" ht="54">
      <c r="A6216" s="201" t="s">
        <v>14128</v>
      </c>
      <c r="B6216" s="204" t="s">
        <v>14129</v>
      </c>
      <c r="C6216" s="201" t="s">
        <v>31</v>
      </c>
      <c r="D6216" s="205" t="s">
        <v>21718</v>
      </c>
      <c r="E6216" s="202" t="s">
        <v>18406</v>
      </c>
      <c r="F6216" s="205" t="s">
        <v>8957</v>
      </c>
    </row>
    <row r="6217" spans="1:6" ht="54">
      <c r="A6217" s="201" t="s">
        <v>14130</v>
      </c>
      <c r="B6217" s="204" t="s">
        <v>14131</v>
      </c>
      <c r="C6217" s="201" t="s">
        <v>31</v>
      </c>
      <c r="D6217" s="205" t="s">
        <v>24834</v>
      </c>
      <c r="E6217" s="202" t="s">
        <v>18406</v>
      </c>
      <c r="F6217" s="205" t="s">
        <v>24835</v>
      </c>
    </row>
    <row r="6218" spans="1:6" ht="27">
      <c r="A6218" s="201" t="s">
        <v>14132</v>
      </c>
      <c r="B6218" s="204" t="s">
        <v>14133</v>
      </c>
      <c r="C6218" s="201" t="s">
        <v>31</v>
      </c>
      <c r="D6218" s="205" t="s">
        <v>17184</v>
      </c>
      <c r="E6218" s="202" t="s">
        <v>18406</v>
      </c>
      <c r="F6218" s="205" t="s">
        <v>4268</v>
      </c>
    </row>
    <row r="6219" spans="1:6" ht="54">
      <c r="A6219" s="201" t="s">
        <v>14134</v>
      </c>
      <c r="B6219" s="204" t="s">
        <v>14135</v>
      </c>
      <c r="C6219" s="201" t="s">
        <v>26</v>
      </c>
      <c r="D6219" s="205" t="s">
        <v>24836</v>
      </c>
      <c r="E6219" s="202" t="s">
        <v>18406</v>
      </c>
      <c r="F6219" s="205" t="s">
        <v>24837</v>
      </c>
    </row>
    <row r="6220" spans="1:6" ht="40.5">
      <c r="A6220" s="201" t="s">
        <v>24838</v>
      </c>
      <c r="B6220" s="204" t="s">
        <v>24839</v>
      </c>
      <c r="C6220" s="201" t="s">
        <v>31</v>
      </c>
      <c r="D6220" s="205" t="s">
        <v>22422</v>
      </c>
      <c r="E6220" s="202" t="s">
        <v>18406</v>
      </c>
      <c r="F6220" s="205" t="s">
        <v>24840</v>
      </c>
    </row>
    <row r="6221" spans="1:6" ht="67.5">
      <c r="A6221" s="201" t="s">
        <v>14136</v>
      </c>
      <c r="B6221" s="204" t="s">
        <v>14137</v>
      </c>
      <c r="C6221" s="201" t="s">
        <v>31</v>
      </c>
      <c r="D6221" s="205" t="s">
        <v>17156</v>
      </c>
      <c r="E6221" s="202" t="s">
        <v>18406</v>
      </c>
      <c r="F6221" s="205" t="s">
        <v>17116</v>
      </c>
    </row>
    <row r="6222" spans="1:6" ht="67.5">
      <c r="A6222" s="201" t="s">
        <v>14138</v>
      </c>
      <c r="B6222" s="204" t="s">
        <v>14139</v>
      </c>
      <c r="C6222" s="201" t="s">
        <v>31</v>
      </c>
      <c r="D6222" s="205" t="s">
        <v>20702</v>
      </c>
      <c r="E6222" s="202" t="s">
        <v>18406</v>
      </c>
      <c r="F6222" s="205" t="s">
        <v>14105</v>
      </c>
    </row>
    <row r="6223" spans="1:6" ht="67.5">
      <c r="A6223" s="201" t="s">
        <v>14140</v>
      </c>
      <c r="B6223" s="204" t="s">
        <v>14141</v>
      </c>
      <c r="C6223" s="201" t="s">
        <v>31</v>
      </c>
      <c r="D6223" s="205" t="s">
        <v>24841</v>
      </c>
      <c r="E6223" s="202" t="s">
        <v>18406</v>
      </c>
      <c r="F6223" s="205" t="s">
        <v>24842</v>
      </c>
    </row>
    <row r="6224" spans="1:6" ht="67.5">
      <c r="A6224" s="201" t="s">
        <v>14143</v>
      </c>
      <c r="B6224" s="204" t="s">
        <v>14141</v>
      </c>
      <c r="C6224" s="201" t="s">
        <v>31</v>
      </c>
      <c r="D6224" s="205" t="s">
        <v>22490</v>
      </c>
      <c r="E6224" s="202" t="s">
        <v>18406</v>
      </c>
      <c r="F6224" s="205" t="s">
        <v>24843</v>
      </c>
    </row>
    <row r="6225" spans="1:6" ht="67.5">
      <c r="A6225" s="201" t="s">
        <v>14144</v>
      </c>
      <c r="B6225" s="204" t="s">
        <v>14145</v>
      </c>
      <c r="C6225" s="201" t="s">
        <v>31</v>
      </c>
      <c r="D6225" s="205" t="s">
        <v>23329</v>
      </c>
      <c r="E6225" s="202" t="s">
        <v>18406</v>
      </c>
      <c r="F6225" s="205" t="s">
        <v>24844</v>
      </c>
    </row>
    <row r="6226" spans="1:6" ht="67.5">
      <c r="A6226" s="201" t="s">
        <v>14147</v>
      </c>
      <c r="B6226" s="204" t="s">
        <v>14148</v>
      </c>
      <c r="C6226" s="201" t="s">
        <v>31</v>
      </c>
      <c r="D6226" s="205" t="s">
        <v>24845</v>
      </c>
      <c r="E6226" s="202" t="s">
        <v>18406</v>
      </c>
      <c r="F6226" s="205" t="s">
        <v>21552</v>
      </c>
    </row>
    <row r="6227" spans="1:6" ht="67.5">
      <c r="A6227" s="201" t="s">
        <v>14150</v>
      </c>
      <c r="B6227" s="204" t="s">
        <v>14151</v>
      </c>
      <c r="C6227" s="201" t="s">
        <v>31</v>
      </c>
      <c r="D6227" s="205" t="s">
        <v>24846</v>
      </c>
      <c r="E6227" s="202" t="s">
        <v>18406</v>
      </c>
      <c r="F6227" s="205" t="s">
        <v>24444</v>
      </c>
    </row>
    <row r="6228" spans="1:6" ht="54">
      <c r="A6228" s="201" t="s">
        <v>14153</v>
      </c>
      <c r="B6228" s="204" t="s">
        <v>14154</v>
      </c>
      <c r="C6228" s="201" t="s">
        <v>31</v>
      </c>
      <c r="D6228" s="205" t="s">
        <v>24847</v>
      </c>
      <c r="E6228" s="202" t="s">
        <v>18406</v>
      </c>
      <c r="F6228" s="205" t="s">
        <v>24848</v>
      </c>
    </row>
    <row r="6229" spans="1:6" ht="67.5">
      <c r="A6229" s="201" t="s">
        <v>14155</v>
      </c>
      <c r="B6229" s="204" t="s">
        <v>14156</v>
      </c>
      <c r="C6229" s="201" t="s">
        <v>31</v>
      </c>
      <c r="D6229" s="205" t="s">
        <v>2924</v>
      </c>
      <c r="E6229" s="202" t="s">
        <v>18406</v>
      </c>
      <c r="F6229" s="205" t="s">
        <v>16584</v>
      </c>
    </row>
    <row r="6230" spans="1:6" ht="67.5">
      <c r="A6230" s="201" t="s">
        <v>14157</v>
      </c>
      <c r="B6230" s="204" t="s">
        <v>14158</v>
      </c>
      <c r="C6230" s="201" t="s">
        <v>31</v>
      </c>
      <c r="D6230" s="205" t="s">
        <v>22787</v>
      </c>
      <c r="E6230" s="202" t="s">
        <v>18406</v>
      </c>
      <c r="F6230" s="205" t="s">
        <v>24734</v>
      </c>
    </row>
    <row r="6231" spans="1:6" ht="67.5">
      <c r="A6231" s="201" t="s">
        <v>14160</v>
      </c>
      <c r="B6231" s="204" t="s">
        <v>14161</v>
      </c>
      <c r="C6231" s="201" t="s">
        <v>31</v>
      </c>
      <c r="D6231" s="205" t="s">
        <v>24849</v>
      </c>
      <c r="E6231" s="202" t="s">
        <v>18406</v>
      </c>
      <c r="F6231" s="205" t="s">
        <v>24850</v>
      </c>
    </row>
    <row r="6232" spans="1:6" ht="54">
      <c r="A6232" s="201" t="s">
        <v>14162</v>
      </c>
      <c r="B6232" s="204" t="s">
        <v>14163</v>
      </c>
      <c r="C6232" s="201" t="s">
        <v>31</v>
      </c>
      <c r="D6232" s="205" t="s">
        <v>24851</v>
      </c>
      <c r="E6232" s="202" t="s">
        <v>18406</v>
      </c>
      <c r="F6232" s="205" t="s">
        <v>24852</v>
      </c>
    </row>
    <row r="6233" spans="1:6" ht="67.5">
      <c r="A6233" s="201" t="s">
        <v>14165</v>
      </c>
      <c r="B6233" s="204" t="s">
        <v>14166</v>
      </c>
      <c r="C6233" s="201" t="s">
        <v>31</v>
      </c>
      <c r="D6233" s="205" t="s">
        <v>17640</v>
      </c>
      <c r="E6233" s="202" t="s">
        <v>18406</v>
      </c>
      <c r="F6233" s="205" t="s">
        <v>13890</v>
      </c>
    </row>
    <row r="6234" spans="1:6" ht="67.5">
      <c r="A6234" s="201" t="s">
        <v>14167</v>
      </c>
      <c r="B6234" s="204" t="s">
        <v>14168</v>
      </c>
      <c r="C6234" s="201" t="s">
        <v>31</v>
      </c>
      <c r="D6234" s="205" t="s">
        <v>8251</v>
      </c>
      <c r="E6234" s="202" t="s">
        <v>18406</v>
      </c>
      <c r="F6234" s="205" t="s">
        <v>17411</v>
      </c>
    </row>
    <row r="6235" spans="1:6" ht="67.5">
      <c r="A6235" s="201" t="s">
        <v>14169</v>
      </c>
      <c r="B6235" s="204" t="s">
        <v>14170</v>
      </c>
      <c r="C6235" s="201" t="s">
        <v>31</v>
      </c>
      <c r="D6235" s="205" t="s">
        <v>24853</v>
      </c>
      <c r="E6235" s="202" t="s">
        <v>18406</v>
      </c>
      <c r="F6235" s="205" t="s">
        <v>24854</v>
      </c>
    </row>
    <row r="6236" spans="1:6" ht="54">
      <c r="A6236" s="201" t="s">
        <v>14171</v>
      </c>
      <c r="B6236" s="204" t="s">
        <v>14172</v>
      </c>
      <c r="C6236" s="201" t="s">
        <v>31</v>
      </c>
      <c r="D6236" s="205" t="s">
        <v>8090</v>
      </c>
      <c r="E6236" s="202" t="s">
        <v>18406</v>
      </c>
      <c r="F6236" s="205" t="s">
        <v>24855</v>
      </c>
    </row>
    <row r="6237" spans="1:6" ht="67.5">
      <c r="A6237" s="201" t="s">
        <v>14173</v>
      </c>
      <c r="B6237" s="204" t="s">
        <v>14174</v>
      </c>
      <c r="C6237" s="201" t="s">
        <v>31</v>
      </c>
      <c r="D6237" s="205" t="s">
        <v>24856</v>
      </c>
      <c r="E6237" s="202" t="s">
        <v>18406</v>
      </c>
      <c r="F6237" s="205" t="s">
        <v>24857</v>
      </c>
    </row>
    <row r="6238" spans="1:6" ht="67.5">
      <c r="A6238" s="201" t="s">
        <v>14175</v>
      </c>
      <c r="B6238" s="204" t="s">
        <v>14176</v>
      </c>
      <c r="C6238" s="201" t="s">
        <v>31</v>
      </c>
      <c r="D6238" s="205" t="s">
        <v>24858</v>
      </c>
      <c r="E6238" s="202" t="s">
        <v>18406</v>
      </c>
      <c r="F6238" s="205" t="s">
        <v>3346</v>
      </c>
    </row>
    <row r="6239" spans="1:6" ht="54">
      <c r="A6239" s="201" t="s">
        <v>14178</v>
      </c>
      <c r="B6239" s="204" t="s">
        <v>14179</v>
      </c>
      <c r="C6239" s="201" t="s">
        <v>31</v>
      </c>
      <c r="D6239" s="205" t="s">
        <v>24859</v>
      </c>
      <c r="E6239" s="202" t="s">
        <v>18406</v>
      </c>
      <c r="F6239" s="205" t="s">
        <v>19619</v>
      </c>
    </row>
    <row r="6240" spans="1:6" ht="54">
      <c r="A6240" s="201" t="s">
        <v>14180</v>
      </c>
      <c r="B6240" s="204" t="s">
        <v>14181</v>
      </c>
      <c r="C6240" s="201" t="s">
        <v>31</v>
      </c>
      <c r="D6240" s="205" t="s">
        <v>21749</v>
      </c>
      <c r="E6240" s="202" t="s">
        <v>18406</v>
      </c>
      <c r="F6240" s="205" t="s">
        <v>23612</v>
      </c>
    </row>
    <row r="6241" spans="1:6" ht="67.5">
      <c r="A6241" s="201" t="s">
        <v>14182</v>
      </c>
      <c r="B6241" s="204" t="s">
        <v>14183</v>
      </c>
      <c r="C6241" s="201" t="s">
        <v>31</v>
      </c>
      <c r="D6241" s="205" t="s">
        <v>24860</v>
      </c>
      <c r="E6241" s="202" t="s">
        <v>18406</v>
      </c>
      <c r="F6241" s="205" t="s">
        <v>24861</v>
      </c>
    </row>
    <row r="6242" spans="1:6" ht="67.5">
      <c r="A6242" s="201" t="s">
        <v>14185</v>
      </c>
      <c r="B6242" s="204" t="s">
        <v>14186</v>
      </c>
      <c r="C6242" s="201" t="s">
        <v>31</v>
      </c>
      <c r="D6242" s="205" t="s">
        <v>24862</v>
      </c>
      <c r="E6242" s="202" t="s">
        <v>18406</v>
      </c>
      <c r="F6242" s="205" t="s">
        <v>24863</v>
      </c>
    </row>
    <row r="6243" spans="1:6" ht="67.5">
      <c r="A6243" s="201" t="s">
        <v>14188</v>
      </c>
      <c r="B6243" s="204" t="s">
        <v>14189</v>
      </c>
      <c r="C6243" s="201" t="s">
        <v>31</v>
      </c>
      <c r="D6243" s="205" t="s">
        <v>24864</v>
      </c>
      <c r="E6243" s="202" t="s">
        <v>18406</v>
      </c>
      <c r="F6243" s="205" t="s">
        <v>24865</v>
      </c>
    </row>
    <row r="6244" spans="1:6" ht="54">
      <c r="A6244" s="201" t="s">
        <v>14191</v>
      </c>
      <c r="B6244" s="204" t="s">
        <v>14192</v>
      </c>
      <c r="C6244" s="201" t="s">
        <v>31</v>
      </c>
      <c r="D6244" s="205" t="s">
        <v>3521</v>
      </c>
      <c r="E6244" s="202" t="s">
        <v>18406</v>
      </c>
      <c r="F6244" s="205" t="s">
        <v>24866</v>
      </c>
    </row>
    <row r="6245" spans="1:6" ht="67.5">
      <c r="A6245" s="201" t="s">
        <v>14193</v>
      </c>
      <c r="B6245" s="204" t="s">
        <v>14194</v>
      </c>
      <c r="C6245" s="201" t="s">
        <v>31</v>
      </c>
      <c r="D6245" s="205" t="s">
        <v>24867</v>
      </c>
      <c r="E6245" s="202" t="s">
        <v>18406</v>
      </c>
      <c r="F6245" s="205" t="s">
        <v>24868</v>
      </c>
    </row>
    <row r="6246" spans="1:6" ht="67.5">
      <c r="A6246" s="201" t="s">
        <v>14196</v>
      </c>
      <c r="B6246" s="204" t="s">
        <v>14197</v>
      </c>
      <c r="C6246" s="201" t="s">
        <v>31</v>
      </c>
      <c r="D6246" s="205" t="s">
        <v>8748</v>
      </c>
      <c r="E6246" s="202" t="s">
        <v>18406</v>
      </c>
      <c r="F6246" s="205" t="s">
        <v>24869</v>
      </c>
    </row>
    <row r="6247" spans="1:6" ht="67.5">
      <c r="A6247" s="201" t="s">
        <v>14198</v>
      </c>
      <c r="B6247" s="204" t="s">
        <v>14199</v>
      </c>
      <c r="C6247" s="201" t="s">
        <v>31</v>
      </c>
      <c r="D6247" s="205" t="s">
        <v>6576</v>
      </c>
      <c r="E6247" s="202" t="s">
        <v>18406</v>
      </c>
      <c r="F6247" s="205" t="s">
        <v>21027</v>
      </c>
    </row>
    <row r="6248" spans="1:6" ht="54">
      <c r="A6248" s="201" t="s">
        <v>14201</v>
      </c>
      <c r="B6248" s="204" t="s">
        <v>14202</v>
      </c>
      <c r="C6248" s="201" t="s">
        <v>31</v>
      </c>
      <c r="D6248" s="205" t="s">
        <v>24870</v>
      </c>
      <c r="E6248" s="202" t="s">
        <v>18406</v>
      </c>
      <c r="F6248" s="205" t="s">
        <v>24871</v>
      </c>
    </row>
    <row r="6249" spans="1:6" ht="67.5">
      <c r="A6249" s="201" t="s">
        <v>14203</v>
      </c>
      <c r="B6249" s="204" t="s">
        <v>14204</v>
      </c>
      <c r="C6249" s="201" t="s">
        <v>31</v>
      </c>
      <c r="D6249" s="205" t="s">
        <v>24872</v>
      </c>
      <c r="E6249" s="202" t="s">
        <v>18406</v>
      </c>
      <c r="F6249" s="205" t="s">
        <v>18477</v>
      </c>
    </row>
    <row r="6250" spans="1:6" ht="67.5">
      <c r="A6250" s="201" t="s">
        <v>14206</v>
      </c>
      <c r="B6250" s="204" t="s">
        <v>14207</v>
      </c>
      <c r="C6250" s="201" t="s">
        <v>31</v>
      </c>
      <c r="D6250" s="205" t="s">
        <v>21832</v>
      </c>
      <c r="E6250" s="202" t="s">
        <v>18406</v>
      </c>
      <c r="F6250" s="205" t="s">
        <v>21827</v>
      </c>
    </row>
    <row r="6251" spans="1:6" ht="67.5">
      <c r="A6251" s="201" t="s">
        <v>14208</v>
      </c>
      <c r="B6251" s="204" t="s">
        <v>14209</v>
      </c>
      <c r="C6251" s="201" t="s">
        <v>31</v>
      </c>
      <c r="D6251" s="205" t="s">
        <v>24873</v>
      </c>
      <c r="E6251" s="202" t="s">
        <v>18406</v>
      </c>
      <c r="F6251" s="205" t="s">
        <v>24874</v>
      </c>
    </row>
    <row r="6252" spans="1:6" ht="54">
      <c r="A6252" s="201" t="s">
        <v>14210</v>
      </c>
      <c r="B6252" s="204" t="s">
        <v>14211</v>
      </c>
      <c r="C6252" s="201" t="s">
        <v>31</v>
      </c>
      <c r="D6252" s="205" t="s">
        <v>18579</v>
      </c>
      <c r="E6252" s="202" t="s">
        <v>18406</v>
      </c>
      <c r="F6252" s="205" t="s">
        <v>24875</v>
      </c>
    </row>
    <row r="6253" spans="1:6" ht="81">
      <c r="A6253" s="201" t="s">
        <v>14213</v>
      </c>
      <c r="B6253" s="204" t="s">
        <v>14214</v>
      </c>
      <c r="C6253" s="201" t="s">
        <v>31</v>
      </c>
      <c r="D6253" s="205" t="s">
        <v>22744</v>
      </c>
      <c r="E6253" s="202" t="s">
        <v>18406</v>
      </c>
      <c r="F6253" s="205" t="s">
        <v>11107</v>
      </c>
    </row>
    <row r="6254" spans="1:6" ht="67.5">
      <c r="A6254" s="201" t="s">
        <v>14216</v>
      </c>
      <c r="B6254" s="204" t="s">
        <v>14217</v>
      </c>
      <c r="C6254" s="201" t="s">
        <v>31</v>
      </c>
      <c r="D6254" s="205" t="s">
        <v>9495</v>
      </c>
      <c r="E6254" s="202" t="s">
        <v>18406</v>
      </c>
      <c r="F6254" s="205" t="s">
        <v>13181</v>
      </c>
    </row>
    <row r="6255" spans="1:6" ht="67.5">
      <c r="A6255" s="201" t="s">
        <v>14219</v>
      </c>
      <c r="B6255" s="204" t="s">
        <v>14220</v>
      </c>
      <c r="C6255" s="201" t="s">
        <v>31</v>
      </c>
      <c r="D6255" s="205" t="s">
        <v>24876</v>
      </c>
      <c r="E6255" s="202" t="s">
        <v>18406</v>
      </c>
      <c r="F6255" s="205" t="s">
        <v>24877</v>
      </c>
    </row>
    <row r="6256" spans="1:6" ht="54">
      <c r="A6256" s="201" t="s">
        <v>14221</v>
      </c>
      <c r="B6256" s="204" t="s">
        <v>14222</v>
      </c>
      <c r="C6256" s="201" t="s">
        <v>31</v>
      </c>
      <c r="D6256" s="205" t="s">
        <v>24878</v>
      </c>
      <c r="E6256" s="202" t="s">
        <v>18406</v>
      </c>
      <c r="F6256" s="205" t="s">
        <v>24879</v>
      </c>
    </row>
    <row r="6257" spans="1:6" ht="81">
      <c r="A6257" s="201" t="s">
        <v>14224</v>
      </c>
      <c r="B6257" s="204" t="s">
        <v>14225</v>
      </c>
      <c r="C6257" s="201" t="s">
        <v>31</v>
      </c>
      <c r="D6257" s="205" t="s">
        <v>21816</v>
      </c>
      <c r="E6257" s="202" t="s">
        <v>18406</v>
      </c>
      <c r="F6257" s="205" t="s">
        <v>23045</v>
      </c>
    </row>
    <row r="6258" spans="1:6" ht="67.5">
      <c r="A6258" s="201" t="s">
        <v>14226</v>
      </c>
      <c r="B6258" s="204" t="s">
        <v>14227</v>
      </c>
      <c r="C6258" s="201" t="s">
        <v>31</v>
      </c>
      <c r="D6258" s="205" t="s">
        <v>24880</v>
      </c>
      <c r="E6258" s="202" t="s">
        <v>18406</v>
      </c>
      <c r="F6258" s="205" t="s">
        <v>17172</v>
      </c>
    </row>
    <row r="6259" spans="1:6" ht="67.5">
      <c r="A6259" s="201" t="s">
        <v>14229</v>
      </c>
      <c r="B6259" s="204" t="s">
        <v>14230</v>
      </c>
      <c r="C6259" s="201" t="s">
        <v>31</v>
      </c>
      <c r="D6259" s="205" t="s">
        <v>19846</v>
      </c>
      <c r="E6259" s="202" t="s">
        <v>18406</v>
      </c>
      <c r="F6259" s="205" t="s">
        <v>24881</v>
      </c>
    </row>
    <row r="6260" spans="1:6" ht="54">
      <c r="A6260" s="201" t="s">
        <v>14231</v>
      </c>
      <c r="B6260" s="204" t="s">
        <v>14232</v>
      </c>
      <c r="C6260" s="201" t="s">
        <v>31</v>
      </c>
      <c r="D6260" s="205" t="s">
        <v>24882</v>
      </c>
      <c r="E6260" s="202" t="s">
        <v>18406</v>
      </c>
      <c r="F6260" s="205" t="s">
        <v>24883</v>
      </c>
    </row>
    <row r="6261" spans="1:6" ht="40.5">
      <c r="A6261" s="201" t="s">
        <v>14234</v>
      </c>
      <c r="B6261" s="204" t="s">
        <v>14235</v>
      </c>
      <c r="C6261" s="201" t="s">
        <v>31</v>
      </c>
      <c r="D6261" s="205" t="s">
        <v>24884</v>
      </c>
      <c r="E6261" s="202" t="s">
        <v>18406</v>
      </c>
      <c r="F6261" s="205" t="s">
        <v>12797</v>
      </c>
    </row>
    <row r="6262" spans="1:6" ht="40.5">
      <c r="A6262" s="201" t="s">
        <v>14237</v>
      </c>
      <c r="B6262" s="204" t="s">
        <v>14238</v>
      </c>
      <c r="C6262" s="201" t="s">
        <v>31</v>
      </c>
      <c r="D6262" s="205" t="s">
        <v>1271</v>
      </c>
      <c r="E6262" s="202" t="s">
        <v>18406</v>
      </c>
      <c r="F6262" s="205" t="s">
        <v>24885</v>
      </c>
    </row>
    <row r="6263" spans="1:6" ht="40.5">
      <c r="A6263" s="201" t="s">
        <v>14239</v>
      </c>
      <c r="B6263" s="204" t="s">
        <v>14240</v>
      </c>
      <c r="C6263" s="201" t="s">
        <v>31</v>
      </c>
      <c r="D6263" s="205" t="s">
        <v>22822</v>
      </c>
      <c r="E6263" s="202" t="s">
        <v>18406</v>
      </c>
      <c r="F6263" s="205" t="s">
        <v>11012</v>
      </c>
    </row>
    <row r="6264" spans="1:6" ht="40.5">
      <c r="A6264" s="201" t="s">
        <v>14241</v>
      </c>
      <c r="B6264" s="204" t="s">
        <v>14242</v>
      </c>
      <c r="C6264" s="201" t="s">
        <v>31</v>
      </c>
      <c r="D6264" s="205" t="s">
        <v>17320</v>
      </c>
      <c r="E6264" s="202" t="s">
        <v>18406</v>
      </c>
      <c r="F6264" s="205" t="s">
        <v>24886</v>
      </c>
    </row>
    <row r="6265" spans="1:6" ht="40.5">
      <c r="A6265" s="201" t="s">
        <v>14243</v>
      </c>
      <c r="B6265" s="204" t="s">
        <v>14244</v>
      </c>
      <c r="C6265" s="201" t="s">
        <v>31</v>
      </c>
      <c r="D6265" s="205" t="s">
        <v>24887</v>
      </c>
      <c r="E6265" s="202" t="s">
        <v>18406</v>
      </c>
      <c r="F6265" s="205" t="s">
        <v>2117</v>
      </c>
    </row>
    <row r="6266" spans="1:6" ht="40.5">
      <c r="A6266" s="201" t="s">
        <v>14246</v>
      </c>
      <c r="B6266" s="204" t="s">
        <v>14247</v>
      </c>
      <c r="C6266" s="201" t="s">
        <v>31</v>
      </c>
      <c r="D6266" s="205" t="s">
        <v>18787</v>
      </c>
      <c r="E6266" s="202" t="s">
        <v>18406</v>
      </c>
      <c r="F6266" s="205" t="s">
        <v>15920</v>
      </c>
    </row>
    <row r="6267" spans="1:6" ht="67.5">
      <c r="A6267" s="201" t="s">
        <v>14248</v>
      </c>
      <c r="B6267" s="204" t="s">
        <v>14249</v>
      </c>
      <c r="C6267" s="201" t="s">
        <v>31</v>
      </c>
      <c r="D6267" s="205" t="s">
        <v>24888</v>
      </c>
      <c r="E6267" s="202" t="s">
        <v>18406</v>
      </c>
      <c r="F6267" s="205" t="s">
        <v>1479</v>
      </c>
    </row>
    <row r="6268" spans="1:6" ht="54">
      <c r="A6268" s="201" t="s">
        <v>14250</v>
      </c>
      <c r="B6268" s="204" t="s">
        <v>14251</v>
      </c>
      <c r="C6268" s="201" t="s">
        <v>31</v>
      </c>
      <c r="D6268" s="205" t="s">
        <v>24889</v>
      </c>
      <c r="E6268" s="202" t="s">
        <v>18406</v>
      </c>
      <c r="F6268" s="205" t="s">
        <v>13352</v>
      </c>
    </row>
    <row r="6269" spans="1:6" ht="54">
      <c r="A6269" s="201" t="s">
        <v>14252</v>
      </c>
      <c r="B6269" s="204" t="s">
        <v>14253</v>
      </c>
      <c r="C6269" s="201" t="s">
        <v>31</v>
      </c>
      <c r="D6269" s="205" t="s">
        <v>17421</v>
      </c>
      <c r="E6269" s="202" t="s">
        <v>18406</v>
      </c>
      <c r="F6269" s="205" t="s">
        <v>24890</v>
      </c>
    </row>
    <row r="6270" spans="1:6" ht="54">
      <c r="A6270" s="201" t="s">
        <v>14254</v>
      </c>
      <c r="B6270" s="204" t="s">
        <v>14255</v>
      </c>
      <c r="C6270" s="201" t="s">
        <v>31</v>
      </c>
      <c r="D6270" s="205" t="s">
        <v>24891</v>
      </c>
      <c r="E6270" s="202" t="s">
        <v>18406</v>
      </c>
      <c r="F6270" s="205" t="s">
        <v>24892</v>
      </c>
    </row>
    <row r="6271" spans="1:6" ht="67.5">
      <c r="A6271" s="201" t="s">
        <v>14256</v>
      </c>
      <c r="B6271" s="204" t="s">
        <v>14257</v>
      </c>
      <c r="C6271" s="201" t="s">
        <v>31</v>
      </c>
      <c r="D6271" s="205" t="s">
        <v>24893</v>
      </c>
      <c r="E6271" s="202" t="s">
        <v>18406</v>
      </c>
      <c r="F6271" s="205" t="s">
        <v>17101</v>
      </c>
    </row>
    <row r="6272" spans="1:6" ht="54">
      <c r="A6272" s="201" t="s">
        <v>14258</v>
      </c>
      <c r="B6272" s="204" t="s">
        <v>14259</v>
      </c>
      <c r="C6272" s="201" t="s">
        <v>31</v>
      </c>
      <c r="D6272" s="205" t="s">
        <v>24894</v>
      </c>
      <c r="E6272" s="202" t="s">
        <v>18406</v>
      </c>
      <c r="F6272" s="205" t="s">
        <v>24895</v>
      </c>
    </row>
    <row r="6273" spans="1:6" ht="54">
      <c r="A6273" s="201" t="s">
        <v>14260</v>
      </c>
      <c r="B6273" s="204" t="s">
        <v>14261</v>
      </c>
      <c r="C6273" s="201" t="s">
        <v>31</v>
      </c>
      <c r="D6273" s="205" t="s">
        <v>24896</v>
      </c>
      <c r="E6273" s="202" t="s">
        <v>18406</v>
      </c>
      <c r="F6273" s="205" t="s">
        <v>24897</v>
      </c>
    </row>
    <row r="6274" spans="1:6" ht="54">
      <c r="A6274" s="201" t="s">
        <v>14262</v>
      </c>
      <c r="B6274" s="204" t="s">
        <v>14263</v>
      </c>
      <c r="C6274" s="201" t="s">
        <v>31</v>
      </c>
      <c r="D6274" s="205" t="s">
        <v>24898</v>
      </c>
      <c r="E6274" s="202" t="s">
        <v>18406</v>
      </c>
      <c r="F6274" s="205" t="s">
        <v>24899</v>
      </c>
    </row>
    <row r="6275" spans="1:6" ht="67.5">
      <c r="A6275" s="201" t="s">
        <v>14264</v>
      </c>
      <c r="B6275" s="204" t="s">
        <v>14265</v>
      </c>
      <c r="C6275" s="201" t="s">
        <v>31</v>
      </c>
      <c r="D6275" s="205" t="s">
        <v>17131</v>
      </c>
      <c r="E6275" s="202" t="s">
        <v>18406</v>
      </c>
      <c r="F6275" s="205" t="s">
        <v>24431</v>
      </c>
    </row>
    <row r="6276" spans="1:6" ht="54">
      <c r="A6276" s="201" t="s">
        <v>14266</v>
      </c>
      <c r="B6276" s="204" t="s">
        <v>14267</v>
      </c>
      <c r="C6276" s="201" t="s">
        <v>31</v>
      </c>
      <c r="D6276" s="205" t="s">
        <v>24900</v>
      </c>
      <c r="E6276" s="202" t="s">
        <v>18406</v>
      </c>
      <c r="F6276" s="205" t="s">
        <v>24901</v>
      </c>
    </row>
    <row r="6277" spans="1:6" ht="54">
      <c r="A6277" s="201" t="s">
        <v>14268</v>
      </c>
      <c r="B6277" s="204" t="s">
        <v>14269</v>
      </c>
      <c r="C6277" s="201" t="s">
        <v>31</v>
      </c>
      <c r="D6277" s="205" t="s">
        <v>20992</v>
      </c>
      <c r="E6277" s="202" t="s">
        <v>18406</v>
      </c>
      <c r="F6277" s="205" t="s">
        <v>24902</v>
      </c>
    </row>
    <row r="6278" spans="1:6" ht="54">
      <c r="A6278" s="201" t="s">
        <v>14270</v>
      </c>
      <c r="B6278" s="204" t="s">
        <v>14271</v>
      </c>
      <c r="C6278" s="201" t="s">
        <v>31</v>
      </c>
      <c r="D6278" s="205" t="s">
        <v>24903</v>
      </c>
      <c r="E6278" s="202" t="s">
        <v>18406</v>
      </c>
      <c r="F6278" s="205" t="s">
        <v>24904</v>
      </c>
    </row>
    <row r="6279" spans="1:6" ht="94.5">
      <c r="A6279" s="201" t="s">
        <v>14272</v>
      </c>
      <c r="B6279" s="204" t="s">
        <v>14273</v>
      </c>
      <c r="C6279" s="201" t="s">
        <v>31</v>
      </c>
      <c r="D6279" s="205" t="s">
        <v>24905</v>
      </c>
      <c r="E6279" s="202" t="s">
        <v>18406</v>
      </c>
      <c r="F6279" s="205" t="s">
        <v>21552</v>
      </c>
    </row>
    <row r="6280" spans="1:6" ht="94.5">
      <c r="A6280" s="201" t="s">
        <v>14274</v>
      </c>
      <c r="B6280" s="204" t="s">
        <v>14275</v>
      </c>
      <c r="C6280" s="201" t="s">
        <v>31</v>
      </c>
      <c r="D6280" s="205" t="s">
        <v>22861</v>
      </c>
      <c r="E6280" s="202" t="s">
        <v>18406</v>
      </c>
      <c r="F6280" s="205" t="s">
        <v>24906</v>
      </c>
    </row>
    <row r="6281" spans="1:6" ht="81">
      <c r="A6281" s="201" t="s">
        <v>14276</v>
      </c>
      <c r="B6281" s="204" t="s">
        <v>14277</v>
      </c>
      <c r="C6281" s="201" t="s">
        <v>31</v>
      </c>
      <c r="D6281" s="205" t="s">
        <v>17260</v>
      </c>
      <c r="E6281" s="202" t="s">
        <v>18406</v>
      </c>
      <c r="F6281" s="205" t="s">
        <v>10678</v>
      </c>
    </row>
    <row r="6282" spans="1:6" ht="94.5">
      <c r="A6282" s="201" t="s">
        <v>14278</v>
      </c>
      <c r="B6282" s="204" t="s">
        <v>14279</v>
      </c>
      <c r="C6282" s="201" t="s">
        <v>31</v>
      </c>
      <c r="D6282" s="205" t="s">
        <v>21040</v>
      </c>
      <c r="E6282" s="202" t="s">
        <v>18406</v>
      </c>
      <c r="F6282" s="205" t="s">
        <v>22819</v>
      </c>
    </row>
    <row r="6283" spans="1:6" ht="27">
      <c r="A6283" s="201" t="s">
        <v>14280</v>
      </c>
      <c r="B6283" s="204" t="s">
        <v>14281</v>
      </c>
      <c r="C6283" s="201" t="s">
        <v>31</v>
      </c>
      <c r="D6283" s="205" t="s">
        <v>19386</v>
      </c>
      <c r="E6283" s="202" t="s">
        <v>18406</v>
      </c>
      <c r="F6283" s="205" t="s">
        <v>698</v>
      </c>
    </row>
    <row r="6284" spans="1:6" ht="40.5">
      <c r="A6284" s="201" t="s">
        <v>14283</v>
      </c>
      <c r="B6284" s="204" t="s">
        <v>14284</v>
      </c>
      <c r="C6284" s="201" t="s">
        <v>217</v>
      </c>
      <c r="D6284" s="205" t="s">
        <v>10348</v>
      </c>
      <c r="E6284" s="202" t="s">
        <v>18406</v>
      </c>
      <c r="F6284" s="205" t="s">
        <v>24907</v>
      </c>
    </row>
    <row r="6285" spans="1:6" ht="54">
      <c r="A6285" s="201" t="s">
        <v>14285</v>
      </c>
      <c r="B6285" s="204" t="s">
        <v>14286</v>
      </c>
      <c r="C6285" s="201" t="s">
        <v>31</v>
      </c>
      <c r="D6285" s="205" t="s">
        <v>423</v>
      </c>
      <c r="E6285" s="202" t="s">
        <v>18406</v>
      </c>
      <c r="F6285" s="205" t="s">
        <v>15753</v>
      </c>
    </row>
    <row r="6286" spans="1:6" ht="67.5">
      <c r="A6286" s="201">
        <v>87879</v>
      </c>
      <c r="B6286" s="204" t="s">
        <v>14288</v>
      </c>
      <c r="C6286" s="201" t="s">
        <v>31</v>
      </c>
      <c r="D6286" s="205">
        <v>4.0599999999999996</v>
      </c>
      <c r="E6286" s="202" t="s">
        <v>18406</v>
      </c>
      <c r="F6286" s="205">
        <v>4.3600000000000003</v>
      </c>
    </row>
    <row r="6287" spans="1:6" ht="67.5">
      <c r="A6287" s="201" t="s">
        <v>14289</v>
      </c>
      <c r="B6287" s="204" t="s">
        <v>14290</v>
      </c>
      <c r="C6287" s="201" t="s">
        <v>31</v>
      </c>
      <c r="D6287" s="205" t="s">
        <v>7837</v>
      </c>
      <c r="E6287" s="202" t="s">
        <v>18406</v>
      </c>
      <c r="F6287" s="205" t="s">
        <v>17343</v>
      </c>
    </row>
    <row r="6288" spans="1:6" ht="67.5">
      <c r="A6288" s="201" t="s">
        <v>14292</v>
      </c>
      <c r="B6288" s="204" t="s">
        <v>14293</v>
      </c>
      <c r="C6288" s="201" t="s">
        <v>31</v>
      </c>
      <c r="D6288" s="205" t="s">
        <v>10105</v>
      </c>
      <c r="E6288" s="202" t="s">
        <v>18406</v>
      </c>
      <c r="F6288" s="205" t="s">
        <v>1610</v>
      </c>
    </row>
    <row r="6289" spans="1:6" ht="67.5">
      <c r="A6289" s="201" t="s">
        <v>14294</v>
      </c>
      <c r="B6289" s="204" t="s">
        <v>14295</v>
      </c>
      <c r="C6289" s="201" t="s">
        <v>31</v>
      </c>
      <c r="D6289" s="205" t="s">
        <v>1692</v>
      </c>
      <c r="E6289" s="202" t="s">
        <v>18406</v>
      </c>
      <c r="F6289" s="205" t="s">
        <v>17837</v>
      </c>
    </row>
    <row r="6290" spans="1:6" ht="67.5">
      <c r="A6290" s="201" t="s">
        <v>14297</v>
      </c>
      <c r="B6290" s="204" t="s">
        <v>14298</v>
      </c>
      <c r="C6290" s="201" t="s">
        <v>31</v>
      </c>
      <c r="D6290" s="205" t="s">
        <v>8968</v>
      </c>
      <c r="E6290" s="202" t="s">
        <v>18406</v>
      </c>
      <c r="F6290" s="205" t="s">
        <v>17093</v>
      </c>
    </row>
    <row r="6291" spans="1:6" ht="54">
      <c r="A6291" s="201" t="s">
        <v>14299</v>
      </c>
      <c r="B6291" s="204" t="s">
        <v>14300</v>
      </c>
      <c r="C6291" s="201" t="s">
        <v>31</v>
      </c>
      <c r="D6291" s="205" t="s">
        <v>24371</v>
      </c>
      <c r="E6291" s="202" t="s">
        <v>18406</v>
      </c>
      <c r="F6291" s="205" t="s">
        <v>14908</v>
      </c>
    </row>
    <row r="6292" spans="1:6" ht="54">
      <c r="A6292" s="201" t="s">
        <v>14301</v>
      </c>
      <c r="B6292" s="204" t="s">
        <v>14302</v>
      </c>
      <c r="C6292" s="201" t="s">
        <v>31</v>
      </c>
      <c r="D6292" s="205" t="s">
        <v>19597</v>
      </c>
      <c r="E6292" s="202" t="s">
        <v>18406</v>
      </c>
      <c r="F6292" s="205" t="s">
        <v>22820</v>
      </c>
    </row>
    <row r="6293" spans="1:6" ht="81">
      <c r="A6293" s="201" t="s">
        <v>14303</v>
      </c>
      <c r="B6293" s="204" t="s">
        <v>14304</v>
      </c>
      <c r="C6293" s="201" t="s">
        <v>31</v>
      </c>
      <c r="D6293" s="205" t="s">
        <v>8593</v>
      </c>
      <c r="E6293" s="202" t="s">
        <v>18406</v>
      </c>
      <c r="F6293" s="205" t="s">
        <v>8631</v>
      </c>
    </row>
    <row r="6294" spans="1:6" ht="81">
      <c r="A6294" s="201" t="s">
        <v>14305</v>
      </c>
      <c r="B6294" s="204" t="s">
        <v>14306</v>
      </c>
      <c r="C6294" s="201" t="s">
        <v>31</v>
      </c>
      <c r="D6294" s="205" t="s">
        <v>2028</v>
      </c>
      <c r="E6294" s="202" t="s">
        <v>18406</v>
      </c>
      <c r="F6294" s="205" t="s">
        <v>8281</v>
      </c>
    </row>
    <row r="6295" spans="1:6" ht="81">
      <c r="A6295" s="201" t="s">
        <v>14307</v>
      </c>
      <c r="B6295" s="204" t="s">
        <v>14308</v>
      </c>
      <c r="C6295" s="201" t="s">
        <v>31</v>
      </c>
      <c r="D6295" s="205" t="s">
        <v>5765</v>
      </c>
      <c r="E6295" s="202" t="s">
        <v>18406</v>
      </c>
      <c r="F6295" s="205" t="s">
        <v>5560</v>
      </c>
    </row>
    <row r="6296" spans="1:6" ht="81">
      <c r="A6296" s="201" t="s">
        <v>14310</v>
      </c>
      <c r="B6296" s="204" t="s">
        <v>14311</v>
      </c>
      <c r="C6296" s="201" t="s">
        <v>31</v>
      </c>
      <c r="D6296" s="205" t="s">
        <v>17519</v>
      </c>
      <c r="E6296" s="202" t="s">
        <v>18406</v>
      </c>
      <c r="F6296" s="205" t="s">
        <v>24908</v>
      </c>
    </row>
    <row r="6297" spans="1:6" ht="67.5">
      <c r="A6297" s="201" t="s">
        <v>14312</v>
      </c>
      <c r="B6297" s="204" t="s">
        <v>14313</v>
      </c>
      <c r="C6297" s="201" t="s">
        <v>31</v>
      </c>
      <c r="D6297" s="205" t="s">
        <v>15539</v>
      </c>
      <c r="E6297" s="202" t="s">
        <v>18406</v>
      </c>
      <c r="F6297" s="205" t="s">
        <v>10396</v>
      </c>
    </row>
    <row r="6298" spans="1:6" ht="67.5">
      <c r="A6298" s="201" t="s">
        <v>14315</v>
      </c>
      <c r="B6298" s="204" t="s">
        <v>14316</v>
      </c>
      <c r="C6298" s="201" t="s">
        <v>31</v>
      </c>
      <c r="D6298" s="205" t="s">
        <v>6414</v>
      </c>
      <c r="E6298" s="202" t="s">
        <v>18406</v>
      </c>
      <c r="F6298" s="205" t="s">
        <v>1835</v>
      </c>
    </row>
    <row r="6299" spans="1:6" ht="67.5">
      <c r="A6299" s="201" t="s">
        <v>14318</v>
      </c>
      <c r="B6299" s="204" t="s">
        <v>14319</v>
      </c>
      <c r="C6299" s="201" t="s">
        <v>31</v>
      </c>
      <c r="D6299" s="205" t="s">
        <v>677</v>
      </c>
      <c r="E6299" s="202" t="s">
        <v>18406</v>
      </c>
      <c r="F6299" s="205" t="s">
        <v>17342</v>
      </c>
    </row>
    <row r="6300" spans="1:6" ht="67.5">
      <c r="A6300" s="201" t="s">
        <v>14320</v>
      </c>
      <c r="B6300" s="204" t="s">
        <v>14321</v>
      </c>
      <c r="C6300" s="201" t="s">
        <v>31</v>
      </c>
      <c r="D6300" s="205" t="s">
        <v>9433</v>
      </c>
      <c r="E6300" s="202" t="s">
        <v>18406</v>
      </c>
      <c r="F6300" s="205" t="s">
        <v>8509</v>
      </c>
    </row>
    <row r="6301" spans="1:6" ht="81">
      <c r="A6301" s="201" t="s">
        <v>14322</v>
      </c>
      <c r="B6301" s="204" t="s">
        <v>14323</v>
      </c>
      <c r="C6301" s="201" t="s">
        <v>31</v>
      </c>
      <c r="D6301" s="205" t="s">
        <v>6890</v>
      </c>
      <c r="E6301" s="202" t="s">
        <v>18406</v>
      </c>
      <c r="F6301" s="205" t="s">
        <v>10263</v>
      </c>
    </row>
    <row r="6302" spans="1:6" ht="81">
      <c r="A6302" s="201" t="s">
        <v>14324</v>
      </c>
      <c r="B6302" s="204" t="s">
        <v>14325</v>
      </c>
      <c r="C6302" s="201" t="s">
        <v>31</v>
      </c>
      <c r="D6302" s="205" t="s">
        <v>12452</v>
      </c>
      <c r="E6302" s="202" t="s">
        <v>18406</v>
      </c>
      <c r="F6302" s="205" t="s">
        <v>2692</v>
      </c>
    </row>
    <row r="6303" spans="1:6" ht="81">
      <c r="A6303" s="201" t="s">
        <v>14327</v>
      </c>
      <c r="B6303" s="204" t="s">
        <v>14328</v>
      </c>
      <c r="C6303" s="201" t="s">
        <v>31</v>
      </c>
      <c r="D6303" s="205" t="s">
        <v>11190</v>
      </c>
      <c r="E6303" s="202" t="s">
        <v>18406</v>
      </c>
      <c r="F6303" s="205" t="s">
        <v>5713</v>
      </c>
    </row>
    <row r="6304" spans="1:6" ht="81">
      <c r="A6304" s="201" t="s">
        <v>14329</v>
      </c>
      <c r="B6304" s="204" t="s">
        <v>14330</v>
      </c>
      <c r="C6304" s="201" t="s">
        <v>31</v>
      </c>
      <c r="D6304" s="205" t="s">
        <v>3349</v>
      </c>
      <c r="E6304" s="202" t="s">
        <v>18406</v>
      </c>
      <c r="F6304" s="205" t="s">
        <v>13817</v>
      </c>
    </row>
    <row r="6305" spans="1:6" ht="67.5">
      <c r="A6305" s="201" t="s">
        <v>14332</v>
      </c>
      <c r="B6305" s="204" t="s">
        <v>14333</v>
      </c>
      <c r="C6305" s="201" t="s">
        <v>31</v>
      </c>
      <c r="D6305" s="205" t="s">
        <v>13757</v>
      </c>
      <c r="E6305" s="202" t="s">
        <v>18406</v>
      </c>
      <c r="F6305" s="205" t="s">
        <v>21253</v>
      </c>
    </row>
    <row r="6306" spans="1:6" ht="67.5">
      <c r="A6306" s="201" t="s">
        <v>14334</v>
      </c>
      <c r="B6306" s="204" t="s">
        <v>14335</v>
      </c>
      <c r="C6306" s="201" t="s">
        <v>31</v>
      </c>
      <c r="D6306" s="205" t="s">
        <v>2622</v>
      </c>
      <c r="E6306" s="202" t="s">
        <v>18406</v>
      </c>
      <c r="F6306" s="205" t="s">
        <v>22644</v>
      </c>
    </row>
    <row r="6307" spans="1:6" ht="67.5">
      <c r="A6307" s="201" t="s">
        <v>14336</v>
      </c>
      <c r="B6307" s="204" t="s">
        <v>14337</v>
      </c>
      <c r="C6307" s="201" t="s">
        <v>31</v>
      </c>
      <c r="D6307" s="205" t="s">
        <v>14317</v>
      </c>
      <c r="E6307" s="202" t="s">
        <v>18406</v>
      </c>
      <c r="F6307" s="205" t="s">
        <v>14881</v>
      </c>
    </row>
    <row r="6308" spans="1:6" ht="67.5">
      <c r="A6308" s="201" t="s">
        <v>14338</v>
      </c>
      <c r="B6308" s="204" t="s">
        <v>14339</v>
      </c>
      <c r="C6308" s="201" t="s">
        <v>31</v>
      </c>
      <c r="D6308" s="205" t="s">
        <v>17840</v>
      </c>
      <c r="E6308" s="202" t="s">
        <v>18406</v>
      </c>
      <c r="F6308" s="205" t="s">
        <v>8515</v>
      </c>
    </row>
    <row r="6309" spans="1:6" ht="67.5">
      <c r="A6309" s="201" t="s">
        <v>14341</v>
      </c>
      <c r="B6309" s="204" t="s">
        <v>14342</v>
      </c>
      <c r="C6309" s="201" t="s">
        <v>31</v>
      </c>
      <c r="D6309" s="205" t="s">
        <v>21687</v>
      </c>
      <c r="E6309" s="202" t="s">
        <v>18406</v>
      </c>
      <c r="F6309" s="205" t="s">
        <v>7318</v>
      </c>
    </row>
    <row r="6310" spans="1:6" ht="67.5">
      <c r="A6310" s="201" t="s">
        <v>14344</v>
      </c>
      <c r="B6310" s="204" t="s">
        <v>14345</v>
      </c>
      <c r="C6310" s="201" t="s">
        <v>31</v>
      </c>
      <c r="D6310" s="205" t="s">
        <v>13659</v>
      </c>
      <c r="E6310" s="202" t="s">
        <v>18406</v>
      </c>
      <c r="F6310" s="205" t="s">
        <v>13826</v>
      </c>
    </row>
    <row r="6311" spans="1:6" ht="54">
      <c r="A6311" s="201" t="s">
        <v>14346</v>
      </c>
      <c r="B6311" s="204" t="s">
        <v>14347</v>
      </c>
      <c r="C6311" s="201" t="s">
        <v>31</v>
      </c>
      <c r="D6311" s="205" t="s">
        <v>15371</v>
      </c>
      <c r="E6311" s="202" t="s">
        <v>18406</v>
      </c>
      <c r="F6311" s="205" t="s">
        <v>17515</v>
      </c>
    </row>
    <row r="6312" spans="1:6" ht="67.5">
      <c r="A6312" s="201" t="s">
        <v>14349</v>
      </c>
      <c r="B6312" s="204" t="s">
        <v>14350</v>
      </c>
      <c r="C6312" s="201" t="s">
        <v>31</v>
      </c>
      <c r="D6312" s="205" t="s">
        <v>15371</v>
      </c>
      <c r="E6312" s="202" t="s">
        <v>18406</v>
      </c>
      <c r="F6312" s="205" t="s">
        <v>17515</v>
      </c>
    </row>
    <row r="6313" spans="1:6" ht="54">
      <c r="A6313" s="201" t="s">
        <v>14351</v>
      </c>
      <c r="B6313" s="204" t="s">
        <v>14352</v>
      </c>
      <c r="C6313" s="201" t="s">
        <v>31</v>
      </c>
      <c r="D6313" s="205" t="s">
        <v>13679</v>
      </c>
      <c r="E6313" s="202" t="s">
        <v>18406</v>
      </c>
      <c r="F6313" s="205" t="s">
        <v>5064</v>
      </c>
    </row>
    <row r="6314" spans="1:6" ht="54">
      <c r="A6314" s="201" t="s">
        <v>14353</v>
      </c>
      <c r="B6314" s="204" t="s">
        <v>14354</v>
      </c>
      <c r="C6314" s="201" t="s">
        <v>31</v>
      </c>
      <c r="D6314" s="205" t="s">
        <v>16677</v>
      </c>
      <c r="E6314" s="202" t="s">
        <v>18406</v>
      </c>
      <c r="F6314" s="205" t="s">
        <v>21687</v>
      </c>
    </row>
    <row r="6315" spans="1:6" ht="54">
      <c r="A6315" s="201" t="s">
        <v>14355</v>
      </c>
      <c r="B6315" s="204" t="s">
        <v>14356</v>
      </c>
      <c r="C6315" s="201" t="s">
        <v>31</v>
      </c>
      <c r="D6315" s="205" t="s">
        <v>17797</v>
      </c>
      <c r="E6315" s="202" t="s">
        <v>18406</v>
      </c>
      <c r="F6315" s="205" t="s">
        <v>18102</v>
      </c>
    </row>
    <row r="6316" spans="1:6" ht="54">
      <c r="A6316" s="201" t="s">
        <v>14357</v>
      </c>
      <c r="B6316" s="204" t="s">
        <v>14358</v>
      </c>
      <c r="C6316" s="201" t="s">
        <v>31</v>
      </c>
      <c r="D6316" s="205" t="s">
        <v>16154</v>
      </c>
      <c r="E6316" s="202" t="s">
        <v>18406</v>
      </c>
      <c r="F6316" s="205" t="s">
        <v>16803</v>
      </c>
    </row>
    <row r="6317" spans="1:6" ht="54">
      <c r="A6317" s="201" t="s">
        <v>14360</v>
      </c>
      <c r="B6317" s="204" t="s">
        <v>14361</v>
      </c>
      <c r="C6317" s="201" t="s">
        <v>31</v>
      </c>
      <c r="D6317" s="205" t="s">
        <v>1120</v>
      </c>
      <c r="E6317" s="202" t="s">
        <v>18406</v>
      </c>
      <c r="F6317" s="205" t="s">
        <v>3330</v>
      </c>
    </row>
    <row r="6318" spans="1:6" ht="54">
      <c r="A6318" s="201" t="s">
        <v>14363</v>
      </c>
      <c r="B6318" s="204" t="s">
        <v>14364</v>
      </c>
      <c r="C6318" s="201" t="s">
        <v>31</v>
      </c>
      <c r="D6318" s="205" t="s">
        <v>24909</v>
      </c>
      <c r="E6318" s="202" t="s">
        <v>18406</v>
      </c>
      <c r="F6318" s="205" t="s">
        <v>22506</v>
      </c>
    </row>
    <row r="6319" spans="1:6" ht="40.5">
      <c r="A6319" s="201" t="s">
        <v>14365</v>
      </c>
      <c r="B6319" s="204" t="s">
        <v>14366</v>
      </c>
      <c r="C6319" s="201" t="s">
        <v>31</v>
      </c>
      <c r="D6319" s="205" t="s">
        <v>5692</v>
      </c>
      <c r="E6319" s="202" t="s">
        <v>18406</v>
      </c>
      <c r="F6319" s="205" t="s">
        <v>24910</v>
      </c>
    </row>
    <row r="6320" spans="1:6" ht="40.5">
      <c r="A6320" s="201" t="s">
        <v>14368</v>
      </c>
      <c r="B6320" s="204" t="s">
        <v>14369</v>
      </c>
      <c r="C6320" s="201" t="s">
        <v>31</v>
      </c>
      <c r="D6320" s="205" t="s">
        <v>17371</v>
      </c>
      <c r="E6320" s="202" t="s">
        <v>18406</v>
      </c>
      <c r="F6320" s="205" t="s">
        <v>17968</v>
      </c>
    </row>
    <row r="6321" spans="1:6" ht="40.5">
      <c r="A6321" s="201" t="s">
        <v>14371</v>
      </c>
      <c r="B6321" s="204" t="s">
        <v>14372</v>
      </c>
      <c r="C6321" s="201" t="s">
        <v>31</v>
      </c>
      <c r="D6321" s="205" t="s">
        <v>10301</v>
      </c>
      <c r="E6321" s="202" t="s">
        <v>18406</v>
      </c>
      <c r="F6321" s="205" t="s">
        <v>17538</v>
      </c>
    </row>
    <row r="6322" spans="1:6" ht="40.5">
      <c r="A6322" s="201" t="s">
        <v>14373</v>
      </c>
      <c r="B6322" s="204" t="s">
        <v>14374</v>
      </c>
      <c r="C6322" s="201" t="s">
        <v>31</v>
      </c>
      <c r="D6322" s="205" t="s">
        <v>3526</v>
      </c>
      <c r="E6322" s="202" t="s">
        <v>18406</v>
      </c>
      <c r="F6322" s="205" t="s">
        <v>24911</v>
      </c>
    </row>
    <row r="6323" spans="1:6" ht="54">
      <c r="A6323" s="201" t="s">
        <v>14376</v>
      </c>
      <c r="B6323" s="204" t="s">
        <v>14377</v>
      </c>
      <c r="C6323" s="201" t="s">
        <v>31</v>
      </c>
      <c r="D6323" s="205" t="s">
        <v>22356</v>
      </c>
      <c r="E6323" s="202" t="s">
        <v>18406</v>
      </c>
      <c r="F6323" s="205" t="s">
        <v>24912</v>
      </c>
    </row>
    <row r="6324" spans="1:6" ht="54">
      <c r="A6324" s="201" t="s">
        <v>14378</v>
      </c>
      <c r="B6324" s="204" t="s">
        <v>14379</v>
      </c>
      <c r="C6324" s="201" t="s">
        <v>31</v>
      </c>
      <c r="D6324" s="205" t="s">
        <v>10717</v>
      </c>
      <c r="E6324" s="202" t="s">
        <v>18406</v>
      </c>
      <c r="F6324" s="205" t="s">
        <v>13401</v>
      </c>
    </row>
    <row r="6325" spans="1:6" ht="54">
      <c r="A6325" s="201" t="s">
        <v>14381</v>
      </c>
      <c r="B6325" s="204" t="s">
        <v>14382</v>
      </c>
      <c r="C6325" s="201" t="s">
        <v>31</v>
      </c>
      <c r="D6325" s="205" t="s">
        <v>13780</v>
      </c>
      <c r="E6325" s="202" t="s">
        <v>18406</v>
      </c>
      <c r="F6325" s="205" t="s">
        <v>24913</v>
      </c>
    </row>
    <row r="6326" spans="1:6" ht="54">
      <c r="A6326" s="201" t="s">
        <v>14383</v>
      </c>
      <c r="B6326" s="204" t="s">
        <v>14384</v>
      </c>
      <c r="C6326" s="201" t="s">
        <v>31</v>
      </c>
      <c r="D6326" s="205" t="s">
        <v>17665</v>
      </c>
      <c r="E6326" s="202" t="s">
        <v>18406</v>
      </c>
      <c r="F6326" s="205" t="s">
        <v>20821</v>
      </c>
    </row>
    <row r="6327" spans="1:6" ht="94.5">
      <c r="A6327" s="201" t="s">
        <v>14386</v>
      </c>
      <c r="B6327" s="204" t="s">
        <v>14387</v>
      </c>
      <c r="C6327" s="201" t="s">
        <v>31</v>
      </c>
      <c r="D6327" s="205" t="s">
        <v>24905</v>
      </c>
      <c r="E6327" s="202" t="s">
        <v>18406</v>
      </c>
      <c r="F6327" s="205" t="s">
        <v>22386</v>
      </c>
    </row>
    <row r="6328" spans="1:6" ht="81">
      <c r="A6328" s="201" t="s">
        <v>14389</v>
      </c>
      <c r="B6328" s="204" t="s">
        <v>14390</v>
      </c>
      <c r="C6328" s="201" t="s">
        <v>31</v>
      </c>
      <c r="D6328" s="205" t="s">
        <v>7272</v>
      </c>
      <c r="E6328" s="202" t="s">
        <v>18406</v>
      </c>
      <c r="F6328" s="205" t="s">
        <v>24914</v>
      </c>
    </row>
    <row r="6329" spans="1:6" ht="81">
      <c r="A6329" s="201">
        <v>87529</v>
      </c>
      <c r="B6329" s="204" t="s">
        <v>14391</v>
      </c>
      <c r="C6329" s="201" t="s">
        <v>31</v>
      </c>
      <c r="D6329" s="205">
        <v>38.729999999999997</v>
      </c>
      <c r="E6329" s="202" t="s">
        <v>18406</v>
      </c>
      <c r="F6329" s="205">
        <v>40.950000000000003</v>
      </c>
    </row>
    <row r="6330" spans="1:6" ht="81">
      <c r="A6330" s="201" t="s">
        <v>14392</v>
      </c>
      <c r="B6330" s="204" t="s">
        <v>14393</v>
      </c>
      <c r="C6330" s="201" t="s">
        <v>31</v>
      </c>
      <c r="D6330" s="205" t="s">
        <v>14388</v>
      </c>
      <c r="E6330" s="202" t="s">
        <v>18406</v>
      </c>
      <c r="F6330" s="205" t="s">
        <v>24915</v>
      </c>
    </row>
    <row r="6331" spans="1:6" ht="94.5">
      <c r="A6331" s="201">
        <v>87531</v>
      </c>
      <c r="B6331" s="204" t="s">
        <v>14394</v>
      </c>
      <c r="C6331" s="201" t="s">
        <v>31</v>
      </c>
      <c r="D6331" s="205">
        <v>37.53</v>
      </c>
      <c r="E6331" s="202" t="s">
        <v>18406</v>
      </c>
      <c r="F6331" s="205">
        <v>39.619999999999997</v>
      </c>
    </row>
    <row r="6332" spans="1:6" ht="81">
      <c r="A6332" s="201" t="s">
        <v>14395</v>
      </c>
      <c r="B6332" s="204" t="s">
        <v>14396</v>
      </c>
      <c r="C6332" s="201" t="s">
        <v>31</v>
      </c>
      <c r="D6332" s="205" t="s">
        <v>17771</v>
      </c>
      <c r="E6332" s="202" t="s">
        <v>18406</v>
      </c>
      <c r="F6332" s="205" t="s">
        <v>24916</v>
      </c>
    </row>
    <row r="6333" spans="1:6" ht="94.5">
      <c r="A6333" s="201" t="s">
        <v>14397</v>
      </c>
      <c r="B6333" s="204" t="s">
        <v>14398</v>
      </c>
      <c r="C6333" s="201" t="s">
        <v>31</v>
      </c>
      <c r="D6333" s="205" t="s">
        <v>11765</v>
      </c>
      <c r="E6333" s="202" t="s">
        <v>18406</v>
      </c>
      <c r="F6333" s="205" t="s">
        <v>8193</v>
      </c>
    </row>
    <row r="6334" spans="1:6" ht="81">
      <c r="A6334" s="201" t="s">
        <v>14399</v>
      </c>
      <c r="B6334" s="204" t="s">
        <v>14400</v>
      </c>
      <c r="C6334" s="201" t="s">
        <v>31</v>
      </c>
      <c r="D6334" s="205" t="s">
        <v>8145</v>
      </c>
      <c r="E6334" s="202" t="s">
        <v>18406</v>
      </c>
      <c r="F6334" s="205" t="s">
        <v>19257</v>
      </c>
    </row>
    <row r="6335" spans="1:6" ht="108">
      <c r="A6335" s="201" t="s">
        <v>14401</v>
      </c>
      <c r="B6335" s="204" t="s">
        <v>14402</v>
      </c>
      <c r="C6335" s="201" t="s">
        <v>31</v>
      </c>
      <c r="D6335" s="205" t="s">
        <v>17596</v>
      </c>
      <c r="E6335" s="202" t="s">
        <v>18406</v>
      </c>
      <c r="F6335" s="205" t="s">
        <v>24917</v>
      </c>
    </row>
    <row r="6336" spans="1:6" ht="94.5">
      <c r="A6336" s="201" t="s">
        <v>14403</v>
      </c>
      <c r="B6336" s="204" t="s">
        <v>14404</v>
      </c>
      <c r="C6336" s="201" t="s">
        <v>31</v>
      </c>
      <c r="D6336" s="205" t="s">
        <v>23419</v>
      </c>
      <c r="E6336" s="202" t="s">
        <v>18406</v>
      </c>
      <c r="F6336" s="205" t="s">
        <v>24918</v>
      </c>
    </row>
    <row r="6337" spans="1:6" ht="108">
      <c r="A6337" s="201" t="s">
        <v>14405</v>
      </c>
      <c r="B6337" s="204" t="s">
        <v>14406</v>
      </c>
      <c r="C6337" s="201" t="s">
        <v>31</v>
      </c>
      <c r="D6337" s="205" t="s">
        <v>17139</v>
      </c>
      <c r="E6337" s="202" t="s">
        <v>18406</v>
      </c>
      <c r="F6337" s="205" t="s">
        <v>1786</v>
      </c>
    </row>
    <row r="6338" spans="1:6" ht="108">
      <c r="A6338" s="201" t="s">
        <v>14407</v>
      </c>
      <c r="B6338" s="204" t="s">
        <v>14408</v>
      </c>
      <c r="C6338" s="201" t="s">
        <v>31</v>
      </c>
      <c r="D6338" s="205" t="s">
        <v>24919</v>
      </c>
      <c r="E6338" s="202" t="s">
        <v>18406</v>
      </c>
      <c r="F6338" s="205" t="s">
        <v>21702</v>
      </c>
    </row>
    <row r="6339" spans="1:6" ht="94.5">
      <c r="A6339" s="201" t="s">
        <v>14409</v>
      </c>
      <c r="B6339" s="204" t="s">
        <v>14410</v>
      </c>
      <c r="C6339" s="201" t="s">
        <v>31</v>
      </c>
      <c r="D6339" s="205" t="s">
        <v>24716</v>
      </c>
      <c r="E6339" s="202" t="s">
        <v>18406</v>
      </c>
      <c r="F6339" s="205" t="s">
        <v>4465</v>
      </c>
    </row>
    <row r="6340" spans="1:6" ht="94.5">
      <c r="A6340" s="201" t="s">
        <v>14412</v>
      </c>
      <c r="B6340" s="204" t="s">
        <v>14413</v>
      </c>
      <c r="C6340" s="201" t="s">
        <v>31</v>
      </c>
      <c r="D6340" s="205" t="s">
        <v>17964</v>
      </c>
      <c r="E6340" s="202" t="s">
        <v>18406</v>
      </c>
      <c r="F6340" s="205" t="s">
        <v>17722</v>
      </c>
    </row>
    <row r="6341" spans="1:6" ht="81">
      <c r="A6341" s="201" t="s">
        <v>14414</v>
      </c>
      <c r="B6341" s="204" t="s">
        <v>14415</v>
      </c>
      <c r="C6341" s="201" t="s">
        <v>31</v>
      </c>
      <c r="D6341" s="205" t="s">
        <v>18066</v>
      </c>
      <c r="E6341" s="202" t="s">
        <v>18406</v>
      </c>
      <c r="F6341" s="205" t="s">
        <v>24920</v>
      </c>
    </row>
    <row r="6342" spans="1:6" ht="81">
      <c r="A6342" s="201" t="s">
        <v>14416</v>
      </c>
      <c r="B6342" s="204" t="s">
        <v>14417</v>
      </c>
      <c r="C6342" s="201" t="s">
        <v>31</v>
      </c>
      <c r="D6342" s="205" t="s">
        <v>21647</v>
      </c>
      <c r="E6342" s="202" t="s">
        <v>18406</v>
      </c>
      <c r="F6342" s="205" t="s">
        <v>17372</v>
      </c>
    </row>
    <row r="6343" spans="1:6" ht="81">
      <c r="A6343" s="201" t="s">
        <v>14418</v>
      </c>
      <c r="B6343" s="204" t="s">
        <v>14419</v>
      </c>
      <c r="C6343" s="201" t="s">
        <v>31</v>
      </c>
      <c r="D6343" s="205" t="s">
        <v>24921</v>
      </c>
      <c r="E6343" s="202" t="s">
        <v>18406</v>
      </c>
      <c r="F6343" s="205" t="s">
        <v>21591</v>
      </c>
    </row>
    <row r="6344" spans="1:6" ht="94.5">
      <c r="A6344" s="201" t="s">
        <v>14420</v>
      </c>
      <c r="B6344" s="204" t="s">
        <v>14421</v>
      </c>
      <c r="C6344" s="201" t="s">
        <v>31</v>
      </c>
      <c r="D6344" s="205" t="s">
        <v>24922</v>
      </c>
      <c r="E6344" s="202" t="s">
        <v>18406</v>
      </c>
      <c r="F6344" s="205" t="s">
        <v>24923</v>
      </c>
    </row>
    <row r="6345" spans="1:6" ht="81">
      <c r="A6345" s="201" t="s">
        <v>14422</v>
      </c>
      <c r="B6345" s="204" t="s">
        <v>14423</v>
      </c>
      <c r="C6345" s="201" t="s">
        <v>31</v>
      </c>
      <c r="D6345" s="205" t="s">
        <v>15909</v>
      </c>
      <c r="E6345" s="202" t="s">
        <v>18406</v>
      </c>
      <c r="F6345" s="205" t="s">
        <v>1727</v>
      </c>
    </row>
    <row r="6346" spans="1:6" ht="94.5">
      <c r="A6346" s="201" t="s">
        <v>14424</v>
      </c>
      <c r="B6346" s="204" t="s">
        <v>14425</v>
      </c>
      <c r="C6346" s="201" t="s">
        <v>31</v>
      </c>
      <c r="D6346" s="205" t="s">
        <v>10655</v>
      </c>
      <c r="E6346" s="202" t="s">
        <v>18406</v>
      </c>
      <c r="F6346" s="205" t="s">
        <v>21272</v>
      </c>
    </row>
    <row r="6347" spans="1:6" ht="81">
      <c r="A6347" s="201" t="s">
        <v>14426</v>
      </c>
      <c r="B6347" s="204" t="s">
        <v>14427</v>
      </c>
      <c r="C6347" s="201" t="s">
        <v>31</v>
      </c>
      <c r="D6347" s="205" t="s">
        <v>14343</v>
      </c>
      <c r="E6347" s="202" t="s">
        <v>18406</v>
      </c>
      <c r="F6347" s="205" t="s">
        <v>17819</v>
      </c>
    </row>
    <row r="6348" spans="1:6" ht="108">
      <c r="A6348" s="201" t="s">
        <v>14428</v>
      </c>
      <c r="B6348" s="204" t="s">
        <v>14429</v>
      </c>
      <c r="C6348" s="201" t="s">
        <v>31</v>
      </c>
      <c r="D6348" s="205" t="s">
        <v>13382</v>
      </c>
      <c r="E6348" s="202" t="s">
        <v>18406</v>
      </c>
      <c r="F6348" s="205" t="s">
        <v>17861</v>
      </c>
    </row>
    <row r="6349" spans="1:6" ht="94.5">
      <c r="A6349" s="201" t="s">
        <v>14430</v>
      </c>
      <c r="B6349" s="204" t="s">
        <v>14431</v>
      </c>
      <c r="C6349" s="201" t="s">
        <v>31</v>
      </c>
      <c r="D6349" s="205" t="s">
        <v>23095</v>
      </c>
      <c r="E6349" s="202" t="s">
        <v>18406</v>
      </c>
      <c r="F6349" s="205" t="s">
        <v>13996</v>
      </c>
    </row>
    <row r="6350" spans="1:6" ht="108">
      <c r="A6350" s="201" t="s">
        <v>14432</v>
      </c>
      <c r="B6350" s="204" t="s">
        <v>14433</v>
      </c>
      <c r="C6350" s="201" t="s">
        <v>31</v>
      </c>
      <c r="D6350" s="205" t="s">
        <v>14184</v>
      </c>
      <c r="E6350" s="202" t="s">
        <v>18406</v>
      </c>
      <c r="F6350" s="205" t="s">
        <v>24924</v>
      </c>
    </row>
    <row r="6351" spans="1:6" ht="108">
      <c r="A6351" s="201" t="s">
        <v>14435</v>
      </c>
      <c r="B6351" s="204" t="s">
        <v>14436</v>
      </c>
      <c r="C6351" s="201" t="s">
        <v>31</v>
      </c>
      <c r="D6351" s="205" t="s">
        <v>24925</v>
      </c>
      <c r="E6351" s="202" t="s">
        <v>18406</v>
      </c>
      <c r="F6351" s="205" t="s">
        <v>24926</v>
      </c>
    </row>
    <row r="6352" spans="1:6" ht="108">
      <c r="A6352" s="201" t="s">
        <v>14437</v>
      </c>
      <c r="B6352" s="204" t="s">
        <v>14438</v>
      </c>
      <c r="C6352" s="201" t="s">
        <v>31</v>
      </c>
      <c r="D6352" s="205" t="s">
        <v>19932</v>
      </c>
      <c r="E6352" s="202" t="s">
        <v>18406</v>
      </c>
      <c r="F6352" s="205" t="s">
        <v>10978</v>
      </c>
    </row>
    <row r="6353" spans="1:6" ht="67.5">
      <c r="A6353" s="201" t="s">
        <v>14439</v>
      </c>
      <c r="B6353" s="204" t="s">
        <v>14440</v>
      </c>
      <c r="C6353" s="201" t="s">
        <v>31</v>
      </c>
      <c r="D6353" s="205" t="s">
        <v>10978</v>
      </c>
      <c r="E6353" s="202" t="s">
        <v>18406</v>
      </c>
      <c r="F6353" s="205" t="s">
        <v>24927</v>
      </c>
    </row>
    <row r="6354" spans="1:6" ht="67.5">
      <c r="A6354" s="201" t="s">
        <v>14442</v>
      </c>
      <c r="B6354" s="204" t="s">
        <v>14443</v>
      </c>
      <c r="C6354" s="201" t="s">
        <v>31</v>
      </c>
      <c r="D6354" s="205" t="s">
        <v>24928</v>
      </c>
      <c r="E6354" s="202" t="s">
        <v>18406</v>
      </c>
      <c r="F6354" s="205" t="s">
        <v>4999</v>
      </c>
    </row>
    <row r="6355" spans="1:6" ht="81">
      <c r="A6355" s="201" t="s">
        <v>14444</v>
      </c>
      <c r="B6355" s="204" t="s">
        <v>14445</v>
      </c>
      <c r="C6355" s="201" t="s">
        <v>31</v>
      </c>
      <c r="D6355" s="205" t="s">
        <v>23731</v>
      </c>
      <c r="E6355" s="202" t="s">
        <v>18406</v>
      </c>
      <c r="F6355" s="205" t="s">
        <v>1715</v>
      </c>
    </row>
    <row r="6356" spans="1:6" ht="67.5">
      <c r="A6356" s="201" t="s">
        <v>14447</v>
      </c>
      <c r="B6356" s="204" t="s">
        <v>14448</v>
      </c>
      <c r="C6356" s="201" t="s">
        <v>31</v>
      </c>
      <c r="D6356" s="205" t="s">
        <v>24929</v>
      </c>
      <c r="E6356" s="202" t="s">
        <v>18406</v>
      </c>
      <c r="F6356" s="205" t="s">
        <v>24930</v>
      </c>
    </row>
    <row r="6357" spans="1:6" ht="67.5">
      <c r="A6357" s="201" t="s">
        <v>14449</v>
      </c>
      <c r="B6357" s="204" t="s">
        <v>14450</v>
      </c>
      <c r="C6357" s="201" t="s">
        <v>31</v>
      </c>
      <c r="D6357" s="205" t="s">
        <v>18416</v>
      </c>
      <c r="E6357" s="202" t="s">
        <v>18406</v>
      </c>
      <c r="F6357" s="205" t="s">
        <v>17414</v>
      </c>
    </row>
    <row r="6358" spans="1:6" ht="81">
      <c r="A6358" s="201" t="s">
        <v>14451</v>
      </c>
      <c r="B6358" s="204" t="s">
        <v>14452</v>
      </c>
      <c r="C6358" s="201" t="s">
        <v>31</v>
      </c>
      <c r="D6358" s="205" t="s">
        <v>24931</v>
      </c>
      <c r="E6358" s="202" t="s">
        <v>18406</v>
      </c>
      <c r="F6358" s="205" t="s">
        <v>24932</v>
      </c>
    </row>
    <row r="6359" spans="1:6" ht="67.5">
      <c r="A6359" s="201" t="s">
        <v>14453</v>
      </c>
      <c r="B6359" s="204" t="s">
        <v>14454</v>
      </c>
      <c r="C6359" s="201" t="s">
        <v>31</v>
      </c>
      <c r="D6359" s="205" t="s">
        <v>24400</v>
      </c>
      <c r="E6359" s="202" t="s">
        <v>18406</v>
      </c>
      <c r="F6359" s="205" t="s">
        <v>17327</v>
      </c>
    </row>
    <row r="6360" spans="1:6" ht="67.5">
      <c r="A6360" s="201" t="s">
        <v>14455</v>
      </c>
      <c r="B6360" s="204" t="s">
        <v>14456</v>
      </c>
      <c r="C6360" s="201" t="s">
        <v>31</v>
      </c>
      <c r="D6360" s="205" t="s">
        <v>24933</v>
      </c>
      <c r="E6360" s="202" t="s">
        <v>18406</v>
      </c>
      <c r="F6360" s="205" t="s">
        <v>24934</v>
      </c>
    </row>
    <row r="6361" spans="1:6" ht="81">
      <c r="A6361" s="201" t="s">
        <v>14457</v>
      </c>
      <c r="B6361" s="204" t="s">
        <v>14458</v>
      </c>
      <c r="C6361" s="201" t="s">
        <v>31</v>
      </c>
      <c r="D6361" s="205" t="s">
        <v>24935</v>
      </c>
      <c r="E6361" s="202" t="s">
        <v>18406</v>
      </c>
      <c r="F6361" s="205" t="s">
        <v>19826</v>
      </c>
    </row>
    <row r="6362" spans="1:6" ht="67.5">
      <c r="A6362" s="201" t="s">
        <v>14459</v>
      </c>
      <c r="B6362" s="204" t="s">
        <v>14460</v>
      </c>
      <c r="C6362" s="201" t="s">
        <v>31</v>
      </c>
      <c r="D6362" s="205" t="s">
        <v>7658</v>
      </c>
      <c r="E6362" s="202" t="s">
        <v>18406</v>
      </c>
      <c r="F6362" s="205" t="s">
        <v>24936</v>
      </c>
    </row>
    <row r="6363" spans="1:6" ht="67.5">
      <c r="A6363" s="201" t="s">
        <v>14461</v>
      </c>
      <c r="B6363" s="204" t="s">
        <v>14462</v>
      </c>
      <c r="C6363" s="201" t="s">
        <v>31</v>
      </c>
      <c r="D6363" s="205" t="s">
        <v>8305</v>
      </c>
      <c r="E6363" s="202" t="s">
        <v>18406</v>
      </c>
      <c r="F6363" s="205" t="s">
        <v>24937</v>
      </c>
    </row>
    <row r="6364" spans="1:6" ht="94.5">
      <c r="A6364" s="201" t="s">
        <v>14463</v>
      </c>
      <c r="B6364" s="204" t="s">
        <v>14464</v>
      </c>
      <c r="C6364" s="201" t="s">
        <v>31</v>
      </c>
      <c r="D6364" s="205" t="s">
        <v>24938</v>
      </c>
      <c r="E6364" s="202" t="s">
        <v>18406</v>
      </c>
      <c r="F6364" s="205" t="s">
        <v>24939</v>
      </c>
    </row>
    <row r="6365" spans="1:6" ht="67.5">
      <c r="A6365" s="201" t="s">
        <v>14465</v>
      </c>
      <c r="B6365" s="204" t="s">
        <v>14466</v>
      </c>
      <c r="C6365" s="201" t="s">
        <v>31</v>
      </c>
      <c r="D6365" s="205" t="s">
        <v>24940</v>
      </c>
      <c r="E6365" s="202" t="s">
        <v>18406</v>
      </c>
      <c r="F6365" s="205" t="s">
        <v>24941</v>
      </c>
    </row>
    <row r="6366" spans="1:6" ht="67.5">
      <c r="A6366" s="201" t="s">
        <v>14468</v>
      </c>
      <c r="B6366" s="204" t="s">
        <v>14469</v>
      </c>
      <c r="C6366" s="201" t="s">
        <v>31</v>
      </c>
      <c r="D6366" s="205" t="s">
        <v>24942</v>
      </c>
      <c r="E6366" s="202" t="s">
        <v>18406</v>
      </c>
      <c r="F6366" s="205" t="s">
        <v>24943</v>
      </c>
    </row>
    <row r="6367" spans="1:6" ht="81">
      <c r="A6367" s="201" t="s">
        <v>14471</v>
      </c>
      <c r="B6367" s="204" t="s">
        <v>14472</v>
      </c>
      <c r="C6367" s="201" t="s">
        <v>31</v>
      </c>
      <c r="D6367" s="205" t="s">
        <v>24944</v>
      </c>
      <c r="E6367" s="202" t="s">
        <v>18406</v>
      </c>
      <c r="F6367" s="205" t="s">
        <v>23251</v>
      </c>
    </row>
    <row r="6368" spans="1:6" ht="67.5">
      <c r="A6368" s="201" t="s">
        <v>14473</v>
      </c>
      <c r="B6368" s="204" t="s">
        <v>14474</v>
      </c>
      <c r="C6368" s="201" t="s">
        <v>31</v>
      </c>
      <c r="D6368" s="205" t="s">
        <v>24945</v>
      </c>
      <c r="E6368" s="202" t="s">
        <v>18406</v>
      </c>
      <c r="F6368" s="205" t="s">
        <v>24946</v>
      </c>
    </row>
    <row r="6369" spans="1:6" ht="67.5">
      <c r="A6369" s="201" t="s">
        <v>14475</v>
      </c>
      <c r="B6369" s="204" t="s">
        <v>14476</v>
      </c>
      <c r="C6369" s="201" t="s">
        <v>31</v>
      </c>
      <c r="D6369" s="205" t="s">
        <v>24947</v>
      </c>
      <c r="E6369" s="202" t="s">
        <v>18406</v>
      </c>
      <c r="F6369" s="205" t="s">
        <v>17279</v>
      </c>
    </row>
    <row r="6370" spans="1:6" ht="81">
      <c r="A6370" s="201" t="s">
        <v>14477</v>
      </c>
      <c r="B6370" s="204" t="s">
        <v>14478</v>
      </c>
      <c r="C6370" s="201" t="s">
        <v>31</v>
      </c>
      <c r="D6370" s="205" t="s">
        <v>24948</v>
      </c>
      <c r="E6370" s="202" t="s">
        <v>18406</v>
      </c>
      <c r="F6370" s="205" t="s">
        <v>21974</v>
      </c>
    </row>
    <row r="6371" spans="1:6" ht="67.5">
      <c r="A6371" s="201" t="s">
        <v>14479</v>
      </c>
      <c r="B6371" s="204" t="s">
        <v>14480</v>
      </c>
      <c r="C6371" s="201" t="s">
        <v>31</v>
      </c>
      <c r="D6371" s="205" t="s">
        <v>14481</v>
      </c>
      <c r="E6371" s="202" t="s">
        <v>18406</v>
      </c>
      <c r="F6371" s="205" t="s">
        <v>6149</v>
      </c>
    </row>
    <row r="6372" spans="1:6" ht="67.5">
      <c r="A6372" s="201" t="s">
        <v>14482</v>
      </c>
      <c r="B6372" s="204" t="s">
        <v>14483</v>
      </c>
      <c r="C6372" s="201" t="s">
        <v>31</v>
      </c>
      <c r="D6372" s="205" t="s">
        <v>1646</v>
      </c>
      <c r="E6372" s="202" t="s">
        <v>18406</v>
      </c>
      <c r="F6372" s="205" t="s">
        <v>13488</v>
      </c>
    </row>
    <row r="6373" spans="1:6" ht="81">
      <c r="A6373" s="201" t="s">
        <v>14484</v>
      </c>
      <c r="B6373" s="204" t="s">
        <v>14485</v>
      </c>
      <c r="C6373" s="201" t="s">
        <v>31</v>
      </c>
      <c r="D6373" s="205" t="s">
        <v>24949</v>
      </c>
      <c r="E6373" s="202" t="s">
        <v>18406</v>
      </c>
      <c r="F6373" s="205" t="s">
        <v>24950</v>
      </c>
    </row>
    <row r="6374" spans="1:6" ht="81">
      <c r="A6374" s="201" t="s">
        <v>14486</v>
      </c>
      <c r="B6374" s="204" t="s">
        <v>14487</v>
      </c>
      <c r="C6374" s="201" t="s">
        <v>31</v>
      </c>
      <c r="D6374" s="205" t="s">
        <v>14488</v>
      </c>
      <c r="E6374" s="202" t="s">
        <v>18406</v>
      </c>
      <c r="F6374" s="205" t="s">
        <v>17652</v>
      </c>
    </row>
    <row r="6375" spans="1:6" ht="67.5">
      <c r="A6375" s="201" t="s">
        <v>14489</v>
      </c>
      <c r="B6375" s="204" t="s">
        <v>14490</v>
      </c>
      <c r="C6375" s="201" t="s">
        <v>31</v>
      </c>
      <c r="D6375" s="205" t="s">
        <v>24951</v>
      </c>
      <c r="E6375" s="202" t="s">
        <v>18406</v>
      </c>
      <c r="F6375" s="205" t="s">
        <v>14621</v>
      </c>
    </row>
    <row r="6376" spans="1:6" ht="94.5">
      <c r="A6376" s="201" t="s">
        <v>14491</v>
      </c>
      <c r="B6376" s="204" t="s">
        <v>14492</v>
      </c>
      <c r="C6376" s="201" t="s">
        <v>31</v>
      </c>
      <c r="D6376" s="205" t="s">
        <v>24952</v>
      </c>
      <c r="E6376" s="202" t="s">
        <v>18406</v>
      </c>
      <c r="F6376" s="205" t="s">
        <v>24953</v>
      </c>
    </row>
    <row r="6377" spans="1:6" ht="94.5">
      <c r="A6377" s="201" t="s">
        <v>14493</v>
      </c>
      <c r="B6377" s="204" t="s">
        <v>14494</v>
      </c>
      <c r="C6377" s="201" t="s">
        <v>31</v>
      </c>
      <c r="D6377" s="205" t="s">
        <v>4962</v>
      </c>
      <c r="E6377" s="202" t="s">
        <v>18406</v>
      </c>
      <c r="F6377" s="205" t="s">
        <v>24954</v>
      </c>
    </row>
    <row r="6378" spans="1:6" ht="81">
      <c r="A6378" s="201" t="s">
        <v>14495</v>
      </c>
      <c r="B6378" s="204" t="s">
        <v>14496</v>
      </c>
      <c r="C6378" s="201" t="s">
        <v>31</v>
      </c>
      <c r="D6378" s="205" t="s">
        <v>9682</v>
      </c>
      <c r="E6378" s="202" t="s">
        <v>18406</v>
      </c>
      <c r="F6378" s="205" t="s">
        <v>23113</v>
      </c>
    </row>
    <row r="6379" spans="1:6" ht="81">
      <c r="A6379" s="201" t="s">
        <v>14498</v>
      </c>
      <c r="B6379" s="204" t="s">
        <v>14499</v>
      </c>
      <c r="C6379" s="201" t="s">
        <v>31</v>
      </c>
      <c r="D6379" s="205" t="s">
        <v>14152</v>
      </c>
      <c r="E6379" s="202" t="s">
        <v>18406</v>
      </c>
      <c r="F6379" s="205" t="s">
        <v>17632</v>
      </c>
    </row>
    <row r="6380" spans="1:6" ht="94.5">
      <c r="A6380" s="201" t="s">
        <v>14500</v>
      </c>
      <c r="B6380" s="204" t="s">
        <v>14501</v>
      </c>
      <c r="C6380" s="201" t="s">
        <v>31</v>
      </c>
      <c r="D6380" s="205" t="s">
        <v>24955</v>
      </c>
      <c r="E6380" s="202" t="s">
        <v>18406</v>
      </c>
      <c r="F6380" s="205" t="s">
        <v>22384</v>
      </c>
    </row>
    <row r="6381" spans="1:6" ht="81">
      <c r="A6381" s="201" t="s">
        <v>14502</v>
      </c>
      <c r="B6381" s="204" t="s">
        <v>14503</v>
      </c>
      <c r="C6381" s="201" t="s">
        <v>31</v>
      </c>
      <c r="D6381" s="205" t="s">
        <v>24956</v>
      </c>
      <c r="E6381" s="202" t="s">
        <v>18406</v>
      </c>
      <c r="F6381" s="205" t="s">
        <v>1715</v>
      </c>
    </row>
    <row r="6382" spans="1:6" ht="81">
      <c r="A6382" s="201" t="s">
        <v>14504</v>
      </c>
      <c r="B6382" s="204" t="s">
        <v>14505</v>
      </c>
      <c r="C6382" s="201" t="s">
        <v>31</v>
      </c>
      <c r="D6382" s="205" t="s">
        <v>24957</v>
      </c>
      <c r="E6382" s="202" t="s">
        <v>18406</v>
      </c>
      <c r="F6382" s="205" t="s">
        <v>24958</v>
      </c>
    </row>
    <row r="6383" spans="1:6" ht="94.5">
      <c r="A6383" s="201" t="s">
        <v>14506</v>
      </c>
      <c r="B6383" s="204" t="s">
        <v>14507</v>
      </c>
      <c r="C6383" s="201" t="s">
        <v>31</v>
      </c>
      <c r="D6383" s="205" t="s">
        <v>17397</v>
      </c>
      <c r="E6383" s="202" t="s">
        <v>18406</v>
      </c>
      <c r="F6383" s="205" t="s">
        <v>22694</v>
      </c>
    </row>
    <row r="6384" spans="1:6" ht="81">
      <c r="A6384" s="201" t="s">
        <v>14508</v>
      </c>
      <c r="B6384" s="204" t="s">
        <v>14509</v>
      </c>
      <c r="C6384" s="201" t="s">
        <v>31</v>
      </c>
      <c r="D6384" s="205" t="s">
        <v>8212</v>
      </c>
      <c r="E6384" s="202" t="s">
        <v>18406</v>
      </c>
      <c r="F6384" s="205" t="s">
        <v>24959</v>
      </c>
    </row>
    <row r="6385" spans="1:6" ht="81">
      <c r="A6385" s="201" t="s">
        <v>14510</v>
      </c>
      <c r="B6385" s="204" t="s">
        <v>14511</v>
      </c>
      <c r="C6385" s="201" t="s">
        <v>31</v>
      </c>
      <c r="D6385" s="205" t="s">
        <v>24960</v>
      </c>
      <c r="E6385" s="202" t="s">
        <v>18406</v>
      </c>
      <c r="F6385" s="205" t="s">
        <v>18028</v>
      </c>
    </row>
    <row r="6386" spans="1:6" ht="94.5">
      <c r="A6386" s="201" t="s">
        <v>14512</v>
      </c>
      <c r="B6386" s="204" t="s">
        <v>14513</v>
      </c>
      <c r="C6386" s="201" t="s">
        <v>31</v>
      </c>
      <c r="D6386" s="205" t="s">
        <v>23379</v>
      </c>
      <c r="E6386" s="202" t="s">
        <v>18406</v>
      </c>
      <c r="F6386" s="205" t="s">
        <v>24961</v>
      </c>
    </row>
    <row r="6387" spans="1:6" ht="81">
      <c r="A6387" s="201" t="s">
        <v>14514</v>
      </c>
      <c r="B6387" s="204" t="s">
        <v>24962</v>
      </c>
      <c r="C6387" s="201" t="s">
        <v>31</v>
      </c>
      <c r="D6387" s="205" t="s">
        <v>22835</v>
      </c>
      <c r="E6387" s="202" t="s">
        <v>18406</v>
      </c>
      <c r="F6387" s="205" t="s">
        <v>22752</v>
      </c>
    </row>
    <row r="6388" spans="1:6" ht="94.5">
      <c r="A6388" s="201" t="s">
        <v>14515</v>
      </c>
      <c r="B6388" s="204" t="s">
        <v>14516</v>
      </c>
      <c r="C6388" s="201" t="s">
        <v>31</v>
      </c>
      <c r="D6388" s="205" t="s">
        <v>24963</v>
      </c>
      <c r="E6388" s="202" t="s">
        <v>18406</v>
      </c>
      <c r="F6388" s="205" t="s">
        <v>24964</v>
      </c>
    </row>
    <row r="6389" spans="1:6" ht="81">
      <c r="A6389" s="201" t="s">
        <v>14518</v>
      </c>
      <c r="B6389" s="204" t="s">
        <v>14519</v>
      </c>
      <c r="C6389" s="201" t="s">
        <v>31</v>
      </c>
      <c r="D6389" s="205" t="s">
        <v>6795</v>
      </c>
      <c r="E6389" s="202" t="s">
        <v>18406</v>
      </c>
      <c r="F6389" s="205" t="s">
        <v>17381</v>
      </c>
    </row>
    <row r="6390" spans="1:6" ht="81">
      <c r="A6390" s="201" t="s">
        <v>14521</v>
      </c>
      <c r="B6390" s="204" t="s">
        <v>14522</v>
      </c>
      <c r="C6390" s="201" t="s">
        <v>31</v>
      </c>
      <c r="D6390" s="205" t="s">
        <v>17864</v>
      </c>
      <c r="E6390" s="202" t="s">
        <v>18406</v>
      </c>
      <c r="F6390" s="205" t="s">
        <v>24965</v>
      </c>
    </row>
    <row r="6391" spans="1:6" ht="81">
      <c r="A6391" s="201" t="s">
        <v>14523</v>
      </c>
      <c r="B6391" s="204" t="s">
        <v>14524</v>
      </c>
      <c r="C6391" s="201" t="s">
        <v>31</v>
      </c>
      <c r="D6391" s="205" t="s">
        <v>24966</v>
      </c>
      <c r="E6391" s="202" t="s">
        <v>18406</v>
      </c>
      <c r="F6391" s="205" t="s">
        <v>24967</v>
      </c>
    </row>
    <row r="6392" spans="1:6" ht="81">
      <c r="A6392" s="201" t="s">
        <v>14525</v>
      </c>
      <c r="B6392" s="204" t="s">
        <v>14526</v>
      </c>
      <c r="C6392" s="201" t="s">
        <v>31</v>
      </c>
      <c r="D6392" s="205" t="s">
        <v>24832</v>
      </c>
      <c r="E6392" s="202" t="s">
        <v>18406</v>
      </c>
      <c r="F6392" s="205" t="s">
        <v>10449</v>
      </c>
    </row>
    <row r="6393" spans="1:6" ht="81">
      <c r="A6393" s="201" t="s">
        <v>14527</v>
      </c>
      <c r="B6393" s="204" t="s">
        <v>14528</v>
      </c>
      <c r="C6393" s="201" t="s">
        <v>31</v>
      </c>
      <c r="D6393" s="205" t="s">
        <v>24968</v>
      </c>
      <c r="E6393" s="202" t="s">
        <v>18406</v>
      </c>
      <c r="F6393" s="205" t="s">
        <v>18773</v>
      </c>
    </row>
    <row r="6394" spans="1:6" ht="81">
      <c r="A6394" s="201" t="s">
        <v>14529</v>
      </c>
      <c r="B6394" s="204" t="s">
        <v>14530</v>
      </c>
      <c r="C6394" s="201" t="s">
        <v>31</v>
      </c>
      <c r="D6394" s="205" t="s">
        <v>19831</v>
      </c>
      <c r="E6394" s="202" t="s">
        <v>18406</v>
      </c>
      <c r="F6394" s="205" t="s">
        <v>24969</v>
      </c>
    </row>
    <row r="6395" spans="1:6" ht="67.5">
      <c r="A6395" s="201" t="s">
        <v>14531</v>
      </c>
      <c r="B6395" s="204" t="s">
        <v>14532</v>
      </c>
      <c r="C6395" s="201" t="s">
        <v>31</v>
      </c>
      <c r="D6395" s="205" t="s">
        <v>17273</v>
      </c>
      <c r="E6395" s="202" t="s">
        <v>18406</v>
      </c>
      <c r="F6395" s="205" t="s">
        <v>24970</v>
      </c>
    </row>
    <row r="6396" spans="1:6" ht="67.5">
      <c r="A6396" s="201" t="s">
        <v>14533</v>
      </c>
      <c r="B6396" s="204" t="s">
        <v>14534</v>
      </c>
      <c r="C6396" s="201" t="s">
        <v>31</v>
      </c>
      <c r="D6396" s="205" t="s">
        <v>24971</v>
      </c>
      <c r="E6396" s="202" t="s">
        <v>18406</v>
      </c>
      <c r="F6396" s="205" t="s">
        <v>17889</v>
      </c>
    </row>
    <row r="6397" spans="1:6" ht="67.5">
      <c r="A6397" s="201" t="s">
        <v>14535</v>
      </c>
      <c r="B6397" s="204" t="s">
        <v>14536</v>
      </c>
      <c r="C6397" s="201" t="s">
        <v>31</v>
      </c>
      <c r="D6397" s="205" t="s">
        <v>24972</v>
      </c>
      <c r="E6397" s="202" t="s">
        <v>18406</v>
      </c>
      <c r="F6397" s="205" t="s">
        <v>24973</v>
      </c>
    </row>
    <row r="6398" spans="1:6" ht="67.5">
      <c r="A6398" s="201" t="s">
        <v>14537</v>
      </c>
      <c r="B6398" s="204" t="s">
        <v>14538</v>
      </c>
      <c r="C6398" s="201" t="s">
        <v>31</v>
      </c>
      <c r="D6398" s="205" t="s">
        <v>24974</v>
      </c>
      <c r="E6398" s="202" t="s">
        <v>18406</v>
      </c>
      <c r="F6398" s="205" t="s">
        <v>24975</v>
      </c>
    </row>
    <row r="6399" spans="1:6" ht="67.5">
      <c r="A6399" s="201" t="s">
        <v>14539</v>
      </c>
      <c r="B6399" s="204" t="s">
        <v>14540</v>
      </c>
      <c r="C6399" s="201" t="s">
        <v>31</v>
      </c>
      <c r="D6399" s="205" t="s">
        <v>24976</v>
      </c>
      <c r="E6399" s="202" t="s">
        <v>18406</v>
      </c>
      <c r="F6399" s="205" t="s">
        <v>24977</v>
      </c>
    </row>
    <row r="6400" spans="1:6" ht="67.5">
      <c r="A6400" s="201" t="s">
        <v>14541</v>
      </c>
      <c r="B6400" s="204" t="s">
        <v>14542</v>
      </c>
      <c r="C6400" s="201" t="s">
        <v>31</v>
      </c>
      <c r="D6400" s="205" t="s">
        <v>24978</v>
      </c>
      <c r="E6400" s="202" t="s">
        <v>18406</v>
      </c>
      <c r="F6400" s="205" t="s">
        <v>24979</v>
      </c>
    </row>
    <row r="6401" spans="1:6" ht="67.5">
      <c r="A6401" s="201" t="s">
        <v>14543</v>
      </c>
      <c r="B6401" s="204" t="s">
        <v>14544</v>
      </c>
      <c r="C6401" s="201" t="s">
        <v>31</v>
      </c>
      <c r="D6401" s="205" t="s">
        <v>24980</v>
      </c>
      <c r="E6401" s="202" t="s">
        <v>18406</v>
      </c>
      <c r="F6401" s="205" t="s">
        <v>17670</v>
      </c>
    </row>
    <row r="6402" spans="1:6" ht="67.5">
      <c r="A6402" s="201" t="s">
        <v>14545</v>
      </c>
      <c r="B6402" s="204" t="s">
        <v>14546</v>
      </c>
      <c r="C6402" s="201" t="s">
        <v>31</v>
      </c>
      <c r="D6402" s="205" t="s">
        <v>24981</v>
      </c>
      <c r="E6402" s="202" t="s">
        <v>18406</v>
      </c>
      <c r="F6402" s="205" t="s">
        <v>19619</v>
      </c>
    </row>
    <row r="6403" spans="1:6" ht="67.5">
      <c r="A6403" s="201" t="s">
        <v>14548</v>
      </c>
      <c r="B6403" s="204" t="s">
        <v>14549</v>
      </c>
      <c r="C6403" s="201" t="s">
        <v>31</v>
      </c>
      <c r="D6403" s="205" t="s">
        <v>24982</v>
      </c>
      <c r="E6403" s="202" t="s">
        <v>18406</v>
      </c>
      <c r="F6403" s="205" t="s">
        <v>10782</v>
      </c>
    </row>
    <row r="6404" spans="1:6" ht="67.5">
      <c r="A6404" s="201" t="s">
        <v>14550</v>
      </c>
      <c r="B6404" s="204" t="s">
        <v>14551</v>
      </c>
      <c r="C6404" s="201" t="s">
        <v>31</v>
      </c>
      <c r="D6404" s="205" t="s">
        <v>11456</v>
      </c>
      <c r="E6404" s="202" t="s">
        <v>18406</v>
      </c>
      <c r="F6404" s="205" t="s">
        <v>24983</v>
      </c>
    </row>
    <row r="6405" spans="1:6" ht="67.5">
      <c r="A6405" s="201" t="s">
        <v>14552</v>
      </c>
      <c r="B6405" s="204" t="s">
        <v>14553</v>
      </c>
      <c r="C6405" s="201" t="s">
        <v>31</v>
      </c>
      <c r="D6405" s="205" t="s">
        <v>24984</v>
      </c>
      <c r="E6405" s="202" t="s">
        <v>18406</v>
      </c>
      <c r="F6405" s="205" t="s">
        <v>24985</v>
      </c>
    </row>
    <row r="6406" spans="1:6" ht="67.5">
      <c r="A6406" s="201" t="s">
        <v>14554</v>
      </c>
      <c r="B6406" s="204" t="s">
        <v>14555</v>
      </c>
      <c r="C6406" s="201" t="s">
        <v>31</v>
      </c>
      <c r="D6406" s="205" t="s">
        <v>24986</v>
      </c>
      <c r="E6406" s="202" t="s">
        <v>18406</v>
      </c>
      <c r="F6406" s="205" t="s">
        <v>17979</v>
      </c>
    </row>
    <row r="6407" spans="1:6" ht="67.5">
      <c r="A6407" s="201" t="s">
        <v>14557</v>
      </c>
      <c r="B6407" s="204" t="s">
        <v>14558</v>
      </c>
      <c r="C6407" s="201" t="s">
        <v>31</v>
      </c>
      <c r="D6407" s="205" t="s">
        <v>24987</v>
      </c>
      <c r="E6407" s="202" t="s">
        <v>18406</v>
      </c>
      <c r="F6407" s="205" t="s">
        <v>24988</v>
      </c>
    </row>
    <row r="6408" spans="1:6" ht="67.5">
      <c r="A6408" s="201" t="s">
        <v>14559</v>
      </c>
      <c r="B6408" s="204" t="s">
        <v>14560</v>
      </c>
      <c r="C6408" s="201" t="s">
        <v>31</v>
      </c>
      <c r="D6408" s="205" t="s">
        <v>24989</v>
      </c>
      <c r="E6408" s="202" t="s">
        <v>18406</v>
      </c>
      <c r="F6408" s="205" t="s">
        <v>24990</v>
      </c>
    </row>
    <row r="6409" spans="1:6" ht="67.5">
      <c r="A6409" s="201" t="s">
        <v>14561</v>
      </c>
      <c r="B6409" s="204" t="s">
        <v>14562</v>
      </c>
      <c r="C6409" s="201" t="s">
        <v>31</v>
      </c>
      <c r="D6409" s="205" t="s">
        <v>24991</v>
      </c>
      <c r="E6409" s="202" t="s">
        <v>18406</v>
      </c>
      <c r="F6409" s="205" t="s">
        <v>10782</v>
      </c>
    </row>
    <row r="6410" spans="1:6" ht="67.5">
      <c r="A6410" s="201" t="s">
        <v>14564</v>
      </c>
      <c r="B6410" s="204" t="s">
        <v>14565</v>
      </c>
      <c r="C6410" s="201" t="s">
        <v>31</v>
      </c>
      <c r="D6410" s="205" t="s">
        <v>22415</v>
      </c>
      <c r="E6410" s="202" t="s">
        <v>18406</v>
      </c>
      <c r="F6410" s="205" t="s">
        <v>24992</v>
      </c>
    </row>
    <row r="6411" spans="1:6" ht="67.5">
      <c r="A6411" s="201" t="s">
        <v>14566</v>
      </c>
      <c r="B6411" s="204" t="s">
        <v>14567</v>
      </c>
      <c r="C6411" s="201" t="s">
        <v>31</v>
      </c>
      <c r="D6411" s="205" t="s">
        <v>24993</v>
      </c>
      <c r="E6411" s="202" t="s">
        <v>18406</v>
      </c>
      <c r="F6411" s="205" t="s">
        <v>24994</v>
      </c>
    </row>
    <row r="6412" spans="1:6" ht="67.5">
      <c r="A6412" s="201" t="s">
        <v>14568</v>
      </c>
      <c r="B6412" s="204" t="s">
        <v>14569</v>
      </c>
      <c r="C6412" s="201" t="s">
        <v>31</v>
      </c>
      <c r="D6412" s="205" t="s">
        <v>24995</v>
      </c>
      <c r="E6412" s="202" t="s">
        <v>18406</v>
      </c>
      <c r="F6412" s="205" t="s">
        <v>24996</v>
      </c>
    </row>
    <row r="6413" spans="1:6" ht="67.5">
      <c r="A6413" s="201" t="s">
        <v>14570</v>
      </c>
      <c r="B6413" s="204" t="s">
        <v>14571</v>
      </c>
      <c r="C6413" s="201" t="s">
        <v>31</v>
      </c>
      <c r="D6413" s="205" t="s">
        <v>24997</v>
      </c>
      <c r="E6413" s="202" t="s">
        <v>18406</v>
      </c>
      <c r="F6413" s="205" t="s">
        <v>24998</v>
      </c>
    </row>
    <row r="6414" spans="1:6" ht="67.5">
      <c r="A6414" s="201" t="s">
        <v>14572</v>
      </c>
      <c r="B6414" s="204" t="s">
        <v>14573</v>
      </c>
      <c r="C6414" s="201" t="s">
        <v>31</v>
      </c>
      <c r="D6414" s="205" t="s">
        <v>3616</v>
      </c>
      <c r="E6414" s="202" t="s">
        <v>18406</v>
      </c>
      <c r="F6414" s="205" t="s">
        <v>24999</v>
      </c>
    </row>
    <row r="6415" spans="1:6" ht="67.5">
      <c r="A6415" s="201" t="s">
        <v>14574</v>
      </c>
      <c r="B6415" s="204" t="s">
        <v>14575</v>
      </c>
      <c r="C6415" s="201" t="s">
        <v>31</v>
      </c>
      <c r="D6415" s="205" t="s">
        <v>25000</v>
      </c>
      <c r="E6415" s="202" t="s">
        <v>18406</v>
      </c>
      <c r="F6415" s="205" t="s">
        <v>17422</v>
      </c>
    </row>
    <row r="6416" spans="1:6" ht="67.5">
      <c r="A6416" s="201" t="s">
        <v>14576</v>
      </c>
      <c r="B6416" s="204" t="s">
        <v>14577</v>
      </c>
      <c r="C6416" s="201" t="s">
        <v>31</v>
      </c>
      <c r="D6416" s="205" t="s">
        <v>25001</v>
      </c>
      <c r="E6416" s="202" t="s">
        <v>18406</v>
      </c>
      <c r="F6416" s="205" t="s">
        <v>25002</v>
      </c>
    </row>
    <row r="6417" spans="1:6" ht="67.5">
      <c r="A6417" s="201" t="s">
        <v>14578</v>
      </c>
      <c r="B6417" s="204" t="s">
        <v>14579</v>
      </c>
      <c r="C6417" s="201" t="s">
        <v>31</v>
      </c>
      <c r="D6417" s="205" t="s">
        <v>21087</v>
      </c>
      <c r="E6417" s="202" t="s">
        <v>18406</v>
      </c>
      <c r="F6417" s="205" t="s">
        <v>25003</v>
      </c>
    </row>
    <row r="6418" spans="1:6" ht="67.5">
      <c r="A6418" s="201" t="s">
        <v>14580</v>
      </c>
      <c r="B6418" s="204" t="s">
        <v>14581</v>
      </c>
      <c r="C6418" s="201" t="s">
        <v>31</v>
      </c>
      <c r="D6418" s="205" t="s">
        <v>25004</v>
      </c>
      <c r="E6418" s="202" t="s">
        <v>18406</v>
      </c>
      <c r="F6418" s="205" t="s">
        <v>25005</v>
      </c>
    </row>
    <row r="6419" spans="1:6" ht="54">
      <c r="A6419" s="201" t="s">
        <v>14582</v>
      </c>
      <c r="B6419" s="204" t="s">
        <v>14583</v>
      </c>
      <c r="C6419" s="201" t="s">
        <v>31</v>
      </c>
      <c r="D6419" s="205" t="s">
        <v>25006</v>
      </c>
      <c r="E6419" s="202" t="s">
        <v>18406</v>
      </c>
      <c r="F6419" s="205" t="s">
        <v>25007</v>
      </c>
    </row>
    <row r="6420" spans="1:6" ht="54">
      <c r="A6420" s="201" t="s">
        <v>14584</v>
      </c>
      <c r="B6420" s="204" t="s">
        <v>14585</v>
      </c>
      <c r="C6420" s="201" t="s">
        <v>31</v>
      </c>
      <c r="D6420" s="205" t="s">
        <v>23204</v>
      </c>
      <c r="E6420" s="202" t="s">
        <v>18406</v>
      </c>
      <c r="F6420" s="205" t="s">
        <v>17193</v>
      </c>
    </row>
    <row r="6421" spans="1:6" ht="94.5">
      <c r="A6421" s="201" t="s">
        <v>14586</v>
      </c>
      <c r="B6421" s="204" t="s">
        <v>14587</v>
      </c>
      <c r="C6421" s="201" t="s">
        <v>31</v>
      </c>
      <c r="D6421" s="205" t="s">
        <v>25008</v>
      </c>
      <c r="E6421" s="202" t="s">
        <v>18406</v>
      </c>
      <c r="F6421" s="205" t="s">
        <v>25009</v>
      </c>
    </row>
    <row r="6422" spans="1:6" ht="67.5">
      <c r="A6422" s="201" t="s">
        <v>14589</v>
      </c>
      <c r="B6422" s="204" t="s">
        <v>14590</v>
      </c>
      <c r="C6422" s="201" t="s">
        <v>31</v>
      </c>
      <c r="D6422" s="205" t="s">
        <v>9715</v>
      </c>
      <c r="E6422" s="202" t="s">
        <v>18406</v>
      </c>
      <c r="F6422" s="205" t="s">
        <v>9314</v>
      </c>
    </row>
    <row r="6423" spans="1:6" ht="94.5">
      <c r="A6423" s="201" t="s">
        <v>14591</v>
      </c>
      <c r="B6423" s="204" t="s">
        <v>14592</v>
      </c>
      <c r="C6423" s="201" t="s">
        <v>31</v>
      </c>
      <c r="D6423" s="205" t="s">
        <v>23276</v>
      </c>
      <c r="E6423" s="202" t="s">
        <v>18406</v>
      </c>
      <c r="F6423" s="205" t="s">
        <v>25010</v>
      </c>
    </row>
    <row r="6424" spans="1:6" ht="81">
      <c r="A6424" s="201" t="s">
        <v>14593</v>
      </c>
      <c r="B6424" s="204" t="s">
        <v>14594</v>
      </c>
      <c r="C6424" s="201" t="s">
        <v>31</v>
      </c>
      <c r="D6424" s="205" t="s">
        <v>23330</v>
      </c>
      <c r="E6424" s="202" t="s">
        <v>18406</v>
      </c>
      <c r="F6424" s="205" t="s">
        <v>17560</v>
      </c>
    </row>
    <row r="6425" spans="1:6" ht="67.5">
      <c r="A6425" s="201" t="s">
        <v>14595</v>
      </c>
      <c r="B6425" s="204" t="s">
        <v>14596</v>
      </c>
      <c r="C6425" s="201" t="s">
        <v>31</v>
      </c>
      <c r="D6425" s="205" t="s">
        <v>13941</v>
      </c>
      <c r="E6425" s="202" t="s">
        <v>18406</v>
      </c>
      <c r="F6425" s="205" t="s">
        <v>17424</v>
      </c>
    </row>
    <row r="6426" spans="1:6" ht="81">
      <c r="A6426" s="201" t="s">
        <v>14597</v>
      </c>
      <c r="B6426" s="204" t="s">
        <v>14598</v>
      </c>
      <c r="C6426" s="201" t="s">
        <v>31</v>
      </c>
      <c r="D6426" s="205" t="s">
        <v>25011</v>
      </c>
      <c r="E6426" s="202" t="s">
        <v>18406</v>
      </c>
      <c r="F6426" s="205" t="s">
        <v>23552</v>
      </c>
    </row>
    <row r="6427" spans="1:6" ht="67.5">
      <c r="A6427" s="201" t="s">
        <v>14599</v>
      </c>
      <c r="B6427" s="204" t="s">
        <v>14600</v>
      </c>
      <c r="C6427" s="201" t="s">
        <v>31</v>
      </c>
      <c r="D6427" s="205" t="s">
        <v>3794</v>
      </c>
      <c r="E6427" s="202" t="s">
        <v>18406</v>
      </c>
      <c r="F6427" s="205" t="s">
        <v>21847</v>
      </c>
    </row>
    <row r="6428" spans="1:6" ht="81">
      <c r="A6428" s="201" t="s">
        <v>14601</v>
      </c>
      <c r="B6428" s="204" t="s">
        <v>14602</v>
      </c>
      <c r="C6428" s="201" t="s">
        <v>31</v>
      </c>
      <c r="D6428" s="205" t="s">
        <v>14603</v>
      </c>
      <c r="E6428" s="202" t="s">
        <v>18406</v>
      </c>
      <c r="F6428" s="205" t="s">
        <v>17593</v>
      </c>
    </row>
    <row r="6429" spans="1:6" ht="81">
      <c r="A6429" s="201" t="s">
        <v>14604</v>
      </c>
      <c r="B6429" s="204" t="s">
        <v>14605</v>
      </c>
      <c r="C6429" s="201" t="s">
        <v>31</v>
      </c>
      <c r="D6429" s="205" t="s">
        <v>6381</v>
      </c>
      <c r="E6429" s="202" t="s">
        <v>18406</v>
      </c>
      <c r="F6429" s="205" t="s">
        <v>8150</v>
      </c>
    </row>
    <row r="6430" spans="1:6" ht="81">
      <c r="A6430" s="201" t="s">
        <v>14606</v>
      </c>
      <c r="B6430" s="204" t="s">
        <v>14607</v>
      </c>
      <c r="C6430" s="201" t="s">
        <v>31</v>
      </c>
      <c r="D6430" s="205" t="s">
        <v>25012</v>
      </c>
      <c r="E6430" s="202" t="s">
        <v>18406</v>
      </c>
      <c r="F6430" s="205" t="s">
        <v>25013</v>
      </c>
    </row>
    <row r="6431" spans="1:6" ht="81">
      <c r="A6431" s="201" t="s">
        <v>14608</v>
      </c>
      <c r="B6431" s="204" t="s">
        <v>14609</v>
      </c>
      <c r="C6431" s="201" t="s">
        <v>31</v>
      </c>
      <c r="D6431" s="205" t="s">
        <v>8118</v>
      </c>
      <c r="E6431" s="202" t="s">
        <v>18406</v>
      </c>
      <c r="F6431" s="205" t="s">
        <v>25014</v>
      </c>
    </row>
    <row r="6432" spans="1:6" ht="81">
      <c r="A6432" s="201" t="s">
        <v>14610</v>
      </c>
      <c r="B6432" s="204" t="s">
        <v>14611</v>
      </c>
      <c r="C6432" s="201" t="s">
        <v>31</v>
      </c>
      <c r="D6432" s="205" t="s">
        <v>25015</v>
      </c>
      <c r="E6432" s="202" t="s">
        <v>18406</v>
      </c>
      <c r="F6432" s="205" t="s">
        <v>13178</v>
      </c>
    </row>
    <row r="6433" spans="1:6" ht="81">
      <c r="A6433" s="201" t="s">
        <v>14613</v>
      </c>
      <c r="B6433" s="204" t="s">
        <v>14614</v>
      </c>
      <c r="C6433" s="201" t="s">
        <v>31</v>
      </c>
      <c r="D6433" s="205" t="s">
        <v>25016</v>
      </c>
      <c r="E6433" s="202" t="s">
        <v>18406</v>
      </c>
      <c r="F6433" s="205" t="s">
        <v>11964</v>
      </c>
    </row>
    <row r="6434" spans="1:6" ht="81">
      <c r="A6434" s="201" t="s">
        <v>14615</v>
      </c>
      <c r="B6434" s="204" t="s">
        <v>14616</v>
      </c>
      <c r="C6434" s="201" t="s">
        <v>31</v>
      </c>
      <c r="D6434" s="205" t="s">
        <v>21857</v>
      </c>
      <c r="E6434" s="202" t="s">
        <v>18406</v>
      </c>
      <c r="F6434" s="205" t="s">
        <v>7094</v>
      </c>
    </row>
    <row r="6435" spans="1:6" ht="81">
      <c r="A6435" s="201" t="s">
        <v>14617</v>
      </c>
      <c r="B6435" s="204" t="s">
        <v>14618</v>
      </c>
      <c r="C6435" s="201" t="s">
        <v>31</v>
      </c>
      <c r="D6435" s="205" t="s">
        <v>25017</v>
      </c>
      <c r="E6435" s="202" t="s">
        <v>18406</v>
      </c>
      <c r="F6435" s="205" t="s">
        <v>25018</v>
      </c>
    </row>
    <row r="6436" spans="1:6" ht="94.5">
      <c r="A6436" s="201" t="s">
        <v>14619</v>
      </c>
      <c r="B6436" s="204" t="s">
        <v>14620</v>
      </c>
      <c r="C6436" s="201" t="s">
        <v>31</v>
      </c>
      <c r="D6436" s="205" t="s">
        <v>25019</v>
      </c>
      <c r="E6436" s="202" t="s">
        <v>18406</v>
      </c>
      <c r="F6436" s="205" t="s">
        <v>1710</v>
      </c>
    </row>
    <row r="6437" spans="1:6" ht="94.5">
      <c r="A6437" s="201" t="s">
        <v>14622</v>
      </c>
      <c r="B6437" s="204" t="s">
        <v>14623</v>
      </c>
      <c r="C6437" s="201" t="s">
        <v>31</v>
      </c>
      <c r="D6437" s="205" t="s">
        <v>25020</v>
      </c>
      <c r="E6437" s="202" t="s">
        <v>18406</v>
      </c>
      <c r="F6437" s="205" t="s">
        <v>25021</v>
      </c>
    </row>
    <row r="6438" spans="1:6" ht="94.5">
      <c r="A6438" s="201" t="s">
        <v>14624</v>
      </c>
      <c r="B6438" s="204" t="s">
        <v>14625</v>
      </c>
      <c r="C6438" s="201" t="s">
        <v>31</v>
      </c>
      <c r="D6438" s="205" t="s">
        <v>8048</v>
      </c>
      <c r="E6438" s="202" t="s">
        <v>18406</v>
      </c>
      <c r="F6438" s="205" t="s">
        <v>25022</v>
      </c>
    </row>
    <row r="6439" spans="1:6" ht="94.5">
      <c r="A6439" s="201" t="s">
        <v>14627</v>
      </c>
      <c r="B6439" s="204" t="s">
        <v>14628</v>
      </c>
      <c r="C6439" s="201" t="s">
        <v>31</v>
      </c>
      <c r="D6439" s="205" t="s">
        <v>25023</v>
      </c>
      <c r="E6439" s="202" t="s">
        <v>18406</v>
      </c>
      <c r="F6439" s="205" t="s">
        <v>25024</v>
      </c>
    </row>
    <row r="6440" spans="1:6" ht="81">
      <c r="A6440" s="201" t="s">
        <v>14629</v>
      </c>
      <c r="B6440" s="204" t="s">
        <v>14630</v>
      </c>
      <c r="C6440" s="201" t="s">
        <v>31</v>
      </c>
      <c r="D6440" s="205" t="s">
        <v>24636</v>
      </c>
      <c r="E6440" s="202" t="s">
        <v>18406</v>
      </c>
      <c r="F6440" s="205" t="s">
        <v>17096</v>
      </c>
    </row>
    <row r="6441" spans="1:6" ht="81">
      <c r="A6441" s="201" t="s">
        <v>14631</v>
      </c>
      <c r="B6441" s="204" t="s">
        <v>14632</v>
      </c>
      <c r="C6441" s="201" t="s">
        <v>31</v>
      </c>
      <c r="D6441" s="205" t="s">
        <v>25025</v>
      </c>
      <c r="E6441" s="202" t="s">
        <v>18406</v>
      </c>
      <c r="F6441" s="205" t="s">
        <v>9544</v>
      </c>
    </row>
    <row r="6442" spans="1:6" ht="67.5">
      <c r="A6442" s="201" t="s">
        <v>14633</v>
      </c>
      <c r="B6442" s="204" t="s">
        <v>14634</v>
      </c>
      <c r="C6442" s="201" t="s">
        <v>31</v>
      </c>
      <c r="D6442" s="205" t="s">
        <v>9344</v>
      </c>
      <c r="E6442" s="202" t="s">
        <v>18406</v>
      </c>
      <c r="F6442" s="205" t="s">
        <v>6010</v>
      </c>
    </row>
    <row r="6443" spans="1:6" ht="67.5">
      <c r="A6443" s="201" t="s">
        <v>14635</v>
      </c>
      <c r="B6443" s="204" t="s">
        <v>14636</v>
      </c>
      <c r="C6443" s="201" t="s">
        <v>31</v>
      </c>
      <c r="D6443" s="205" t="s">
        <v>25026</v>
      </c>
      <c r="E6443" s="202" t="s">
        <v>18406</v>
      </c>
      <c r="F6443" s="205" t="s">
        <v>25027</v>
      </c>
    </row>
    <row r="6444" spans="1:6" ht="94.5">
      <c r="A6444" s="201" t="s">
        <v>14637</v>
      </c>
      <c r="B6444" s="204" t="s">
        <v>14638</v>
      </c>
      <c r="C6444" s="201" t="s">
        <v>31</v>
      </c>
      <c r="D6444" s="205" t="s">
        <v>1298</v>
      </c>
      <c r="E6444" s="202" t="s">
        <v>18406</v>
      </c>
      <c r="F6444" s="205" t="s">
        <v>25028</v>
      </c>
    </row>
    <row r="6445" spans="1:6" ht="81">
      <c r="A6445" s="201" t="s">
        <v>14639</v>
      </c>
      <c r="B6445" s="204" t="s">
        <v>14640</v>
      </c>
      <c r="C6445" s="201" t="s">
        <v>31</v>
      </c>
      <c r="D6445" s="205" t="s">
        <v>1796</v>
      </c>
      <c r="E6445" s="202" t="s">
        <v>18406</v>
      </c>
      <c r="F6445" s="205" t="s">
        <v>17475</v>
      </c>
    </row>
    <row r="6446" spans="1:6" ht="67.5">
      <c r="A6446" s="201" t="s">
        <v>14642</v>
      </c>
      <c r="B6446" s="204" t="s">
        <v>14643</v>
      </c>
      <c r="C6446" s="201" t="s">
        <v>31</v>
      </c>
      <c r="D6446" s="205" t="s">
        <v>611</v>
      </c>
      <c r="E6446" s="202" t="s">
        <v>18406</v>
      </c>
      <c r="F6446" s="205" t="s">
        <v>17082</v>
      </c>
    </row>
    <row r="6447" spans="1:6" ht="67.5">
      <c r="A6447" s="201" t="s">
        <v>14644</v>
      </c>
      <c r="B6447" s="204" t="s">
        <v>14645</v>
      </c>
      <c r="C6447" s="201" t="s">
        <v>31</v>
      </c>
      <c r="D6447" s="205" t="s">
        <v>25029</v>
      </c>
      <c r="E6447" s="202" t="s">
        <v>18406</v>
      </c>
      <c r="F6447" s="205" t="s">
        <v>24659</v>
      </c>
    </row>
    <row r="6448" spans="1:6" ht="94.5">
      <c r="A6448" s="201" t="s">
        <v>14647</v>
      </c>
      <c r="B6448" s="204" t="s">
        <v>14648</v>
      </c>
      <c r="C6448" s="201" t="s">
        <v>31</v>
      </c>
      <c r="D6448" s="205" t="s">
        <v>17205</v>
      </c>
      <c r="E6448" s="202" t="s">
        <v>18406</v>
      </c>
      <c r="F6448" s="205" t="s">
        <v>25030</v>
      </c>
    </row>
    <row r="6449" spans="1:6" ht="81">
      <c r="A6449" s="201" t="s">
        <v>14649</v>
      </c>
      <c r="B6449" s="204" t="s">
        <v>14650</v>
      </c>
      <c r="C6449" s="201" t="s">
        <v>31</v>
      </c>
      <c r="D6449" s="205" t="s">
        <v>4744</v>
      </c>
      <c r="E6449" s="202" t="s">
        <v>18406</v>
      </c>
      <c r="F6449" s="205" t="s">
        <v>25031</v>
      </c>
    </row>
    <row r="6450" spans="1:6" ht="67.5">
      <c r="A6450" s="201" t="s">
        <v>14651</v>
      </c>
      <c r="B6450" s="204" t="s">
        <v>14652</v>
      </c>
      <c r="C6450" s="201" t="s">
        <v>31</v>
      </c>
      <c r="D6450" s="205" t="s">
        <v>17765</v>
      </c>
      <c r="E6450" s="202" t="s">
        <v>18406</v>
      </c>
      <c r="F6450" s="205" t="s">
        <v>760</v>
      </c>
    </row>
    <row r="6451" spans="1:6" ht="67.5">
      <c r="A6451" s="201" t="s">
        <v>14653</v>
      </c>
      <c r="B6451" s="204" t="s">
        <v>14654</v>
      </c>
      <c r="C6451" s="201" t="s">
        <v>31</v>
      </c>
      <c r="D6451" s="205" t="s">
        <v>19168</v>
      </c>
      <c r="E6451" s="202" t="s">
        <v>18406</v>
      </c>
      <c r="F6451" s="205" t="s">
        <v>25032</v>
      </c>
    </row>
    <row r="6452" spans="1:6" ht="94.5">
      <c r="A6452" s="201" t="s">
        <v>14655</v>
      </c>
      <c r="B6452" s="204" t="s">
        <v>14656</v>
      </c>
      <c r="C6452" s="201" t="s">
        <v>31</v>
      </c>
      <c r="D6452" s="205" t="s">
        <v>25033</v>
      </c>
      <c r="E6452" s="202" t="s">
        <v>18406</v>
      </c>
      <c r="F6452" s="205" t="s">
        <v>25034</v>
      </c>
    </row>
    <row r="6453" spans="1:6" ht="81">
      <c r="A6453" s="201" t="s">
        <v>14657</v>
      </c>
      <c r="B6453" s="204" t="s">
        <v>14658</v>
      </c>
      <c r="C6453" s="201" t="s">
        <v>31</v>
      </c>
      <c r="D6453" s="205" t="s">
        <v>18771</v>
      </c>
      <c r="E6453" s="202" t="s">
        <v>18406</v>
      </c>
      <c r="F6453" s="205" t="s">
        <v>25035</v>
      </c>
    </row>
    <row r="6454" spans="1:6" ht="67.5">
      <c r="A6454" s="201" t="s">
        <v>14659</v>
      </c>
      <c r="B6454" s="204" t="s">
        <v>14660</v>
      </c>
      <c r="C6454" s="201" t="s">
        <v>31</v>
      </c>
      <c r="D6454" s="205" t="s">
        <v>17127</v>
      </c>
      <c r="E6454" s="202" t="s">
        <v>18406</v>
      </c>
      <c r="F6454" s="205" t="s">
        <v>25036</v>
      </c>
    </row>
    <row r="6455" spans="1:6" ht="67.5">
      <c r="A6455" s="201" t="s">
        <v>14661</v>
      </c>
      <c r="B6455" s="204" t="s">
        <v>14662</v>
      </c>
      <c r="C6455" s="201" t="s">
        <v>31</v>
      </c>
      <c r="D6455" s="205" t="s">
        <v>25037</v>
      </c>
      <c r="E6455" s="202" t="s">
        <v>18406</v>
      </c>
      <c r="F6455" s="205" t="s">
        <v>25038</v>
      </c>
    </row>
    <row r="6456" spans="1:6" ht="94.5">
      <c r="A6456" s="201" t="s">
        <v>14664</v>
      </c>
      <c r="B6456" s="204" t="s">
        <v>14665</v>
      </c>
      <c r="C6456" s="201" t="s">
        <v>31</v>
      </c>
      <c r="D6456" s="205" t="s">
        <v>25039</v>
      </c>
      <c r="E6456" s="202" t="s">
        <v>18406</v>
      </c>
      <c r="F6456" s="205" t="s">
        <v>25040</v>
      </c>
    </row>
    <row r="6457" spans="1:6" ht="81">
      <c r="A6457" s="201" t="s">
        <v>14666</v>
      </c>
      <c r="B6457" s="204" t="s">
        <v>14667</v>
      </c>
      <c r="C6457" s="201" t="s">
        <v>31</v>
      </c>
      <c r="D6457" s="205" t="s">
        <v>23469</v>
      </c>
      <c r="E6457" s="202" t="s">
        <v>18406</v>
      </c>
      <c r="F6457" s="205" t="s">
        <v>25041</v>
      </c>
    </row>
    <row r="6458" spans="1:6" ht="67.5">
      <c r="A6458" s="201" t="s">
        <v>14668</v>
      </c>
      <c r="B6458" s="204" t="s">
        <v>14669</v>
      </c>
      <c r="C6458" s="201" t="s">
        <v>31</v>
      </c>
      <c r="D6458" s="205" t="s">
        <v>25042</v>
      </c>
      <c r="E6458" s="202" t="s">
        <v>18406</v>
      </c>
      <c r="F6458" s="205" t="s">
        <v>8774</v>
      </c>
    </row>
    <row r="6459" spans="1:6" ht="67.5">
      <c r="A6459" s="201" t="s">
        <v>14671</v>
      </c>
      <c r="B6459" s="204" t="s">
        <v>14672</v>
      </c>
      <c r="C6459" s="201" t="s">
        <v>31</v>
      </c>
      <c r="D6459" s="205" t="s">
        <v>17594</v>
      </c>
      <c r="E6459" s="202" t="s">
        <v>18406</v>
      </c>
      <c r="F6459" s="205" t="s">
        <v>17080</v>
      </c>
    </row>
    <row r="6460" spans="1:6" ht="94.5">
      <c r="A6460" s="201" t="s">
        <v>14673</v>
      </c>
      <c r="B6460" s="204" t="s">
        <v>14674</v>
      </c>
      <c r="C6460" s="201" t="s">
        <v>31</v>
      </c>
      <c r="D6460" s="205" t="s">
        <v>24661</v>
      </c>
      <c r="E6460" s="202" t="s">
        <v>18406</v>
      </c>
      <c r="F6460" s="205" t="s">
        <v>25043</v>
      </c>
    </row>
    <row r="6461" spans="1:6" ht="81">
      <c r="A6461" s="201" t="s">
        <v>14676</v>
      </c>
      <c r="B6461" s="204" t="s">
        <v>14677</v>
      </c>
      <c r="C6461" s="201" t="s">
        <v>31</v>
      </c>
      <c r="D6461" s="205" t="s">
        <v>17666</v>
      </c>
      <c r="E6461" s="202" t="s">
        <v>18406</v>
      </c>
      <c r="F6461" s="205" t="s">
        <v>9809</v>
      </c>
    </row>
    <row r="6462" spans="1:6" ht="67.5">
      <c r="A6462" s="201" t="s">
        <v>14678</v>
      </c>
      <c r="B6462" s="204" t="s">
        <v>14679</v>
      </c>
      <c r="C6462" s="201" t="s">
        <v>31</v>
      </c>
      <c r="D6462" s="205" t="s">
        <v>10727</v>
      </c>
      <c r="E6462" s="202" t="s">
        <v>18406</v>
      </c>
      <c r="F6462" s="205" t="s">
        <v>17396</v>
      </c>
    </row>
    <row r="6463" spans="1:6" ht="67.5">
      <c r="A6463" s="201" t="s">
        <v>14681</v>
      </c>
      <c r="B6463" s="204" t="s">
        <v>14682</v>
      </c>
      <c r="C6463" s="201" t="s">
        <v>31</v>
      </c>
      <c r="D6463" s="205" t="s">
        <v>7067</v>
      </c>
      <c r="E6463" s="202" t="s">
        <v>18406</v>
      </c>
      <c r="F6463" s="205" t="s">
        <v>24635</v>
      </c>
    </row>
    <row r="6464" spans="1:6" ht="94.5">
      <c r="A6464" s="201" t="s">
        <v>14684</v>
      </c>
      <c r="B6464" s="204" t="s">
        <v>14685</v>
      </c>
      <c r="C6464" s="201" t="s">
        <v>31</v>
      </c>
      <c r="D6464" s="205" t="s">
        <v>25044</v>
      </c>
      <c r="E6464" s="202" t="s">
        <v>18406</v>
      </c>
      <c r="F6464" s="205" t="s">
        <v>25045</v>
      </c>
    </row>
    <row r="6465" spans="1:6" ht="81">
      <c r="A6465" s="201" t="s">
        <v>14686</v>
      </c>
      <c r="B6465" s="204" t="s">
        <v>14687</v>
      </c>
      <c r="C6465" s="201" t="s">
        <v>31</v>
      </c>
      <c r="D6465" s="205" t="s">
        <v>25046</v>
      </c>
      <c r="E6465" s="202" t="s">
        <v>18406</v>
      </c>
      <c r="F6465" s="205" t="s">
        <v>25047</v>
      </c>
    </row>
    <row r="6466" spans="1:6" ht="67.5">
      <c r="A6466" s="201" t="s">
        <v>14688</v>
      </c>
      <c r="B6466" s="204" t="s">
        <v>14689</v>
      </c>
      <c r="C6466" s="201" t="s">
        <v>31</v>
      </c>
      <c r="D6466" s="205" t="s">
        <v>12998</v>
      </c>
      <c r="E6466" s="202" t="s">
        <v>18406</v>
      </c>
      <c r="F6466" s="205" t="s">
        <v>25048</v>
      </c>
    </row>
    <row r="6467" spans="1:6" ht="67.5">
      <c r="A6467" s="201" t="s">
        <v>14690</v>
      </c>
      <c r="B6467" s="204" t="s">
        <v>14691</v>
      </c>
      <c r="C6467" s="201" t="s">
        <v>31</v>
      </c>
      <c r="D6467" s="205" t="s">
        <v>21252</v>
      </c>
      <c r="E6467" s="202" t="s">
        <v>18406</v>
      </c>
      <c r="F6467" s="205" t="s">
        <v>7380</v>
      </c>
    </row>
    <row r="6468" spans="1:6" ht="94.5">
      <c r="A6468" s="201" t="s">
        <v>14693</v>
      </c>
      <c r="B6468" s="204" t="s">
        <v>14694</v>
      </c>
      <c r="C6468" s="201" t="s">
        <v>31</v>
      </c>
      <c r="D6468" s="205" t="s">
        <v>22182</v>
      </c>
      <c r="E6468" s="202" t="s">
        <v>18406</v>
      </c>
      <c r="F6468" s="205" t="s">
        <v>25049</v>
      </c>
    </row>
    <row r="6469" spans="1:6" ht="81">
      <c r="A6469" s="201" t="s">
        <v>14695</v>
      </c>
      <c r="B6469" s="204" t="s">
        <v>14696</v>
      </c>
      <c r="C6469" s="201" t="s">
        <v>31</v>
      </c>
      <c r="D6469" s="205" t="s">
        <v>24775</v>
      </c>
      <c r="E6469" s="202" t="s">
        <v>18406</v>
      </c>
      <c r="F6469" s="205" t="s">
        <v>25050</v>
      </c>
    </row>
    <row r="6470" spans="1:6" ht="67.5">
      <c r="A6470" s="201" t="s">
        <v>14698</v>
      </c>
      <c r="B6470" s="204" t="s">
        <v>14699</v>
      </c>
      <c r="C6470" s="201" t="s">
        <v>31</v>
      </c>
      <c r="D6470" s="205" t="s">
        <v>25051</v>
      </c>
      <c r="E6470" s="202" t="s">
        <v>18406</v>
      </c>
      <c r="F6470" s="205" t="s">
        <v>17135</v>
      </c>
    </row>
    <row r="6471" spans="1:6" ht="67.5">
      <c r="A6471" s="201" t="s">
        <v>14700</v>
      </c>
      <c r="B6471" s="204" t="s">
        <v>14701</v>
      </c>
      <c r="C6471" s="201" t="s">
        <v>31</v>
      </c>
      <c r="D6471" s="205" t="s">
        <v>25052</v>
      </c>
      <c r="E6471" s="202" t="s">
        <v>18406</v>
      </c>
      <c r="F6471" s="205" t="s">
        <v>9278</v>
      </c>
    </row>
    <row r="6472" spans="1:6" ht="94.5">
      <c r="A6472" s="201" t="s">
        <v>14703</v>
      </c>
      <c r="B6472" s="204" t="s">
        <v>14704</v>
      </c>
      <c r="C6472" s="201" t="s">
        <v>31</v>
      </c>
      <c r="D6472" s="205" t="s">
        <v>672</v>
      </c>
      <c r="E6472" s="202" t="s">
        <v>18406</v>
      </c>
      <c r="F6472" s="205" t="s">
        <v>25053</v>
      </c>
    </row>
    <row r="6473" spans="1:6" ht="81">
      <c r="A6473" s="201" t="s">
        <v>14705</v>
      </c>
      <c r="B6473" s="204" t="s">
        <v>14706</v>
      </c>
      <c r="C6473" s="201" t="s">
        <v>31</v>
      </c>
      <c r="D6473" s="205" t="s">
        <v>25054</v>
      </c>
      <c r="E6473" s="202" t="s">
        <v>18406</v>
      </c>
      <c r="F6473" s="205" t="s">
        <v>3595</v>
      </c>
    </row>
    <row r="6474" spans="1:6" ht="81">
      <c r="A6474" s="201" t="s">
        <v>14707</v>
      </c>
      <c r="B6474" s="204" t="s">
        <v>14708</v>
      </c>
      <c r="C6474" s="201" t="s">
        <v>31</v>
      </c>
      <c r="D6474" s="205" t="s">
        <v>25055</v>
      </c>
      <c r="E6474" s="202" t="s">
        <v>18406</v>
      </c>
      <c r="F6474" s="205" t="s">
        <v>19287</v>
      </c>
    </row>
    <row r="6475" spans="1:6" ht="81">
      <c r="A6475" s="201" t="s">
        <v>14709</v>
      </c>
      <c r="B6475" s="204" t="s">
        <v>14710</v>
      </c>
      <c r="C6475" s="201" t="s">
        <v>31</v>
      </c>
      <c r="D6475" s="205" t="s">
        <v>25056</v>
      </c>
      <c r="E6475" s="202" t="s">
        <v>18406</v>
      </c>
      <c r="F6475" s="205" t="s">
        <v>25057</v>
      </c>
    </row>
    <row r="6476" spans="1:6" ht="108">
      <c r="A6476" s="201" t="s">
        <v>14711</v>
      </c>
      <c r="B6476" s="204" t="s">
        <v>14712</v>
      </c>
      <c r="C6476" s="201" t="s">
        <v>31</v>
      </c>
      <c r="D6476" s="205" t="s">
        <v>25058</v>
      </c>
      <c r="E6476" s="202" t="s">
        <v>18406</v>
      </c>
      <c r="F6476" s="205" t="s">
        <v>25059</v>
      </c>
    </row>
    <row r="6477" spans="1:6" ht="94.5">
      <c r="A6477" s="201" t="s">
        <v>14713</v>
      </c>
      <c r="B6477" s="204" t="s">
        <v>14714</v>
      </c>
      <c r="C6477" s="201" t="s">
        <v>31</v>
      </c>
      <c r="D6477" s="205" t="s">
        <v>17278</v>
      </c>
      <c r="E6477" s="202" t="s">
        <v>18406</v>
      </c>
      <c r="F6477" s="205" t="s">
        <v>22982</v>
      </c>
    </row>
    <row r="6478" spans="1:6" ht="81">
      <c r="A6478" s="201" t="s">
        <v>14716</v>
      </c>
      <c r="B6478" s="204" t="s">
        <v>14717</v>
      </c>
      <c r="C6478" s="201" t="s">
        <v>31</v>
      </c>
      <c r="D6478" s="205" t="s">
        <v>25060</v>
      </c>
      <c r="E6478" s="202" t="s">
        <v>18406</v>
      </c>
      <c r="F6478" s="205" t="s">
        <v>25061</v>
      </c>
    </row>
    <row r="6479" spans="1:6" ht="81">
      <c r="A6479" s="201" t="s">
        <v>14718</v>
      </c>
      <c r="B6479" s="204" t="s">
        <v>14719</v>
      </c>
      <c r="C6479" s="201" t="s">
        <v>31</v>
      </c>
      <c r="D6479" s="205" t="s">
        <v>25062</v>
      </c>
      <c r="E6479" s="202" t="s">
        <v>18406</v>
      </c>
      <c r="F6479" s="205" t="s">
        <v>25063</v>
      </c>
    </row>
    <row r="6480" spans="1:6" ht="108">
      <c r="A6480" s="201" t="s">
        <v>14720</v>
      </c>
      <c r="B6480" s="204" t="s">
        <v>14721</v>
      </c>
      <c r="C6480" s="201" t="s">
        <v>31</v>
      </c>
      <c r="D6480" s="205" t="s">
        <v>25064</v>
      </c>
      <c r="E6480" s="202" t="s">
        <v>18406</v>
      </c>
      <c r="F6480" s="205" t="s">
        <v>25065</v>
      </c>
    </row>
    <row r="6481" spans="1:6" ht="94.5">
      <c r="A6481" s="201" t="s">
        <v>14722</v>
      </c>
      <c r="B6481" s="204" t="s">
        <v>14723</v>
      </c>
      <c r="C6481" s="201" t="s">
        <v>31</v>
      </c>
      <c r="D6481" s="205" t="s">
        <v>25066</v>
      </c>
      <c r="E6481" s="202" t="s">
        <v>18406</v>
      </c>
      <c r="F6481" s="205" t="s">
        <v>17259</v>
      </c>
    </row>
    <row r="6482" spans="1:6" ht="81">
      <c r="A6482" s="201" t="s">
        <v>14724</v>
      </c>
      <c r="B6482" s="204" t="s">
        <v>14725</v>
      </c>
      <c r="C6482" s="201" t="s">
        <v>31</v>
      </c>
      <c r="D6482" s="205" t="s">
        <v>25067</v>
      </c>
      <c r="E6482" s="202" t="s">
        <v>18406</v>
      </c>
      <c r="F6482" s="205" t="s">
        <v>4304</v>
      </c>
    </row>
    <row r="6483" spans="1:6" ht="81">
      <c r="A6483" s="201" t="s">
        <v>14726</v>
      </c>
      <c r="B6483" s="204" t="s">
        <v>14727</v>
      </c>
      <c r="C6483" s="201" t="s">
        <v>31</v>
      </c>
      <c r="D6483" s="205" t="s">
        <v>14200</v>
      </c>
      <c r="E6483" s="202" t="s">
        <v>18406</v>
      </c>
      <c r="F6483" s="205" t="s">
        <v>25068</v>
      </c>
    </row>
    <row r="6484" spans="1:6" ht="108">
      <c r="A6484" s="201" t="s">
        <v>14728</v>
      </c>
      <c r="B6484" s="204" t="s">
        <v>14729</v>
      </c>
      <c r="C6484" s="201" t="s">
        <v>31</v>
      </c>
      <c r="D6484" s="205" t="s">
        <v>25069</v>
      </c>
      <c r="E6484" s="202" t="s">
        <v>18406</v>
      </c>
      <c r="F6484" s="205" t="s">
        <v>25070</v>
      </c>
    </row>
    <row r="6485" spans="1:6" ht="94.5">
      <c r="A6485" s="201" t="s">
        <v>14730</v>
      </c>
      <c r="B6485" s="204" t="s">
        <v>14731</v>
      </c>
      <c r="C6485" s="201" t="s">
        <v>31</v>
      </c>
      <c r="D6485" s="205" t="s">
        <v>17667</v>
      </c>
      <c r="E6485" s="202" t="s">
        <v>18406</v>
      </c>
      <c r="F6485" s="205" t="s">
        <v>13267</v>
      </c>
    </row>
    <row r="6486" spans="1:6" ht="81">
      <c r="A6486" s="201" t="s">
        <v>14732</v>
      </c>
      <c r="B6486" s="204" t="s">
        <v>14733</v>
      </c>
      <c r="C6486" s="201" t="s">
        <v>31</v>
      </c>
      <c r="D6486" s="205" t="s">
        <v>25071</v>
      </c>
      <c r="E6486" s="202" t="s">
        <v>18406</v>
      </c>
      <c r="F6486" s="205" t="s">
        <v>25072</v>
      </c>
    </row>
    <row r="6487" spans="1:6" ht="81">
      <c r="A6487" s="201" t="s">
        <v>14734</v>
      </c>
      <c r="B6487" s="204" t="s">
        <v>14735</v>
      </c>
      <c r="C6487" s="201" t="s">
        <v>31</v>
      </c>
      <c r="D6487" s="205" t="s">
        <v>25073</v>
      </c>
      <c r="E6487" s="202" t="s">
        <v>18406</v>
      </c>
      <c r="F6487" s="205" t="s">
        <v>25074</v>
      </c>
    </row>
    <row r="6488" spans="1:6" ht="108">
      <c r="A6488" s="201" t="s">
        <v>14737</v>
      </c>
      <c r="B6488" s="204" t="s">
        <v>14738</v>
      </c>
      <c r="C6488" s="201" t="s">
        <v>31</v>
      </c>
      <c r="D6488" s="205" t="s">
        <v>14517</v>
      </c>
      <c r="E6488" s="202" t="s">
        <v>18406</v>
      </c>
      <c r="F6488" s="205" t="s">
        <v>25075</v>
      </c>
    </row>
    <row r="6489" spans="1:6" ht="94.5">
      <c r="A6489" s="201" t="s">
        <v>14739</v>
      </c>
      <c r="B6489" s="204" t="s">
        <v>14740</v>
      </c>
      <c r="C6489" s="201" t="s">
        <v>31</v>
      </c>
      <c r="D6489" s="205" t="s">
        <v>17682</v>
      </c>
      <c r="E6489" s="202" t="s">
        <v>18406</v>
      </c>
      <c r="F6489" s="205" t="s">
        <v>25076</v>
      </c>
    </row>
    <row r="6490" spans="1:6" ht="54">
      <c r="A6490" s="201" t="s">
        <v>14741</v>
      </c>
      <c r="B6490" s="204" t="s">
        <v>14742</v>
      </c>
      <c r="C6490" s="201" t="s">
        <v>31</v>
      </c>
      <c r="D6490" s="205" t="s">
        <v>14911</v>
      </c>
      <c r="E6490" s="202" t="s">
        <v>18406</v>
      </c>
      <c r="F6490" s="205" t="s">
        <v>8182</v>
      </c>
    </row>
    <row r="6491" spans="1:6" ht="67.5">
      <c r="A6491" s="201" t="s">
        <v>14743</v>
      </c>
      <c r="B6491" s="204" t="s">
        <v>14744</v>
      </c>
      <c r="C6491" s="201" t="s">
        <v>31</v>
      </c>
      <c r="D6491" s="205" t="s">
        <v>9954</v>
      </c>
      <c r="E6491" s="202" t="s">
        <v>18406</v>
      </c>
      <c r="F6491" s="205" t="s">
        <v>25077</v>
      </c>
    </row>
    <row r="6492" spans="1:6" ht="54">
      <c r="A6492" s="201" t="s">
        <v>14745</v>
      </c>
      <c r="B6492" s="204" t="s">
        <v>14746</v>
      </c>
      <c r="C6492" s="201" t="s">
        <v>31</v>
      </c>
      <c r="D6492" s="205" t="s">
        <v>7012</v>
      </c>
      <c r="E6492" s="202" t="s">
        <v>18406</v>
      </c>
      <c r="F6492" s="205" t="s">
        <v>25078</v>
      </c>
    </row>
    <row r="6493" spans="1:6" ht="54">
      <c r="A6493" s="201" t="s">
        <v>14748</v>
      </c>
      <c r="B6493" s="204" t="s">
        <v>14749</v>
      </c>
      <c r="C6493" s="201" t="s">
        <v>31</v>
      </c>
      <c r="D6493" s="205" t="s">
        <v>10213</v>
      </c>
      <c r="E6493" s="202" t="s">
        <v>18406</v>
      </c>
      <c r="F6493" s="205" t="s">
        <v>9218</v>
      </c>
    </row>
    <row r="6494" spans="1:6" ht="67.5">
      <c r="A6494" s="201" t="s">
        <v>14750</v>
      </c>
      <c r="B6494" s="204" t="s">
        <v>14751</v>
      </c>
      <c r="C6494" s="201" t="s">
        <v>31</v>
      </c>
      <c r="D6494" s="205" t="s">
        <v>24112</v>
      </c>
      <c r="E6494" s="202" t="s">
        <v>18406</v>
      </c>
      <c r="F6494" s="205" t="s">
        <v>9649</v>
      </c>
    </row>
    <row r="6495" spans="1:6" ht="54">
      <c r="A6495" s="201" t="s">
        <v>14752</v>
      </c>
      <c r="B6495" s="204" t="s">
        <v>14753</v>
      </c>
      <c r="C6495" s="201" t="s">
        <v>31</v>
      </c>
      <c r="D6495" s="205" t="s">
        <v>10939</v>
      </c>
      <c r="E6495" s="202" t="s">
        <v>18406</v>
      </c>
      <c r="F6495" s="205" t="s">
        <v>25079</v>
      </c>
    </row>
    <row r="6496" spans="1:6" ht="40.5">
      <c r="A6496" s="201" t="s">
        <v>14754</v>
      </c>
      <c r="B6496" s="204" t="s">
        <v>14755</v>
      </c>
      <c r="C6496" s="201" t="s">
        <v>31</v>
      </c>
      <c r="D6496" s="205" t="s">
        <v>724</v>
      </c>
      <c r="E6496" s="202" t="s">
        <v>18406</v>
      </c>
      <c r="F6496" s="205" t="s">
        <v>17786</v>
      </c>
    </row>
    <row r="6497" spans="1:6" ht="40.5">
      <c r="A6497" s="201" t="s">
        <v>14757</v>
      </c>
      <c r="B6497" s="204" t="s">
        <v>14758</v>
      </c>
      <c r="C6497" s="201" t="s">
        <v>31</v>
      </c>
      <c r="D6497" s="205" t="s">
        <v>25080</v>
      </c>
      <c r="E6497" s="202" t="s">
        <v>18406</v>
      </c>
      <c r="F6497" s="205" t="s">
        <v>21564</v>
      </c>
    </row>
    <row r="6498" spans="1:6" ht="40.5">
      <c r="A6498" s="201" t="s">
        <v>14759</v>
      </c>
      <c r="B6498" s="204" t="s">
        <v>14760</v>
      </c>
      <c r="C6498" s="201" t="s">
        <v>31</v>
      </c>
      <c r="D6498" s="205" t="s">
        <v>25081</v>
      </c>
      <c r="E6498" s="202" t="s">
        <v>18406</v>
      </c>
      <c r="F6498" s="205" t="s">
        <v>25082</v>
      </c>
    </row>
    <row r="6499" spans="1:6" ht="40.5">
      <c r="A6499" s="201" t="s">
        <v>14761</v>
      </c>
      <c r="B6499" s="204" t="s">
        <v>14762</v>
      </c>
      <c r="C6499" s="201" t="s">
        <v>31</v>
      </c>
      <c r="D6499" s="205" t="s">
        <v>7143</v>
      </c>
      <c r="E6499" s="202" t="s">
        <v>18406</v>
      </c>
      <c r="F6499" s="205" t="s">
        <v>22187</v>
      </c>
    </row>
    <row r="6500" spans="1:6" ht="54">
      <c r="A6500" s="201" t="s">
        <v>14764</v>
      </c>
      <c r="B6500" s="204" t="s">
        <v>14765</v>
      </c>
      <c r="C6500" s="201" t="s">
        <v>31</v>
      </c>
      <c r="D6500" s="205" t="s">
        <v>25083</v>
      </c>
      <c r="E6500" s="202" t="s">
        <v>18406</v>
      </c>
      <c r="F6500" s="205" t="s">
        <v>25084</v>
      </c>
    </row>
    <row r="6501" spans="1:6" ht="67.5">
      <c r="A6501" s="201" t="s">
        <v>14766</v>
      </c>
      <c r="B6501" s="204" t="s">
        <v>14767</v>
      </c>
      <c r="C6501" s="201" t="s">
        <v>31</v>
      </c>
      <c r="D6501" s="205" t="s">
        <v>25085</v>
      </c>
      <c r="E6501" s="202" t="s">
        <v>18406</v>
      </c>
      <c r="F6501" s="205" t="s">
        <v>25086</v>
      </c>
    </row>
    <row r="6502" spans="1:6" ht="67.5">
      <c r="A6502" s="201" t="s">
        <v>14768</v>
      </c>
      <c r="B6502" s="204" t="s">
        <v>14769</v>
      </c>
      <c r="C6502" s="201" t="s">
        <v>31</v>
      </c>
      <c r="D6502" s="205" t="s">
        <v>25087</v>
      </c>
      <c r="E6502" s="202" t="s">
        <v>18406</v>
      </c>
      <c r="F6502" s="205" t="s">
        <v>17987</v>
      </c>
    </row>
    <row r="6503" spans="1:6" ht="54">
      <c r="A6503" s="201" t="s">
        <v>14770</v>
      </c>
      <c r="B6503" s="204" t="s">
        <v>14771</v>
      </c>
      <c r="C6503" s="201" t="s">
        <v>31</v>
      </c>
      <c r="D6503" s="205" t="s">
        <v>17395</v>
      </c>
      <c r="E6503" s="202" t="s">
        <v>18406</v>
      </c>
      <c r="F6503" s="205" t="s">
        <v>25088</v>
      </c>
    </row>
    <row r="6504" spans="1:6" ht="67.5">
      <c r="A6504" s="201" t="s">
        <v>14772</v>
      </c>
      <c r="B6504" s="204" t="s">
        <v>14773</v>
      </c>
      <c r="C6504" s="201" t="s">
        <v>31</v>
      </c>
      <c r="D6504" s="205" t="s">
        <v>17278</v>
      </c>
      <c r="E6504" s="202" t="s">
        <v>18406</v>
      </c>
      <c r="F6504" s="205" t="s">
        <v>25089</v>
      </c>
    </row>
    <row r="6505" spans="1:6" ht="54">
      <c r="A6505" s="201" t="s">
        <v>14775</v>
      </c>
      <c r="B6505" s="204" t="s">
        <v>14776</v>
      </c>
      <c r="C6505" s="201" t="s">
        <v>31</v>
      </c>
      <c r="D6505" s="205" t="s">
        <v>25090</v>
      </c>
      <c r="E6505" s="202" t="s">
        <v>18406</v>
      </c>
      <c r="F6505" s="205" t="s">
        <v>25091</v>
      </c>
    </row>
    <row r="6506" spans="1:6" ht="67.5">
      <c r="A6506" s="201" t="s">
        <v>14778</v>
      </c>
      <c r="B6506" s="204" t="s">
        <v>14779</v>
      </c>
      <c r="C6506" s="201" t="s">
        <v>31</v>
      </c>
      <c r="D6506" s="205" t="s">
        <v>25092</v>
      </c>
      <c r="E6506" s="202" t="s">
        <v>18406</v>
      </c>
      <c r="F6506" s="205" t="s">
        <v>25093</v>
      </c>
    </row>
    <row r="6507" spans="1:6" ht="54">
      <c r="A6507" s="201" t="s">
        <v>14780</v>
      </c>
      <c r="B6507" s="204" t="s">
        <v>14781</v>
      </c>
      <c r="C6507" s="201" t="s">
        <v>31</v>
      </c>
      <c r="D6507" s="205" t="s">
        <v>25094</v>
      </c>
      <c r="E6507" s="202" t="s">
        <v>18406</v>
      </c>
      <c r="F6507" s="205" t="s">
        <v>25095</v>
      </c>
    </row>
    <row r="6508" spans="1:6" ht="54">
      <c r="A6508" s="201" t="s">
        <v>14782</v>
      </c>
      <c r="B6508" s="204" t="s">
        <v>14783</v>
      </c>
      <c r="C6508" s="201" t="s">
        <v>31</v>
      </c>
      <c r="D6508" s="205" t="s">
        <v>25096</v>
      </c>
      <c r="E6508" s="202" t="s">
        <v>18406</v>
      </c>
      <c r="F6508" s="205" t="s">
        <v>25097</v>
      </c>
    </row>
    <row r="6509" spans="1:6" ht="67.5">
      <c r="A6509" s="201" t="s">
        <v>14784</v>
      </c>
      <c r="B6509" s="204" t="s">
        <v>14785</v>
      </c>
      <c r="C6509" s="201" t="s">
        <v>31</v>
      </c>
      <c r="D6509" s="205" t="s">
        <v>25098</v>
      </c>
      <c r="E6509" s="202" t="s">
        <v>18406</v>
      </c>
      <c r="F6509" s="205" t="s">
        <v>25099</v>
      </c>
    </row>
    <row r="6510" spans="1:6" ht="94.5">
      <c r="A6510" s="201" t="s">
        <v>14786</v>
      </c>
      <c r="B6510" s="204" t="s">
        <v>14787</v>
      </c>
      <c r="C6510" s="201" t="s">
        <v>31</v>
      </c>
      <c r="D6510" s="205" t="s">
        <v>25100</v>
      </c>
      <c r="E6510" s="202" t="s">
        <v>18406</v>
      </c>
      <c r="F6510" s="205" t="s">
        <v>17489</v>
      </c>
    </row>
    <row r="6511" spans="1:6" ht="94.5">
      <c r="A6511" s="201" t="s">
        <v>14788</v>
      </c>
      <c r="B6511" s="204" t="s">
        <v>14789</v>
      </c>
      <c r="C6511" s="201" t="s">
        <v>31</v>
      </c>
      <c r="D6511" s="205" t="s">
        <v>25100</v>
      </c>
      <c r="E6511" s="202" t="s">
        <v>18406</v>
      </c>
      <c r="F6511" s="205" t="s">
        <v>17489</v>
      </c>
    </row>
    <row r="6512" spans="1:6" ht="67.5">
      <c r="A6512" s="201" t="s">
        <v>14790</v>
      </c>
      <c r="B6512" s="204" t="s">
        <v>14791</v>
      </c>
      <c r="C6512" s="201" t="s">
        <v>31</v>
      </c>
      <c r="D6512" s="205" t="s">
        <v>11053</v>
      </c>
      <c r="E6512" s="202" t="s">
        <v>18406</v>
      </c>
      <c r="F6512" s="205" t="s">
        <v>2275</v>
      </c>
    </row>
    <row r="6513" spans="1:6" ht="67.5">
      <c r="A6513" s="201" t="s">
        <v>14792</v>
      </c>
      <c r="B6513" s="204" t="s">
        <v>14793</v>
      </c>
      <c r="C6513" s="201" t="s">
        <v>31</v>
      </c>
      <c r="D6513" s="205" t="s">
        <v>17534</v>
      </c>
      <c r="E6513" s="202" t="s">
        <v>18406</v>
      </c>
      <c r="F6513" s="205" t="s">
        <v>25101</v>
      </c>
    </row>
    <row r="6514" spans="1:6" ht="81">
      <c r="A6514" s="201" t="s">
        <v>14795</v>
      </c>
      <c r="B6514" s="204" t="s">
        <v>14796</v>
      </c>
      <c r="C6514" s="201" t="s">
        <v>31</v>
      </c>
      <c r="D6514" s="205" t="s">
        <v>21782</v>
      </c>
      <c r="E6514" s="202" t="s">
        <v>18406</v>
      </c>
      <c r="F6514" s="205" t="s">
        <v>25102</v>
      </c>
    </row>
    <row r="6515" spans="1:6" ht="67.5">
      <c r="A6515" s="201" t="s">
        <v>14798</v>
      </c>
      <c r="B6515" s="204" t="s">
        <v>14799</v>
      </c>
      <c r="C6515" s="201" t="s">
        <v>31</v>
      </c>
      <c r="D6515" s="205" t="s">
        <v>19162</v>
      </c>
      <c r="E6515" s="202" t="s">
        <v>18406</v>
      </c>
      <c r="F6515" s="205" t="s">
        <v>19350</v>
      </c>
    </row>
    <row r="6516" spans="1:6" ht="67.5">
      <c r="A6516" s="201" t="s">
        <v>14800</v>
      </c>
      <c r="B6516" s="204" t="s">
        <v>14801</v>
      </c>
      <c r="C6516" s="201" t="s">
        <v>31</v>
      </c>
      <c r="D6516" s="205" t="s">
        <v>25103</v>
      </c>
      <c r="E6516" s="202" t="s">
        <v>18406</v>
      </c>
      <c r="F6516" s="205" t="s">
        <v>25104</v>
      </c>
    </row>
    <row r="6517" spans="1:6" ht="54">
      <c r="A6517" s="201">
        <v>104612</v>
      </c>
      <c r="B6517" s="204" t="s">
        <v>14802</v>
      </c>
      <c r="C6517" s="201" t="s">
        <v>31</v>
      </c>
      <c r="D6517" s="205">
        <v>91.36</v>
      </c>
      <c r="E6517" s="202" t="s">
        <v>18406</v>
      </c>
      <c r="F6517" s="205">
        <v>94.25</v>
      </c>
    </row>
    <row r="6518" spans="1:6" ht="67.5">
      <c r="A6518" s="201" t="s">
        <v>14803</v>
      </c>
      <c r="B6518" s="204" t="s">
        <v>14804</v>
      </c>
      <c r="C6518" s="201" t="s">
        <v>31</v>
      </c>
      <c r="D6518" s="205" t="s">
        <v>4285</v>
      </c>
      <c r="E6518" s="202" t="s">
        <v>18406</v>
      </c>
      <c r="F6518" s="205" t="s">
        <v>25105</v>
      </c>
    </row>
    <row r="6519" spans="1:6" ht="67.5">
      <c r="A6519" s="201" t="s">
        <v>14806</v>
      </c>
      <c r="B6519" s="204" t="s">
        <v>14807</v>
      </c>
      <c r="C6519" s="201" t="s">
        <v>31</v>
      </c>
      <c r="D6519" s="205" t="s">
        <v>25106</v>
      </c>
      <c r="E6519" s="202" t="s">
        <v>18406</v>
      </c>
      <c r="F6519" s="205" t="s">
        <v>25107</v>
      </c>
    </row>
    <row r="6520" spans="1:6" ht="67.5">
      <c r="A6520" s="201" t="s">
        <v>14808</v>
      </c>
      <c r="B6520" s="204" t="s">
        <v>14809</v>
      </c>
      <c r="C6520" s="201" t="s">
        <v>31</v>
      </c>
      <c r="D6520" s="205" t="s">
        <v>25108</v>
      </c>
      <c r="E6520" s="202" t="s">
        <v>18406</v>
      </c>
      <c r="F6520" s="205" t="s">
        <v>25109</v>
      </c>
    </row>
    <row r="6521" spans="1:6" ht="67.5">
      <c r="A6521" s="201" t="s">
        <v>14810</v>
      </c>
      <c r="B6521" s="204" t="s">
        <v>14811</v>
      </c>
      <c r="C6521" s="201" t="s">
        <v>31</v>
      </c>
      <c r="D6521" s="205" t="s">
        <v>25110</v>
      </c>
      <c r="E6521" s="202" t="s">
        <v>18406</v>
      </c>
      <c r="F6521" s="205" t="s">
        <v>25111</v>
      </c>
    </row>
    <row r="6522" spans="1:6" ht="67.5">
      <c r="A6522" s="201" t="s">
        <v>14812</v>
      </c>
      <c r="B6522" s="204" t="s">
        <v>14813</v>
      </c>
      <c r="C6522" s="201" t="s">
        <v>31</v>
      </c>
      <c r="D6522" s="205" t="s">
        <v>25112</v>
      </c>
      <c r="E6522" s="202" t="s">
        <v>18406</v>
      </c>
      <c r="F6522" s="205" t="s">
        <v>25113</v>
      </c>
    </row>
    <row r="6523" spans="1:6" ht="67.5">
      <c r="A6523" s="201" t="s">
        <v>14814</v>
      </c>
      <c r="B6523" s="204" t="s">
        <v>14815</v>
      </c>
      <c r="C6523" s="201" t="s">
        <v>31</v>
      </c>
      <c r="D6523" s="205" t="s">
        <v>18659</v>
      </c>
      <c r="E6523" s="202" t="s">
        <v>18406</v>
      </c>
      <c r="F6523" s="205" t="s">
        <v>5180</v>
      </c>
    </row>
    <row r="6524" spans="1:6" ht="40.5">
      <c r="A6524" s="201" t="s">
        <v>14816</v>
      </c>
      <c r="B6524" s="204" t="s">
        <v>14817</v>
      </c>
      <c r="C6524" s="201" t="s">
        <v>217</v>
      </c>
      <c r="D6524" s="205" t="s">
        <v>10509</v>
      </c>
      <c r="E6524" s="202" t="s">
        <v>18406</v>
      </c>
      <c r="F6524" s="205" t="s">
        <v>10185</v>
      </c>
    </row>
    <row r="6525" spans="1:6" ht="54">
      <c r="A6525" s="201" t="s">
        <v>14819</v>
      </c>
      <c r="B6525" s="204" t="s">
        <v>14820</v>
      </c>
      <c r="C6525" s="201" t="s">
        <v>217</v>
      </c>
      <c r="D6525" s="205" t="s">
        <v>21850</v>
      </c>
      <c r="E6525" s="202" t="s">
        <v>18406</v>
      </c>
      <c r="F6525" s="205" t="s">
        <v>25114</v>
      </c>
    </row>
    <row r="6526" spans="1:6" ht="40.5">
      <c r="A6526" s="201" t="s">
        <v>14821</v>
      </c>
      <c r="B6526" s="204" t="s">
        <v>14822</v>
      </c>
      <c r="C6526" s="201" t="s">
        <v>217</v>
      </c>
      <c r="D6526" s="205" t="s">
        <v>3713</v>
      </c>
      <c r="E6526" s="202" t="s">
        <v>18406</v>
      </c>
      <c r="F6526" s="205" t="s">
        <v>23977</v>
      </c>
    </row>
    <row r="6527" spans="1:6" ht="27">
      <c r="A6527" s="201" t="s">
        <v>14823</v>
      </c>
      <c r="B6527" s="204" t="s">
        <v>14824</v>
      </c>
      <c r="C6527" s="201" t="s">
        <v>217</v>
      </c>
      <c r="D6527" s="205" t="s">
        <v>22815</v>
      </c>
      <c r="E6527" s="202" t="s">
        <v>18406</v>
      </c>
      <c r="F6527" s="205" t="s">
        <v>25115</v>
      </c>
    </row>
    <row r="6528" spans="1:6" ht="40.5">
      <c r="A6528" s="201" t="s">
        <v>14825</v>
      </c>
      <c r="B6528" s="204" t="s">
        <v>14826</v>
      </c>
      <c r="C6528" s="201" t="s">
        <v>31</v>
      </c>
      <c r="D6528" s="205" t="s">
        <v>17783</v>
      </c>
      <c r="E6528" s="202" t="s">
        <v>18406</v>
      </c>
      <c r="F6528" s="205" t="s">
        <v>1328</v>
      </c>
    </row>
    <row r="6529" spans="1:6" ht="40.5">
      <c r="A6529" s="201" t="s">
        <v>14828</v>
      </c>
      <c r="B6529" s="204" t="s">
        <v>14829</v>
      </c>
      <c r="C6529" s="201" t="s">
        <v>31</v>
      </c>
      <c r="D6529" s="205" t="s">
        <v>25116</v>
      </c>
      <c r="E6529" s="202" t="s">
        <v>18406</v>
      </c>
      <c r="F6529" s="205" t="s">
        <v>25117</v>
      </c>
    </row>
    <row r="6530" spans="1:6" ht="27">
      <c r="A6530" s="201" t="s">
        <v>14830</v>
      </c>
      <c r="B6530" s="204" t="s">
        <v>14831</v>
      </c>
      <c r="C6530" s="201" t="s">
        <v>217</v>
      </c>
      <c r="D6530" s="205" t="s">
        <v>25118</v>
      </c>
      <c r="E6530" s="202" t="s">
        <v>18406</v>
      </c>
      <c r="F6530" s="205" t="s">
        <v>25119</v>
      </c>
    </row>
    <row r="6531" spans="1:6" ht="27">
      <c r="A6531" s="201" t="s">
        <v>14832</v>
      </c>
      <c r="B6531" s="204" t="s">
        <v>14833</v>
      </c>
      <c r="C6531" s="201" t="s">
        <v>31</v>
      </c>
      <c r="D6531" s="205" t="s">
        <v>25120</v>
      </c>
      <c r="E6531" s="202" t="s">
        <v>18406</v>
      </c>
      <c r="F6531" s="205" t="s">
        <v>6214</v>
      </c>
    </row>
    <row r="6532" spans="1:6" ht="40.5">
      <c r="A6532" s="201" t="s">
        <v>14835</v>
      </c>
      <c r="B6532" s="204" t="s">
        <v>14836</v>
      </c>
      <c r="C6532" s="201" t="s">
        <v>31</v>
      </c>
      <c r="D6532" s="205" t="s">
        <v>13539</v>
      </c>
      <c r="E6532" s="202" t="s">
        <v>18406</v>
      </c>
      <c r="F6532" s="205" t="s">
        <v>19187</v>
      </c>
    </row>
    <row r="6533" spans="1:6" ht="27">
      <c r="A6533" s="201" t="s">
        <v>14838</v>
      </c>
      <c r="B6533" s="204" t="s">
        <v>14839</v>
      </c>
      <c r="C6533" s="201" t="s">
        <v>31</v>
      </c>
      <c r="D6533" s="205" t="s">
        <v>8825</v>
      </c>
      <c r="E6533" s="202" t="s">
        <v>18406</v>
      </c>
      <c r="F6533" s="205" t="s">
        <v>25121</v>
      </c>
    </row>
    <row r="6534" spans="1:6" ht="40.5">
      <c r="A6534" s="201" t="s">
        <v>14840</v>
      </c>
      <c r="B6534" s="204" t="s">
        <v>14841</v>
      </c>
      <c r="C6534" s="201" t="s">
        <v>31</v>
      </c>
      <c r="D6534" s="205" t="s">
        <v>24658</v>
      </c>
      <c r="E6534" s="202" t="s">
        <v>18406</v>
      </c>
      <c r="F6534" s="205" t="s">
        <v>25122</v>
      </c>
    </row>
    <row r="6535" spans="1:6" ht="27">
      <c r="A6535" s="201" t="s">
        <v>14843</v>
      </c>
      <c r="B6535" s="204" t="s">
        <v>14844</v>
      </c>
      <c r="C6535" s="201" t="s">
        <v>217</v>
      </c>
      <c r="D6535" s="205" t="s">
        <v>1746</v>
      </c>
      <c r="E6535" s="202" t="s">
        <v>18406</v>
      </c>
      <c r="F6535" s="205" t="s">
        <v>1887</v>
      </c>
    </row>
    <row r="6536" spans="1:6" ht="40.5">
      <c r="A6536" s="201" t="s">
        <v>14846</v>
      </c>
      <c r="B6536" s="204" t="s">
        <v>14847</v>
      </c>
      <c r="C6536" s="201" t="s">
        <v>217</v>
      </c>
      <c r="D6536" s="205" t="s">
        <v>9087</v>
      </c>
      <c r="E6536" s="202" t="s">
        <v>18406</v>
      </c>
      <c r="F6536" s="205" t="s">
        <v>13285</v>
      </c>
    </row>
    <row r="6537" spans="1:6" ht="27">
      <c r="A6537" s="201" t="s">
        <v>14848</v>
      </c>
      <c r="B6537" s="204" t="s">
        <v>14849</v>
      </c>
      <c r="C6537" s="201" t="s">
        <v>31</v>
      </c>
      <c r="D6537" s="205" t="s">
        <v>25123</v>
      </c>
      <c r="E6537" s="202" t="s">
        <v>18406</v>
      </c>
      <c r="F6537" s="205" t="s">
        <v>19412</v>
      </c>
    </row>
    <row r="6538" spans="1:6" ht="40.5">
      <c r="A6538" s="201" t="s">
        <v>14850</v>
      </c>
      <c r="B6538" s="204" t="s">
        <v>14851</v>
      </c>
      <c r="C6538" s="201" t="s">
        <v>31</v>
      </c>
      <c r="D6538" s="205" t="s">
        <v>17776</v>
      </c>
      <c r="E6538" s="202" t="s">
        <v>18406</v>
      </c>
      <c r="F6538" s="205" t="s">
        <v>25124</v>
      </c>
    </row>
    <row r="6539" spans="1:6" ht="40.5">
      <c r="A6539" s="201">
        <v>96116</v>
      </c>
      <c r="B6539" s="204" t="s">
        <v>14852</v>
      </c>
      <c r="C6539" s="201" t="s">
        <v>31</v>
      </c>
      <c r="D6539" s="205">
        <v>67.75</v>
      </c>
      <c r="E6539" s="202" t="s">
        <v>18406</v>
      </c>
      <c r="F6539" s="205">
        <v>69.459999999999994</v>
      </c>
    </row>
    <row r="6540" spans="1:6" ht="27">
      <c r="A6540" s="201" t="s">
        <v>14853</v>
      </c>
      <c r="B6540" s="204" t="s">
        <v>14854</v>
      </c>
      <c r="C6540" s="201" t="s">
        <v>217</v>
      </c>
      <c r="D6540" s="205" t="s">
        <v>12851</v>
      </c>
      <c r="E6540" s="202" t="s">
        <v>18406</v>
      </c>
      <c r="F6540" s="205" t="s">
        <v>6461</v>
      </c>
    </row>
    <row r="6541" spans="1:6" ht="40.5">
      <c r="A6541" s="201" t="s">
        <v>14855</v>
      </c>
      <c r="B6541" s="204" t="s">
        <v>14856</v>
      </c>
      <c r="C6541" s="201" t="s">
        <v>31</v>
      </c>
      <c r="D6541" s="205" t="s">
        <v>25125</v>
      </c>
      <c r="E6541" s="202" t="s">
        <v>18406</v>
      </c>
      <c r="F6541" s="205" t="s">
        <v>17662</v>
      </c>
    </row>
    <row r="6542" spans="1:6" ht="40.5">
      <c r="A6542" s="201" t="s">
        <v>14858</v>
      </c>
      <c r="B6542" s="204" t="s">
        <v>14859</v>
      </c>
      <c r="C6542" s="201" t="s">
        <v>31</v>
      </c>
      <c r="D6542" s="205" t="s">
        <v>3325</v>
      </c>
      <c r="E6542" s="202" t="s">
        <v>18406</v>
      </c>
      <c r="F6542" s="205" t="s">
        <v>25126</v>
      </c>
    </row>
    <row r="6543" spans="1:6" ht="81">
      <c r="A6543" s="201" t="s">
        <v>14861</v>
      </c>
      <c r="B6543" s="204" t="s">
        <v>14862</v>
      </c>
      <c r="C6543" s="201" t="s">
        <v>31</v>
      </c>
      <c r="D6543" s="205" t="s">
        <v>12841</v>
      </c>
      <c r="E6543" s="202" t="s">
        <v>18406</v>
      </c>
      <c r="F6543" s="205" t="s">
        <v>2549</v>
      </c>
    </row>
    <row r="6544" spans="1:6" ht="67.5">
      <c r="A6544" s="201" t="s">
        <v>14864</v>
      </c>
      <c r="B6544" s="204" t="s">
        <v>14865</v>
      </c>
      <c r="C6544" s="201" t="s">
        <v>31</v>
      </c>
      <c r="D6544" s="205" t="s">
        <v>14108</v>
      </c>
      <c r="E6544" s="202" t="s">
        <v>18406</v>
      </c>
      <c r="F6544" s="205" t="s">
        <v>15750</v>
      </c>
    </row>
    <row r="6545" spans="1:6" ht="67.5">
      <c r="A6545" s="201" t="s">
        <v>14866</v>
      </c>
      <c r="B6545" s="204" t="s">
        <v>14867</v>
      </c>
      <c r="C6545" s="201" t="s">
        <v>31</v>
      </c>
      <c r="D6545" s="205" t="s">
        <v>19386</v>
      </c>
      <c r="E6545" s="202" t="s">
        <v>18406</v>
      </c>
      <c r="F6545" s="205" t="s">
        <v>2309</v>
      </c>
    </row>
    <row r="6546" spans="1:6" ht="67.5">
      <c r="A6546" s="201" t="s">
        <v>14868</v>
      </c>
      <c r="B6546" s="204" t="s">
        <v>14869</v>
      </c>
      <c r="C6546" s="201" t="s">
        <v>31</v>
      </c>
      <c r="D6546" s="205" t="s">
        <v>3134</v>
      </c>
      <c r="E6546" s="202" t="s">
        <v>18406</v>
      </c>
      <c r="F6546" s="205" t="s">
        <v>17446</v>
      </c>
    </row>
    <row r="6547" spans="1:6" ht="67.5">
      <c r="A6547" s="201" t="s">
        <v>14871</v>
      </c>
      <c r="B6547" s="204" t="s">
        <v>14872</v>
      </c>
      <c r="C6547" s="201" t="s">
        <v>31</v>
      </c>
      <c r="D6547" s="205" t="s">
        <v>1849</v>
      </c>
      <c r="E6547" s="202" t="s">
        <v>18406</v>
      </c>
      <c r="F6547" s="205" t="s">
        <v>17508</v>
      </c>
    </row>
    <row r="6548" spans="1:6" ht="67.5">
      <c r="A6548" s="201" t="s">
        <v>14873</v>
      </c>
      <c r="B6548" s="204" t="s">
        <v>14874</v>
      </c>
      <c r="C6548" s="201" t="s">
        <v>31</v>
      </c>
      <c r="D6548" s="205" t="s">
        <v>14845</v>
      </c>
      <c r="E6548" s="202" t="s">
        <v>18406</v>
      </c>
      <c r="F6548" s="205" t="s">
        <v>5041</v>
      </c>
    </row>
    <row r="6549" spans="1:6" ht="67.5">
      <c r="A6549" s="201" t="s">
        <v>14876</v>
      </c>
      <c r="B6549" s="204" t="s">
        <v>14877</v>
      </c>
      <c r="C6549" s="201" t="s">
        <v>31</v>
      </c>
      <c r="D6549" s="205" t="s">
        <v>17066</v>
      </c>
      <c r="E6549" s="202" t="s">
        <v>18406</v>
      </c>
      <c r="F6549" s="205" t="s">
        <v>8509</v>
      </c>
    </row>
    <row r="6550" spans="1:6" ht="67.5">
      <c r="A6550" s="201" t="s">
        <v>14879</v>
      </c>
      <c r="B6550" s="204" t="s">
        <v>14880</v>
      </c>
      <c r="C6550" s="201" t="s">
        <v>31</v>
      </c>
      <c r="D6550" s="205" t="s">
        <v>8683</v>
      </c>
      <c r="E6550" s="202" t="s">
        <v>18406</v>
      </c>
      <c r="F6550" s="205" t="s">
        <v>2428</v>
      </c>
    </row>
    <row r="6551" spans="1:6" ht="67.5">
      <c r="A6551" s="201" t="s">
        <v>14882</v>
      </c>
      <c r="B6551" s="204" t="s">
        <v>14883</v>
      </c>
      <c r="C6551" s="201" t="s">
        <v>31</v>
      </c>
      <c r="D6551" s="205" t="s">
        <v>17687</v>
      </c>
      <c r="E6551" s="202" t="s">
        <v>18406</v>
      </c>
      <c r="F6551" s="205" t="s">
        <v>8607</v>
      </c>
    </row>
    <row r="6552" spans="1:6" ht="67.5">
      <c r="A6552" s="201" t="s">
        <v>14885</v>
      </c>
      <c r="B6552" s="204" t="s">
        <v>14886</v>
      </c>
      <c r="C6552" s="201" t="s">
        <v>31</v>
      </c>
      <c r="D6552" s="205" t="s">
        <v>446</v>
      </c>
      <c r="E6552" s="202" t="s">
        <v>18406</v>
      </c>
      <c r="F6552" s="205" t="s">
        <v>18056</v>
      </c>
    </row>
    <row r="6553" spans="1:6" ht="67.5">
      <c r="A6553" s="201" t="s">
        <v>14888</v>
      </c>
      <c r="B6553" s="204" t="s">
        <v>14889</v>
      </c>
      <c r="C6553" s="201" t="s">
        <v>31</v>
      </c>
      <c r="D6553" s="205" t="s">
        <v>7708</v>
      </c>
      <c r="E6553" s="202" t="s">
        <v>18406</v>
      </c>
      <c r="F6553" s="205" t="s">
        <v>2136</v>
      </c>
    </row>
    <row r="6554" spans="1:6" ht="81">
      <c r="A6554" s="201" t="s">
        <v>14890</v>
      </c>
      <c r="B6554" s="204" t="s">
        <v>14891</v>
      </c>
      <c r="C6554" s="201" t="s">
        <v>31</v>
      </c>
      <c r="D6554" s="205" t="s">
        <v>3301</v>
      </c>
      <c r="E6554" s="202" t="s">
        <v>18406</v>
      </c>
      <c r="F6554" s="205" t="s">
        <v>6527</v>
      </c>
    </row>
    <row r="6555" spans="1:6" ht="81">
      <c r="A6555" s="201" t="s">
        <v>14893</v>
      </c>
      <c r="B6555" s="204" t="s">
        <v>14894</v>
      </c>
      <c r="C6555" s="201" t="s">
        <v>31</v>
      </c>
      <c r="D6555" s="205" t="s">
        <v>24264</v>
      </c>
      <c r="E6555" s="202" t="s">
        <v>18406</v>
      </c>
      <c r="F6555" s="205" t="s">
        <v>21258</v>
      </c>
    </row>
    <row r="6556" spans="1:6" ht="81">
      <c r="A6556" s="201" t="s">
        <v>14896</v>
      </c>
      <c r="B6556" s="204" t="s">
        <v>14897</v>
      </c>
      <c r="C6556" s="201" t="s">
        <v>31</v>
      </c>
      <c r="D6556" s="205" t="s">
        <v>17448</v>
      </c>
      <c r="E6556" s="202" t="s">
        <v>18406</v>
      </c>
      <c r="F6556" s="205" t="s">
        <v>17748</v>
      </c>
    </row>
    <row r="6557" spans="1:6" ht="81">
      <c r="A6557" s="201" t="s">
        <v>14899</v>
      </c>
      <c r="B6557" s="204" t="s">
        <v>14900</v>
      </c>
      <c r="C6557" s="201" t="s">
        <v>31</v>
      </c>
      <c r="D6557" s="205" t="s">
        <v>25127</v>
      </c>
      <c r="E6557" s="202" t="s">
        <v>18406</v>
      </c>
      <c r="F6557" s="205" t="s">
        <v>23163</v>
      </c>
    </row>
    <row r="6558" spans="1:6" ht="81">
      <c r="A6558" s="201" t="s">
        <v>14901</v>
      </c>
      <c r="B6558" s="204" t="s">
        <v>14902</v>
      </c>
      <c r="C6558" s="201" t="s">
        <v>31</v>
      </c>
      <c r="D6558" s="205" t="s">
        <v>17954</v>
      </c>
      <c r="E6558" s="202" t="s">
        <v>18406</v>
      </c>
      <c r="F6558" s="205" t="s">
        <v>11397</v>
      </c>
    </row>
    <row r="6559" spans="1:6" ht="81">
      <c r="A6559" s="201" t="s">
        <v>14904</v>
      </c>
      <c r="B6559" s="204" t="s">
        <v>14905</v>
      </c>
      <c r="C6559" s="201" t="s">
        <v>31</v>
      </c>
      <c r="D6559" s="205" t="s">
        <v>25128</v>
      </c>
      <c r="E6559" s="202" t="s">
        <v>18406</v>
      </c>
      <c r="F6559" s="205" t="s">
        <v>12253</v>
      </c>
    </row>
    <row r="6560" spans="1:6" ht="81">
      <c r="A6560" s="201" t="s">
        <v>14906</v>
      </c>
      <c r="B6560" s="204" t="s">
        <v>14907</v>
      </c>
      <c r="C6560" s="201" t="s">
        <v>31</v>
      </c>
      <c r="D6560" s="205" t="s">
        <v>8553</v>
      </c>
      <c r="E6560" s="202" t="s">
        <v>18406</v>
      </c>
      <c r="F6560" s="205" t="s">
        <v>25129</v>
      </c>
    </row>
    <row r="6561" spans="1:6" ht="67.5">
      <c r="A6561" s="201" t="s">
        <v>14909</v>
      </c>
      <c r="B6561" s="204" t="s">
        <v>14910</v>
      </c>
      <c r="C6561" s="201" t="s">
        <v>31</v>
      </c>
      <c r="D6561" s="205" t="s">
        <v>8971</v>
      </c>
      <c r="E6561" s="202" t="s">
        <v>18406</v>
      </c>
      <c r="F6561" s="205" t="s">
        <v>12676</v>
      </c>
    </row>
    <row r="6562" spans="1:6" ht="81">
      <c r="A6562" s="201" t="s">
        <v>14912</v>
      </c>
      <c r="B6562" s="204" t="s">
        <v>14913</v>
      </c>
      <c r="C6562" s="201" t="s">
        <v>26</v>
      </c>
      <c r="D6562" s="205" t="s">
        <v>25130</v>
      </c>
      <c r="E6562" s="202" t="s">
        <v>18406</v>
      </c>
      <c r="F6562" s="205" t="s">
        <v>25131</v>
      </c>
    </row>
    <row r="6563" spans="1:6" ht="81">
      <c r="A6563" s="201" t="s">
        <v>14914</v>
      </c>
      <c r="B6563" s="204" t="s">
        <v>14915</v>
      </c>
      <c r="C6563" s="201" t="s">
        <v>26</v>
      </c>
      <c r="D6563" s="205" t="s">
        <v>25132</v>
      </c>
      <c r="E6563" s="202" t="s">
        <v>18406</v>
      </c>
      <c r="F6563" s="205" t="s">
        <v>25133</v>
      </c>
    </row>
    <row r="6564" spans="1:6" ht="81">
      <c r="A6564" s="201" t="s">
        <v>14916</v>
      </c>
      <c r="B6564" s="204" t="s">
        <v>14917</v>
      </c>
      <c r="C6564" s="201" t="s">
        <v>26</v>
      </c>
      <c r="D6564" s="205" t="s">
        <v>25134</v>
      </c>
      <c r="E6564" s="202" t="s">
        <v>18406</v>
      </c>
      <c r="F6564" s="205" t="s">
        <v>25135</v>
      </c>
    </row>
    <row r="6565" spans="1:6" ht="81">
      <c r="A6565" s="201" t="s">
        <v>14918</v>
      </c>
      <c r="B6565" s="204" t="s">
        <v>14919</v>
      </c>
      <c r="C6565" s="201" t="s">
        <v>26</v>
      </c>
      <c r="D6565" s="205" t="s">
        <v>25136</v>
      </c>
      <c r="E6565" s="202" t="s">
        <v>18406</v>
      </c>
      <c r="F6565" s="205" t="s">
        <v>25137</v>
      </c>
    </row>
    <row r="6566" spans="1:6" ht="67.5">
      <c r="A6566" s="201" t="s">
        <v>14920</v>
      </c>
      <c r="B6566" s="204" t="s">
        <v>14921</v>
      </c>
      <c r="C6566" s="201" t="s">
        <v>26</v>
      </c>
      <c r="D6566" s="205" t="s">
        <v>25138</v>
      </c>
      <c r="E6566" s="202" t="s">
        <v>18406</v>
      </c>
      <c r="F6566" s="205" t="s">
        <v>25139</v>
      </c>
    </row>
    <row r="6567" spans="1:6" ht="67.5">
      <c r="A6567" s="201" t="s">
        <v>14922</v>
      </c>
      <c r="B6567" s="204" t="s">
        <v>14923</v>
      </c>
      <c r="C6567" s="201" t="s">
        <v>26</v>
      </c>
      <c r="D6567" s="205" t="s">
        <v>25140</v>
      </c>
      <c r="E6567" s="202" t="s">
        <v>18406</v>
      </c>
      <c r="F6567" s="205" t="s">
        <v>25141</v>
      </c>
    </row>
    <row r="6568" spans="1:6" ht="67.5">
      <c r="A6568" s="201" t="s">
        <v>14924</v>
      </c>
      <c r="B6568" s="204" t="s">
        <v>14925</v>
      </c>
      <c r="C6568" s="201" t="s">
        <v>26</v>
      </c>
      <c r="D6568" s="205" t="s">
        <v>17148</v>
      </c>
      <c r="E6568" s="202" t="s">
        <v>18406</v>
      </c>
      <c r="F6568" s="205" t="s">
        <v>25142</v>
      </c>
    </row>
    <row r="6569" spans="1:6" ht="67.5">
      <c r="A6569" s="201" t="s">
        <v>14926</v>
      </c>
      <c r="B6569" s="204" t="s">
        <v>14927</v>
      </c>
      <c r="C6569" s="201" t="s">
        <v>26</v>
      </c>
      <c r="D6569" s="205" t="s">
        <v>25143</v>
      </c>
      <c r="E6569" s="202" t="s">
        <v>18406</v>
      </c>
      <c r="F6569" s="205" t="s">
        <v>25144</v>
      </c>
    </row>
    <row r="6570" spans="1:6" ht="67.5">
      <c r="A6570" s="201" t="s">
        <v>14928</v>
      </c>
      <c r="B6570" s="204" t="s">
        <v>14929</v>
      </c>
      <c r="C6570" s="201" t="s">
        <v>26</v>
      </c>
      <c r="D6570" s="205" t="s">
        <v>25145</v>
      </c>
      <c r="E6570" s="202" t="s">
        <v>18406</v>
      </c>
      <c r="F6570" s="205" t="s">
        <v>17999</v>
      </c>
    </row>
    <row r="6571" spans="1:6" ht="67.5">
      <c r="A6571" s="201" t="s">
        <v>14930</v>
      </c>
      <c r="B6571" s="204" t="s">
        <v>14931</v>
      </c>
      <c r="C6571" s="201" t="s">
        <v>26</v>
      </c>
      <c r="D6571" s="205" t="s">
        <v>25146</v>
      </c>
      <c r="E6571" s="202" t="s">
        <v>18406</v>
      </c>
      <c r="F6571" s="205" t="s">
        <v>25147</v>
      </c>
    </row>
    <row r="6572" spans="1:6" ht="67.5">
      <c r="A6572" s="201" t="s">
        <v>14932</v>
      </c>
      <c r="B6572" s="204" t="s">
        <v>14933</v>
      </c>
      <c r="C6572" s="201" t="s">
        <v>26</v>
      </c>
      <c r="D6572" s="205" t="s">
        <v>25148</v>
      </c>
      <c r="E6572" s="202" t="s">
        <v>18406</v>
      </c>
      <c r="F6572" s="205" t="s">
        <v>25149</v>
      </c>
    </row>
    <row r="6573" spans="1:6" ht="67.5">
      <c r="A6573" s="201" t="s">
        <v>14934</v>
      </c>
      <c r="B6573" s="204" t="s">
        <v>14935</v>
      </c>
      <c r="C6573" s="201" t="s">
        <v>26</v>
      </c>
      <c r="D6573" s="205" t="s">
        <v>25150</v>
      </c>
      <c r="E6573" s="202" t="s">
        <v>18406</v>
      </c>
      <c r="F6573" s="205" t="s">
        <v>25151</v>
      </c>
    </row>
    <row r="6574" spans="1:6" ht="54">
      <c r="A6574" s="201" t="s">
        <v>14936</v>
      </c>
      <c r="B6574" s="204" t="s">
        <v>14937</v>
      </c>
      <c r="C6574" s="201" t="s">
        <v>26</v>
      </c>
      <c r="D6574" s="205" t="s">
        <v>25152</v>
      </c>
      <c r="E6574" s="202" t="s">
        <v>18406</v>
      </c>
      <c r="F6574" s="205" t="s">
        <v>25153</v>
      </c>
    </row>
    <row r="6575" spans="1:6" ht="54">
      <c r="A6575" s="201" t="s">
        <v>14938</v>
      </c>
      <c r="B6575" s="204" t="s">
        <v>14939</v>
      </c>
      <c r="C6575" s="201" t="s">
        <v>26</v>
      </c>
      <c r="D6575" s="205" t="s">
        <v>25154</v>
      </c>
      <c r="E6575" s="202" t="s">
        <v>18406</v>
      </c>
      <c r="F6575" s="205" t="s">
        <v>25155</v>
      </c>
    </row>
    <row r="6576" spans="1:6" ht="54">
      <c r="A6576" s="201" t="s">
        <v>14940</v>
      </c>
      <c r="B6576" s="204" t="s">
        <v>14941</v>
      </c>
      <c r="C6576" s="201" t="s">
        <v>26</v>
      </c>
      <c r="D6576" s="205" t="s">
        <v>25156</v>
      </c>
      <c r="E6576" s="202" t="s">
        <v>18406</v>
      </c>
      <c r="F6576" s="205" t="s">
        <v>25157</v>
      </c>
    </row>
    <row r="6577" spans="1:6" ht="54">
      <c r="A6577" s="201" t="s">
        <v>14942</v>
      </c>
      <c r="B6577" s="204" t="s">
        <v>14943</v>
      </c>
      <c r="C6577" s="201" t="s">
        <v>26</v>
      </c>
      <c r="D6577" s="205" t="s">
        <v>25158</v>
      </c>
      <c r="E6577" s="202" t="s">
        <v>18406</v>
      </c>
      <c r="F6577" s="205" t="s">
        <v>25159</v>
      </c>
    </row>
    <row r="6578" spans="1:6" ht="54">
      <c r="A6578" s="201" t="s">
        <v>14944</v>
      </c>
      <c r="B6578" s="204" t="s">
        <v>14945</v>
      </c>
      <c r="C6578" s="201" t="s">
        <v>26</v>
      </c>
      <c r="D6578" s="205" t="s">
        <v>25160</v>
      </c>
      <c r="E6578" s="202" t="s">
        <v>18406</v>
      </c>
      <c r="F6578" s="205" t="s">
        <v>25161</v>
      </c>
    </row>
    <row r="6579" spans="1:6" ht="54">
      <c r="A6579" s="201" t="s">
        <v>14946</v>
      </c>
      <c r="B6579" s="204" t="s">
        <v>14947</v>
      </c>
      <c r="C6579" s="201" t="s">
        <v>26</v>
      </c>
      <c r="D6579" s="205" t="s">
        <v>25162</v>
      </c>
      <c r="E6579" s="202" t="s">
        <v>18406</v>
      </c>
      <c r="F6579" s="205" t="s">
        <v>25163</v>
      </c>
    </row>
    <row r="6580" spans="1:6" ht="54">
      <c r="A6580" s="201" t="s">
        <v>14948</v>
      </c>
      <c r="B6580" s="204" t="s">
        <v>14949</v>
      </c>
      <c r="C6580" s="201" t="s">
        <v>26</v>
      </c>
      <c r="D6580" s="205" t="s">
        <v>25164</v>
      </c>
      <c r="E6580" s="202" t="s">
        <v>18406</v>
      </c>
      <c r="F6580" s="205" t="s">
        <v>25165</v>
      </c>
    </row>
    <row r="6581" spans="1:6" ht="54">
      <c r="A6581" s="201" t="s">
        <v>14950</v>
      </c>
      <c r="B6581" s="204" t="s">
        <v>14951</v>
      </c>
      <c r="C6581" s="201" t="s">
        <v>26</v>
      </c>
      <c r="D6581" s="205" t="s">
        <v>23616</v>
      </c>
      <c r="E6581" s="202" t="s">
        <v>18406</v>
      </c>
      <c r="F6581" s="205" t="s">
        <v>25166</v>
      </c>
    </row>
    <row r="6582" spans="1:6" ht="54">
      <c r="A6582" s="201" t="s">
        <v>14952</v>
      </c>
      <c r="B6582" s="204" t="s">
        <v>14953</v>
      </c>
      <c r="C6582" s="201" t="s">
        <v>26</v>
      </c>
      <c r="D6582" s="205" t="s">
        <v>25167</v>
      </c>
      <c r="E6582" s="202" t="s">
        <v>18406</v>
      </c>
      <c r="F6582" s="205" t="s">
        <v>25168</v>
      </c>
    </row>
    <row r="6583" spans="1:6" ht="54">
      <c r="A6583" s="201" t="s">
        <v>14954</v>
      </c>
      <c r="B6583" s="204" t="s">
        <v>14955</v>
      </c>
      <c r="C6583" s="201" t="s">
        <v>26</v>
      </c>
      <c r="D6583" s="205" t="s">
        <v>25169</v>
      </c>
      <c r="E6583" s="202" t="s">
        <v>18406</v>
      </c>
      <c r="F6583" s="205" t="s">
        <v>25170</v>
      </c>
    </row>
    <row r="6584" spans="1:6" ht="54">
      <c r="A6584" s="201" t="s">
        <v>14956</v>
      </c>
      <c r="B6584" s="204" t="s">
        <v>14957</v>
      </c>
      <c r="C6584" s="201" t="s">
        <v>26</v>
      </c>
      <c r="D6584" s="205" t="s">
        <v>25171</v>
      </c>
      <c r="E6584" s="202" t="s">
        <v>18406</v>
      </c>
      <c r="F6584" s="205" t="s">
        <v>25172</v>
      </c>
    </row>
    <row r="6585" spans="1:6" ht="54">
      <c r="A6585" s="201" t="s">
        <v>14958</v>
      </c>
      <c r="B6585" s="204" t="s">
        <v>14959</v>
      </c>
      <c r="C6585" s="201" t="s">
        <v>26</v>
      </c>
      <c r="D6585" s="205" t="s">
        <v>25173</v>
      </c>
      <c r="E6585" s="202" t="s">
        <v>18406</v>
      </c>
      <c r="F6585" s="205" t="s">
        <v>25174</v>
      </c>
    </row>
    <row r="6586" spans="1:6" ht="54">
      <c r="A6586" s="201" t="s">
        <v>14960</v>
      </c>
      <c r="B6586" s="204" t="s">
        <v>14961</v>
      </c>
      <c r="C6586" s="201" t="s">
        <v>26</v>
      </c>
      <c r="D6586" s="205" t="s">
        <v>25175</v>
      </c>
      <c r="E6586" s="202" t="s">
        <v>18406</v>
      </c>
      <c r="F6586" s="205" t="s">
        <v>25176</v>
      </c>
    </row>
    <row r="6587" spans="1:6" ht="54">
      <c r="A6587" s="201" t="s">
        <v>14962</v>
      </c>
      <c r="B6587" s="204" t="s">
        <v>14963</v>
      </c>
      <c r="C6587" s="201" t="s">
        <v>26</v>
      </c>
      <c r="D6587" s="205" t="s">
        <v>25177</v>
      </c>
      <c r="E6587" s="202" t="s">
        <v>18406</v>
      </c>
      <c r="F6587" s="205" t="s">
        <v>25178</v>
      </c>
    </row>
    <row r="6588" spans="1:6" ht="67.5">
      <c r="A6588" s="201" t="s">
        <v>14964</v>
      </c>
      <c r="B6588" s="204" t="s">
        <v>14965</v>
      </c>
      <c r="C6588" s="201" t="s">
        <v>26</v>
      </c>
      <c r="D6588" s="205" t="s">
        <v>25179</v>
      </c>
      <c r="E6588" s="202" t="s">
        <v>18406</v>
      </c>
      <c r="F6588" s="205" t="s">
        <v>25180</v>
      </c>
    </row>
    <row r="6589" spans="1:6" ht="67.5">
      <c r="A6589" s="201" t="s">
        <v>14966</v>
      </c>
      <c r="B6589" s="204" t="s">
        <v>14967</v>
      </c>
      <c r="C6589" s="201" t="s">
        <v>26</v>
      </c>
      <c r="D6589" s="205" t="s">
        <v>25181</v>
      </c>
      <c r="E6589" s="202" t="s">
        <v>18406</v>
      </c>
      <c r="F6589" s="205" t="s">
        <v>25182</v>
      </c>
    </row>
    <row r="6590" spans="1:6" ht="67.5">
      <c r="A6590" s="201" t="s">
        <v>14968</v>
      </c>
      <c r="B6590" s="204" t="s">
        <v>14969</v>
      </c>
      <c r="C6590" s="201" t="s">
        <v>26</v>
      </c>
      <c r="D6590" s="205" t="s">
        <v>25183</v>
      </c>
      <c r="E6590" s="202" t="s">
        <v>18406</v>
      </c>
      <c r="F6590" s="205" t="s">
        <v>25184</v>
      </c>
    </row>
    <row r="6591" spans="1:6" ht="67.5">
      <c r="A6591" s="201" t="s">
        <v>14970</v>
      </c>
      <c r="B6591" s="204" t="s">
        <v>14971</v>
      </c>
      <c r="C6591" s="201" t="s">
        <v>26</v>
      </c>
      <c r="D6591" s="205" t="s">
        <v>25185</v>
      </c>
      <c r="E6591" s="202" t="s">
        <v>18406</v>
      </c>
      <c r="F6591" s="205" t="s">
        <v>25186</v>
      </c>
    </row>
    <row r="6592" spans="1:6" ht="67.5">
      <c r="A6592" s="201" t="s">
        <v>14972</v>
      </c>
      <c r="B6592" s="204" t="s">
        <v>14973</v>
      </c>
      <c r="C6592" s="201" t="s">
        <v>26</v>
      </c>
      <c r="D6592" s="205" t="s">
        <v>25187</v>
      </c>
      <c r="E6592" s="202" t="s">
        <v>18406</v>
      </c>
      <c r="F6592" s="205" t="s">
        <v>25188</v>
      </c>
    </row>
    <row r="6593" spans="1:6" ht="67.5">
      <c r="A6593" s="201" t="s">
        <v>14974</v>
      </c>
      <c r="B6593" s="204" t="s">
        <v>14975</v>
      </c>
      <c r="C6593" s="201" t="s">
        <v>26</v>
      </c>
      <c r="D6593" s="205" t="s">
        <v>25189</v>
      </c>
      <c r="E6593" s="202" t="s">
        <v>18406</v>
      </c>
      <c r="F6593" s="205" t="s">
        <v>25190</v>
      </c>
    </row>
    <row r="6594" spans="1:6" ht="81">
      <c r="A6594" s="201" t="s">
        <v>14976</v>
      </c>
      <c r="B6594" s="204" t="s">
        <v>14977</v>
      </c>
      <c r="C6594" s="201" t="s">
        <v>26</v>
      </c>
      <c r="D6594" s="205" t="s">
        <v>25191</v>
      </c>
      <c r="E6594" s="202" t="s">
        <v>18406</v>
      </c>
      <c r="F6594" s="205" t="s">
        <v>25192</v>
      </c>
    </row>
    <row r="6595" spans="1:6" ht="81">
      <c r="A6595" s="201" t="s">
        <v>14978</v>
      </c>
      <c r="B6595" s="204" t="s">
        <v>14979</v>
      </c>
      <c r="C6595" s="201" t="s">
        <v>26</v>
      </c>
      <c r="D6595" s="205" t="s">
        <v>25193</v>
      </c>
      <c r="E6595" s="202" t="s">
        <v>18406</v>
      </c>
      <c r="F6595" s="205" t="s">
        <v>25194</v>
      </c>
    </row>
    <row r="6596" spans="1:6" ht="81">
      <c r="A6596" s="201" t="s">
        <v>14980</v>
      </c>
      <c r="B6596" s="204" t="s">
        <v>14981</v>
      </c>
      <c r="C6596" s="201" t="s">
        <v>26</v>
      </c>
      <c r="D6596" s="205" t="s">
        <v>14982</v>
      </c>
      <c r="E6596" s="202" t="s">
        <v>18406</v>
      </c>
      <c r="F6596" s="205" t="s">
        <v>18002</v>
      </c>
    </row>
    <row r="6597" spans="1:6" ht="81">
      <c r="A6597" s="201" t="s">
        <v>14983</v>
      </c>
      <c r="B6597" s="204" t="s">
        <v>14984</v>
      </c>
      <c r="C6597" s="201" t="s">
        <v>26</v>
      </c>
      <c r="D6597" s="205" t="s">
        <v>25195</v>
      </c>
      <c r="E6597" s="202" t="s">
        <v>18406</v>
      </c>
      <c r="F6597" s="205" t="s">
        <v>25196</v>
      </c>
    </row>
    <row r="6598" spans="1:6" ht="81">
      <c r="A6598" s="201" t="s">
        <v>14985</v>
      </c>
      <c r="B6598" s="204" t="s">
        <v>14986</v>
      </c>
      <c r="C6598" s="201" t="s">
        <v>26</v>
      </c>
      <c r="D6598" s="205" t="s">
        <v>25197</v>
      </c>
      <c r="E6598" s="202" t="s">
        <v>18406</v>
      </c>
      <c r="F6598" s="205" t="s">
        <v>25198</v>
      </c>
    </row>
    <row r="6599" spans="1:6" ht="81">
      <c r="A6599" s="201" t="s">
        <v>14987</v>
      </c>
      <c r="B6599" s="204" t="s">
        <v>14988</v>
      </c>
      <c r="C6599" s="201" t="s">
        <v>26</v>
      </c>
      <c r="D6599" s="205" t="s">
        <v>25199</v>
      </c>
      <c r="E6599" s="202" t="s">
        <v>18406</v>
      </c>
      <c r="F6599" s="205" t="s">
        <v>25200</v>
      </c>
    </row>
    <row r="6600" spans="1:6" ht="81">
      <c r="A6600" s="201" t="s">
        <v>14989</v>
      </c>
      <c r="B6600" s="204" t="s">
        <v>14990</v>
      </c>
      <c r="C6600" s="201" t="s">
        <v>26</v>
      </c>
      <c r="D6600" s="205" t="s">
        <v>25201</v>
      </c>
      <c r="E6600" s="202" t="s">
        <v>18406</v>
      </c>
      <c r="F6600" s="205" t="s">
        <v>25202</v>
      </c>
    </row>
    <row r="6601" spans="1:6" ht="81">
      <c r="A6601" s="201" t="s">
        <v>14991</v>
      </c>
      <c r="B6601" s="204" t="s">
        <v>14992</v>
      </c>
      <c r="C6601" s="201" t="s">
        <v>26</v>
      </c>
      <c r="D6601" s="205" t="s">
        <v>25203</v>
      </c>
      <c r="E6601" s="202" t="s">
        <v>18406</v>
      </c>
      <c r="F6601" s="205" t="s">
        <v>25204</v>
      </c>
    </row>
    <row r="6602" spans="1:6" ht="81">
      <c r="A6602" s="201" t="s">
        <v>14993</v>
      </c>
      <c r="B6602" s="204" t="s">
        <v>14994</v>
      </c>
      <c r="C6602" s="201" t="s">
        <v>26</v>
      </c>
      <c r="D6602" s="205" t="s">
        <v>25205</v>
      </c>
      <c r="E6602" s="202" t="s">
        <v>18406</v>
      </c>
      <c r="F6602" s="205" t="s">
        <v>25206</v>
      </c>
    </row>
    <row r="6603" spans="1:6" ht="81">
      <c r="A6603" s="201" t="s">
        <v>14995</v>
      </c>
      <c r="B6603" s="204" t="s">
        <v>14996</v>
      </c>
      <c r="C6603" s="201" t="s">
        <v>26</v>
      </c>
      <c r="D6603" s="205" t="s">
        <v>4772</v>
      </c>
      <c r="E6603" s="202" t="s">
        <v>18406</v>
      </c>
      <c r="F6603" s="205" t="s">
        <v>15001</v>
      </c>
    </row>
    <row r="6604" spans="1:6" ht="81">
      <c r="A6604" s="201" t="s">
        <v>14997</v>
      </c>
      <c r="B6604" s="204" t="s">
        <v>14998</v>
      </c>
      <c r="C6604" s="201" t="s">
        <v>26</v>
      </c>
      <c r="D6604" s="205" t="s">
        <v>25207</v>
      </c>
      <c r="E6604" s="202" t="s">
        <v>18406</v>
      </c>
      <c r="F6604" s="205" t="s">
        <v>25208</v>
      </c>
    </row>
    <row r="6605" spans="1:6" ht="81">
      <c r="A6605" s="201" t="s">
        <v>14999</v>
      </c>
      <c r="B6605" s="204" t="s">
        <v>15000</v>
      </c>
      <c r="C6605" s="201" t="s">
        <v>26</v>
      </c>
      <c r="D6605" s="205" t="s">
        <v>25209</v>
      </c>
      <c r="E6605" s="202" t="s">
        <v>18406</v>
      </c>
      <c r="F6605" s="205" t="s">
        <v>25210</v>
      </c>
    </row>
    <row r="6606" spans="1:6" ht="67.5">
      <c r="A6606" s="201" t="s">
        <v>15002</v>
      </c>
      <c r="B6606" s="204" t="s">
        <v>15003</v>
      </c>
      <c r="C6606" s="201" t="s">
        <v>26</v>
      </c>
      <c r="D6606" s="205" t="s">
        <v>19715</v>
      </c>
      <c r="E6606" s="202" t="s">
        <v>18406</v>
      </c>
      <c r="F6606" s="205" t="s">
        <v>25211</v>
      </c>
    </row>
    <row r="6607" spans="1:6" ht="67.5">
      <c r="A6607" s="201" t="s">
        <v>15004</v>
      </c>
      <c r="B6607" s="204" t="s">
        <v>15005</v>
      </c>
      <c r="C6607" s="201" t="s">
        <v>26</v>
      </c>
      <c r="D6607" s="205" t="s">
        <v>25212</v>
      </c>
      <c r="E6607" s="202" t="s">
        <v>18406</v>
      </c>
      <c r="F6607" s="205" t="s">
        <v>22038</v>
      </c>
    </row>
    <row r="6608" spans="1:6" ht="67.5">
      <c r="A6608" s="201" t="s">
        <v>15006</v>
      </c>
      <c r="B6608" s="204" t="s">
        <v>15007</v>
      </c>
      <c r="C6608" s="201" t="s">
        <v>26</v>
      </c>
      <c r="D6608" s="205" t="s">
        <v>25213</v>
      </c>
      <c r="E6608" s="202" t="s">
        <v>18406</v>
      </c>
      <c r="F6608" s="205" t="s">
        <v>25214</v>
      </c>
    </row>
    <row r="6609" spans="1:6" ht="67.5">
      <c r="A6609" s="201" t="s">
        <v>15008</v>
      </c>
      <c r="B6609" s="204" t="s">
        <v>15009</v>
      </c>
      <c r="C6609" s="201" t="s">
        <v>26</v>
      </c>
      <c r="D6609" s="205" t="s">
        <v>25215</v>
      </c>
      <c r="E6609" s="202" t="s">
        <v>18406</v>
      </c>
      <c r="F6609" s="205" t="s">
        <v>25216</v>
      </c>
    </row>
    <row r="6610" spans="1:6" ht="67.5">
      <c r="A6610" s="201" t="s">
        <v>15010</v>
      </c>
      <c r="B6610" s="204" t="s">
        <v>15011</v>
      </c>
      <c r="C6610" s="201" t="s">
        <v>26</v>
      </c>
      <c r="D6610" s="205" t="s">
        <v>25217</v>
      </c>
      <c r="E6610" s="202" t="s">
        <v>18406</v>
      </c>
      <c r="F6610" s="205" t="s">
        <v>25218</v>
      </c>
    </row>
    <row r="6611" spans="1:6" ht="67.5">
      <c r="A6611" s="201" t="s">
        <v>15012</v>
      </c>
      <c r="B6611" s="204" t="s">
        <v>15013</v>
      </c>
      <c r="C6611" s="201" t="s">
        <v>26</v>
      </c>
      <c r="D6611" s="205" t="s">
        <v>25219</v>
      </c>
      <c r="E6611" s="202" t="s">
        <v>18406</v>
      </c>
      <c r="F6611" s="205" t="s">
        <v>25220</v>
      </c>
    </row>
    <row r="6612" spans="1:6" ht="67.5">
      <c r="A6612" s="201" t="s">
        <v>15014</v>
      </c>
      <c r="B6612" s="204" t="s">
        <v>15015</v>
      </c>
      <c r="C6612" s="201" t="s">
        <v>26</v>
      </c>
      <c r="D6612" s="205" t="s">
        <v>25221</v>
      </c>
      <c r="E6612" s="202" t="s">
        <v>18406</v>
      </c>
      <c r="F6612" s="205" t="s">
        <v>25222</v>
      </c>
    </row>
    <row r="6613" spans="1:6" ht="67.5">
      <c r="A6613" s="201" t="s">
        <v>15016</v>
      </c>
      <c r="B6613" s="204" t="s">
        <v>15017</v>
      </c>
      <c r="C6613" s="201" t="s">
        <v>26</v>
      </c>
      <c r="D6613" s="205" t="s">
        <v>15018</v>
      </c>
      <c r="E6613" s="202" t="s">
        <v>18406</v>
      </c>
      <c r="F6613" s="205" t="s">
        <v>18004</v>
      </c>
    </row>
    <row r="6614" spans="1:6" ht="67.5">
      <c r="A6614" s="201" t="s">
        <v>15019</v>
      </c>
      <c r="B6614" s="204" t="s">
        <v>15020</v>
      </c>
      <c r="C6614" s="201" t="s">
        <v>26</v>
      </c>
      <c r="D6614" s="205" t="s">
        <v>25223</v>
      </c>
      <c r="E6614" s="202" t="s">
        <v>18406</v>
      </c>
      <c r="F6614" s="205" t="s">
        <v>25224</v>
      </c>
    </row>
    <row r="6615" spans="1:6" ht="67.5">
      <c r="A6615" s="201" t="s">
        <v>15021</v>
      </c>
      <c r="B6615" s="204" t="s">
        <v>15022</v>
      </c>
      <c r="C6615" s="201" t="s">
        <v>26</v>
      </c>
      <c r="D6615" s="205" t="s">
        <v>25225</v>
      </c>
      <c r="E6615" s="202" t="s">
        <v>18406</v>
      </c>
      <c r="F6615" s="205" t="s">
        <v>25226</v>
      </c>
    </row>
    <row r="6616" spans="1:6" ht="67.5">
      <c r="A6616" s="201" t="s">
        <v>15023</v>
      </c>
      <c r="B6616" s="204" t="s">
        <v>15024</v>
      </c>
      <c r="C6616" s="201" t="s">
        <v>26</v>
      </c>
      <c r="D6616" s="205" t="s">
        <v>25227</v>
      </c>
      <c r="E6616" s="202" t="s">
        <v>18406</v>
      </c>
      <c r="F6616" s="205" t="s">
        <v>25228</v>
      </c>
    </row>
    <row r="6617" spans="1:6" ht="67.5">
      <c r="A6617" s="201" t="s">
        <v>15025</v>
      </c>
      <c r="B6617" s="204" t="s">
        <v>15026</v>
      </c>
      <c r="C6617" s="201" t="s">
        <v>26</v>
      </c>
      <c r="D6617" s="205" t="s">
        <v>25229</v>
      </c>
      <c r="E6617" s="202" t="s">
        <v>18406</v>
      </c>
      <c r="F6617" s="205" t="s">
        <v>25230</v>
      </c>
    </row>
    <row r="6618" spans="1:6" ht="67.5">
      <c r="A6618" s="201" t="s">
        <v>15027</v>
      </c>
      <c r="B6618" s="204" t="s">
        <v>15028</v>
      </c>
      <c r="C6618" s="201" t="s">
        <v>26</v>
      </c>
      <c r="D6618" s="205" t="s">
        <v>25231</v>
      </c>
      <c r="E6618" s="202" t="s">
        <v>18406</v>
      </c>
      <c r="F6618" s="205" t="s">
        <v>25232</v>
      </c>
    </row>
    <row r="6619" spans="1:6" ht="67.5">
      <c r="A6619" s="201" t="s">
        <v>15029</v>
      </c>
      <c r="B6619" s="204" t="s">
        <v>15030</v>
      </c>
      <c r="C6619" s="201" t="s">
        <v>26</v>
      </c>
      <c r="D6619" s="205" t="s">
        <v>25233</v>
      </c>
      <c r="E6619" s="202" t="s">
        <v>18406</v>
      </c>
      <c r="F6619" s="205" t="s">
        <v>25234</v>
      </c>
    </row>
    <row r="6620" spans="1:6" ht="67.5">
      <c r="A6620" s="201" t="s">
        <v>15031</v>
      </c>
      <c r="B6620" s="204" t="s">
        <v>15032</v>
      </c>
      <c r="C6620" s="201" t="s">
        <v>26</v>
      </c>
      <c r="D6620" s="205" t="s">
        <v>25235</v>
      </c>
      <c r="E6620" s="202" t="s">
        <v>18406</v>
      </c>
      <c r="F6620" s="205" t="s">
        <v>25236</v>
      </c>
    </row>
    <row r="6621" spans="1:6" ht="67.5">
      <c r="A6621" s="201" t="s">
        <v>15033</v>
      </c>
      <c r="B6621" s="204" t="s">
        <v>15034</v>
      </c>
      <c r="C6621" s="201" t="s">
        <v>26</v>
      </c>
      <c r="D6621" s="205" t="s">
        <v>25237</v>
      </c>
      <c r="E6621" s="202" t="s">
        <v>18406</v>
      </c>
      <c r="F6621" s="205" t="s">
        <v>25238</v>
      </c>
    </row>
    <row r="6622" spans="1:6" ht="67.5">
      <c r="A6622" s="201" t="s">
        <v>15035</v>
      </c>
      <c r="B6622" s="204" t="s">
        <v>15036</v>
      </c>
      <c r="C6622" s="201" t="s">
        <v>26</v>
      </c>
      <c r="D6622" s="205" t="s">
        <v>25239</v>
      </c>
      <c r="E6622" s="202" t="s">
        <v>18406</v>
      </c>
      <c r="F6622" s="205" t="s">
        <v>25240</v>
      </c>
    </row>
    <row r="6623" spans="1:6" ht="67.5">
      <c r="A6623" s="201" t="s">
        <v>15037</v>
      </c>
      <c r="B6623" s="204" t="s">
        <v>15038</v>
      </c>
      <c r="C6623" s="201" t="s">
        <v>26</v>
      </c>
      <c r="D6623" s="205" t="s">
        <v>15039</v>
      </c>
      <c r="E6623" s="202" t="s">
        <v>18406</v>
      </c>
      <c r="F6623" s="205" t="s">
        <v>18005</v>
      </c>
    </row>
    <row r="6624" spans="1:6" ht="67.5">
      <c r="A6624" s="201" t="s">
        <v>15040</v>
      </c>
      <c r="B6624" s="204" t="s">
        <v>15041</v>
      </c>
      <c r="C6624" s="201" t="s">
        <v>26</v>
      </c>
      <c r="D6624" s="205" t="s">
        <v>25241</v>
      </c>
      <c r="E6624" s="202" t="s">
        <v>18406</v>
      </c>
      <c r="F6624" s="205" t="s">
        <v>25242</v>
      </c>
    </row>
    <row r="6625" spans="1:6" ht="67.5">
      <c r="A6625" s="201" t="s">
        <v>15042</v>
      </c>
      <c r="B6625" s="204" t="s">
        <v>15043</v>
      </c>
      <c r="C6625" s="201" t="s">
        <v>26</v>
      </c>
      <c r="D6625" s="205" t="s">
        <v>25243</v>
      </c>
      <c r="E6625" s="202" t="s">
        <v>18406</v>
      </c>
      <c r="F6625" s="205" t="s">
        <v>25244</v>
      </c>
    </row>
    <row r="6626" spans="1:6" ht="67.5">
      <c r="A6626" s="201" t="s">
        <v>15044</v>
      </c>
      <c r="B6626" s="204" t="s">
        <v>15045</v>
      </c>
      <c r="C6626" s="201" t="s">
        <v>26</v>
      </c>
      <c r="D6626" s="205" t="s">
        <v>25245</v>
      </c>
      <c r="E6626" s="202" t="s">
        <v>18406</v>
      </c>
      <c r="F6626" s="205" t="s">
        <v>25246</v>
      </c>
    </row>
    <row r="6627" spans="1:6" ht="67.5">
      <c r="A6627" s="201" t="s">
        <v>15046</v>
      </c>
      <c r="B6627" s="204" t="s">
        <v>15047</v>
      </c>
      <c r="C6627" s="201" t="s">
        <v>26</v>
      </c>
      <c r="D6627" s="205" t="s">
        <v>25247</v>
      </c>
      <c r="E6627" s="202" t="s">
        <v>18406</v>
      </c>
      <c r="F6627" s="205" t="s">
        <v>25248</v>
      </c>
    </row>
    <row r="6628" spans="1:6" ht="67.5">
      <c r="A6628" s="201" t="s">
        <v>15048</v>
      </c>
      <c r="B6628" s="204" t="s">
        <v>15049</v>
      </c>
      <c r="C6628" s="201" t="s">
        <v>26</v>
      </c>
      <c r="D6628" s="205" t="s">
        <v>25249</v>
      </c>
      <c r="E6628" s="202" t="s">
        <v>18406</v>
      </c>
      <c r="F6628" s="205" t="s">
        <v>25250</v>
      </c>
    </row>
    <row r="6629" spans="1:6" ht="67.5">
      <c r="A6629" s="201" t="s">
        <v>15050</v>
      </c>
      <c r="B6629" s="204" t="s">
        <v>15051</v>
      </c>
      <c r="C6629" s="201" t="s">
        <v>26</v>
      </c>
      <c r="D6629" s="205" t="s">
        <v>25251</v>
      </c>
      <c r="E6629" s="202" t="s">
        <v>18406</v>
      </c>
      <c r="F6629" s="205" t="s">
        <v>25252</v>
      </c>
    </row>
    <row r="6630" spans="1:6" ht="67.5">
      <c r="A6630" s="201" t="s">
        <v>15052</v>
      </c>
      <c r="B6630" s="204" t="s">
        <v>15053</v>
      </c>
      <c r="C6630" s="201" t="s">
        <v>26</v>
      </c>
      <c r="D6630" s="205" t="s">
        <v>25253</v>
      </c>
      <c r="E6630" s="202" t="s">
        <v>18406</v>
      </c>
      <c r="F6630" s="205" t="s">
        <v>25254</v>
      </c>
    </row>
    <row r="6631" spans="1:6" ht="67.5">
      <c r="A6631" s="201" t="s">
        <v>15054</v>
      </c>
      <c r="B6631" s="204" t="s">
        <v>15055</v>
      </c>
      <c r="C6631" s="201" t="s">
        <v>26</v>
      </c>
      <c r="D6631" s="205" t="s">
        <v>25255</v>
      </c>
      <c r="E6631" s="202" t="s">
        <v>18406</v>
      </c>
      <c r="F6631" s="205" t="s">
        <v>25256</v>
      </c>
    </row>
    <row r="6632" spans="1:6" ht="67.5">
      <c r="A6632" s="201" t="s">
        <v>15056</v>
      </c>
      <c r="B6632" s="204" t="s">
        <v>15057</v>
      </c>
      <c r="C6632" s="201" t="s">
        <v>26</v>
      </c>
      <c r="D6632" s="205" t="s">
        <v>25257</v>
      </c>
      <c r="E6632" s="202" t="s">
        <v>18406</v>
      </c>
      <c r="F6632" s="205" t="s">
        <v>25258</v>
      </c>
    </row>
    <row r="6633" spans="1:6" ht="67.5">
      <c r="A6633" s="201" t="s">
        <v>15058</v>
      </c>
      <c r="B6633" s="204" t="s">
        <v>15059</v>
      </c>
      <c r="C6633" s="201" t="s">
        <v>26</v>
      </c>
      <c r="D6633" s="205" t="s">
        <v>25259</v>
      </c>
      <c r="E6633" s="202" t="s">
        <v>18406</v>
      </c>
      <c r="F6633" s="205" t="s">
        <v>25260</v>
      </c>
    </row>
    <row r="6634" spans="1:6" ht="67.5">
      <c r="A6634" s="201" t="s">
        <v>15060</v>
      </c>
      <c r="B6634" s="204" t="s">
        <v>15061</v>
      </c>
      <c r="C6634" s="201" t="s">
        <v>26</v>
      </c>
      <c r="D6634" s="205" t="s">
        <v>25261</v>
      </c>
      <c r="E6634" s="202" t="s">
        <v>18406</v>
      </c>
      <c r="F6634" s="205" t="s">
        <v>25262</v>
      </c>
    </row>
    <row r="6635" spans="1:6" ht="67.5">
      <c r="A6635" s="201" t="s">
        <v>15062</v>
      </c>
      <c r="B6635" s="204" t="s">
        <v>15063</v>
      </c>
      <c r="C6635" s="201" t="s">
        <v>26</v>
      </c>
      <c r="D6635" s="205" t="s">
        <v>25263</v>
      </c>
      <c r="E6635" s="202" t="s">
        <v>18406</v>
      </c>
      <c r="F6635" s="205" t="s">
        <v>25264</v>
      </c>
    </row>
    <row r="6636" spans="1:6" ht="67.5">
      <c r="A6636" s="201" t="s">
        <v>15064</v>
      </c>
      <c r="B6636" s="204" t="s">
        <v>15065</v>
      </c>
      <c r="C6636" s="201" t="s">
        <v>26</v>
      </c>
      <c r="D6636" s="205" t="s">
        <v>25265</v>
      </c>
      <c r="E6636" s="202" t="s">
        <v>18406</v>
      </c>
      <c r="F6636" s="205" t="s">
        <v>25266</v>
      </c>
    </row>
    <row r="6637" spans="1:6" ht="67.5">
      <c r="A6637" s="201" t="s">
        <v>15066</v>
      </c>
      <c r="B6637" s="204" t="s">
        <v>15067</v>
      </c>
      <c r="C6637" s="201" t="s">
        <v>26</v>
      </c>
      <c r="D6637" s="205" t="s">
        <v>25267</v>
      </c>
      <c r="E6637" s="202" t="s">
        <v>18406</v>
      </c>
      <c r="F6637" s="205" t="s">
        <v>25268</v>
      </c>
    </row>
    <row r="6638" spans="1:6" ht="67.5">
      <c r="A6638" s="201" t="s">
        <v>15068</v>
      </c>
      <c r="B6638" s="204" t="s">
        <v>15069</v>
      </c>
      <c r="C6638" s="201" t="s">
        <v>26</v>
      </c>
      <c r="D6638" s="205" t="s">
        <v>25269</v>
      </c>
      <c r="E6638" s="202" t="s">
        <v>18406</v>
      </c>
      <c r="F6638" s="205" t="s">
        <v>25270</v>
      </c>
    </row>
    <row r="6639" spans="1:6" ht="40.5">
      <c r="A6639" s="201" t="s">
        <v>15070</v>
      </c>
      <c r="B6639" s="204" t="s">
        <v>15071</v>
      </c>
      <c r="C6639" s="201" t="s">
        <v>26</v>
      </c>
      <c r="D6639" s="205" t="s">
        <v>25271</v>
      </c>
      <c r="E6639" s="202" t="s">
        <v>18406</v>
      </c>
      <c r="F6639" s="205" t="s">
        <v>25272</v>
      </c>
    </row>
    <row r="6640" spans="1:6" ht="40.5">
      <c r="A6640" s="201" t="s">
        <v>15072</v>
      </c>
      <c r="B6640" s="204" t="s">
        <v>15073</v>
      </c>
      <c r="C6640" s="201" t="s">
        <v>26</v>
      </c>
      <c r="D6640" s="205" t="s">
        <v>22091</v>
      </c>
      <c r="E6640" s="202" t="s">
        <v>18406</v>
      </c>
      <c r="F6640" s="205" t="s">
        <v>25273</v>
      </c>
    </row>
    <row r="6641" spans="1:6" ht="40.5">
      <c r="A6641" s="201" t="s">
        <v>15074</v>
      </c>
      <c r="B6641" s="204" t="s">
        <v>15075</v>
      </c>
      <c r="C6641" s="201" t="s">
        <v>26</v>
      </c>
      <c r="D6641" s="205" t="s">
        <v>25274</v>
      </c>
      <c r="E6641" s="202" t="s">
        <v>18406</v>
      </c>
      <c r="F6641" s="205" t="s">
        <v>25275</v>
      </c>
    </row>
    <row r="6642" spans="1:6" ht="40.5">
      <c r="A6642" s="201" t="s">
        <v>15076</v>
      </c>
      <c r="B6642" s="204" t="s">
        <v>15077</v>
      </c>
      <c r="C6642" s="201" t="s">
        <v>26</v>
      </c>
      <c r="D6642" s="205" t="s">
        <v>25276</v>
      </c>
      <c r="E6642" s="202" t="s">
        <v>18406</v>
      </c>
      <c r="F6642" s="205" t="s">
        <v>25277</v>
      </c>
    </row>
    <row r="6643" spans="1:6" ht="54">
      <c r="A6643" s="201" t="s">
        <v>15078</v>
      </c>
      <c r="B6643" s="204" t="s">
        <v>15079</v>
      </c>
      <c r="C6643" s="201" t="s">
        <v>26</v>
      </c>
      <c r="D6643" s="205" t="s">
        <v>25278</v>
      </c>
      <c r="E6643" s="202" t="s">
        <v>18406</v>
      </c>
      <c r="F6643" s="205" t="s">
        <v>25279</v>
      </c>
    </row>
    <row r="6644" spans="1:6" ht="54">
      <c r="A6644" s="201" t="s">
        <v>15080</v>
      </c>
      <c r="B6644" s="204" t="s">
        <v>15081</v>
      </c>
      <c r="C6644" s="201" t="s">
        <v>26</v>
      </c>
      <c r="D6644" s="205" t="s">
        <v>25280</v>
      </c>
      <c r="E6644" s="202" t="s">
        <v>18406</v>
      </c>
      <c r="F6644" s="205" t="s">
        <v>25281</v>
      </c>
    </row>
    <row r="6645" spans="1:6" ht="54">
      <c r="A6645" s="201" t="s">
        <v>15082</v>
      </c>
      <c r="B6645" s="204" t="s">
        <v>15083</v>
      </c>
      <c r="C6645" s="201" t="s">
        <v>26</v>
      </c>
      <c r="D6645" s="205" t="s">
        <v>25282</v>
      </c>
      <c r="E6645" s="202" t="s">
        <v>18406</v>
      </c>
      <c r="F6645" s="205" t="s">
        <v>25283</v>
      </c>
    </row>
    <row r="6646" spans="1:6" ht="54">
      <c r="A6646" s="201" t="s">
        <v>15084</v>
      </c>
      <c r="B6646" s="204" t="s">
        <v>15085</v>
      </c>
      <c r="C6646" s="201" t="s">
        <v>26</v>
      </c>
      <c r="D6646" s="205" t="s">
        <v>25284</v>
      </c>
      <c r="E6646" s="202" t="s">
        <v>18406</v>
      </c>
      <c r="F6646" s="205" t="s">
        <v>25285</v>
      </c>
    </row>
    <row r="6647" spans="1:6" ht="54">
      <c r="A6647" s="201" t="s">
        <v>15086</v>
      </c>
      <c r="B6647" s="204" t="s">
        <v>15087</v>
      </c>
      <c r="C6647" s="201" t="s">
        <v>26</v>
      </c>
      <c r="D6647" s="205" t="s">
        <v>25286</v>
      </c>
      <c r="E6647" s="202" t="s">
        <v>18406</v>
      </c>
      <c r="F6647" s="205" t="s">
        <v>25287</v>
      </c>
    </row>
    <row r="6648" spans="1:6" ht="54">
      <c r="A6648" s="201" t="s">
        <v>15088</v>
      </c>
      <c r="B6648" s="204" t="s">
        <v>15089</v>
      </c>
      <c r="C6648" s="201" t="s">
        <v>26</v>
      </c>
      <c r="D6648" s="205" t="s">
        <v>25288</v>
      </c>
      <c r="E6648" s="202" t="s">
        <v>18406</v>
      </c>
      <c r="F6648" s="205" t="s">
        <v>25289</v>
      </c>
    </row>
    <row r="6649" spans="1:6" ht="54">
      <c r="A6649" s="201" t="s">
        <v>15090</v>
      </c>
      <c r="B6649" s="204" t="s">
        <v>15091</v>
      </c>
      <c r="C6649" s="201" t="s">
        <v>26</v>
      </c>
      <c r="D6649" s="205" t="s">
        <v>25290</v>
      </c>
      <c r="E6649" s="202" t="s">
        <v>18406</v>
      </c>
      <c r="F6649" s="205" t="s">
        <v>25291</v>
      </c>
    </row>
    <row r="6650" spans="1:6" ht="54">
      <c r="A6650" s="201" t="s">
        <v>15092</v>
      </c>
      <c r="B6650" s="204" t="s">
        <v>15093</v>
      </c>
      <c r="C6650" s="201" t="s">
        <v>26</v>
      </c>
      <c r="D6650" s="205" t="s">
        <v>25292</v>
      </c>
      <c r="E6650" s="202" t="s">
        <v>18406</v>
      </c>
      <c r="F6650" s="205" t="s">
        <v>25293</v>
      </c>
    </row>
    <row r="6651" spans="1:6" ht="54">
      <c r="A6651" s="201" t="s">
        <v>15094</v>
      </c>
      <c r="B6651" s="204" t="s">
        <v>15095</v>
      </c>
      <c r="C6651" s="201" t="s">
        <v>26</v>
      </c>
      <c r="D6651" s="205" t="s">
        <v>25294</v>
      </c>
      <c r="E6651" s="202" t="s">
        <v>18406</v>
      </c>
      <c r="F6651" s="205" t="s">
        <v>25295</v>
      </c>
    </row>
    <row r="6652" spans="1:6" ht="40.5">
      <c r="A6652" s="201" t="s">
        <v>15096</v>
      </c>
      <c r="B6652" s="204" t="s">
        <v>15097</v>
      </c>
      <c r="C6652" s="201" t="s">
        <v>26</v>
      </c>
      <c r="D6652" s="205" t="s">
        <v>25296</v>
      </c>
      <c r="E6652" s="202" t="s">
        <v>18406</v>
      </c>
      <c r="F6652" s="205" t="s">
        <v>25297</v>
      </c>
    </row>
    <row r="6653" spans="1:6" ht="40.5">
      <c r="A6653" s="201" t="s">
        <v>15098</v>
      </c>
      <c r="B6653" s="204" t="s">
        <v>15099</v>
      </c>
      <c r="C6653" s="201" t="s">
        <v>26</v>
      </c>
      <c r="D6653" s="205" t="s">
        <v>25298</v>
      </c>
      <c r="E6653" s="202" t="s">
        <v>18406</v>
      </c>
      <c r="F6653" s="205" t="s">
        <v>25299</v>
      </c>
    </row>
    <row r="6654" spans="1:6" ht="40.5">
      <c r="A6654" s="201" t="s">
        <v>15100</v>
      </c>
      <c r="B6654" s="204" t="s">
        <v>15101</v>
      </c>
      <c r="C6654" s="201" t="s">
        <v>26</v>
      </c>
      <c r="D6654" s="205" t="s">
        <v>25300</v>
      </c>
      <c r="E6654" s="202" t="s">
        <v>18406</v>
      </c>
      <c r="F6654" s="205" t="s">
        <v>25301</v>
      </c>
    </row>
    <row r="6655" spans="1:6" ht="54">
      <c r="A6655" s="201" t="s">
        <v>15102</v>
      </c>
      <c r="B6655" s="204" t="s">
        <v>15103</v>
      </c>
      <c r="C6655" s="201" t="s">
        <v>26</v>
      </c>
      <c r="D6655" s="205" t="s">
        <v>25302</v>
      </c>
      <c r="E6655" s="202" t="s">
        <v>18406</v>
      </c>
      <c r="F6655" s="205" t="s">
        <v>25303</v>
      </c>
    </row>
    <row r="6656" spans="1:6" ht="54">
      <c r="A6656" s="201" t="s">
        <v>15104</v>
      </c>
      <c r="B6656" s="204" t="s">
        <v>15105</v>
      </c>
      <c r="C6656" s="201" t="s">
        <v>26</v>
      </c>
      <c r="D6656" s="205" t="s">
        <v>25304</v>
      </c>
      <c r="E6656" s="202" t="s">
        <v>18406</v>
      </c>
      <c r="F6656" s="205" t="s">
        <v>25305</v>
      </c>
    </row>
    <row r="6657" spans="1:6" ht="54">
      <c r="A6657" s="201" t="s">
        <v>15106</v>
      </c>
      <c r="B6657" s="204" t="s">
        <v>15107</v>
      </c>
      <c r="C6657" s="201" t="s">
        <v>26</v>
      </c>
      <c r="D6657" s="205" t="s">
        <v>25306</v>
      </c>
      <c r="E6657" s="202" t="s">
        <v>18406</v>
      </c>
      <c r="F6657" s="205" t="s">
        <v>25307</v>
      </c>
    </row>
    <row r="6658" spans="1:6" ht="40.5">
      <c r="A6658" s="201" t="s">
        <v>15108</v>
      </c>
      <c r="B6658" s="204" t="s">
        <v>15109</v>
      </c>
      <c r="C6658" s="201" t="s">
        <v>26</v>
      </c>
      <c r="D6658" s="205" t="s">
        <v>25308</v>
      </c>
      <c r="E6658" s="202" t="s">
        <v>18406</v>
      </c>
      <c r="F6658" s="205" t="s">
        <v>25309</v>
      </c>
    </row>
    <row r="6659" spans="1:6" ht="40.5">
      <c r="A6659" s="201" t="s">
        <v>15110</v>
      </c>
      <c r="B6659" s="204" t="s">
        <v>15111</v>
      </c>
      <c r="C6659" s="201" t="s">
        <v>26</v>
      </c>
      <c r="D6659" s="205" t="s">
        <v>25310</v>
      </c>
      <c r="E6659" s="202" t="s">
        <v>18406</v>
      </c>
      <c r="F6659" s="205" t="s">
        <v>25311</v>
      </c>
    </row>
    <row r="6660" spans="1:6" ht="40.5">
      <c r="A6660" s="201" t="s">
        <v>15112</v>
      </c>
      <c r="B6660" s="204" t="s">
        <v>15113</v>
      </c>
      <c r="C6660" s="201" t="s">
        <v>26</v>
      </c>
      <c r="D6660" s="205" t="s">
        <v>25312</v>
      </c>
      <c r="E6660" s="202" t="s">
        <v>18406</v>
      </c>
      <c r="F6660" s="205" t="s">
        <v>25313</v>
      </c>
    </row>
    <row r="6661" spans="1:6" ht="40.5">
      <c r="A6661" s="201" t="s">
        <v>15114</v>
      </c>
      <c r="B6661" s="204" t="s">
        <v>15115</v>
      </c>
      <c r="C6661" s="201" t="s">
        <v>26</v>
      </c>
      <c r="D6661" s="205" t="s">
        <v>25314</v>
      </c>
      <c r="E6661" s="202" t="s">
        <v>18406</v>
      </c>
      <c r="F6661" s="205" t="s">
        <v>25315</v>
      </c>
    </row>
    <row r="6662" spans="1:6" ht="40.5">
      <c r="A6662" s="201" t="s">
        <v>15116</v>
      </c>
      <c r="B6662" s="204" t="s">
        <v>15117</v>
      </c>
      <c r="C6662" s="201" t="s">
        <v>26</v>
      </c>
      <c r="D6662" s="205" t="s">
        <v>25316</v>
      </c>
      <c r="E6662" s="202" t="s">
        <v>18406</v>
      </c>
      <c r="F6662" s="205" t="s">
        <v>25317</v>
      </c>
    </row>
    <row r="6663" spans="1:6" ht="40.5">
      <c r="A6663" s="201" t="s">
        <v>15118</v>
      </c>
      <c r="B6663" s="204" t="s">
        <v>15119</v>
      </c>
      <c r="C6663" s="201" t="s">
        <v>26</v>
      </c>
      <c r="D6663" s="205" t="s">
        <v>25318</v>
      </c>
      <c r="E6663" s="202" t="s">
        <v>18406</v>
      </c>
      <c r="F6663" s="205" t="s">
        <v>25319</v>
      </c>
    </row>
    <row r="6664" spans="1:6" ht="40.5">
      <c r="A6664" s="201" t="s">
        <v>15120</v>
      </c>
      <c r="B6664" s="204" t="s">
        <v>15121</v>
      </c>
      <c r="C6664" s="201" t="s">
        <v>26</v>
      </c>
      <c r="D6664" s="205" t="s">
        <v>25320</v>
      </c>
      <c r="E6664" s="202" t="s">
        <v>18406</v>
      </c>
      <c r="F6664" s="205" t="s">
        <v>25321</v>
      </c>
    </row>
    <row r="6665" spans="1:6" ht="27">
      <c r="A6665" s="201" t="s">
        <v>15122</v>
      </c>
      <c r="B6665" s="204" t="s">
        <v>15123</v>
      </c>
      <c r="C6665" s="201" t="s">
        <v>26</v>
      </c>
      <c r="D6665" s="205" t="s">
        <v>25322</v>
      </c>
      <c r="E6665" s="202" t="s">
        <v>18406</v>
      </c>
      <c r="F6665" s="205" t="s">
        <v>25323</v>
      </c>
    </row>
    <row r="6666" spans="1:6" ht="27">
      <c r="A6666" s="201" t="s">
        <v>15124</v>
      </c>
      <c r="B6666" s="204" t="s">
        <v>15125</v>
      </c>
      <c r="C6666" s="201" t="s">
        <v>26</v>
      </c>
      <c r="D6666" s="205" t="s">
        <v>25324</v>
      </c>
      <c r="E6666" s="202" t="s">
        <v>18406</v>
      </c>
      <c r="F6666" s="205" t="s">
        <v>25325</v>
      </c>
    </row>
    <row r="6667" spans="1:6" ht="27">
      <c r="A6667" s="201" t="s">
        <v>15126</v>
      </c>
      <c r="B6667" s="204" t="s">
        <v>15127</v>
      </c>
      <c r="C6667" s="201" t="s">
        <v>26</v>
      </c>
      <c r="D6667" s="205" t="s">
        <v>25326</v>
      </c>
      <c r="E6667" s="202" t="s">
        <v>18406</v>
      </c>
      <c r="F6667" s="205" t="s">
        <v>25327</v>
      </c>
    </row>
    <row r="6668" spans="1:6" ht="54">
      <c r="A6668" s="201" t="s">
        <v>15128</v>
      </c>
      <c r="B6668" s="204" t="s">
        <v>15129</v>
      </c>
      <c r="C6668" s="201" t="s">
        <v>26</v>
      </c>
      <c r="D6668" s="205" t="s">
        <v>25328</v>
      </c>
      <c r="E6668" s="202" t="s">
        <v>18406</v>
      </c>
      <c r="F6668" s="205" t="s">
        <v>25329</v>
      </c>
    </row>
    <row r="6669" spans="1:6" ht="54">
      <c r="A6669" s="201" t="s">
        <v>15130</v>
      </c>
      <c r="B6669" s="204" t="s">
        <v>15131</v>
      </c>
      <c r="C6669" s="201" t="s">
        <v>26</v>
      </c>
      <c r="D6669" s="205" t="s">
        <v>25330</v>
      </c>
      <c r="E6669" s="202" t="s">
        <v>18406</v>
      </c>
      <c r="F6669" s="205" t="s">
        <v>25331</v>
      </c>
    </row>
    <row r="6670" spans="1:6" ht="40.5">
      <c r="A6670" s="201" t="s">
        <v>15132</v>
      </c>
      <c r="B6670" s="204" t="s">
        <v>15133</v>
      </c>
      <c r="C6670" s="201" t="s">
        <v>26</v>
      </c>
      <c r="D6670" s="205" t="s">
        <v>25332</v>
      </c>
      <c r="E6670" s="202" t="s">
        <v>18406</v>
      </c>
      <c r="F6670" s="205" t="s">
        <v>25333</v>
      </c>
    </row>
    <row r="6671" spans="1:6" ht="40.5">
      <c r="A6671" s="201" t="s">
        <v>15134</v>
      </c>
      <c r="B6671" s="204" t="s">
        <v>15135</v>
      </c>
      <c r="C6671" s="201" t="s">
        <v>26</v>
      </c>
      <c r="D6671" s="205" t="s">
        <v>25334</v>
      </c>
      <c r="E6671" s="202" t="s">
        <v>18406</v>
      </c>
      <c r="F6671" s="205" t="s">
        <v>25335</v>
      </c>
    </row>
    <row r="6672" spans="1:6" ht="40.5">
      <c r="A6672" s="201" t="s">
        <v>15136</v>
      </c>
      <c r="B6672" s="204" t="s">
        <v>15137</v>
      </c>
      <c r="C6672" s="201" t="s">
        <v>26</v>
      </c>
      <c r="D6672" s="205" t="s">
        <v>25336</v>
      </c>
      <c r="E6672" s="202" t="s">
        <v>18406</v>
      </c>
      <c r="F6672" s="205" t="s">
        <v>25337</v>
      </c>
    </row>
    <row r="6673" spans="1:6" ht="54">
      <c r="A6673" s="201" t="s">
        <v>15138</v>
      </c>
      <c r="B6673" s="204" t="s">
        <v>15139</v>
      </c>
      <c r="C6673" s="201" t="s">
        <v>26</v>
      </c>
      <c r="D6673" s="205" t="s">
        <v>25338</v>
      </c>
      <c r="E6673" s="202" t="s">
        <v>18406</v>
      </c>
      <c r="F6673" s="205" t="s">
        <v>25339</v>
      </c>
    </row>
    <row r="6674" spans="1:6" ht="54">
      <c r="A6674" s="201" t="s">
        <v>15141</v>
      </c>
      <c r="B6674" s="204" t="s">
        <v>15142</v>
      </c>
      <c r="C6674" s="201" t="s">
        <v>26</v>
      </c>
      <c r="D6674" s="205" t="s">
        <v>25340</v>
      </c>
      <c r="E6674" s="202" t="s">
        <v>18406</v>
      </c>
      <c r="F6674" s="205" t="s">
        <v>18006</v>
      </c>
    </row>
    <row r="6675" spans="1:6" ht="40.5">
      <c r="A6675" s="201" t="s">
        <v>15143</v>
      </c>
      <c r="B6675" s="204" t="s">
        <v>15144</v>
      </c>
      <c r="C6675" s="201" t="s">
        <v>26</v>
      </c>
      <c r="D6675" s="205" t="s">
        <v>25341</v>
      </c>
      <c r="E6675" s="202" t="s">
        <v>18406</v>
      </c>
      <c r="F6675" s="205" t="s">
        <v>25342</v>
      </c>
    </row>
    <row r="6676" spans="1:6" ht="40.5">
      <c r="A6676" s="201" t="s">
        <v>15145</v>
      </c>
      <c r="B6676" s="204" t="s">
        <v>15146</v>
      </c>
      <c r="C6676" s="201" t="s">
        <v>26</v>
      </c>
      <c r="D6676" s="205" t="s">
        <v>25343</v>
      </c>
      <c r="E6676" s="202" t="s">
        <v>18406</v>
      </c>
      <c r="F6676" s="205" t="s">
        <v>25344</v>
      </c>
    </row>
    <row r="6677" spans="1:6" ht="40.5">
      <c r="A6677" s="201" t="s">
        <v>15147</v>
      </c>
      <c r="B6677" s="204" t="s">
        <v>15148</v>
      </c>
      <c r="C6677" s="201" t="s">
        <v>26</v>
      </c>
      <c r="D6677" s="205" t="s">
        <v>25345</v>
      </c>
      <c r="E6677" s="202" t="s">
        <v>18406</v>
      </c>
      <c r="F6677" s="205" t="s">
        <v>25346</v>
      </c>
    </row>
    <row r="6678" spans="1:6" ht="40.5">
      <c r="A6678" s="201" t="s">
        <v>15149</v>
      </c>
      <c r="B6678" s="204" t="s">
        <v>15150</v>
      </c>
      <c r="C6678" s="201" t="s">
        <v>26</v>
      </c>
      <c r="D6678" s="205" t="s">
        <v>25347</v>
      </c>
      <c r="E6678" s="202" t="s">
        <v>18406</v>
      </c>
      <c r="F6678" s="205" t="s">
        <v>25348</v>
      </c>
    </row>
    <row r="6679" spans="1:6" ht="67.5">
      <c r="A6679" s="201" t="s">
        <v>15151</v>
      </c>
      <c r="B6679" s="204" t="s">
        <v>15152</v>
      </c>
      <c r="C6679" s="201" t="s">
        <v>26</v>
      </c>
      <c r="D6679" s="205" t="s">
        <v>25349</v>
      </c>
      <c r="E6679" s="202" t="s">
        <v>18406</v>
      </c>
      <c r="F6679" s="205" t="s">
        <v>25350</v>
      </c>
    </row>
    <row r="6680" spans="1:6" ht="67.5">
      <c r="A6680" s="201" t="s">
        <v>15153</v>
      </c>
      <c r="B6680" s="204" t="s">
        <v>15154</v>
      </c>
      <c r="C6680" s="201" t="s">
        <v>26</v>
      </c>
      <c r="D6680" s="205" t="s">
        <v>25351</v>
      </c>
      <c r="E6680" s="202" t="s">
        <v>18406</v>
      </c>
      <c r="F6680" s="205" t="s">
        <v>11473</v>
      </c>
    </row>
    <row r="6681" spans="1:6" ht="54">
      <c r="A6681" s="201" t="s">
        <v>15155</v>
      </c>
      <c r="B6681" s="204" t="s">
        <v>15156</v>
      </c>
      <c r="C6681" s="201" t="s">
        <v>26</v>
      </c>
      <c r="D6681" s="205" t="s">
        <v>25352</v>
      </c>
      <c r="E6681" s="202" t="s">
        <v>18406</v>
      </c>
      <c r="F6681" s="205" t="s">
        <v>25353</v>
      </c>
    </row>
    <row r="6682" spans="1:6" ht="54">
      <c r="A6682" s="201" t="s">
        <v>15157</v>
      </c>
      <c r="B6682" s="204" t="s">
        <v>15158</v>
      </c>
      <c r="C6682" s="201" t="s">
        <v>26</v>
      </c>
      <c r="D6682" s="205" t="s">
        <v>25354</v>
      </c>
      <c r="E6682" s="202" t="s">
        <v>18406</v>
      </c>
      <c r="F6682" s="205" t="s">
        <v>25355</v>
      </c>
    </row>
    <row r="6683" spans="1:6" ht="54">
      <c r="A6683" s="201" t="s">
        <v>15159</v>
      </c>
      <c r="B6683" s="204" t="s">
        <v>15160</v>
      </c>
      <c r="C6683" s="201" t="s">
        <v>26</v>
      </c>
      <c r="D6683" s="205" t="s">
        <v>25356</v>
      </c>
      <c r="E6683" s="202" t="s">
        <v>18406</v>
      </c>
      <c r="F6683" s="205" t="s">
        <v>25357</v>
      </c>
    </row>
    <row r="6684" spans="1:6" ht="54">
      <c r="A6684" s="201" t="s">
        <v>15161</v>
      </c>
      <c r="B6684" s="204" t="s">
        <v>15162</v>
      </c>
      <c r="C6684" s="201" t="s">
        <v>26</v>
      </c>
      <c r="D6684" s="205" t="s">
        <v>25358</v>
      </c>
      <c r="E6684" s="202" t="s">
        <v>18406</v>
      </c>
      <c r="F6684" s="205" t="s">
        <v>25359</v>
      </c>
    </row>
    <row r="6685" spans="1:6" ht="54">
      <c r="A6685" s="201" t="s">
        <v>15163</v>
      </c>
      <c r="B6685" s="204" t="s">
        <v>15164</v>
      </c>
      <c r="C6685" s="201" t="s">
        <v>26</v>
      </c>
      <c r="D6685" s="205" t="s">
        <v>25360</v>
      </c>
      <c r="E6685" s="202" t="s">
        <v>18406</v>
      </c>
      <c r="F6685" s="205" t="s">
        <v>25361</v>
      </c>
    </row>
    <row r="6686" spans="1:6" ht="54">
      <c r="A6686" s="201" t="s">
        <v>15165</v>
      </c>
      <c r="B6686" s="204" t="s">
        <v>15166</v>
      </c>
      <c r="C6686" s="201" t="s">
        <v>26</v>
      </c>
      <c r="D6686" s="205" t="s">
        <v>25362</v>
      </c>
      <c r="E6686" s="202" t="s">
        <v>18406</v>
      </c>
      <c r="F6686" s="205" t="s">
        <v>25363</v>
      </c>
    </row>
    <row r="6687" spans="1:6" ht="54">
      <c r="A6687" s="201" t="s">
        <v>15167</v>
      </c>
      <c r="B6687" s="204" t="s">
        <v>15168</v>
      </c>
      <c r="C6687" s="201" t="s">
        <v>26</v>
      </c>
      <c r="D6687" s="205" t="s">
        <v>25364</v>
      </c>
      <c r="E6687" s="202" t="s">
        <v>18406</v>
      </c>
      <c r="F6687" s="205" t="s">
        <v>25365</v>
      </c>
    </row>
    <row r="6688" spans="1:6" ht="54">
      <c r="A6688" s="201" t="s">
        <v>15169</v>
      </c>
      <c r="B6688" s="204" t="s">
        <v>15170</v>
      </c>
      <c r="C6688" s="201" t="s">
        <v>26</v>
      </c>
      <c r="D6688" s="205" t="s">
        <v>15171</v>
      </c>
      <c r="E6688" s="202" t="s">
        <v>18406</v>
      </c>
      <c r="F6688" s="205" t="s">
        <v>18008</v>
      </c>
    </row>
    <row r="6689" spans="1:6" ht="54">
      <c r="A6689" s="201" t="s">
        <v>15172</v>
      </c>
      <c r="B6689" s="204" t="s">
        <v>15173</v>
      </c>
      <c r="C6689" s="201" t="s">
        <v>26</v>
      </c>
      <c r="D6689" s="205" t="s">
        <v>25366</v>
      </c>
      <c r="E6689" s="202" t="s">
        <v>18406</v>
      </c>
      <c r="F6689" s="205" t="s">
        <v>25367</v>
      </c>
    </row>
    <row r="6690" spans="1:6" ht="54">
      <c r="A6690" s="201" t="s">
        <v>15174</v>
      </c>
      <c r="B6690" s="204" t="s">
        <v>15175</v>
      </c>
      <c r="C6690" s="201" t="s">
        <v>26</v>
      </c>
      <c r="D6690" s="205" t="s">
        <v>25368</v>
      </c>
      <c r="E6690" s="202" t="s">
        <v>18406</v>
      </c>
      <c r="F6690" s="205" t="s">
        <v>25369</v>
      </c>
    </row>
    <row r="6691" spans="1:6" ht="67.5">
      <c r="A6691" s="201" t="s">
        <v>15176</v>
      </c>
      <c r="B6691" s="204" t="s">
        <v>15177</v>
      </c>
      <c r="C6691" s="201" t="s">
        <v>26</v>
      </c>
      <c r="D6691" s="205" t="s">
        <v>25370</v>
      </c>
      <c r="E6691" s="202" t="s">
        <v>18406</v>
      </c>
      <c r="F6691" s="205" t="s">
        <v>25371</v>
      </c>
    </row>
    <row r="6692" spans="1:6" ht="67.5">
      <c r="A6692" s="201" t="s">
        <v>15178</v>
      </c>
      <c r="B6692" s="204" t="s">
        <v>15179</v>
      </c>
      <c r="C6692" s="201" t="s">
        <v>26</v>
      </c>
      <c r="D6692" s="205" t="s">
        <v>15180</v>
      </c>
      <c r="E6692" s="202" t="s">
        <v>18406</v>
      </c>
      <c r="F6692" s="205" t="s">
        <v>18009</v>
      </c>
    </row>
    <row r="6693" spans="1:6" ht="67.5">
      <c r="A6693" s="201" t="s">
        <v>15181</v>
      </c>
      <c r="B6693" s="204" t="s">
        <v>15182</v>
      </c>
      <c r="C6693" s="201" t="s">
        <v>26</v>
      </c>
      <c r="D6693" s="205" t="s">
        <v>25372</v>
      </c>
      <c r="E6693" s="202" t="s">
        <v>18406</v>
      </c>
      <c r="F6693" s="205" t="s">
        <v>25373</v>
      </c>
    </row>
    <row r="6694" spans="1:6" ht="54">
      <c r="A6694" s="201" t="s">
        <v>15183</v>
      </c>
      <c r="B6694" s="204" t="s">
        <v>15184</v>
      </c>
      <c r="C6694" s="201" t="s">
        <v>26</v>
      </c>
      <c r="D6694" s="205" t="s">
        <v>25374</v>
      </c>
      <c r="E6694" s="202" t="s">
        <v>18406</v>
      </c>
      <c r="F6694" s="205" t="s">
        <v>25375</v>
      </c>
    </row>
    <row r="6695" spans="1:6" ht="54">
      <c r="A6695" s="201" t="s">
        <v>15185</v>
      </c>
      <c r="B6695" s="204" t="s">
        <v>15186</v>
      </c>
      <c r="C6695" s="201" t="s">
        <v>26</v>
      </c>
      <c r="D6695" s="205" t="s">
        <v>25376</v>
      </c>
      <c r="E6695" s="202" t="s">
        <v>18406</v>
      </c>
      <c r="F6695" s="205" t="s">
        <v>25377</v>
      </c>
    </row>
    <row r="6696" spans="1:6" ht="67.5">
      <c r="A6696" s="201" t="s">
        <v>15187</v>
      </c>
      <c r="B6696" s="204" t="s">
        <v>15188</v>
      </c>
      <c r="C6696" s="201" t="s">
        <v>26</v>
      </c>
      <c r="D6696" s="205" t="s">
        <v>25378</v>
      </c>
      <c r="E6696" s="202" t="s">
        <v>18406</v>
      </c>
      <c r="F6696" s="205" t="s">
        <v>25379</v>
      </c>
    </row>
    <row r="6697" spans="1:6" ht="67.5">
      <c r="A6697" s="201" t="s">
        <v>15189</v>
      </c>
      <c r="B6697" s="204" t="s">
        <v>15190</v>
      </c>
      <c r="C6697" s="201" t="s">
        <v>26</v>
      </c>
      <c r="D6697" s="205" t="s">
        <v>15191</v>
      </c>
      <c r="E6697" s="202" t="s">
        <v>18406</v>
      </c>
      <c r="F6697" s="205" t="s">
        <v>18010</v>
      </c>
    </row>
    <row r="6698" spans="1:6" ht="67.5">
      <c r="A6698" s="201" t="s">
        <v>15192</v>
      </c>
      <c r="B6698" s="204" t="s">
        <v>15193</v>
      </c>
      <c r="C6698" s="201" t="s">
        <v>26</v>
      </c>
      <c r="D6698" s="205" t="s">
        <v>25380</v>
      </c>
      <c r="E6698" s="202" t="s">
        <v>18406</v>
      </c>
      <c r="F6698" s="205" t="s">
        <v>25381</v>
      </c>
    </row>
    <row r="6699" spans="1:6" ht="54">
      <c r="A6699" s="201" t="s">
        <v>15194</v>
      </c>
      <c r="B6699" s="204" t="s">
        <v>15195</v>
      </c>
      <c r="C6699" s="201" t="s">
        <v>26</v>
      </c>
      <c r="D6699" s="205" t="s">
        <v>25382</v>
      </c>
      <c r="E6699" s="202" t="s">
        <v>18406</v>
      </c>
      <c r="F6699" s="205" t="s">
        <v>25383</v>
      </c>
    </row>
    <row r="6700" spans="1:6" ht="81">
      <c r="A6700" s="201" t="s">
        <v>15196</v>
      </c>
      <c r="B6700" s="204" t="s">
        <v>15197</v>
      </c>
      <c r="C6700" s="201" t="s">
        <v>26</v>
      </c>
      <c r="D6700" s="205" t="s">
        <v>25384</v>
      </c>
      <c r="E6700" s="202" t="s">
        <v>18406</v>
      </c>
      <c r="F6700" s="205" t="s">
        <v>25385</v>
      </c>
    </row>
    <row r="6701" spans="1:6" ht="54">
      <c r="A6701" s="201" t="s">
        <v>15198</v>
      </c>
      <c r="B6701" s="204" t="s">
        <v>15199</v>
      </c>
      <c r="C6701" s="201" t="s">
        <v>26</v>
      </c>
      <c r="D6701" s="205" t="s">
        <v>25386</v>
      </c>
      <c r="E6701" s="202" t="s">
        <v>18406</v>
      </c>
      <c r="F6701" s="205" t="s">
        <v>25387</v>
      </c>
    </row>
    <row r="6702" spans="1:6" ht="40.5">
      <c r="A6702" s="201" t="s">
        <v>15200</v>
      </c>
      <c r="B6702" s="204" t="s">
        <v>15201</v>
      </c>
      <c r="C6702" s="201" t="s">
        <v>26</v>
      </c>
      <c r="D6702" s="205" t="s">
        <v>25388</v>
      </c>
      <c r="E6702" s="202" t="s">
        <v>18406</v>
      </c>
      <c r="F6702" s="205" t="s">
        <v>25389</v>
      </c>
    </row>
    <row r="6703" spans="1:6" ht="40.5">
      <c r="A6703" s="201" t="s">
        <v>15202</v>
      </c>
      <c r="B6703" s="204" t="s">
        <v>15203</v>
      </c>
      <c r="C6703" s="201" t="s">
        <v>26</v>
      </c>
      <c r="D6703" s="205" t="s">
        <v>25390</v>
      </c>
      <c r="E6703" s="202" t="s">
        <v>18406</v>
      </c>
      <c r="F6703" s="205" t="s">
        <v>25391</v>
      </c>
    </row>
    <row r="6704" spans="1:6" ht="54">
      <c r="A6704" s="201" t="s">
        <v>15204</v>
      </c>
      <c r="B6704" s="204" t="s">
        <v>15205</v>
      </c>
      <c r="C6704" s="201" t="s">
        <v>26</v>
      </c>
      <c r="D6704" s="205" t="s">
        <v>25392</v>
      </c>
      <c r="E6704" s="202" t="s">
        <v>18406</v>
      </c>
      <c r="F6704" s="205" t="s">
        <v>25393</v>
      </c>
    </row>
    <row r="6705" spans="1:6" ht="54">
      <c r="A6705" s="201" t="s">
        <v>15206</v>
      </c>
      <c r="B6705" s="204" t="s">
        <v>15207</v>
      </c>
      <c r="C6705" s="201" t="s">
        <v>26</v>
      </c>
      <c r="D6705" s="205" t="s">
        <v>25394</v>
      </c>
      <c r="E6705" s="202" t="s">
        <v>18406</v>
      </c>
      <c r="F6705" s="205" t="s">
        <v>25395</v>
      </c>
    </row>
    <row r="6706" spans="1:6" ht="27">
      <c r="A6706" s="201" t="s">
        <v>15208</v>
      </c>
      <c r="B6706" s="204" t="s">
        <v>15209</v>
      </c>
      <c r="C6706" s="201" t="s">
        <v>26</v>
      </c>
      <c r="D6706" s="205" t="s">
        <v>1301</v>
      </c>
      <c r="E6706" s="202" t="s">
        <v>18406</v>
      </c>
      <c r="F6706" s="205" t="s">
        <v>18063</v>
      </c>
    </row>
    <row r="6707" spans="1:6" ht="27">
      <c r="A6707" s="201" t="s">
        <v>15210</v>
      </c>
      <c r="B6707" s="204" t="s">
        <v>15211</v>
      </c>
      <c r="C6707" s="201" t="s">
        <v>26</v>
      </c>
      <c r="D6707" s="205" t="s">
        <v>21043</v>
      </c>
      <c r="E6707" s="202" t="s">
        <v>18406</v>
      </c>
      <c r="F6707" s="205" t="s">
        <v>19201</v>
      </c>
    </row>
    <row r="6708" spans="1:6" ht="27">
      <c r="A6708" s="201" t="s">
        <v>15213</v>
      </c>
      <c r="B6708" s="204" t="s">
        <v>15214</v>
      </c>
      <c r="C6708" s="201" t="s">
        <v>26</v>
      </c>
      <c r="D6708" s="205" t="s">
        <v>24621</v>
      </c>
      <c r="E6708" s="202" t="s">
        <v>18406</v>
      </c>
      <c r="F6708" s="205" t="s">
        <v>25396</v>
      </c>
    </row>
    <row r="6709" spans="1:6" ht="27">
      <c r="A6709" s="201" t="s">
        <v>15216</v>
      </c>
      <c r="B6709" s="204" t="s">
        <v>15217</v>
      </c>
      <c r="C6709" s="201" t="s">
        <v>15218</v>
      </c>
      <c r="D6709" s="205" t="s">
        <v>15383</v>
      </c>
      <c r="E6709" s="202" t="s">
        <v>18406</v>
      </c>
      <c r="F6709" s="205" t="s">
        <v>15660</v>
      </c>
    </row>
    <row r="6710" spans="1:6" ht="27">
      <c r="A6710" s="201" t="s">
        <v>15219</v>
      </c>
      <c r="B6710" s="204" t="s">
        <v>15220</v>
      </c>
      <c r="C6710" s="201" t="s">
        <v>15218</v>
      </c>
      <c r="D6710" s="205" t="s">
        <v>1614</v>
      </c>
      <c r="E6710" s="202" t="s">
        <v>18406</v>
      </c>
      <c r="F6710" s="205" t="s">
        <v>15698</v>
      </c>
    </row>
    <row r="6711" spans="1:6" ht="27">
      <c r="A6711" s="201" t="s">
        <v>15221</v>
      </c>
      <c r="B6711" s="204" t="s">
        <v>15222</v>
      </c>
      <c r="C6711" s="201" t="s">
        <v>15218</v>
      </c>
      <c r="D6711" s="205" t="s">
        <v>25397</v>
      </c>
      <c r="E6711" s="202" t="s">
        <v>18406</v>
      </c>
      <c r="F6711" s="205" t="s">
        <v>18936</v>
      </c>
    </row>
    <row r="6712" spans="1:6" ht="40.5">
      <c r="A6712" s="201" t="s">
        <v>15223</v>
      </c>
      <c r="B6712" s="204" t="s">
        <v>15224</v>
      </c>
      <c r="C6712" s="201" t="s">
        <v>15218</v>
      </c>
      <c r="D6712" s="205" t="s">
        <v>3153</v>
      </c>
      <c r="E6712" s="202" t="s">
        <v>18406</v>
      </c>
      <c r="F6712" s="205" t="s">
        <v>16436</v>
      </c>
    </row>
    <row r="6713" spans="1:6" ht="40.5">
      <c r="A6713" s="201" t="s">
        <v>15225</v>
      </c>
      <c r="B6713" s="204" t="s">
        <v>15226</v>
      </c>
      <c r="C6713" s="201" t="s">
        <v>15218</v>
      </c>
      <c r="D6713" s="205" t="s">
        <v>15296</v>
      </c>
      <c r="E6713" s="202" t="s">
        <v>18406</v>
      </c>
      <c r="F6713" s="205" t="s">
        <v>2298</v>
      </c>
    </row>
    <row r="6714" spans="1:6" ht="40.5">
      <c r="A6714" s="201" t="s">
        <v>15227</v>
      </c>
      <c r="B6714" s="204" t="s">
        <v>15228</v>
      </c>
      <c r="C6714" s="201" t="s">
        <v>15218</v>
      </c>
      <c r="D6714" s="205" t="s">
        <v>1650</v>
      </c>
      <c r="E6714" s="202" t="s">
        <v>18406</v>
      </c>
      <c r="F6714" s="205" t="s">
        <v>1506</v>
      </c>
    </row>
    <row r="6715" spans="1:6" ht="40.5">
      <c r="A6715" s="201" t="s">
        <v>15230</v>
      </c>
      <c r="B6715" s="204" t="s">
        <v>15231</v>
      </c>
      <c r="C6715" s="201" t="s">
        <v>15218</v>
      </c>
      <c r="D6715" s="205" t="s">
        <v>25398</v>
      </c>
      <c r="E6715" s="202" t="s">
        <v>18406</v>
      </c>
      <c r="F6715" s="205" t="s">
        <v>1671</v>
      </c>
    </row>
    <row r="6716" spans="1:6" ht="40.5">
      <c r="A6716" s="201" t="s">
        <v>15232</v>
      </c>
      <c r="B6716" s="204" t="s">
        <v>15233</v>
      </c>
      <c r="C6716" s="201" t="s">
        <v>15218</v>
      </c>
      <c r="D6716" s="205" t="s">
        <v>2482</v>
      </c>
      <c r="E6716" s="202" t="s">
        <v>18406</v>
      </c>
      <c r="F6716" s="205" t="s">
        <v>1591</v>
      </c>
    </row>
    <row r="6717" spans="1:6" ht="40.5">
      <c r="A6717" s="201" t="s">
        <v>15234</v>
      </c>
      <c r="B6717" s="204" t="s">
        <v>15235</v>
      </c>
      <c r="C6717" s="201" t="s">
        <v>15218</v>
      </c>
      <c r="D6717" s="205" t="s">
        <v>2012</v>
      </c>
      <c r="E6717" s="202" t="s">
        <v>18406</v>
      </c>
      <c r="F6717" s="205" t="s">
        <v>19359</v>
      </c>
    </row>
    <row r="6718" spans="1:6" ht="40.5">
      <c r="A6718" s="201" t="s">
        <v>15236</v>
      </c>
      <c r="B6718" s="204" t="s">
        <v>15237</v>
      </c>
      <c r="C6718" s="201" t="s">
        <v>15218</v>
      </c>
      <c r="D6718" s="205" t="s">
        <v>2010</v>
      </c>
      <c r="E6718" s="202" t="s">
        <v>18406</v>
      </c>
      <c r="F6718" s="205" t="s">
        <v>1998</v>
      </c>
    </row>
    <row r="6719" spans="1:6" ht="40.5">
      <c r="A6719" s="201" t="s">
        <v>15238</v>
      </c>
      <c r="B6719" s="204" t="s">
        <v>15239</v>
      </c>
      <c r="C6719" s="201" t="s">
        <v>15240</v>
      </c>
      <c r="D6719" s="205" t="s">
        <v>25399</v>
      </c>
      <c r="E6719" s="202" t="s">
        <v>18406</v>
      </c>
      <c r="F6719" s="205" t="s">
        <v>25400</v>
      </c>
    </row>
    <row r="6720" spans="1:6" ht="40.5">
      <c r="A6720" s="201" t="s">
        <v>15241</v>
      </c>
      <c r="B6720" s="204" t="s">
        <v>15242</v>
      </c>
      <c r="C6720" s="201" t="s">
        <v>15240</v>
      </c>
      <c r="D6720" s="205" t="s">
        <v>25401</v>
      </c>
      <c r="E6720" s="202" t="s">
        <v>18406</v>
      </c>
      <c r="F6720" s="205" t="s">
        <v>25402</v>
      </c>
    </row>
    <row r="6721" spans="1:6" ht="40.5">
      <c r="A6721" s="201" t="s">
        <v>15243</v>
      </c>
      <c r="B6721" s="204" t="s">
        <v>15244</v>
      </c>
      <c r="C6721" s="201" t="s">
        <v>15240</v>
      </c>
      <c r="D6721" s="205" t="s">
        <v>24813</v>
      </c>
      <c r="E6721" s="202" t="s">
        <v>18406</v>
      </c>
      <c r="F6721" s="205" t="s">
        <v>25403</v>
      </c>
    </row>
    <row r="6722" spans="1:6" ht="54">
      <c r="A6722" s="201" t="s">
        <v>15245</v>
      </c>
      <c r="B6722" s="204" t="s">
        <v>15246</v>
      </c>
      <c r="C6722" s="201" t="s">
        <v>15247</v>
      </c>
      <c r="D6722" s="205" t="s">
        <v>5728</v>
      </c>
      <c r="E6722" s="202" t="s">
        <v>18406</v>
      </c>
      <c r="F6722" s="205" t="s">
        <v>17822</v>
      </c>
    </row>
    <row r="6723" spans="1:6" ht="54">
      <c r="A6723" s="201" t="s">
        <v>15248</v>
      </c>
      <c r="B6723" s="204" t="s">
        <v>15249</v>
      </c>
      <c r="C6723" s="201" t="s">
        <v>15247</v>
      </c>
      <c r="D6723" s="205" t="s">
        <v>12702</v>
      </c>
      <c r="E6723" s="202" t="s">
        <v>18406</v>
      </c>
      <c r="F6723" s="205" t="s">
        <v>17787</v>
      </c>
    </row>
    <row r="6724" spans="1:6" ht="54">
      <c r="A6724" s="201" t="s">
        <v>15251</v>
      </c>
      <c r="B6724" s="204" t="s">
        <v>15252</v>
      </c>
      <c r="C6724" s="201" t="s">
        <v>15247</v>
      </c>
      <c r="D6724" s="205" t="s">
        <v>6611</v>
      </c>
      <c r="E6724" s="202" t="s">
        <v>18406</v>
      </c>
      <c r="F6724" s="205" t="s">
        <v>12609</v>
      </c>
    </row>
    <row r="6725" spans="1:6" ht="54">
      <c r="A6725" s="201" t="s">
        <v>15253</v>
      </c>
      <c r="B6725" s="204" t="s">
        <v>15254</v>
      </c>
      <c r="C6725" s="201" t="s">
        <v>15247</v>
      </c>
      <c r="D6725" s="205" t="s">
        <v>19443</v>
      </c>
      <c r="E6725" s="202" t="s">
        <v>18406</v>
      </c>
      <c r="F6725" s="205" t="s">
        <v>22673</v>
      </c>
    </row>
    <row r="6726" spans="1:6" ht="54">
      <c r="A6726" s="201" t="s">
        <v>15256</v>
      </c>
      <c r="B6726" s="204" t="s">
        <v>15257</v>
      </c>
      <c r="C6726" s="201" t="s">
        <v>15247</v>
      </c>
      <c r="D6726" s="205" t="s">
        <v>17545</v>
      </c>
      <c r="E6726" s="202" t="s">
        <v>18406</v>
      </c>
      <c r="F6726" s="205" t="s">
        <v>17842</v>
      </c>
    </row>
    <row r="6727" spans="1:6" ht="54">
      <c r="A6727" s="201" t="s">
        <v>15258</v>
      </c>
      <c r="B6727" s="204" t="s">
        <v>15259</v>
      </c>
      <c r="C6727" s="201" t="s">
        <v>15247</v>
      </c>
      <c r="D6727" s="205" t="s">
        <v>14875</v>
      </c>
      <c r="E6727" s="202" t="s">
        <v>18406</v>
      </c>
      <c r="F6727" s="205" t="s">
        <v>17995</v>
      </c>
    </row>
    <row r="6728" spans="1:6" ht="54">
      <c r="A6728" s="201" t="s">
        <v>15261</v>
      </c>
      <c r="B6728" s="204" t="s">
        <v>15262</v>
      </c>
      <c r="C6728" s="201" t="s">
        <v>15247</v>
      </c>
      <c r="D6728" s="205" t="s">
        <v>25404</v>
      </c>
      <c r="E6728" s="202" t="s">
        <v>18406</v>
      </c>
      <c r="F6728" s="205" t="s">
        <v>18757</v>
      </c>
    </row>
    <row r="6729" spans="1:6" ht="54">
      <c r="A6729" s="201" t="s">
        <v>15263</v>
      </c>
      <c r="B6729" s="204" t="s">
        <v>15264</v>
      </c>
      <c r="C6729" s="201" t="s">
        <v>15247</v>
      </c>
      <c r="D6729" s="205" t="s">
        <v>13634</v>
      </c>
      <c r="E6729" s="202" t="s">
        <v>18406</v>
      </c>
      <c r="F6729" s="205" t="s">
        <v>18499</v>
      </c>
    </row>
    <row r="6730" spans="1:6" ht="54">
      <c r="A6730" s="201" t="s">
        <v>15265</v>
      </c>
      <c r="B6730" s="204" t="s">
        <v>15266</v>
      </c>
      <c r="C6730" s="201" t="s">
        <v>15247</v>
      </c>
      <c r="D6730" s="205" t="s">
        <v>15481</v>
      </c>
      <c r="E6730" s="202" t="s">
        <v>18406</v>
      </c>
      <c r="F6730" s="205" t="s">
        <v>18014</v>
      </c>
    </row>
    <row r="6731" spans="1:6" ht="54">
      <c r="A6731" s="201" t="s">
        <v>15267</v>
      </c>
      <c r="B6731" s="204" t="s">
        <v>15268</v>
      </c>
      <c r="C6731" s="201" t="s">
        <v>15247</v>
      </c>
      <c r="D6731" s="205" t="s">
        <v>25405</v>
      </c>
      <c r="E6731" s="202" t="s">
        <v>18406</v>
      </c>
      <c r="F6731" s="205" t="s">
        <v>17074</v>
      </c>
    </row>
    <row r="6732" spans="1:6" ht="54">
      <c r="A6732" s="201" t="s">
        <v>15269</v>
      </c>
      <c r="B6732" s="204" t="s">
        <v>15270</v>
      </c>
      <c r="C6732" s="201" t="s">
        <v>15247</v>
      </c>
      <c r="D6732" s="205" t="s">
        <v>14282</v>
      </c>
      <c r="E6732" s="202" t="s">
        <v>18406</v>
      </c>
      <c r="F6732" s="205" t="s">
        <v>15476</v>
      </c>
    </row>
    <row r="6733" spans="1:6" ht="54">
      <c r="A6733" s="201" t="s">
        <v>15271</v>
      </c>
      <c r="B6733" s="204" t="s">
        <v>15272</v>
      </c>
      <c r="C6733" s="201" t="s">
        <v>15247</v>
      </c>
      <c r="D6733" s="205" t="s">
        <v>15647</v>
      </c>
      <c r="E6733" s="202" t="s">
        <v>18406</v>
      </c>
      <c r="F6733" s="205" t="s">
        <v>1279</v>
      </c>
    </row>
    <row r="6734" spans="1:6" ht="40.5">
      <c r="A6734" s="201" t="s">
        <v>15273</v>
      </c>
      <c r="B6734" s="204" t="s">
        <v>15274</v>
      </c>
      <c r="C6734" s="201" t="s">
        <v>15275</v>
      </c>
      <c r="D6734" s="205" t="s">
        <v>11000</v>
      </c>
      <c r="E6734" s="202" t="s">
        <v>18406</v>
      </c>
      <c r="F6734" s="205" t="s">
        <v>18532</v>
      </c>
    </row>
    <row r="6735" spans="1:6" ht="40.5">
      <c r="A6735" s="201" t="s">
        <v>15276</v>
      </c>
      <c r="B6735" s="204" t="s">
        <v>15277</v>
      </c>
      <c r="C6735" s="201" t="s">
        <v>15275</v>
      </c>
      <c r="D6735" s="205" t="s">
        <v>17498</v>
      </c>
      <c r="E6735" s="202" t="s">
        <v>18406</v>
      </c>
      <c r="F6735" s="205" t="s">
        <v>23207</v>
      </c>
    </row>
    <row r="6736" spans="1:6" ht="40.5">
      <c r="A6736" s="201" t="s">
        <v>15279</v>
      </c>
      <c r="B6736" s="204" t="s">
        <v>15280</v>
      </c>
      <c r="C6736" s="201" t="s">
        <v>15275</v>
      </c>
      <c r="D6736" s="205" t="s">
        <v>13066</v>
      </c>
      <c r="E6736" s="202" t="s">
        <v>18406</v>
      </c>
      <c r="F6736" s="205" t="s">
        <v>10381</v>
      </c>
    </row>
    <row r="6737" spans="1:6" ht="40.5">
      <c r="A6737" s="201" t="s">
        <v>15281</v>
      </c>
      <c r="B6737" s="204" t="s">
        <v>15282</v>
      </c>
      <c r="C6737" s="201" t="s">
        <v>15275</v>
      </c>
      <c r="D6737" s="205" t="s">
        <v>12844</v>
      </c>
      <c r="E6737" s="202" t="s">
        <v>18406</v>
      </c>
      <c r="F6737" s="205" t="s">
        <v>12478</v>
      </c>
    </row>
    <row r="6738" spans="1:6" ht="40.5">
      <c r="A6738" s="201" t="s">
        <v>15283</v>
      </c>
      <c r="B6738" s="204" t="s">
        <v>15284</v>
      </c>
      <c r="C6738" s="201" t="s">
        <v>15275</v>
      </c>
      <c r="D6738" s="205" t="s">
        <v>25405</v>
      </c>
      <c r="E6738" s="202" t="s">
        <v>18406</v>
      </c>
      <c r="F6738" s="205" t="s">
        <v>17074</v>
      </c>
    </row>
    <row r="6739" spans="1:6" ht="27">
      <c r="A6739" s="201" t="s">
        <v>15285</v>
      </c>
      <c r="B6739" s="204" t="s">
        <v>15286</v>
      </c>
      <c r="C6739" s="201" t="s">
        <v>15287</v>
      </c>
      <c r="D6739" s="205" t="s">
        <v>18936</v>
      </c>
      <c r="E6739" s="202" t="s">
        <v>18406</v>
      </c>
      <c r="F6739" s="205" t="s">
        <v>15565</v>
      </c>
    </row>
    <row r="6740" spans="1:6" ht="40.5">
      <c r="A6740" s="201" t="s">
        <v>15289</v>
      </c>
      <c r="B6740" s="204" t="s">
        <v>15290</v>
      </c>
      <c r="C6740" s="201" t="s">
        <v>15287</v>
      </c>
      <c r="D6740" s="205" t="s">
        <v>1992</v>
      </c>
      <c r="E6740" s="202" t="s">
        <v>18406</v>
      </c>
      <c r="F6740" s="205" t="s">
        <v>2741</v>
      </c>
    </row>
    <row r="6741" spans="1:6" ht="40.5">
      <c r="A6741" s="201" t="s">
        <v>15291</v>
      </c>
      <c r="B6741" s="204" t="s">
        <v>15292</v>
      </c>
      <c r="C6741" s="201" t="s">
        <v>15287</v>
      </c>
      <c r="D6741" s="205" t="s">
        <v>1841</v>
      </c>
      <c r="E6741" s="202" t="s">
        <v>18406</v>
      </c>
      <c r="F6741" s="205" t="s">
        <v>1498</v>
      </c>
    </row>
    <row r="6742" spans="1:6" ht="40.5">
      <c r="A6742" s="201" t="s">
        <v>15294</v>
      </c>
      <c r="B6742" s="204" t="s">
        <v>15295</v>
      </c>
      <c r="C6742" s="201" t="s">
        <v>15287</v>
      </c>
      <c r="D6742" s="205" t="s">
        <v>1616</v>
      </c>
      <c r="E6742" s="202" t="s">
        <v>18406</v>
      </c>
      <c r="F6742" s="205" t="s">
        <v>2775</v>
      </c>
    </row>
    <row r="6743" spans="1:6" ht="40.5">
      <c r="A6743" s="201" t="s">
        <v>15297</v>
      </c>
      <c r="B6743" s="204" t="s">
        <v>15298</v>
      </c>
      <c r="C6743" s="201" t="s">
        <v>3498</v>
      </c>
      <c r="D6743" s="205" t="s">
        <v>2605</v>
      </c>
      <c r="E6743" s="202" t="s">
        <v>18406</v>
      </c>
      <c r="F6743" s="205" t="s">
        <v>2605</v>
      </c>
    </row>
    <row r="6744" spans="1:6" ht="40.5">
      <c r="A6744" s="201" t="s">
        <v>15299</v>
      </c>
      <c r="B6744" s="204" t="s">
        <v>15300</v>
      </c>
      <c r="C6744" s="201" t="s">
        <v>3498</v>
      </c>
      <c r="D6744" s="205" t="s">
        <v>1857</v>
      </c>
      <c r="E6744" s="202" t="s">
        <v>18406</v>
      </c>
      <c r="F6744" s="205" t="s">
        <v>1857</v>
      </c>
    </row>
    <row r="6745" spans="1:6" ht="40.5">
      <c r="A6745" s="201" t="s">
        <v>15301</v>
      </c>
      <c r="B6745" s="204" t="s">
        <v>15302</v>
      </c>
      <c r="C6745" s="201" t="s">
        <v>3498</v>
      </c>
      <c r="D6745" s="205" t="s">
        <v>2134</v>
      </c>
      <c r="E6745" s="202" t="s">
        <v>18406</v>
      </c>
      <c r="F6745" s="205" t="s">
        <v>2134</v>
      </c>
    </row>
    <row r="6746" spans="1:6" ht="54">
      <c r="A6746" s="201" t="s">
        <v>15303</v>
      </c>
      <c r="B6746" s="204" t="s">
        <v>15304</v>
      </c>
      <c r="C6746" s="201" t="s">
        <v>381</v>
      </c>
      <c r="D6746" s="205" t="s">
        <v>2298</v>
      </c>
      <c r="E6746" s="202" t="s">
        <v>18406</v>
      </c>
      <c r="F6746" s="205" t="s">
        <v>1650</v>
      </c>
    </row>
    <row r="6747" spans="1:6" ht="54">
      <c r="A6747" s="201" t="s">
        <v>15305</v>
      </c>
      <c r="B6747" s="204" t="s">
        <v>15306</v>
      </c>
      <c r="C6747" s="201" t="s">
        <v>381</v>
      </c>
      <c r="D6747" s="205" t="s">
        <v>2698</v>
      </c>
      <c r="E6747" s="202" t="s">
        <v>18406</v>
      </c>
      <c r="F6747" s="205" t="s">
        <v>2637</v>
      </c>
    </row>
    <row r="6748" spans="1:6" ht="40.5">
      <c r="A6748" s="201" t="s">
        <v>15308</v>
      </c>
      <c r="B6748" s="204" t="s">
        <v>15309</v>
      </c>
      <c r="C6748" s="201" t="s">
        <v>31</v>
      </c>
      <c r="D6748" s="205" t="s">
        <v>1989</v>
      </c>
      <c r="E6748" s="202" t="s">
        <v>18406</v>
      </c>
      <c r="F6748" s="205" t="s">
        <v>1492</v>
      </c>
    </row>
    <row r="6749" spans="1:6" ht="40.5">
      <c r="A6749" s="201" t="s">
        <v>15311</v>
      </c>
      <c r="B6749" s="204" t="s">
        <v>15312</v>
      </c>
      <c r="C6749" s="201" t="s">
        <v>63</v>
      </c>
      <c r="D6749" s="205" t="s">
        <v>2134</v>
      </c>
      <c r="E6749" s="202" t="s">
        <v>18406</v>
      </c>
      <c r="F6749" s="205" t="s">
        <v>2042</v>
      </c>
    </row>
    <row r="6750" spans="1:6" ht="40.5">
      <c r="A6750" s="201" t="s">
        <v>15313</v>
      </c>
      <c r="B6750" s="204" t="s">
        <v>15314</v>
      </c>
      <c r="C6750" s="201" t="s">
        <v>15315</v>
      </c>
      <c r="D6750" s="205" t="s">
        <v>18038</v>
      </c>
      <c r="E6750" s="202" t="s">
        <v>18406</v>
      </c>
      <c r="F6750" s="205" t="s">
        <v>2002</v>
      </c>
    </row>
    <row r="6751" spans="1:6" ht="54">
      <c r="A6751" s="201" t="s">
        <v>15316</v>
      </c>
      <c r="B6751" s="204" t="s">
        <v>15317</v>
      </c>
      <c r="C6751" s="201" t="s">
        <v>15315</v>
      </c>
      <c r="D6751" s="205" t="s">
        <v>15743</v>
      </c>
      <c r="E6751" s="202" t="s">
        <v>18406</v>
      </c>
      <c r="F6751" s="205" t="s">
        <v>2981</v>
      </c>
    </row>
    <row r="6752" spans="1:6" ht="40.5">
      <c r="A6752" s="201" t="s">
        <v>15318</v>
      </c>
      <c r="B6752" s="204" t="s">
        <v>15319</v>
      </c>
      <c r="C6752" s="201" t="s">
        <v>15315</v>
      </c>
      <c r="D6752" s="205" t="s">
        <v>2272</v>
      </c>
      <c r="E6752" s="202" t="s">
        <v>18406</v>
      </c>
      <c r="F6752" s="205" t="s">
        <v>17324</v>
      </c>
    </row>
    <row r="6753" spans="1:6" ht="54">
      <c r="A6753" s="201" t="s">
        <v>15320</v>
      </c>
      <c r="B6753" s="204" t="s">
        <v>15321</v>
      </c>
      <c r="C6753" s="201" t="s">
        <v>15315</v>
      </c>
      <c r="D6753" s="205" t="s">
        <v>13928</v>
      </c>
      <c r="E6753" s="202" t="s">
        <v>18406</v>
      </c>
      <c r="F6753" s="205" t="s">
        <v>15468</v>
      </c>
    </row>
    <row r="6754" spans="1:6" ht="54">
      <c r="A6754" s="201" t="s">
        <v>15322</v>
      </c>
      <c r="B6754" s="204" t="s">
        <v>15323</v>
      </c>
      <c r="C6754" s="201" t="s">
        <v>15315</v>
      </c>
      <c r="D6754" s="205" t="s">
        <v>18499</v>
      </c>
      <c r="E6754" s="202" t="s">
        <v>18406</v>
      </c>
      <c r="F6754" s="205" t="s">
        <v>12360</v>
      </c>
    </row>
    <row r="6755" spans="1:6" ht="54">
      <c r="A6755" s="201" t="s">
        <v>15325</v>
      </c>
      <c r="B6755" s="204" t="s">
        <v>15326</v>
      </c>
      <c r="C6755" s="201" t="s">
        <v>15315</v>
      </c>
      <c r="D6755" s="205" t="s">
        <v>13928</v>
      </c>
      <c r="E6755" s="202" t="s">
        <v>18406</v>
      </c>
      <c r="F6755" s="205" t="s">
        <v>15468</v>
      </c>
    </row>
    <row r="6756" spans="1:6" ht="54">
      <c r="A6756" s="201" t="s">
        <v>15327</v>
      </c>
      <c r="B6756" s="204" t="s">
        <v>15328</v>
      </c>
      <c r="C6756" s="201" t="s">
        <v>15315</v>
      </c>
      <c r="D6756" s="205" t="s">
        <v>7895</v>
      </c>
      <c r="E6756" s="202" t="s">
        <v>18406</v>
      </c>
      <c r="F6756" s="205" t="s">
        <v>17408</v>
      </c>
    </row>
    <row r="6757" spans="1:6" ht="54">
      <c r="A6757" s="201" t="s">
        <v>15330</v>
      </c>
      <c r="B6757" s="204" t="s">
        <v>15331</v>
      </c>
      <c r="C6757" s="201" t="s">
        <v>15315</v>
      </c>
      <c r="D6757" s="205" t="s">
        <v>19484</v>
      </c>
      <c r="E6757" s="202" t="s">
        <v>18406</v>
      </c>
      <c r="F6757" s="205" t="s">
        <v>17446</v>
      </c>
    </row>
    <row r="6758" spans="1:6" ht="54">
      <c r="A6758" s="201" t="s">
        <v>15333</v>
      </c>
      <c r="B6758" s="204" t="s">
        <v>15334</v>
      </c>
      <c r="C6758" s="201" t="s">
        <v>15315</v>
      </c>
      <c r="D6758" s="205" t="s">
        <v>18499</v>
      </c>
      <c r="E6758" s="202" t="s">
        <v>18406</v>
      </c>
      <c r="F6758" s="205" t="s">
        <v>12360</v>
      </c>
    </row>
    <row r="6759" spans="1:6" ht="54">
      <c r="A6759" s="201" t="s">
        <v>15335</v>
      </c>
      <c r="B6759" s="204" t="s">
        <v>15336</v>
      </c>
      <c r="C6759" s="201" t="s">
        <v>15315</v>
      </c>
      <c r="D6759" s="205" t="s">
        <v>17428</v>
      </c>
      <c r="E6759" s="202" t="s">
        <v>18406</v>
      </c>
      <c r="F6759" s="205" t="s">
        <v>21581</v>
      </c>
    </row>
    <row r="6760" spans="1:6" ht="67.5">
      <c r="A6760" s="201" t="s">
        <v>15337</v>
      </c>
      <c r="B6760" s="204" t="s">
        <v>15338</v>
      </c>
      <c r="C6760" s="201" t="s">
        <v>15315</v>
      </c>
      <c r="D6760" s="205" t="s">
        <v>13626</v>
      </c>
      <c r="E6760" s="202" t="s">
        <v>18406</v>
      </c>
      <c r="F6760" s="205" t="s">
        <v>18015</v>
      </c>
    </row>
    <row r="6761" spans="1:6" ht="81">
      <c r="A6761" s="201" t="s">
        <v>15340</v>
      </c>
      <c r="B6761" s="204" t="s">
        <v>15341</v>
      </c>
      <c r="C6761" s="201" t="s">
        <v>15315</v>
      </c>
      <c r="D6761" s="205" t="s">
        <v>15743</v>
      </c>
      <c r="E6761" s="202" t="s">
        <v>18406</v>
      </c>
      <c r="F6761" s="205" t="s">
        <v>2981</v>
      </c>
    </row>
    <row r="6762" spans="1:6" ht="81">
      <c r="A6762" s="201" t="s">
        <v>15342</v>
      </c>
      <c r="B6762" s="204" t="s">
        <v>15343</v>
      </c>
      <c r="C6762" s="201" t="s">
        <v>15315</v>
      </c>
      <c r="D6762" s="205" t="s">
        <v>5594</v>
      </c>
      <c r="E6762" s="202" t="s">
        <v>18406</v>
      </c>
      <c r="F6762" s="205" t="s">
        <v>5655</v>
      </c>
    </row>
    <row r="6763" spans="1:6" ht="54">
      <c r="A6763" s="201" t="s">
        <v>15344</v>
      </c>
      <c r="B6763" s="204" t="s">
        <v>15345</v>
      </c>
      <c r="C6763" s="201" t="s">
        <v>15315</v>
      </c>
      <c r="D6763" s="205" t="s">
        <v>13626</v>
      </c>
      <c r="E6763" s="202" t="s">
        <v>18406</v>
      </c>
      <c r="F6763" s="205" t="s">
        <v>18015</v>
      </c>
    </row>
    <row r="6764" spans="1:6" ht="67.5">
      <c r="A6764" s="201" t="s">
        <v>15346</v>
      </c>
      <c r="B6764" s="204" t="s">
        <v>15347</v>
      </c>
      <c r="C6764" s="201" t="s">
        <v>15315</v>
      </c>
      <c r="D6764" s="205" t="s">
        <v>12360</v>
      </c>
      <c r="E6764" s="202" t="s">
        <v>18406</v>
      </c>
      <c r="F6764" s="205" t="s">
        <v>19337</v>
      </c>
    </row>
    <row r="6765" spans="1:6" ht="67.5">
      <c r="A6765" s="201" t="s">
        <v>15349</v>
      </c>
      <c r="B6765" s="204" t="s">
        <v>15350</v>
      </c>
      <c r="C6765" s="201" t="s">
        <v>15315</v>
      </c>
      <c r="D6765" s="205" t="s">
        <v>5594</v>
      </c>
      <c r="E6765" s="202" t="s">
        <v>18406</v>
      </c>
      <c r="F6765" s="205" t="s">
        <v>5655</v>
      </c>
    </row>
    <row r="6766" spans="1:6" ht="67.5">
      <c r="A6766" s="201" t="s">
        <v>15351</v>
      </c>
      <c r="B6766" s="204" t="s">
        <v>15352</v>
      </c>
      <c r="C6766" s="201" t="s">
        <v>15315</v>
      </c>
      <c r="D6766" s="205" t="s">
        <v>7895</v>
      </c>
      <c r="E6766" s="202" t="s">
        <v>18406</v>
      </c>
      <c r="F6766" s="205" t="s">
        <v>17408</v>
      </c>
    </row>
    <row r="6767" spans="1:6" ht="67.5">
      <c r="A6767" s="201" t="s">
        <v>15353</v>
      </c>
      <c r="B6767" s="204" t="s">
        <v>15354</v>
      </c>
      <c r="C6767" s="201" t="s">
        <v>15315</v>
      </c>
      <c r="D6767" s="205" t="s">
        <v>25406</v>
      </c>
      <c r="E6767" s="202" t="s">
        <v>18406</v>
      </c>
      <c r="F6767" s="205" t="s">
        <v>17746</v>
      </c>
    </row>
    <row r="6768" spans="1:6" ht="67.5">
      <c r="A6768" s="201" t="s">
        <v>15355</v>
      </c>
      <c r="B6768" s="204" t="s">
        <v>15356</v>
      </c>
      <c r="C6768" s="201" t="s">
        <v>15315</v>
      </c>
      <c r="D6768" s="205" t="s">
        <v>7937</v>
      </c>
      <c r="E6768" s="202" t="s">
        <v>18406</v>
      </c>
      <c r="F6768" s="205" t="s">
        <v>22237</v>
      </c>
    </row>
    <row r="6769" spans="1:6" ht="54">
      <c r="A6769" s="201" t="s">
        <v>15357</v>
      </c>
      <c r="B6769" s="204" t="s">
        <v>15358</v>
      </c>
      <c r="C6769" s="201" t="s">
        <v>15315</v>
      </c>
      <c r="D6769" s="205" t="s">
        <v>224</v>
      </c>
      <c r="E6769" s="202" t="s">
        <v>18406</v>
      </c>
      <c r="F6769" s="205" t="s">
        <v>16147</v>
      </c>
    </row>
    <row r="6770" spans="1:6" ht="54">
      <c r="A6770" s="201" t="s">
        <v>15359</v>
      </c>
      <c r="B6770" s="204" t="s">
        <v>15360</v>
      </c>
      <c r="C6770" s="201" t="s">
        <v>15315</v>
      </c>
      <c r="D6770" s="205" t="s">
        <v>21581</v>
      </c>
      <c r="E6770" s="202" t="s">
        <v>18406</v>
      </c>
      <c r="F6770" s="205" t="s">
        <v>10378</v>
      </c>
    </row>
    <row r="6771" spans="1:6" ht="54">
      <c r="A6771" s="201" t="s">
        <v>15361</v>
      </c>
      <c r="B6771" s="204" t="s">
        <v>15362</v>
      </c>
      <c r="C6771" s="201" t="s">
        <v>15315</v>
      </c>
      <c r="D6771" s="205" t="s">
        <v>2272</v>
      </c>
      <c r="E6771" s="202" t="s">
        <v>18406</v>
      </c>
      <c r="F6771" s="205" t="s">
        <v>17324</v>
      </c>
    </row>
    <row r="6772" spans="1:6" ht="40.5">
      <c r="A6772" s="201" t="s">
        <v>15363</v>
      </c>
      <c r="B6772" s="204" t="s">
        <v>15364</v>
      </c>
      <c r="C6772" s="201" t="s">
        <v>15315</v>
      </c>
      <c r="D6772" s="205" t="s">
        <v>224</v>
      </c>
      <c r="E6772" s="202" t="s">
        <v>18406</v>
      </c>
      <c r="F6772" s="205" t="s">
        <v>16147</v>
      </c>
    </row>
    <row r="6773" spans="1:6" ht="40.5">
      <c r="A6773" s="201" t="s">
        <v>15365</v>
      </c>
      <c r="B6773" s="204" t="s">
        <v>15366</v>
      </c>
      <c r="C6773" s="201" t="s">
        <v>15315</v>
      </c>
      <c r="D6773" s="205" t="s">
        <v>25406</v>
      </c>
      <c r="E6773" s="202" t="s">
        <v>18406</v>
      </c>
      <c r="F6773" s="205" t="s">
        <v>17746</v>
      </c>
    </row>
    <row r="6774" spans="1:6" ht="40.5">
      <c r="A6774" s="201" t="s">
        <v>15367</v>
      </c>
      <c r="B6774" s="204" t="s">
        <v>15368</v>
      </c>
      <c r="C6774" s="201" t="s">
        <v>15218</v>
      </c>
      <c r="D6774" s="205" t="s">
        <v>6314</v>
      </c>
      <c r="E6774" s="202" t="s">
        <v>18406</v>
      </c>
      <c r="F6774" s="205" t="s">
        <v>22738</v>
      </c>
    </row>
    <row r="6775" spans="1:6" ht="40.5">
      <c r="A6775" s="201" t="s">
        <v>15369</v>
      </c>
      <c r="B6775" s="204" t="s">
        <v>15370</v>
      </c>
      <c r="C6775" s="201" t="s">
        <v>15218</v>
      </c>
      <c r="D6775" s="205" t="s">
        <v>1163</v>
      </c>
      <c r="E6775" s="202" t="s">
        <v>18406</v>
      </c>
      <c r="F6775" s="205" t="s">
        <v>1906</v>
      </c>
    </row>
    <row r="6776" spans="1:6" ht="40.5">
      <c r="A6776" s="201" t="s">
        <v>15372</v>
      </c>
      <c r="B6776" s="204" t="s">
        <v>15373</v>
      </c>
      <c r="C6776" s="201" t="s">
        <v>15218</v>
      </c>
      <c r="D6776" s="205" t="s">
        <v>13623</v>
      </c>
      <c r="E6776" s="202" t="s">
        <v>18406</v>
      </c>
      <c r="F6776" s="205" t="s">
        <v>2970</v>
      </c>
    </row>
    <row r="6777" spans="1:6" ht="54">
      <c r="A6777" s="201" t="s">
        <v>15375</v>
      </c>
      <c r="B6777" s="204" t="s">
        <v>15376</v>
      </c>
      <c r="C6777" s="201" t="s">
        <v>15218</v>
      </c>
      <c r="D6777" s="205" t="s">
        <v>22232</v>
      </c>
      <c r="E6777" s="202" t="s">
        <v>18406</v>
      </c>
      <c r="F6777" s="205" t="s">
        <v>18039</v>
      </c>
    </row>
    <row r="6778" spans="1:6" ht="27">
      <c r="A6778" s="201" t="s">
        <v>15378</v>
      </c>
      <c r="B6778" s="204" t="s">
        <v>15379</v>
      </c>
      <c r="C6778" s="201" t="s">
        <v>15275</v>
      </c>
      <c r="D6778" s="205" t="s">
        <v>19579</v>
      </c>
      <c r="E6778" s="202" t="s">
        <v>18406</v>
      </c>
      <c r="F6778" s="205" t="s">
        <v>25407</v>
      </c>
    </row>
    <row r="6779" spans="1:6" ht="27">
      <c r="A6779" s="201" t="s">
        <v>15381</v>
      </c>
      <c r="B6779" s="204" t="s">
        <v>15382</v>
      </c>
      <c r="C6779" s="201" t="s">
        <v>31</v>
      </c>
      <c r="D6779" s="205" t="s">
        <v>2138</v>
      </c>
      <c r="E6779" s="202" t="s">
        <v>18406</v>
      </c>
      <c r="F6779" s="205" t="s">
        <v>2567</v>
      </c>
    </row>
    <row r="6780" spans="1:6" ht="27">
      <c r="A6780" s="201" t="s">
        <v>15384</v>
      </c>
      <c r="B6780" s="204" t="s">
        <v>15385</v>
      </c>
      <c r="C6780" s="201" t="s">
        <v>15247</v>
      </c>
      <c r="D6780" s="205" t="s">
        <v>25408</v>
      </c>
      <c r="E6780" s="202" t="s">
        <v>18406</v>
      </c>
      <c r="F6780" s="205" t="s">
        <v>25409</v>
      </c>
    </row>
    <row r="6781" spans="1:6" ht="27">
      <c r="A6781" s="201" t="s">
        <v>15386</v>
      </c>
      <c r="B6781" s="204" t="s">
        <v>15387</v>
      </c>
      <c r="C6781" s="201" t="s">
        <v>381</v>
      </c>
      <c r="D6781" s="205" t="s">
        <v>18022</v>
      </c>
      <c r="E6781" s="202" t="s">
        <v>18406</v>
      </c>
      <c r="F6781" s="205" t="s">
        <v>12262</v>
      </c>
    </row>
    <row r="6782" spans="1:6" ht="67.5">
      <c r="A6782" s="201" t="s">
        <v>15388</v>
      </c>
      <c r="B6782" s="204" t="s">
        <v>15389</v>
      </c>
      <c r="C6782" s="201" t="s">
        <v>15247</v>
      </c>
      <c r="D6782" s="205" t="s">
        <v>25408</v>
      </c>
      <c r="E6782" s="202" t="s">
        <v>18406</v>
      </c>
      <c r="F6782" s="205" t="s">
        <v>25409</v>
      </c>
    </row>
    <row r="6783" spans="1:6" ht="67.5">
      <c r="A6783" s="201" t="s">
        <v>15390</v>
      </c>
      <c r="B6783" s="204" t="s">
        <v>15391</v>
      </c>
      <c r="C6783" s="201" t="s">
        <v>381</v>
      </c>
      <c r="D6783" s="205" t="s">
        <v>18022</v>
      </c>
      <c r="E6783" s="202" t="s">
        <v>18406</v>
      </c>
      <c r="F6783" s="205" t="s">
        <v>12262</v>
      </c>
    </row>
    <row r="6784" spans="1:6" ht="67.5">
      <c r="A6784" s="201" t="s">
        <v>15392</v>
      </c>
      <c r="B6784" s="204" t="s">
        <v>15393</v>
      </c>
      <c r="C6784" s="201" t="s">
        <v>15247</v>
      </c>
      <c r="D6784" s="205" t="s">
        <v>25410</v>
      </c>
      <c r="E6784" s="202" t="s">
        <v>18406</v>
      </c>
      <c r="F6784" s="205" t="s">
        <v>11326</v>
      </c>
    </row>
    <row r="6785" spans="1:6" ht="27">
      <c r="A6785" s="201" t="s">
        <v>15394</v>
      </c>
      <c r="B6785" s="204" t="s">
        <v>15395</v>
      </c>
      <c r="C6785" s="201" t="s">
        <v>15275</v>
      </c>
      <c r="D6785" s="205" t="s">
        <v>2055</v>
      </c>
      <c r="E6785" s="202" t="s">
        <v>18406</v>
      </c>
      <c r="F6785" s="205" t="s">
        <v>4261</v>
      </c>
    </row>
    <row r="6786" spans="1:6" ht="27">
      <c r="A6786" s="201" t="s">
        <v>15397</v>
      </c>
      <c r="B6786" s="204" t="s">
        <v>15398</v>
      </c>
      <c r="C6786" s="201" t="s">
        <v>31</v>
      </c>
      <c r="D6786" s="205" t="s">
        <v>2046</v>
      </c>
      <c r="E6786" s="202" t="s">
        <v>18406</v>
      </c>
      <c r="F6786" s="205" t="s">
        <v>1211</v>
      </c>
    </row>
    <row r="6787" spans="1:6" ht="27">
      <c r="A6787" s="201" t="s">
        <v>15399</v>
      </c>
      <c r="B6787" s="204" t="s">
        <v>15400</v>
      </c>
      <c r="C6787" s="201" t="s">
        <v>15218</v>
      </c>
      <c r="D6787" s="205" t="s">
        <v>18042</v>
      </c>
      <c r="E6787" s="202" t="s">
        <v>18406</v>
      </c>
      <c r="F6787" s="205" t="s">
        <v>19446</v>
      </c>
    </row>
    <row r="6788" spans="1:6" ht="40.5">
      <c r="A6788" s="201" t="s">
        <v>15402</v>
      </c>
      <c r="B6788" s="204" t="s">
        <v>15403</v>
      </c>
      <c r="C6788" s="201" t="s">
        <v>15275</v>
      </c>
      <c r="D6788" s="205" t="s">
        <v>24717</v>
      </c>
      <c r="E6788" s="202" t="s">
        <v>18406</v>
      </c>
      <c r="F6788" s="205" t="s">
        <v>25411</v>
      </c>
    </row>
    <row r="6789" spans="1:6" ht="40.5">
      <c r="A6789" s="201" t="s">
        <v>15405</v>
      </c>
      <c r="B6789" s="204" t="s">
        <v>15406</v>
      </c>
      <c r="C6789" s="201" t="s">
        <v>15275</v>
      </c>
      <c r="D6789" s="205" t="s">
        <v>6478</v>
      </c>
      <c r="E6789" s="202" t="s">
        <v>18406</v>
      </c>
      <c r="F6789" s="205" t="s">
        <v>5811</v>
      </c>
    </row>
    <row r="6790" spans="1:6" ht="54">
      <c r="A6790" s="201" t="s">
        <v>15407</v>
      </c>
      <c r="B6790" s="204" t="s">
        <v>15408</v>
      </c>
      <c r="C6790" s="201" t="s">
        <v>15275</v>
      </c>
      <c r="D6790" s="205" t="s">
        <v>5021</v>
      </c>
      <c r="E6790" s="202" t="s">
        <v>18406</v>
      </c>
      <c r="F6790" s="205" t="s">
        <v>17633</v>
      </c>
    </row>
    <row r="6791" spans="1:6" ht="67.5">
      <c r="A6791" s="201" t="s">
        <v>15409</v>
      </c>
      <c r="B6791" s="204" t="s">
        <v>15410</v>
      </c>
      <c r="C6791" s="201" t="s">
        <v>15275</v>
      </c>
      <c r="D6791" s="205" t="s">
        <v>15288</v>
      </c>
      <c r="E6791" s="202" t="s">
        <v>18406</v>
      </c>
      <c r="F6791" s="205" t="s">
        <v>7700</v>
      </c>
    </row>
    <row r="6792" spans="1:6" ht="40.5">
      <c r="A6792" s="201" t="s">
        <v>15411</v>
      </c>
      <c r="B6792" s="204" t="s">
        <v>15412</v>
      </c>
      <c r="C6792" s="201" t="s">
        <v>15247</v>
      </c>
      <c r="D6792" s="205" t="s">
        <v>18409</v>
      </c>
      <c r="E6792" s="202" t="s">
        <v>18406</v>
      </c>
      <c r="F6792" s="205" t="s">
        <v>17425</v>
      </c>
    </row>
    <row r="6793" spans="1:6" ht="54">
      <c r="A6793" s="201" t="s">
        <v>15414</v>
      </c>
      <c r="B6793" s="204" t="s">
        <v>15415</v>
      </c>
      <c r="C6793" s="201" t="s">
        <v>381</v>
      </c>
      <c r="D6793" s="205" t="s">
        <v>2020</v>
      </c>
      <c r="E6793" s="202" t="s">
        <v>18406</v>
      </c>
      <c r="F6793" s="205" t="s">
        <v>17852</v>
      </c>
    </row>
    <row r="6794" spans="1:6" ht="54">
      <c r="A6794" s="201" t="s">
        <v>15416</v>
      </c>
      <c r="B6794" s="204" t="s">
        <v>15417</v>
      </c>
      <c r="C6794" s="201" t="s">
        <v>15247</v>
      </c>
      <c r="D6794" s="205" t="s">
        <v>4992</v>
      </c>
      <c r="E6794" s="202" t="s">
        <v>18406</v>
      </c>
      <c r="F6794" s="205" t="s">
        <v>9501</v>
      </c>
    </row>
    <row r="6795" spans="1:6" ht="54">
      <c r="A6795" s="201" t="s">
        <v>15418</v>
      </c>
      <c r="B6795" s="204" t="s">
        <v>15419</v>
      </c>
      <c r="C6795" s="201" t="s">
        <v>15247</v>
      </c>
      <c r="D6795" s="205" t="s">
        <v>1277</v>
      </c>
      <c r="E6795" s="202" t="s">
        <v>18406</v>
      </c>
      <c r="F6795" s="205" t="s">
        <v>17065</v>
      </c>
    </row>
    <row r="6796" spans="1:6" ht="40.5">
      <c r="A6796" s="201" t="s">
        <v>15420</v>
      </c>
      <c r="B6796" s="204" t="s">
        <v>15421</v>
      </c>
      <c r="C6796" s="201" t="s">
        <v>15275</v>
      </c>
      <c r="D6796" s="205" t="s">
        <v>14827</v>
      </c>
      <c r="E6796" s="202" t="s">
        <v>18406</v>
      </c>
      <c r="F6796" s="205" t="s">
        <v>25412</v>
      </c>
    </row>
    <row r="6797" spans="1:6" ht="40.5">
      <c r="A6797" s="201" t="s">
        <v>15422</v>
      </c>
      <c r="B6797" s="204" t="s">
        <v>15423</v>
      </c>
      <c r="C6797" s="201" t="s">
        <v>15275</v>
      </c>
      <c r="D6797" s="205" t="s">
        <v>17848</v>
      </c>
      <c r="E6797" s="202" t="s">
        <v>18406</v>
      </c>
      <c r="F6797" s="205" t="s">
        <v>25413</v>
      </c>
    </row>
    <row r="6798" spans="1:6" ht="40.5">
      <c r="A6798" s="201" t="s">
        <v>15425</v>
      </c>
      <c r="B6798" s="204" t="s">
        <v>15426</v>
      </c>
      <c r="C6798" s="201" t="s">
        <v>15275</v>
      </c>
      <c r="D6798" s="205" t="s">
        <v>14884</v>
      </c>
      <c r="E6798" s="202" t="s">
        <v>18406</v>
      </c>
      <c r="F6798" s="205" t="s">
        <v>6325</v>
      </c>
    </row>
    <row r="6799" spans="1:6" ht="40.5">
      <c r="A6799" s="201" t="s">
        <v>15427</v>
      </c>
      <c r="B6799" s="204" t="s">
        <v>15428</v>
      </c>
      <c r="C6799" s="201" t="s">
        <v>15315</v>
      </c>
      <c r="D6799" s="205" t="s">
        <v>17144</v>
      </c>
      <c r="E6799" s="202" t="s">
        <v>18406</v>
      </c>
      <c r="F6799" s="205" t="s">
        <v>10975</v>
      </c>
    </row>
    <row r="6800" spans="1:6" ht="40.5">
      <c r="A6800" s="201" t="s">
        <v>15430</v>
      </c>
      <c r="B6800" s="204" t="s">
        <v>15431</v>
      </c>
      <c r="C6800" s="201" t="s">
        <v>15315</v>
      </c>
      <c r="D6800" s="205" t="s">
        <v>12867</v>
      </c>
      <c r="E6800" s="202" t="s">
        <v>18406</v>
      </c>
      <c r="F6800" s="205" t="s">
        <v>18629</v>
      </c>
    </row>
    <row r="6801" spans="1:6" ht="40.5">
      <c r="A6801" s="201" t="s">
        <v>15432</v>
      </c>
      <c r="B6801" s="204" t="s">
        <v>15433</v>
      </c>
      <c r="C6801" s="201" t="s">
        <v>15315</v>
      </c>
      <c r="D6801" s="205" t="s">
        <v>5594</v>
      </c>
      <c r="E6801" s="202" t="s">
        <v>18406</v>
      </c>
      <c r="F6801" s="205" t="s">
        <v>5655</v>
      </c>
    </row>
    <row r="6802" spans="1:6" ht="27">
      <c r="A6802" s="201" t="s">
        <v>15434</v>
      </c>
      <c r="B6802" s="204" t="s">
        <v>15435</v>
      </c>
      <c r="C6802" s="201" t="s">
        <v>31</v>
      </c>
      <c r="D6802" s="205" t="s">
        <v>15310</v>
      </c>
      <c r="E6802" s="202" t="s">
        <v>18406</v>
      </c>
      <c r="F6802" s="205" t="s">
        <v>2327</v>
      </c>
    </row>
    <row r="6803" spans="1:6" ht="27">
      <c r="A6803" s="201" t="s">
        <v>15436</v>
      </c>
      <c r="B6803" s="204" t="s">
        <v>15437</v>
      </c>
      <c r="C6803" s="201" t="s">
        <v>31</v>
      </c>
      <c r="D6803" s="205" t="s">
        <v>15377</v>
      </c>
      <c r="E6803" s="202" t="s">
        <v>18406</v>
      </c>
      <c r="F6803" s="205" t="s">
        <v>2643</v>
      </c>
    </row>
    <row r="6804" spans="1:6" ht="40.5">
      <c r="A6804" s="201" t="s">
        <v>15438</v>
      </c>
      <c r="B6804" s="204" t="s">
        <v>15439</v>
      </c>
      <c r="C6804" s="201" t="s">
        <v>31</v>
      </c>
      <c r="D6804" s="205" t="s">
        <v>1163</v>
      </c>
      <c r="E6804" s="202" t="s">
        <v>18406</v>
      </c>
      <c r="F6804" s="205" t="s">
        <v>15861</v>
      </c>
    </row>
    <row r="6805" spans="1:6" ht="40.5">
      <c r="A6805" s="201" t="s">
        <v>15440</v>
      </c>
      <c r="B6805" s="204" t="s">
        <v>15441</v>
      </c>
      <c r="C6805" s="201" t="s">
        <v>31</v>
      </c>
      <c r="D6805" s="205" t="s">
        <v>716</v>
      </c>
      <c r="E6805" s="202" t="s">
        <v>18406</v>
      </c>
      <c r="F6805" s="205" t="s">
        <v>5781</v>
      </c>
    </row>
    <row r="6806" spans="1:6" ht="27">
      <c r="A6806" s="201">
        <v>99806</v>
      </c>
      <c r="B6806" s="204" t="s">
        <v>15442</v>
      </c>
      <c r="C6806" s="201" t="s">
        <v>31</v>
      </c>
      <c r="D6806" s="205">
        <v>0.76</v>
      </c>
      <c r="E6806" s="202" t="s">
        <v>18406</v>
      </c>
      <c r="F6806" s="205">
        <v>0.85</v>
      </c>
    </row>
    <row r="6807" spans="1:6" ht="40.5">
      <c r="A6807" s="201" t="s">
        <v>15443</v>
      </c>
      <c r="B6807" s="204" t="s">
        <v>15444</v>
      </c>
      <c r="C6807" s="201" t="s">
        <v>31</v>
      </c>
      <c r="D6807" s="205" t="s">
        <v>25414</v>
      </c>
      <c r="E6807" s="202" t="s">
        <v>18406</v>
      </c>
      <c r="F6807" s="205" t="s">
        <v>12298</v>
      </c>
    </row>
    <row r="6808" spans="1:6" ht="40.5">
      <c r="A6808" s="201" t="s">
        <v>15446</v>
      </c>
      <c r="B6808" s="204" t="s">
        <v>15447</v>
      </c>
      <c r="C6808" s="201" t="s">
        <v>31</v>
      </c>
      <c r="D6808" s="205" t="s">
        <v>25415</v>
      </c>
      <c r="E6808" s="202" t="s">
        <v>18406</v>
      </c>
      <c r="F6808" s="205" t="s">
        <v>1403</v>
      </c>
    </row>
    <row r="6809" spans="1:6" ht="27">
      <c r="A6809" s="201" t="s">
        <v>15449</v>
      </c>
      <c r="B6809" s="204" t="s">
        <v>15450</v>
      </c>
      <c r="C6809" s="201" t="s">
        <v>31</v>
      </c>
      <c r="D6809" s="205" t="s">
        <v>17324</v>
      </c>
      <c r="E6809" s="202" t="s">
        <v>18406</v>
      </c>
      <c r="F6809" s="205" t="s">
        <v>2017</v>
      </c>
    </row>
    <row r="6810" spans="1:6" ht="40.5">
      <c r="A6810" s="201" t="s">
        <v>15451</v>
      </c>
      <c r="B6810" s="204" t="s">
        <v>15452</v>
      </c>
      <c r="C6810" s="201" t="s">
        <v>31</v>
      </c>
      <c r="D6810" s="205" t="s">
        <v>1165</v>
      </c>
      <c r="E6810" s="202" t="s">
        <v>18406</v>
      </c>
      <c r="F6810" s="205" t="s">
        <v>2023</v>
      </c>
    </row>
    <row r="6811" spans="1:6" ht="27">
      <c r="A6811" s="201" t="s">
        <v>15453</v>
      </c>
      <c r="B6811" s="204" t="s">
        <v>15454</v>
      </c>
      <c r="C6811" s="201" t="s">
        <v>31</v>
      </c>
      <c r="D6811" s="205" t="s">
        <v>1339</v>
      </c>
      <c r="E6811" s="202" t="s">
        <v>18406</v>
      </c>
      <c r="F6811" s="205" t="s">
        <v>17310</v>
      </c>
    </row>
    <row r="6812" spans="1:6" ht="27">
      <c r="A6812" s="201" t="s">
        <v>15455</v>
      </c>
      <c r="B6812" s="204" t="s">
        <v>15456</v>
      </c>
      <c r="C6812" s="201" t="s">
        <v>31</v>
      </c>
      <c r="D6812" s="205" t="s">
        <v>19102</v>
      </c>
      <c r="E6812" s="202" t="s">
        <v>18406</v>
      </c>
      <c r="F6812" s="205" t="s">
        <v>1389</v>
      </c>
    </row>
    <row r="6813" spans="1:6" ht="40.5">
      <c r="A6813" s="201" t="s">
        <v>15458</v>
      </c>
      <c r="B6813" s="204" t="s">
        <v>15459</v>
      </c>
      <c r="C6813" s="201" t="s">
        <v>31</v>
      </c>
      <c r="D6813" s="205" t="s">
        <v>25416</v>
      </c>
      <c r="E6813" s="202" t="s">
        <v>18406</v>
      </c>
      <c r="F6813" s="205" t="s">
        <v>1498</v>
      </c>
    </row>
    <row r="6814" spans="1:6" ht="27">
      <c r="A6814" s="201" t="s">
        <v>15460</v>
      </c>
      <c r="B6814" s="204" t="s">
        <v>15461</v>
      </c>
      <c r="C6814" s="201" t="s">
        <v>31</v>
      </c>
      <c r="D6814" s="205" t="s">
        <v>24232</v>
      </c>
      <c r="E6814" s="202" t="s">
        <v>18406</v>
      </c>
      <c r="F6814" s="205" t="s">
        <v>15691</v>
      </c>
    </row>
    <row r="6815" spans="1:6" ht="40.5">
      <c r="A6815" s="201" t="s">
        <v>15462</v>
      </c>
      <c r="B6815" s="204" t="s">
        <v>15463</v>
      </c>
      <c r="C6815" s="201" t="s">
        <v>381</v>
      </c>
      <c r="D6815" s="205" t="s">
        <v>13726</v>
      </c>
      <c r="E6815" s="202" t="s">
        <v>18406</v>
      </c>
      <c r="F6815" s="205" t="s">
        <v>17513</v>
      </c>
    </row>
    <row r="6816" spans="1:6" ht="40.5">
      <c r="A6816" s="201" t="s">
        <v>15464</v>
      </c>
      <c r="B6816" s="204" t="s">
        <v>15465</v>
      </c>
      <c r="C6816" s="201" t="s">
        <v>381</v>
      </c>
      <c r="D6816" s="205" t="s">
        <v>8664</v>
      </c>
      <c r="E6816" s="202" t="s">
        <v>18406</v>
      </c>
      <c r="F6816" s="205" t="s">
        <v>7714</v>
      </c>
    </row>
    <row r="6817" spans="1:6" ht="40.5">
      <c r="A6817" s="201" t="s">
        <v>15466</v>
      </c>
      <c r="B6817" s="204" t="s">
        <v>15467</v>
      </c>
      <c r="C6817" s="201" t="s">
        <v>381</v>
      </c>
      <c r="D6817" s="205" t="s">
        <v>3003</v>
      </c>
      <c r="E6817" s="202" t="s">
        <v>18406</v>
      </c>
      <c r="F6817" s="205" t="s">
        <v>1079</v>
      </c>
    </row>
    <row r="6818" spans="1:6" ht="40.5">
      <c r="A6818" s="201" t="s">
        <v>15469</v>
      </c>
      <c r="B6818" s="204" t="s">
        <v>15470</v>
      </c>
      <c r="C6818" s="201" t="s">
        <v>381</v>
      </c>
      <c r="D6818" s="205" t="s">
        <v>3003</v>
      </c>
      <c r="E6818" s="202" t="s">
        <v>18406</v>
      </c>
      <c r="F6818" s="205" t="s">
        <v>1079</v>
      </c>
    </row>
    <row r="6819" spans="1:6" ht="27">
      <c r="A6819" s="201" t="s">
        <v>15471</v>
      </c>
      <c r="B6819" s="204" t="s">
        <v>15472</v>
      </c>
      <c r="C6819" s="201" t="s">
        <v>31</v>
      </c>
      <c r="D6819" s="205" t="s">
        <v>8772</v>
      </c>
      <c r="E6819" s="202" t="s">
        <v>18406</v>
      </c>
      <c r="F6819" s="205" t="s">
        <v>24323</v>
      </c>
    </row>
    <row r="6820" spans="1:6" ht="27">
      <c r="A6820" s="201" t="s">
        <v>15474</v>
      </c>
      <c r="B6820" s="204" t="s">
        <v>15475</v>
      </c>
      <c r="C6820" s="201" t="s">
        <v>31</v>
      </c>
      <c r="D6820" s="205" t="s">
        <v>17808</v>
      </c>
      <c r="E6820" s="202" t="s">
        <v>18406</v>
      </c>
      <c r="F6820" s="205" t="s">
        <v>17854</v>
      </c>
    </row>
    <row r="6821" spans="1:6" ht="27">
      <c r="A6821" s="201" t="s">
        <v>15477</v>
      </c>
      <c r="B6821" s="204" t="s">
        <v>15478</v>
      </c>
      <c r="C6821" s="201" t="s">
        <v>31</v>
      </c>
      <c r="D6821" s="205" t="s">
        <v>24701</v>
      </c>
      <c r="E6821" s="202" t="s">
        <v>18406</v>
      </c>
      <c r="F6821" s="205" t="s">
        <v>18499</v>
      </c>
    </row>
    <row r="6822" spans="1:6" ht="27">
      <c r="A6822" s="201" t="s">
        <v>15479</v>
      </c>
      <c r="B6822" s="204" t="s">
        <v>15480</v>
      </c>
      <c r="C6822" s="201" t="s">
        <v>31</v>
      </c>
      <c r="D6822" s="205" t="s">
        <v>1841</v>
      </c>
      <c r="E6822" s="202" t="s">
        <v>18406</v>
      </c>
      <c r="F6822" s="205" t="s">
        <v>1498</v>
      </c>
    </row>
    <row r="6823" spans="1:6" ht="27">
      <c r="A6823" s="201" t="s">
        <v>15482</v>
      </c>
      <c r="B6823" s="204" t="s">
        <v>15483</v>
      </c>
      <c r="C6823" s="201" t="s">
        <v>31</v>
      </c>
      <c r="D6823" s="205" t="s">
        <v>3301</v>
      </c>
      <c r="E6823" s="202" t="s">
        <v>18406</v>
      </c>
      <c r="F6823" s="205" t="s">
        <v>3017</v>
      </c>
    </row>
    <row r="6824" spans="1:6" ht="27">
      <c r="A6824" s="201" t="s">
        <v>15484</v>
      </c>
      <c r="B6824" s="204" t="s">
        <v>15485</v>
      </c>
      <c r="C6824" s="201" t="s">
        <v>31</v>
      </c>
      <c r="D6824" s="205" t="s">
        <v>20884</v>
      </c>
      <c r="E6824" s="202" t="s">
        <v>18406</v>
      </c>
      <c r="F6824" s="205" t="s">
        <v>1887</v>
      </c>
    </row>
    <row r="6825" spans="1:6" ht="27">
      <c r="A6825" s="201" t="s">
        <v>15486</v>
      </c>
      <c r="B6825" s="204" t="s">
        <v>15487</v>
      </c>
      <c r="C6825" s="201" t="s">
        <v>31</v>
      </c>
      <c r="D6825" s="205" t="s">
        <v>15448</v>
      </c>
      <c r="E6825" s="202" t="s">
        <v>18406</v>
      </c>
      <c r="F6825" s="205" t="s">
        <v>2673</v>
      </c>
    </row>
    <row r="6826" spans="1:6" ht="27">
      <c r="A6826" s="201" t="s">
        <v>15489</v>
      </c>
      <c r="B6826" s="204" t="s">
        <v>15490</v>
      </c>
      <c r="C6826" s="201" t="s">
        <v>31</v>
      </c>
      <c r="D6826" s="205" t="s">
        <v>17075</v>
      </c>
      <c r="E6826" s="202" t="s">
        <v>18406</v>
      </c>
      <c r="F6826" s="205" t="s">
        <v>2868</v>
      </c>
    </row>
    <row r="6827" spans="1:6" ht="67.5">
      <c r="A6827" s="201" t="s">
        <v>15491</v>
      </c>
      <c r="B6827" s="204" t="s">
        <v>15492</v>
      </c>
      <c r="C6827" s="201" t="s">
        <v>217</v>
      </c>
      <c r="D6827" s="205" t="s">
        <v>4775</v>
      </c>
      <c r="E6827" s="202" t="s">
        <v>18406</v>
      </c>
      <c r="F6827" s="205" t="s">
        <v>25417</v>
      </c>
    </row>
    <row r="6828" spans="1:6" ht="67.5">
      <c r="A6828" s="201" t="s">
        <v>15493</v>
      </c>
      <c r="B6828" s="204" t="s">
        <v>15494</v>
      </c>
      <c r="C6828" s="201" t="s">
        <v>217</v>
      </c>
      <c r="D6828" s="205" t="s">
        <v>25418</v>
      </c>
      <c r="E6828" s="202" t="s">
        <v>18406</v>
      </c>
      <c r="F6828" s="205" t="s">
        <v>17991</v>
      </c>
    </row>
    <row r="6829" spans="1:6" ht="67.5">
      <c r="A6829" s="201" t="s">
        <v>15495</v>
      </c>
      <c r="B6829" s="204" t="s">
        <v>15496</v>
      </c>
      <c r="C6829" s="201" t="s">
        <v>217</v>
      </c>
      <c r="D6829" s="205" t="s">
        <v>18011</v>
      </c>
      <c r="E6829" s="202" t="s">
        <v>18406</v>
      </c>
      <c r="F6829" s="205" t="s">
        <v>21040</v>
      </c>
    </row>
    <row r="6830" spans="1:6" ht="67.5">
      <c r="A6830" s="201" t="s">
        <v>15497</v>
      </c>
      <c r="B6830" s="204" t="s">
        <v>15498</v>
      </c>
      <c r="C6830" s="201" t="s">
        <v>217</v>
      </c>
      <c r="D6830" s="205" t="s">
        <v>17549</v>
      </c>
      <c r="E6830" s="202" t="s">
        <v>18406</v>
      </c>
      <c r="F6830" s="205" t="s">
        <v>25419</v>
      </c>
    </row>
    <row r="6831" spans="1:6" ht="54">
      <c r="A6831" s="201" t="s">
        <v>15499</v>
      </c>
      <c r="B6831" s="204" t="s">
        <v>15500</v>
      </c>
      <c r="C6831" s="201" t="s">
        <v>217</v>
      </c>
      <c r="D6831" s="205" t="s">
        <v>25420</v>
      </c>
      <c r="E6831" s="202" t="s">
        <v>18406</v>
      </c>
      <c r="F6831" s="205" t="s">
        <v>1542</v>
      </c>
    </row>
    <row r="6832" spans="1:6" ht="67.5">
      <c r="A6832" s="201" t="s">
        <v>15501</v>
      </c>
      <c r="B6832" s="204" t="s">
        <v>15502</v>
      </c>
      <c r="C6832" s="201" t="s">
        <v>217</v>
      </c>
      <c r="D6832" s="205" t="s">
        <v>4999</v>
      </c>
      <c r="E6832" s="202" t="s">
        <v>18406</v>
      </c>
      <c r="F6832" s="205" t="s">
        <v>17972</v>
      </c>
    </row>
    <row r="6833" spans="1:6" ht="67.5">
      <c r="A6833" s="201" t="s">
        <v>15503</v>
      </c>
      <c r="B6833" s="204" t="s">
        <v>15504</v>
      </c>
      <c r="C6833" s="201" t="s">
        <v>217</v>
      </c>
      <c r="D6833" s="205" t="s">
        <v>17605</v>
      </c>
      <c r="E6833" s="202" t="s">
        <v>18406</v>
      </c>
      <c r="F6833" s="205" t="s">
        <v>22897</v>
      </c>
    </row>
    <row r="6834" spans="1:6" ht="54">
      <c r="A6834" s="201" t="s">
        <v>15505</v>
      </c>
      <c r="B6834" s="204" t="s">
        <v>15506</v>
      </c>
      <c r="C6834" s="201" t="s">
        <v>217</v>
      </c>
      <c r="D6834" s="205" t="s">
        <v>22326</v>
      </c>
      <c r="E6834" s="202" t="s">
        <v>18406</v>
      </c>
      <c r="F6834" s="205" t="s">
        <v>25421</v>
      </c>
    </row>
    <row r="6835" spans="1:6" ht="67.5">
      <c r="A6835" s="201" t="s">
        <v>15507</v>
      </c>
      <c r="B6835" s="204" t="s">
        <v>15508</v>
      </c>
      <c r="C6835" s="201" t="s">
        <v>217</v>
      </c>
      <c r="D6835" s="205" t="s">
        <v>17529</v>
      </c>
      <c r="E6835" s="202" t="s">
        <v>18406</v>
      </c>
      <c r="F6835" s="205" t="s">
        <v>23225</v>
      </c>
    </row>
    <row r="6836" spans="1:6" ht="94.5">
      <c r="A6836" s="201" t="s">
        <v>15509</v>
      </c>
      <c r="B6836" s="204" t="s">
        <v>15510</v>
      </c>
      <c r="C6836" s="201" t="s">
        <v>217</v>
      </c>
      <c r="D6836" s="205" t="s">
        <v>25422</v>
      </c>
      <c r="E6836" s="202" t="s">
        <v>18406</v>
      </c>
      <c r="F6836" s="205" t="s">
        <v>17384</v>
      </c>
    </row>
    <row r="6837" spans="1:6" ht="94.5">
      <c r="A6837" s="201" t="s">
        <v>15511</v>
      </c>
      <c r="B6837" s="204" t="s">
        <v>15512</v>
      </c>
      <c r="C6837" s="201" t="s">
        <v>217</v>
      </c>
      <c r="D6837" s="205" t="s">
        <v>15513</v>
      </c>
      <c r="E6837" s="202" t="s">
        <v>18406</v>
      </c>
      <c r="F6837" s="205" t="s">
        <v>23969</v>
      </c>
    </row>
    <row r="6838" spans="1:6" ht="94.5">
      <c r="A6838" s="201" t="s">
        <v>15514</v>
      </c>
      <c r="B6838" s="204" t="s">
        <v>15515</v>
      </c>
      <c r="C6838" s="201" t="s">
        <v>217</v>
      </c>
      <c r="D6838" s="205" t="s">
        <v>20977</v>
      </c>
      <c r="E6838" s="202" t="s">
        <v>18406</v>
      </c>
      <c r="F6838" s="205" t="s">
        <v>13273</v>
      </c>
    </row>
    <row r="6839" spans="1:6" ht="94.5">
      <c r="A6839" s="201" t="s">
        <v>15516</v>
      </c>
      <c r="B6839" s="204" t="s">
        <v>15517</v>
      </c>
      <c r="C6839" s="201" t="s">
        <v>217</v>
      </c>
      <c r="D6839" s="205" t="s">
        <v>25423</v>
      </c>
      <c r="E6839" s="202" t="s">
        <v>18406</v>
      </c>
      <c r="F6839" s="205" t="s">
        <v>17083</v>
      </c>
    </row>
    <row r="6840" spans="1:6" ht="40.5">
      <c r="A6840" s="201" t="s">
        <v>15518</v>
      </c>
      <c r="B6840" s="204" t="s">
        <v>15519</v>
      </c>
      <c r="C6840" s="201" t="s">
        <v>31</v>
      </c>
      <c r="D6840" s="205" t="s">
        <v>7032</v>
      </c>
      <c r="E6840" s="202" t="s">
        <v>18406</v>
      </c>
      <c r="F6840" s="205" t="s">
        <v>16667</v>
      </c>
    </row>
    <row r="6841" spans="1:6" ht="40.5">
      <c r="A6841" s="201" t="s">
        <v>15520</v>
      </c>
      <c r="B6841" s="204" t="s">
        <v>15521</v>
      </c>
      <c r="C6841" s="201" t="s">
        <v>31</v>
      </c>
      <c r="D6841" s="205" t="s">
        <v>17518</v>
      </c>
      <c r="E6841" s="202" t="s">
        <v>18406</v>
      </c>
      <c r="F6841" s="205" t="s">
        <v>21651</v>
      </c>
    </row>
    <row r="6842" spans="1:6" ht="40.5">
      <c r="A6842" s="201" t="s">
        <v>15522</v>
      </c>
      <c r="B6842" s="204" t="s">
        <v>15523</v>
      </c>
      <c r="C6842" s="201" t="s">
        <v>31</v>
      </c>
      <c r="D6842" s="205" t="s">
        <v>25424</v>
      </c>
      <c r="E6842" s="202" t="s">
        <v>18406</v>
      </c>
      <c r="F6842" s="205" t="s">
        <v>25425</v>
      </c>
    </row>
    <row r="6843" spans="1:6" ht="27">
      <c r="A6843" s="201" t="s">
        <v>15524</v>
      </c>
      <c r="B6843" s="204" t="s">
        <v>15525</v>
      </c>
      <c r="C6843" s="201" t="s">
        <v>31</v>
      </c>
      <c r="D6843" s="205" t="s">
        <v>2775</v>
      </c>
      <c r="E6843" s="202" t="s">
        <v>18406</v>
      </c>
      <c r="F6843" s="205" t="s">
        <v>2298</v>
      </c>
    </row>
    <row r="6844" spans="1:6" ht="40.5">
      <c r="A6844" s="201" t="s">
        <v>15526</v>
      </c>
      <c r="B6844" s="204" t="s">
        <v>15527</v>
      </c>
      <c r="C6844" s="201" t="s">
        <v>31</v>
      </c>
      <c r="D6844" s="205" t="s">
        <v>1998</v>
      </c>
      <c r="E6844" s="202" t="s">
        <v>18406</v>
      </c>
      <c r="F6844" s="205" t="s">
        <v>1720</v>
      </c>
    </row>
    <row r="6845" spans="1:6" ht="40.5">
      <c r="A6845" s="201" t="s">
        <v>15528</v>
      </c>
      <c r="B6845" s="204" t="s">
        <v>15529</v>
      </c>
      <c r="C6845" s="201" t="s">
        <v>31</v>
      </c>
      <c r="D6845" s="205" t="s">
        <v>2485</v>
      </c>
      <c r="E6845" s="202" t="s">
        <v>18406</v>
      </c>
      <c r="F6845" s="205" t="s">
        <v>2485</v>
      </c>
    </row>
    <row r="6846" spans="1:6" ht="27">
      <c r="A6846" s="201" t="s">
        <v>15530</v>
      </c>
      <c r="B6846" s="204" t="s">
        <v>15531</v>
      </c>
      <c r="C6846" s="201" t="s">
        <v>381</v>
      </c>
      <c r="D6846" s="205" t="s">
        <v>25426</v>
      </c>
      <c r="E6846" s="202" t="s">
        <v>18406</v>
      </c>
      <c r="F6846" s="205" t="s">
        <v>17351</v>
      </c>
    </row>
    <row r="6847" spans="1:6" ht="27">
      <c r="A6847" s="201" t="s">
        <v>15532</v>
      </c>
      <c r="B6847" s="204" t="s">
        <v>15533</v>
      </c>
      <c r="C6847" s="201" t="s">
        <v>31</v>
      </c>
      <c r="D6847" s="205" t="s">
        <v>17755</v>
      </c>
      <c r="E6847" s="202" t="s">
        <v>18406</v>
      </c>
      <c r="F6847" s="205" t="s">
        <v>6299</v>
      </c>
    </row>
    <row r="6848" spans="1:6" ht="67.5">
      <c r="A6848" s="201" t="s">
        <v>15534</v>
      </c>
      <c r="B6848" s="204" t="s">
        <v>15535</v>
      </c>
      <c r="C6848" s="201" t="s">
        <v>31</v>
      </c>
      <c r="D6848" s="205" t="s">
        <v>5790</v>
      </c>
      <c r="E6848" s="202" t="s">
        <v>18406</v>
      </c>
      <c r="F6848" s="205" t="s">
        <v>17285</v>
      </c>
    </row>
    <row r="6849" spans="1:6" ht="40.5">
      <c r="A6849" s="201">
        <v>97064</v>
      </c>
      <c r="B6849" s="204" t="s">
        <v>15536</v>
      </c>
      <c r="C6849" s="201" t="s">
        <v>217</v>
      </c>
      <c r="D6849" s="306">
        <v>19.7</v>
      </c>
      <c r="E6849" s="202" t="s">
        <v>18406</v>
      </c>
      <c r="F6849" s="205">
        <v>22.15</v>
      </c>
    </row>
    <row r="6850" spans="1:6" ht="40.5">
      <c r="A6850" s="201" t="s">
        <v>15537</v>
      </c>
      <c r="B6850" s="204" t="s">
        <v>15538</v>
      </c>
      <c r="C6850" s="201" t="s">
        <v>26</v>
      </c>
      <c r="D6850" s="205" t="s">
        <v>10457</v>
      </c>
      <c r="E6850" s="202" t="s">
        <v>18406</v>
      </c>
      <c r="F6850" s="205" t="s">
        <v>12317</v>
      </c>
    </row>
    <row r="6851" spans="1:6" ht="40.5">
      <c r="A6851" s="201" t="s">
        <v>15540</v>
      </c>
      <c r="B6851" s="204" t="s">
        <v>15541</v>
      </c>
      <c r="C6851" s="201" t="s">
        <v>31</v>
      </c>
      <c r="D6851" s="205" t="s">
        <v>25427</v>
      </c>
      <c r="E6851" s="202" t="s">
        <v>18406</v>
      </c>
      <c r="F6851" s="205" t="s">
        <v>25428</v>
      </c>
    </row>
    <row r="6852" spans="1:6" ht="54">
      <c r="A6852" s="201" t="s">
        <v>15542</v>
      </c>
      <c r="B6852" s="204" t="s">
        <v>15543</v>
      </c>
      <c r="C6852" s="201" t="s">
        <v>217</v>
      </c>
      <c r="D6852" s="205" t="s">
        <v>25429</v>
      </c>
      <c r="E6852" s="202" t="s">
        <v>18406</v>
      </c>
      <c r="F6852" s="205" t="s">
        <v>25430</v>
      </c>
    </row>
    <row r="6853" spans="1:6" ht="40.5">
      <c r="A6853" s="201" t="s">
        <v>15544</v>
      </c>
      <c r="B6853" s="204" t="s">
        <v>15545</v>
      </c>
      <c r="C6853" s="201" t="s">
        <v>26</v>
      </c>
      <c r="D6853" s="205" t="s">
        <v>25431</v>
      </c>
      <c r="E6853" s="202" t="s">
        <v>18406</v>
      </c>
      <c r="F6853" s="205" t="s">
        <v>25432</v>
      </c>
    </row>
    <row r="6854" spans="1:6" ht="40.5">
      <c r="A6854" s="201">
        <v>97622</v>
      </c>
      <c r="B6854" s="204" t="s">
        <v>15546</v>
      </c>
      <c r="C6854" s="201" t="s">
        <v>26</v>
      </c>
      <c r="D6854" s="205">
        <v>49.84</v>
      </c>
      <c r="E6854" s="202" t="s">
        <v>18406</v>
      </c>
      <c r="F6854" s="205">
        <v>55.43</v>
      </c>
    </row>
    <row r="6855" spans="1:6" ht="40.5">
      <c r="A6855" s="201" t="s">
        <v>15548</v>
      </c>
      <c r="B6855" s="204" t="s">
        <v>15549</v>
      </c>
      <c r="C6855" s="201" t="s">
        <v>26</v>
      </c>
      <c r="D6855" s="205" t="s">
        <v>17745</v>
      </c>
      <c r="E6855" s="202" t="s">
        <v>18406</v>
      </c>
      <c r="F6855" s="205" t="s">
        <v>25433</v>
      </c>
    </row>
    <row r="6856" spans="1:6" ht="40.5">
      <c r="A6856" s="201" t="s">
        <v>15550</v>
      </c>
      <c r="B6856" s="204" t="s">
        <v>15551</v>
      </c>
      <c r="C6856" s="201" t="s">
        <v>26</v>
      </c>
      <c r="D6856" s="205" t="s">
        <v>25028</v>
      </c>
      <c r="E6856" s="202" t="s">
        <v>18406</v>
      </c>
      <c r="F6856" s="205" t="s">
        <v>25434</v>
      </c>
    </row>
    <row r="6857" spans="1:6" ht="40.5">
      <c r="A6857" s="201" t="s">
        <v>15552</v>
      </c>
      <c r="B6857" s="204" t="s">
        <v>15553</v>
      </c>
      <c r="C6857" s="201" t="s">
        <v>26</v>
      </c>
      <c r="D6857" s="205" t="s">
        <v>17544</v>
      </c>
      <c r="E6857" s="202" t="s">
        <v>18406</v>
      </c>
      <c r="F6857" s="205" t="s">
        <v>19771</v>
      </c>
    </row>
    <row r="6858" spans="1:6" ht="40.5">
      <c r="A6858" s="201" t="s">
        <v>15555</v>
      </c>
      <c r="B6858" s="204" t="s">
        <v>15556</v>
      </c>
      <c r="C6858" s="201" t="s">
        <v>26</v>
      </c>
      <c r="D6858" s="205" t="s">
        <v>25435</v>
      </c>
      <c r="E6858" s="202" t="s">
        <v>18406</v>
      </c>
      <c r="F6858" s="205" t="s">
        <v>25436</v>
      </c>
    </row>
    <row r="6859" spans="1:6" ht="54">
      <c r="A6859" s="201" t="s">
        <v>15557</v>
      </c>
      <c r="B6859" s="204" t="s">
        <v>15558</v>
      </c>
      <c r="C6859" s="201" t="s">
        <v>26</v>
      </c>
      <c r="D6859" s="205" t="s">
        <v>25437</v>
      </c>
      <c r="E6859" s="202" t="s">
        <v>18406</v>
      </c>
      <c r="F6859" s="205" t="s">
        <v>25438</v>
      </c>
    </row>
    <row r="6860" spans="1:6" ht="27">
      <c r="A6860" s="201">
        <v>97628</v>
      </c>
      <c r="B6860" s="204" t="s">
        <v>15559</v>
      </c>
      <c r="C6860" s="201" t="s">
        <v>26</v>
      </c>
      <c r="D6860" s="205">
        <v>246.32</v>
      </c>
      <c r="E6860" s="202" t="s">
        <v>18406</v>
      </c>
      <c r="F6860" s="205">
        <v>273.93</v>
      </c>
    </row>
    <row r="6861" spans="1:6" ht="40.5">
      <c r="A6861" s="201" t="s">
        <v>15560</v>
      </c>
      <c r="B6861" s="204" t="s">
        <v>15561</v>
      </c>
      <c r="C6861" s="201" t="s">
        <v>26</v>
      </c>
      <c r="D6861" s="205" t="s">
        <v>25439</v>
      </c>
      <c r="E6861" s="202" t="s">
        <v>18406</v>
      </c>
      <c r="F6861" s="205" t="s">
        <v>14164</v>
      </c>
    </row>
    <row r="6862" spans="1:6" ht="27">
      <c r="A6862" s="201">
        <v>97631</v>
      </c>
      <c r="B6862" s="204" t="s">
        <v>15562</v>
      </c>
      <c r="C6862" s="201" t="s">
        <v>31</v>
      </c>
      <c r="D6862" s="205">
        <v>2.89</v>
      </c>
      <c r="E6862" s="202" t="s">
        <v>18406</v>
      </c>
      <c r="F6862" s="205">
        <v>3.23</v>
      </c>
    </row>
    <row r="6863" spans="1:6" ht="27">
      <c r="A6863" s="201" t="s">
        <v>15563</v>
      </c>
      <c r="B6863" s="204" t="s">
        <v>15564</v>
      </c>
      <c r="C6863" s="201" t="s">
        <v>217</v>
      </c>
      <c r="D6863" s="205" t="s">
        <v>17854</v>
      </c>
      <c r="E6863" s="202" t="s">
        <v>18406</v>
      </c>
      <c r="F6863" s="205" t="s">
        <v>2441</v>
      </c>
    </row>
    <row r="6864" spans="1:6" ht="40.5">
      <c r="A6864" s="201">
        <v>97633</v>
      </c>
      <c r="B6864" s="204" t="s">
        <v>15566</v>
      </c>
      <c r="C6864" s="201" t="s">
        <v>31</v>
      </c>
      <c r="D6864" s="205">
        <v>19.78</v>
      </c>
      <c r="E6864" s="202" t="s">
        <v>18406</v>
      </c>
      <c r="F6864" s="205">
        <v>22.04</v>
      </c>
    </row>
    <row r="6865" spans="1:6" ht="40.5">
      <c r="A6865" s="201" t="s">
        <v>15567</v>
      </c>
      <c r="B6865" s="204" t="s">
        <v>15568</v>
      </c>
      <c r="C6865" s="201" t="s">
        <v>31</v>
      </c>
      <c r="D6865" s="205" t="s">
        <v>10114</v>
      </c>
      <c r="E6865" s="202" t="s">
        <v>18406</v>
      </c>
      <c r="F6865" s="205" t="s">
        <v>5658</v>
      </c>
    </row>
    <row r="6866" spans="1:6" ht="40.5">
      <c r="A6866" s="201" t="s">
        <v>15569</v>
      </c>
      <c r="B6866" s="204" t="s">
        <v>15570</v>
      </c>
      <c r="C6866" s="201" t="s">
        <v>31</v>
      </c>
      <c r="D6866" s="205" t="s">
        <v>12683</v>
      </c>
      <c r="E6866" s="202" t="s">
        <v>18406</v>
      </c>
      <c r="F6866" s="205" t="s">
        <v>21759</v>
      </c>
    </row>
    <row r="6867" spans="1:6" ht="40.5">
      <c r="A6867" s="201" t="s">
        <v>15572</v>
      </c>
      <c r="B6867" s="204" t="s">
        <v>15573</v>
      </c>
      <c r="C6867" s="201" t="s">
        <v>31</v>
      </c>
      <c r="D6867" s="205" t="s">
        <v>21651</v>
      </c>
      <c r="E6867" s="202" t="s">
        <v>18406</v>
      </c>
      <c r="F6867" s="205" t="s">
        <v>17829</v>
      </c>
    </row>
    <row r="6868" spans="1:6" ht="40.5">
      <c r="A6868" s="201" t="s">
        <v>15575</v>
      </c>
      <c r="B6868" s="204" t="s">
        <v>15576</v>
      </c>
      <c r="C6868" s="201" t="s">
        <v>31</v>
      </c>
      <c r="D6868" s="205" t="s">
        <v>1746</v>
      </c>
      <c r="E6868" s="202" t="s">
        <v>18406</v>
      </c>
      <c r="F6868" s="205" t="s">
        <v>25440</v>
      </c>
    </row>
    <row r="6869" spans="1:6" ht="40.5">
      <c r="A6869" s="201" t="s">
        <v>15577</v>
      </c>
      <c r="B6869" s="204" t="s">
        <v>15578</v>
      </c>
      <c r="C6869" s="201" t="s">
        <v>31</v>
      </c>
      <c r="D6869" s="205" t="s">
        <v>8587</v>
      </c>
      <c r="E6869" s="202" t="s">
        <v>18406</v>
      </c>
      <c r="F6869" s="205" t="s">
        <v>9436</v>
      </c>
    </row>
    <row r="6870" spans="1:6" ht="40.5">
      <c r="A6870" s="201" t="s">
        <v>15579</v>
      </c>
      <c r="B6870" s="204" t="s">
        <v>15580</v>
      </c>
      <c r="C6870" s="201" t="s">
        <v>31</v>
      </c>
      <c r="D6870" s="205" t="s">
        <v>2746</v>
      </c>
      <c r="E6870" s="202" t="s">
        <v>18406</v>
      </c>
      <c r="F6870" s="205" t="s">
        <v>12092</v>
      </c>
    </row>
    <row r="6871" spans="1:6" ht="40.5">
      <c r="A6871" s="201" t="s">
        <v>15581</v>
      </c>
      <c r="B6871" s="204" t="s">
        <v>15582</v>
      </c>
      <c r="C6871" s="201" t="s">
        <v>31</v>
      </c>
      <c r="D6871" s="205" t="s">
        <v>12262</v>
      </c>
      <c r="E6871" s="202" t="s">
        <v>18406</v>
      </c>
      <c r="F6871" s="205" t="s">
        <v>18040</v>
      </c>
    </row>
    <row r="6872" spans="1:6" ht="27">
      <c r="A6872" s="201">
        <v>97641</v>
      </c>
      <c r="B6872" s="204" t="s">
        <v>15583</v>
      </c>
      <c r="C6872" s="201" t="s">
        <v>31</v>
      </c>
      <c r="D6872" s="205">
        <v>4.3499999999999996</v>
      </c>
      <c r="E6872" s="202" t="s">
        <v>18406</v>
      </c>
      <c r="F6872" s="205">
        <v>4.8499999999999996</v>
      </c>
    </row>
    <row r="6873" spans="1:6" ht="40.5">
      <c r="A6873" s="201" t="s">
        <v>15584</v>
      </c>
      <c r="B6873" s="204" t="s">
        <v>15585</v>
      </c>
      <c r="C6873" s="201" t="s">
        <v>31</v>
      </c>
      <c r="D6873" s="205" t="s">
        <v>25405</v>
      </c>
      <c r="E6873" s="202" t="s">
        <v>18406</v>
      </c>
      <c r="F6873" s="205" t="s">
        <v>6530</v>
      </c>
    </row>
    <row r="6874" spans="1:6" ht="40.5">
      <c r="A6874" s="201" t="s">
        <v>15586</v>
      </c>
      <c r="B6874" s="204" t="s">
        <v>15587</v>
      </c>
      <c r="C6874" s="201" t="s">
        <v>31</v>
      </c>
      <c r="D6874" s="205" t="s">
        <v>25129</v>
      </c>
      <c r="E6874" s="202" t="s">
        <v>18406</v>
      </c>
      <c r="F6874" s="205" t="s">
        <v>19364</v>
      </c>
    </row>
    <row r="6875" spans="1:6" ht="27">
      <c r="A6875" s="201">
        <v>97644</v>
      </c>
      <c r="B6875" s="204" t="s">
        <v>15589</v>
      </c>
      <c r="C6875" s="201" t="s">
        <v>31</v>
      </c>
      <c r="D6875" s="205">
        <v>8.0500000000000007</v>
      </c>
      <c r="E6875" s="202" t="s">
        <v>18406</v>
      </c>
      <c r="F6875" s="205">
        <v>8.9700000000000006</v>
      </c>
    </row>
    <row r="6876" spans="1:6" ht="27">
      <c r="A6876" s="201">
        <v>97645</v>
      </c>
      <c r="B6876" s="204" t="s">
        <v>15590</v>
      </c>
      <c r="C6876" s="201" t="s">
        <v>31</v>
      </c>
      <c r="D6876" s="205">
        <v>30.26</v>
      </c>
      <c r="E6876" s="202" t="s">
        <v>18406</v>
      </c>
      <c r="F6876" s="306">
        <v>32.799999999999997</v>
      </c>
    </row>
    <row r="6877" spans="1:6" ht="40.5">
      <c r="A6877" s="201">
        <v>97647</v>
      </c>
      <c r="B6877" s="204" t="s">
        <v>15592</v>
      </c>
      <c r="C6877" s="201" t="s">
        <v>31</v>
      </c>
      <c r="D6877" s="205">
        <v>2.99</v>
      </c>
      <c r="E6877" s="202" t="s">
        <v>18406</v>
      </c>
      <c r="F6877" s="205">
        <v>3.33</v>
      </c>
    </row>
    <row r="6878" spans="1:6" ht="40.5">
      <c r="A6878" s="201" t="s">
        <v>15593</v>
      </c>
      <c r="B6878" s="204" t="s">
        <v>15594</v>
      </c>
      <c r="C6878" s="201" t="s">
        <v>31</v>
      </c>
      <c r="D6878" s="205" t="s">
        <v>24232</v>
      </c>
      <c r="E6878" s="202" t="s">
        <v>18406</v>
      </c>
      <c r="F6878" s="205" t="s">
        <v>15691</v>
      </c>
    </row>
    <row r="6879" spans="1:6" ht="54">
      <c r="A6879" s="201" t="s">
        <v>15595</v>
      </c>
      <c r="B6879" s="204" t="s">
        <v>15596</v>
      </c>
      <c r="C6879" s="201" t="s">
        <v>31</v>
      </c>
      <c r="D6879" s="205" t="s">
        <v>15348</v>
      </c>
      <c r="E6879" s="202" t="s">
        <v>18406</v>
      </c>
      <c r="F6879" s="205" t="s">
        <v>1375</v>
      </c>
    </row>
    <row r="6880" spans="1:6" ht="40.5">
      <c r="A6880" s="201">
        <v>97650</v>
      </c>
      <c r="B6880" s="204" t="s">
        <v>15598</v>
      </c>
      <c r="C6880" s="201" t="s">
        <v>31</v>
      </c>
      <c r="D6880" s="205">
        <v>6.44</v>
      </c>
      <c r="E6880" s="202" t="s">
        <v>18406</v>
      </c>
      <c r="F6880" s="205">
        <v>7.17</v>
      </c>
    </row>
    <row r="6881" spans="1:6" ht="40.5">
      <c r="A6881" s="201" t="s">
        <v>15599</v>
      </c>
      <c r="B6881" s="204" t="s">
        <v>15600</v>
      </c>
      <c r="C6881" s="201" t="s">
        <v>381</v>
      </c>
      <c r="D6881" s="205" t="s">
        <v>25122</v>
      </c>
      <c r="E6881" s="202" t="s">
        <v>18406</v>
      </c>
      <c r="F6881" s="205" t="s">
        <v>1932</v>
      </c>
    </row>
    <row r="6882" spans="1:6" ht="40.5">
      <c r="A6882" s="201" t="s">
        <v>15602</v>
      </c>
      <c r="B6882" s="204" t="s">
        <v>15603</v>
      </c>
      <c r="C6882" s="201" t="s">
        <v>381</v>
      </c>
      <c r="D6882" s="205" t="s">
        <v>25441</v>
      </c>
      <c r="E6882" s="202" t="s">
        <v>18406</v>
      </c>
      <c r="F6882" s="205" t="s">
        <v>25442</v>
      </c>
    </row>
    <row r="6883" spans="1:6" ht="40.5">
      <c r="A6883" s="201" t="s">
        <v>15604</v>
      </c>
      <c r="B6883" s="204" t="s">
        <v>15605</v>
      </c>
      <c r="C6883" s="201" t="s">
        <v>381</v>
      </c>
      <c r="D6883" s="205" t="s">
        <v>25443</v>
      </c>
      <c r="E6883" s="202" t="s">
        <v>18406</v>
      </c>
      <c r="F6883" s="205" t="s">
        <v>25444</v>
      </c>
    </row>
    <row r="6884" spans="1:6" ht="54">
      <c r="A6884" s="201" t="s">
        <v>15606</v>
      </c>
      <c r="B6884" s="204" t="s">
        <v>15607</v>
      </c>
      <c r="C6884" s="201" t="s">
        <v>381</v>
      </c>
      <c r="D6884" s="205" t="s">
        <v>25445</v>
      </c>
      <c r="E6884" s="202" t="s">
        <v>18406</v>
      </c>
      <c r="F6884" s="205" t="s">
        <v>25446</v>
      </c>
    </row>
    <row r="6885" spans="1:6" ht="40.5">
      <c r="A6885" s="201" t="s">
        <v>15609</v>
      </c>
      <c r="B6885" s="204" t="s">
        <v>15610</v>
      </c>
      <c r="C6885" s="201" t="s">
        <v>31</v>
      </c>
      <c r="D6885" s="205" t="s">
        <v>16800</v>
      </c>
      <c r="E6885" s="202" t="s">
        <v>18406</v>
      </c>
      <c r="F6885" s="205" t="s">
        <v>17966</v>
      </c>
    </row>
    <row r="6886" spans="1:6" ht="40.5">
      <c r="A6886" s="201" t="s">
        <v>15612</v>
      </c>
      <c r="B6886" s="204" t="s">
        <v>15613</v>
      </c>
      <c r="C6886" s="201" t="s">
        <v>381</v>
      </c>
      <c r="D6886" s="205" t="s">
        <v>25447</v>
      </c>
      <c r="E6886" s="202" t="s">
        <v>18406</v>
      </c>
      <c r="F6886" s="205" t="s">
        <v>25448</v>
      </c>
    </row>
    <row r="6887" spans="1:6" ht="40.5">
      <c r="A6887" s="201" t="s">
        <v>15614</v>
      </c>
      <c r="B6887" s="204" t="s">
        <v>15615</v>
      </c>
      <c r="C6887" s="201" t="s">
        <v>381</v>
      </c>
      <c r="D6887" s="205" t="s">
        <v>25449</v>
      </c>
      <c r="E6887" s="202" t="s">
        <v>18406</v>
      </c>
      <c r="F6887" s="205" t="s">
        <v>25450</v>
      </c>
    </row>
    <row r="6888" spans="1:6" ht="40.5">
      <c r="A6888" s="201" t="s">
        <v>15616</v>
      </c>
      <c r="B6888" s="204" t="s">
        <v>15617</v>
      </c>
      <c r="C6888" s="201" t="s">
        <v>381</v>
      </c>
      <c r="D6888" s="205" t="s">
        <v>25451</v>
      </c>
      <c r="E6888" s="202" t="s">
        <v>18406</v>
      </c>
      <c r="F6888" s="205" t="s">
        <v>25452</v>
      </c>
    </row>
    <row r="6889" spans="1:6" ht="54">
      <c r="A6889" s="201" t="s">
        <v>15618</v>
      </c>
      <c r="B6889" s="204" t="s">
        <v>15619</v>
      </c>
      <c r="C6889" s="201" t="s">
        <v>381</v>
      </c>
      <c r="D6889" s="205" t="s">
        <v>25453</v>
      </c>
      <c r="E6889" s="202" t="s">
        <v>18406</v>
      </c>
      <c r="F6889" s="205" t="s">
        <v>25454</v>
      </c>
    </row>
    <row r="6890" spans="1:6" ht="40.5">
      <c r="A6890" s="201">
        <v>97660</v>
      </c>
      <c r="B6890" s="204" t="s">
        <v>15620</v>
      </c>
      <c r="C6890" s="201" t="s">
        <v>381</v>
      </c>
      <c r="D6890" s="205">
        <v>0.56999999999999995</v>
      </c>
      <c r="E6890" s="202" t="s">
        <v>18406</v>
      </c>
      <c r="F6890" s="205">
        <v>0.64</v>
      </c>
    </row>
    <row r="6891" spans="1:6" ht="27">
      <c r="A6891" s="201">
        <v>97661</v>
      </c>
      <c r="B6891" s="204" t="s">
        <v>15621</v>
      </c>
      <c r="C6891" s="201" t="s">
        <v>217</v>
      </c>
      <c r="D6891" s="205">
        <v>0.59</v>
      </c>
      <c r="E6891" s="202" t="s">
        <v>18406</v>
      </c>
      <c r="F6891" s="205">
        <v>0.65</v>
      </c>
    </row>
    <row r="6892" spans="1:6" ht="40.5">
      <c r="A6892" s="201" t="s">
        <v>15622</v>
      </c>
      <c r="B6892" s="204" t="s">
        <v>15623</v>
      </c>
      <c r="C6892" s="201" t="s">
        <v>217</v>
      </c>
      <c r="D6892" s="205" t="s">
        <v>2293</v>
      </c>
      <c r="E6892" s="202" t="s">
        <v>18406</v>
      </c>
      <c r="F6892" s="205" t="s">
        <v>15310</v>
      </c>
    </row>
    <row r="6893" spans="1:6" ht="27">
      <c r="A6893" s="201">
        <v>97663</v>
      </c>
      <c r="B6893" s="204" t="s">
        <v>15624</v>
      </c>
      <c r="C6893" s="201" t="s">
        <v>381</v>
      </c>
      <c r="D6893" s="205">
        <v>10.62</v>
      </c>
      <c r="E6893" s="202" t="s">
        <v>18406</v>
      </c>
      <c r="F6893" s="205">
        <v>11.85</v>
      </c>
    </row>
    <row r="6894" spans="1:6" ht="27">
      <c r="A6894" s="201">
        <v>97664</v>
      </c>
      <c r="B6894" s="204" t="s">
        <v>15625</v>
      </c>
      <c r="C6894" s="201" t="s">
        <v>381</v>
      </c>
      <c r="D6894" s="205">
        <v>1.32</v>
      </c>
      <c r="E6894" s="202" t="s">
        <v>18406</v>
      </c>
      <c r="F6894" s="205">
        <v>1.47</v>
      </c>
    </row>
    <row r="6895" spans="1:6" ht="27">
      <c r="A6895" s="201">
        <v>97665</v>
      </c>
      <c r="B6895" s="204" t="s">
        <v>15627</v>
      </c>
      <c r="C6895" s="201" t="s">
        <v>381</v>
      </c>
      <c r="D6895" s="205">
        <v>1.1100000000000001</v>
      </c>
      <c r="E6895" s="202" t="s">
        <v>18406</v>
      </c>
      <c r="F6895" s="205">
        <v>1.25</v>
      </c>
    </row>
    <row r="6896" spans="1:6" ht="27">
      <c r="A6896" s="201">
        <v>97666</v>
      </c>
      <c r="B6896" s="204" t="s">
        <v>15628</v>
      </c>
      <c r="C6896" s="201" t="s">
        <v>381</v>
      </c>
      <c r="D6896" s="205">
        <v>7.74</v>
      </c>
      <c r="E6896" s="202" t="s">
        <v>18406</v>
      </c>
      <c r="F6896" s="205">
        <v>8.6300000000000008</v>
      </c>
    </row>
    <row r="6897" spans="1:6" ht="40.5">
      <c r="A6897" s="201" t="s">
        <v>15629</v>
      </c>
      <c r="B6897" s="204" t="s">
        <v>15630</v>
      </c>
      <c r="C6897" s="201" t="s">
        <v>199</v>
      </c>
      <c r="D6897" s="205" t="s">
        <v>25455</v>
      </c>
      <c r="E6897" s="202" t="s">
        <v>18406</v>
      </c>
      <c r="F6897" s="205" t="s">
        <v>21108</v>
      </c>
    </row>
    <row r="6898" spans="1:6" ht="27">
      <c r="A6898" s="201" t="s">
        <v>15631</v>
      </c>
      <c r="B6898" s="204" t="s">
        <v>15632</v>
      </c>
      <c r="C6898" s="201" t="s">
        <v>381</v>
      </c>
      <c r="D6898" s="205" t="s">
        <v>17356</v>
      </c>
      <c r="E6898" s="202" t="s">
        <v>18406</v>
      </c>
      <c r="F6898" s="205" t="s">
        <v>1224</v>
      </c>
    </row>
    <row r="6899" spans="1:6" ht="54">
      <c r="A6899" s="201" t="s">
        <v>15633</v>
      </c>
      <c r="B6899" s="204" t="s">
        <v>15634</v>
      </c>
      <c r="C6899" s="201" t="s">
        <v>217</v>
      </c>
      <c r="D6899" s="205" t="s">
        <v>9605</v>
      </c>
      <c r="E6899" s="202" t="s">
        <v>18406</v>
      </c>
      <c r="F6899" s="205" t="s">
        <v>17140</v>
      </c>
    </row>
    <row r="6900" spans="1:6" ht="27">
      <c r="A6900" s="201" t="s">
        <v>15636</v>
      </c>
      <c r="B6900" s="204" t="s">
        <v>15637</v>
      </c>
      <c r="C6900" s="201" t="s">
        <v>381</v>
      </c>
      <c r="D6900" s="205" t="s">
        <v>5135</v>
      </c>
      <c r="E6900" s="202" t="s">
        <v>18406</v>
      </c>
      <c r="F6900" s="205" t="s">
        <v>21749</v>
      </c>
    </row>
    <row r="6901" spans="1:6" ht="27">
      <c r="A6901" s="201" t="s">
        <v>15638</v>
      </c>
      <c r="B6901" s="204" t="s">
        <v>15639</v>
      </c>
      <c r="C6901" s="201" t="s">
        <v>381</v>
      </c>
      <c r="D6901" s="205" t="s">
        <v>23947</v>
      </c>
      <c r="E6901" s="202" t="s">
        <v>18406</v>
      </c>
      <c r="F6901" s="205" t="s">
        <v>25456</v>
      </c>
    </row>
    <row r="6902" spans="1:6" ht="27">
      <c r="A6902" s="201" t="s">
        <v>15641</v>
      </c>
      <c r="B6902" s="204" t="s">
        <v>15642</v>
      </c>
      <c r="C6902" s="201" t="s">
        <v>381</v>
      </c>
      <c r="D6902" s="205" t="s">
        <v>15565</v>
      </c>
      <c r="E6902" s="202" t="s">
        <v>18406</v>
      </c>
      <c r="F6902" s="205" t="s">
        <v>25457</v>
      </c>
    </row>
    <row r="6903" spans="1:6" ht="27">
      <c r="A6903" s="201" t="s">
        <v>15643</v>
      </c>
      <c r="B6903" s="204" t="s">
        <v>15644</v>
      </c>
      <c r="C6903" s="201" t="s">
        <v>217</v>
      </c>
      <c r="D6903" s="205" t="s">
        <v>1839</v>
      </c>
      <c r="E6903" s="202" t="s">
        <v>18406</v>
      </c>
      <c r="F6903" s="205" t="s">
        <v>1906</v>
      </c>
    </row>
    <row r="6904" spans="1:6" ht="27">
      <c r="A6904" s="201" t="s">
        <v>15645</v>
      </c>
      <c r="B6904" s="204" t="s">
        <v>15646</v>
      </c>
      <c r="C6904" s="201" t="s">
        <v>217</v>
      </c>
      <c r="D6904" s="205" t="s">
        <v>19399</v>
      </c>
      <c r="E6904" s="202" t="s">
        <v>18406</v>
      </c>
      <c r="F6904" s="205" t="s">
        <v>1989</v>
      </c>
    </row>
    <row r="6905" spans="1:6" ht="40.5">
      <c r="A6905" s="201" t="s">
        <v>15648</v>
      </c>
      <c r="B6905" s="204" t="s">
        <v>15649</v>
      </c>
      <c r="C6905" s="201" t="s">
        <v>15240</v>
      </c>
      <c r="D6905" s="205" t="s">
        <v>17163</v>
      </c>
      <c r="E6905" s="202" t="s">
        <v>18406</v>
      </c>
      <c r="F6905" s="205" t="s">
        <v>2002</v>
      </c>
    </row>
    <row r="6906" spans="1:6" ht="40.5">
      <c r="A6906" s="201" t="s">
        <v>15650</v>
      </c>
      <c r="B6906" s="204" t="s">
        <v>15651</v>
      </c>
      <c r="C6906" s="201" t="s">
        <v>15240</v>
      </c>
      <c r="D6906" s="205" t="s">
        <v>14892</v>
      </c>
      <c r="E6906" s="202" t="s">
        <v>18406</v>
      </c>
      <c r="F6906" s="205" t="s">
        <v>15732</v>
      </c>
    </row>
    <row r="6907" spans="1:6" ht="54">
      <c r="A6907" s="201" t="s">
        <v>15652</v>
      </c>
      <c r="B6907" s="204" t="s">
        <v>15653</v>
      </c>
      <c r="C6907" s="201" t="s">
        <v>15240</v>
      </c>
      <c r="D6907" s="205" t="s">
        <v>16539</v>
      </c>
      <c r="E6907" s="202" t="s">
        <v>18406</v>
      </c>
      <c r="F6907" s="205" t="s">
        <v>15481</v>
      </c>
    </row>
    <row r="6908" spans="1:6" ht="40.5">
      <c r="A6908" s="201" t="s">
        <v>15654</v>
      </c>
      <c r="B6908" s="204" t="s">
        <v>15655</v>
      </c>
      <c r="C6908" s="201" t="s">
        <v>15240</v>
      </c>
      <c r="D6908" s="205" t="s">
        <v>14892</v>
      </c>
      <c r="E6908" s="202" t="s">
        <v>18406</v>
      </c>
      <c r="F6908" s="205" t="s">
        <v>15260</v>
      </c>
    </row>
    <row r="6909" spans="1:6" ht="40.5">
      <c r="A6909" s="201" t="s">
        <v>15656</v>
      </c>
      <c r="B6909" s="204" t="s">
        <v>15657</v>
      </c>
      <c r="C6909" s="201" t="s">
        <v>15240</v>
      </c>
      <c r="D6909" s="205" t="s">
        <v>14282</v>
      </c>
      <c r="E6909" s="202" t="s">
        <v>18406</v>
      </c>
      <c r="F6909" s="205" t="s">
        <v>1929</v>
      </c>
    </row>
    <row r="6910" spans="1:6" ht="54">
      <c r="A6910" s="201" t="s">
        <v>15658</v>
      </c>
      <c r="B6910" s="204" t="s">
        <v>15659</v>
      </c>
      <c r="C6910" s="201" t="s">
        <v>15240</v>
      </c>
      <c r="D6910" s="205" t="s">
        <v>2138</v>
      </c>
      <c r="E6910" s="202" t="s">
        <v>18406</v>
      </c>
      <c r="F6910" s="205" t="s">
        <v>2416</v>
      </c>
    </row>
    <row r="6911" spans="1:6" ht="40.5">
      <c r="A6911" s="201" t="s">
        <v>15661</v>
      </c>
      <c r="B6911" s="204" t="s">
        <v>15662</v>
      </c>
      <c r="C6911" s="201" t="s">
        <v>13109</v>
      </c>
      <c r="D6911" s="205" t="s">
        <v>15677</v>
      </c>
      <c r="E6911" s="202" t="s">
        <v>18406</v>
      </c>
      <c r="F6911" s="205" t="s">
        <v>18040</v>
      </c>
    </row>
    <row r="6912" spans="1:6" ht="40.5">
      <c r="A6912" s="201" t="s">
        <v>15663</v>
      </c>
      <c r="B6912" s="204" t="s">
        <v>15664</v>
      </c>
      <c r="C6912" s="201" t="s">
        <v>13109</v>
      </c>
      <c r="D6912" s="205" t="s">
        <v>1984</v>
      </c>
      <c r="E6912" s="202" t="s">
        <v>18406</v>
      </c>
      <c r="F6912" s="205" t="s">
        <v>19255</v>
      </c>
    </row>
    <row r="6913" spans="1:6" ht="54">
      <c r="A6913" s="201" t="s">
        <v>15665</v>
      </c>
      <c r="B6913" s="204" t="s">
        <v>15666</v>
      </c>
      <c r="C6913" s="201" t="s">
        <v>13109</v>
      </c>
      <c r="D6913" s="205" t="s">
        <v>2715</v>
      </c>
      <c r="E6913" s="202" t="s">
        <v>18406</v>
      </c>
      <c r="F6913" s="205" t="s">
        <v>19438</v>
      </c>
    </row>
    <row r="6914" spans="1:6" ht="40.5">
      <c r="A6914" s="201" t="s">
        <v>15667</v>
      </c>
      <c r="B6914" s="204" t="s">
        <v>15668</v>
      </c>
      <c r="C6914" s="201" t="s">
        <v>13109</v>
      </c>
      <c r="D6914" s="205" t="s">
        <v>2868</v>
      </c>
      <c r="E6914" s="202" t="s">
        <v>18406</v>
      </c>
      <c r="F6914" s="205" t="s">
        <v>1984</v>
      </c>
    </row>
    <row r="6915" spans="1:6" ht="40.5">
      <c r="A6915" s="201" t="s">
        <v>15669</v>
      </c>
      <c r="B6915" s="204" t="s">
        <v>15670</v>
      </c>
      <c r="C6915" s="201" t="s">
        <v>13109</v>
      </c>
      <c r="D6915" s="205" t="s">
        <v>2631</v>
      </c>
      <c r="E6915" s="202" t="s">
        <v>18406</v>
      </c>
      <c r="F6915" s="205" t="s">
        <v>3156</v>
      </c>
    </row>
    <row r="6916" spans="1:6" ht="54">
      <c r="A6916" s="201" t="s">
        <v>15671</v>
      </c>
      <c r="B6916" s="204" t="s">
        <v>15672</v>
      </c>
      <c r="C6916" s="201" t="s">
        <v>13109</v>
      </c>
      <c r="D6916" s="205" t="s">
        <v>1989</v>
      </c>
      <c r="E6916" s="202" t="s">
        <v>18406</v>
      </c>
      <c r="F6916" s="205" t="s">
        <v>1989</v>
      </c>
    </row>
    <row r="6917" spans="1:6" ht="40.5">
      <c r="A6917" s="201" t="s">
        <v>15673</v>
      </c>
      <c r="B6917" s="204" t="s">
        <v>15674</v>
      </c>
      <c r="C6917" s="201" t="s">
        <v>15240</v>
      </c>
      <c r="D6917" s="205" t="s">
        <v>7700</v>
      </c>
      <c r="E6917" s="202" t="s">
        <v>18406</v>
      </c>
      <c r="F6917" s="205" t="s">
        <v>18020</v>
      </c>
    </row>
    <row r="6918" spans="1:6" ht="40.5">
      <c r="A6918" s="201" t="s">
        <v>15675</v>
      </c>
      <c r="B6918" s="204" t="s">
        <v>15676</v>
      </c>
      <c r="C6918" s="201" t="s">
        <v>15240</v>
      </c>
      <c r="D6918" s="205" t="s">
        <v>1948</v>
      </c>
      <c r="E6918" s="202" t="s">
        <v>18406</v>
      </c>
      <c r="F6918" s="205" t="s">
        <v>24120</v>
      </c>
    </row>
    <row r="6919" spans="1:6" ht="54">
      <c r="A6919" s="201" t="s">
        <v>15678</v>
      </c>
      <c r="B6919" s="204" t="s">
        <v>15679</v>
      </c>
      <c r="C6919" s="201" t="s">
        <v>15240</v>
      </c>
      <c r="D6919" s="205" t="s">
        <v>17243</v>
      </c>
      <c r="E6919" s="202" t="s">
        <v>18406</v>
      </c>
      <c r="F6919" s="205" t="s">
        <v>17243</v>
      </c>
    </row>
    <row r="6920" spans="1:6" ht="40.5">
      <c r="A6920" s="201" t="s">
        <v>15680</v>
      </c>
      <c r="B6920" s="204" t="s">
        <v>15681</v>
      </c>
      <c r="C6920" s="201" t="s">
        <v>13109</v>
      </c>
      <c r="D6920" s="205" t="s">
        <v>2631</v>
      </c>
      <c r="E6920" s="202" t="s">
        <v>18406</v>
      </c>
      <c r="F6920" s="205" t="s">
        <v>19306</v>
      </c>
    </row>
    <row r="6921" spans="1:6" ht="40.5">
      <c r="A6921" s="201" t="s">
        <v>15682</v>
      </c>
      <c r="B6921" s="204" t="s">
        <v>15683</v>
      </c>
      <c r="C6921" s="201" t="s">
        <v>13109</v>
      </c>
      <c r="D6921" s="205" t="s">
        <v>15709</v>
      </c>
      <c r="E6921" s="202" t="s">
        <v>18406</v>
      </c>
      <c r="F6921" s="205" t="s">
        <v>18043</v>
      </c>
    </row>
    <row r="6922" spans="1:6" ht="54">
      <c r="A6922" s="201" t="s">
        <v>15685</v>
      </c>
      <c r="B6922" s="204" t="s">
        <v>15686</v>
      </c>
      <c r="C6922" s="201" t="s">
        <v>13109</v>
      </c>
      <c r="D6922" s="205" t="s">
        <v>2044</v>
      </c>
      <c r="E6922" s="202" t="s">
        <v>18406</v>
      </c>
      <c r="F6922" s="205" t="s">
        <v>1506</v>
      </c>
    </row>
    <row r="6923" spans="1:6" ht="40.5">
      <c r="A6923" s="201" t="s">
        <v>15687</v>
      </c>
      <c r="B6923" s="204" t="s">
        <v>15688</v>
      </c>
      <c r="C6923" s="201" t="s">
        <v>15240</v>
      </c>
      <c r="D6923" s="205" t="s">
        <v>18039</v>
      </c>
      <c r="E6923" s="202" t="s">
        <v>18406</v>
      </c>
      <c r="F6923" s="205" t="s">
        <v>15565</v>
      </c>
    </row>
    <row r="6924" spans="1:6" ht="40.5">
      <c r="A6924" s="201" t="s">
        <v>15689</v>
      </c>
      <c r="B6924" s="204" t="s">
        <v>15690</v>
      </c>
      <c r="C6924" s="201" t="s">
        <v>15240</v>
      </c>
      <c r="D6924" s="205" t="s">
        <v>24709</v>
      </c>
      <c r="E6924" s="202" t="s">
        <v>18406</v>
      </c>
      <c r="F6924" s="205" t="s">
        <v>2304</v>
      </c>
    </row>
    <row r="6925" spans="1:6" ht="40.5">
      <c r="A6925" s="201" t="s">
        <v>15692</v>
      </c>
      <c r="B6925" s="204" t="s">
        <v>15693</v>
      </c>
      <c r="C6925" s="201" t="s">
        <v>15240</v>
      </c>
      <c r="D6925" s="205" t="s">
        <v>19115</v>
      </c>
      <c r="E6925" s="202" t="s">
        <v>18406</v>
      </c>
      <c r="F6925" s="205" t="s">
        <v>18017</v>
      </c>
    </row>
    <row r="6926" spans="1:6" ht="40.5">
      <c r="A6926" s="201" t="s">
        <v>15694</v>
      </c>
      <c r="B6926" s="204" t="s">
        <v>15695</v>
      </c>
      <c r="C6926" s="201" t="s">
        <v>13109</v>
      </c>
      <c r="D6926" s="205" t="s">
        <v>16554</v>
      </c>
      <c r="E6926" s="202" t="s">
        <v>18406</v>
      </c>
      <c r="F6926" s="205" t="s">
        <v>2179</v>
      </c>
    </row>
    <row r="6927" spans="1:6" ht="40.5">
      <c r="A6927" s="201" t="s">
        <v>15696</v>
      </c>
      <c r="B6927" s="204" t="s">
        <v>15697</v>
      </c>
      <c r="C6927" s="201" t="s">
        <v>13109</v>
      </c>
      <c r="D6927" s="205" t="s">
        <v>1211</v>
      </c>
      <c r="E6927" s="202" t="s">
        <v>18406</v>
      </c>
      <c r="F6927" s="205" t="s">
        <v>481</v>
      </c>
    </row>
    <row r="6928" spans="1:6" ht="40.5">
      <c r="A6928" s="201" t="s">
        <v>15699</v>
      </c>
      <c r="B6928" s="204" t="s">
        <v>15700</v>
      </c>
      <c r="C6928" s="201" t="s">
        <v>13109</v>
      </c>
      <c r="D6928" s="205" t="s">
        <v>2769</v>
      </c>
      <c r="E6928" s="202" t="s">
        <v>18406</v>
      </c>
      <c r="F6928" s="205" t="s">
        <v>2488</v>
      </c>
    </row>
    <row r="6929" spans="1:6" ht="40.5">
      <c r="A6929" s="201" t="s">
        <v>15701</v>
      </c>
      <c r="B6929" s="204" t="s">
        <v>15702</v>
      </c>
      <c r="C6929" s="201" t="s">
        <v>15240</v>
      </c>
      <c r="D6929" s="205" t="s">
        <v>22234</v>
      </c>
      <c r="E6929" s="202" t="s">
        <v>18406</v>
      </c>
      <c r="F6929" s="205" t="s">
        <v>6021</v>
      </c>
    </row>
    <row r="6930" spans="1:6" ht="40.5">
      <c r="A6930" s="201" t="s">
        <v>15703</v>
      </c>
      <c r="B6930" s="204" t="s">
        <v>15704</v>
      </c>
      <c r="C6930" s="201" t="s">
        <v>15240</v>
      </c>
      <c r="D6930" s="205" t="s">
        <v>25458</v>
      </c>
      <c r="E6930" s="202" t="s">
        <v>18406</v>
      </c>
      <c r="F6930" s="205" t="s">
        <v>17809</v>
      </c>
    </row>
    <row r="6931" spans="1:6" ht="40.5">
      <c r="A6931" s="201" t="s">
        <v>15705</v>
      </c>
      <c r="B6931" s="204" t="s">
        <v>15706</v>
      </c>
      <c r="C6931" s="201" t="s">
        <v>15240</v>
      </c>
      <c r="D6931" s="205" t="s">
        <v>1746</v>
      </c>
      <c r="E6931" s="202" t="s">
        <v>18406</v>
      </c>
      <c r="F6931" s="205" t="s">
        <v>18015</v>
      </c>
    </row>
    <row r="6932" spans="1:6" ht="54">
      <c r="A6932" s="201" t="s">
        <v>15707</v>
      </c>
      <c r="B6932" s="204" t="s">
        <v>15708</v>
      </c>
      <c r="C6932" s="201" t="s">
        <v>15240</v>
      </c>
      <c r="D6932" s="205" t="s">
        <v>2000</v>
      </c>
      <c r="E6932" s="202" t="s">
        <v>18406</v>
      </c>
      <c r="F6932" s="205" t="s">
        <v>2488</v>
      </c>
    </row>
    <row r="6933" spans="1:6" ht="40.5">
      <c r="A6933" s="201" t="s">
        <v>15710</v>
      </c>
      <c r="B6933" s="204" t="s">
        <v>15711</v>
      </c>
      <c r="C6933" s="201" t="s">
        <v>15240</v>
      </c>
      <c r="D6933" s="205" t="s">
        <v>17901</v>
      </c>
      <c r="E6933" s="202" t="s">
        <v>18406</v>
      </c>
      <c r="F6933" s="205" t="s">
        <v>8739</v>
      </c>
    </row>
    <row r="6934" spans="1:6" ht="40.5">
      <c r="A6934" s="201" t="s">
        <v>15712</v>
      </c>
      <c r="B6934" s="204" t="s">
        <v>15713</v>
      </c>
      <c r="C6934" s="201" t="s">
        <v>15240</v>
      </c>
      <c r="D6934" s="205" t="s">
        <v>703</v>
      </c>
      <c r="E6934" s="202" t="s">
        <v>18406</v>
      </c>
      <c r="F6934" s="205" t="s">
        <v>1610</v>
      </c>
    </row>
    <row r="6935" spans="1:6" ht="40.5">
      <c r="A6935" s="201" t="s">
        <v>15714</v>
      </c>
      <c r="B6935" s="204" t="s">
        <v>15715</v>
      </c>
      <c r="C6935" s="201" t="s">
        <v>15240</v>
      </c>
      <c r="D6935" s="205" t="s">
        <v>22352</v>
      </c>
      <c r="E6935" s="202" t="s">
        <v>18406</v>
      </c>
      <c r="F6935" s="205" t="s">
        <v>7644</v>
      </c>
    </row>
    <row r="6936" spans="1:6" ht="40.5">
      <c r="A6936" s="201" t="s">
        <v>15716</v>
      </c>
      <c r="B6936" s="204" t="s">
        <v>15717</v>
      </c>
      <c r="C6936" s="201" t="s">
        <v>15240</v>
      </c>
      <c r="D6936" s="205" t="s">
        <v>25459</v>
      </c>
      <c r="E6936" s="202" t="s">
        <v>18406</v>
      </c>
      <c r="F6936" s="205" t="s">
        <v>15753</v>
      </c>
    </row>
    <row r="6937" spans="1:6" ht="40.5">
      <c r="A6937" s="201" t="s">
        <v>15719</v>
      </c>
      <c r="B6937" s="204" t="s">
        <v>15720</v>
      </c>
      <c r="C6937" s="201" t="s">
        <v>13109</v>
      </c>
      <c r="D6937" s="205" t="s">
        <v>12346</v>
      </c>
      <c r="E6937" s="202" t="s">
        <v>18406</v>
      </c>
      <c r="F6937" s="205" t="s">
        <v>18484</v>
      </c>
    </row>
    <row r="6938" spans="1:6" ht="40.5">
      <c r="A6938" s="201" t="s">
        <v>15722</v>
      </c>
      <c r="B6938" s="204" t="s">
        <v>15723</v>
      </c>
      <c r="C6938" s="201" t="s">
        <v>13109</v>
      </c>
      <c r="D6938" s="205" t="s">
        <v>14287</v>
      </c>
      <c r="E6938" s="202" t="s">
        <v>18406</v>
      </c>
      <c r="F6938" s="205" t="s">
        <v>2505</v>
      </c>
    </row>
    <row r="6939" spans="1:6" ht="40.5">
      <c r="A6939" s="201" t="s">
        <v>15724</v>
      </c>
      <c r="B6939" s="204" t="s">
        <v>15725</v>
      </c>
      <c r="C6939" s="201" t="s">
        <v>13109</v>
      </c>
      <c r="D6939" s="205" t="s">
        <v>2789</v>
      </c>
      <c r="E6939" s="202" t="s">
        <v>18406</v>
      </c>
      <c r="F6939" s="205" t="s">
        <v>15597</v>
      </c>
    </row>
    <row r="6940" spans="1:6" ht="40.5">
      <c r="A6940" s="201" t="s">
        <v>15726</v>
      </c>
      <c r="B6940" s="204" t="s">
        <v>15727</v>
      </c>
      <c r="C6940" s="201" t="s">
        <v>13109</v>
      </c>
      <c r="D6940" s="205" t="s">
        <v>22233</v>
      </c>
      <c r="E6940" s="202" t="s">
        <v>18406</v>
      </c>
      <c r="F6940" s="205" t="s">
        <v>18013</v>
      </c>
    </row>
    <row r="6941" spans="1:6" ht="40.5">
      <c r="A6941" s="201" t="s">
        <v>15728</v>
      </c>
      <c r="B6941" s="204" t="s">
        <v>15729</v>
      </c>
      <c r="C6941" s="201" t="s">
        <v>13109</v>
      </c>
      <c r="D6941" s="205" t="s">
        <v>25457</v>
      </c>
      <c r="E6941" s="202" t="s">
        <v>18406</v>
      </c>
      <c r="F6941" s="205" t="s">
        <v>19216</v>
      </c>
    </row>
    <row r="6942" spans="1:6" ht="40.5">
      <c r="A6942" s="201" t="s">
        <v>15730</v>
      </c>
      <c r="B6942" s="204" t="s">
        <v>15731</v>
      </c>
      <c r="C6942" s="201" t="s">
        <v>13109</v>
      </c>
      <c r="D6942" s="205" t="s">
        <v>7661</v>
      </c>
      <c r="E6942" s="202" t="s">
        <v>18406</v>
      </c>
      <c r="F6942" s="205" t="s">
        <v>17808</v>
      </c>
    </row>
    <row r="6943" spans="1:6" ht="40.5">
      <c r="A6943" s="201" t="s">
        <v>15733</v>
      </c>
      <c r="B6943" s="204" t="s">
        <v>15734</v>
      </c>
      <c r="C6943" s="201" t="s">
        <v>13109</v>
      </c>
      <c r="D6943" s="205" t="s">
        <v>22232</v>
      </c>
      <c r="E6943" s="202" t="s">
        <v>18406</v>
      </c>
      <c r="F6943" s="205" t="s">
        <v>7700</v>
      </c>
    </row>
    <row r="6944" spans="1:6" ht="54">
      <c r="A6944" s="201" t="s">
        <v>15735</v>
      </c>
      <c r="B6944" s="204" t="s">
        <v>15736</v>
      </c>
      <c r="C6944" s="201" t="s">
        <v>13109</v>
      </c>
      <c r="D6944" s="205" t="s">
        <v>17852</v>
      </c>
      <c r="E6944" s="202" t="s">
        <v>18406</v>
      </c>
      <c r="F6944" s="205" t="s">
        <v>25460</v>
      </c>
    </row>
    <row r="6945" spans="1:6" ht="40.5">
      <c r="A6945" s="201" t="s">
        <v>15737</v>
      </c>
      <c r="B6945" s="204" t="s">
        <v>15738</v>
      </c>
      <c r="C6945" s="201" t="s">
        <v>13109</v>
      </c>
      <c r="D6945" s="205" t="s">
        <v>857</v>
      </c>
      <c r="E6945" s="202" t="s">
        <v>18406</v>
      </c>
      <c r="F6945" s="205" t="s">
        <v>18046</v>
      </c>
    </row>
    <row r="6946" spans="1:6" ht="54">
      <c r="A6946" s="201" t="s">
        <v>15739</v>
      </c>
      <c r="B6946" s="204" t="s">
        <v>15740</v>
      </c>
      <c r="C6946" s="201" t="s">
        <v>13109</v>
      </c>
      <c r="D6946" s="205" t="s">
        <v>18037</v>
      </c>
      <c r="E6946" s="202" t="s">
        <v>18406</v>
      </c>
      <c r="F6946" s="205" t="s">
        <v>17754</v>
      </c>
    </row>
    <row r="6947" spans="1:6" ht="67.5">
      <c r="A6947" s="201" t="s">
        <v>15741</v>
      </c>
      <c r="B6947" s="204" t="s">
        <v>15742</v>
      </c>
      <c r="C6947" s="201" t="s">
        <v>13109</v>
      </c>
      <c r="D6947" s="205" t="s">
        <v>3138</v>
      </c>
      <c r="E6947" s="202" t="s">
        <v>18406</v>
      </c>
      <c r="F6947" s="205" t="s">
        <v>6527</v>
      </c>
    </row>
    <row r="6948" spans="1:6" ht="67.5">
      <c r="A6948" s="201" t="s">
        <v>15744</v>
      </c>
      <c r="B6948" s="204" t="s">
        <v>15745</v>
      </c>
      <c r="C6948" s="201" t="s">
        <v>13109</v>
      </c>
      <c r="D6948" s="205" t="s">
        <v>25457</v>
      </c>
      <c r="E6948" s="202" t="s">
        <v>18406</v>
      </c>
      <c r="F6948" s="205" t="s">
        <v>18038</v>
      </c>
    </row>
    <row r="6949" spans="1:6" ht="81">
      <c r="A6949" s="201" t="s">
        <v>15746</v>
      </c>
      <c r="B6949" s="204" t="s">
        <v>15747</v>
      </c>
      <c r="C6949" s="201" t="s">
        <v>13109</v>
      </c>
      <c r="D6949" s="205" t="s">
        <v>1996</v>
      </c>
      <c r="E6949" s="202" t="s">
        <v>18406</v>
      </c>
      <c r="F6949" s="205" t="s">
        <v>15457</v>
      </c>
    </row>
    <row r="6950" spans="1:6" ht="54">
      <c r="A6950" s="201" t="s">
        <v>15748</v>
      </c>
      <c r="B6950" s="204" t="s">
        <v>15749</v>
      </c>
      <c r="C6950" s="201" t="s">
        <v>13109</v>
      </c>
      <c r="D6950" s="205" t="s">
        <v>13754</v>
      </c>
      <c r="E6950" s="202" t="s">
        <v>18406</v>
      </c>
      <c r="F6950" s="205" t="s">
        <v>2339</v>
      </c>
    </row>
    <row r="6951" spans="1:6" ht="40.5">
      <c r="A6951" s="201" t="s">
        <v>15751</v>
      </c>
      <c r="B6951" s="204" t="s">
        <v>15752</v>
      </c>
      <c r="C6951" s="201" t="s">
        <v>15240</v>
      </c>
      <c r="D6951" s="205" t="s">
        <v>11205</v>
      </c>
      <c r="E6951" s="202" t="s">
        <v>18406</v>
      </c>
      <c r="F6951" s="205" t="s">
        <v>2557</v>
      </c>
    </row>
    <row r="6952" spans="1:6" ht="40.5">
      <c r="A6952" s="201" t="s">
        <v>15754</v>
      </c>
      <c r="B6952" s="204" t="s">
        <v>15755</v>
      </c>
      <c r="C6952" s="201" t="s">
        <v>15240</v>
      </c>
      <c r="D6952" s="205" t="s">
        <v>2932</v>
      </c>
      <c r="E6952" s="202" t="s">
        <v>18406</v>
      </c>
      <c r="F6952" s="205" t="s">
        <v>18041</v>
      </c>
    </row>
    <row r="6953" spans="1:6" ht="40.5">
      <c r="A6953" s="201" t="s">
        <v>15756</v>
      </c>
      <c r="B6953" s="204" t="s">
        <v>15757</v>
      </c>
      <c r="C6953" s="201" t="s">
        <v>15240</v>
      </c>
      <c r="D6953" s="205" t="s">
        <v>2981</v>
      </c>
      <c r="E6953" s="202" t="s">
        <v>18406</v>
      </c>
      <c r="F6953" s="205" t="s">
        <v>2970</v>
      </c>
    </row>
    <row r="6954" spans="1:6" ht="54">
      <c r="A6954" s="201" t="s">
        <v>15758</v>
      </c>
      <c r="B6954" s="204" t="s">
        <v>15759</v>
      </c>
      <c r="C6954" s="201" t="s">
        <v>15240</v>
      </c>
      <c r="D6954" s="205" t="s">
        <v>2631</v>
      </c>
      <c r="E6954" s="202" t="s">
        <v>18406</v>
      </c>
      <c r="F6954" s="205" t="s">
        <v>25461</v>
      </c>
    </row>
    <row r="6955" spans="1:6" ht="40.5">
      <c r="A6955" s="201" t="s">
        <v>15761</v>
      </c>
      <c r="B6955" s="204" t="s">
        <v>15762</v>
      </c>
      <c r="C6955" s="201" t="s">
        <v>15240</v>
      </c>
      <c r="D6955" s="205" t="s">
        <v>5793</v>
      </c>
      <c r="E6955" s="202" t="s">
        <v>18406</v>
      </c>
      <c r="F6955" s="205" t="s">
        <v>16573</v>
      </c>
    </row>
    <row r="6956" spans="1:6" ht="40.5">
      <c r="A6956" s="201" t="s">
        <v>15764</v>
      </c>
      <c r="B6956" s="204" t="s">
        <v>15765</v>
      </c>
      <c r="C6956" s="201" t="s">
        <v>15240</v>
      </c>
      <c r="D6956" s="205" t="s">
        <v>17754</v>
      </c>
      <c r="E6956" s="202" t="s">
        <v>18406</v>
      </c>
      <c r="F6956" s="205" t="s">
        <v>22233</v>
      </c>
    </row>
    <row r="6957" spans="1:6" ht="40.5">
      <c r="A6957" s="201" t="s">
        <v>15766</v>
      </c>
      <c r="B6957" s="204" t="s">
        <v>15767</v>
      </c>
      <c r="C6957" s="201" t="s">
        <v>15240</v>
      </c>
      <c r="D6957" s="205" t="s">
        <v>25462</v>
      </c>
      <c r="E6957" s="202" t="s">
        <v>18406</v>
      </c>
      <c r="F6957" s="205" t="s">
        <v>17882</v>
      </c>
    </row>
    <row r="6958" spans="1:6" ht="40.5">
      <c r="A6958" s="201" t="s">
        <v>15768</v>
      </c>
      <c r="B6958" s="204" t="s">
        <v>15769</v>
      </c>
      <c r="C6958" s="201" t="s">
        <v>15240</v>
      </c>
      <c r="D6958" s="205" t="s">
        <v>17851</v>
      </c>
      <c r="E6958" s="202" t="s">
        <v>18406</v>
      </c>
      <c r="F6958" s="205" t="s">
        <v>25463</v>
      </c>
    </row>
    <row r="6959" spans="1:6" ht="54">
      <c r="A6959" s="201" t="s">
        <v>15770</v>
      </c>
      <c r="B6959" s="204" t="s">
        <v>15771</v>
      </c>
      <c r="C6959" s="201" t="s">
        <v>15240</v>
      </c>
      <c r="D6959" s="205" t="s">
        <v>18014</v>
      </c>
      <c r="E6959" s="202" t="s">
        <v>18406</v>
      </c>
      <c r="F6959" s="205" t="s">
        <v>2012</v>
      </c>
    </row>
    <row r="6960" spans="1:6" ht="40.5">
      <c r="A6960" s="201" t="s">
        <v>15772</v>
      </c>
      <c r="B6960" s="204" t="s">
        <v>15773</v>
      </c>
      <c r="C6960" s="201" t="s">
        <v>15240</v>
      </c>
      <c r="D6960" s="205" t="s">
        <v>10535</v>
      </c>
      <c r="E6960" s="202" t="s">
        <v>18406</v>
      </c>
      <c r="F6960" s="205" t="s">
        <v>8587</v>
      </c>
    </row>
    <row r="6961" spans="1:6" ht="81">
      <c r="A6961" s="201" t="s">
        <v>15775</v>
      </c>
      <c r="B6961" s="204" t="s">
        <v>15776</v>
      </c>
      <c r="C6961" s="201" t="s">
        <v>26</v>
      </c>
      <c r="D6961" s="205" t="s">
        <v>15750</v>
      </c>
      <c r="E6961" s="202" t="s">
        <v>18406</v>
      </c>
      <c r="F6961" s="205" t="s">
        <v>12275</v>
      </c>
    </row>
    <row r="6962" spans="1:6" ht="81">
      <c r="A6962" s="201" t="s">
        <v>15777</v>
      </c>
      <c r="B6962" s="204" t="s">
        <v>15778</v>
      </c>
      <c r="C6962" s="201" t="s">
        <v>26</v>
      </c>
      <c r="D6962" s="205" t="s">
        <v>22644</v>
      </c>
      <c r="E6962" s="202" t="s">
        <v>18406</v>
      </c>
      <c r="F6962" s="205" t="s">
        <v>11185</v>
      </c>
    </row>
    <row r="6963" spans="1:6" ht="81">
      <c r="A6963" s="201" t="s">
        <v>15779</v>
      </c>
      <c r="B6963" s="204" t="s">
        <v>15780</v>
      </c>
      <c r="C6963" s="201" t="s">
        <v>26</v>
      </c>
      <c r="D6963" s="205" t="s">
        <v>1485</v>
      </c>
      <c r="E6963" s="202" t="s">
        <v>18406</v>
      </c>
      <c r="F6963" s="205" t="s">
        <v>12933</v>
      </c>
    </row>
    <row r="6964" spans="1:6" ht="54">
      <c r="A6964" s="201" t="s">
        <v>15781</v>
      </c>
      <c r="B6964" s="204" t="s">
        <v>15782</v>
      </c>
      <c r="C6964" s="201" t="s">
        <v>13109</v>
      </c>
      <c r="D6964" s="205" t="s">
        <v>25464</v>
      </c>
      <c r="E6964" s="202" t="s">
        <v>18406</v>
      </c>
      <c r="F6964" s="205" t="s">
        <v>3089</v>
      </c>
    </row>
    <row r="6965" spans="1:6" ht="54">
      <c r="A6965" s="201" t="s">
        <v>15783</v>
      </c>
      <c r="B6965" s="204" t="s">
        <v>15784</v>
      </c>
      <c r="C6965" s="201" t="s">
        <v>13109</v>
      </c>
      <c r="D6965" s="205" t="s">
        <v>15626</v>
      </c>
      <c r="E6965" s="202" t="s">
        <v>18406</v>
      </c>
      <c r="F6965" s="205" t="s">
        <v>2876</v>
      </c>
    </row>
    <row r="6966" spans="1:6" ht="54">
      <c r="A6966" s="201" t="s">
        <v>15785</v>
      </c>
      <c r="B6966" s="204" t="s">
        <v>15786</v>
      </c>
      <c r="C6966" s="201" t="s">
        <v>13109</v>
      </c>
      <c r="D6966" s="205" t="s">
        <v>22232</v>
      </c>
      <c r="E6966" s="202" t="s">
        <v>18406</v>
      </c>
      <c r="F6966" s="205" t="s">
        <v>18936</v>
      </c>
    </row>
    <row r="6967" spans="1:6" ht="54">
      <c r="A6967" s="201" t="s">
        <v>15787</v>
      </c>
      <c r="B6967" s="204" t="s">
        <v>15788</v>
      </c>
      <c r="C6967" s="201" t="s">
        <v>13109</v>
      </c>
      <c r="D6967" s="205" t="s">
        <v>1526</v>
      </c>
      <c r="E6967" s="202" t="s">
        <v>18406</v>
      </c>
      <c r="F6967" s="205" t="s">
        <v>2014</v>
      </c>
    </row>
    <row r="6968" spans="1:6" ht="54">
      <c r="A6968" s="201" t="s">
        <v>15790</v>
      </c>
      <c r="B6968" s="204" t="s">
        <v>15791</v>
      </c>
      <c r="C6968" s="201" t="s">
        <v>13109</v>
      </c>
      <c r="D6968" s="205" t="s">
        <v>2452</v>
      </c>
      <c r="E6968" s="202" t="s">
        <v>18406</v>
      </c>
      <c r="F6968" s="205" t="s">
        <v>18034</v>
      </c>
    </row>
    <row r="6969" spans="1:6" ht="67.5">
      <c r="A6969" s="201" t="s">
        <v>15793</v>
      </c>
      <c r="B6969" s="204" t="s">
        <v>15794</v>
      </c>
      <c r="C6969" s="201" t="s">
        <v>13109</v>
      </c>
      <c r="D6969" s="205" t="s">
        <v>1279</v>
      </c>
      <c r="E6969" s="202" t="s">
        <v>18406</v>
      </c>
      <c r="F6969" s="205" t="s">
        <v>15310</v>
      </c>
    </row>
    <row r="6970" spans="1:6" ht="54">
      <c r="A6970" s="201" t="s">
        <v>15795</v>
      </c>
      <c r="B6970" s="204" t="s">
        <v>15796</v>
      </c>
      <c r="C6970" s="201" t="s">
        <v>13109</v>
      </c>
      <c r="D6970" s="205" t="s">
        <v>15760</v>
      </c>
      <c r="E6970" s="202" t="s">
        <v>18406</v>
      </c>
      <c r="F6970" s="205" t="s">
        <v>18045</v>
      </c>
    </row>
    <row r="6971" spans="1:6" ht="67.5">
      <c r="A6971" s="201" t="s">
        <v>15797</v>
      </c>
      <c r="B6971" s="204" t="s">
        <v>15798</v>
      </c>
      <c r="C6971" s="201" t="s">
        <v>13109</v>
      </c>
      <c r="D6971" s="205" t="s">
        <v>1992</v>
      </c>
      <c r="E6971" s="202" t="s">
        <v>18406</v>
      </c>
      <c r="F6971" s="205" t="s">
        <v>1992</v>
      </c>
    </row>
    <row r="6972" spans="1:6" ht="54">
      <c r="A6972" s="201" t="s">
        <v>15799</v>
      </c>
      <c r="B6972" s="204" t="s">
        <v>15800</v>
      </c>
      <c r="C6972" s="201" t="s">
        <v>15801</v>
      </c>
      <c r="D6972" s="205" t="s">
        <v>25465</v>
      </c>
      <c r="E6972" s="202" t="s">
        <v>18406</v>
      </c>
      <c r="F6972" s="205" t="s">
        <v>25466</v>
      </c>
    </row>
    <row r="6973" spans="1:6" ht="40.5">
      <c r="A6973" s="201" t="s">
        <v>15802</v>
      </c>
      <c r="B6973" s="204" t="s">
        <v>15803</v>
      </c>
      <c r="C6973" s="201" t="s">
        <v>15801</v>
      </c>
      <c r="D6973" s="205" t="s">
        <v>25467</v>
      </c>
      <c r="E6973" s="202" t="s">
        <v>18406</v>
      </c>
      <c r="F6973" s="205" t="s">
        <v>25468</v>
      </c>
    </row>
    <row r="6974" spans="1:6" ht="40.5">
      <c r="A6974" s="201" t="s">
        <v>15804</v>
      </c>
      <c r="B6974" s="204" t="s">
        <v>15805</v>
      </c>
      <c r="C6974" s="201" t="s">
        <v>15801</v>
      </c>
      <c r="D6974" s="205" t="s">
        <v>17191</v>
      </c>
      <c r="E6974" s="202" t="s">
        <v>18406</v>
      </c>
      <c r="F6974" s="205" t="s">
        <v>25469</v>
      </c>
    </row>
    <row r="6975" spans="1:6" ht="81">
      <c r="A6975" s="201" t="s">
        <v>15806</v>
      </c>
      <c r="B6975" s="204" t="s">
        <v>15807</v>
      </c>
      <c r="C6975" s="201" t="s">
        <v>26</v>
      </c>
      <c r="D6975" s="205" t="s">
        <v>17997</v>
      </c>
      <c r="E6975" s="202" t="s">
        <v>18406</v>
      </c>
      <c r="F6975" s="205" t="s">
        <v>6299</v>
      </c>
    </row>
    <row r="6976" spans="1:6" ht="81">
      <c r="A6976" s="201" t="s">
        <v>15809</v>
      </c>
      <c r="B6976" s="204" t="s">
        <v>15810</v>
      </c>
      <c r="C6976" s="201" t="s">
        <v>26</v>
      </c>
      <c r="D6976" s="205" t="s">
        <v>22673</v>
      </c>
      <c r="E6976" s="202" t="s">
        <v>18406</v>
      </c>
      <c r="F6976" s="205" t="s">
        <v>17834</v>
      </c>
    </row>
    <row r="6977" spans="1:6" ht="81">
      <c r="A6977" s="201" t="s">
        <v>15811</v>
      </c>
      <c r="B6977" s="204" t="s">
        <v>15812</v>
      </c>
      <c r="C6977" s="201" t="s">
        <v>26</v>
      </c>
      <c r="D6977" s="205" t="s">
        <v>2549</v>
      </c>
      <c r="E6977" s="202" t="s">
        <v>18406</v>
      </c>
      <c r="F6977" s="205" t="s">
        <v>1334</v>
      </c>
    </row>
    <row r="6978" spans="1:6" ht="81">
      <c r="A6978" s="201" t="s">
        <v>15813</v>
      </c>
      <c r="B6978" s="204" t="s">
        <v>15814</v>
      </c>
      <c r="C6978" s="201" t="s">
        <v>26</v>
      </c>
      <c r="D6978" s="205" t="s">
        <v>15867</v>
      </c>
      <c r="E6978" s="202" t="s">
        <v>18406</v>
      </c>
      <c r="F6978" s="205" t="s">
        <v>18046</v>
      </c>
    </row>
    <row r="6979" spans="1:6" ht="81">
      <c r="A6979" s="201" t="s">
        <v>15815</v>
      </c>
      <c r="B6979" s="204" t="s">
        <v>15816</v>
      </c>
      <c r="C6979" s="201" t="s">
        <v>26</v>
      </c>
      <c r="D6979" s="205" t="s">
        <v>1190</v>
      </c>
      <c r="E6979" s="202" t="s">
        <v>18406</v>
      </c>
      <c r="F6979" s="205" t="s">
        <v>22352</v>
      </c>
    </row>
    <row r="6980" spans="1:6" ht="67.5">
      <c r="A6980" s="201" t="s">
        <v>15818</v>
      </c>
      <c r="B6980" s="204" t="s">
        <v>15819</v>
      </c>
      <c r="C6980" s="201" t="s">
        <v>26</v>
      </c>
      <c r="D6980" s="205" t="s">
        <v>6319</v>
      </c>
      <c r="E6980" s="202" t="s">
        <v>18406</v>
      </c>
      <c r="F6980" s="205" t="s">
        <v>6422</v>
      </c>
    </row>
    <row r="6981" spans="1:6" ht="67.5">
      <c r="A6981" s="201" t="s">
        <v>15820</v>
      </c>
      <c r="B6981" s="204" t="s">
        <v>15821</v>
      </c>
      <c r="C6981" s="201" t="s">
        <v>26</v>
      </c>
      <c r="D6981" s="205" t="s">
        <v>21581</v>
      </c>
      <c r="E6981" s="202" t="s">
        <v>18406</v>
      </c>
      <c r="F6981" s="205" t="s">
        <v>2844</v>
      </c>
    </row>
    <row r="6982" spans="1:6" ht="67.5">
      <c r="A6982" s="201" t="s">
        <v>15822</v>
      </c>
      <c r="B6982" s="204" t="s">
        <v>15823</v>
      </c>
      <c r="C6982" s="201" t="s">
        <v>26</v>
      </c>
      <c r="D6982" s="205" t="s">
        <v>22644</v>
      </c>
      <c r="E6982" s="202" t="s">
        <v>18406</v>
      </c>
      <c r="F6982" s="205" t="s">
        <v>3148</v>
      </c>
    </row>
    <row r="6983" spans="1:6" ht="67.5">
      <c r="A6983" s="201" t="s">
        <v>15824</v>
      </c>
      <c r="B6983" s="204" t="s">
        <v>15825</v>
      </c>
      <c r="C6983" s="201" t="s">
        <v>26</v>
      </c>
      <c r="D6983" s="205" t="s">
        <v>17226</v>
      </c>
      <c r="E6983" s="202" t="s">
        <v>18406</v>
      </c>
      <c r="F6983" s="205" t="s">
        <v>1978</v>
      </c>
    </row>
    <row r="6984" spans="1:6" ht="40.5">
      <c r="A6984" s="201" t="s">
        <v>15827</v>
      </c>
      <c r="B6984" s="204" t="s">
        <v>15828</v>
      </c>
      <c r="C6984" s="201" t="s">
        <v>26</v>
      </c>
      <c r="D6984" s="205" t="s">
        <v>11182</v>
      </c>
      <c r="E6984" s="202" t="s">
        <v>18406</v>
      </c>
      <c r="F6984" s="205" t="s">
        <v>24121</v>
      </c>
    </row>
    <row r="6985" spans="1:6" ht="40.5">
      <c r="A6985" s="201" t="s">
        <v>15829</v>
      </c>
      <c r="B6985" s="204" t="s">
        <v>15830</v>
      </c>
      <c r="C6985" s="201" t="s">
        <v>26</v>
      </c>
      <c r="D6985" s="205" t="s">
        <v>22644</v>
      </c>
      <c r="E6985" s="202" t="s">
        <v>18406</v>
      </c>
      <c r="F6985" s="205" t="s">
        <v>2258</v>
      </c>
    </row>
    <row r="6986" spans="1:6" ht="40.5">
      <c r="A6986" s="201" t="s">
        <v>15831</v>
      </c>
      <c r="B6986" s="204" t="s">
        <v>15832</v>
      </c>
      <c r="C6986" s="201" t="s">
        <v>26</v>
      </c>
      <c r="D6986" s="205" t="s">
        <v>17356</v>
      </c>
      <c r="E6986" s="202" t="s">
        <v>18406</v>
      </c>
      <c r="F6986" s="205" t="s">
        <v>24342</v>
      </c>
    </row>
    <row r="6987" spans="1:6" ht="40.5">
      <c r="A6987" s="201" t="s">
        <v>15834</v>
      </c>
      <c r="B6987" s="204" t="s">
        <v>15835</v>
      </c>
      <c r="C6987" s="201" t="s">
        <v>26</v>
      </c>
      <c r="D6987" s="205" t="s">
        <v>12103</v>
      </c>
      <c r="E6987" s="202" t="s">
        <v>18406</v>
      </c>
      <c r="F6987" s="205" t="s">
        <v>14895</v>
      </c>
    </row>
    <row r="6988" spans="1:6" ht="81">
      <c r="A6988" s="201" t="s">
        <v>15836</v>
      </c>
      <c r="B6988" s="204" t="s">
        <v>15837</v>
      </c>
      <c r="C6988" s="201" t="s">
        <v>15801</v>
      </c>
      <c r="D6988" s="205" t="s">
        <v>17747</v>
      </c>
      <c r="E6988" s="202" t="s">
        <v>18406</v>
      </c>
      <c r="F6988" s="205" t="s">
        <v>3095</v>
      </c>
    </row>
    <row r="6989" spans="1:6" ht="81">
      <c r="A6989" s="201" t="s">
        <v>15838</v>
      </c>
      <c r="B6989" s="204" t="s">
        <v>15839</v>
      </c>
      <c r="C6989" s="201" t="s">
        <v>15801</v>
      </c>
      <c r="D6989" s="205" t="s">
        <v>412</v>
      </c>
      <c r="E6989" s="202" t="s">
        <v>18406</v>
      </c>
      <c r="F6989" s="205" t="s">
        <v>2231</v>
      </c>
    </row>
    <row r="6990" spans="1:6" ht="81">
      <c r="A6990" s="201" t="s">
        <v>15840</v>
      </c>
      <c r="B6990" s="204" t="s">
        <v>15841</v>
      </c>
      <c r="C6990" s="201" t="s">
        <v>15801</v>
      </c>
      <c r="D6990" s="205" t="s">
        <v>22646</v>
      </c>
      <c r="E6990" s="202" t="s">
        <v>18406</v>
      </c>
      <c r="F6990" s="205" t="s">
        <v>14863</v>
      </c>
    </row>
    <row r="6991" spans="1:6" ht="81">
      <c r="A6991" s="201" t="s">
        <v>15842</v>
      </c>
      <c r="B6991" s="204" t="s">
        <v>15843</v>
      </c>
      <c r="C6991" s="201" t="s">
        <v>15801</v>
      </c>
      <c r="D6991" s="205" t="s">
        <v>677</v>
      </c>
      <c r="E6991" s="202" t="s">
        <v>18406</v>
      </c>
      <c r="F6991" s="205" t="s">
        <v>2919</v>
      </c>
    </row>
    <row r="6992" spans="1:6" ht="81">
      <c r="A6992" s="201" t="s">
        <v>15844</v>
      </c>
      <c r="B6992" s="204" t="s">
        <v>15845</v>
      </c>
      <c r="C6992" s="201" t="s">
        <v>15801</v>
      </c>
      <c r="D6992" s="205" t="s">
        <v>2156</v>
      </c>
      <c r="E6992" s="202" t="s">
        <v>18406</v>
      </c>
      <c r="F6992" s="205" t="s">
        <v>12343</v>
      </c>
    </row>
    <row r="6993" spans="1:6" ht="81">
      <c r="A6993" s="201" t="s">
        <v>15846</v>
      </c>
      <c r="B6993" s="204" t="s">
        <v>15847</v>
      </c>
      <c r="C6993" s="201" t="s">
        <v>15801</v>
      </c>
      <c r="D6993" s="205" t="s">
        <v>18032</v>
      </c>
      <c r="E6993" s="202" t="s">
        <v>18406</v>
      </c>
      <c r="F6993" s="205" t="s">
        <v>11205</v>
      </c>
    </row>
    <row r="6994" spans="1:6" ht="81">
      <c r="A6994" s="201" t="s">
        <v>15848</v>
      </c>
      <c r="B6994" s="204" t="s">
        <v>15849</v>
      </c>
      <c r="C6994" s="201" t="s">
        <v>15801</v>
      </c>
      <c r="D6994" s="205" t="s">
        <v>13913</v>
      </c>
      <c r="E6994" s="202" t="s">
        <v>18406</v>
      </c>
      <c r="F6994" s="205" t="s">
        <v>25415</v>
      </c>
    </row>
    <row r="6995" spans="1:6" ht="81">
      <c r="A6995" s="201" t="s">
        <v>15850</v>
      </c>
      <c r="B6995" s="204" t="s">
        <v>15851</v>
      </c>
      <c r="C6995" s="201" t="s">
        <v>15801</v>
      </c>
      <c r="D6995" s="205" t="s">
        <v>2515</v>
      </c>
      <c r="E6995" s="202" t="s">
        <v>18406</v>
      </c>
      <c r="F6995" s="205" t="s">
        <v>2789</v>
      </c>
    </row>
    <row r="6996" spans="1:6" ht="67.5">
      <c r="A6996" s="201" t="s">
        <v>15852</v>
      </c>
      <c r="B6996" s="204" t="s">
        <v>15853</v>
      </c>
      <c r="C6996" s="201" t="s">
        <v>15801</v>
      </c>
      <c r="D6996" s="205" t="s">
        <v>12233</v>
      </c>
      <c r="E6996" s="202" t="s">
        <v>18406</v>
      </c>
      <c r="F6996" s="205" t="s">
        <v>2624</v>
      </c>
    </row>
    <row r="6997" spans="1:6" ht="67.5">
      <c r="A6997" s="201" t="s">
        <v>15855</v>
      </c>
      <c r="B6997" s="204" t="s">
        <v>15856</v>
      </c>
      <c r="C6997" s="201" t="s">
        <v>15801</v>
      </c>
      <c r="D6997" s="205" t="s">
        <v>18484</v>
      </c>
      <c r="E6997" s="202" t="s">
        <v>18406</v>
      </c>
      <c r="F6997" s="205" t="s">
        <v>8626</v>
      </c>
    </row>
    <row r="6998" spans="1:6" ht="67.5">
      <c r="A6998" s="201" t="s">
        <v>15857</v>
      </c>
      <c r="B6998" s="204" t="s">
        <v>15858</v>
      </c>
      <c r="C6998" s="201" t="s">
        <v>15801</v>
      </c>
      <c r="D6998" s="205" t="s">
        <v>12272</v>
      </c>
      <c r="E6998" s="202" t="s">
        <v>18406</v>
      </c>
      <c r="F6998" s="205" t="s">
        <v>25470</v>
      </c>
    </row>
    <row r="6999" spans="1:6" ht="67.5">
      <c r="A6999" s="201" t="s">
        <v>15859</v>
      </c>
      <c r="B6999" s="204" t="s">
        <v>15860</v>
      </c>
      <c r="C6999" s="201" t="s">
        <v>15801</v>
      </c>
      <c r="D6999" s="205" t="s">
        <v>8638</v>
      </c>
      <c r="E6999" s="202" t="s">
        <v>18406</v>
      </c>
      <c r="F6999" s="205" t="s">
        <v>2562</v>
      </c>
    </row>
    <row r="7000" spans="1:6" ht="27">
      <c r="A7000" s="201" t="s">
        <v>15862</v>
      </c>
      <c r="B7000" s="204" t="s">
        <v>15863</v>
      </c>
      <c r="C7000" s="201" t="s">
        <v>15801</v>
      </c>
      <c r="D7000" s="205" t="s">
        <v>2684</v>
      </c>
      <c r="E7000" s="202" t="s">
        <v>18406</v>
      </c>
      <c r="F7000" s="205" t="s">
        <v>8677</v>
      </c>
    </row>
    <row r="7001" spans="1:6" ht="40.5">
      <c r="A7001" s="201" t="s">
        <v>15865</v>
      </c>
      <c r="B7001" s="204" t="s">
        <v>15866</v>
      </c>
      <c r="C7001" s="201" t="s">
        <v>15801</v>
      </c>
      <c r="D7001" s="205" t="s">
        <v>11179</v>
      </c>
      <c r="E7001" s="202" t="s">
        <v>18406</v>
      </c>
      <c r="F7001" s="205" t="s">
        <v>17324</v>
      </c>
    </row>
    <row r="7002" spans="1:6" ht="40.5">
      <c r="A7002" s="201" t="s">
        <v>15868</v>
      </c>
      <c r="B7002" s="204" t="s">
        <v>15869</v>
      </c>
      <c r="C7002" s="201" t="s">
        <v>15801</v>
      </c>
      <c r="D7002" s="205" t="s">
        <v>8529</v>
      </c>
      <c r="E7002" s="202" t="s">
        <v>18406</v>
      </c>
      <c r="F7002" s="205" t="s">
        <v>2614</v>
      </c>
    </row>
    <row r="7003" spans="1:6" ht="40.5">
      <c r="A7003" s="201" t="s">
        <v>15870</v>
      </c>
      <c r="B7003" s="204" t="s">
        <v>15871</v>
      </c>
      <c r="C7003" s="201" t="s">
        <v>15801</v>
      </c>
      <c r="D7003" s="205" t="s">
        <v>17839</v>
      </c>
      <c r="E7003" s="202" t="s">
        <v>18406</v>
      </c>
      <c r="F7003" s="205" t="s">
        <v>2927</v>
      </c>
    </row>
    <row r="7004" spans="1:6" ht="27">
      <c r="A7004" s="201" t="s">
        <v>15872</v>
      </c>
      <c r="B7004" s="204" t="s">
        <v>15873</v>
      </c>
      <c r="C7004" s="201" t="s">
        <v>26</v>
      </c>
      <c r="D7004" s="205" t="s">
        <v>3799</v>
      </c>
      <c r="E7004" s="202" t="s">
        <v>18406</v>
      </c>
      <c r="F7004" s="205" t="s">
        <v>17458</v>
      </c>
    </row>
    <row r="7005" spans="1:6" ht="27">
      <c r="A7005" s="201" t="s">
        <v>15875</v>
      </c>
      <c r="B7005" s="204" t="s">
        <v>15876</v>
      </c>
      <c r="C7005" s="201" t="s">
        <v>26</v>
      </c>
      <c r="D7005" s="205" t="s">
        <v>25471</v>
      </c>
      <c r="E7005" s="202" t="s">
        <v>18406</v>
      </c>
      <c r="F7005" s="205" t="s">
        <v>21858</v>
      </c>
    </row>
    <row r="7006" spans="1:6" ht="27">
      <c r="A7006" s="201" t="s">
        <v>15877</v>
      </c>
      <c r="B7006" s="204" t="s">
        <v>15878</v>
      </c>
      <c r="C7006" s="201" t="s">
        <v>26</v>
      </c>
      <c r="D7006" s="205" t="s">
        <v>19340</v>
      </c>
      <c r="E7006" s="202" t="s">
        <v>18406</v>
      </c>
      <c r="F7006" s="205" t="s">
        <v>17915</v>
      </c>
    </row>
    <row r="7007" spans="1:6" ht="27">
      <c r="A7007" s="201" t="s">
        <v>15879</v>
      </c>
      <c r="B7007" s="204" t="s">
        <v>15880</v>
      </c>
      <c r="C7007" s="201" t="s">
        <v>26</v>
      </c>
      <c r="D7007" s="205" t="s">
        <v>12343</v>
      </c>
      <c r="E7007" s="202" t="s">
        <v>18406</v>
      </c>
      <c r="F7007" s="205" t="s">
        <v>2272</v>
      </c>
    </row>
    <row r="7008" spans="1:6" ht="40.5">
      <c r="A7008" s="201" t="s">
        <v>15881</v>
      </c>
      <c r="B7008" s="204" t="s">
        <v>15882</v>
      </c>
      <c r="C7008" s="201" t="s">
        <v>15801</v>
      </c>
      <c r="D7008" s="205" t="s">
        <v>22486</v>
      </c>
      <c r="E7008" s="202" t="s">
        <v>18406</v>
      </c>
      <c r="F7008" s="205" t="s">
        <v>25472</v>
      </c>
    </row>
    <row r="7009" spans="1:6" ht="40.5">
      <c r="A7009" s="201" t="s">
        <v>15883</v>
      </c>
      <c r="B7009" s="204" t="s">
        <v>15884</v>
      </c>
      <c r="C7009" s="201" t="s">
        <v>15801</v>
      </c>
      <c r="D7009" s="205" t="s">
        <v>17737</v>
      </c>
      <c r="E7009" s="202" t="s">
        <v>18406</v>
      </c>
      <c r="F7009" s="205" t="s">
        <v>17567</v>
      </c>
    </row>
    <row r="7010" spans="1:6" ht="54">
      <c r="A7010" s="201" t="s">
        <v>15886</v>
      </c>
      <c r="B7010" s="204" t="s">
        <v>15887</v>
      </c>
      <c r="C7010" s="201" t="s">
        <v>15801</v>
      </c>
      <c r="D7010" s="205" t="s">
        <v>21847</v>
      </c>
      <c r="E7010" s="202" t="s">
        <v>18406</v>
      </c>
      <c r="F7010" s="205" t="s">
        <v>25473</v>
      </c>
    </row>
    <row r="7011" spans="1:6" ht="54">
      <c r="A7011" s="201" t="s">
        <v>15889</v>
      </c>
      <c r="B7011" s="204" t="s">
        <v>15890</v>
      </c>
      <c r="C7011" s="201" t="s">
        <v>15801</v>
      </c>
      <c r="D7011" s="205" t="s">
        <v>16195</v>
      </c>
      <c r="E7011" s="202" t="s">
        <v>18406</v>
      </c>
      <c r="F7011" s="205" t="s">
        <v>25474</v>
      </c>
    </row>
    <row r="7012" spans="1:6" ht="54">
      <c r="A7012" s="201" t="s">
        <v>15892</v>
      </c>
      <c r="B7012" s="204" t="s">
        <v>15893</v>
      </c>
      <c r="C7012" s="201" t="s">
        <v>15801</v>
      </c>
      <c r="D7012" s="205" t="s">
        <v>25475</v>
      </c>
      <c r="E7012" s="202" t="s">
        <v>18406</v>
      </c>
      <c r="F7012" s="205" t="s">
        <v>25476</v>
      </c>
    </row>
    <row r="7013" spans="1:6" ht="54">
      <c r="A7013" s="201" t="s">
        <v>15894</v>
      </c>
      <c r="B7013" s="204" t="s">
        <v>15895</v>
      </c>
      <c r="C7013" s="201" t="s">
        <v>15801</v>
      </c>
      <c r="D7013" s="205" t="s">
        <v>6190</v>
      </c>
      <c r="E7013" s="202" t="s">
        <v>18406</v>
      </c>
      <c r="F7013" s="205" t="s">
        <v>25477</v>
      </c>
    </row>
    <row r="7014" spans="1:6" ht="54">
      <c r="A7014" s="201" t="s">
        <v>15897</v>
      </c>
      <c r="B7014" s="204" t="s">
        <v>15898</v>
      </c>
      <c r="C7014" s="201" t="s">
        <v>15801</v>
      </c>
      <c r="D7014" s="205" t="s">
        <v>16208</v>
      </c>
      <c r="E7014" s="202" t="s">
        <v>18406</v>
      </c>
      <c r="F7014" s="205" t="s">
        <v>17968</v>
      </c>
    </row>
    <row r="7015" spans="1:6" ht="54">
      <c r="A7015" s="201" t="s">
        <v>15899</v>
      </c>
      <c r="B7015" s="204" t="s">
        <v>15900</v>
      </c>
      <c r="C7015" s="201" t="s">
        <v>15801</v>
      </c>
      <c r="D7015" s="205" t="s">
        <v>24329</v>
      </c>
      <c r="E7015" s="202" t="s">
        <v>18406</v>
      </c>
      <c r="F7015" s="205" t="s">
        <v>1862</v>
      </c>
    </row>
    <row r="7016" spans="1:6" ht="54">
      <c r="A7016" s="201" t="s">
        <v>15902</v>
      </c>
      <c r="B7016" s="204" t="s">
        <v>15903</v>
      </c>
      <c r="C7016" s="201" t="s">
        <v>15801</v>
      </c>
      <c r="D7016" s="205" t="s">
        <v>17399</v>
      </c>
      <c r="E7016" s="202" t="s">
        <v>18406</v>
      </c>
      <c r="F7016" s="205" t="s">
        <v>17666</v>
      </c>
    </row>
    <row r="7017" spans="1:6" ht="54">
      <c r="A7017" s="201" t="s">
        <v>15904</v>
      </c>
      <c r="B7017" s="204" t="s">
        <v>15905</v>
      </c>
      <c r="C7017" s="201" t="s">
        <v>15801</v>
      </c>
      <c r="D7017" s="205" t="s">
        <v>23500</v>
      </c>
      <c r="E7017" s="202" t="s">
        <v>18406</v>
      </c>
      <c r="F7017" s="205" t="s">
        <v>22377</v>
      </c>
    </row>
    <row r="7018" spans="1:6" ht="54">
      <c r="A7018" s="201" t="s">
        <v>15907</v>
      </c>
      <c r="B7018" s="204" t="s">
        <v>15908</v>
      </c>
      <c r="C7018" s="201" t="s">
        <v>15801</v>
      </c>
      <c r="D7018" s="205" t="s">
        <v>17956</v>
      </c>
      <c r="E7018" s="202" t="s">
        <v>18406</v>
      </c>
      <c r="F7018" s="205" t="s">
        <v>16803</v>
      </c>
    </row>
    <row r="7019" spans="1:6" ht="54">
      <c r="A7019" s="201" t="s">
        <v>15910</v>
      </c>
      <c r="B7019" s="204" t="s">
        <v>15911</v>
      </c>
      <c r="C7019" s="201" t="s">
        <v>15801</v>
      </c>
      <c r="D7019" s="205" t="s">
        <v>17758</v>
      </c>
      <c r="E7019" s="202" t="s">
        <v>18406</v>
      </c>
      <c r="F7019" s="205" t="s">
        <v>17822</v>
      </c>
    </row>
    <row r="7020" spans="1:6" ht="54">
      <c r="A7020" s="201" t="s">
        <v>15913</v>
      </c>
      <c r="B7020" s="204" t="s">
        <v>15914</v>
      </c>
      <c r="C7020" s="201" t="s">
        <v>15801</v>
      </c>
      <c r="D7020" s="205" t="s">
        <v>25478</v>
      </c>
      <c r="E7020" s="202" t="s">
        <v>18406</v>
      </c>
      <c r="F7020" s="205" t="s">
        <v>4997</v>
      </c>
    </row>
    <row r="7021" spans="1:6" ht="54">
      <c r="A7021" s="201" t="s">
        <v>15916</v>
      </c>
      <c r="B7021" s="204" t="s">
        <v>15917</v>
      </c>
      <c r="C7021" s="201" t="s">
        <v>15801</v>
      </c>
      <c r="D7021" s="205" t="s">
        <v>12923</v>
      </c>
      <c r="E7021" s="202" t="s">
        <v>18406</v>
      </c>
      <c r="F7021" s="205" t="s">
        <v>3610</v>
      </c>
    </row>
    <row r="7022" spans="1:6" ht="54">
      <c r="A7022" s="201" t="s">
        <v>15918</v>
      </c>
      <c r="B7022" s="204" t="s">
        <v>15919</v>
      </c>
      <c r="C7022" s="201" t="s">
        <v>15801</v>
      </c>
      <c r="D7022" s="205" t="s">
        <v>8759</v>
      </c>
      <c r="E7022" s="202" t="s">
        <v>18406</v>
      </c>
      <c r="F7022" s="205" t="s">
        <v>15906</v>
      </c>
    </row>
    <row r="7023" spans="1:6" ht="54">
      <c r="A7023" s="201" t="s">
        <v>15921</v>
      </c>
      <c r="B7023" s="204" t="s">
        <v>15922</v>
      </c>
      <c r="C7023" s="201" t="s">
        <v>15801</v>
      </c>
      <c r="D7023" s="205" t="s">
        <v>24375</v>
      </c>
      <c r="E7023" s="202" t="s">
        <v>18406</v>
      </c>
      <c r="F7023" s="205" t="s">
        <v>2462</v>
      </c>
    </row>
    <row r="7024" spans="1:6" ht="54">
      <c r="A7024" s="201" t="s">
        <v>15924</v>
      </c>
      <c r="B7024" s="204" t="s">
        <v>15925</v>
      </c>
      <c r="C7024" s="201" t="s">
        <v>15801</v>
      </c>
      <c r="D7024" s="205" t="s">
        <v>17585</v>
      </c>
      <c r="E7024" s="202" t="s">
        <v>18406</v>
      </c>
      <c r="F7024" s="205" t="s">
        <v>16175</v>
      </c>
    </row>
    <row r="7025" spans="1:6" ht="54">
      <c r="A7025" s="201" t="s">
        <v>15926</v>
      </c>
      <c r="B7025" s="204" t="s">
        <v>15927</v>
      </c>
      <c r="C7025" s="201" t="s">
        <v>15801</v>
      </c>
      <c r="D7025" s="205" t="s">
        <v>21577</v>
      </c>
      <c r="E7025" s="202" t="s">
        <v>18406</v>
      </c>
      <c r="F7025" s="205" t="s">
        <v>24910</v>
      </c>
    </row>
    <row r="7026" spans="1:6" ht="54">
      <c r="A7026" s="201" t="s">
        <v>15928</v>
      </c>
      <c r="B7026" s="204" t="s">
        <v>15929</v>
      </c>
      <c r="C7026" s="201" t="s">
        <v>15801</v>
      </c>
      <c r="D7026" s="205" t="s">
        <v>21798</v>
      </c>
      <c r="E7026" s="202" t="s">
        <v>18406</v>
      </c>
      <c r="F7026" s="205" t="s">
        <v>13786</v>
      </c>
    </row>
    <row r="7027" spans="1:6" ht="54">
      <c r="A7027" s="201" t="s">
        <v>15930</v>
      </c>
      <c r="B7027" s="204" t="s">
        <v>15931</v>
      </c>
      <c r="C7027" s="201" t="s">
        <v>15801</v>
      </c>
      <c r="D7027" s="205" t="s">
        <v>4468</v>
      </c>
      <c r="E7027" s="202" t="s">
        <v>18406</v>
      </c>
      <c r="F7027" s="205" t="s">
        <v>17903</v>
      </c>
    </row>
    <row r="7028" spans="1:6" ht="54">
      <c r="A7028" s="201" t="s">
        <v>15932</v>
      </c>
      <c r="B7028" s="204" t="s">
        <v>15933</v>
      </c>
      <c r="C7028" s="201" t="s">
        <v>15801</v>
      </c>
      <c r="D7028" s="205" t="s">
        <v>21759</v>
      </c>
      <c r="E7028" s="202" t="s">
        <v>18406</v>
      </c>
      <c r="F7028" s="205" t="s">
        <v>12752</v>
      </c>
    </row>
    <row r="7029" spans="1:6" ht="54">
      <c r="A7029" s="201" t="s">
        <v>15935</v>
      </c>
      <c r="B7029" s="204" t="s">
        <v>15936</v>
      </c>
      <c r="C7029" s="201" t="s">
        <v>15801</v>
      </c>
      <c r="D7029" s="205" t="s">
        <v>17340</v>
      </c>
      <c r="E7029" s="202" t="s">
        <v>18406</v>
      </c>
      <c r="F7029" s="205" t="s">
        <v>21255</v>
      </c>
    </row>
    <row r="7030" spans="1:6" ht="54">
      <c r="A7030" s="201" t="s">
        <v>15937</v>
      </c>
      <c r="B7030" s="204" t="s">
        <v>15938</v>
      </c>
      <c r="C7030" s="201" t="s">
        <v>15801</v>
      </c>
      <c r="D7030" s="205" t="s">
        <v>9498</v>
      </c>
      <c r="E7030" s="202" t="s">
        <v>18406</v>
      </c>
      <c r="F7030" s="205" t="s">
        <v>22893</v>
      </c>
    </row>
    <row r="7031" spans="1:6" ht="54">
      <c r="A7031" s="201" t="s">
        <v>15940</v>
      </c>
      <c r="B7031" s="204" t="s">
        <v>15941</v>
      </c>
      <c r="C7031" s="201" t="s">
        <v>15801</v>
      </c>
      <c r="D7031" s="205" t="s">
        <v>12699</v>
      </c>
      <c r="E7031" s="202" t="s">
        <v>18406</v>
      </c>
      <c r="F7031" s="205" t="s">
        <v>17510</v>
      </c>
    </row>
    <row r="7032" spans="1:6" ht="54">
      <c r="A7032" s="201" t="s">
        <v>15942</v>
      </c>
      <c r="B7032" s="204" t="s">
        <v>15943</v>
      </c>
      <c r="C7032" s="201" t="s">
        <v>15801</v>
      </c>
      <c r="D7032" s="205" t="s">
        <v>25479</v>
      </c>
      <c r="E7032" s="202" t="s">
        <v>18406</v>
      </c>
      <c r="F7032" s="205" t="s">
        <v>25480</v>
      </c>
    </row>
    <row r="7033" spans="1:6" ht="54">
      <c r="A7033" s="201" t="s">
        <v>15944</v>
      </c>
      <c r="B7033" s="204" t="s">
        <v>15945</v>
      </c>
      <c r="C7033" s="201" t="s">
        <v>15801</v>
      </c>
      <c r="D7033" s="205" t="s">
        <v>25010</v>
      </c>
      <c r="E7033" s="202" t="s">
        <v>18406</v>
      </c>
      <c r="F7033" s="205" t="s">
        <v>9508</v>
      </c>
    </row>
    <row r="7034" spans="1:6" ht="54">
      <c r="A7034" s="201" t="s">
        <v>15947</v>
      </c>
      <c r="B7034" s="204" t="s">
        <v>15948</v>
      </c>
      <c r="C7034" s="201" t="s">
        <v>15801</v>
      </c>
      <c r="D7034" s="205" t="s">
        <v>17723</v>
      </c>
      <c r="E7034" s="202" t="s">
        <v>18406</v>
      </c>
      <c r="F7034" s="205" t="s">
        <v>6986</v>
      </c>
    </row>
    <row r="7035" spans="1:6" ht="54">
      <c r="A7035" s="201" t="s">
        <v>15949</v>
      </c>
      <c r="B7035" s="204" t="s">
        <v>15950</v>
      </c>
      <c r="C7035" s="201" t="s">
        <v>15801</v>
      </c>
      <c r="D7035" s="205" t="s">
        <v>7973</v>
      </c>
      <c r="E7035" s="202" t="s">
        <v>18406</v>
      </c>
      <c r="F7035" s="205" t="s">
        <v>17710</v>
      </c>
    </row>
    <row r="7036" spans="1:6" ht="54">
      <c r="A7036" s="201" t="s">
        <v>15951</v>
      </c>
      <c r="B7036" s="204" t="s">
        <v>15952</v>
      </c>
      <c r="C7036" s="201" t="s">
        <v>15801</v>
      </c>
      <c r="D7036" s="205" t="s">
        <v>17536</v>
      </c>
      <c r="E7036" s="202" t="s">
        <v>18406</v>
      </c>
      <c r="F7036" s="205" t="s">
        <v>25481</v>
      </c>
    </row>
    <row r="7037" spans="1:6" ht="54">
      <c r="A7037" s="201" t="s">
        <v>15953</v>
      </c>
      <c r="B7037" s="204" t="s">
        <v>15954</v>
      </c>
      <c r="C7037" s="201" t="s">
        <v>15801</v>
      </c>
      <c r="D7037" s="205" t="s">
        <v>25482</v>
      </c>
      <c r="E7037" s="202" t="s">
        <v>18406</v>
      </c>
      <c r="F7037" s="205" t="s">
        <v>25483</v>
      </c>
    </row>
    <row r="7038" spans="1:6" ht="54">
      <c r="A7038" s="201" t="s">
        <v>15955</v>
      </c>
      <c r="B7038" s="204" t="s">
        <v>15956</v>
      </c>
      <c r="C7038" s="201" t="s">
        <v>15801</v>
      </c>
      <c r="D7038" s="205" t="s">
        <v>16095</v>
      </c>
      <c r="E7038" s="202" t="s">
        <v>18406</v>
      </c>
      <c r="F7038" s="205" t="s">
        <v>24445</v>
      </c>
    </row>
    <row r="7039" spans="1:6" ht="54">
      <c r="A7039" s="201" t="s">
        <v>15957</v>
      </c>
      <c r="B7039" s="204" t="s">
        <v>15958</v>
      </c>
      <c r="C7039" s="201" t="s">
        <v>15801</v>
      </c>
      <c r="D7039" s="205" t="s">
        <v>25484</v>
      </c>
      <c r="E7039" s="202" t="s">
        <v>18406</v>
      </c>
      <c r="F7039" s="205" t="s">
        <v>17775</v>
      </c>
    </row>
    <row r="7040" spans="1:6" ht="54">
      <c r="A7040" s="201" t="s">
        <v>15959</v>
      </c>
      <c r="B7040" s="204" t="s">
        <v>15960</v>
      </c>
      <c r="C7040" s="201" t="s">
        <v>15801</v>
      </c>
      <c r="D7040" s="205" t="s">
        <v>24682</v>
      </c>
      <c r="E7040" s="202" t="s">
        <v>18406</v>
      </c>
      <c r="F7040" s="205" t="s">
        <v>25485</v>
      </c>
    </row>
    <row r="7041" spans="1:6" ht="54">
      <c r="A7041" s="201" t="s">
        <v>15961</v>
      </c>
      <c r="B7041" s="204" t="s">
        <v>15962</v>
      </c>
      <c r="C7041" s="201" t="s">
        <v>217</v>
      </c>
      <c r="D7041" s="205" t="s">
        <v>9331</v>
      </c>
      <c r="E7041" s="202" t="s">
        <v>18406</v>
      </c>
      <c r="F7041" s="205" t="s">
        <v>6414</v>
      </c>
    </row>
    <row r="7042" spans="1:6" ht="67.5">
      <c r="A7042" s="201" t="s">
        <v>15963</v>
      </c>
      <c r="B7042" s="204" t="s">
        <v>15964</v>
      </c>
      <c r="C7042" s="201" t="s">
        <v>217</v>
      </c>
      <c r="D7042" s="205" t="s">
        <v>8446</v>
      </c>
      <c r="E7042" s="202" t="s">
        <v>18406</v>
      </c>
      <c r="F7042" s="205" t="s">
        <v>25486</v>
      </c>
    </row>
    <row r="7043" spans="1:6" ht="67.5">
      <c r="A7043" s="201" t="s">
        <v>15965</v>
      </c>
      <c r="B7043" s="204" t="s">
        <v>15966</v>
      </c>
      <c r="C7043" s="201" t="s">
        <v>217</v>
      </c>
      <c r="D7043" s="205" t="s">
        <v>25487</v>
      </c>
      <c r="E7043" s="202" t="s">
        <v>18406</v>
      </c>
      <c r="F7043" s="205" t="s">
        <v>25488</v>
      </c>
    </row>
    <row r="7044" spans="1:6" ht="54">
      <c r="A7044" s="201" t="s">
        <v>15967</v>
      </c>
      <c r="B7044" s="204" t="s">
        <v>15968</v>
      </c>
      <c r="C7044" s="201" t="s">
        <v>217</v>
      </c>
      <c r="D7044" s="205" t="s">
        <v>365</v>
      </c>
      <c r="E7044" s="202" t="s">
        <v>18406</v>
      </c>
      <c r="F7044" s="205" t="s">
        <v>25489</v>
      </c>
    </row>
    <row r="7045" spans="1:6" ht="67.5">
      <c r="A7045" s="201" t="s">
        <v>15970</v>
      </c>
      <c r="B7045" s="204" t="s">
        <v>15971</v>
      </c>
      <c r="C7045" s="201" t="s">
        <v>217</v>
      </c>
      <c r="D7045" s="205" t="s">
        <v>15969</v>
      </c>
      <c r="E7045" s="202" t="s">
        <v>18406</v>
      </c>
      <c r="F7045" s="205" t="s">
        <v>24954</v>
      </c>
    </row>
    <row r="7046" spans="1:6" ht="67.5">
      <c r="A7046" s="201" t="s">
        <v>15973</v>
      </c>
      <c r="B7046" s="204" t="s">
        <v>15974</v>
      </c>
      <c r="C7046" s="201" t="s">
        <v>217</v>
      </c>
      <c r="D7046" s="205" t="s">
        <v>25490</v>
      </c>
      <c r="E7046" s="202" t="s">
        <v>18406</v>
      </c>
      <c r="F7046" s="205" t="s">
        <v>17208</v>
      </c>
    </row>
    <row r="7047" spans="1:6" ht="54">
      <c r="A7047" s="201" t="s">
        <v>15975</v>
      </c>
      <c r="B7047" s="204" t="s">
        <v>15976</v>
      </c>
      <c r="C7047" s="201" t="s">
        <v>217</v>
      </c>
      <c r="D7047" s="205" t="s">
        <v>4240</v>
      </c>
      <c r="E7047" s="202" t="s">
        <v>18406</v>
      </c>
      <c r="F7047" s="205" t="s">
        <v>25491</v>
      </c>
    </row>
    <row r="7048" spans="1:6" ht="67.5">
      <c r="A7048" s="201" t="s">
        <v>15978</v>
      </c>
      <c r="B7048" s="204" t="s">
        <v>15979</v>
      </c>
      <c r="C7048" s="201" t="s">
        <v>217</v>
      </c>
      <c r="D7048" s="205" t="s">
        <v>25492</v>
      </c>
      <c r="E7048" s="202" t="s">
        <v>18406</v>
      </c>
      <c r="F7048" s="205" t="s">
        <v>3550</v>
      </c>
    </row>
    <row r="7049" spans="1:6" ht="67.5">
      <c r="A7049" s="201" t="s">
        <v>15980</v>
      </c>
      <c r="B7049" s="204" t="s">
        <v>15981</v>
      </c>
      <c r="C7049" s="201" t="s">
        <v>217</v>
      </c>
      <c r="D7049" s="205" t="s">
        <v>25493</v>
      </c>
      <c r="E7049" s="202" t="s">
        <v>18406</v>
      </c>
      <c r="F7049" s="205" t="s">
        <v>25494</v>
      </c>
    </row>
    <row r="7050" spans="1:6" ht="67.5">
      <c r="A7050" s="201" t="s">
        <v>15982</v>
      </c>
      <c r="B7050" s="204" t="s">
        <v>15983</v>
      </c>
      <c r="C7050" s="201" t="s">
        <v>217</v>
      </c>
      <c r="D7050" s="205" t="s">
        <v>20943</v>
      </c>
      <c r="E7050" s="202" t="s">
        <v>18406</v>
      </c>
      <c r="F7050" s="205" t="s">
        <v>25495</v>
      </c>
    </row>
    <row r="7051" spans="1:6" ht="67.5">
      <c r="A7051" s="201" t="s">
        <v>15984</v>
      </c>
      <c r="B7051" s="204" t="s">
        <v>15985</v>
      </c>
      <c r="C7051" s="201" t="s">
        <v>217</v>
      </c>
      <c r="D7051" s="205" t="s">
        <v>2275</v>
      </c>
      <c r="E7051" s="202" t="s">
        <v>18406</v>
      </c>
      <c r="F7051" s="205" t="s">
        <v>7050</v>
      </c>
    </row>
    <row r="7052" spans="1:6" ht="67.5">
      <c r="A7052" s="201" t="s">
        <v>15987</v>
      </c>
      <c r="B7052" s="204" t="s">
        <v>15988</v>
      </c>
      <c r="C7052" s="201" t="s">
        <v>217</v>
      </c>
      <c r="D7052" s="205" t="s">
        <v>17063</v>
      </c>
      <c r="E7052" s="202" t="s">
        <v>18406</v>
      </c>
      <c r="F7052" s="205" t="s">
        <v>25496</v>
      </c>
    </row>
    <row r="7053" spans="1:6" ht="81">
      <c r="A7053" s="201" t="s">
        <v>15989</v>
      </c>
      <c r="B7053" s="204" t="s">
        <v>15990</v>
      </c>
      <c r="C7053" s="201" t="s">
        <v>217</v>
      </c>
      <c r="D7053" s="205" t="s">
        <v>25497</v>
      </c>
      <c r="E7053" s="202" t="s">
        <v>18406</v>
      </c>
      <c r="F7053" s="205" t="s">
        <v>25498</v>
      </c>
    </row>
    <row r="7054" spans="1:6" ht="67.5">
      <c r="A7054" s="201" t="s">
        <v>15992</v>
      </c>
      <c r="B7054" s="204" t="s">
        <v>15993</v>
      </c>
      <c r="C7054" s="201" t="s">
        <v>217</v>
      </c>
      <c r="D7054" s="205" t="s">
        <v>25499</v>
      </c>
      <c r="E7054" s="202" t="s">
        <v>18406</v>
      </c>
      <c r="F7054" s="205" t="s">
        <v>17638</v>
      </c>
    </row>
    <row r="7055" spans="1:6" ht="67.5">
      <c r="A7055" s="201" t="s">
        <v>15994</v>
      </c>
      <c r="B7055" s="204" t="s">
        <v>15995</v>
      </c>
      <c r="C7055" s="201" t="s">
        <v>217</v>
      </c>
      <c r="D7055" s="205" t="s">
        <v>25500</v>
      </c>
      <c r="E7055" s="202" t="s">
        <v>18406</v>
      </c>
      <c r="F7055" s="205" t="s">
        <v>17721</v>
      </c>
    </row>
    <row r="7056" spans="1:6" ht="54">
      <c r="A7056" s="201" t="s">
        <v>15996</v>
      </c>
      <c r="B7056" s="204" t="s">
        <v>15997</v>
      </c>
      <c r="C7056" s="201" t="s">
        <v>217</v>
      </c>
      <c r="D7056" s="205" t="s">
        <v>25497</v>
      </c>
      <c r="E7056" s="202" t="s">
        <v>18406</v>
      </c>
      <c r="F7056" s="205" t="s">
        <v>25498</v>
      </c>
    </row>
    <row r="7057" spans="1:6" ht="94.5">
      <c r="A7057" s="201" t="s">
        <v>15998</v>
      </c>
      <c r="B7057" s="204" t="s">
        <v>15999</v>
      </c>
      <c r="C7057" s="201" t="s">
        <v>31</v>
      </c>
      <c r="D7057" s="205" t="s">
        <v>25501</v>
      </c>
      <c r="E7057" s="202" t="s">
        <v>18406</v>
      </c>
      <c r="F7057" s="205" t="s">
        <v>18084</v>
      </c>
    </row>
    <row r="7058" spans="1:6" ht="94.5">
      <c r="A7058" s="201" t="s">
        <v>16000</v>
      </c>
      <c r="B7058" s="204" t="s">
        <v>16001</v>
      </c>
      <c r="C7058" s="201" t="s">
        <v>31</v>
      </c>
      <c r="D7058" s="205" t="s">
        <v>25502</v>
      </c>
      <c r="E7058" s="202" t="s">
        <v>18406</v>
      </c>
      <c r="F7058" s="205" t="s">
        <v>25503</v>
      </c>
    </row>
    <row r="7059" spans="1:6" ht="94.5">
      <c r="A7059" s="201" t="s">
        <v>16002</v>
      </c>
      <c r="B7059" s="204" t="s">
        <v>16003</v>
      </c>
      <c r="C7059" s="201" t="s">
        <v>31</v>
      </c>
      <c r="D7059" s="205" t="s">
        <v>25504</v>
      </c>
      <c r="E7059" s="202" t="s">
        <v>18406</v>
      </c>
      <c r="F7059" s="205" t="s">
        <v>25505</v>
      </c>
    </row>
    <row r="7060" spans="1:6" ht="27">
      <c r="A7060" s="201" t="s">
        <v>16004</v>
      </c>
      <c r="B7060" s="204" t="s">
        <v>16005</v>
      </c>
      <c r="C7060" s="201" t="s">
        <v>381</v>
      </c>
      <c r="D7060" s="205" t="s">
        <v>17578</v>
      </c>
      <c r="E7060" s="202" t="s">
        <v>18406</v>
      </c>
      <c r="F7060" s="205" t="s">
        <v>25506</v>
      </c>
    </row>
    <row r="7061" spans="1:6" ht="40.5">
      <c r="A7061" s="201" t="s">
        <v>16006</v>
      </c>
      <c r="B7061" s="204" t="s">
        <v>16007</v>
      </c>
      <c r="C7061" s="201" t="s">
        <v>381</v>
      </c>
      <c r="D7061" s="205" t="s">
        <v>25507</v>
      </c>
      <c r="E7061" s="202" t="s">
        <v>18406</v>
      </c>
      <c r="F7061" s="205" t="s">
        <v>25508</v>
      </c>
    </row>
    <row r="7062" spans="1:6" ht="40.5">
      <c r="A7062" s="201" t="s">
        <v>16008</v>
      </c>
      <c r="B7062" s="204" t="s">
        <v>16009</v>
      </c>
      <c r="C7062" s="201" t="s">
        <v>381</v>
      </c>
      <c r="D7062" s="205" t="s">
        <v>17225</v>
      </c>
      <c r="E7062" s="202" t="s">
        <v>18406</v>
      </c>
      <c r="F7062" s="205" t="s">
        <v>25509</v>
      </c>
    </row>
    <row r="7063" spans="1:6" ht="27">
      <c r="A7063" s="201" t="s">
        <v>16010</v>
      </c>
      <c r="B7063" s="204" t="s">
        <v>16011</v>
      </c>
      <c r="C7063" s="201" t="s">
        <v>381</v>
      </c>
      <c r="D7063" s="205" t="s">
        <v>25510</v>
      </c>
      <c r="E7063" s="202" t="s">
        <v>18406</v>
      </c>
      <c r="F7063" s="205" t="s">
        <v>25511</v>
      </c>
    </row>
    <row r="7064" spans="1:6" ht="27">
      <c r="A7064" s="201" t="s">
        <v>16012</v>
      </c>
      <c r="B7064" s="204" t="s">
        <v>16013</v>
      </c>
      <c r="C7064" s="201" t="s">
        <v>31</v>
      </c>
      <c r="D7064" s="205" t="s">
        <v>15377</v>
      </c>
      <c r="E7064" s="202" t="s">
        <v>18406</v>
      </c>
      <c r="F7064" s="205" t="s">
        <v>2643</v>
      </c>
    </row>
    <row r="7065" spans="1:6" ht="27">
      <c r="A7065" s="201" t="s">
        <v>16015</v>
      </c>
      <c r="B7065" s="204" t="s">
        <v>16016</v>
      </c>
      <c r="C7065" s="201" t="s">
        <v>31</v>
      </c>
      <c r="D7065" s="205" t="s">
        <v>16017</v>
      </c>
      <c r="E7065" s="202" t="s">
        <v>18406</v>
      </c>
      <c r="F7065" s="205" t="s">
        <v>2913</v>
      </c>
    </row>
    <row r="7066" spans="1:6" ht="27">
      <c r="A7066" s="201" t="s">
        <v>16018</v>
      </c>
      <c r="B7066" s="204" t="s">
        <v>16019</v>
      </c>
      <c r="C7066" s="201" t="s">
        <v>31</v>
      </c>
      <c r="D7066" s="205" t="s">
        <v>15229</v>
      </c>
      <c r="E7066" s="202" t="s">
        <v>18406</v>
      </c>
      <c r="F7066" s="205" t="s">
        <v>2738</v>
      </c>
    </row>
    <row r="7067" spans="1:6" ht="40.5">
      <c r="A7067" s="201" t="s">
        <v>16020</v>
      </c>
      <c r="B7067" s="204" t="s">
        <v>16021</v>
      </c>
      <c r="C7067" s="201" t="s">
        <v>217</v>
      </c>
      <c r="D7067" s="205" t="s">
        <v>25512</v>
      </c>
      <c r="E7067" s="202" t="s">
        <v>18406</v>
      </c>
      <c r="F7067" s="205" t="s">
        <v>25513</v>
      </c>
    </row>
    <row r="7068" spans="1:6" ht="27">
      <c r="A7068" s="201" t="s">
        <v>16022</v>
      </c>
      <c r="B7068" s="204" t="s">
        <v>16023</v>
      </c>
      <c r="C7068" s="201" t="s">
        <v>31</v>
      </c>
      <c r="D7068" s="205" t="s">
        <v>15374</v>
      </c>
      <c r="E7068" s="202" t="s">
        <v>18406</v>
      </c>
      <c r="F7068" s="205" t="s">
        <v>23655</v>
      </c>
    </row>
    <row r="7069" spans="1:6" ht="27">
      <c r="A7069" s="201" t="s">
        <v>16025</v>
      </c>
      <c r="B7069" s="204" t="s">
        <v>16026</v>
      </c>
      <c r="C7069" s="201" t="s">
        <v>31</v>
      </c>
      <c r="D7069" s="205" t="s">
        <v>10210</v>
      </c>
      <c r="E7069" s="202" t="s">
        <v>18406</v>
      </c>
      <c r="F7069" s="205" t="s">
        <v>19582</v>
      </c>
    </row>
    <row r="7070" spans="1:6" ht="27">
      <c r="A7070" s="201" t="s">
        <v>16027</v>
      </c>
      <c r="B7070" s="204" t="s">
        <v>16028</v>
      </c>
      <c r="C7070" s="201" t="s">
        <v>31</v>
      </c>
      <c r="D7070" s="205" t="s">
        <v>6779</v>
      </c>
      <c r="E7070" s="202" t="s">
        <v>18406</v>
      </c>
      <c r="F7070" s="205" t="s">
        <v>5760</v>
      </c>
    </row>
    <row r="7071" spans="1:6" ht="27">
      <c r="A7071" s="201" t="s">
        <v>16029</v>
      </c>
      <c r="B7071" s="204" t="s">
        <v>16030</v>
      </c>
      <c r="C7071" s="201" t="s">
        <v>31</v>
      </c>
      <c r="D7071" s="205" t="s">
        <v>25514</v>
      </c>
      <c r="E7071" s="202" t="s">
        <v>18406</v>
      </c>
      <c r="F7071" s="205" t="s">
        <v>25515</v>
      </c>
    </row>
    <row r="7072" spans="1:6" ht="27">
      <c r="A7072" s="201" t="s">
        <v>16031</v>
      </c>
      <c r="B7072" s="204" t="s">
        <v>16032</v>
      </c>
      <c r="C7072" s="201" t="s">
        <v>31</v>
      </c>
      <c r="D7072" s="205" t="s">
        <v>17740</v>
      </c>
      <c r="E7072" s="202" t="s">
        <v>18406</v>
      </c>
      <c r="F7072" s="205" t="s">
        <v>8245</v>
      </c>
    </row>
    <row r="7073" spans="1:6" ht="67.5">
      <c r="A7073" s="201" t="s">
        <v>16033</v>
      </c>
      <c r="B7073" s="204" t="s">
        <v>16034</v>
      </c>
      <c r="C7073" s="201" t="s">
        <v>381</v>
      </c>
      <c r="D7073" s="205" t="s">
        <v>25516</v>
      </c>
      <c r="E7073" s="202" t="s">
        <v>18406</v>
      </c>
      <c r="F7073" s="205" t="s">
        <v>25517</v>
      </c>
    </row>
    <row r="7074" spans="1:6" ht="81">
      <c r="A7074" s="201" t="s">
        <v>16035</v>
      </c>
      <c r="B7074" s="204" t="s">
        <v>16036</v>
      </c>
      <c r="C7074" s="201" t="s">
        <v>381</v>
      </c>
      <c r="D7074" s="205" t="s">
        <v>25518</v>
      </c>
      <c r="E7074" s="202" t="s">
        <v>18406</v>
      </c>
      <c r="F7074" s="205" t="s">
        <v>25519</v>
      </c>
    </row>
    <row r="7075" spans="1:6" ht="81">
      <c r="A7075" s="201" t="s">
        <v>16037</v>
      </c>
      <c r="B7075" s="204" t="s">
        <v>16038</v>
      </c>
      <c r="C7075" s="201" t="s">
        <v>381</v>
      </c>
      <c r="D7075" s="205" t="s">
        <v>25520</v>
      </c>
      <c r="E7075" s="202" t="s">
        <v>18406</v>
      </c>
      <c r="F7075" s="205" t="s">
        <v>25521</v>
      </c>
    </row>
    <row r="7076" spans="1:6" ht="81">
      <c r="A7076" s="201" t="s">
        <v>16039</v>
      </c>
      <c r="B7076" s="204" t="s">
        <v>16040</v>
      </c>
      <c r="C7076" s="201" t="s">
        <v>381</v>
      </c>
      <c r="D7076" s="205" t="s">
        <v>25522</v>
      </c>
      <c r="E7076" s="202" t="s">
        <v>18406</v>
      </c>
      <c r="F7076" s="205" t="s">
        <v>25523</v>
      </c>
    </row>
    <row r="7077" spans="1:6" ht="81">
      <c r="A7077" s="201" t="s">
        <v>16041</v>
      </c>
      <c r="B7077" s="204" t="s">
        <v>16042</v>
      </c>
      <c r="C7077" s="201" t="s">
        <v>381</v>
      </c>
      <c r="D7077" s="205" t="s">
        <v>25524</v>
      </c>
      <c r="E7077" s="202" t="s">
        <v>18406</v>
      </c>
      <c r="F7077" s="205" t="s">
        <v>25525</v>
      </c>
    </row>
    <row r="7078" spans="1:6" ht="67.5">
      <c r="A7078" s="201" t="s">
        <v>16043</v>
      </c>
      <c r="B7078" s="204" t="s">
        <v>16044</v>
      </c>
      <c r="C7078" s="201" t="s">
        <v>381</v>
      </c>
      <c r="D7078" s="205" t="s">
        <v>25526</v>
      </c>
      <c r="E7078" s="202" t="s">
        <v>18406</v>
      </c>
      <c r="F7078" s="205" t="s">
        <v>25527</v>
      </c>
    </row>
    <row r="7079" spans="1:6" ht="67.5">
      <c r="A7079" s="201" t="s">
        <v>16045</v>
      </c>
      <c r="B7079" s="204" t="s">
        <v>16046</v>
      </c>
      <c r="C7079" s="201" t="s">
        <v>381</v>
      </c>
      <c r="D7079" s="205" t="s">
        <v>25528</v>
      </c>
      <c r="E7079" s="202" t="s">
        <v>18406</v>
      </c>
      <c r="F7079" s="205" t="s">
        <v>25529</v>
      </c>
    </row>
    <row r="7080" spans="1:6" ht="67.5">
      <c r="A7080" s="201" t="s">
        <v>16047</v>
      </c>
      <c r="B7080" s="204" t="s">
        <v>16048</v>
      </c>
      <c r="C7080" s="201" t="s">
        <v>381</v>
      </c>
      <c r="D7080" s="205" t="s">
        <v>25530</v>
      </c>
      <c r="E7080" s="202" t="s">
        <v>18406</v>
      </c>
      <c r="F7080" s="205" t="s">
        <v>25531</v>
      </c>
    </row>
    <row r="7081" spans="1:6" ht="67.5">
      <c r="A7081" s="201" t="s">
        <v>16049</v>
      </c>
      <c r="B7081" s="204" t="s">
        <v>16050</v>
      </c>
      <c r="C7081" s="201" t="s">
        <v>381</v>
      </c>
      <c r="D7081" s="205" t="s">
        <v>25532</v>
      </c>
      <c r="E7081" s="202" t="s">
        <v>18406</v>
      </c>
      <c r="F7081" s="205" t="s">
        <v>25533</v>
      </c>
    </row>
    <row r="7082" spans="1:6" ht="67.5">
      <c r="A7082" s="201" t="s">
        <v>16051</v>
      </c>
      <c r="B7082" s="204" t="s">
        <v>16052</v>
      </c>
      <c r="C7082" s="201" t="s">
        <v>381</v>
      </c>
      <c r="D7082" s="205" t="s">
        <v>25534</v>
      </c>
      <c r="E7082" s="202" t="s">
        <v>18406</v>
      </c>
      <c r="F7082" s="205" t="s">
        <v>25535</v>
      </c>
    </row>
    <row r="7083" spans="1:6" ht="67.5">
      <c r="A7083" s="201" t="s">
        <v>16053</v>
      </c>
      <c r="B7083" s="204" t="s">
        <v>16054</v>
      </c>
      <c r="C7083" s="201" t="s">
        <v>381</v>
      </c>
      <c r="D7083" s="205" t="s">
        <v>25536</v>
      </c>
      <c r="E7083" s="202" t="s">
        <v>18406</v>
      </c>
      <c r="F7083" s="205" t="s">
        <v>25537</v>
      </c>
    </row>
    <row r="7084" spans="1:6" ht="81">
      <c r="A7084" s="201" t="s">
        <v>16055</v>
      </c>
      <c r="B7084" s="204" t="s">
        <v>16056</v>
      </c>
      <c r="C7084" s="201" t="s">
        <v>381</v>
      </c>
      <c r="D7084" s="205" t="s">
        <v>25538</v>
      </c>
      <c r="E7084" s="202" t="s">
        <v>18406</v>
      </c>
      <c r="F7084" s="205" t="s">
        <v>25539</v>
      </c>
    </row>
    <row r="7085" spans="1:6" ht="81">
      <c r="A7085" s="201" t="s">
        <v>16057</v>
      </c>
      <c r="B7085" s="204" t="s">
        <v>16058</v>
      </c>
      <c r="C7085" s="201" t="s">
        <v>381</v>
      </c>
      <c r="D7085" s="205" t="s">
        <v>25540</v>
      </c>
      <c r="E7085" s="202" t="s">
        <v>18406</v>
      </c>
      <c r="F7085" s="205" t="s">
        <v>25541</v>
      </c>
    </row>
    <row r="7086" spans="1:6" ht="81">
      <c r="A7086" s="201" t="s">
        <v>16059</v>
      </c>
      <c r="B7086" s="204" t="s">
        <v>16060</v>
      </c>
      <c r="C7086" s="201" t="s">
        <v>381</v>
      </c>
      <c r="D7086" s="205" t="s">
        <v>25542</v>
      </c>
      <c r="E7086" s="202" t="s">
        <v>18406</v>
      </c>
      <c r="F7086" s="205" t="s">
        <v>25543</v>
      </c>
    </row>
    <row r="7087" spans="1:6" ht="81">
      <c r="A7087" s="201" t="s">
        <v>16061</v>
      </c>
      <c r="B7087" s="204" t="s">
        <v>16062</v>
      </c>
      <c r="C7087" s="201" t="s">
        <v>381</v>
      </c>
      <c r="D7087" s="205" t="s">
        <v>25544</v>
      </c>
      <c r="E7087" s="202" t="s">
        <v>18406</v>
      </c>
      <c r="F7087" s="205" t="s">
        <v>25545</v>
      </c>
    </row>
    <row r="7088" spans="1:6" ht="67.5">
      <c r="A7088" s="201" t="s">
        <v>16063</v>
      </c>
      <c r="B7088" s="204" t="s">
        <v>16064</v>
      </c>
      <c r="C7088" s="201" t="s">
        <v>381</v>
      </c>
      <c r="D7088" s="205" t="s">
        <v>25546</v>
      </c>
      <c r="E7088" s="202" t="s">
        <v>18406</v>
      </c>
      <c r="F7088" s="205" t="s">
        <v>25547</v>
      </c>
    </row>
    <row r="7089" spans="1:6" ht="81">
      <c r="A7089" s="201" t="s">
        <v>16065</v>
      </c>
      <c r="B7089" s="204" t="s">
        <v>16066</v>
      </c>
      <c r="C7089" s="201" t="s">
        <v>381</v>
      </c>
      <c r="D7089" s="205" t="s">
        <v>25548</v>
      </c>
      <c r="E7089" s="202" t="s">
        <v>18406</v>
      </c>
      <c r="F7089" s="205" t="s">
        <v>25549</v>
      </c>
    </row>
    <row r="7090" spans="1:6" ht="67.5">
      <c r="A7090" s="201" t="s">
        <v>16067</v>
      </c>
      <c r="B7090" s="204" t="s">
        <v>16068</v>
      </c>
      <c r="C7090" s="201" t="s">
        <v>381</v>
      </c>
      <c r="D7090" s="205" t="s">
        <v>25550</v>
      </c>
      <c r="E7090" s="202" t="s">
        <v>18406</v>
      </c>
      <c r="F7090" s="205" t="s">
        <v>25551</v>
      </c>
    </row>
    <row r="7091" spans="1:6" ht="67.5">
      <c r="A7091" s="201" t="s">
        <v>16069</v>
      </c>
      <c r="B7091" s="204" t="s">
        <v>16070</v>
      </c>
      <c r="C7091" s="201" t="s">
        <v>381</v>
      </c>
      <c r="D7091" s="205" t="s">
        <v>25552</v>
      </c>
      <c r="E7091" s="202" t="s">
        <v>18406</v>
      </c>
      <c r="F7091" s="205" t="s">
        <v>25553</v>
      </c>
    </row>
    <row r="7092" spans="1:6" ht="67.5">
      <c r="A7092" s="201" t="s">
        <v>16071</v>
      </c>
      <c r="B7092" s="204" t="s">
        <v>16072</v>
      </c>
      <c r="C7092" s="201" t="s">
        <v>381</v>
      </c>
      <c r="D7092" s="205" t="s">
        <v>25554</v>
      </c>
      <c r="E7092" s="202" t="s">
        <v>18406</v>
      </c>
      <c r="F7092" s="205" t="s">
        <v>25555</v>
      </c>
    </row>
    <row r="7093" spans="1:6" ht="54">
      <c r="A7093" s="201" t="s">
        <v>16073</v>
      </c>
      <c r="B7093" s="204" t="s">
        <v>16074</v>
      </c>
      <c r="C7093" s="201" t="s">
        <v>31</v>
      </c>
      <c r="D7093" s="205" t="s">
        <v>25556</v>
      </c>
      <c r="E7093" s="202" t="s">
        <v>18406</v>
      </c>
      <c r="F7093" s="205" t="s">
        <v>25557</v>
      </c>
    </row>
    <row r="7094" spans="1:6" ht="54">
      <c r="A7094" s="201" t="s">
        <v>16075</v>
      </c>
      <c r="B7094" s="204" t="s">
        <v>16076</v>
      </c>
      <c r="C7094" s="201" t="s">
        <v>31</v>
      </c>
      <c r="D7094" s="205" t="s">
        <v>25558</v>
      </c>
      <c r="E7094" s="202" t="s">
        <v>18406</v>
      </c>
      <c r="F7094" s="205" t="s">
        <v>25559</v>
      </c>
    </row>
    <row r="7095" spans="1:6" ht="40.5">
      <c r="A7095" s="201" t="s">
        <v>16077</v>
      </c>
      <c r="B7095" s="204" t="s">
        <v>16078</v>
      </c>
      <c r="C7095" s="201" t="s">
        <v>381</v>
      </c>
      <c r="D7095" s="205" t="s">
        <v>25560</v>
      </c>
      <c r="E7095" s="202" t="s">
        <v>18406</v>
      </c>
      <c r="F7095" s="205" t="s">
        <v>25561</v>
      </c>
    </row>
    <row r="7096" spans="1:6" ht="54">
      <c r="A7096" s="201" t="s">
        <v>16079</v>
      </c>
      <c r="B7096" s="204" t="s">
        <v>16080</v>
      </c>
      <c r="C7096" s="201" t="s">
        <v>31</v>
      </c>
      <c r="D7096" s="205" t="s">
        <v>1650</v>
      </c>
      <c r="E7096" s="202" t="s">
        <v>18406</v>
      </c>
      <c r="F7096" s="205" t="s">
        <v>2044</v>
      </c>
    </row>
    <row r="7097" spans="1:6" ht="54">
      <c r="A7097" s="201" t="s">
        <v>16081</v>
      </c>
      <c r="B7097" s="204" t="s">
        <v>16082</v>
      </c>
      <c r="C7097" s="201" t="s">
        <v>381</v>
      </c>
      <c r="D7097" s="205" t="s">
        <v>25562</v>
      </c>
      <c r="E7097" s="202" t="s">
        <v>18406</v>
      </c>
      <c r="F7097" s="205" t="s">
        <v>4508</v>
      </c>
    </row>
    <row r="7098" spans="1:6" ht="54">
      <c r="A7098" s="201" t="s">
        <v>16083</v>
      </c>
      <c r="B7098" s="204" t="s">
        <v>16084</v>
      </c>
      <c r="C7098" s="201" t="s">
        <v>381</v>
      </c>
      <c r="D7098" s="205" t="s">
        <v>17087</v>
      </c>
      <c r="E7098" s="202" t="s">
        <v>18406</v>
      </c>
      <c r="F7098" s="205" t="s">
        <v>25563</v>
      </c>
    </row>
    <row r="7099" spans="1:6" ht="40.5">
      <c r="A7099" s="201" t="s">
        <v>16085</v>
      </c>
      <c r="B7099" s="204" t="s">
        <v>16086</v>
      </c>
      <c r="C7099" s="201" t="s">
        <v>381</v>
      </c>
      <c r="D7099" s="205" t="s">
        <v>25564</v>
      </c>
      <c r="E7099" s="202" t="s">
        <v>18406</v>
      </c>
      <c r="F7099" s="205" t="s">
        <v>25565</v>
      </c>
    </row>
    <row r="7100" spans="1:6" ht="40.5">
      <c r="A7100" s="201" t="s">
        <v>16087</v>
      </c>
      <c r="B7100" s="204" t="s">
        <v>16088</v>
      </c>
      <c r="C7100" s="201" t="s">
        <v>381</v>
      </c>
      <c r="D7100" s="205" t="s">
        <v>9539</v>
      </c>
      <c r="E7100" s="202" t="s">
        <v>18406</v>
      </c>
      <c r="F7100" s="205" t="s">
        <v>25566</v>
      </c>
    </row>
    <row r="7101" spans="1:6" ht="40.5">
      <c r="A7101" s="201" t="s">
        <v>16089</v>
      </c>
      <c r="B7101" s="204" t="s">
        <v>16090</v>
      </c>
      <c r="C7101" s="201" t="s">
        <v>381</v>
      </c>
      <c r="D7101" s="205" t="s">
        <v>25567</v>
      </c>
      <c r="E7101" s="202" t="s">
        <v>18406</v>
      </c>
      <c r="F7101" s="205" t="s">
        <v>25568</v>
      </c>
    </row>
    <row r="7102" spans="1:6" ht="40.5">
      <c r="A7102" s="201" t="s">
        <v>16091</v>
      </c>
      <c r="B7102" s="204" t="s">
        <v>16092</v>
      </c>
      <c r="C7102" s="201" t="s">
        <v>381</v>
      </c>
      <c r="D7102" s="205" t="s">
        <v>25569</v>
      </c>
      <c r="E7102" s="202" t="s">
        <v>18406</v>
      </c>
      <c r="F7102" s="205" t="s">
        <v>25570</v>
      </c>
    </row>
    <row r="7103" spans="1:6" ht="27">
      <c r="A7103" s="201" t="s">
        <v>16093</v>
      </c>
      <c r="B7103" s="204" t="s">
        <v>16094</v>
      </c>
      <c r="C7103" s="201" t="s">
        <v>381</v>
      </c>
      <c r="D7103" s="205" t="s">
        <v>17805</v>
      </c>
      <c r="E7103" s="202" t="s">
        <v>18406</v>
      </c>
      <c r="F7103" s="205" t="s">
        <v>25571</v>
      </c>
    </row>
    <row r="7104" spans="1:6" ht="40.5">
      <c r="A7104" s="201" t="s">
        <v>16096</v>
      </c>
      <c r="B7104" s="204" t="s">
        <v>16097</v>
      </c>
      <c r="C7104" s="201" t="s">
        <v>381</v>
      </c>
      <c r="D7104" s="205" t="s">
        <v>25572</v>
      </c>
      <c r="E7104" s="202" t="s">
        <v>18406</v>
      </c>
      <c r="F7104" s="205" t="s">
        <v>25573</v>
      </c>
    </row>
    <row r="7105" spans="1:6" ht="40.5">
      <c r="A7105" s="201" t="s">
        <v>16098</v>
      </c>
      <c r="B7105" s="204" t="s">
        <v>16099</v>
      </c>
      <c r="C7105" s="201" t="s">
        <v>381</v>
      </c>
      <c r="D7105" s="205" t="s">
        <v>25574</v>
      </c>
      <c r="E7105" s="202" t="s">
        <v>18406</v>
      </c>
      <c r="F7105" s="205" t="s">
        <v>25575</v>
      </c>
    </row>
    <row r="7106" spans="1:6" ht="40.5">
      <c r="A7106" s="201" t="s">
        <v>16100</v>
      </c>
      <c r="B7106" s="204" t="s">
        <v>16101</v>
      </c>
      <c r="C7106" s="201" t="s">
        <v>381</v>
      </c>
      <c r="D7106" s="205" t="s">
        <v>25576</v>
      </c>
      <c r="E7106" s="202" t="s">
        <v>18406</v>
      </c>
      <c r="F7106" s="205" t="s">
        <v>25577</v>
      </c>
    </row>
    <row r="7107" spans="1:6" ht="27">
      <c r="A7107" s="201" t="s">
        <v>16102</v>
      </c>
      <c r="B7107" s="204" t="s">
        <v>16103</v>
      </c>
      <c r="C7107" s="201" t="s">
        <v>199</v>
      </c>
      <c r="D7107" s="205" t="s">
        <v>17542</v>
      </c>
      <c r="E7107" s="202" t="s">
        <v>18406</v>
      </c>
      <c r="F7107" s="205" t="s">
        <v>4476</v>
      </c>
    </row>
    <row r="7108" spans="1:6" ht="27">
      <c r="A7108" s="201" t="s">
        <v>16105</v>
      </c>
      <c r="B7108" s="204" t="s">
        <v>16106</v>
      </c>
      <c r="C7108" s="201" t="s">
        <v>199</v>
      </c>
      <c r="D7108" s="205" t="s">
        <v>17365</v>
      </c>
      <c r="E7108" s="202" t="s">
        <v>18406</v>
      </c>
      <c r="F7108" s="205" t="s">
        <v>9311</v>
      </c>
    </row>
    <row r="7109" spans="1:6" ht="27">
      <c r="A7109" s="201" t="s">
        <v>16108</v>
      </c>
      <c r="B7109" s="204" t="s">
        <v>16109</v>
      </c>
      <c r="C7109" s="201" t="s">
        <v>199</v>
      </c>
      <c r="D7109" s="205" t="s">
        <v>15912</v>
      </c>
      <c r="E7109" s="202" t="s">
        <v>18406</v>
      </c>
      <c r="F7109" s="205" t="s">
        <v>13811</v>
      </c>
    </row>
    <row r="7110" spans="1:6" ht="27">
      <c r="A7110" s="201" t="s">
        <v>16110</v>
      </c>
      <c r="B7110" s="204" t="s">
        <v>16111</v>
      </c>
      <c r="C7110" s="201" t="s">
        <v>199</v>
      </c>
      <c r="D7110" s="205" t="s">
        <v>25578</v>
      </c>
      <c r="E7110" s="202" t="s">
        <v>18406</v>
      </c>
      <c r="F7110" s="205" t="s">
        <v>12095</v>
      </c>
    </row>
    <row r="7111" spans="1:6" ht="27">
      <c r="A7111" s="201" t="s">
        <v>16112</v>
      </c>
      <c r="B7111" s="204" t="s">
        <v>16113</v>
      </c>
      <c r="C7111" s="201" t="s">
        <v>199</v>
      </c>
      <c r="D7111" s="205" t="s">
        <v>11300</v>
      </c>
      <c r="E7111" s="202" t="s">
        <v>18406</v>
      </c>
      <c r="F7111" s="205" t="s">
        <v>11144</v>
      </c>
    </row>
    <row r="7112" spans="1:6" ht="27">
      <c r="A7112" s="201" t="s">
        <v>16114</v>
      </c>
      <c r="B7112" s="204" t="s">
        <v>16115</v>
      </c>
      <c r="C7112" s="201" t="s">
        <v>199</v>
      </c>
      <c r="D7112" s="205" t="s">
        <v>17571</v>
      </c>
      <c r="E7112" s="202" t="s">
        <v>18406</v>
      </c>
      <c r="F7112" s="205" t="s">
        <v>25579</v>
      </c>
    </row>
    <row r="7113" spans="1:6" ht="27">
      <c r="A7113" s="201" t="s">
        <v>16116</v>
      </c>
      <c r="B7113" s="204" t="s">
        <v>16117</v>
      </c>
      <c r="C7113" s="201" t="s">
        <v>199</v>
      </c>
      <c r="D7113" s="205" t="s">
        <v>17599</v>
      </c>
      <c r="E7113" s="202" t="s">
        <v>18406</v>
      </c>
      <c r="F7113" s="205" t="s">
        <v>10122</v>
      </c>
    </row>
    <row r="7114" spans="1:6" ht="27">
      <c r="A7114" s="201" t="s">
        <v>16118</v>
      </c>
      <c r="B7114" s="204" t="s">
        <v>16119</v>
      </c>
      <c r="C7114" s="201" t="s">
        <v>199</v>
      </c>
      <c r="D7114" s="205" t="s">
        <v>16120</v>
      </c>
      <c r="E7114" s="202" t="s">
        <v>18406</v>
      </c>
      <c r="F7114" s="205" t="s">
        <v>18058</v>
      </c>
    </row>
    <row r="7115" spans="1:6" ht="27">
      <c r="A7115" s="201" t="s">
        <v>16121</v>
      </c>
      <c r="B7115" s="204" t="s">
        <v>16122</v>
      </c>
      <c r="C7115" s="201" t="s">
        <v>199</v>
      </c>
      <c r="D7115" s="205" t="s">
        <v>17629</v>
      </c>
      <c r="E7115" s="202" t="s">
        <v>18406</v>
      </c>
      <c r="F7115" s="205" t="s">
        <v>9215</v>
      </c>
    </row>
    <row r="7116" spans="1:6" ht="27">
      <c r="A7116" s="201" t="s">
        <v>16124</v>
      </c>
      <c r="B7116" s="204" t="s">
        <v>16125</v>
      </c>
      <c r="C7116" s="201" t="s">
        <v>199</v>
      </c>
      <c r="D7116" s="205" t="s">
        <v>13646</v>
      </c>
      <c r="E7116" s="202" t="s">
        <v>18406</v>
      </c>
      <c r="F7116" s="205" t="s">
        <v>13829</v>
      </c>
    </row>
    <row r="7117" spans="1:6" ht="27">
      <c r="A7117" s="201" t="s">
        <v>16126</v>
      </c>
      <c r="B7117" s="204" t="s">
        <v>16127</v>
      </c>
      <c r="C7117" s="201" t="s">
        <v>199</v>
      </c>
      <c r="D7117" s="205" t="s">
        <v>8916</v>
      </c>
      <c r="E7117" s="202" t="s">
        <v>18406</v>
      </c>
      <c r="F7117" s="205" t="s">
        <v>17616</v>
      </c>
    </row>
    <row r="7118" spans="1:6" ht="27">
      <c r="A7118" s="201" t="s">
        <v>16129</v>
      </c>
      <c r="B7118" s="204" t="s">
        <v>16130</v>
      </c>
      <c r="C7118" s="201" t="s">
        <v>199</v>
      </c>
      <c r="D7118" s="205" t="s">
        <v>14236</v>
      </c>
      <c r="E7118" s="202" t="s">
        <v>18406</v>
      </c>
      <c r="F7118" s="205" t="s">
        <v>17908</v>
      </c>
    </row>
    <row r="7119" spans="1:6" ht="27">
      <c r="A7119" s="201" t="s">
        <v>16131</v>
      </c>
      <c r="B7119" s="204" t="s">
        <v>16132</v>
      </c>
      <c r="C7119" s="201" t="s">
        <v>199</v>
      </c>
      <c r="D7119" s="205" t="s">
        <v>25578</v>
      </c>
      <c r="E7119" s="202" t="s">
        <v>18406</v>
      </c>
      <c r="F7119" s="205" t="s">
        <v>12095</v>
      </c>
    </row>
    <row r="7120" spans="1:6" ht="27">
      <c r="A7120" s="201" t="s">
        <v>16133</v>
      </c>
      <c r="B7120" s="204" t="s">
        <v>16134</v>
      </c>
      <c r="C7120" s="201" t="s">
        <v>199</v>
      </c>
      <c r="D7120" s="205" t="s">
        <v>17365</v>
      </c>
      <c r="E7120" s="202" t="s">
        <v>18406</v>
      </c>
      <c r="F7120" s="205" t="s">
        <v>10391</v>
      </c>
    </row>
    <row r="7121" spans="1:6" ht="27">
      <c r="A7121" s="201" t="s">
        <v>16136</v>
      </c>
      <c r="B7121" s="204" t="s">
        <v>16137</v>
      </c>
      <c r="C7121" s="201" t="s">
        <v>199</v>
      </c>
      <c r="D7121" s="205" t="s">
        <v>5560</v>
      </c>
      <c r="E7121" s="202" t="s">
        <v>18406</v>
      </c>
      <c r="F7121" s="205" t="s">
        <v>17814</v>
      </c>
    </row>
    <row r="7122" spans="1:6" ht="27">
      <c r="A7122" s="201" t="s">
        <v>16138</v>
      </c>
      <c r="B7122" s="204" t="s">
        <v>16139</v>
      </c>
      <c r="C7122" s="201" t="s">
        <v>199</v>
      </c>
      <c r="D7122" s="205" t="s">
        <v>10478</v>
      </c>
      <c r="E7122" s="202" t="s">
        <v>18406</v>
      </c>
      <c r="F7122" s="205" t="s">
        <v>17460</v>
      </c>
    </row>
    <row r="7123" spans="1:6" ht="27">
      <c r="A7123" s="201" t="s">
        <v>16140</v>
      </c>
      <c r="B7123" s="204" t="s">
        <v>16141</v>
      </c>
      <c r="C7123" s="201" t="s">
        <v>199</v>
      </c>
      <c r="D7123" s="205" t="s">
        <v>20463</v>
      </c>
      <c r="E7123" s="202" t="s">
        <v>18406</v>
      </c>
      <c r="F7123" s="205" t="s">
        <v>18419</v>
      </c>
    </row>
    <row r="7124" spans="1:6" ht="27">
      <c r="A7124" s="201" t="s">
        <v>16142</v>
      </c>
      <c r="B7124" s="204" t="s">
        <v>16143</v>
      </c>
      <c r="C7124" s="201" t="s">
        <v>199</v>
      </c>
      <c r="D7124" s="205" t="s">
        <v>16144</v>
      </c>
      <c r="E7124" s="202" t="s">
        <v>18406</v>
      </c>
      <c r="F7124" s="205" t="s">
        <v>18059</v>
      </c>
    </row>
    <row r="7125" spans="1:6" ht="27">
      <c r="A7125" s="201" t="s">
        <v>16145</v>
      </c>
      <c r="B7125" s="204" t="s">
        <v>16146</v>
      </c>
      <c r="C7125" s="201" t="s">
        <v>199</v>
      </c>
      <c r="D7125" s="205" t="s">
        <v>17503</v>
      </c>
      <c r="E7125" s="202" t="s">
        <v>18406</v>
      </c>
      <c r="F7125" s="205" t="s">
        <v>8260</v>
      </c>
    </row>
    <row r="7126" spans="1:6" ht="27">
      <c r="A7126" s="201" t="s">
        <v>16148</v>
      </c>
      <c r="B7126" s="204" t="s">
        <v>16149</v>
      </c>
      <c r="C7126" s="201" t="s">
        <v>199</v>
      </c>
      <c r="D7126" s="205" t="s">
        <v>17599</v>
      </c>
      <c r="E7126" s="202" t="s">
        <v>18406</v>
      </c>
      <c r="F7126" s="205" t="s">
        <v>10122</v>
      </c>
    </row>
    <row r="7127" spans="1:6" ht="27">
      <c r="A7127" s="201" t="s">
        <v>16150</v>
      </c>
      <c r="B7127" s="204" t="s">
        <v>16151</v>
      </c>
      <c r="C7127" s="201" t="s">
        <v>199</v>
      </c>
      <c r="D7127" s="205" t="s">
        <v>17375</v>
      </c>
      <c r="E7127" s="202" t="s">
        <v>18406</v>
      </c>
      <c r="F7127" s="205" t="s">
        <v>17797</v>
      </c>
    </row>
    <row r="7128" spans="1:6" ht="27">
      <c r="A7128" s="201" t="s">
        <v>16152</v>
      </c>
      <c r="B7128" s="204" t="s">
        <v>16153</v>
      </c>
      <c r="C7128" s="201" t="s">
        <v>199</v>
      </c>
      <c r="D7128" s="205" t="s">
        <v>22651</v>
      </c>
      <c r="E7128" s="202" t="s">
        <v>18406</v>
      </c>
      <c r="F7128" s="205" t="s">
        <v>6711</v>
      </c>
    </row>
    <row r="7129" spans="1:6" ht="40.5">
      <c r="A7129" s="201" t="s">
        <v>16155</v>
      </c>
      <c r="B7129" s="204" t="s">
        <v>16156</v>
      </c>
      <c r="C7129" s="201" t="s">
        <v>199</v>
      </c>
      <c r="D7129" s="205" t="s">
        <v>6123</v>
      </c>
      <c r="E7129" s="202" t="s">
        <v>18406</v>
      </c>
      <c r="F7129" s="205" t="s">
        <v>6764</v>
      </c>
    </row>
    <row r="7130" spans="1:6" ht="27">
      <c r="A7130" s="201" t="s">
        <v>16157</v>
      </c>
      <c r="B7130" s="204" t="s">
        <v>16158</v>
      </c>
      <c r="C7130" s="201" t="s">
        <v>199</v>
      </c>
      <c r="D7130" s="205" t="s">
        <v>22772</v>
      </c>
      <c r="E7130" s="202" t="s">
        <v>18406</v>
      </c>
      <c r="F7130" s="205" t="s">
        <v>7150</v>
      </c>
    </row>
    <row r="7131" spans="1:6" ht="27">
      <c r="A7131" s="201" t="s">
        <v>16159</v>
      </c>
      <c r="B7131" s="204" t="s">
        <v>16160</v>
      </c>
      <c r="C7131" s="201" t="s">
        <v>199</v>
      </c>
      <c r="D7131" s="205" t="s">
        <v>22772</v>
      </c>
      <c r="E7131" s="202" t="s">
        <v>18406</v>
      </c>
      <c r="F7131" s="205" t="s">
        <v>7150</v>
      </c>
    </row>
    <row r="7132" spans="1:6" ht="27">
      <c r="A7132" s="201" t="s">
        <v>16161</v>
      </c>
      <c r="B7132" s="204" t="s">
        <v>16162</v>
      </c>
      <c r="C7132" s="201" t="s">
        <v>199</v>
      </c>
      <c r="D7132" s="205" t="s">
        <v>17371</v>
      </c>
      <c r="E7132" s="202" t="s">
        <v>18406</v>
      </c>
      <c r="F7132" s="205" t="s">
        <v>17552</v>
      </c>
    </row>
    <row r="7133" spans="1:6" ht="27">
      <c r="A7133" s="201" t="s">
        <v>16163</v>
      </c>
      <c r="B7133" s="204" t="s">
        <v>16164</v>
      </c>
      <c r="C7133" s="201" t="s">
        <v>199</v>
      </c>
      <c r="D7133" s="205" t="s">
        <v>927</v>
      </c>
      <c r="E7133" s="202" t="s">
        <v>18406</v>
      </c>
      <c r="F7133" s="205" t="s">
        <v>17730</v>
      </c>
    </row>
    <row r="7134" spans="1:6" ht="27">
      <c r="A7134" s="201" t="s">
        <v>16166</v>
      </c>
      <c r="B7134" s="204" t="s">
        <v>16167</v>
      </c>
      <c r="C7134" s="201" t="s">
        <v>199</v>
      </c>
      <c r="D7134" s="205" t="s">
        <v>17599</v>
      </c>
      <c r="E7134" s="202" t="s">
        <v>18406</v>
      </c>
      <c r="F7134" s="205" t="s">
        <v>10122</v>
      </c>
    </row>
    <row r="7135" spans="1:6" ht="27">
      <c r="A7135" s="201" t="s">
        <v>16168</v>
      </c>
      <c r="B7135" s="204" t="s">
        <v>16169</v>
      </c>
      <c r="C7135" s="201" t="s">
        <v>199</v>
      </c>
      <c r="D7135" s="205" t="s">
        <v>25580</v>
      </c>
      <c r="E7135" s="202" t="s">
        <v>18406</v>
      </c>
      <c r="F7135" s="205" t="s">
        <v>17175</v>
      </c>
    </row>
    <row r="7136" spans="1:6" ht="27">
      <c r="A7136" s="201" t="s">
        <v>16170</v>
      </c>
      <c r="B7136" s="204" t="s">
        <v>16171</v>
      </c>
      <c r="C7136" s="201" t="s">
        <v>199</v>
      </c>
      <c r="D7136" s="205" t="s">
        <v>7318</v>
      </c>
      <c r="E7136" s="202" t="s">
        <v>18406</v>
      </c>
      <c r="F7136" s="205" t="s">
        <v>5981</v>
      </c>
    </row>
    <row r="7137" spans="1:6" ht="27">
      <c r="A7137" s="201" t="s">
        <v>16173</v>
      </c>
      <c r="B7137" s="204" t="s">
        <v>16174</v>
      </c>
      <c r="C7137" s="201" t="s">
        <v>199</v>
      </c>
      <c r="D7137" s="205" t="s">
        <v>12079</v>
      </c>
      <c r="E7137" s="202" t="s">
        <v>18406</v>
      </c>
      <c r="F7137" s="205" t="s">
        <v>17657</v>
      </c>
    </row>
    <row r="7138" spans="1:6" ht="27">
      <c r="A7138" s="201" t="s">
        <v>16176</v>
      </c>
      <c r="B7138" s="204" t="s">
        <v>16177</v>
      </c>
      <c r="C7138" s="201" t="s">
        <v>199</v>
      </c>
      <c r="D7138" s="205" t="s">
        <v>20463</v>
      </c>
      <c r="E7138" s="202" t="s">
        <v>18406</v>
      </c>
      <c r="F7138" s="205" t="s">
        <v>18419</v>
      </c>
    </row>
    <row r="7139" spans="1:6" ht="27">
      <c r="A7139" s="201" t="s">
        <v>16178</v>
      </c>
      <c r="B7139" s="204" t="s">
        <v>16179</v>
      </c>
      <c r="C7139" s="201" t="s">
        <v>199</v>
      </c>
      <c r="D7139" s="205" t="s">
        <v>16180</v>
      </c>
      <c r="E7139" s="202" t="s">
        <v>18406</v>
      </c>
      <c r="F7139" s="205" t="s">
        <v>17153</v>
      </c>
    </row>
    <row r="7140" spans="1:6" ht="27">
      <c r="A7140" s="201" t="s">
        <v>16181</v>
      </c>
      <c r="B7140" s="204" t="s">
        <v>16182</v>
      </c>
      <c r="C7140" s="201" t="s">
        <v>199</v>
      </c>
      <c r="D7140" s="205" t="s">
        <v>8748</v>
      </c>
      <c r="E7140" s="202" t="s">
        <v>18406</v>
      </c>
      <c r="F7140" s="205" t="s">
        <v>14159</v>
      </c>
    </row>
    <row r="7141" spans="1:6" ht="27">
      <c r="A7141" s="201" t="s">
        <v>16183</v>
      </c>
      <c r="B7141" s="204" t="s">
        <v>16184</v>
      </c>
      <c r="C7141" s="201" t="s">
        <v>199</v>
      </c>
      <c r="D7141" s="205" t="s">
        <v>16185</v>
      </c>
      <c r="E7141" s="202" t="s">
        <v>18406</v>
      </c>
      <c r="F7141" s="205" t="s">
        <v>13404</v>
      </c>
    </row>
    <row r="7142" spans="1:6" ht="27">
      <c r="A7142" s="201" t="s">
        <v>16186</v>
      </c>
      <c r="B7142" s="204" t="s">
        <v>16187</v>
      </c>
      <c r="C7142" s="201" t="s">
        <v>199</v>
      </c>
      <c r="D7142" s="205" t="s">
        <v>22772</v>
      </c>
      <c r="E7142" s="202" t="s">
        <v>18406</v>
      </c>
      <c r="F7142" s="205" t="s">
        <v>7150</v>
      </c>
    </row>
    <row r="7143" spans="1:6" ht="27">
      <c r="A7143" s="201" t="s">
        <v>16188</v>
      </c>
      <c r="B7143" s="204" t="s">
        <v>16189</v>
      </c>
      <c r="C7143" s="201" t="s">
        <v>199</v>
      </c>
      <c r="D7143" s="205" t="s">
        <v>9351</v>
      </c>
      <c r="E7143" s="202" t="s">
        <v>18406</v>
      </c>
      <c r="F7143" s="205" t="s">
        <v>9336</v>
      </c>
    </row>
    <row r="7144" spans="1:6" ht="27">
      <c r="A7144" s="201" t="s">
        <v>16191</v>
      </c>
      <c r="B7144" s="204" t="s">
        <v>16192</v>
      </c>
      <c r="C7144" s="201" t="s">
        <v>199</v>
      </c>
      <c r="D7144" s="205" t="s">
        <v>1142</v>
      </c>
      <c r="E7144" s="202" t="s">
        <v>18406</v>
      </c>
      <c r="F7144" s="205" t="s">
        <v>17892</v>
      </c>
    </row>
    <row r="7145" spans="1:6" ht="27">
      <c r="A7145" s="201" t="s">
        <v>16193</v>
      </c>
      <c r="B7145" s="204" t="s">
        <v>16194</v>
      </c>
      <c r="C7145" s="201" t="s">
        <v>199</v>
      </c>
      <c r="D7145" s="205" t="s">
        <v>18025</v>
      </c>
      <c r="E7145" s="202" t="s">
        <v>18406</v>
      </c>
      <c r="F7145" s="205" t="s">
        <v>21652</v>
      </c>
    </row>
    <row r="7146" spans="1:6" ht="27">
      <c r="A7146" s="201" t="s">
        <v>16196</v>
      </c>
      <c r="B7146" s="204" t="s">
        <v>16197</v>
      </c>
      <c r="C7146" s="201" t="s">
        <v>199</v>
      </c>
      <c r="D7146" s="205" t="s">
        <v>25581</v>
      </c>
      <c r="E7146" s="202" t="s">
        <v>18406</v>
      </c>
      <c r="F7146" s="205" t="s">
        <v>15424</v>
      </c>
    </row>
    <row r="7147" spans="1:6" ht="27">
      <c r="A7147" s="201" t="s">
        <v>16198</v>
      </c>
      <c r="B7147" s="204" t="s">
        <v>16199</v>
      </c>
      <c r="C7147" s="201" t="s">
        <v>199</v>
      </c>
      <c r="D7147" s="205" t="s">
        <v>22195</v>
      </c>
      <c r="E7147" s="202" t="s">
        <v>18406</v>
      </c>
      <c r="F7147" s="205" t="s">
        <v>17786</v>
      </c>
    </row>
    <row r="7148" spans="1:6" ht="27">
      <c r="A7148" s="201" t="s">
        <v>16201</v>
      </c>
      <c r="B7148" s="204" t="s">
        <v>16202</v>
      </c>
      <c r="C7148" s="201" t="s">
        <v>199</v>
      </c>
      <c r="D7148" s="205" t="s">
        <v>12238</v>
      </c>
      <c r="E7148" s="202" t="s">
        <v>18406</v>
      </c>
      <c r="F7148" s="205" t="s">
        <v>1629</v>
      </c>
    </row>
    <row r="7149" spans="1:6" ht="27">
      <c r="A7149" s="201" t="s">
        <v>16203</v>
      </c>
      <c r="B7149" s="204" t="s">
        <v>16204</v>
      </c>
      <c r="C7149" s="201" t="s">
        <v>199</v>
      </c>
      <c r="D7149" s="205" t="s">
        <v>16205</v>
      </c>
      <c r="E7149" s="202" t="s">
        <v>18406</v>
      </c>
      <c r="F7149" s="205" t="s">
        <v>5754</v>
      </c>
    </row>
    <row r="7150" spans="1:6" ht="27">
      <c r="A7150" s="201" t="s">
        <v>16206</v>
      </c>
      <c r="B7150" s="204" t="s">
        <v>16207</v>
      </c>
      <c r="C7150" s="201" t="s">
        <v>199</v>
      </c>
      <c r="D7150" s="205" t="s">
        <v>16208</v>
      </c>
      <c r="E7150" s="202" t="s">
        <v>18406</v>
      </c>
      <c r="F7150" s="205" t="s">
        <v>18064</v>
      </c>
    </row>
    <row r="7151" spans="1:6" ht="27">
      <c r="A7151" s="201" t="s">
        <v>16209</v>
      </c>
      <c r="B7151" s="204" t="s">
        <v>16210</v>
      </c>
      <c r="C7151" s="201" t="s">
        <v>199</v>
      </c>
      <c r="D7151" s="205" t="s">
        <v>16211</v>
      </c>
      <c r="E7151" s="202" t="s">
        <v>18406</v>
      </c>
      <c r="F7151" s="205" t="s">
        <v>7924</v>
      </c>
    </row>
    <row r="7152" spans="1:6" ht="27">
      <c r="A7152" s="201" t="s">
        <v>16212</v>
      </c>
      <c r="B7152" s="204" t="s">
        <v>16213</v>
      </c>
      <c r="C7152" s="201" t="s">
        <v>199</v>
      </c>
      <c r="D7152" s="205" t="s">
        <v>16214</v>
      </c>
      <c r="E7152" s="202" t="s">
        <v>18406</v>
      </c>
      <c r="F7152" s="205" t="s">
        <v>8875</v>
      </c>
    </row>
    <row r="7153" spans="1:6" ht="27">
      <c r="A7153" s="201" t="s">
        <v>16215</v>
      </c>
      <c r="B7153" s="204" t="s">
        <v>16216</v>
      </c>
      <c r="C7153" s="201" t="s">
        <v>199</v>
      </c>
      <c r="D7153" s="205" t="s">
        <v>2408</v>
      </c>
      <c r="E7153" s="202" t="s">
        <v>18406</v>
      </c>
      <c r="F7153" s="205" t="s">
        <v>18065</v>
      </c>
    </row>
    <row r="7154" spans="1:6" ht="27">
      <c r="A7154" s="201" t="s">
        <v>16217</v>
      </c>
      <c r="B7154" s="204" t="s">
        <v>16218</v>
      </c>
      <c r="C7154" s="201" t="s">
        <v>199</v>
      </c>
      <c r="D7154" s="205" t="s">
        <v>16219</v>
      </c>
      <c r="E7154" s="202" t="s">
        <v>18406</v>
      </c>
      <c r="F7154" s="205" t="s">
        <v>18066</v>
      </c>
    </row>
    <row r="7155" spans="1:6" ht="27">
      <c r="A7155" s="201" t="s">
        <v>16220</v>
      </c>
      <c r="B7155" s="204" t="s">
        <v>16221</v>
      </c>
      <c r="C7155" s="201" t="s">
        <v>199</v>
      </c>
      <c r="D7155" s="205" t="s">
        <v>16219</v>
      </c>
      <c r="E7155" s="202" t="s">
        <v>18406</v>
      </c>
      <c r="F7155" s="205" t="s">
        <v>18066</v>
      </c>
    </row>
    <row r="7156" spans="1:6" ht="27">
      <c r="A7156" s="201" t="s">
        <v>16222</v>
      </c>
      <c r="B7156" s="204" t="s">
        <v>16223</v>
      </c>
      <c r="C7156" s="201" t="s">
        <v>199</v>
      </c>
      <c r="D7156" s="205" t="s">
        <v>16224</v>
      </c>
      <c r="E7156" s="202" t="s">
        <v>18406</v>
      </c>
      <c r="F7156" s="205" t="s">
        <v>18067</v>
      </c>
    </row>
    <row r="7157" spans="1:6" ht="27">
      <c r="A7157" s="201" t="s">
        <v>16225</v>
      </c>
      <c r="B7157" s="204" t="s">
        <v>16226</v>
      </c>
      <c r="C7157" s="201" t="s">
        <v>199</v>
      </c>
      <c r="D7157" s="205" t="s">
        <v>2084</v>
      </c>
      <c r="E7157" s="202" t="s">
        <v>18406</v>
      </c>
      <c r="F7157" s="205" t="s">
        <v>17881</v>
      </c>
    </row>
    <row r="7158" spans="1:6" ht="27">
      <c r="A7158" s="201" t="s">
        <v>16227</v>
      </c>
      <c r="B7158" s="204" t="s">
        <v>16228</v>
      </c>
      <c r="C7158" s="201" t="s">
        <v>199</v>
      </c>
      <c r="D7158" s="205" t="s">
        <v>10705</v>
      </c>
      <c r="E7158" s="202" t="s">
        <v>18406</v>
      </c>
      <c r="F7158" s="205" t="s">
        <v>561</v>
      </c>
    </row>
    <row r="7159" spans="1:6" ht="27">
      <c r="A7159" s="201" t="s">
        <v>16229</v>
      </c>
      <c r="B7159" s="204" t="s">
        <v>16230</v>
      </c>
      <c r="C7159" s="201" t="s">
        <v>199</v>
      </c>
      <c r="D7159" s="205" t="s">
        <v>9665</v>
      </c>
      <c r="E7159" s="202" t="s">
        <v>18406</v>
      </c>
      <c r="F7159" s="205" t="s">
        <v>18068</v>
      </c>
    </row>
    <row r="7160" spans="1:6" ht="27">
      <c r="A7160" s="201" t="s">
        <v>16231</v>
      </c>
      <c r="B7160" s="204" t="s">
        <v>16232</v>
      </c>
      <c r="C7160" s="201" t="s">
        <v>199</v>
      </c>
      <c r="D7160" s="205" t="s">
        <v>16233</v>
      </c>
      <c r="E7160" s="202" t="s">
        <v>18406</v>
      </c>
      <c r="F7160" s="205" t="s">
        <v>18069</v>
      </c>
    </row>
    <row r="7161" spans="1:6" ht="27">
      <c r="A7161" s="201" t="s">
        <v>16234</v>
      </c>
      <c r="B7161" s="204" t="s">
        <v>16235</v>
      </c>
      <c r="C7161" s="201" t="s">
        <v>199</v>
      </c>
      <c r="D7161" s="205" t="s">
        <v>16236</v>
      </c>
      <c r="E7161" s="202" t="s">
        <v>18406</v>
      </c>
      <c r="F7161" s="205" t="s">
        <v>18070</v>
      </c>
    </row>
    <row r="7162" spans="1:6" ht="27">
      <c r="A7162" s="201" t="s">
        <v>16237</v>
      </c>
      <c r="B7162" s="204" t="s">
        <v>16238</v>
      </c>
      <c r="C7162" s="201" t="s">
        <v>199</v>
      </c>
      <c r="D7162" s="205" t="s">
        <v>904</v>
      </c>
      <c r="E7162" s="202" t="s">
        <v>18406</v>
      </c>
      <c r="F7162" s="205" t="s">
        <v>15896</v>
      </c>
    </row>
    <row r="7163" spans="1:6" ht="40.5">
      <c r="A7163" s="201" t="s">
        <v>16239</v>
      </c>
      <c r="B7163" s="204" t="s">
        <v>16240</v>
      </c>
      <c r="C7163" s="201" t="s">
        <v>199</v>
      </c>
      <c r="D7163" s="205" t="s">
        <v>16241</v>
      </c>
      <c r="E7163" s="202" t="s">
        <v>18406</v>
      </c>
      <c r="F7163" s="205" t="s">
        <v>8248</v>
      </c>
    </row>
    <row r="7164" spans="1:6" ht="27">
      <c r="A7164" s="201" t="s">
        <v>16242</v>
      </c>
      <c r="B7164" s="204" t="s">
        <v>16243</v>
      </c>
      <c r="C7164" s="201" t="s">
        <v>199</v>
      </c>
      <c r="D7164" s="205" t="s">
        <v>16244</v>
      </c>
      <c r="E7164" s="202" t="s">
        <v>18406</v>
      </c>
      <c r="F7164" s="205" t="s">
        <v>18071</v>
      </c>
    </row>
    <row r="7165" spans="1:6" ht="27">
      <c r="A7165" s="201" t="s">
        <v>16245</v>
      </c>
      <c r="B7165" s="204" t="s">
        <v>16246</v>
      </c>
      <c r="C7165" s="201" t="s">
        <v>199</v>
      </c>
      <c r="D7165" s="205" t="s">
        <v>16247</v>
      </c>
      <c r="E7165" s="202" t="s">
        <v>18406</v>
      </c>
      <c r="F7165" s="205" t="s">
        <v>13285</v>
      </c>
    </row>
    <row r="7166" spans="1:6" ht="27">
      <c r="A7166" s="201" t="s">
        <v>16248</v>
      </c>
      <c r="B7166" s="204" t="s">
        <v>16249</v>
      </c>
      <c r="C7166" s="201" t="s">
        <v>199</v>
      </c>
      <c r="D7166" s="205" t="s">
        <v>20463</v>
      </c>
      <c r="E7166" s="202" t="s">
        <v>18406</v>
      </c>
      <c r="F7166" s="205" t="s">
        <v>18419</v>
      </c>
    </row>
    <row r="7167" spans="1:6" ht="27">
      <c r="A7167" s="201" t="s">
        <v>16250</v>
      </c>
      <c r="B7167" s="204" t="s">
        <v>16251</v>
      </c>
      <c r="C7167" s="201" t="s">
        <v>199</v>
      </c>
      <c r="D7167" s="205" t="s">
        <v>25580</v>
      </c>
      <c r="E7167" s="202" t="s">
        <v>18406</v>
      </c>
      <c r="F7167" s="205" t="s">
        <v>17175</v>
      </c>
    </row>
    <row r="7168" spans="1:6" ht="27">
      <c r="A7168" s="201" t="s">
        <v>16252</v>
      </c>
      <c r="B7168" s="204" t="s">
        <v>16253</v>
      </c>
      <c r="C7168" s="201" t="s">
        <v>199</v>
      </c>
      <c r="D7168" s="205" t="s">
        <v>16292</v>
      </c>
      <c r="E7168" s="202" t="s">
        <v>18406</v>
      </c>
      <c r="F7168" s="205" t="s">
        <v>17480</v>
      </c>
    </row>
    <row r="7169" spans="1:6" ht="27">
      <c r="A7169" s="201" t="s">
        <v>16254</v>
      </c>
      <c r="B7169" s="204" t="s">
        <v>16255</v>
      </c>
      <c r="C7169" s="201" t="s">
        <v>199</v>
      </c>
      <c r="D7169" s="205" t="s">
        <v>11077</v>
      </c>
      <c r="E7169" s="202" t="s">
        <v>18406</v>
      </c>
      <c r="F7169" s="205" t="s">
        <v>25582</v>
      </c>
    </row>
    <row r="7170" spans="1:6" ht="27">
      <c r="A7170" s="201" t="s">
        <v>16257</v>
      </c>
      <c r="B7170" s="204" t="s">
        <v>16258</v>
      </c>
      <c r="C7170" s="201" t="s">
        <v>199</v>
      </c>
      <c r="D7170" s="205" t="s">
        <v>16292</v>
      </c>
      <c r="E7170" s="202" t="s">
        <v>18406</v>
      </c>
      <c r="F7170" s="205" t="s">
        <v>17480</v>
      </c>
    </row>
    <row r="7171" spans="1:6" ht="27">
      <c r="A7171" s="201" t="s">
        <v>16259</v>
      </c>
      <c r="B7171" s="204" t="s">
        <v>16260</v>
      </c>
      <c r="C7171" s="201" t="s">
        <v>199</v>
      </c>
      <c r="D7171" s="205" t="s">
        <v>16261</v>
      </c>
      <c r="E7171" s="202" t="s">
        <v>18406</v>
      </c>
      <c r="F7171" s="205" t="s">
        <v>17293</v>
      </c>
    </row>
    <row r="7172" spans="1:6" ht="27">
      <c r="A7172" s="201" t="s">
        <v>16262</v>
      </c>
      <c r="B7172" s="204" t="s">
        <v>16263</v>
      </c>
      <c r="C7172" s="201" t="s">
        <v>199</v>
      </c>
      <c r="D7172" s="205" t="s">
        <v>13811</v>
      </c>
      <c r="E7172" s="202" t="s">
        <v>18406</v>
      </c>
      <c r="F7172" s="205" t="s">
        <v>6789</v>
      </c>
    </row>
    <row r="7173" spans="1:6" ht="27">
      <c r="A7173" s="201" t="s">
        <v>16264</v>
      </c>
      <c r="B7173" s="204" t="s">
        <v>16265</v>
      </c>
      <c r="C7173" s="201" t="s">
        <v>199</v>
      </c>
      <c r="D7173" s="205" t="s">
        <v>17599</v>
      </c>
      <c r="E7173" s="202" t="s">
        <v>18406</v>
      </c>
      <c r="F7173" s="205" t="s">
        <v>10122</v>
      </c>
    </row>
    <row r="7174" spans="1:6" ht="27">
      <c r="A7174" s="201" t="s">
        <v>16266</v>
      </c>
      <c r="B7174" s="204" t="s">
        <v>16267</v>
      </c>
      <c r="C7174" s="201" t="s">
        <v>199</v>
      </c>
      <c r="D7174" s="205" t="s">
        <v>23274</v>
      </c>
      <c r="E7174" s="202" t="s">
        <v>18406</v>
      </c>
      <c r="F7174" s="205" t="s">
        <v>4476</v>
      </c>
    </row>
    <row r="7175" spans="1:6" ht="27">
      <c r="A7175" s="201" t="s">
        <v>16268</v>
      </c>
      <c r="B7175" s="204" t="s">
        <v>16269</v>
      </c>
      <c r="C7175" s="201" t="s">
        <v>199</v>
      </c>
      <c r="D7175" s="205" t="s">
        <v>17786</v>
      </c>
      <c r="E7175" s="202" t="s">
        <v>18406</v>
      </c>
      <c r="F7175" s="205" t="s">
        <v>18492</v>
      </c>
    </row>
    <row r="7176" spans="1:6" ht="27">
      <c r="A7176" s="201" t="s">
        <v>16271</v>
      </c>
      <c r="B7176" s="204" t="s">
        <v>16272</v>
      </c>
      <c r="C7176" s="201" t="s">
        <v>199</v>
      </c>
      <c r="D7176" s="205" t="s">
        <v>17878</v>
      </c>
      <c r="E7176" s="202" t="s">
        <v>18406</v>
      </c>
      <c r="F7176" s="205" t="s">
        <v>17241</v>
      </c>
    </row>
    <row r="7177" spans="1:6" ht="27">
      <c r="A7177" s="201" t="s">
        <v>16273</v>
      </c>
      <c r="B7177" s="204" t="s">
        <v>16274</v>
      </c>
      <c r="C7177" s="201" t="s">
        <v>199</v>
      </c>
      <c r="D7177" s="205" t="s">
        <v>22651</v>
      </c>
      <c r="E7177" s="202" t="s">
        <v>18406</v>
      </c>
      <c r="F7177" s="205" t="s">
        <v>6711</v>
      </c>
    </row>
    <row r="7178" spans="1:6" ht="27">
      <c r="A7178" s="201" t="s">
        <v>16275</v>
      </c>
      <c r="B7178" s="204" t="s">
        <v>16276</v>
      </c>
      <c r="C7178" s="201" t="s">
        <v>199</v>
      </c>
      <c r="D7178" s="205" t="s">
        <v>24717</v>
      </c>
      <c r="E7178" s="202" t="s">
        <v>18406</v>
      </c>
      <c r="F7178" s="205" t="s">
        <v>7290</v>
      </c>
    </row>
    <row r="7179" spans="1:6" ht="27">
      <c r="A7179" s="201" t="s">
        <v>16278</v>
      </c>
      <c r="B7179" s="204" t="s">
        <v>16279</v>
      </c>
      <c r="C7179" s="201" t="s">
        <v>199</v>
      </c>
      <c r="D7179" s="205" t="s">
        <v>16280</v>
      </c>
      <c r="E7179" s="202" t="s">
        <v>18406</v>
      </c>
      <c r="F7179" s="205" t="s">
        <v>17478</v>
      </c>
    </row>
    <row r="7180" spans="1:6" ht="27">
      <c r="A7180" s="201" t="s">
        <v>16281</v>
      </c>
      <c r="B7180" s="204" t="s">
        <v>16282</v>
      </c>
      <c r="C7180" s="201" t="s">
        <v>199</v>
      </c>
      <c r="D7180" s="205" t="s">
        <v>16652</v>
      </c>
      <c r="E7180" s="202" t="s">
        <v>18406</v>
      </c>
      <c r="F7180" s="205" t="s">
        <v>17958</v>
      </c>
    </row>
    <row r="7181" spans="1:6" ht="27">
      <c r="A7181" s="201" t="s">
        <v>16283</v>
      </c>
      <c r="B7181" s="204" t="s">
        <v>16284</v>
      </c>
      <c r="C7181" s="201" t="s">
        <v>199</v>
      </c>
      <c r="D7181" s="205" t="s">
        <v>16285</v>
      </c>
      <c r="E7181" s="202" t="s">
        <v>18406</v>
      </c>
      <c r="F7181" s="205" t="s">
        <v>3000</v>
      </c>
    </row>
    <row r="7182" spans="1:6" ht="27">
      <c r="A7182" s="201" t="s">
        <v>16286</v>
      </c>
      <c r="B7182" s="204" t="s">
        <v>16287</v>
      </c>
      <c r="C7182" s="201" t="s">
        <v>199</v>
      </c>
      <c r="D7182" s="205" t="s">
        <v>17452</v>
      </c>
      <c r="E7182" s="202" t="s">
        <v>18406</v>
      </c>
      <c r="F7182" s="205" t="s">
        <v>3535</v>
      </c>
    </row>
    <row r="7183" spans="1:6" ht="27">
      <c r="A7183" s="201" t="s">
        <v>16288</v>
      </c>
      <c r="B7183" s="204" t="s">
        <v>16289</v>
      </c>
      <c r="C7183" s="201" t="s">
        <v>199</v>
      </c>
      <c r="D7183" s="205" t="s">
        <v>19364</v>
      </c>
      <c r="E7183" s="202" t="s">
        <v>18406</v>
      </c>
      <c r="F7183" s="205" t="s">
        <v>25583</v>
      </c>
    </row>
    <row r="7184" spans="1:6" ht="40.5">
      <c r="A7184" s="201" t="s">
        <v>16290</v>
      </c>
      <c r="B7184" s="204" t="s">
        <v>16291</v>
      </c>
      <c r="C7184" s="201" t="s">
        <v>199</v>
      </c>
      <c r="D7184" s="205" t="s">
        <v>16292</v>
      </c>
      <c r="E7184" s="202" t="s">
        <v>18406</v>
      </c>
      <c r="F7184" s="205" t="s">
        <v>17898</v>
      </c>
    </row>
    <row r="7185" spans="1:6" ht="27">
      <c r="A7185" s="201" t="s">
        <v>16293</v>
      </c>
      <c r="B7185" s="204" t="s">
        <v>16294</v>
      </c>
      <c r="C7185" s="201" t="s">
        <v>199</v>
      </c>
      <c r="D7185" s="205" t="s">
        <v>4476</v>
      </c>
      <c r="E7185" s="202" t="s">
        <v>18406</v>
      </c>
      <c r="F7185" s="205" t="s">
        <v>17311</v>
      </c>
    </row>
    <row r="7186" spans="1:6" ht="27">
      <c r="A7186" s="201" t="s">
        <v>16296</v>
      </c>
      <c r="B7186" s="204" t="s">
        <v>16297</v>
      </c>
      <c r="C7186" s="201" t="s">
        <v>199</v>
      </c>
      <c r="D7186" s="205" t="s">
        <v>16298</v>
      </c>
      <c r="E7186" s="202" t="s">
        <v>18406</v>
      </c>
      <c r="F7186" s="205" t="s">
        <v>11436</v>
      </c>
    </row>
    <row r="7187" spans="1:6" ht="27">
      <c r="A7187" s="201" t="s">
        <v>16299</v>
      </c>
      <c r="B7187" s="204" t="s">
        <v>16300</v>
      </c>
      <c r="C7187" s="201" t="s">
        <v>199</v>
      </c>
      <c r="D7187" s="205" t="s">
        <v>17740</v>
      </c>
      <c r="E7187" s="202" t="s">
        <v>18406</v>
      </c>
      <c r="F7187" s="205" t="s">
        <v>21280</v>
      </c>
    </row>
    <row r="7188" spans="1:6" ht="27">
      <c r="A7188" s="201" t="s">
        <v>16302</v>
      </c>
      <c r="B7188" s="204" t="s">
        <v>16303</v>
      </c>
      <c r="C7188" s="201" t="s">
        <v>199</v>
      </c>
      <c r="D7188" s="205" t="s">
        <v>17520</v>
      </c>
      <c r="E7188" s="202" t="s">
        <v>18406</v>
      </c>
      <c r="F7188" s="205" t="s">
        <v>2803</v>
      </c>
    </row>
    <row r="7189" spans="1:6" ht="27">
      <c r="A7189" s="201" t="s">
        <v>16304</v>
      </c>
      <c r="B7189" s="204" t="s">
        <v>16305</v>
      </c>
      <c r="C7189" s="201" t="s">
        <v>199</v>
      </c>
      <c r="D7189" s="205" t="s">
        <v>5150</v>
      </c>
      <c r="E7189" s="202" t="s">
        <v>18406</v>
      </c>
      <c r="F7189" s="205" t="s">
        <v>25584</v>
      </c>
    </row>
    <row r="7190" spans="1:6" ht="27">
      <c r="A7190" s="201" t="s">
        <v>16306</v>
      </c>
      <c r="B7190" s="204" t="s">
        <v>16307</v>
      </c>
      <c r="C7190" s="201" t="s">
        <v>199</v>
      </c>
      <c r="D7190" s="205" t="s">
        <v>25585</v>
      </c>
      <c r="E7190" s="202" t="s">
        <v>18406</v>
      </c>
      <c r="F7190" s="205" t="s">
        <v>25586</v>
      </c>
    </row>
    <row r="7191" spans="1:6" ht="27">
      <c r="A7191" s="201" t="s">
        <v>16309</v>
      </c>
      <c r="B7191" s="204" t="s">
        <v>16310</v>
      </c>
      <c r="C7191" s="201" t="s">
        <v>199</v>
      </c>
      <c r="D7191" s="205" t="s">
        <v>20976</v>
      </c>
      <c r="E7191" s="202" t="s">
        <v>18406</v>
      </c>
      <c r="F7191" s="205" t="s">
        <v>21670</v>
      </c>
    </row>
    <row r="7192" spans="1:6" ht="27">
      <c r="A7192" s="201" t="s">
        <v>16311</v>
      </c>
      <c r="B7192" s="204" t="s">
        <v>16312</v>
      </c>
      <c r="C7192" s="201" t="s">
        <v>199</v>
      </c>
      <c r="D7192" s="205" t="s">
        <v>7957</v>
      </c>
      <c r="E7192" s="202" t="s">
        <v>18406</v>
      </c>
      <c r="F7192" s="205" t="s">
        <v>18074</v>
      </c>
    </row>
    <row r="7193" spans="1:6" ht="27">
      <c r="A7193" s="201" t="s">
        <v>16313</v>
      </c>
      <c r="B7193" s="204" t="s">
        <v>16314</v>
      </c>
      <c r="C7193" s="201" t="s">
        <v>199</v>
      </c>
      <c r="D7193" s="205" t="s">
        <v>16205</v>
      </c>
      <c r="E7193" s="202" t="s">
        <v>18406</v>
      </c>
      <c r="F7193" s="205" t="s">
        <v>7840</v>
      </c>
    </row>
    <row r="7194" spans="1:6" ht="27">
      <c r="A7194" s="201" t="s">
        <v>16315</v>
      </c>
      <c r="B7194" s="204" t="s">
        <v>16316</v>
      </c>
      <c r="C7194" s="201" t="s">
        <v>199</v>
      </c>
      <c r="D7194" s="205" t="s">
        <v>14911</v>
      </c>
      <c r="E7194" s="202" t="s">
        <v>18406</v>
      </c>
      <c r="F7194" s="205" t="s">
        <v>17758</v>
      </c>
    </row>
    <row r="7195" spans="1:6" ht="27">
      <c r="A7195" s="201" t="s">
        <v>16317</v>
      </c>
      <c r="B7195" s="204" t="s">
        <v>16318</v>
      </c>
      <c r="C7195" s="201" t="s">
        <v>199</v>
      </c>
      <c r="D7195" s="205" t="s">
        <v>16319</v>
      </c>
      <c r="E7195" s="202" t="s">
        <v>18406</v>
      </c>
      <c r="F7195" s="205" t="s">
        <v>18031</v>
      </c>
    </row>
    <row r="7196" spans="1:6" ht="27">
      <c r="A7196" s="201">
        <v>90776</v>
      </c>
      <c r="B7196" s="204" t="s">
        <v>16320</v>
      </c>
      <c r="C7196" s="201" t="s">
        <v>199</v>
      </c>
      <c r="D7196" s="205">
        <v>33.86</v>
      </c>
      <c r="E7196" s="202" t="s">
        <v>18406</v>
      </c>
      <c r="F7196" s="205">
        <v>38.89</v>
      </c>
    </row>
    <row r="7197" spans="1:6" ht="27">
      <c r="A7197" s="201">
        <v>90777</v>
      </c>
      <c r="B7197" s="204" t="s">
        <v>16321</v>
      </c>
      <c r="C7197" s="201" t="s">
        <v>199</v>
      </c>
      <c r="D7197" s="205">
        <v>98.13</v>
      </c>
      <c r="E7197" s="202" t="s">
        <v>18406</v>
      </c>
      <c r="F7197" s="205">
        <v>113.54</v>
      </c>
    </row>
    <row r="7198" spans="1:6" ht="27">
      <c r="A7198" s="201" t="s">
        <v>16323</v>
      </c>
      <c r="B7198" s="204" t="s">
        <v>16324</v>
      </c>
      <c r="C7198" s="201" t="s">
        <v>199</v>
      </c>
      <c r="D7198" s="205" t="s">
        <v>25587</v>
      </c>
      <c r="E7198" s="202" t="s">
        <v>18406</v>
      </c>
      <c r="F7198" s="205" t="s">
        <v>25588</v>
      </c>
    </row>
    <row r="7199" spans="1:6" ht="27">
      <c r="A7199" s="201" t="s">
        <v>16325</v>
      </c>
      <c r="B7199" s="204" t="s">
        <v>16326</v>
      </c>
      <c r="C7199" s="201" t="s">
        <v>199</v>
      </c>
      <c r="D7199" s="205" t="s">
        <v>25589</v>
      </c>
      <c r="E7199" s="202" t="s">
        <v>18406</v>
      </c>
      <c r="F7199" s="205" t="s">
        <v>25590</v>
      </c>
    </row>
    <row r="7200" spans="1:6" ht="27">
      <c r="A7200" s="201" t="s">
        <v>16327</v>
      </c>
      <c r="B7200" s="204" t="s">
        <v>16328</v>
      </c>
      <c r="C7200" s="201" t="s">
        <v>199</v>
      </c>
      <c r="D7200" s="205" t="s">
        <v>16329</v>
      </c>
      <c r="E7200" s="202" t="s">
        <v>18406</v>
      </c>
      <c r="F7200" s="205" t="s">
        <v>18075</v>
      </c>
    </row>
    <row r="7201" spans="1:6" ht="27">
      <c r="A7201" s="201" t="s">
        <v>16330</v>
      </c>
      <c r="B7201" s="204" t="s">
        <v>16331</v>
      </c>
      <c r="C7201" s="201" t="s">
        <v>199</v>
      </c>
      <c r="D7201" s="205" t="s">
        <v>16332</v>
      </c>
      <c r="E7201" s="202" t="s">
        <v>18406</v>
      </c>
      <c r="F7201" s="205" t="s">
        <v>17691</v>
      </c>
    </row>
    <row r="7202" spans="1:6" ht="27">
      <c r="A7202" s="201" t="s">
        <v>16333</v>
      </c>
      <c r="B7202" s="204" t="s">
        <v>16334</v>
      </c>
      <c r="C7202" s="201" t="s">
        <v>199</v>
      </c>
      <c r="D7202" s="205" t="s">
        <v>25591</v>
      </c>
      <c r="E7202" s="202" t="s">
        <v>18406</v>
      </c>
      <c r="F7202" s="205" t="s">
        <v>25592</v>
      </c>
    </row>
    <row r="7203" spans="1:6" ht="27">
      <c r="A7203" s="201" t="s">
        <v>16335</v>
      </c>
      <c r="B7203" s="204" t="s">
        <v>16336</v>
      </c>
      <c r="C7203" s="201" t="s">
        <v>199</v>
      </c>
      <c r="D7203" s="205" t="s">
        <v>25593</v>
      </c>
      <c r="E7203" s="202" t="s">
        <v>18406</v>
      </c>
      <c r="F7203" s="205" t="s">
        <v>22855</v>
      </c>
    </row>
    <row r="7204" spans="1:6" ht="27">
      <c r="A7204" s="201" t="s">
        <v>16337</v>
      </c>
      <c r="B7204" s="204" t="s">
        <v>16338</v>
      </c>
      <c r="C7204" s="201" t="s">
        <v>16339</v>
      </c>
      <c r="D7204" s="205" t="s">
        <v>25594</v>
      </c>
      <c r="E7204" s="202" t="s">
        <v>18406</v>
      </c>
      <c r="F7204" s="205" t="s">
        <v>25595</v>
      </c>
    </row>
    <row r="7205" spans="1:6" ht="27">
      <c r="A7205" s="201" t="s">
        <v>16340</v>
      </c>
      <c r="B7205" s="204" t="s">
        <v>16297</v>
      </c>
      <c r="C7205" s="201" t="s">
        <v>16339</v>
      </c>
      <c r="D7205" s="205" t="s">
        <v>16341</v>
      </c>
      <c r="E7205" s="202" t="s">
        <v>18406</v>
      </c>
      <c r="F7205" s="205" t="s">
        <v>18076</v>
      </c>
    </row>
    <row r="7206" spans="1:6" ht="27">
      <c r="A7206" s="201" t="s">
        <v>16342</v>
      </c>
      <c r="B7206" s="204" t="s">
        <v>16316</v>
      </c>
      <c r="C7206" s="201" t="s">
        <v>16339</v>
      </c>
      <c r="D7206" s="205" t="s">
        <v>16343</v>
      </c>
      <c r="E7206" s="202" t="s">
        <v>18406</v>
      </c>
      <c r="F7206" s="205" t="s">
        <v>18077</v>
      </c>
    </row>
    <row r="7207" spans="1:6" ht="27">
      <c r="A7207" s="201" t="s">
        <v>16344</v>
      </c>
      <c r="B7207" s="204" t="s">
        <v>16318</v>
      </c>
      <c r="C7207" s="201" t="s">
        <v>16339</v>
      </c>
      <c r="D7207" s="205" t="s">
        <v>16345</v>
      </c>
      <c r="E7207" s="202" t="s">
        <v>18406</v>
      </c>
      <c r="F7207" s="205" t="s">
        <v>18078</v>
      </c>
    </row>
    <row r="7208" spans="1:6" ht="27">
      <c r="A7208" s="201" t="s">
        <v>16346</v>
      </c>
      <c r="B7208" s="204" t="s">
        <v>16312</v>
      </c>
      <c r="C7208" s="201" t="s">
        <v>16339</v>
      </c>
      <c r="D7208" s="205" t="s">
        <v>16347</v>
      </c>
      <c r="E7208" s="202" t="s">
        <v>18406</v>
      </c>
      <c r="F7208" s="205" t="s">
        <v>18079</v>
      </c>
    </row>
    <row r="7209" spans="1:6" ht="27">
      <c r="A7209" s="201" t="s">
        <v>16348</v>
      </c>
      <c r="B7209" s="204" t="s">
        <v>16300</v>
      </c>
      <c r="C7209" s="201" t="s">
        <v>16339</v>
      </c>
      <c r="D7209" s="205" t="s">
        <v>25596</v>
      </c>
      <c r="E7209" s="202" t="s">
        <v>18406</v>
      </c>
      <c r="F7209" s="205" t="s">
        <v>25597</v>
      </c>
    </row>
    <row r="7210" spans="1:6" ht="27">
      <c r="A7210" s="201" t="s">
        <v>16349</v>
      </c>
      <c r="B7210" s="204" t="s">
        <v>16303</v>
      </c>
      <c r="C7210" s="201" t="s">
        <v>16339</v>
      </c>
      <c r="D7210" s="205" t="s">
        <v>25598</v>
      </c>
      <c r="E7210" s="202" t="s">
        <v>18406</v>
      </c>
      <c r="F7210" s="205" t="s">
        <v>25599</v>
      </c>
    </row>
    <row r="7211" spans="1:6" ht="27">
      <c r="A7211" s="201" t="s">
        <v>16350</v>
      </c>
      <c r="B7211" s="204" t="s">
        <v>16321</v>
      </c>
      <c r="C7211" s="201" t="s">
        <v>16339</v>
      </c>
      <c r="D7211" s="205" t="s">
        <v>25600</v>
      </c>
      <c r="E7211" s="202" t="s">
        <v>18406</v>
      </c>
      <c r="F7211" s="205" t="s">
        <v>25601</v>
      </c>
    </row>
    <row r="7212" spans="1:6" ht="27">
      <c r="A7212" s="201" t="s">
        <v>16351</v>
      </c>
      <c r="B7212" s="204" t="s">
        <v>16314</v>
      </c>
      <c r="C7212" s="201" t="s">
        <v>16339</v>
      </c>
      <c r="D7212" s="205" t="s">
        <v>25602</v>
      </c>
      <c r="E7212" s="202" t="s">
        <v>18406</v>
      </c>
      <c r="F7212" s="205" t="s">
        <v>25603</v>
      </c>
    </row>
    <row r="7213" spans="1:6" ht="27">
      <c r="A7213" s="201" t="s">
        <v>16352</v>
      </c>
      <c r="B7213" s="204" t="s">
        <v>16324</v>
      </c>
      <c r="C7213" s="201" t="s">
        <v>16339</v>
      </c>
      <c r="D7213" s="205" t="s">
        <v>25604</v>
      </c>
      <c r="E7213" s="202" t="s">
        <v>18406</v>
      </c>
      <c r="F7213" s="205" t="s">
        <v>25605</v>
      </c>
    </row>
    <row r="7214" spans="1:6" ht="27">
      <c r="A7214" s="201" t="s">
        <v>16353</v>
      </c>
      <c r="B7214" s="204" t="s">
        <v>16326</v>
      </c>
      <c r="C7214" s="201" t="s">
        <v>16339</v>
      </c>
      <c r="D7214" s="205" t="s">
        <v>25606</v>
      </c>
      <c r="E7214" s="202" t="s">
        <v>18406</v>
      </c>
      <c r="F7214" s="205" t="s">
        <v>25607</v>
      </c>
    </row>
    <row r="7215" spans="1:6" ht="27">
      <c r="A7215" s="201" t="s">
        <v>16354</v>
      </c>
      <c r="B7215" s="204" t="s">
        <v>16355</v>
      </c>
      <c r="C7215" s="201" t="s">
        <v>16339</v>
      </c>
      <c r="D7215" s="205" t="s">
        <v>25608</v>
      </c>
      <c r="E7215" s="202" t="s">
        <v>18406</v>
      </c>
      <c r="F7215" s="205" t="s">
        <v>25609</v>
      </c>
    </row>
    <row r="7216" spans="1:6" ht="27">
      <c r="A7216" s="201" t="s">
        <v>16356</v>
      </c>
      <c r="B7216" s="204" t="s">
        <v>16357</v>
      </c>
      <c r="C7216" s="201" t="s">
        <v>16339</v>
      </c>
      <c r="D7216" s="205" t="s">
        <v>25610</v>
      </c>
      <c r="E7216" s="202" t="s">
        <v>18406</v>
      </c>
      <c r="F7216" s="205" t="s">
        <v>25611</v>
      </c>
    </row>
    <row r="7217" spans="1:6" ht="27">
      <c r="A7217" s="201" t="s">
        <v>16358</v>
      </c>
      <c r="B7217" s="204" t="s">
        <v>16359</v>
      </c>
      <c r="C7217" s="201" t="s">
        <v>16339</v>
      </c>
      <c r="D7217" s="205" t="s">
        <v>25612</v>
      </c>
      <c r="E7217" s="202" t="s">
        <v>18406</v>
      </c>
      <c r="F7217" s="205" t="s">
        <v>25613</v>
      </c>
    </row>
    <row r="7218" spans="1:6" ht="27">
      <c r="A7218" s="201" t="s">
        <v>16360</v>
      </c>
      <c r="B7218" s="204" t="s">
        <v>16361</v>
      </c>
      <c r="C7218" s="201" t="s">
        <v>16339</v>
      </c>
      <c r="D7218" s="205" t="s">
        <v>16362</v>
      </c>
      <c r="E7218" s="202" t="s">
        <v>18406</v>
      </c>
      <c r="F7218" s="205" t="s">
        <v>18080</v>
      </c>
    </row>
    <row r="7219" spans="1:6" ht="27">
      <c r="A7219" s="201" t="s">
        <v>16363</v>
      </c>
      <c r="B7219" s="204" t="s">
        <v>16328</v>
      </c>
      <c r="C7219" s="201" t="s">
        <v>16339</v>
      </c>
      <c r="D7219" s="205" t="s">
        <v>16364</v>
      </c>
      <c r="E7219" s="202" t="s">
        <v>18406</v>
      </c>
      <c r="F7219" s="205" t="s">
        <v>18081</v>
      </c>
    </row>
    <row r="7220" spans="1:6" ht="27">
      <c r="A7220" s="201" t="s">
        <v>16365</v>
      </c>
      <c r="B7220" s="204" t="s">
        <v>16331</v>
      </c>
      <c r="C7220" s="201" t="s">
        <v>16339</v>
      </c>
      <c r="D7220" s="205" t="s">
        <v>16366</v>
      </c>
      <c r="E7220" s="202" t="s">
        <v>18406</v>
      </c>
      <c r="F7220" s="205" t="s">
        <v>18082</v>
      </c>
    </row>
    <row r="7221" spans="1:6" ht="40.5">
      <c r="A7221" s="201" t="s">
        <v>16367</v>
      </c>
      <c r="B7221" s="204" t="s">
        <v>16368</v>
      </c>
      <c r="C7221" s="201" t="s">
        <v>199</v>
      </c>
      <c r="D7221" s="205" t="s">
        <v>15307</v>
      </c>
      <c r="E7221" s="202" t="s">
        <v>18406</v>
      </c>
      <c r="F7221" s="205" t="s">
        <v>2637</v>
      </c>
    </row>
    <row r="7222" spans="1:6" ht="40.5">
      <c r="A7222" s="201" t="s">
        <v>16369</v>
      </c>
      <c r="B7222" s="204" t="s">
        <v>16370</v>
      </c>
      <c r="C7222" s="201" t="s">
        <v>199</v>
      </c>
      <c r="D7222" s="205" t="s">
        <v>1624</v>
      </c>
      <c r="E7222" s="202" t="s">
        <v>18406</v>
      </c>
      <c r="F7222" s="205" t="s">
        <v>1476</v>
      </c>
    </row>
    <row r="7223" spans="1:6" ht="40.5">
      <c r="A7223" s="201" t="s">
        <v>16371</v>
      </c>
      <c r="B7223" s="204" t="s">
        <v>16372</v>
      </c>
      <c r="C7223" s="201" t="s">
        <v>199</v>
      </c>
      <c r="D7223" s="205" t="s">
        <v>2637</v>
      </c>
      <c r="E7223" s="202" t="s">
        <v>18406</v>
      </c>
      <c r="F7223" s="205" t="s">
        <v>1854</v>
      </c>
    </row>
    <row r="7224" spans="1:6" ht="40.5">
      <c r="A7224" s="201" t="s">
        <v>16373</v>
      </c>
      <c r="B7224" s="204" t="s">
        <v>16374</v>
      </c>
      <c r="C7224" s="201" t="s">
        <v>199</v>
      </c>
      <c r="D7224" s="205" t="s">
        <v>2637</v>
      </c>
      <c r="E7224" s="202" t="s">
        <v>18406</v>
      </c>
      <c r="F7224" s="205" t="s">
        <v>1854</v>
      </c>
    </row>
    <row r="7225" spans="1:6" ht="40.5">
      <c r="A7225" s="201" t="s">
        <v>16375</v>
      </c>
      <c r="B7225" s="204" t="s">
        <v>16376</v>
      </c>
      <c r="C7225" s="201" t="s">
        <v>199</v>
      </c>
      <c r="D7225" s="205" t="s">
        <v>1624</v>
      </c>
      <c r="E7225" s="202" t="s">
        <v>18406</v>
      </c>
      <c r="F7225" s="205" t="s">
        <v>1476</v>
      </c>
    </row>
    <row r="7226" spans="1:6" ht="40.5">
      <c r="A7226" s="201" t="s">
        <v>16377</v>
      </c>
      <c r="B7226" s="204" t="s">
        <v>16378</v>
      </c>
      <c r="C7226" s="201" t="s">
        <v>199</v>
      </c>
      <c r="D7226" s="205" t="s">
        <v>2637</v>
      </c>
      <c r="E7226" s="202" t="s">
        <v>18406</v>
      </c>
      <c r="F7226" s="205" t="s">
        <v>1854</v>
      </c>
    </row>
    <row r="7227" spans="1:6" ht="27">
      <c r="A7227" s="201" t="s">
        <v>16379</v>
      </c>
      <c r="B7227" s="204" t="s">
        <v>16380</v>
      </c>
      <c r="C7227" s="201" t="s">
        <v>199</v>
      </c>
      <c r="D7227" s="205" t="s">
        <v>1624</v>
      </c>
      <c r="E7227" s="202" t="s">
        <v>18406</v>
      </c>
      <c r="F7227" s="205" t="s">
        <v>3153</v>
      </c>
    </row>
    <row r="7228" spans="1:6" ht="40.5">
      <c r="A7228" s="201" t="s">
        <v>16381</v>
      </c>
      <c r="B7228" s="204" t="s">
        <v>16382</v>
      </c>
      <c r="C7228" s="201" t="s">
        <v>199</v>
      </c>
      <c r="D7228" s="205" t="s">
        <v>2298</v>
      </c>
      <c r="E7228" s="202" t="s">
        <v>18406</v>
      </c>
      <c r="F7228" s="205" t="s">
        <v>2738</v>
      </c>
    </row>
    <row r="7229" spans="1:6" ht="40.5">
      <c r="A7229" s="201" t="s">
        <v>16383</v>
      </c>
      <c r="B7229" s="204" t="s">
        <v>16384</v>
      </c>
      <c r="C7229" s="201" t="s">
        <v>199</v>
      </c>
      <c r="D7229" s="205" t="s">
        <v>2916</v>
      </c>
      <c r="E7229" s="202" t="s">
        <v>18406</v>
      </c>
      <c r="F7229" s="205" t="s">
        <v>1674</v>
      </c>
    </row>
    <row r="7230" spans="1:6" ht="40.5">
      <c r="A7230" s="201" t="s">
        <v>16385</v>
      </c>
      <c r="B7230" s="204" t="s">
        <v>16386</v>
      </c>
      <c r="C7230" s="201" t="s">
        <v>199</v>
      </c>
      <c r="D7230" s="205" t="s">
        <v>3153</v>
      </c>
      <c r="E7230" s="202" t="s">
        <v>18406</v>
      </c>
      <c r="F7230" s="205" t="s">
        <v>1616</v>
      </c>
    </row>
    <row r="7231" spans="1:6" ht="40.5">
      <c r="A7231" s="201" t="s">
        <v>16387</v>
      </c>
      <c r="B7231" s="204" t="s">
        <v>16388</v>
      </c>
      <c r="C7231" s="201" t="s">
        <v>199</v>
      </c>
      <c r="D7231" s="205" t="s">
        <v>1730</v>
      </c>
      <c r="E7231" s="202" t="s">
        <v>18406</v>
      </c>
      <c r="F7231" s="205" t="s">
        <v>15307</v>
      </c>
    </row>
    <row r="7232" spans="1:6" ht="40.5">
      <c r="A7232" s="201" t="s">
        <v>16389</v>
      </c>
      <c r="B7232" s="204" t="s">
        <v>16390</v>
      </c>
      <c r="C7232" s="201" t="s">
        <v>199</v>
      </c>
      <c r="D7232" s="205" t="s">
        <v>1854</v>
      </c>
      <c r="E7232" s="202" t="s">
        <v>18406</v>
      </c>
      <c r="F7232" s="205" t="s">
        <v>16401</v>
      </c>
    </row>
    <row r="7233" spans="1:6" ht="40.5">
      <c r="A7233" s="201" t="s">
        <v>16391</v>
      </c>
      <c r="B7233" s="204" t="s">
        <v>16392</v>
      </c>
      <c r="C7233" s="201" t="s">
        <v>199</v>
      </c>
      <c r="D7233" s="205" t="s">
        <v>2637</v>
      </c>
      <c r="E7233" s="202" t="s">
        <v>18406</v>
      </c>
      <c r="F7233" s="205" t="s">
        <v>1854</v>
      </c>
    </row>
    <row r="7234" spans="1:6" ht="40.5">
      <c r="A7234" s="201" t="s">
        <v>16393</v>
      </c>
      <c r="B7234" s="204" t="s">
        <v>16394</v>
      </c>
      <c r="C7234" s="201" t="s">
        <v>199</v>
      </c>
      <c r="D7234" s="205" t="s">
        <v>15307</v>
      </c>
      <c r="E7234" s="202" t="s">
        <v>18406</v>
      </c>
      <c r="F7234" s="205" t="s">
        <v>2637</v>
      </c>
    </row>
    <row r="7235" spans="1:6" ht="40.5">
      <c r="A7235" s="201" t="s">
        <v>16395</v>
      </c>
      <c r="B7235" s="204" t="s">
        <v>16396</v>
      </c>
      <c r="C7235" s="201" t="s">
        <v>199</v>
      </c>
      <c r="D7235" s="205" t="s">
        <v>2485</v>
      </c>
      <c r="E7235" s="202" t="s">
        <v>18406</v>
      </c>
      <c r="F7235" s="205" t="s">
        <v>2010</v>
      </c>
    </row>
    <row r="7236" spans="1:6" ht="40.5">
      <c r="A7236" s="201" t="s">
        <v>16397</v>
      </c>
      <c r="B7236" s="204" t="s">
        <v>16398</v>
      </c>
      <c r="C7236" s="201" t="s">
        <v>199</v>
      </c>
      <c r="D7236" s="205" t="s">
        <v>16401</v>
      </c>
      <c r="E7236" s="202" t="s">
        <v>18406</v>
      </c>
      <c r="F7236" s="205" t="s">
        <v>15296</v>
      </c>
    </row>
    <row r="7237" spans="1:6" ht="40.5">
      <c r="A7237" s="201" t="s">
        <v>16399</v>
      </c>
      <c r="B7237" s="204" t="s">
        <v>16400</v>
      </c>
      <c r="C7237" s="201" t="s">
        <v>199</v>
      </c>
      <c r="D7237" s="205" t="s">
        <v>2634</v>
      </c>
      <c r="E7237" s="202" t="s">
        <v>18406</v>
      </c>
      <c r="F7237" s="205" t="s">
        <v>2775</v>
      </c>
    </row>
    <row r="7238" spans="1:6" ht="40.5">
      <c r="A7238" s="201" t="s">
        <v>16402</v>
      </c>
      <c r="B7238" s="204" t="s">
        <v>16403</v>
      </c>
      <c r="C7238" s="201" t="s">
        <v>199</v>
      </c>
      <c r="D7238" s="205" t="s">
        <v>2890</v>
      </c>
      <c r="E7238" s="202" t="s">
        <v>18406</v>
      </c>
      <c r="F7238" s="205" t="s">
        <v>15647</v>
      </c>
    </row>
    <row r="7239" spans="1:6" ht="40.5">
      <c r="A7239" s="201" t="s">
        <v>16404</v>
      </c>
      <c r="B7239" s="204" t="s">
        <v>16405</v>
      </c>
      <c r="C7239" s="201" t="s">
        <v>199</v>
      </c>
      <c r="D7239" s="205" t="s">
        <v>2608</v>
      </c>
      <c r="E7239" s="202" t="s">
        <v>18406</v>
      </c>
      <c r="F7239" s="205" t="s">
        <v>1718</v>
      </c>
    </row>
    <row r="7240" spans="1:6" ht="27">
      <c r="A7240" s="201" t="s">
        <v>16406</v>
      </c>
      <c r="B7240" s="204" t="s">
        <v>16407</v>
      </c>
      <c r="C7240" s="201" t="s">
        <v>199</v>
      </c>
      <c r="D7240" s="205" t="s">
        <v>1624</v>
      </c>
      <c r="E7240" s="202" t="s">
        <v>18406</v>
      </c>
      <c r="F7240" s="205" t="s">
        <v>3153</v>
      </c>
    </row>
    <row r="7241" spans="1:6" ht="40.5">
      <c r="A7241" s="201" t="s">
        <v>16408</v>
      </c>
      <c r="B7241" s="204" t="s">
        <v>16409</v>
      </c>
      <c r="C7241" s="201" t="s">
        <v>199</v>
      </c>
      <c r="D7241" s="205" t="s">
        <v>16401</v>
      </c>
      <c r="E7241" s="202" t="s">
        <v>18406</v>
      </c>
      <c r="F7241" s="205" t="s">
        <v>15296</v>
      </c>
    </row>
    <row r="7242" spans="1:6" ht="40.5">
      <c r="A7242" s="201" t="s">
        <v>16410</v>
      </c>
      <c r="B7242" s="204" t="s">
        <v>16411</v>
      </c>
      <c r="C7242" s="201" t="s">
        <v>199</v>
      </c>
      <c r="D7242" s="205" t="s">
        <v>1624</v>
      </c>
      <c r="E7242" s="202" t="s">
        <v>18406</v>
      </c>
      <c r="F7242" s="205" t="s">
        <v>3153</v>
      </c>
    </row>
    <row r="7243" spans="1:6" ht="40.5">
      <c r="A7243" s="201" t="s">
        <v>16412</v>
      </c>
      <c r="B7243" s="204" t="s">
        <v>16413</v>
      </c>
      <c r="C7243" s="201" t="s">
        <v>199</v>
      </c>
      <c r="D7243" s="205" t="s">
        <v>16414</v>
      </c>
      <c r="E7243" s="202" t="s">
        <v>18406</v>
      </c>
      <c r="F7243" s="205" t="s">
        <v>16401</v>
      </c>
    </row>
    <row r="7244" spans="1:6" ht="27">
      <c r="A7244" s="201" t="s">
        <v>16415</v>
      </c>
      <c r="B7244" s="204" t="s">
        <v>16416</v>
      </c>
      <c r="C7244" s="201" t="s">
        <v>199</v>
      </c>
      <c r="D7244" s="205" t="s">
        <v>1555</v>
      </c>
      <c r="E7244" s="202" t="s">
        <v>18406</v>
      </c>
      <c r="F7244" s="205" t="s">
        <v>15660</v>
      </c>
    </row>
    <row r="7245" spans="1:6" ht="40.5">
      <c r="A7245" s="201" t="s">
        <v>16418</v>
      </c>
      <c r="B7245" s="204" t="s">
        <v>16419</v>
      </c>
      <c r="C7245" s="201" t="s">
        <v>199</v>
      </c>
      <c r="D7245" s="205" t="s">
        <v>1555</v>
      </c>
      <c r="E7245" s="202" t="s">
        <v>18406</v>
      </c>
      <c r="F7245" s="205" t="s">
        <v>15660</v>
      </c>
    </row>
    <row r="7246" spans="1:6" ht="27">
      <c r="A7246" s="201" t="s">
        <v>16420</v>
      </c>
      <c r="B7246" s="204" t="s">
        <v>16421</v>
      </c>
      <c r="C7246" s="201" t="s">
        <v>199</v>
      </c>
      <c r="D7246" s="205" t="s">
        <v>2660</v>
      </c>
      <c r="E7246" s="202" t="s">
        <v>18406</v>
      </c>
      <c r="F7246" s="205" t="s">
        <v>2741</v>
      </c>
    </row>
    <row r="7247" spans="1:6" ht="40.5">
      <c r="A7247" s="201" t="s">
        <v>16422</v>
      </c>
      <c r="B7247" s="204" t="s">
        <v>16423</v>
      </c>
      <c r="C7247" s="201" t="s">
        <v>199</v>
      </c>
      <c r="D7247" s="205" t="s">
        <v>2298</v>
      </c>
      <c r="E7247" s="202" t="s">
        <v>18406</v>
      </c>
      <c r="F7247" s="205" t="s">
        <v>2738</v>
      </c>
    </row>
    <row r="7248" spans="1:6" ht="27">
      <c r="A7248" s="201" t="s">
        <v>16424</v>
      </c>
      <c r="B7248" s="204" t="s">
        <v>16425</v>
      </c>
      <c r="C7248" s="201" t="s">
        <v>199</v>
      </c>
      <c r="D7248" s="205" t="s">
        <v>1624</v>
      </c>
      <c r="E7248" s="202" t="s">
        <v>18406</v>
      </c>
      <c r="F7248" s="205" t="s">
        <v>3153</v>
      </c>
    </row>
    <row r="7249" spans="1:6" ht="40.5">
      <c r="A7249" s="201" t="s">
        <v>16426</v>
      </c>
      <c r="B7249" s="204" t="s">
        <v>16427</v>
      </c>
      <c r="C7249" s="201" t="s">
        <v>199</v>
      </c>
      <c r="D7249" s="205" t="s">
        <v>2890</v>
      </c>
      <c r="E7249" s="202" t="s">
        <v>18406</v>
      </c>
      <c r="F7249" s="205" t="s">
        <v>15647</v>
      </c>
    </row>
    <row r="7250" spans="1:6" ht="27">
      <c r="A7250" s="201" t="s">
        <v>16428</v>
      </c>
      <c r="B7250" s="204" t="s">
        <v>16429</v>
      </c>
      <c r="C7250" s="201" t="s">
        <v>199</v>
      </c>
      <c r="D7250" s="205" t="s">
        <v>2775</v>
      </c>
      <c r="E7250" s="202" t="s">
        <v>18406</v>
      </c>
      <c r="F7250" s="205" t="s">
        <v>1650</v>
      </c>
    </row>
    <row r="7251" spans="1:6" ht="27">
      <c r="A7251" s="201" t="s">
        <v>16430</v>
      </c>
      <c r="B7251" s="204" t="s">
        <v>16431</v>
      </c>
      <c r="C7251" s="201" t="s">
        <v>199</v>
      </c>
      <c r="D7251" s="205" t="s">
        <v>2634</v>
      </c>
      <c r="E7251" s="202" t="s">
        <v>18406</v>
      </c>
      <c r="F7251" s="205" t="s">
        <v>2775</v>
      </c>
    </row>
    <row r="7252" spans="1:6" ht="40.5">
      <c r="A7252" s="201" t="s">
        <v>16432</v>
      </c>
      <c r="B7252" s="204" t="s">
        <v>16433</v>
      </c>
      <c r="C7252" s="201" t="s">
        <v>199</v>
      </c>
      <c r="D7252" s="205" t="s">
        <v>2634</v>
      </c>
      <c r="E7252" s="202" t="s">
        <v>18406</v>
      </c>
      <c r="F7252" s="205" t="s">
        <v>2775</v>
      </c>
    </row>
    <row r="7253" spans="1:6" ht="40.5">
      <c r="A7253" s="201" t="s">
        <v>16434</v>
      </c>
      <c r="B7253" s="204" t="s">
        <v>16435</v>
      </c>
      <c r="C7253" s="201" t="s">
        <v>199</v>
      </c>
      <c r="D7253" s="205" t="s">
        <v>16436</v>
      </c>
      <c r="E7253" s="202" t="s">
        <v>18406</v>
      </c>
      <c r="F7253" s="205" t="s">
        <v>2775</v>
      </c>
    </row>
    <row r="7254" spans="1:6" ht="40.5">
      <c r="A7254" s="201" t="s">
        <v>16437</v>
      </c>
      <c r="B7254" s="204" t="s">
        <v>16438</v>
      </c>
      <c r="C7254" s="201" t="s">
        <v>199</v>
      </c>
      <c r="D7254" s="205" t="s">
        <v>2123</v>
      </c>
      <c r="E7254" s="202" t="s">
        <v>18406</v>
      </c>
      <c r="F7254" s="205" t="s">
        <v>1555</v>
      </c>
    </row>
    <row r="7255" spans="1:6" ht="40.5">
      <c r="A7255" s="201" t="s">
        <v>16439</v>
      </c>
      <c r="B7255" s="204" t="s">
        <v>16440</v>
      </c>
      <c r="C7255" s="201" t="s">
        <v>199</v>
      </c>
      <c r="D7255" s="205" t="s">
        <v>16401</v>
      </c>
      <c r="E7255" s="202" t="s">
        <v>18406</v>
      </c>
      <c r="F7255" s="205" t="s">
        <v>15296</v>
      </c>
    </row>
    <row r="7256" spans="1:6" ht="40.5">
      <c r="A7256" s="201" t="s">
        <v>16441</v>
      </c>
      <c r="B7256" s="204" t="s">
        <v>16442</v>
      </c>
      <c r="C7256" s="201" t="s">
        <v>199</v>
      </c>
      <c r="D7256" s="205" t="s">
        <v>2715</v>
      </c>
      <c r="E7256" s="202" t="s">
        <v>18406</v>
      </c>
      <c r="F7256" s="205" t="s">
        <v>2871</v>
      </c>
    </row>
    <row r="7257" spans="1:6" ht="40.5">
      <c r="A7257" s="201" t="s">
        <v>16443</v>
      </c>
      <c r="B7257" s="204" t="s">
        <v>16444</v>
      </c>
      <c r="C7257" s="201" t="s">
        <v>199</v>
      </c>
      <c r="D7257" s="205" t="s">
        <v>2485</v>
      </c>
      <c r="E7257" s="202" t="s">
        <v>18406</v>
      </c>
      <c r="F7257" s="205" t="s">
        <v>1998</v>
      </c>
    </row>
    <row r="7258" spans="1:6" ht="40.5">
      <c r="A7258" s="201" t="s">
        <v>16445</v>
      </c>
      <c r="B7258" s="204" t="s">
        <v>16446</v>
      </c>
      <c r="C7258" s="201" t="s">
        <v>199</v>
      </c>
      <c r="D7258" s="205" t="s">
        <v>2485</v>
      </c>
      <c r="E7258" s="202" t="s">
        <v>18406</v>
      </c>
      <c r="F7258" s="205" t="s">
        <v>2010</v>
      </c>
    </row>
    <row r="7259" spans="1:6" ht="40.5">
      <c r="A7259" s="201" t="s">
        <v>16447</v>
      </c>
      <c r="B7259" s="204" t="s">
        <v>16448</v>
      </c>
      <c r="C7259" s="201" t="s">
        <v>199</v>
      </c>
      <c r="D7259" s="205" t="s">
        <v>1998</v>
      </c>
      <c r="E7259" s="202" t="s">
        <v>18406</v>
      </c>
      <c r="F7259" s="205" t="s">
        <v>1730</v>
      </c>
    </row>
    <row r="7260" spans="1:6" ht="40.5">
      <c r="A7260" s="201" t="s">
        <v>16449</v>
      </c>
      <c r="B7260" s="204" t="s">
        <v>16450</v>
      </c>
      <c r="C7260" s="201" t="s">
        <v>199</v>
      </c>
      <c r="D7260" s="205" t="s">
        <v>1718</v>
      </c>
      <c r="E7260" s="202" t="s">
        <v>18406</v>
      </c>
      <c r="F7260" s="205" t="s">
        <v>1326</v>
      </c>
    </row>
    <row r="7261" spans="1:6" ht="40.5">
      <c r="A7261" s="201" t="s">
        <v>16451</v>
      </c>
      <c r="B7261" s="204" t="s">
        <v>16452</v>
      </c>
      <c r="C7261" s="201" t="s">
        <v>199</v>
      </c>
      <c r="D7261" s="205" t="s">
        <v>1326</v>
      </c>
      <c r="E7261" s="202" t="s">
        <v>18406</v>
      </c>
      <c r="F7261" s="205" t="s">
        <v>2010</v>
      </c>
    </row>
    <row r="7262" spans="1:6" ht="40.5">
      <c r="A7262" s="201" t="s">
        <v>16453</v>
      </c>
      <c r="B7262" s="204" t="s">
        <v>16454</v>
      </c>
      <c r="C7262" s="201" t="s">
        <v>199</v>
      </c>
      <c r="D7262" s="205" t="s">
        <v>1514</v>
      </c>
      <c r="E7262" s="202" t="s">
        <v>18406</v>
      </c>
      <c r="F7262" s="205" t="s">
        <v>2890</v>
      </c>
    </row>
    <row r="7263" spans="1:6" ht="27">
      <c r="A7263" s="201" t="s">
        <v>16455</v>
      </c>
      <c r="B7263" s="204" t="s">
        <v>16456</v>
      </c>
      <c r="C7263" s="201" t="s">
        <v>199</v>
      </c>
      <c r="D7263" s="205" t="s">
        <v>1998</v>
      </c>
      <c r="E7263" s="202" t="s">
        <v>18406</v>
      </c>
      <c r="F7263" s="205" t="s">
        <v>1730</v>
      </c>
    </row>
    <row r="7264" spans="1:6" ht="40.5">
      <c r="A7264" s="201" t="s">
        <v>16457</v>
      </c>
      <c r="B7264" s="204" t="s">
        <v>16458</v>
      </c>
      <c r="C7264" s="201" t="s">
        <v>199</v>
      </c>
      <c r="D7264" s="205" t="s">
        <v>2074</v>
      </c>
      <c r="E7264" s="202" t="s">
        <v>18406</v>
      </c>
      <c r="F7264" s="205" t="s">
        <v>1624</v>
      </c>
    </row>
    <row r="7265" spans="1:6" ht="40.5">
      <c r="A7265" s="201" t="s">
        <v>16459</v>
      </c>
      <c r="B7265" s="204" t="s">
        <v>16460</v>
      </c>
      <c r="C7265" s="201" t="s">
        <v>199</v>
      </c>
      <c r="D7265" s="205" t="s">
        <v>1624</v>
      </c>
      <c r="E7265" s="202" t="s">
        <v>18406</v>
      </c>
      <c r="F7265" s="205" t="s">
        <v>1476</v>
      </c>
    </row>
    <row r="7266" spans="1:6" ht="40.5">
      <c r="A7266" s="201" t="s">
        <v>16461</v>
      </c>
      <c r="B7266" s="204" t="s">
        <v>16462</v>
      </c>
      <c r="C7266" s="201" t="s">
        <v>199</v>
      </c>
      <c r="D7266" s="205" t="s">
        <v>16414</v>
      </c>
      <c r="E7266" s="202" t="s">
        <v>18406</v>
      </c>
      <c r="F7266" s="205" t="s">
        <v>16401</v>
      </c>
    </row>
    <row r="7267" spans="1:6" ht="40.5">
      <c r="A7267" s="201" t="s">
        <v>16463</v>
      </c>
      <c r="B7267" s="204" t="s">
        <v>16464</v>
      </c>
      <c r="C7267" s="201" t="s">
        <v>199</v>
      </c>
      <c r="D7267" s="205" t="s">
        <v>1514</v>
      </c>
      <c r="E7267" s="202" t="s">
        <v>18406</v>
      </c>
      <c r="F7267" s="205" t="s">
        <v>2044</v>
      </c>
    </row>
    <row r="7268" spans="1:6" ht="40.5">
      <c r="A7268" s="201" t="s">
        <v>16465</v>
      </c>
      <c r="B7268" s="204" t="s">
        <v>16466</v>
      </c>
      <c r="C7268" s="201" t="s">
        <v>199</v>
      </c>
      <c r="D7268" s="205" t="s">
        <v>1650</v>
      </c>
      <c r="E7268" s="202" t="s">
        <v>18406</v>
      </c>
      <c r="F7268" s="205" t="s">
        <v>2293</v>
      </c>
    </row>
    <row r="7269" spans="1:6" ht="40.5">
      <c r="A7269" s="201" t="s">
        <v>16467</v>
      </c>
      <c r="B7269" s="204" t="s">
        <v>16468</v>
      </c>
      <c r="C7269" s="201" t="s">
        <v>199</v>
      </c>
      <c r="D7269" s="205" t="s">
        <v>1650</v>
      </c>
      <c r="E7269" s="202" t="s">
        <v>18406</v>
      </c>
      <c r="F7269" s="205" t="s">
        <v>2293</v>
      </c>
    </row>
    <row r="7270" spans="1:6" ht="40.5">
      <c r="A7270" s="201" t="s">
        <v>16469</v>
      </c>
      <c r="B7270" s="204" t="s">
        <v>16470</v>
      </c>
      <c r="C7270" s="201" t="s">
        <v>199</v>
      </c>
      <c r="D7270" s="205" t="s">
        <v>1616</v>
      </c>
      <c r="E7270" s="202" t="s">
        <v>18406</v>
      </c>
      <c r="F7270" s="205" t="s">
        <v>1514</v>
      </c>
    </row>
    <row r="7271" spans="1:6" ht="40.5">
      <c r="A7271" s="201" t="s">
        <v>16471</v>
      </c>
      <c r="B7271" s="204" t="s">
        <v>16472</v>
      </c>
      <c r="C7271" s="201" t="s">
        <v>199</v>
      </c>
      <c r="D7271" s="205" t="s">
        <v>2637</v>
      </c>
      <c r="E7271" s="202" t="s">
        <v>18406</v>
      </c>
      <c r="F7271" s="205" t="s">
        <v>1854</v>
      </c>
    </row>
    <row r="7272" spans="1:6" ht="40.5">
      <c r="A7272" s="201" t="s">
        <v>16473</v>
      </c>
      <c r="B7272" s="204" t="s">
        <v>16474</v>
      </c>
      <c r="C7272" s="201" t="s">
        <v>199</v>
      </c>
      <c r="D7272" s="205" t="s">
        <v>16414</v>
      </c>
      <c r="E7272" s="202" t="s">
        <v>18406</v>
      </c>
      <c r="F7272" s="205" t="s">
        <v>2634</v>
      </c>
    </row>
    <row r="7273" spans="1:6" ht="40.5">
      <c r="A7273" s="201" t="s">
        <v>16475</v>
      </c>
      <c r="B7273" s="204" t="s">
        <v>16476</v>
      </c>
      <c r="C7273" s="201" t="s">
        <v>199</v>
      </c>
      <c r="D7273" s="205" t="s">
        <v>16436</v>
      </c>
      <c r="E7273" s="202" t="s">
        <v>18406</v>
      </c>
      <c r="F7273" s="205" t="s">
        <v>2298</v>
      </c>
    </row>
    <row r="7274" spans="1:6" ht="40.5">
      <c r="A7274" s="201" t="s">
        <v>16477</v>
      </c>
      <c r="B7274" s="204" t="s">
        <v>16478</v>
      </c>
      <c r="C7274" s="201" t="s">
        <v>199</v>
      </c>
      <c r="D7274" s="205" t="s">
        <v>1854</v>
      </c>
      <c r="E7274" s="202" t="s">
        <v>18406</v>
      </c>
      <c r="F7274" s="205" t="s">
        <v>16401</v>
      </c>
    </row>
    <row r="7275" spans="1:6" ht="40.5">
      <c r="A7275" s="201" t="s">
        <v>16479</v>
      </c>
      <c r="B7275" s="204" t="s">
        <v>16480</v>
      </c>
      <c r="C7275" s="201" t="s">
        <v>199</v>
      </c>
      <c r="D7275" s="205" t="s">
        <v>1476</v>
      </c>
      <c r="E7275" s="202" t="s">
        <v>18406</v>
      </c>
      <c r="F7275" s="205" t="s">
        <v>2634</v>
      </c>
    </row>
    <row r="7276" spans="1:6" ht="40.5">
      <c r="A7276" s="201" t="s">
        <v>16481</v>
      </c>
      <c r="B7276" s="204" t="s">
        <v>16482</v>
      </c>
      <c r="C7276" s="201" t="s">
        <v>199</v>
      </c>
      <c r="D7276" s="205" t="s">
        <v>3153</v>
      </c>
      <c r="E7276" s="202" t="s">
        <v>18406</v>
      </c>
      <c r="F7276" s="205" t="s">
        <v>16436</v>
      </c>
    </row>
    <row r="7277" spans="1:6" ht="54">
      <c r="A7277" s="201" t="s">
        <v>16483</v>
      </c>
      <c r="B7277" s="204" t="s">
        <v>16484</v>
      </c>
      <c r="C7277" s="201" t="s">
        <v>199</v>
      </c>
      <c r="D7277" s="205" t="s">
        <v>1406</v>
      </c>
      <c r="E7277" s="202" t="s">
        <v>18406</v>
      </c>
      <c r="F7277" s="205" t="s">
        <v>1476</v>
      </c>
    </row>
    <row r="7278" spans="1:6" ht="40.5">
      <c r="A7278" s="201" t="s">
        <v>16485</v>
      </c>
      <c r="B7278" s="204" t="s">
        <v>16486</v>
      </c>
      <c r="C7278" s="201" t="s">
        <v>199</v>
      </c>
      <c r="D7278" s="205" t="s">
        <v>2131</v>
      </c>
      <c r="E7278" s="202" t="s">
        <v>18406</v>
      </c>
      <c r="F7278" s="205" t="s">
        <v>15229</v>
      </c>
    </row>
    <row r="7279" spans="1:6" ht="40.5">
      <c r="A7279" s="201" t="s">
        <v>16487</v>
      </c>
      <c r="B7279" s="204" t="s">
        <v>16488</v>
      </c>
      <c r="C7279" s="201" t="s">
        <v>199</v>
      </c>
      <c r="D7279" s="205" t="s">
        <v>16414</v>
      </c>
      <c r="E7279" s="202" t="s">
        <v>18406</v>
      </c>
      <c r="F7279" s="205" t="s">
        <v>2634</v>
      </c>
    </row>
    <row r="7280" spans="1:6" ht="27">
      <c r="A7280" s="201" t="s">
        <v>16489</v>
      </c>
      <c r="B7280" s="204" t="s">
        <v>16490</v>
      </c>
      <c r="C7280" s="201" t="s">
        <v>199</v>
      </c>
      <c r="D7280" s="205" t="s">
        <v>2634</v>
      </c>
      <c r="E7280" s="202" t="s">
        <v>18406</v>
      </c>
      <c r="F7280" s="205" t="s">
        <v>2775</v>
      </c>
    </row>
    <row r="7281" spans="1:6" ht="27">
      <c r="A7281" s="201" t="s">
        <v>16491</v>
      </c>
      <c r="B7281" s="204" t="s">
        <v>16492</v>
      </c>
      <c r="C7281" s="201" t="s">
        <v>199</v>
      </c>
      <c r="D7281" s="205" t="s">
        <v>2890</v>
      </c>
      <c r="E7281" s="202" t="s">
        <v>18406</v>
      </c>
      <c r="F7281" s="205" t="s">
        <v>15647</v>
      </c>
    </row>
    <row r="7282" spans="1:6" ht="27">
      <c r="A7282" s="201" t="s">
        <v>16493</v>
      </c>
      <c r="B7282" s="204" t="s">
        <v>16494</v>
      </c>
      <c r="C7282" s="201" t="s">
        <v>199</v>
      </c>
      <c r="D7282" s="205" t="s">
        <v>2634</v>
      </c>
      <c r="E7282" s="202" t="s">
        <v>18406</v>
      </c>
      <c r="F7282" s="205" t="s">
        <v>2775</v>
      </c>
    </row>
    <row r="7283" spans="1:6" ht="40.5">
      <c r="A7283" s="201" t="s">
        <v>16495</v>
      </c>
      <c r="B7283" s="204" t="s">
        <v>16496</v>
      </c>
      <c r="C7283" s="201" t="s">
        <v>199</v>
      </c>
      <c r="D7283" s="205" t="s">
        <v>16401</v>
      </c>
      <c r="E7283" s="202" t="s">
        <v>18406</v>
      </c>
      <c r="F7283" s="205" t="s">
        <v>2131</v>
      </c>
    </row>
    <row r="7284" spans="1:6" ht="40.5">
      <c r="A7284" s="201" t="s">
        <v>16497</v>
      </c>
      <c r="B7284" s="204" t="s">
        <v>16498</v>
      </c>
      <c r="C7284" s="201" t="s">
        <v>199</v>
      </c>
      <c r="D7284" s="205" t="s">
        <v>2634</v>
      </c>
      <c r="E7284" s="202" t="s">
        <v>18406</v>
      </c>
      <c r="F7284" s="205" t="s">
        <v>2775</v>
      </c>
    </row>
    <row r="7285" spans="1:6" ht="27">
      <c r="A7285" s="201" t="s">
        <v>16499</v>
      </c>
      <c r="B7285" s="204" t="s">
        <v>16500</v>
      </c>
      <c r="C7285" s="201" t="s">
        <v>199</v>
      </c>
      <c r="D7285" s="205" t="s">
        <v>2298</v>
      </c>
      <c r="E7285" s="202" t="s">
        <v>18406</v>
      </c>
      <c r="F7285" s="205" t="s">
        <v>2738</v>
      </c>
    </row>
    <row r="7286" spans="1:6" ht="27">
      <c r="A7286" s="201" t="s">
        <v>16501</v>
      </c>
      <c r="B7286" s="204" t="s">
        <v>16502</v>
      </c>
      <c r="C7286" s="201" t="s">
        <v>199</v>
      </c>
      <c r="D7286" s="205" t="s">
        <v>2485</v>
      </c>
      <c r="E7286" s="202" t="s">
        <v>18406</v>
      </c>
      <c r="F7286" s="205" t="s">
        <v>1998</v>
      </c>
    </row>
    <row r="7287" spans="1:6" ht="27">
      <c r="A7287" s="201" t="s">
        <v>16503</v>
      </c>
      <c r="B7287" s="204" t="s">
        <v>16504</v>
      </c>
      <c r="C7287" s="201" t="s">
        <v>199</v>
      </c>
      <c r="D7287" s="205" t="s">
        <v>1624</v>
      </c>
      <c r="E7287" s="202" t="s">
        <v>18406</v>
      </c>
      <c r="F7287" s="205" t="s">
        <v>3153</v>
      </c>
    </row>
    <row r="7288" spans="1:6" ht="27">
      <c r="A7288" s="201" t="s">
        <v>16505</v>
      </c>
      <c r="B7288" s="204" t="s">
        <v>16506</v>
      </c>
      <c r="C7288" s="201" t="s">
        <v>199</v>
      </c>
      <c r="D7288" s="205" t="s">
        <v>1616</v>
      </c>
      <c r="E7288" s="202" t="s">
        <v>18406</v>
      </c>
      <c r="F7288" s="205" t="s">
        <v>1514</v>
      </c>
    </row>
    <row r="7289" spans="1:6" ht="27">
      <c r="A7289" s="201" t="s">
        <v>16507</v>
      </c>
      <c r="B7289" s="204" t="s">
        <v>16508</v>
      </c>
      <c r="C7289" s="201" t="s">
        <v>199</v>
      </c>
      <c r="D7289" s="205" t="s">
        <v>1624</v>
      </c>
      <c r="E7289" s="202" t="s">
        <v>18406</v>
      </c>
      <c r="F7289" s="205" t="s">
        <v>3153</v>
      </c>
    </row>
    <row r="7290" spans="1:6" ht="40.5">
      <c r="A7290" s="201" t="s">
        <v>16509</v>
      </c>
      <c r="B7290" s="204" t="s">
        <v>16510</v>
      </c>
      <c r="C7290" s="201" t="s">
        <v>199</v>
      </c>
      <c r="D7290" s="205" t="s">
        <v>3153</v>
      </c>
      <c r="E7290" s="202" t="s">
        <v>18406</v>
      </c>
      <c r="F7290" s="205" t="s">
        <v>1616</v>
      </c>
    </row>
    <row r="7291" spans="1:6" ht="40.5">
      <c r="A7291" s="201" t="s">
        <v>16511</v>
      </c>
      <c r="B7291" s="204" t="s">
        <v>16512</v>
      </c>
      <c r="C7291" s="201" t="s">
        <v>199</v>
      </c>
      <c r="D7291" s="205" t="s">
        <v>1624</v>
      </c>
      <c r="E7291" s="202" t="s">
        <v>18406</v>
      </c>
      <c r="F7291" s="205" t="s">
        <v>3153</v>
      </c>
    </row>
    <row r="7292" spans="1:6" ht="40.5">
      <c r="A7292" s="201" t="s">
        <v>16513</v>
      </c>
      <c r="B7292" s="204" t="s">
        <v>16514</v>
      </c>
      <c r="C7292" s="201" t="s">
        <v>199</v>
      </c>
      <c r="D7292" s="205" t="s">
        <v>1406</v>
      </c>
      <c r="E7292" s="202" t="s">
        <v>18406</v>
      </c>
      <c r="F7292" s="205" t="s">
        <v>16414</v>
      </c>
    </row>
    <row r="7293" spans="1:6" ht="40.5">
      <c r="A7293" s="201" t="s">
        <v>16515</v>
      </c>
      <c r="B7293" s="204" t="s">
        <v>16516</v>
      </c>
      <c r="C7293" s="201" t="s">
        <v>199</v>
      </c>
      <c r="D7293" s="205" t="s">
        <v>2890</v>
      </c>
      <c r="E7293" s="202" t="s">
        <v>18406</v>
      </c>
      <c r="F7293" s="205" t="s">
        <v>15647</v>
      </c>
    </row>
    <row r="7294" spans="1:6" ht="27">
      <c r="A7294" s="201" t="s">
        <v>16517</v>
      </c>
      <c r="B7294" s="204" t="s">
        <v>16518</v>
      </c>
      <c r="C7294" s="201" t="s">
        <v>199</v>
      </c>
      <c r="D7294" s="205" t="s">
        <v>1624</v>
      </c>
      <c r="E7294" s="202" t="s">
        <v>18406</v>
      </c>
      <c r="F7294" s="205" t="s">
        <v>1476</v>
      </c>
    </row>
    <row r="7295" spans="1:6" ht="27">
      <c r="A7295" s="201" t="s">
        <v>16519</v>
      </c>
      <c r="B7295" s="204" t="s">
        <v>16520</v>
      </c>
      <c r="C7295" s="201" t="s">
        <v>199</v>
      </c>
      <c r="D7295" s="205" t="s">
        <v>2131</v>
      </c>
      <c r="E7295" s="202" t="s">
        <v>18406</v>
      </c>
      <c r="F7295" s="205" t="s">
        <v>16682</v>
      </c>
    </row>
    <row r="7296" spans="1:6" ht="27">
      <c r="A7296" s="201" t="s">
        <v>16521</v>
      </c>
      <c r="B7296" s="204" t="s">
        <v>16522</v>
      </c>
      <c r="C7296" s="201" t="s">
        <v>199</v>
      </c>
      <c r="D7296" s="205" t="s">
        <v>1624</v>
      </c>
      <c r="E7296" s="202" t="s">
        <v>18406</v>
      </c>
      <c r="F7296" s="205" t="s">
        <v>1476</v>
      </c>
    </row>
    <row r="7297" spans="1:6" ht="27">
      <c r="A7297" s="201" t="s">
        <v>16523</v>
      </c>
      <c r="B7297" s="204" t="s">
        <v>16524</v>
      </c>
      <c r="C7297" s="201" t="s">
        <v>199</v>
      </c>
      <c r="D7297" s="205" t="s">
        <v>2485</v>
      </c>
      <c r="E7297" s="202" t="s">
        <v>18406</v>
      </c>
      <c r="F7297" s="205" t="s">
        <v>1998</v>
      </c>
    </row>
    <row r="7298" spans="1:6" ht="40.5">
      <c r="A7298" s="201" t="s">
        <v>16525</v>
      </c>
      <c r="B7298" s="204" t="s">
        <v>16526</v>
      </c>
      <c r="C7298" s="201" t="s">
        <v>199</v>
      </c>
      <c r="D7298" s="205" t="s">
        <v>2074</v>
      </c>
      <c r="E7298" s="202" t="s">
        <v>18406</v>
      </c>
      <c r="F7298" s="205" t="s">
        <v>1624</v>
      </c>
    </row>
    <row r="7299" spans="1:6" ht="27">
      <c r="A7299" s="201" t="s">
        <v>16527</v>
      </c>
      <c r="B7299" s="204" t="s">
        <v>16528</v>
      </c>
      <c r="C7299" s="201" t="s">
        <v>199</v>
      </c>
      <c r="D7299" s="205" t="s">
        <v>1326</v>
      </c>
      <c r="E7299" s="202" t="s">
        <v>18406</v>
      </c>
      <c r="F7299" s="205" t="s">
        <v>2485</v>
      </c>
    </row>
    <row r="7300" spans="1:6" ht="40.5">
      <c r="A7300" s="201" t="s">
        <v>16529</v>
      </c>
      <c r="B7300" s="204" t="s">
        <v>16530</v>
      </c>
      <c r="C7300" s="201" t="s">
        <v>199</v>
      </c>
      <c r="D7300" s="205" t="s">
        <v>1730</v>
      </c>
      <c r="E7300" s="202" t="s">
        <v>18406</v>
      </c>
      <c r="F7300" s="205" t="s">
        <v>15307</v>
      </c>
    </row>
    <row r="7301" spans="1:6" ht="27">
      <c r="A7301" s="201" t="s">
        <v>16531</v>
      </c>
      <c r="B7301" s="204" t="s">
        <v>16532</v>
      </c>
      <c r="C7301" s="201" t="s">
        <v>199</v>
      </c>
      <c r="D7301" s="205" t="s">
        <v>2485</v>
      </c>
      <c r="E7301" s="202" t="s">
        <v>18406</v>
      </c>
      <c r="F7301" s="205" t="s">
        <v>2010</v>
      </c>
    </row>
    <row r="7302" spans="1:6" ht="40.5">
      <c r="A7302" s="201" t="s">
        <v>16533</v>
      </c>
      <c r="B7302" s="204" t="s">
        <v>16534</v>
      </c>
      <c r="C7302" s="201" t="s">
        <v>199</v>
      </c>
      <c r="D7302" s="205" t="s">
        <v>2890</v>
      </c>
      <c r="E7302" s="202" t="s">
        <v>18406</v>
      </c>
      <c r="F7302" s="205" t="s">
        <v>15647</v>
      </c>
    </row>
    <row r="7303" spans="1:6" ht="40.5">
      <c r="A7303" s="201" t="s">
        <v>16535</v>
      </c>
      <c r="B7303" s="204" t="s">
        <v>16536</v>
      </c>
      <c r="C7303" s="201" t="s">
        <v>199</v>
      </c>
      <c r="D7303" s="205" t="s">
        <v>2039</v>
      </c>
      <c r="E7303" s="202" t="s">
        <v>18406</v>
      </c>
      <c r="F7303" s="205" t="s">
        <v>15383</v>
      </c>
    </row>
    <row r="7304" spans="1:6" ht="40.5">
      <c r="A7304" s="201" t="s">
        <v>16537</v>
      </c>
      <c r="B7304" s="204" t="s">
        <v>16538</v>
      </c>
      <c r="C7304" s="201" t="s">
        <v>199</v>
      </c>
      <c r="D7304" s="205" t="s">
        <v>15481</v>
      </c>
      <c r="E7304" s="202" t="s">
        <v>18406</v>
      </c>
      <c r="F7304" s="205" t="s">
        <v>1498</v>
      </c>
    </row>
    <row r="7305" spans="1:6" ht="40.5">
      <c r="A7305" s="201" t="s">
        <v>16540</v>
      </c>
      <c r="B7305" s="204" t="s">
        <v>16541</v>
      </c>
      <c r="C7305" s="201" t="s">
        <v>199</v>
      </c>
      <c r="D7305" s="205" t="s">
        <v>15709</v>
      </c>
      <c r="E7305" s="202" t="s">
        <v>18406</v>
      </c>
      <c r="F7305" s="205" t="s">
        <v>2631</v>
      </c>
    </row>
    <row r="7306" spans="1:6" ht="40.5">
      <c r="A7306" s="201" t="s">
        <v>16542</v>
      </c>
      <c r="B7306" s="204" t="s">
        <v>16543</v>
      </c>
      <c r="C7306" s="201" t="s">
        <v>199</v>
      </c>
      <c r="D7306" s="205" t="s">
        <v>2010</v>
      </c>
      <c r="E7306" s="202" t="s">
        <v>18406</v>
      </c>
      <c r="F7306" s="205" t="s">
        <v>1720</v>
      </c>
    </row>
    <row r="7307" spans="1:6" ht="40.5">
      <c r="A7307" s="201" t="s">
        <v>16544</v>
      </c>
      <c r="B7307" s="204" t="s">
        <v>16545</v>
      </c>
      <c r="C7307" s="201" t="s">
        <v>199</v>
      </c>
      <c r="D7307" s="205" t="s">
        <v>1718</v>
      </c>
      <c r="E7307" s="202" t="s">
        <v>18406</v>
      </c>
      <c r="F7307" s="205" t="s">
        <v>1326</v>
      </c>
    </row>
    <row r="7308" spans="1:6" ht="40.5">
      <c r="A7308" s="201" t="s">
        <v>16546</v>
      </c>
      <c r="B7308" s="204" t="s">
        <v>16547</v>
      </c>
      <c r="C7308" s="201" t="s">
        <v>199</v>
      </c>
      <c r="D7308" s="205" t="s">
        <v>1718</v>
      </c>
      <c r="E7308" s="202" t="s">
        <v>18406</v>
      </c>
      <c r="F7308" s="205" t="s">
        <v>1326</v>
      </c>
    </row>
    <row r="7309" spans="1:6" ht="40.5">
      <c r="A7309" s="201" t="s">
        <v>16548</v>
      </c>
      <c r="B7309" s="204" t="s">
        <v>16549</v>
      </c>
      <c r="C7309" s="201" t="s">
        <v>199</v>
      </c>
      <c r="D7309" s="205" t="s">
        <v>2485</v>
      </c>
      <c r="E7309" s="202" t="s">
        <v>18406</v>
      </c>
      <c r="F7309" s="205" t="s">
        <v>1998</v>
      </c>
    </row>
    <row r="7310" spans="1:6" ht="40.5">
      <c r="A7310" s="201" t="s">
        <v>16550</v>
      </c>
      <c r="B7310" s="204" t="s">
        <v>16551</v>
      </c>
      <c r="C7310" s="201" t="s">
        <v>199</v>
      </c>
      <c r="D7310" s="205" t="s">
        <v>2741</v>
      </c>
      <c r="E7310" s="202" t="s">
        <v>18406</v>
      </c>
      <c r="F7310" s="205" t="s">
        <v>1671</v>
      </c>
    </row>
    <row r="7311" spans="1:6" ht="40.5">
      <c r="A7311" s="201" t="s">
        <v>16552</v>
      </c>
      <c r="B7311" s="204" t="s">
        <v>16553</v>
      </c>
      <c r="C7311" s="201" t="s">
        <v>199</v>
      </c>
      <c r="D7311" s="205" t="s">
        <v>2179</v>
      </c>
      <c r="E7311" s="202" t="s">
        <v>18406</v>
      </c>
      <c r="F7311" s="205" t="s">
        <v>14887</v>
      </c>
    </row>
    <row r="7312" spans="1:6" ht="40.5">
      <c r="A7312" s="201" t="s">
        <v>16555</v>
      </c>
      <c r="B7312" s="204" t="s">
        <v>16556</v>
      </c>
      <c r="C7312" s="201" t="s">
        <v>199</v>
      </c>
      <c r="D7312" s="205" t="s">
        <v>2955</v>
      </c>
      <c r="E7312" s="202" t="s">
        <v>18406</v>
      </c>
      <c r="F7312" s="205" t="s">
        <v>19251</v>
      </c>
    </row>
    <row r="7313" spans="1:6" ht="40.5">
      <c r="A7313" s="201" t="s">
        <v>16557</v>
      </c>
      <c r="B7313" s="204" t="s">
        <v>16558</v>
      </c>
      <c r="C7313" s="201" t="s">
        <v>199</v>
      </c>
      <c r="D7313" s="205" t="s">
        <v>15339</v>
      </c>
      <c r="E7313" s="202" t="s">
        <v>18406</v>
      </c>
      <c r="F7313" s="205" t="s">
        <v>24596</v>
      </c>
    </row>
    <row r="7314" spans="1:6" ht="40.5">
      <c r="A7314" s="201" t="s">
        <v>16559</v>
      </c>
      <c r="B7314" s="204" t="s">
        <v>16560</v>
      </c>
      <c r="C7314" s="201" t="s">
        <v>199</v>
      </c>
      <c r="D7314" s="205" t="s">
        <v>1494</v>
      </c>
      <c r="E7314" s="202" t="s">
        <v>18406</v>
      </c>
      <c r="F7314" s="205" t="s">
        <v>1211</v>
      </c>
    </row>
    <row r="7315" spans="1:6" ht="27">
      <c r="A7315" s="201" t="s">
        <v>16561</v>
      </c>
      <c r="B7315" s="204" t="s">
        <v>16562</v>
      </c>
      <c r="C7315" s="201" t="s">
        <v>199</v>
      </c>
      <c r="D7315" s="205" t="s">
        <v>1624</v>
      </c>
      <c r="E7315" s="202" t="s">
        <v>18406</v>
      </c>
      <c r="F7315" s="205" t="s">
        <v>3153</v>
      </c>
    </row>
    <row r="7316" spans="1:6" ht="40.5">
      <c r="A7316" s="201" t="s">
        <v>16563</v>
      </c>
      <c r="B7316" s="204" t="s">
        <v>16564</v>
      </c>
      <c r="C7316" s="201" t="s">
        <v>199</v>
      </c>
      <c r="D7316" s="205" t="s">
        <v>2554</v>
      </c>
      <c r="E7316" s="202" t="s">
        <v>18406</v>
      </c>
      <c r="F7316" s="205" t="s">
        <v>7868</v>
      </c>
    </row>
    <row r="7317" spans="1:6" ht="40.5">
      <c r="A7317" s="201" t="s">
        <v>16566</v>
      </c>
      <c r="B7317" s="204" t="s">
        <v>16567</v>
      </c>
      <c r="C7317" s="201" t="s">
        <v>16339</v>
      </c>
      <c r="D7317" s="205" t="s">
        <v>17899</v>
      </c>
      <c r="E7317" s="202" t="s">
        <v>18406</v>
      </c>
      <c r="F7317" s="205" t="s">
        <v>10628</v>
      </c>
    </row>
    <row r="7318" spans="1:6" ht="40.5">
      <c r="A7318" s="201" t="s">
        <v>16568</v>
      </c>
      <c r="B7318" s="204" t="s">
        <v>16569</v>
      </c>
      <c r="C7318" s="201" t="s">
        <v>16339</v>
      </c>
      <c r="D7318" s="205" t="s">
        <v>16570</v>
      </c>
      <c r="E7318" s="202" t="s">
        <v>18406</v>
      </c>
      <c r="F7318" s="205" t="s">
        <v>17479</v>
      </c>
    </row>
    <row r="7319" spans="1:6" ht="40.5">
      <c r="A7319" s="201" t="s">
        <v>16571</v>
      </c>
      <c r="B7319" s="204" t="s">
        <v>16572</v>
      </c>
      <c r="C7319" s="201" t="s">
        <v>16339</v>
      </c>
      <c r="D7319" s="205" t="s">
        <v>16573</v>
      </c>
      <c r="E7319" s="202" t="s">
        <v>18406</v>
      </c>
      <c r="F7319" s="205" t="s">
        <v>8797</v>
      </c>
    </row>
    <row r="7320" spans="1:6" ht="40.5">
      <c r="A7320" s="201" t="s">
        <v>16574</v>
      </c>
      <c r="B7320" s="204" t="s">
        <v>16575</v>
      </c>
      <c r="C7320" s="201" t="s">
        <v>16339</v>
      </c>
      <c r="D7320" s="205" t="s">
        <v>16576</v>
      </c>
      <c r="E7320" s="202" t="s">
        <v>18406</v>
      </c>
      <c r="F7320" s="205" t="s">
        <v>10541</v>
      </c>
    </row>
    <row r="7321" spans="1:6" ht="40.5">
      <c r="A7321" s="201" t="s">
        <v>16577</v>
      </c>
      <c r="B7321" s="204" t="s">
        <v>16578</v>
      </c>
      <c r="C7321" s="201" t="s">
        <v>16339</v>
      </c>
      <c r="D7321" s="205" t="s">
        <v>16579</v>
      </c>
      <c r="E7321" s="202" t="s">
        <v>18406</v>
      </c>
      <c r="F7321" s="205" t="s">
        <v>12485</v>
      </c>
    </row>
    <row r="7322" spans="1:6" ht="27">
      <c r="A7322" s="201" t="s">
        <v>16580</v>
      </c>
      <c r="B7322" s="204" t="s">
        <v>16581</v>
      </c>
      <c r="C7322" s="201" t="s">
        <v>16339</v>
      </c>
      <c r="D7322" s="205" t="s">
        <v>17899</v>
      </c>
      <c r="E7322" s="202" t="s">
        <v>18406</v>
      </c>
      <c r="F7322" s="205" t="s">
        <v>10628</v>
      </c>
    </row>
    <row r="7323" spans="1:6" ht="40.5">
      <c r="A7323" s="201" t="s">
        <v>16582</v>
      </c>
      <c r="B7323" s="204" t="s">
        <v>16583</v>
      </c>
      <c r="C7323" s="201" t="s">
        <v>16339</v>
      </c>
      <c r="D7323" s="205" t="s">
        <v>22690</v>
      </c>
      <c r="E7323" s="202" t="s">
        <v>18406</v>
      </c>
      <c r="F7323" s="205" t="s">
        <v>25614</v>
      </c>
    </row>
    <row r="7324" spans="1:6" ht="40.5">
      <c r="A7324" s="201" t="s">
        <v>16585</v>
      </c>
      <c r="B7324" s="204" t="s">
        <v>16586</v>
      </c>
      <c r="C7324" s="201" t="s">
        <v>16339</v>
      </c>
      <c r="D7324" s="205" t="s">
        <v>25615</v>
      </c>
      <c r="E7324" s="202" t="s">
        <v>18406</v>
      </c>
      <c r="F7324" s="205" t="s">
        <v>25616</v>
      </c>
    </row>
    <row r="7325" spans="1:6" ht="40.5">
      <c r="A7325" s="201" t="s">
        <v>16587</v>
      </c>
      <c r="B7325" s="204" t="s">
        <v>16588</v>
      </c>
      <c r="C7325" s="201" t="s">
        <v>16339</v>
      </c>
      <c r="D7325" s="205" t="s">
        <v>8652</v>
      </c>
      <c r="E7325" s="202" t="s">
        <v>18406</v>
      </c>
      <c r="F7325" s="205" t="s">
        <v>17296</v>
      </c>
    </row>
    <row r="7326" spans="1:6" ht="40.5">
      <c r="A7326" s="201" t="s">
        <v>16589</v>
      </c>
      <c r="B7326" s="204" t="s">
        <v>16590</v>
      </c>
      <c r="C7326" s="201" t="s">
        <v>16339</v>
      </c>
      <c r="D7326" s="205" t="s">
        <v>25617</v>
      </c>
      <c r="E7326" s="202" t="s">
        <v>18406</v>
      </c>
      <c r="F7326" s="205" t="s">
        <v>17119</v>
      </c>
    </row>
    <row r="7327" spans="1:6" ht="40.5">
      <c r="A7327" s="201" t="s">
        <v>16591</v>
      </c>
      <c r="B7327" s="204" t="s">
        <v>16592</v>
      </c>
      <c r="C7327" s="201" t="s">
        <v>16339</v>
      </c>
      <c r="D7327" s="205" t="s">
        <v>25618</v>
      </c>
      <c r="E7327" s="202" t="s">
        <v>18406</v>
      </c>
      <c r="F7327" s="205" t="s">
        <v>25619</v>
      </c>
    </row>
    <row r="7328" spans="1:6" ht="40.5">
      <c r="A7328" s="201" t="s">
        <v>16593</v>
      </c>
      <c r="B7328" s="204" t="s">
        <v>16594</v>
      </c>
      <c r="C7328" s="201" t="s">
        <v>16339</v>
      </c>
      <c r="D7328" s="205" t="s">
        <v>25620</v>
      </c>
      <c r="E7328" s="202" t="s">
        <v>18406</v>
      </c>
      <c r="F7328" s="205" t="s">
        <v>25621</v>
      </c>
    </row>
    <row r="7329" spans="1:6" ht="40.5">
      <c r="A7329" s="201" t="s">
        <v>16595</v>
      </c>
      <c r="B7329" s="204" t="s">
        <v>16596</v>
      </c>
      <c r="C7329" s="201" t="s">
        <v>16339</v>
      </c>
      <c r="D7329" s="205" t="s">
        <v>17490</v>
      </c>
      <c r="E7329" s="202" t="s">
        <v>18406</v>
      </c>
      <c r="F7329" s="205" t="s">
        <v>17937</v>
      </c>
    </row>
    <row r="7330" spans="1:6" ht="40.5">
      <c r="A7330" s="201" t="s">
        <v>16598</v>
      </c>
      <c r="B7330" s="204" t="s">
        <v>16599</v>
      </c>
      <c r="C7330" s="201" t="s">
        <v>16339</v>
      </c>
      <c r="D7330" s="205" t="s">
        <v>25622</v>
      </c>
      <c r="E7330" s="202" t="s">
        <v>18406</v>
      </c>
      <c r="F7330" s="205" t="s">
        <v>8414</v>
      </c>
    </row>
    <row r="7331" spans="1:6" ht="40.5">
      <c r="A7331" s="201" t="s">
        <v>16601</v>
      </c>
      <c r="B7331" s="204" t="s">
        <v>16602</v>
      </c>
      <c r="C7331" s="201" t="s">
        <v>16339</v>
      </c>
      <c r="D7331" s="205" t="s">
        <v>16603</v>
      </c>
      <c r="E7331" s="202" t="s">
        <v>18406</v>
      </c>
      <c r="F7331" s="205" t="s">
        <v>18083</v>
      </c>
    </row>
    <row r="7332" spans="1:6" ht="40.5">
      <c r="A7332" s="201" t="s">
        <v>16604</v>
      </c>
      <c r="B7332" s="204" t="s">
        <v>16605</v>
      </c>
      <c r="C7332" s="201" t="s">
        <v>16339</v>
      </c>
      <c r="D7332" s="205" t="s">
        <v>16606</v>
      </c>
      <c r="E7332" s="202" t="s">
        <v>18406</v>
      </c>
      <c r="F7332" s="205" t="s">
        <v>18084</v>
      </c>
    </row>
    <row r="7333" spans="1:6" ht="27">
      <c r="A7333" s="201" t="s">
        <v>16607</v>
      </c>
      <c r="B7333" s="204" t="s">
        <v>16608</v>
      </c>
      <c r="C7333" s="201" t="s">
        <v>16339</v>
      </c>
      <c r="D7333" s="205" t="s">
        <v>11003</v>
      </c>
      <c r="E7333" s="202" t="s">
        <v>18406</v>
      </c>
      <c r="F7333" s="205" t="s">
        <v>17791</v>
      </c>
    </row>
    <row r="7334" spans="1:6" ht="27">
      <c r="A7334" s="201" t="s">
        <v>16609</v>
      </c>
      <c r="B7334" s="204" t="s">
        <v>16610</v>
      </c>
      <c r="C7334" s="201" t="s">
        <v>199</v>
      </c>
      <c r="D7334" s="205" t="s">
        <v>2608</v>
      </c>
      <c r="E7334" s="202" t="s">
        <v>18406</v>
      </c>
      <c r="F7334" s="205" t="s">
        <v>1326</v>
      </c>
    </row>
    <row r="7335" spans="1:6" ht="27">
      <c r="A7335" s="201" t="s">
        <v>16611</v>
      </c>
      <c r="B7335" s="204" t="s">
        <v>16612</v>
      </c>
      <c r="C7335" s="201" t="s">
        <v>199</v>
      </c>
      <c r="D7335" s="205" t="s">
        <v>6128</v>
      </c>
      <c r="E7335" s="202" t="s">
        <v>18406</v>
      </c>
      <c r="F7335" s="205" t="s">
        <v>22894</v>
      </c>
    </row>
    <row r="7336" spans="1:6" ht="40.5">
      <c r="A7336" s="201" t="s">
        <v>16613</v>
      </c>
      <c r="B7336" s="204" t="s">
        <v>16614</v>
      </c>
      <c r="C7336" s="201" t="s">
        <v>199</v>
      </c>
      <c r="D7336" s="205" t="s">
        <v>2608</v>
      </c>
      <c r="E7336" s="202" t="s">
        <v>18406</v>
      </c>
      <c r="F7336" s="205" t="s">
        <v>1326</v>
      </c>
    </row>
    <row r="7337" spans="1:6" ht="40.5">
      <c r="A7337" s="201" t="s">
        <v>16615</v>
      </c>
      <c r="B7337" s="204" t="s">
        <v>16616</v>
      </c>
      <c r="C7337" s="201" t="s">
        <v>199</v>
      </c>
      <c r="D7337" s="205" t="s">
        <v>1624</v>
      </c>
      <c r="E7337" s="202" t="s">
        <v>18406</v>
      </c>
      <c r="F7337" s="205" t="s">
        <v>1476</v>
      </c>
    </row>
    <row r="7338" spans="1:6" ht="40.5">
      <c r="A7338" s="201" t="s">
        <v>16617</v>
      </c>
      <c r="B7338" s="204" t="s">
        <v>16618</v>
      </c>
      <c r="C7338" s="201" t="s">
        <v>199</v>
      </c>
      <c r="D7338" s="205" t="s">
        <v>2416</v>
      </c>
      <c r="E7338" s="202" t="s">
        <v>18406</v>
      </c>
      <c r="F7338" s="205" t="s">
        <v>15481</v>
      </c>
    </row>
    <row r="7339" spans="1:6" ht="40.5">
      <c r="A7339" s="201" t="s">
        <v>16619</v>
      </c>
      <c r="B7339" s="204" t="s">
        <v>16620</v>
      </c>
      <c r="C7339" s="201" t="s">
        <v>199</v>
      </c>
      <c r="D7339" s="205" t="s">
        <v>1624</v>
      </c>
      <c r="E7339" s="202" t="s">
        <v>18406</v>
      </c>
      <c r="F7339" s="205" t="s">
        <v>1476</v>
      </c>
    </row>
    <row r="7340" spans="1:6" ht="40.5">
      <c r="A7340" s="201" t="s">
        <v>16621</v>
      </c>
      <c r="B7340" s="204" t="s">
        <v>16622</v>
      </c>
      <c r="C7340" s="201" t="s">
        <v>199</v>
      </c>
      <c r="D7340" s="205" t="s">
        <v>1506</v>
      </c>
      <c r="E7340" s="202" t="s">
        <v>18406</v>
      </c>
      <c r="F7340" s="205" t="s">
        <v>1279</v>
      </c>
    </row>
    <row r="7341" spans="1:6" ht="40.5">
      <c r="A7341" s="201" t="s">
        <v>16623</v>
      </c>
      <c r="B7341" s="204" t="s">
        <v>16624</v>
      </c>
      <c r="C7341" s="201" t="s">
        <v>199</v>
      </c>
      <c r="D7341" s="205" t="s">
        <v>2916</v>
      </c>
      <c r="E7341" s="202" t="s">
        <v>18406</v>
      </c>
      <c r="F7341" s="205" t="s">
        <v>1674</v>
      </c>
    </row>
    <row r="7342" spans="1:6" ht="40.5">
      <c r="A7342" s="201" t="s">
        <v>16625</v>
      </c>
      <c r="B7342" s="204" t="s">
        <v>16626</v>
      </c>
      <c r="C7342" s="201" t="s">
        <v>199</v>
      </c>
      <c r="D7342" s="205" t="s">
        <v>18043</v>
      </c>
      <c r="E7342" s="202" t="s">
        <v>18406</v>
      </c>
      <c r="F7342" s="205" t="s">
        <v>25461</v>
      </c>
    </row>
    <row r="7343" spans="1:6" ht="40.5">
      <c r="A7343" s="201" t="s">
        <v>16627</v>
      </c>
      <c r="B7343" s="204" t="s">
        <v>16628</v>
      </c>
      <c r="C7343" s="201" t="s">
        <v>199</v>
      </c>
      <c r="D7343" s="205" t="s">
        <v>2321</v>
      </c>
      <c r="E7343" s="202" t="s">
        <v>18406</v>
      </c>
      <c r="F7343" s="205" t="s">
        <v>25623</v>
      </c>
    </row>
    <row r="7344" spans="1:6" ht="40.5">
      <c r="A7344" s="201" t="s">
        <v>16629</v>
      </c>
      <c r="B7344" s="204" t="s">
        <v>16630</v>
      </c>
      <c r="C7344" s="201" t="s">
        <v>199</v>
      </c>
      <c r="D7344" s="205" t="s">
        <v>2687</v>
      </c>
      <c r="E7344" s="202" t="s">
        <v>18406</v>
      </c>
      <c r="F7344" s="205" t="s">
        <v>2660</v>
      </c>
    </row>
    <row r="7345" spans="1:6" ht="40.5">
      <c r="A7345" s="201" t="s">
        <v>16631</v>
      </c>
      <c r="B7345" s="204" t="s">
        <v>16632</v>
      </c>
      <c r="C7345" s="201" t="s">
        <v>199</v>
      </c>
      <c r="D7345" s="205" t="s">
        <v>1506</v>
      </c>
      <c r="E7345" s="202" t="s">
        <v>18406</v>
      </c>
      <c r="F7345" s="205" t="s">
        <v>15310</v>
      </c>
    </row>
    <row r="7346" spans="1:6" ht="27">
      <c r="A7346" s="201" t="s">
        <v>16633</v>
      </c>
      <c r="B7346" s="204" t="s">
        <v>16634</v>
      </c>
      <c r="C7346" s="201" t="s">
        <v>199</v>
      </c>
      <c r="D7346" s="205" t="s">
        <v>9175</v>
      </c>
      <c r="E7346" s="202" t="s">
        <v>18406</v>
      </c>
      <c r="F7346" s="205" t="s">
        <v>10596</v>
      </c>
    </row>
    <row r="7347" spans="1:6" ht="27">
      <c r="A7347" s="201" t="s">
        <v>16636</v>
      </c>
      <c r="B7347" s="204" t="s">
        <v>16637</v>
      </c>
      <c r="C7347" s="201" t="s">
        <v>199</v>
      </c>
      <c r="D7347" s="205" t="s">
        <v>20772</v>
      </c>
      <c r="E7347" s="202" t="s">
        <v>18406</v>
      </c>
      <c r="F7347" s="205" t="s">
        <v>1449</v>
      </c>
    </row>
    <row r="7348" spans="1:6" ht="27">
      <c r="A7348" s="201" t="s">
        <v>16638</v>
      </c>
      <c r="B7348" s="204" t="s">
        <v>16639</v>
      </c>
      <c r="C7348" s="201" t="s">
        <v>199</v>
      </c>
      <c r="D7348" s="205" t="s">
        <v>25624</v>
      </c>
      <c r="E7348" s="202" t="s">
        <v>18406</v>
      </c>
      <c r="F7348" s="205" t="s">
        <v>17977</v>
      </c>
    </row>
    <row r="7349" spans="1:6" ht="27">
      <c r="A7349" s="201" t="s">
        <v>16640</v>
      </c>
      <c r="B7349" s="204" t="s">
        <v>16641</v>
      </c>
      <c r="C7349" s="201" t="s">
        <v>199</v>
      </c>
      <c r="D7349" s="205" t="s">
        <v>11300</v>
      </c>
      <c r="E7349" s="202" t="s">
        <v>18406</v>
      </c>
      <c r="F7349" s="205" t="s">
        <v>11144</v>
      </c>
    </row>
    <row r="7350" spans="1:6" ht="27">
      <c r="A7350" s="201" t="s">
        <v>16642</v>
      </c>
      <c r="B7350" s="204" t="s">
        <v>16643</v>
      </c>
      <c r="C7350" s="201" t="s">
        <v>199</v>
      </c>
      <c r="D7350" s="205" t="s">
        <v>1424</v>
      </c>
      <c r="E7350" s="202" t="s">
        <v>18406</v>
      </c>
      <c r="F7350" s="205" t="s">
        <v>25625</v>
      </c>
    </row>
    <row r="7351" spans="1:6" ht="27">
      <c r="A7351" s="201" t="s">
        <v>16644</v>
      </c>
      <c r="B7351" s="204" t="s">
        <v>16645</v>
      </c>
      <c r="C7351" s="201" t="s">
        <v>199</v>
      </c>
      <c r="D7351" s="205" t="s">
        <v>25626</v>
      </c>
      <c r="E7351" s="202" t="s">
        <v>18406</v>
      </c>
      <c r="F7351" s="205" t="s">
        <v>25627</v>
      </c>
    </row>
    <row r="7352" spans="1:6" ht="27">
      <c r="A7352" s="201" t="s">
        <v>16646</v>
      </c>
      <c r="B7352" s="204" t="s">
        <v>16647</v>
      </c>
      <c r="C7352" s="201" t="s">
        <v>199</v>
      </c>
      <c r="D7352" s="205" t="s">
        <v>25628</v>
      </c>
      <c r="E7352" s="202" t="s">
        <v>18406</v>
      </c>
      <c r="F7352" s="205" t="s">
        <v>17097</v>
      </c>
    </row>
    <row r="7353" spans="1:6" ht="27">
      <c r="A7353" s="201" t="s">
        <v>16648</v>
      </c>
      <c r="B7353" s="204" t="s">
        <v>16649</v>
      </c>
      <c r="C7353" s="201" t="s">
        <v>199</v>
      </c>
      <c r="D7353" s="205" t="s">
        <v>10148</v>
      </c>
      <c r="E7353" s="202" t="s">
        <v>18406</v>
      </c>
      <c r="F7353" s="205" t="s">
        <v>25629</v>
      </c>
    </row>
    <row r="7354" spans="1:6" ht="27">
      <c r="A7354" s="201" t="s">
        <v>16650</v>
      </c>
      <c r="B7354" s="204" t="s">
        <v>16651</v>
      </c>
      <c r="C7354" s="201" t="s">
        <v>199</v>
      </c>
      <c r="D7354" s="205" t="s">
        <v>10119</v>
      </c>
      <c r="E7354" s="202" t="s">
        <v>18406</v>
      </c>
      <c r="F7354" s="205" t="s">
        <v>25630</v>
      </c>
    </row>
    <row r="7355" spans="1:6" ht="27">
      <c r="A7355" s="201" t="s">
        <v>16653</v>
      </c>
      <c r="B7355" s="204" t="s">
        <v>16654</v>
      </c>
      <c r="C7355" s="201" t="s">
        <v>199</v>
      </c>
      <c r="D7355" s="205" t="s">
        <v>17904</v>
      </c>
      <c r="E7355" s="202" t="s">
        <v>18406</v>
      </c>
      <c r="F7355" s="205" t="s">
        <v>19489</v>
      </c>
    </row>
    <row r="7356" spans="1:6" ht="40.5">
      <c r="A7356" s="201" t="s">
        <v>16655</v>
      </c>
      <c r="B7356" s="204" t="s">
        <v>16656</v>
      </c>
      <c r="C7356" s="201" t="s">
        <v>16339</v>
      </c>
      <c r="D7356" s="205" t="s">
        <v>13743</v>
      </c>
      <c r="E7356" s="202" t="s">
        <v>18406</v>
      </c>
      <c r="F7356" s="205" t="s">
        <v>9064</v>
      </c>
    </row>
    <row r="7357" spans="1:6" ht="40.5">
      <c r="A7357" s="201" t="s">
        <v>16657</v>
      </c>
      <c r="B7357" s="204" t="s">
        <v>16658</v>
      </c>
      <c r="C7357" s="201" t="s">
        <v>16339</v>
      </c>
      <c r="D7357" s="205" t="s">
        <v>25631</v>
      </c>
      <c r="E7357" s="202" t="s">
        <v>18406</v>
      </c>
      <c r="F7357" s="205" t="s">
        <v>25632</v>
      </c>
    </row>
    <row r="7358" spans="1:6" ht="40.5">
      <c r="A7358" s="201" t="s">
        <v>16659</v>
      </c>
      <c r="B7358" s="204" t="s">
        <v>16660</v>
      </c>
      <c r="C7358" s="201" t="s">
        <v>16339</v>
      </c>
      <c r="D7358" s="205" t="s">
        <v>22521</v>
      </c>
      <c r="E7358" s="202" t="s">
        <v>18406</v>
      </c>
      <c r="F7358" s="205" t="s">
        <v>25633</v>
      </c>
    </row>
    <row r="7359" spans="1:6" ht="40.5">
      <c r="A7359" s="201" t="s">
        <v>16661</v>
      </c>
      <c r="B7359" s="204" t="s">
        <v>16662</v>
      </c>
      <c r="C7359" s="201" t="s">
        <v>16339</v>
      </c>
      <c r="D7359" s="205" t="s">
        <v>25634</v>
      </c>
      <c r="E7359" s="202" t="s">
        <v>18406</v>
      </c>
      <c r="F7359" s="205" t="s">
        <v>25635</v>
      </c>
    </row>
    <row r="7360" spans="1:6" ht="40.5">
      <c r="A7360" s="201" t="s">
        <v>16663</v>
      </c>
      <c r="B7360" s="204" t="s">
        <v>16664</v>
      </c>
      <c r="C7360" s="201" t="s">
        <v>16339</v>
      </c>
      <c r="D7360" s="205" t="s">
        <v>25636</v>
      </c>
      <c r="E7360" s="202" t="s">
        <v>18406</v>
      </c>
      <c r="F7360" s="205" t="s">
        <v>25637</v>
      </c>
    </row>
    <row r="7361" spans="1:6" ht="40.5">
      <c r="A7361" s="201" t="s">
        <v>16665</v>
      </c>
      <c r="B7361" s="204" t="s">
        <v>16666</v>
      </c>
      <c r="C7361" s="201" t="s">
        <v>16339</v>
      </c>
      <c r="D7361" s="205" t="s">
        <v>9783</v>
      </c>
      <c r="E7361" s="202" t="s">
        <v>18406</v>
      </c>
      <c r="F7361" s="205" t="s">
        <v>9585</v>
      </c>
    </row>
    <row r="7362" spans="1:6" ht="27">
      <c r="A7362" s="201" t="s">
        <v>16668</v>
      </c>
      <c r="B7362" s="204" t="s">
        <v>16634</v>
      </c>
      <c r="C7362" s="201" t="s">
        <v>16339</v>
      </c>
      <c r="D7362" s="205" t="s">
        <v>25638</v>
      </c>
      <c r="E7362" s="202" t="s">
        <v>18406</v>
      </c>
      <c r="F7362" s="205" t="s">
        <v>25639</v>
      </c>
    </row>
    <row r="7363" spans="1:6" ht="27">
      <c r="A7363" s="201" t="s">
        <v>16669</v>
      </c>
      <c r="B7363" s="204" t="s">
        <v>16670</v>
      </c>
      <c r="C7363" s="201" t="s">
        <v>16339</v>
      </c>
      <c r="D7363" s="205" t="s">
        <v>25640</v>
      </c>
      <c r="E7363" s="202" t="s">
        <v>18406</v>
      </c>
      <c r="F7363" s="205" t="s">
        <v>25641</v>
      </c>
    </row>
    <row r="7364" spans="1:6" ht="27">
      <c r="A7364" s="201" t="s">
        <v>16671</v>
      </c>
      <c r="B7364" s="204" t="s">
        <v>16643</v>
      </c>
      <c r="C7364" s="201" t="s">
        <v>16339</v>
      </c>
      <c r="D7364" s="205" t="s">
        <v>25642</v>
      </c>
      <c r="E7364" s="202" t="s">
        <v>18406</v>
      </c>
      <c r="F7364" s="205" t="s">
        <v>25643</v>
      </c>
    </row>
    <row r="7365" spans="1:6" ht="27">
      <c r="A7365" s="201" t="s">
        <v>16672</v>
      </c>
      <c r="B7365" s="204" t="s">
        <v>16645</v>
      </c>
      <c r="C7365" s="201" t="s">
        <v>16339</v>
      </c>
      <c r="D7365" s="205" t="s">
        <v>25644</v>
      </c>
      <c r="E7365" s="202" t="s">
        <v>18406</v>
      </c>
      <c r="F7365" s="205" t="s">
        <v>25645</v>
      </c>
    </row>
    <row r="7366" spans="1:6" ht="27">
      <c r="A7366" s="201" t="s">
        <v>16673</v>
      </c>
      <c r="B7366" s="204" t="s">
        <v>16647</v>
      </c>
      <c r="C7366" s="201" t="s">
        <v>16339</v>
      </c>
      <c r="D7366" s="205" t="s">
        <v>25646</v>
      </c>
      <c r="E7366" s="202" t="s">
        <v>18406</v>
      </c>
      <c r="F7366" s="205" t="s">
        <v>25647</v>
      </c>
    </row>
    <row r="7367" spans="1:6" ht="27">
      <c r="A7367" s="201" t="s">
        <v>16674</v>
      </c>
      <c r="B7367" s="204" t="s">
        <v>16654</v>
      </c>
      <c r="C7367" s="201" t="s">
        <v>16339</v>
      </c>
      <c r="D7367" s="205" t="s">
        <v>25648</v>
      </c>
      <c r="E7367" s="202" t="s">
        <v>18406</v>
      </c>
      <c r="F7367" s="205" t="s">
        <v>25649</v>
      </c>
    </row>
    <row r="7368" spans="1:6" ht="27">
      <c r="A7368" s="201" t="s">
        <v>16675</v>
      </c>
      <c r="B7368" s="204" t="s">
        <v>16676</v>
      </c>
      <c r="C7368" s="201" t="s">
        <v>199</v>
      </c>
      <c r="D7368" s="205" t="s">
        <v>16677</v>
      </c>
      <c r="E7368" s="202" t="s">
        <v>18406</v>
      </c>
      <c r="F7368" s="205" t="s">
        <v>17159</v>
      </c>
    </row>
    <row r="7369" spans="1:6" ht="27">
      <c r="A7369" s="201" t="s">
        <v>16678</v>
      </c>
      <c r="B7369" s="204" t="s">
        <v>16676</v>
      </c>
      <c r="C7369" s="201" t="s">
        <v>16339</v>
      </c>
      <c r="D7369" s="205" t="s">
        <v>16679</v>
      </c>
      <c r="E7369" s="202" t="s">
        <v>18406</v>
      </c>
      <c r="F7369" s="205" t="s">
        <v>18086</v>
      </c>
    </row>
    <row r="7370" spans="1:6" ht="40.5">
      <c r="A7370" s="201" t="s">
        <v>16680</v>
      </c>
      <c r="B7370" s="204" t="s">
        <v>16681</v>
      </c>
      <c r="C7370" s="201" t="s">
        <v>199</v>
      </c>
      <c r="D7370" s="205" t="s">
        <v>16682</v>
      </c>
      <c r="E7370" s="202" t="s">
        <v>18406</v>
      </c>
      <c r="F7370" s="205" t="s">
        <v>1987</v>
      </c>
    </row>
    <row r="7371" spans="1:6" ht="40.5">
      <c r="A7371" s="201" t="s">
        <v>16683</v>
      </c>
      <c r="B7371" s="204" t="s">
        <v>16684</v>
      </c>
      <c r="C7371" s="201" t="s">
        <v>16339</v>
      </c>
      <c r="D7371" s="205" t="s">
        <v>16685</v>
      </c>
      <c r="E7371" s="202" t="s">
        <v>18406</v>
      </c>
      <c r="F7371" s="205" t="s">
        <v>18087</v>
      </c>
    </row>
    <row r="7372" spans="1:6" ht="40.5">
      <c r="A7372" s="201" t="s">
        <v>16686</v>
      </c>
      <c r="B7372" s="204" t="s">
        <v>16687</v>
      </c>
      <c r="C7372" s="201" t="s">
        <v>199</v>
      </c>
      <c r="D7372" s="205" t="s">
        <v>15677</v>
      </c>
      <c r="E7372" s="202" t="s">
        <v>18406</v>
      </c>
      <c r="F7372" s="205" t="s">
        <v>7661</v>
      </c>
    </row>
    <row r="7373" spans="1:6" ht="40.5">
      <c r="A7373" s="201" t="s">
        <v>16689</v>
      </c>
      <c r="B7373" s="204" t="s">
        <v>16690</v>
      </c>
      <c r="C7373" s="201" t="s">
        <v>199</v>
      </c>
      <c r="D7373" s="205" t="s">
        <v>1492</v>
      </c>
      <c r="E7373" s="202" t="s">
        <v>18406</v>
      </c>
      <c r="F7373" s="205" t="s">
        <v>16417</v>
      </c>
    </row>
    <row r="7374" spans="1:6" ht="40.5">
      <c r="A7374" s="201" t="s">
        <v>16691</v>
      </c>
      <c r="B7374" s="204" t="s">
        <v>16692</v>
      </c>
      <c r="C7374" s="201" t="s">
        <v>16339</v>
      </c>
      <c r="D7374" s="205" t="s">
        <v>12114</v>
      </c>
      <c r="E7374" s="202" t="s">
        <v>18406</v>
      </c>
      <c r="F7374" s="205" t="s">
        <v>24714</v>
      </c>
    </row>
    <row r="7375" spans="1:6" ht="40.5">
      <c r="A7375" s="201" t="s">
        <v>16693</v>
      </c>
      <c r="B7375" s="204" t="s">
        <v>16694</v>
      </c>
      <c r="C7375" s="201" t="s">
        <v>16339</v>
      </c>
      <c r="D7375" s="205" t="s">
        <v>25650</v>
      </c>
      <c r="E7375" s="202" t="s">
        <v>18406</v>
      </c>
      <c r="F7375" s="205" t="s">
        <v>7819</v>
      </c>
    </row>
    <row r="7376" spans="1:6" ht="40.5">
      <c r="A7376" s="201" t="s">
        <v>16696</v>
      </c>
      <c r="B7376" s="204" t="s">
        <v>16697</v>
      </c>
      <c r="C7376" s="201" t="s">
        <v>16339</v>
      </c>
      <c r="D7376" s="205" t="s">
        <v>1103</v>
      </c>
      <c r="E7376" s="202" t="s">
        <v>18406</v>
      </c>
      <c r="F7376" s="205" t="s">
        <v>16211</v>
      </c>
    </row>
    <row r="7377" spans="1:6" ht="40.5">
      <c r="A7377" s="201" t="s">
        <v>16698</v>
      </c>
      <c r="B7377" s="204" t="s">
        <v>16699</v>
      </c>
      <c r="C7377" s="201" t="s">
        <v>16339</v>
      </c>
      <c r="D7377" s="205" t="s">
        <v>21509</v>
      </c>
      <c r="E7377" s="202" t="s">
        <v>18406</v>
      </c>
      <c r="F7377" s="205" t="s">
        <v>25651</v>
      </c>
    </row>
    <row r="7378" spans="1:6" ht="40.5">
      <c r="A7378" s="201" t="s">
        <v>16700</v>
      </c>
      <c r="B7378" s="204" t="s">
        <v>16701</v>
      </c>
      <c r="C7378" s="201" t="s">
        <v>16339</v>
      </c>
      <c r="D7378" s="205" t="s">
        <v>24921</v>
      </c>
      <c r="E7378" s="202" t="s">
        <v>18406</v>
      </c>
      <c r="F7378" s="205" t="s">
        <v>17143</v>
      </c>
    </row>
    <row r="7379" spans="1:6" ht="40.5">
      <c r="A7379" s="201" t="s">
        <v>16702</v>
      </c>
      <c r="B7379" s="204" t="s">
        <v>16703</v>
      </c>
      <c r="C7379" s="201" t="s">
        <v>16339</v>
      </c>
      <c r="D7379" s="205" t="s">
        <v>21509</v>
      </c>
      <c r="E7379" s="202" t="s">
        <v>18406</v>
      </c>
      <c r="F7379" s="205" t="s">
        <v>25651</v>
      </c>
    </row>
    <row r="7380" spans="1:6" ht="40.5">
      <c r="A7380" s="201" t="s">
        <v>16704</v>
      </c>
      <c r="B7380" s="204" t="s">
        <v>16705</v>
      </c>
      <c r="C7380" s="201" t="s">
        <v>16339</v>
      </c>
      <c r="D7380" s="205" t="s">
        <v>21634</v>
      </c>
      <c r="E7380" s="202" t="s">
        <v>18406</v>
      </c>
      <c r="F7380" s="205" t="s">
        <v>16241</v>
      </c>
    </row>
    <row r="7381" spans="1:6" ht="27">
      <c r="A7381" s="201" t="s">
        <v>16707</v>
      </c>
      <c r="B7381" s="204" t="s">
        <v>16708</v>
      </c>
      <c r="C7381" s="201" t="s">
        <v>16339</v>
      </c>
      <c r="D7381" s="205" t="s">
        <v>11003</v>
      </c>
      <c r="E7381" s="202" t="s">
        <v>18406</v>
      </c>
      <c r="F7381" s="205" t="s">
        <v>17791</v>
      </c>
    </row>
    <row r="7382" spans="1:6" ht="40.5">
      <c r="A7382" s="201" t="s">
        <v>16709</v>
      </c>
      <c r="B7382" s="204" t="s">
        <v>16710</v>
      </c>
      <c r="C7382" s="201" t="s">
        <v>16339</v>
      </c>
      <c r="D7382" s="205" t="s">
        <v>2620</v>
      </c>
      <c r="E7382" s="202" t="s">
        <v>18406</v>
      </c>
      <c r="F7382" s="205" t="s">
        <v>17178</v>
      </c>
    </row>
    <row r="7383" spans="1:6" ht="40.5">
      <c r="A7383" s="201" t="s">
        <v>16711</v>
      </c>
      <c r="B7383" s="204" t="s">
        <v>16712</v>
      </c>
      <c r="C7383" s="201" t="s">
        <v>16339</v>
      </c>
      <c r="D7383" s="205" t="s">
        <v>2403</v>
      </c>
      <c r="E7383" s="202" t="s">
        <v>18406</v>
      </c>
      <c r="F7383" s="205" t="s">
        <v>17143</v>
      </c>
    </row>
    <row r="7384" spans="1:6" ht="40.5">
      <c r="A7384" s="201" t="s">
        <v>16714</v>
      </c>
      <c r="B7384" s="204" t="s">
        <v>16715</v>
      </c>
      <c r="C7384" s="201" t="s">
        <v>16339</v>
      </c>
      <c r="D7384" s="205" t="s">
        <v>25652</v>
      </c>
      <c r="E7384" s="202" t="s">
        <v>18406</v>
      </c>
      <c r="F7384" s="205" t="s">
        <v>25653</v>
      </c>
    </row>
    <row r="7385" spans="1:6" ht="40.5">
      <c r="A7385" s="201" t="s">
        <v>16716</v>
      </c>
      <c r="B7385" s="204" t="s">
        <v>16717</v>
      </c>
      <c r="C7385" s="201" t="s">
        <v>16339</v>
      </c>
      <c r="D7385" s="205" t="s">
        <v>24912</v>
      </c>
      <c r="E7385" s="202" t="s">
        <v>18406</v>
      </c>
      <c r="F7385" s="205" t="s">
        <v>17158</v>
      </c>
    </row>
    <row r="7386" spans="1:6" ht="40.5">
      <c r="A7386" s="201" t="s">
        <v>16718</v>
      </c>
      <c r="B7386" s="204" t="s">
        <v>16719</v>
      </c>
      <c r="C7386" s="201" t="s">
        <v>16339</v>
      </c>
      <c r="D7386" s="205" t="s">
        <v>16720</v>
      </c>
      <c r="E7386" s="202" t="s">
        <v>18406</v>
      </c>
      <c r="F7386" s="205" t="s">
        <v>17392</v>
      </c>
    </row>
    <row r="7387" spans="1:6" ht="40.5">
      <c r="A7387" s="201" t="s">
        <v>16721</v>
      </c>
      <c r="B7387" s="204" t="s">
        <v>16722</v>
      </c>
      <c r="C7387" s="201" t="s">
        <v>16339</v>
      </c>
      <c r="D7387" s="205" t="s">
        <v>2403</v>
      </c>
      <c r="E7387" s="202" t="s">
        <v>18406</v>
      </c>
      <c r="F7387" s="205" t="s">
        <v>17143</v>
      </c>
    </row>
    <row r="7388" spans="1:6" ht="40.5">
      <c r="A7388" s="201" t="s">
        <v>16723</v>
      </c>
      <c r="B7388" s="204" t="s">
        <v>16724</v>
      </c>
      <c r="C7388" s="201" t="s">
        <v>16339</v>
      </c>
      <c r="D7388" s="205" t="s">
        <v>18073</v>
      </c>
      <c r="E7388" s="202" t="s">
        <v>18406</v>
      </c>
      <c r="F7388" s="205" t="s">
        <v>18049</v>
      </c>
    </row>
    <row r="7389" spans="1:6" ht="40.5">
      <c r="A7389" s="201" t="s">
        <v>16725</v>
      </c>
      <c r="B7389" s="204" t="s">
        <v>16726</v>
      </c>
      <c r="C7389" s="201" t="s">
        <v>16339</v>
      </c>
      <c r="D7389" s="205" t="s">
        <v>5547</v>
      </c>
      <c r="E7389" s="202" t="s">
        <v>18406</v>
      </c>
      <c r="F7389" s="205" t="s">
        <v>18092</v>
      </c>
    </row>
    <row r="7390" spans="1:6" ht="40.5">
      <c r="A7390" s="201" t="s">
        <v>16727</v>
      </c>
      <c r="B7390" s="204" t="s">
        <v>16728</v>
      </c>
      <c r="C7390" s="201" t="s">
        <v>16339</v>
      </c>
      <c r="D7390" s="205" t="s">
        <v>6242</v>
      </c>
      <c r="E7390" s="202" t="s">
        <v>18406</v>
      </c>
      <c r="F7390" s="205" t="s">
        <v>17693</v>
      </c>
    </row>
    <row r="7391" spans="1:6" ht="40.5">
      <c r="A7391" s="201" t="s">
        <v>16729</v>
      </c>
      <c r="B7391" s="204" t="s">
        <v>16730</v>
      </c>
      <c r="C7391" s="201" t="s">
        <v>16339</v>
      </c>
      <c r="D7391" s="205" t="s">
        <v>25654</v>
      </c>
      <c r="E7391" s="202" t="s">
        <v>18406</v>
      </c>
      <c r="F7391" s="205" t="s">
        <v>21779</v>
      </c>
    </row>
    <row r="7392" spans="1:6" ht="40.5">
      <c r="A7392" s="201" t="s">
        <v>16731</v>
      </c>
      <c r="B7392" s="204" t="s">
        <v>16732</v>
      </c>
      <c r="C7392" s="201" t="s">
        <v>16339</v>
      </c>
      <c r="D7392" s="205" t="s">
        <v>17879</v>
      </c>
      <c r="E7392" s="202" t="s">
        <v>18406</v>
      </c>
      <c r="F7392" s="205" t="s">
        <v>17592</v>
      </c>
    </row>
    <row r="7393" spans="1:6" ht="40.5">
      <c r="A7393" s="201" t="s">
        <v>16733</v>
      </c>
      <c r="B7393" s="204" t="s">
        <v>16734</v>
      </c>
      <c r="C7393" s="201" t="s">
        <v>16339</v>
      </c>
      <c r="D7393" s="205" t="s">
        <v>9495</v>
      </c>
      <c r="E7393" s="202" t="s">
        <v>18406</v>
      </c>
      <c r="F7393" s="205" t="s">
        <v>18095</v>
      </c>
    </row>
    <row r="7394" spans="1:6" ht="27">
      <c r="A7394" s="201" t="s">
        <v>16735</v>
      </c>
      <c r="B7394" s="204" t="s">
        <v>16736</v>
      </c>
      <c r="C7394" s="201" t="s">
        <v>16339</v>
      </c>
      <c r="D7394" s="205" t="s">
        <v>6637</v>
      </c>
      <c r="E7394" s="202" t="s">
        <v>18406</v>
      </c>
      <c r="F7394" s="205" t="s">
        <v>25655</v>
      </c>
    </row>
    <row r="7395" spans="1:6" ht="40.5">
      <c r="A7395" s="201" t="s">
        <v>16737</v>
      </c>
      <c r="B7395" s="204" t="s">
        <v>16738</v>
      </c>
      <c r="C7395" s="201" t="s">
        <v>16339</v>
      </c>
      <c r="D7395" s="205" t="s">
        <v>8363</v>
      </c>
      <c r="E7395" s="202" t="s">
        <v>18406</v>
      </c>
      <c r="F7395" s="205" t="s">
        <v>961</v>
      </c>
    </row>
    <row r="7396" spans="1:6" ht="40.5">
      <c r="A7396" s="201" t="s">
        <v>16739</v>
      </c>
      <c r="B7396" s="204" t="s">
        <v>16740</v>
      </c>
      <c r="C7396" s="201" t="s">
        <v>16339</v>
      </c>
      <c r="D7396" s="205" t="s">
        <v>24921</v>
      </c>
      <c r="E7396" s="202" t="s">
        <v>18406</v>
      </c>
      <c r="F7396" s="205" t="s">
        <v>17143</v>
      </c>
    </row>
    <row r="7397" spans="1:6" ht="40.5">
      <c r="A7397" s="201" t="s">
        <v>16741</v>
      </c>
      <c r="B7397" s="204" t="s">
        <v>16742</v>
      </c>
      <c r="C7397" s="201" t="s">
        <v>16339</v>
      </c>
      <c r="D7397" s="205" t="s">
        <v>2652</v>
      </c>
      <c r="E7397" s="202" t="s">
        <v>18406</v>
      </c>
      <c r="F7397" s="205" t="s">
        <v>22856</v>
      </c>
    </row>
    <row r="7398" spans="1:6" ht="40.5">
      <c r="A7398" s="201" t="s">
        <v>16743</v>
      </c>
      <c r="B7398" s="204" t="s">
        <v>16744</v>
      </c>
      <c r="C7398" s="201" t="s">
        <v>16339</v>
      </c>
      <c r="D7398" s="205" t="s">
        <v>11003</v>
      </c>
      <c r="E7398" s="202" t="s">
        <v>18406</v>
      </c>
      <c r="F7398" s="205" t="s">
        <v>17791</v>
      </c>
    </row>
    <row r="7399" spans="1:6" ht="40.5">
      <c r="A7399" s="201" t="s">
        <v>16745</v>
      </c>
      <c r="B7399" s="204" t="s">
        <v>16746</v>
      </c>
      <c r="C7399" s="201" t="s">
        <v>16339</v>
      </c>
      <c r="D7399" s="205" t="s">
        <v>5021</v>
      </c>
      <c r="E7399" s="202" t="s">
        <v>18406</v>
      </c>
      <c r="F7399" s="205" t="s">
        <v>18096</v>
      </c>
    </row>
    <row r="7400" spans="1:6" ht="27">
      <c r="A7400" s="201" t="s">
        <v>16747</v>
      </c>
      <c r="B7400" s="204" t="s">
        <v>16748</v>
      </c>
      <c r="C7400" s="201" t="s">
        <v>16339</v>
      </c>
      <c r="D7400" s="205" t="s">
        <v>25656</v>
      </c>
      <c r="E7400" s="202" t="s">
        <v>18406</v>
      </c>
      <c r="F7400" s="205" t="s">
        <v>23565</v>
      </c>
    </row>
    <row r="7401" spans="1:6" ht="40.5">
      <c r="A7401" s="201" t="s">
        <v>16749</v>
      </c>
      <c r="B7401" s="204" t="s">
        <v>16750</v>
      </c>
      <c r="C7401" s="201" t="s">
        <v>16339</v>
      </c>
      <c r="D7401" s="205" t="s">
        <v>25656</v>
      </c>
      <c r="E7401" s="202" t="s">
        <v>18406</v>
      </c>
      <c r="F7401" s="205" t="s">
        <v>23565</v>
      </c>
    </row>
    <row r="7402" spans="1:6" ht="27">
      <c r="A7402" s="201" t="s">
        <v>16751</v>
      </c>
      <c r="B7402" s="204" t="s">
        <v>16752</v>
      </c>
      <c r="C7402" s="201" t="s">
        <v>16339</v>
      </c>
      <c r="D7402" s="205" t="s">
        <v>5332</v>
      </c>
      <c r="E7402" s="202" t="s">
        <v>18406</v>
      </c>
      <c r="F7402" s="205" t="s">
        <v>25657</v>
      </c>
    </row>
    <row r="7403" spans="1:6" ht="40.5">
      <c r="A7403" s="201" t="s">
        <v>16753</v>
      </c>
      <c r="B7403" s="204" t="s">
        <v>16754</v>
      </c>
      <c r="C7403" s="201" t="s">
        <v>16339</v>
      </c>
      <c r="D7403" s="205" t="s">
        <v>14612</v>
      </c>
      <c r="E7403" s="202" t="s">
        <v>18406</v>
      </c>
      <c r="F7403" s="205" t="s">
        <v>25658</v>
      </c>
    </row>
    <row r="7404" spans="1:6" ht="40.5">
      <c r="A7404" s="201" t="s">
        <v>16755</v>
      </c>
      <c r="B7404" s="204" t="s">
        <v>16756</v>
      </c>
      <c r="C7404" s="201" t="s">
        <v>16339</v>
      </c>
      <c r="D7404" s="205" t="s">
        <v>25659</v>
      </c>
      <c r="E7404" s="202" t="s">
        <v>18406</v>
      </c>
      <c r="F7404" s="205" t="s">
        <v>25660</v>
      </c>
    </row>
    <row r="7405" spans="1:6" ht="40.5">
      <c r="A7405" s="201" t="s">
        <v>16757</v>
      </c>
      <c r="B7405" s="204" t="s">
        <v>16758</v>
      </c>
      <c r="C7405" s="201" t="s">
        <v>16339</v>
      </c>
      <c r="D7405" s="205" t="s">
        <v>25661</v>
      </c>
      <c r="E7405" s="202" t="s">
        <v>18406</v>
      </c>
      <c r="F7405" s="205" t="s">
        <v>25662</v>
      </c>
    </row>
    <row r="7406" spans="1:6" ht="40.5">
      <c r="A7406" s="201" t="s">
        <v>16759</v>
      </c>
      <c r="B7406" s="204" t="s">
        <v>16760</v>
      </c>
      <c r="C7406" s="201" t="s">
        <v>16339</v>
      </c>
      <c r="D7406" s="205" t="s">
        <v>14497</v>
      </c>
      <c r="E7406" s="202" t="s">
        <v>18406</v>
      </c>
      <c r="F7406" s="205" t="s">
        <v>22463</v>
      </c>
    </row>
    <row r="7407" spans="1:6" ht="40.5">
      <c r="A7407" s="201" t="s">
        <v>16761</v>
      </c>
      <c r="B7407" s="204" t="s">
        <v>16762</v>
      </c>
      <c r="C7407" s="201" t="s">
        <v>16339</v>
      </c>
      <c r="D7407" s="205" t="s">
        <v>10655</v>
      </c>
      <c r="E7407" s="202" t="s">
        <v>18406</v>
      </c>
      <c r="F7407" s="205" t="s">
        <v>2510</v>
      </c>
    </row>
    <row r="7408" spans="1:6" ht="27">
      <c r="A7408" s="201" t="s">
        <v>16763</v>
      </c>
      <c r="B7408" s="204" t="s">
        <v>16764</v>
      </c>
      <c r="C7408" s="201" t="s">
        <v>16339</v>
      </c>
      <c r="D7408" s="205" t="s">
        <v>11003</v>
      </c>
      <c r="E7408" s="202" t="s">
        <v>18406</v>
      </c>
      <c r="F7408" s="205" t="s">
        <v>17791</v>
      </c>
    </row>
    <row r="7409" spans="1:6" ht="40.5">
      <c r="A7409" s="201" t="s">
        <v>16765</v>
      </c>
      <c r="B7409" s="204" t="s">
        <v>16766</v>
      </c>
      <c r="C7409" s="201" t="s">
        <v>16339</v>
      </c>
      <c r="D7409" s="205" t="s">
        <v>22690</v>
      </c>
      <c r="E7409" s="202" t="s">
        <v>18406</v>
      </c>
      <c r="F7409" s="205" t="s">
        <v>25614</v>
      </c>
    </row>
    <row r="7410" spans="1:6" ht="40.5">
      <c r="A7410" s="201" t="s">
        <v>16767</v>
      </c>
      <c r="B7410" s="204" t="s">
        <v>16768</v>
      </c>
      <c r="C7410" s="201" t="s">
        <v>16339</v>
      </c>
      <c r="D7410" s="205" t="s">
        <v>17299</v>
      </c>
      <c r="E7410" s="202" t="s">
        <v>18406</v>
      </c>
      <c r="F7410" s="205" t="s">
        <v>15473</v>
      </c>
    </row>
    <row r="7411" spans="1:6" ht="40.5">
      <c r="A7411" s="201" t="s">
        <v>16769</v>
      </c>
      <c r="B7411" s="204" t="s">
        <v>16770</v>
      </c>
      <c r="C7411" s="201" t="s">
        <v>16339</v>
      </c>
      <c r="D7411" s="205" t="s">
        <v>16771</v>
      </c>
      <c r="E7411" s="202" t="s">
        <v>18406</v>
      </c>
      <c r="F7411" s="205" t="s">
        <v>18099</v>
      </c>
    </row>
    <row r="7412" spans="1:6" ht="27">
      <c r="A7412" s="201" t="s">
        <v>16772</v>
      </c>
      <c r="B7412" s="204" t="s">
        <v>16773</v>
      </c>
      <c r="C7412" s="201" t="s">
        <v>16339</v>
      </c>
      <c r="D7412" s="205" t="s">
        <v>21277</v>
      </c>
      <c r="E7412" s="202" t="s">
        <v>18406</v>
      </c>
      <c r="F7412" s="205" t="s">
        <v>21262</v>
      </c>
    </row>
    <row r="7413" spans="1:6" ht="40.5">
      <c r="A7413" s="201" t="s">
        <v>16774</v>
      </c>
      <c r="B7413" s="204" t="s">
        <v>16775</v>
      </c>
      <c r="C7413" s="201" t="s">
        <v>16339</v>
      </c>
      <c r="D7413" s="205" t="s">
        <v>15250</v>
      </c>
      <c r="E7413" s="202" t="s">
        <v>18406</v>
      </c>
      <c r="F7413" s="205" t="s">
        <v>17367</v>
      </c>
    </row>
    <row r="7414" spans="1:6" ht="40.5">
      <c r="A7414" s="201" t="s">
        <v>16776</v>
      </c>
      <c r="B7414" s="204" t="s">
        <v>16777</v>
      </c>
      <c r="C7414" s="201" t="s">
        <v>16339</v>
      </c>
      <c r="D7414" s="205" t="s">
        <v>21266</v>
      </c>
      <c r="E7414" s="202" t="s">
        <v>18406</v>
      </c>
      <c r="F7414" s="205" t="s">
        <v>689</v>
      </c>
    </row>
    <row r="7415" spans="1:6" ht="27">
      <c r="A7415" s="201" t="s">
        <v>16778</v>
      </c>
      <c r="B7415" s="204" t="s">
        <v>16779</v>
      </c>
      <c r="C7415" s="201" t="s">
        <v>16339</v>
      </c>
      <c r="D7415" s="205" t="s">
        <v>21574</v>
      </c>
      <c r="E7415" s="202" t="s">
        <v>18406</v>
      </c>
      <c r="F7415" s="205" t="s">
        <v>24914</v>
      </c>
    </row>
    <row r="7416" spans="1:6" ht="27">
      <c r="A7416" s="201" t="s">
        <v>16780</v>
      </c>
      <c r="B7416" s="204" t="s">
        <v>16781</v>
      </c>
      <c r="C7416" s="201" t="s">
        <v>16339</v>
      </c>
      <c r="D7416" s="205" t="s">
        <v>17879</v>
      </c>
      <c r="E7416" s="202" t="s">
        <v>18406</v>
      </c>
      <c r="F7416" s="205" t="s">
        <v>17592</v>
      </c>
    </row>
    <row r="7417" spans="1:6" ht="40.5">
      <c r="A7417" s="201" t="s">
        <v>16782</v>
      </c>
      <c r="B7417" s="204" t="s">
        <v>16783</v>
      </c>
      <c r="C7417" s="201" t="s">
        <v>16339</v>
      </c>
      <c r="D7417" s="205" t="s">
        <v>17879</v>
      </c>
      <c r="E7417" s="202" t="s">
        <v>18406</v>
      </c>
      <c r="F7417" s="205" t="s">
        <v>17592</v>
      </c>
    </row>
    <row r="7418" spans="1:6" ht="40.5">
      <c r="A7418" s="201" t="s">
        <v>16784</v>
      </c>
      <c r="B7418" s="204" t="s">
        <v>16785</v>
      </c>
      <c r="C7418" s="201" t="s">
        <v>16339</v>
      </c>
      <c r="D7418" s="205" t="s">
        <v>9223</v>
      </c>
      <c r="E7418" s="202" t="s">
        <v>18406</v>
      </c>
      <c r="F7418" s="205" t="s">
        <v>19356</v>
      </c>
    </row>
    <row r="7419" spans="1:6" ht="40.5">
      <c r="A7419" s="201" t="s">
        <v>16786</v>
      </c>
      <c r="B7419" s="204" t="s">
        <v>16787</v>
      </c>
      <c r="C7419" s="201" t="s">
        <v>16339</v>
      </c>
      <c r="D7419" s="205" t="s">
        <v>15429</v>
      </c>
      <c r="E7419" s="202" t="s">
        <v>18406</v>
      </c>
      <c r="F7419" s="205" t="s">
        <v>14470</v>
      </c>
    </row>
    <row r="7420" spans="1:6" ht="40.5">
      <c r="A7420" s="201" t="s">
        <v>16788</v>
      </c>
      <c r="B7420" s="204" t="s">
        <v>16789</v>
      </c>
      <c r="C7420" s="201" t="s">
        <v>16339</v>
      </c>
      <c r="D7420" s="205" t="s">
        <v>12993</v>
      </c>
      <c r="E7420" s="202" t="s">
        <v>18406</v>
      </c>
      <c r="F7420" s="205" t="s">
        <v>17096</v>
      </c>
    </row>
    <row r="7421" spans="1:6" ht="40.5">
      <c r="A7421" s="201" t="s">
        <v>16791</v>
      </c>
      <c r="B7421" s="204" t="s">
        <v>16792</v>
      </c>
      <c r="C7421" s="201" t="s">
        <v>16339</v>
      </c>
      <c r="D7421" s="205" t="s">
        <v>3808</v>
      </c>
      <c r="E7421" s="202" t="s">
        <v>18406</v>
      </c>
      <c r="F7421" s="205" t="s">
        <v>12621</v>
      </c>
    </row>
    <row r="7422" spans="1:6" ht="40.5">
      <c r="A7422" s="201" t="s">
        <v>16794</v>
      </c>
      <c r="B7422" s="204" t="s">
        <v>16795</v>
      </c>
      <c r="C7422" s="201" t="s">
        <v>16339</v>
      </c>
      <c r="D7422" s="205" t="s">
        <v>21046</v>
      </c>
      <c r="E7422" s="202" t="s">
        <v>18406</v>
      </c>
      <c r="F7422" s="205" t="s">
        <v>16877</v>
      </c>
    </row>
    <row r="7423" spans="1:6" ht="27">
      <c r="A7423" s="201" t="s">
        <v>16796</v>
      </c>
      <c r="B7423" s="204" t="s">
        <v>16797</v>
      </c>
      <c r="C7423" s="201" t="s">
        <v>16339</v>
      </c>
      <c r="D7423" s="205" t="s">
        <v>16205</v>
      </c>
      <c r="E7423" s="202" t="s">
        <v>18406</v>
      </c>
      <c r="F7423" s="205" t="s">
        <v>16107</v>
      </c>
    </row>
    <row r="7424" spans="1:6" ht="40.5">
      <c r="A7424" s="201" t="s">
        <v>16798</v>
      </c>
      <c r="B7424" s="204" t="s">
        <v>16799</v>
      </c>
      <c r="C7424" s="201" t="s">
        <v>16339</v>
      </c>
      <c r="D7424" s="205" t="s">
        <v>16800</v>
      </c>
      <c r="E7424" s="202" t="s">
        <v>18406</v>
      </c>
      <c r="F7424" s="205" t="s">
        <v>18101</v>
      </c>
    </row>
    <row r="7425" spans="1:6" ht="40.5">
      <c r="A7425" s="201" t="s">
        <v>16801</v>
      </c>
      <c r="B7425" s="204" t="s">
        <v>16802</v>
      </c>
      <c r="C7425" s="201" t="s">
        <v>16339</v>
      </c>
      <c r="D7425" s="205" t="s">
        <v>16803</v>
      </c>
      <c r="E7425" s="202" t="s">
        <v>18406</v>
      </c>
      <c r="F7425" s="205" t="s">
        <v>18102</v>
      </c>
    </row>
    <row r="7426" spans="1:6" ht="40.5">
      <c r="A7426" s="201" t="s">
        <v>16804</v>
      </c>
      <c r="B7426" s="204" t="s">
        <v>16805</v>
      </c>
      <c r="C7426" s="201" t="s">
        <v>16339</v>
      </c>
      <c r="D7426" s="205" t="s">
        <v>16806</v>
      </c>
      <c r="E7426" s="202" t="s">
        <v>18406</v>
      </c>
      <c r="F7426" s="205" t="s">
        <v>18103</v>
      </c>
    </row>
    <row r="7427" spans="1:6" ht="40.5">
      <c r="A7427" s="201" t="s">
        <v>16807</v>
      </c>
      <c r="B7427" s="204" t="s">
        <v>16808</v>
      </c>
      <c r="C7427" s="201" t="s">
        <v>16339</v>
      </c>
      <c r="D7427" s="205" t="s">
        <v>4956</v>
      </c>
      <c r="E7427" s="202" t="s">
        <v>18406</v>
      </c>
      <c r="F7427" s="205" t="s">
        <v>17934</v>
      </c>
    </row>
    <row r="7428" spans="1:6" ht="40.5">
      <c r="A7428" s="201" t="s">
        <v>16809</v>
      </c>
      <c r="B7428" s="204" t="s">
        <v>16810</v>
      </c>
      <c r="C7428" s="201" t="s">
        <v>16339</v>
      </c>
      <c r="D7428" s="205" t="s">
        <v>16224</v>
      </c>
      <c r="E7428" s="202" t="s">
        <v>18406</v>
      </c>
      <c r="F7428" s="205" t="s">
        <v>15380</v>
      </c>
    </row>
    <row r="7429" spans="1:6" ht="40.5">
      <c r="A7429" s="201" t="s">
        <v>16811</v>
      </c>
      <c r="B7429" s="204" t="s">
        <v>16812</v>
      </c>
      <c r="C7429" s="201" t="s">
        <v>16339</v>
      </c>
      <c r="D7429" s="205" t="s">
        <v>13106</v>
      </c>
      <c r="E7429" s="202" t="s">
        <v>18406</v>
      </c>
      <c r="F7429" s="205" t="s">
        <v>14680</v>
      </c>
    </row>
    <row r="7430" spans="1:6" ht="40.5">
      <c r="A7430" s="201" t="s">
        <v>16813</v>
      </c>
      <c r="B7430" s="204" t="s">
        <v>16814</v>
      </c>
      <c r="C7430" s="201" t="s">
        <v>16339</v>
      </c>
      <c r="D7430" s="205" t="s">
        <v>16815</v>
      </c>
      <c r="E7430" s="202" t="s">
        <v>18406</v>
      </c>
      <c r="F7430" s="205" t="s">
        <v>18104</v>
      </c>
    </row>
    <row r="7431" spans="1:6" ht="40.5">
      <c r="A7431" s="201" t="s">
        <v>16816</v>
      </c>
      <c r="B7431" s="204" t="s">
        <v>16817</v>
      </c>
      <c r="C7431" s="201" t="s">
        <v>16339</v>
      </c>
      <c r="D7431" s="205" t="s">
        <v>16815</v>
      </c>
      <c r="E7431" s="202" t="s">
        <v>18406</v>
      </c>
      <c r="F7431" s="205" t="s">
        <v>18104</v>
      </c>
    </row>
    <row r="7432" spans="1:6" ht="40.5">
      <c r="A7432" s="201" t="s">
        <v>16818</v>
      </c>
      <c r="B7432" s="204" t="s">
        <v>16819</v>
      </c>
      <c r="C7432" s="201" t="s">
        <v>16339</v>
      </c>
      <c r="D7432" s="205" t="s">
        <v>16820</v>
      </c>
      <c r="E7432" s="202" t="s">
        <v>18406</v>
      </c>
      <c r="F7432" s="205" t="s">
        <v>18105</v>
      </c>
    </row>
    <row r="7433" spans="1:6" ht="40.5">
      <c r="A7433" s="201" t="s">
        <v>16821</v>
      </c>
      <c r="B7433" s="204" t="s">
        <v>16822</v>
      </c>
      <c r="C7433" s="201" t="s">
        <v>16339</v>
      </c>
      <c r="D7433" s="205" t="s">
        <v>16823</v>
      </c>
      <c r="E7433" s="202" t="s">
        <v>18406</v>
      </c>
      <c r="F7433" s="205" t="s">
        <v>18048</v>
      </c>
    </row>
    <row r="7434" spans="1:6" ht="40.5">
      <c r="A7434" s="201" t="s">
        <v>16824</v>
      </c>
      <c r="B7434" s="204" t="s">
        <v>16825</v>
      </c>
      <c r="C7434" s="201" t="s">
        <v>16339</v>
      </c>
      <c r="D7434" s="205" t="s">
        <v>7940</v>
      </c>
      <c r="E7434" s="202" t="s">
        <v>18406</v>
      </c>
      <c r="F7434" s="205" t="s">
        <v>17547</v>
      </c>
    </row>
    <row r="7435" spans="1:6" ht="40.5">
      <c r="A7435" s="201" t="s">
        <v>16826</v>
      </c>
      <c r="B7435" s="204" t="s">
        <v>16827</v>
      </c>
      <c r="C7435" s="201" t="s">
        <v>16339</v>
      </c>
      <c r="D7435" s="205" t="s">
        <v>16828</v>
      </c>
      <c r="E7435" s="202" t="s">
        <v>18406</v>
      </c>
      <c r="F7435" s="205" t="s">
        <v>18106</v>
      </c>
    </row>
    <row r="7436" spans="1:6" ht="40.5">
      <c r="A7436" s="201" t="s">
        <v>16829</v>
      </c>
      <c r="B7436" s="204" t="s">
        <v>16830</v>
      </c>
      <c r="C7436" s="201" t="s">
        <v>16339</v>
      </c>
      <c r="D7436" s="205" t="s">
        <v>16831</v>
      </c>
      <c r="E7436" s="202" t="s">
        <v>18406</v>
      </c>
      <c r="F7436" s="205" t="s">
        <v>18107</v>
      </c>
    </row>
    <row r="7437" spans="1:6" ht="40.5">
      <c r="A7437" s="201" t="s">
        <v>16832</v>
      </c>
      <c r="B7437" s="204" t="s">
        <v>16833</v>
      </c>
      <c r="C7437" s="201" t="s">
        <v>16339</v>
      </c>
      <c r="D7437" s="205" t="s">
        <v>3783</v>
      </c>
      <c r="E7437" s="202" t="s">
        <v>18406</v>
      </c>
      <c r="F7437" s="205" t="s">
        <v>18108</v>
      </c>
    </row>
    <row r="7438" spans="1:6" ht="40.5">
      <c r="A7438" s="201" t="s">
        <v>16834</v>
      </c>
      <c r="B7438" s="204" t="s">
        <v>16835</v>
      </c>
      <c r="C7438" s="201" t="s">
        <v>16339</v>
      </c>
      <c r="D7438" s="205" t="s">
        <v>16836</v>
      </c>
      <c r="E7438" s="202" t="s">
        <v>18406</v>
      </c>
      <c r="F7438" s="205" t="s">
        <v>18109</v>
      </c>
    </row>
    <row r="7439" spans="1:6" ht="40.5">
      <c r="A7439" s="201" t="s">
        <v>16837</v>
      </c>
      <c r="B7439" s="204" t="s">
        <v>16838</v>
      </c>
      <c r="C7439" s="201" t="s">
        <v>16339</v>
      </c>
      <c r="D7439" s="205" t="s">
        <v>16839</v>
      </c>
      <c r="E7439" s="202" t="s">
        <v>18406</v>
      </c>
      <c r="F7439" s="205" t="s">
        <v>9665</v>
      </c>
    </row>
    <row r="7440" spans="1:6" ht="40.5">
      <c r="A7440" s="201" t="s">
        <v>16840</v>
      </c>
      <c r="B7440" s="204" t="s">
        <v>16841</v>
      </c>
      <c r="C7440" s="201" t="s">
        <v>16339</v>
      </c>
      <c r="D7440" s="205" t="s">
        <v>16842</v>
      </c>
      <c r="E7440" s="202" t="s">
        <v>18406</v>
      </c>
      <c r="F7440" s="205" t="s">
        <v>17784</v>
      </c>
    </row>
    <row r="7441" spans="1:6" ht="54">
      <c r="A7441" s="201" t="s">
        <v>16843</v>
      </c>
      <c r="B7441" s="204" t="s">
        <v>16844</v>
      </c>
      <c r="C7441" s="201" t="s">
        <v>16339</v>
      </c>
      <c r="D7441" s="205" t="s">
        <v>16845</v>
      </c>
      <c r="E7441" s="202" t="s">
        <v>18406</v>
      </c>
      <c r="F7441" s="205" t="s">
        <v>1271</v>
      </c>
    </row>
    <row r="7442" spans="1:6" ht="27">
      <c r="A7442" s="201" t="s">
        <v>16846</v>
      </c>
      <c r="B7442" s="204" t="s">
        <v>16847</v>
      </c>
      <c r="C7442" s="201" t="s">
        <v>16339</v>
      </c>
      <c r="D7442" s="205" t="s">
        <v>17879</v>
      </c>
      <c r="E7442" s="202" t="s">
        <v>18406</v>
      </c>
      <c r="F7442" s="205" t="s">
        <v>17592</v>
      </c>
    </row>
    <row r="7443" spans="1:6" ht="27">
      <c r="A7443" s="201" t="s">
        <v>16848</v>
      </c>
      <c r="B7443" s="204" t="s">
        <v>16849</v>
      </c>
      <c r="C7443" s="201" t="s">
        <v>16339</v>
      </c>
      <c r="D7443" s="205" t="s">
        <v>22690</v>
      </c>
      <c r="E7443" s="202" t="s">
        <v>18406</v>
      </c>
      <c r="F7443" s="205" t="s">
        <v>25614</v>
      </c>
    </row>
    <row r="7444" spans="1:6" ht="27">
      <c r="A7444" s="201" t="s">
        <v>16850</v>
      </c>
      <c r="B7444" s="204" t="s">
        <v>16851</v>
      </c>
      <c r="C7444" s="201" t="s">
        <v>16339</v>
      </c>
      <c r="D7444" s="205" t="s">
        <v>17879</v>
      </c>
      <c r="E7444" s="202" t="s">
        <v>18406</v>
      </c>
      <c r="F7444" s="205" t="s">
        <v>17592</v>
      </c>
    </row>
    <row r="7445" spans="1:6" ht="40.5">
      <c r="A7445" s="201" t="s">
        <v>16852</v>
      </c>
      <c r="B7445" s="204" t="s">
        <v>16853</v>
      </c>
      <c r="C7445" s="201" t="s">
        <v>16339</v>
      </c>
      <c r="D7445" s="205" t="s">
        <v>9087</v>
      </c>
      <c r="E7445" s="202" t="s">
        <v>18406</v>
      </c>
      <c r="F7445" s="205" t="s">
        <v>14467</v>
      </c>
    </row>
    <row r="7446" spans="1:6" ht="40.5">
      <c r="A7446" s="201" t="s">
        <v>16855</v>
      </c>
      <c r="B7446" s="204" t="s">
        <v>16856</v>
      </c>
      <c r="C7446" s="201" t="s">
        <v>16339</v>
      </c>
      <c r="D7446" s="205" t="s">
        <v>17879</v>
      </c>
      <c r="E7446" s="202" t="s">
        <v>18406</v>
      </c>
      <c r="F7446" s="205" t="s">
        <v>17592</v>
      </c>
    </row>
    <row r="7447" spans="1:6" ht="40.5">
      <c r="A7447" s="201" t="s">
        <v>16857</v>
      </c>
      <c r="B7447" s="204" t="s">
        <v>16858</v>
      </c>
      <c r="C7447" s="201" t="s">
        <v>16339</v>
      </c>
      <c r="D7447" s="205" t="s">
        <v>1757</v>
      </c>
      <c r="E7447" s="202" t="s">
        <v>18406</v>
      </c>
      <c r="F7447" s="205" t="s">
        <v>9130</v>
      </c>
    </row>
    <row r="7448" spans="1:6" ht="27">
      <c r="A7448" s="201" t="s">
        <v>16859</v>
      </c>
      <c r="B7448" s="204" t="s">
        <v>16860</v>
      </c>
      <c r="C7448" s="201" t="s">
        <v>16339</v>
      </c>
      <c r="D7448" s="205" t="s">
        <v>16861</v>
      </c>
      <c r="E7448" s="202" t="s">
        <v>18406</v>
      </c>
      <c r="F7448" s="205" t="s">
        <v>7814</v>
      </c>
    </row>
    <row r="7449" spans="1:6" ht="27">
      <c r="A7449" s="201" t="s">
        <v>16862</v>
      </c>
      <c r="B7449" s="204" t="s">
        <v>16863</v>
      </c>
      <c r="C7449" s="201" t="s">
        <v>16339</v>
      </c>
      <c r="D7449" s="205" t="s">
        <v>11003</v>
      </c>
      <c r="E7449" s="202" t="s">
        <v>18406</v>
      </c>
      <c r="F7449" s="205" t="s">
        <v>17791</v>
      </c>
    </row>
    <row r="7450" spans="1:6" ht="40.5">
      <c r="A7450" s="201" t="s">
        <v>16864</v>
      </c>
      <c r="B7450" s="204" t="s">
        <v>16865</v>
      </c>
      <c r="C7450" s="201" t="s">
        <v>16339</v>
      </c>
      <c r="D7450" s="205" t="s">
        <v>25663</v>
      </c>
      <c r="E7450" s="202" t="s">
        <v>18406</v>
      </c>
      <c r="F7450" s="205" t="s">
        <v>7169</v>
      </c>
    </row>
    <row r="7451" spans="1:6" ht="27">
      <c r="A7451" s="201" t="s">
        <v>16866</v>
      </c>
      <c r="B7451" s="204" t="s">
        <v>16867</v>
      </c>
      <c r="C7451" s="201" t="s">
        <v>16339</v>
      </c>
      <c r="D7451" s="205" t="s">
        <v>11003</v>
      </c>
      <c r="E7451" s="202" t="s">
        <v>18406</v>
      </c>
      <c r="F7451" s="205" t="s">
        <v>17791</v>
      </c>
    </row>
    <row r="7452" spans="1:6" ht="40.5">
      <c r="A7452" s="201" t="s">
        <v>16868</v>
      </c>
      <c r="B7452" s="204" t="s">
        <v>16869</v>
      </c>
      <c r="C7452" s="201" t="s">
        <v>16339</v>
      </c>
      <c r="D7452" s="205" t="s">
        <v>25664</v>
      </c>
      <c r="E7452" s="202" t="s">
        <v>18406</v>
      </c>
      <c r="F7452" s="205" t="s">
        <v>25665</v>
      </c>
    </row>
    <row r="7453" spans="1:6" ht="40.5">
      <c r="A7453" s="201" t="s">
        <v>16871</v>
      </c>
      <c r="B7453" s="204" t="s">
        <v>16872</v>
      </c>
      <c r="C7453" s="201" t="s">
        <v>16339</v>
      </c>
      <c r="D7453" s="205" t="s">
        <v>11003</v>
      </c>
      <c r="E7453" s="202" t="s">
        <v>18406</v>
      </c>
      <c r="F7453" s="205" t="s">
        <v>17791</v>
      </c>
    </row>
    <row r="7454" spans="1:6" ht="40.5">
      <c r="A7454" s="201" t="s">
        <v>16873</v>
      </c>
      <c r="B7454" s="204" t="s">
        <v>16874</v>
      </c>
      <c r="C7454" s="201" t="s">
        <v>16339</v>
      </c>
      <c r="D7454" s="205" t="s">
        <v>2756</v>
      </c>
      <c r="E7454" s="202" t="s">
        <v>18406</v>
      </c>
      <c r="F7454" s="205" t="s">
        <v>17434</v>
      </c>
    </row>
    <row r="7455" spans="1:6" ht="40.5">
      <c r="A7455" s="201" t="s">
        <v>16875</v>
      </c>
      <c r="B7455" s="204" t="s">
        <v>16876</v>
      </c>
      <c r="C7455" s="201" t="s">
        <v>16339</v>
      </c>
      <c r="D7455" s="205" t="s">
        <v>16877</v>
      </c>
      <c r="E7455" s="202" t="s">
        <v>18406</v>
      </c>
      <c r="F7455" s="205" t="s">
        <v>18112</v>
      </c>
    </row>
    <row r="7456" spans="1:6" ht="27">
      <c r="A7456" s="201" t="s">
        <v>16878</v>
      </c>
      <c r="B7456" s="204" t="s">
        <v>16879</v>
      </c>
      <c r="C7456" s="201" t="s">
        <v>16339</v>
      </c>
      <c r="D7456" s="205" t="s">
        <v>17728</v>
      </c>
      <c r="E7456" s="202" t="s">
        <v>18406</v>
      </c>
      <c r="F7456" s="205" t="s">
        <v>17116</v>
      </c>
    </row>
    <row r="7457" spans="1:6" ht="27">
      <c r="A7457" s="201" t="s">
        <v>16881</v>
      </c>
      <c r="B7457" s="204" t="s">
        <v>16882</v>
      </c>
      <c r="C7457" s="201" t="s">
        <v>16339</v>
      </c>
      <c r="D7457" s="205" t="s">
        <v>17461</v>
      </c>
      <c r="E7457" s="202" t="s">
        <v>18406</v>
      </c>
      <c r="F7457" s="205" t="s">
        <v>24111</v>
      </c>
    </row>
    <row r="7458" spans="1:6" ht="27">
      <c r="A7458" s="201" t="s">
        <v>16884</v>
      </c>
      <c r="B7458" s="204" t="s">
        <v>16885</v>
      </c>
      <c r="C7458" s="201" t="s">
        <v>16339</v>
      </c>
      <c r="D7458" s="205" t="s">
        <v>17517</v>
      </c>
      <c r="E7458" s="202" t="s">
        <v>18406</v>
      </c>
      <c r="F7458" s="205" t="s">
        <v>17550</v>
      </c>
    </row>
    <row r="7459" spans="1:6" ht="27">
      <c r="A7459" s="201" t="s">
        <v>16886</v>
      </c>
      <c r="B7459" s="204" t="s">
        <v>16887</v>
      </c>
      <c r="C7459" s="201" t="s">
        <v>199</v>
      </c>
      <c r="D7459" s="205" t="s">
        <v>25666</v>
      </c>
      <c r="E7459" s="202" t="s">
        <v>18406</v>
      </c>
      <c r="F7459" s="205" t="s">
        <v>17386</v>
      </c>
    </row>
    <row r="7460" spans="1:6" ht="27">
      <c r="A7460" s="201" t="s">
        <v>16888</v>
      </c>
      <c r="B7460" s="204" t="s">
        <v>16103</v>
      </c>
      <c r="C7460" s="201" t="s">
        <v>16339</v>
      </c>
      <c r="D7460" s="205" t="s">
        <v>25667</v>
      </c>
      <c r="E7460" s="202" t="s">
        <v>18406</v>
      </c>
      <c r="F7460" s="205" t="s">
        <v>25668</v>
      </c>
    </row>
    <row r="7461" spans="1:6" ht="27">
      <c r="A7461" s="201" t="s">
        <v>16890</v>
      </c>
      <c r="B7461" s="204" t="s">
        <v>16891</v>
      </c>
      <c r="C7461" s="201" t="s">
        <v>16339</v>
      </c>
      <c r="D7461" s="205" t="s">
        <v>25669</v>
      </c>
      <c r="E7461" s="202" t="s">
        <v>18406</v>
      </c>
      <c r="F7461" s="205" t="s">
        <v>25670</v>
      </c>
    </row>
    <row r="7462" spans="1:6" ht="27">
      <c r="A7462" s="201" t="s">
        <v>16892</v>
      </c>
      <c r="B7462" s="204" t="s">
        <v>16893</v>
      </c>
      <c r="C7462" s="201" t="s">
        <v>16339</v>
      </c>
      <c r="D7462" s="205" t="s">
        <v>16894</v>
      </c>
      <c r="E7462" s="202" t="s">
        <v>18406</v>
      </c>
      <c r="F7462" s="205" t="s">
        <v>18114</v>
      </c>
    </row>
    <row r="7463" spans="1:6" ht="27">
      <c r="A7463" s="201" t="s">
        <v>16895</v>
      </c>
      <c r="B7463" s="204" t="s">
        <v>16111</v>
      </c>
      <c r="C7463" s="201" t="s">
        <v>16339</v>
      </c>
      <c r="D7463" s="205" t="s">
        <v>25671</v>
      </c>
      <c r="E7463" s="202" t="s">
        <v>18406</v>
      </c>
      <c r="F7463" s="205" t="s">
        <v>25672</v>
      </c>
    </row>
    <row r="7464" spans="1:6" ht="27">
      <c r="A7464" s="201" t="s">
        <v>16896</v>
      </c>
      <c r="B7464" s="204" t="s">
        <v>16637</v>
      </c>
      <c r="C7464" s="201" t="s">
        <v>16339</v>
      </c>
      <c r="D7464" s="205" t="s">
        <v>25673</v>
      </c>
      <c r="E7464" s="202" t="s">
        <v>18406</v>
      </c>
      <c r="F7464" s="205" t="s">
        <v>25674</v>
      </c>
    </row>
    <row r="7465" spans="1:6" ht="27">
      <c r="A7465" s="201" t="s">
        <v>16897</v>
      </c>
      <c r="B7465" s="204" t="s">
        <v>16898</v>
      </c>
      <c r="C7465" s="201" t="s">
        <v>16339</v>
      </c>
      <c r="D7465" s="205" t="s">
        <v>25671</v>
      </c>
      <c r="E7465" s="202" t="s">
        <v>18406</v>
      </c>
      <c r="F7465" s="205" t="s">
        <v>25672</v>
      </c>
    </row>
    <row r="7466" spans="1:6" ht="27">
      <c r="A7466" s="201" t="s">
        <v>16899</v>
      </c>
      <c r="B7466" s="204" t="s">
        <v>16115</v>
      </c>
      <c r="C7466" s="201" t="s">
        <v>16339</v>
      </c>
      <c r="D7466" s="205" t="s">
        <v>25675</v>
      </c>
      <c r="E7466" s="202" t="s">
        <v>18406</v>
      </c>
      <c r="F7466" s="205" t="s">
        <v>25676</v>
      </c>
    </row>
    <row r="7467" spans="1:6" ht="27">
      <c r="A7467" s="201" t="s">
        <v>16900</v>
      </c>
      <c r="B7467" s="204" t="s">
        <v>16117</v>
      </c>
      <c r="C7467" s="201" t="s">
        <v>16339</v>
      </c>
      <c r="D7467" s="205" t="s">
        <v>25677</v>
      </c>
      <c r="E7467" s="202" t="s">
        <v>18406</v>
      </c>
      <c r="F7467" s="205" t="s">
        <v>25678</v>
      </c>
    </row>
    <row r="7468" spans="1:6" ht="27">
      <c r="A7468" s="201" t="s">
        <v>16901</v>
      </c>
      <c r="B7468" s="204" t="s">
        <v>16902</v>
      </c>
      <c r="C7468" s="201" t="s">
        <v>16339</v>
      </c>
      <c r="D7468" s="205" t="s">
        <v>16903</v>
      </c>
      <c r="E7468" s="202" t="s">
        <v>18406</v>
      </c>
      <c r="F7468" s="205" t="s">
        <v>18115</v>
      </c>
    </row>
    <row r="7469" spans="1:6" ht="27">
      <c r="A7469" s="201" t="s">
        <v>16904</v>
      </c>
      <c r="B7469" s="204" t="s">
        <v>16641</v>
      </c>
      <c r="C7469" s="201" t="s">
        <v>16339</v>
      </c>
      <c r="D7469" s="205" t="s">
        <v>25679</v>
      </c>
      <c r="E7469" s="202" t="s">
        <v>18406</v>
      </c>
      <c r="F7469" s="205" t="s">
        <v>25680</v>
      </c>
    </row>
    <row r="7470" spans="1:6" ht="27">
      <c r="A7470" s="201" t="s">
        <v>16905</v>
      </c>
      <c r="B7470" s="204" t="s">
        <v>16125</v>
      </c>
      <c r="C7470" s="201" t="s">
        <v>16339</v>
      </c>
      <c r="D7470" s="205" t="s">
        <v>25681</v>
      </c>
      <c r="E7470" s="202" t="s">
        <v>18406</v>
      </c>
      <c r="F7470" s="205" t="s">
        <v>25682</v>
      </c>
    </row>
    <row r="7471" spans="1:6" ht="27">
      <c r="A7471" s="201" t="s">
        <v>16906</v>
      </c>
      <c r="B7471" s="204" t="s">
        <v>16907</v>
      </c>
      <c r="C7471" s="201" t="s">
        <v>16339</v>
      </c>
      <c r="D7471" s="205" t="s">
        <v>25683</v>
      </c>
      <c r="E7471" s="202" t="s">
        <v>18406</v>
      </c>
      <c r="F7471" s="205" t="s">
        <v>25684</v>
      </c>
    </row>
    <row r="7472" spans="1:6" ht="27">
      <c r="A7472" s="201" t="s">
        <v>16908</v>
      </c>
      <c r="B7472" s="204" t="s">
        <v>16130</v>
      </c>
      <c r="C7472" s="201" t="s">
        <v>16339</v>
      </c>
      <c r="D7472" s="205" t="s">
        <v>16909</v>
      </c>
      <c r="E7472" s="202" t="s">
        <v>18406</v>
      </c>
      <c r="F7472" s="205" t="s">
        <v>18116</v>
      </c>
    </row>
    <row r="7473" spans="1:6" ht="27">
      <c r="A7473" s="201" t="s">
        <v>16910</v>
      </c>
      <c r="B7473" s="204" t="s">
        <v>16911</v>
      </c>
      <c r="C7473" s="201" t="s">
        <v>16339</v>
      </c>
      <c r="D7473" s="205" t="s">
        <v>25679</v>
      </c>
      <c r="E7473" s="202" t="s">
        <v>18406</v>
      </c>
      <c r="F7473" s="205" t="s">
        <v>25680</v>
      </c>
    </row>
    <row r="7474" spans="1:6" ht="27">
      <c r="A7474" s="201" t="s">
        <v>16912</v>
      </c>
      <c r="B7474" s="204" t="s">
        <v>16134</v>
      </c>
      <c r="C7474" s="201" t="s">
        <v>16339</v>
      </c>
      <c r="D7474" s="205" t="s">
        <v>25685</v>
      </c>
      <c r="E7474" s="202" t="s">
        <v>18406</v>
      </c>
      <c r="F7474" s="205" t="s">
        <v>25686</v>
      </c>
    </row>
    <row r="7475" spans="1:6" ht="27">
      <c r="A7475" s="201" t="s">
        <v>16913</v>
      </c>
      <c r="B7475" s="204" t="s">
        <v>16137</v>
      </c>
      <c r="C7475" s="201" t="s">
        <v>16339</v>
      </c>
      <c r="D7475" s="205" t="s">
        <v>16914</v>
      </c>
      <c r="E7475" s="202" t="s">
        <v>18406</v>
      </c>
      <c r="F7475" s="205" t="s">
        <v>18117</v>
      </c>
    </row>
    <row r="7476" spans="1:6" ht="27">
      <c r="A7476" s="201" t="s">
        <v>16915</v>
      </c>
      <c r="B7476" s="204" t="s">
        <v>16916</v>
      </c>
      <c r="C7476" s="201" t="s">
        <v>16339</v>
      </c>
      <c r="D7476" s="205" t="s">
        <v>25687</v>
      </c>
      <c r="E7476" s="202" t="s">
        <v>18406</v>
      </c>
      <c r="F7476" s="205" t="s">
        <v>25688</v>
      </c>
    </row>
    <row r="7477" spans="1:6" ht="27">
      <c r="A7477" s="201" t="s">
        <v>16917</v>
      </c>
      <c r="B7477" s="204" t="s">
        <v>16918</v>
      </c>
      <c r="C7477" s="201" t="s">
        <v>16339</v>
      </c>
      <c r="D7477" s="205" t="s">
        <v>25689</v>
      </c>
      <c r="E7477" s="202" t="s">
        <v>18406</v>
      </c>
      <c r="F7477" s="205" t="s">
        <v>25690</v>
      </c>
    </row>
    <row r="7478" spans="1:6" ht="27">
      <c r="A7478" s="201" t="s">
        <v>16919</v>
      </c>
      <c r="B7478" s="204" t="s">
        <v>16920</v>
      </c>
      <c r="C7478" s="201" t="s">
        <v>16339</v>
      </c>
      <c r="D7478" s="205" t="s">
        <v>16921</v>
      </c>
      <c r="E7478" s="202" t="s">
        <v>18406</v>
      </c>
      <c r="F7478" s="205" t="s">
        <v>18118</v>
      </c>
    </row>
    <row r="7479" spans="1:6" ht="27">
      <c r="A7479" s="201" t="s">
        <v>16922</v>
      </c>
      <c r="B7479" s="204" t="s">
        <v>16149</v>
      </c>
      <c r="C7479" s="201" t="s">
        <v>16339</v>
      </c>
      <c r="D7479" s="205" t="s">
        <v>25691</v>
      </c>
      <c r="E7479" s="202" t="s">
        <v>18406</v>
      </c>
      <c r="F7479" s="205" t="s">
        <v>25692</v>
      </c>
    </row>
    <row r="7480" spans="1:6" ht="27">
      <c r="A7480" s="201" t="s">
        <v>16923</v>
      </c>
      <c r="B7480" s="204" t="s">
        <v>16924</v>
      </c>
      <c r="C7480" s="201" t="s">
        <v>16339</v>
      </c>
      <c r="D7480" s="205" t="s">
        <v>25693</v>
      </c>
      <c r="E7480" s="202" t="s">
        <v>18406</v>
      </c>
      <c r="F7480" s="205" t="s">
        <v>25694</v>
      </c>
    </row>
    <row r="7481" spans="1:6" ht="27">
      <c r="A7481" s="201" t="s">
        <v>16925</v>
      </c>
      <c r="B7481" s="204" t="s">
        <v>16926</v>
      </c>
      <c r="C7481" s="201" t="s">
        <v>16339</v>
      </c>
      <c r="D7481" s="205" t="s">
        <v>25695</v>
      </c>
      <c r="E7481" s="202" t="s">
        <v>18406</v>
      </c>
      <c r="F7481" s="205" t="s">
        <v>25696</v>
      </c>
    </row>
    <row r="7482" spans="1:6" ht="27">
      <c r="A7482" s="201" t="s">
        <v>16927</v>
      </c>
      <c r="B7482" s="204" t="s">
        <v>16153</v>
      </c>
      <c r="C7482" s="201" t="s">
        <v>16339</v>
      </c>
      <c r="D7482" s="205" t="s">
        <v>25697</v>
      </c>
      <c r="E7482" s="202" t="s">
        <v>18406</v>
      </c>
      <c r="F7482" s="205" t="s">
        <v>25698</v>
      </c>
    </row>
    <row r="7483" spans="1:6" ht="27">
      <c r="A7483" s="201" t="s">
        <v>16928</v>
      </c>
      <c r="B7483" s="204" t="s">
        <v>16929</v>
      </c>
      <c r="C7483" s="201" t="s">
        <v>16339</v>
      </c>
      <c r="D7483" s="205" t="s">
        <v>16930</v>
      </c>
      <c r="E7483" s="202" t="s">
        <v>18406</v>
      </c>
      <c r="F7483" s="205" t="s">
        <v>18119</v>
      </c>
    </row>
    <row r="7484" spans="1:6" ht="27">
      <c r="A7484" s="201" t="s">
        <v>16931</v>
      </c>
      <c r="B7484" s="204" t="s">
        <v>16158</v>
      </c>
      <c r="C7484" s="201" t="s">
        <v>16339</v>
      </c>
      <c r="D7484" s="205" t="s">
        <v>25699</v>
      </c>
      <c r="E7484" s="202" t="s">
        <v>18406</v>
      </c>
      <c r="F7484" s="205" t="s">
        <v>25700</v>
      </c>
    </row>
    <row r="7485" spans="1:6" ht="27">
      <c r="A7485" s="201" t="s">
        <v>16932</v>
      </c>
      <c r="B7485" s="204" t="s">
        <v>16933</v>
      </c>
      <c r="C7485" s="201" t="s">
        <v>16339</v>
      </c>
      <c r="D7485" s="205" t="s">
        <v>25699</v>
      </c>
      <c r="E7485" s="202" t="s">
        <v>18406</v>
      </c>
      <c r="F7485" s="205" t="s">
        <v>25700</v>
      </c>
    </row>
    <row r="7486" spans="1:6" ht="27">
      <c r="A7486" s="201" t="s">
        <v>16934</v>
      </c>
      <c r="B7486" s="204" t="s">
        <v>16162</v>
      </c>
      <c r="C7486" s="201" t="s">
        <v>16339</v>
      </c>
      <c r="D7486" s="205" t="s">
        <v>25701</v>
      </c>
      <c r="E7486" s="202" t="s">
        <v>18406</v>
      </c>
      <c r="F7486" s="205" t="s">
        <v>25702</v>
      </c>
    </row>
    <row r="7487" spans="1:6" ht="27">
      <c r="A7487" s="201" t="s">
        <v>16935</v>
      </c>
      <c r="B7487" s="204" t="s">
        <v>16164</v>
      </c>
      <c r="C7487" s="201" t="s">
        <v>16339</v>
      </c>
      <c r="D7487" s="205" t="s">
        <v>25703</v>
      </c>
      <c r="E7487" s="202" t="s">
        <v>18406</v>
      </c>
      <c r="F7487" s="205" t="s">
        <v>25704</v>
      </c>
    </row>
    <row r="7488" spans="1:6" ht="27">
      <c r="A7488" s="201" t="s">
        <v>16936</v>
      </c>
      <c r="B7488" s="204" t="s">
        <v>16887</v>
      </c>
      <c r="C7488" s="201" t="s">
        <v>16339</v>
      </c>
      <c r="D7488" s="205" t="s">
        <v>25705</v>
      </c>
      <c r="E7488" s="202" t="s">
        <v>18406</v>
      </c>
      <c r="F7488" s="205" t="s">
        <v>25706</v>
      </c>
    </row>
    <row r="7489" spans="1:6" ht="27">
      <c r="A7489" s="201" t="s">
        <v>16937</v>
      </c>
      <c r="B7489" s="204" t="s">
        <v>16334</v>
      </c>
      <c r="C7489" s="201" t="s">
        <v>16339</v>
      </c>
      <c r="D7489" s="205" t="s">
        <v>25707</v>
      </c>
      <c r="E7489" s="202" t="s">
        <v>18406</v>
      </c>
      <c r="F7489" s="205" t="s">
        <v>25708</v>
      </c>
    </row>
    <row r="7490" spans="1:6" ht="27">
      <c r="A7490" s="201" t="s">
        <v>16938</v>
      </c>
      <c r="B7490" s="204" t="s">
        <v>16336</v>
      </c>
      <c r="C7490" s="201" t="s">
        <v>16339</v>
      </c>
      <c r="D7490" s="205" t="s">
        <v>25709</v>
      </c>
      <c r="E7490" s="202" t="s">
        <v>18406</v>
      </c>
      <c r="F7490" s="205" t="s">
        <v>25710</v>
      </c>
    </row>
    <row r="7491" spans="1:6" ht="27">
      <c r="A7491" s="201" t="s">
        <v>16939</v>
      </c>
      <c r="B7491" s="204" t="s">
        <v>16167</v>
      </c>
      <c r="C7491" s="201" t="s">
        <v>16339</v>
      </c>
      <c r="D7491" s="205" t="s">
        <v>25677</v>
      </c>
      <c r="E7491" s="202" t="s">
        <v>18406</v>
      </c>
      <c r="F7491" s="205" t="s">
        <v>25678</v>
      </c>
    </row>
    <row r="7492" spans="1:6" ht="27">
      <c r="A7492" s="201" t="s">
        <v>16940</v>
      </c>
      <c r="B7492" s="204" t="s">
        <v>16169</v>
      </c>
      <c r="C7492" s="201" t="s">
        <v>16339</v>
      </c>
      <c r="D7492" s="205" t="s">
        <v>25711</v>
      </c>
      <c r="E7492" s="202" t="s">
        <v>18406</v>
      </c>
      <c r="F7492" s="205" t="s">
        <v>25712</v>
      </c>
    </row>
    <row r="7493" spans="1:6" ht="27">
      <c r="A7493" s="201" t="s">
        <v>16941</v>
      </c>
      <c r="B7493" s="204" t="s">
        <v>16942</v>
      </c>
      <c r="C7493" s="201" t="s">
        <v>16339</v>
      </c>
      <c r="D7493" s="205" t="s">
        <v>16943</v>
      </c>
      <c r="E7493" s="202" t="s">
        <v>18406</v>
      </c>
      <c r="F7493" s="205" t="s">
        <v>18120</v>
      </c>
    </row>
    <row r="7494" spans="1:6" ht="27">
      <c r="A7494" s="201" t="s">
        <v>16944</v>
      </c>
      <c r="B7494" s="204" t="s">
        <v>16294</v>
      </c>
      <c r="C7494" s="201" t="s">
        <v>16339</v>
      </c>
      <c r="D7494" s="205" t="s">
        <v>25713</v>
      </c>
      <c r="E7494" s="202" t="s">
        <v>18406</v>
      </c>
      <c r="F7494" s="205" t="s">
        <v>25714</v>
      </c>
    </row>
    <row r="7495" spans="1:6" ht="27">
      <c r="A7495" s="201" t="s">
        <v>16945</v>
      </c>
      <c r="B7495" s="204" t="s">
        <v>16946</v>
      </c>
      <c r="C7495" s="201" t="s">
        <v>16339</v>
      </c>
      <c r="D7495" s="205" t="s">
        <v>25715</v>
      </c>
      <c r="E7495" s="202" t="s">
        <v>18406</v>
      </c>
      <c r="F7495" s="205" t="s">
        <v>25716</v>
      </c>
    </row>
    <row r="7496" spans="1:6" ht="27">
      <c r="A7496" s="201" t="s">
        <v>16947</v>
      </c>
      <c r="B7496" s="204" t="s">
        <v>16948</v>
      </c>
      <c r="C7496" s="201" t="s">
        <v>16339</v>
      </c>
      <c r="D7496" s="205" t="s">
        <v>25717</v>
      </c>
      <c r="E7496" s="202" t="s">
        <v>18406</v>
      </c>
      <c r="F7496" s="205" t="s">
        <v>25718</v>
      </c>
    </row>
    <row r="7497" spans="1:6" ht="27">
      <c r="A7497" s="201" t="s">
        <v>16949</v>
      </c>
      <c r="B7497" s="204" t="s">
        <v>16174</v>
      </c>
      <c r="C7497" s="201" t="s">
        <v>16339</v>
      </c>
      <c r="D7497" s="205" t="s">
        <v>25719</v>
      </c>
      <c r="E7497" s="202" t="s">
        <v>18406</v>
      </c>
      <c r="F7497" s="205" t="s">
        <v>25720</v>
      </c>
    </row>
    <row r="7498" spans="1:6" ht="27">
      <c r="A7498" s="201" t="s">
        <v>16950</v>
      </c>
      <c r="B7498" s="204" t="s">
        <v>16951</v>
      </c>
      <c r="C7498" s="201" t="s">
        <v>16339</v>
      </c>
      <c r="D7498" s="205" t="s">
        <v>25689</v>
      </c>
      <c r="E7498" s="202" t="s">
        <v>18406</v>
      </c>
      <c r="F7498" s="205" t="s">
        <v>25690</v>
      </c>
    </row>
    <row r="7499" spans="1:6" ht="27">
      <c r="A7499" s="201" t="s">
        <v>16952</v>
      </c>
      <c r="B7499" s="204" t="s">
        <v>16953</v>
      </c>
      <c r="C7499" s="201" t="s">
        <v>16339</v>
      </c>
      <c r="D7499" s="205" t="s">
        <v>16954</v>
      </c>
      <c r="E7499" s="202" t="s">
        <v>18406</v>
      </c>
      <c r="F7499" s="205" t="s">
        <v>18121</v>
      </c>
    </row>
    <row r="7500" spans="1:6" ht="27">
      <c r="A7500" s="201" t="s">
        <v>16955</v>
      </c>
      <c r="B7500" s="204" t="s">
        <v>16651</v>
      </c>
      <c r="C7500" s="201" t="s">
        <v>16339</v>
      </c>
      <c r="D7500" s="205" t="s">
        <v>25721</v>
      </c>
      <c r="E7500" s="202" t="s">
        <v>18406</v>
      </c>
      <c r="F7500" s="205" t="s">
        <v>25722</v>
      </c>
    </row>
    <row r="7501" spans="1:6" ht="27">
      <c r="A7501" s="201" t="s">
        <v>16956</v>
      </c>
      <c r="B7501" s="204" t="s">
        <v>16957</v>
      </c>
      <c r="C7501" s="201" t="s">
        <v>16339</v>
      </c>
      <c r="D7501" s="205" t="s">
        <v>25723</v>
      </c>
      <c r="E7501" s="202" t="s">
        <v>18406</v>
      </c>
      <c r="F7501" s="205" t="s">
        <v>25724</v>
      </c>
    </row>
    <row r="7502" spans="1:6" ht="27">
      <c r="A7502" s="201" t="s">
        <v>16958</v>
      </c>
      <c r="B7502" s="204" t="s">
        <v>16959</v>
      </c>
      <c r="C7502" s="201" t="s">
        <v>16339</v>
      </c>
      <c r="D7502" s="205" t="s">
        <v>16960</v>
      </c>
      <c r="E7502" s="202" t="s">
        <v>18406</v>
      </c>
      <c r="F7502" s="205" t="s">
        <v>18122</v>
      </c>
    </row>
    <row r="7503" spans="1:6" ht="27">
      <c r="A7503" s="201" t="s">
        <v>16961</v>
      </c>
      <c r="B7503" s="204" t="s">
        <v>16962</v>
      </c>
      <c r="C7503" s="201" t="s">
        <v>16339</v>
      </c>
      <c r="D7503" s="205" t="s">
        <v>25725</v>
      </c>
      <c r="E7503" s="202" t="s">
        <v>18406</v>
      </c>
      <c r="F7503" s="205" t="s">
        <v>25726</v>
      </c>
    </row>
    <row r="7504" spans="1:6" ht="27">
      <c r="A7504" s="201" t="s">
        <v>16963</v>
      </c>
      <c r="B7504" s="204" t="s">
        <v>16964</v>
      </c>
      <c r="C7504" s="201" t="s">
        <v>16339</v>
      </c>
      <c r="D7504" s="205" t="s">
        <v>25727</v>
      </c>
      <c r="E7504" s="202" t="s">
        <v>18406</v>
      </c>
      <c r="F7504" s="205" t="s">
        <v>25728</v>
      </c>
    </row>
    <row r="7505" spans="1:6" ht="27">
      <c r="A7505" s="201" t="s">
        <v>16965</v>
      </c>
      <c r="B7505" s="204" t="s">
        <v>16966</v>
      </c>
      <c r="C7505" s="201" t="s">
        <v>16339</v>
      </c>
      <c r="D7505" s="205" t="s">
        <v>25729</v>
      </c>
      <c r="E7505" s="202" t="s">
        <v>18406</v>
      </c>
      <c r="F7505" s="205" t="s">
        <v>25730</v>
      </c>
    </row>
    <row r="7506" spans="1:6" ht="27">
      <c r="A7506" s="201" t="s">
        <v>16967</v>
      </c>
      <c r="B7506" s="204" t="s">
        <v>16968</v>
      </c>
      <c r="C7506" s="201" t="s">
        <v>16339</v>
      </c>
      <c r="D7506" s="205" t="s">
        <v>25731</v>
      </c>
      <c r="E7506" s="202" t="s">
        <v>18406</v>
      </c>
      <c r="F7506" s="205" t="s">
        <v>25732</v>
      </c>
    </row>
    <row r="7507" spans="1:6" ht="27">
      <c r="A7507" s="201" t="s">
        <v>16969</v>
      </c>
      <c r="B7507" s="204" t="s">
        <v>16970</v>
      </c>
      <c r="C7507" s="201" t="s">
        <v>16339</v>
      </c>
      <c r="D7507" s="205" t="s">
        <v>25733</v>
      </c>
      <c r="E7507" s="202" t="s">
        <v>18406</v>
      </c>
      <c r="F7507" s="205" t="s">
        <v>25734</v>
      </c>
    </row>
    <row r="7508" spans="1:6" ht="27">
      <c r="A7508" s="201" t="s">
        <v>16971</v>
      </c>
      <c r="B7508" s="204" t="s">
        <v>16972</v>
      </c>
      <c r="C7508" s="201" t="s">
        <v>16339</v>
      </c>
      <c r="D7508" s="205" t="s">
        <v>25735</v>
      </c>
      <c r="E7508" s="202" t="s">
        <v>18406</v>
      </c>
      <c r="F7508" s="205" t="s">
        <v>25736</v>
      </c>
    </row>
    <row r="7509" spans="1:6" ht="27">
      <c r="A7509" s="201" t="s">
        <v>16973</v>
      </c>
      <c r="B7509" s="204" t="s">
        <v>16974</v>
      </c>
      <c r="C7509" s="201" t="s">
        <v>16339</v>
      </c>
      <c r="D7509" s="205" t="s">
        <v>16975</v>
      </c>
      <c r="E7509" s="202" t="s">
        <v>18406</v>
      </c>
      <c r="F7509" s="205" t="s">
        <v>18123</v>
      </c>
    </row>
    <row r="7510" spans="1:6" ht="27">
      <c r="A7510" s="201" t="s">
        <v>16976</v>
      </c>
      <c r="B7510" s="204" t="s">
        <v>16977</v>
      </c>
      <c r="C7510" s="201" t="s">
        <v>16339</v>
      </c>
      <c r="D7510" s="205" t="s">
        <v>16978</v>
      </c>
      <c r="E7510" s="202" t="s">
        <v>18406</v>
      </c>
      <c r="F7510" s="205" t="s">
        <v>18124</v>
      </c>
    </row>
    <row r="7511" spans="1:6" ht="27">
      <c r="A7511" s="201" t="s">
        <v>16979</v>
      </c>
      <c r="B7511" s="204" t="s">
        <v>16207</v>
      </c>
      <c r="C7511" s="201" t="s">
        <v>16339</v>
      </c>
      <c r="D7511" s="205" t="s">
        <v>16980</v>
      </c>
      <c r="E7511" s="202" t="s">
        <v>18406</v>
      </c>
      <c r="F7511" s="205" t="s">
        <v>18125</v>
      </c>
    </row>
    <row r="7512" spans="1:6" ht="27">
      <c r="A7512" s="201" t="s">
        <v>16981</v>
      </c>
      <c r="B7512" s="204" t="s">
        <v>16982</v>
      </c>
      <c r="C7512" s="201" t="s">
        <v>16339</v>
      </c>
      <c r="D7512" s="205" t="s">
        <v>16983</v>
      </c>
      <c r="E7512" s="202" t="s">
        <v>18406</v>
      </c>
      <c r="F7512" s="205" t="s">
        <v>18126</v>
      </c>
    </row>
    <row r="7513" spans="1:6" ht="40.5">
      <c r="A7513" s="201" t="s">
        <v>16984</v>
      </c>
      <c r="B7513" s="204" t="s">
        <v>16985</v>
      </c>
      <c r="C7513" s="201" t="s">
        <v>16339</v>
      </c>
      <c r="D7513" s="205" t="s">
        <v>16986</v>
      </c>
      <c r="E7513" s="202" t="s">
        <v>18406</v>
      </c>
      <c r="F7513" s="205" t="s">
        <v>18127</v>
      </c>
    </row>
    <row r="7514" spans="1:6" ht="27">
      <c r="A7514" s="201" t="s">
        <v>16987</v>
      </c>
      <c r="B7514" s="204" t="s">
        <v>16988</v>
      </c>
      <c r="C7514" s="201" t="s">
        <v>16339</v>
      </c>
      <c r="D7514" s="205" t="s">
        <v>16989</v>
      </c>
      <c r="E7514" s="202" t="s">
        <v>18406</v>
      </c>
      <c r="F7514" s="205" t="s">
        <v>18128</v>
      </c>
    </row>
    <row r="7515" spans="1:6" ht="27">
      <c r="A7515" s="201" t="s">
        <v>16990</v>
      </c>
      <c r="B7515" s="204" t="s">
        <v>16216</v>
      </c>
      <c r="C7515" s="201" t="s">
        <v>16339</v>
      </c>
      <c r="D7515" s="205" t="s">
        <v>16991</v>
      </c>
      <c r="E7515" s="202" t="s">
        <v>18406</v>
      </c>
      <c r="F7515" s="205" t="s">
        <v>18129</v>
      </c>
    </row>
    <row r="7516" spans="1:6" ht="27">
      <c r="A7516" s="201" t="s">
        <v>16992</v>
      </c>
      <c r="B7516" s="204" t="s">
        <v>16993</v>
      </c>
      <c r="C7516" s="201" t="s">
        <v>16339</v>
      </c>
      <c r="D7516" s="205" t="s">
        <v>16994</v>
      </c>
      <c r="E7516" s="202" t="s">
        <v>18406</v>
      </c>
      <c r="F7516" s="205" t="s">
        <v>18130</v>
      </c>
    </row>
    <row r="7517" spans="1:6" ht="27">
      <c r="A7517" s="201" t="s">
        <v>16995</v>
      </c>
      <c r="B7517" s="204" t="s">
        <v>16221</v>
      </c>
      <c r="C7517" s="201" t="s">
        <v>16339</v>
      </c>
      <c r="D7517" s="205" t="s">
        <v>16994</v>
      </c>
      <c r="E7517" s="202" t="s">
        <v>18406</v>
      </c>
      <c r="F7517" s="205" t="s">
        <v>18130</v>
      </c>
    </row>
    <row r="7518" spans="1:6" ht="27">
      <c r="A7518" s="201" t="s">
        <v>16996</v>
      </c>
      <c r="B7518" s="204" t="s">
        <v>16997</v>
      </c>
      <c r="C7518" s="201" t="s">
        <v>16339</v>
      </c>
      <c r="D7518" s="205" t="s">
        <v>16998</v>
      </c>
      <c r="E7518" s="202" t="s">
        <v>18406</v>
      </c>
      <c r="F7518" s="205" t="s">
        <v>18131</v>
      </c>
    </row>
    <row r="7519" spans="1:6" ht="27">
      <c r="A7519" s="201" t="s">
        <v>16999</v>
      </c>
      <c r="B7519" s="204" t="s">
        <v>17000</v>
      </c>
      <c r="C7519" s="201" t="s">
        <v>16339</v>
      </c>
      <c r="D7519" s="205" t="s">
        <v>17001</v>
      </c>
      <c r="E7519" s="202" t="s">
        <v>18406</v>
      </c>
      <c r="F7519" s="205" t="s">
        <v>18132</v>
      </c>
    </row>
    <row r="7520" spans="1:6" ht="27">
      <c r="A7520" s="201" t="s">
        <v>17002</v>
      </c>
      <c r="B7520" s="204" t="s">
        <v>16226</v>
      </c>
      <c r="C7520" s="201" t="s">
        <v>16339</v>
      </c>
      <c r="D7520" s="205" t="s">
        <v>17003</v>
      </c>
      <c r="E7520" s="202" t="s">
        <v>18406</v>
      </c>
      <c r="F7520" s="205" t="s">
        <v>18133</v>
      </c>
    </row>
    <row r="7521" spans="1:6" ht="27">
      <c r="A7521" s="201" t="s">
        <v>17004</v>
      </c>
      <c r="B7521" s="204" t="s">
        <v>17005</v>
      </c>
      <c r="C7521" s="201" t="s">
        <v>16339</v>
      </c>
      <c r="D7521" s="205" t="s">
        <v>17006</v>
      </c>
      <c r="E7521" s="202" t="s">
        <v>18406</v>
      </c>
      <c r="F7521" s="205" t="s">
        <v>18134</v>
      </c>
    </row>
    <row r="7522" spans="1:6" ht="27">
      <c r="A7522" s="201" t="s">
        <v>17007</v>
      </c>
      <c r="B7522" s="204" t="s">
        <v>16230</v>
      </c>
      <c r="C7522" s="201" t="s">
        <v>16339</v>
      </c>
      <c r="D7522" s="205" t="s">
        <v>17008</v>
      </c>
      <c r="E7522" s="202" t="s">
        <v>18406</v>
      </c>
      <c r="F7522" s="205" t="s">
        <v>18135</v>
      </c>
    </row>
    <row r="7523" spans="1:6" ht="27">
      <c r="A7523" s="201" t="s">
        <v>17009</v>
      </c>
      <c r="B7523" s="204" t="s">
        <v>16232</v>
      </c>
      <c r="C7523" s="201" t="s">
        <v>16339</v>
      </c>
      <c r="D7523" s="205" t="s">
        <v>17010</v>
      </c>
      <c r="E7523" s="202" t="s">
        <v>18406</v>
      </c>
      <c r="F7523" s="205" t="s">
        <v>18136</v>
      </c>
    </row>
    <row r="7524" spans="1:6" ht="40.5">
      <c r="A7524" s="201" t="s">
        <v>17011</v>
      </c>
      <c r="B7524" s="204" t="s">
        <v>17012</v>
      </c>
      <c r="C7524" s="201" t="s">
        <v>16339</v>
      </c>
      <c r="D7524" s="205" t="s">
        <v>17013</v>
      </c>
      <c r="E7524" s="202" t="s">
        <v>18406</v>
      </c>
      <c r="F7524" s="205" t="s">
        <v>18137</v>
      </c>
    </row>
    <row r="7525" spans="1:6" ht="27">
      <c r="A7525" s="201" t="s">
        <v>17014</v>
      </c>
      <c r="B7525" s="204" t="s">
        <v>16238</v>
      </c>
      <c r="C7525" s="201" t="s">
        <v>16339</v>
      </c>
      <c r="D7525" s="205" t="s">
        <v>17015</v>
      </c>
      <c r="E7525" s="202" t="s">
        <v>18406</v>
      </c>
      <c r="F7525" s="205" t="s">
        <v>18138</v>
      </c>
    </row>
    <row r="7526" spans="1:6" ht="27">
      <c r="A7526" s="201" t="s">
        <v>17016</v>
      </c>
      <c r="B7526" s="204" t="s">
        <v>17017</v>
      </c>
      <c r="C7526" s="201" t="s">
        <v>16339</v>
      </c>
      <c r="D7526" s="205" t="s">
        <v>17018</v>
      </c>
      <c r="E7526" s="202" t="s">
        <v>18406</v>
      </c>
      <c r="F7526" s="205" t="s">
        <v>18139</v>
      </c>
    </row>
    <row r="7527" spans="1:6" ht="40.5">
      <c r="A7527" s="201" t="s">
        <v>17019</v>
      </c>
      <c r="B7527" s="204" t="s">
        <v>16240</v>
      </c>
      <c r="C7527" s="201" t="s">
        <v>16339</v>
      </c>
      <c r="D7527" s="205" t="s">
        <v>17020</v>
      </c>
      <c r="E7527" s="202" t="s">
        <v>18406</v>
      </c>
      <c r="F7527" s="205" t="s">
        <v>18140</v>
      </c>
    </row>
    <row r="7528" spans="1:6" ht="27">
      <c r="A7528" s="201" t="s">
        <v>17021</v>
      </c>
      <c r="B7528" s="204" t="s">
        <v>16249</v>
      </c>
      <c r="C7528" s="201" t="s">
        <v>16339</v>
      </c>
      <c r="D7528" s="205" t="s">
        <v>25689</v>
      </c>
      <c r="E7528" s="202" t="s">
        <v>18406</v>
      </c>
      <c r="F7528" s="205" t="s">
        <v>25690</v>
      </c>
    </row>
    <row r="7529" spans="1:6" ht="27">
      <c r="A7529" s="201" t="s">
        <v>17022</v>
      </c>
      <c r="B7529" s="204" t="s">
        <v>16251</v>
      </c>
      <c r="C7529" s="201" t="s">
        <v>16339</v>
      </c>
      <c r="D7529" s="205" t="s">
        <v>25711</v>
      </c>
      <c r="E7529" s="202" t="s">
        <v>18406</v>
      </c>
      <c r="F7529" s="205" t="s">
        <v>25712</v>
      </c>
    </row>
    <row r="7530" spans="1:6" ht="27">
      <c r="A7530" s="201" t="s">
        <v>17023</v>
      </c>
      <c r="B7530" s="204" t="s">
        <v>16253</v>
      </c>
      <c r="C7530" s="201" t="s">
        <v>16339</v>
      </c>
      <c r="D7530" s="205" t="s">
        <v>25737</v>
      </c>
      <c r="E7530" s="202" t="s">
        <v>18406</v>
      </c>
      <c r="F7530" s="205" t="s">
        <v>25738</v>
      </c>
    </row>
    <row r="7531" spans="1:6" ht="27">
      <c r="A7531" s="201" t="s">
        <v>17024</v>
      </c>
      <c r="B7531" s="204" t="s">
        <v>16255</v>
      </c>
      <c r="C7531" s="201" t="s">
        <v>16339</v>
      </c>
      <c r="D7531" s="205" t="s">
        <v>25739</v>
      </c>
      <c r="E7531" s="202" t="s">
        <v>18406</v>
      </c>
      <c r="F7531" s="205" t="s">
        <v>25740</v>
      </c>
    </row>
    <row r="7532" spans="1:6" ht="27">
      <c r="A7532" s="201" t="s">
        <v>17025</v>
      </c>
      <c r="B7532" s="204" t="s">
        <v>16258</v>
      </c>
      <c r="C7532" s="201" t="s">
        <v>16339</v>
      </c>
      <c r="D7532" s="205" t="s">
        <v>25737</v>
      </c>
      <c r="E7532" s="202" t="s">
        <v>18406</v>
      </c>
      <c r="F7532" s="205" t="s">
        <v>25738</v>
      </c>
    </row>
    <row r="7533" spans="1:6" ht="27">
      <c r="A7533" s="201" t="s">
        <v>17026</v>
      </c>
      <c r="B7533" s="204" t="s">
        <v>17027</v>
      </c>
      <c r="C7533" s="201" t="s">
        <v>16339</v>
      </c>
      <c r="D7533" s="205" t="s">
        <v>17028</v>
      </c>
      <c r="E7533" s="202" t="s">
        <v>18406</v>
      </c>
      <c r="F7533" s="205" t="s">
        <v>18141</v>
      </c>
    </row>
    <row r="7534" spans="1:6" ht="27">
      <c r="A7534" s="201" t="s">
        <v>17029</v>
      </c>
      <c r="B7534" s="204" t="s">
        <v>16263</v>
      </c>
      <c r="C7534" s="201" t="s">
        <v>16339</v>
      </c>
      <c r="D7534" s="205" t="s">
        <v>17030</v>
      </c>
      <c r="E7534" s="202" t="s">
        <v>18406</v>
      </c>
      <c r="F7534" s="205" t="s">
        <v>18142</v>
      </c>
    </row>
    <row r="7535" spans="1:6" ht="27">
      <c r="A7535" s="201" t="s">
        <v>17031</v>
      </c>
      <c r="B7535" s="204" t="s">
        <v>16265</v>
      </c>
      <c r="C7535" s="201" t="s">
        <v>16339</v>
      </c>
      <c r="D7535" s="205" t="s">
        <v>25677</v>
      </c>
      <c r="E7535" s="202" t="s">
        <v>18406</v>
      </c>
      <c r="F7535" s="205" t="s">
        <v>25678</v>
      </c>
    </row>
    <row r="7536" spans="1:6" ht="27">
      <c r="A7536" s="201" t="s">
        <v>17032</v>
      </c>
      <c r="B7536" s="204" t="s">
        <v>17033</v>
      </c>
      <c r="C7536" s="201" t="s">
        <v>16339</v>
      </c>
      <c r="D7536" s="205" t="s">
        <v>25741</v>
      </c>
      <c r="E7536" s="202" t="s">
        <v>18406</v>
      </c>
      <c r="F7536" s="205" t="s">
        <v>25742</v>
      </c>
    </row>
    <row r="7537" spans="1:6" ht="27">
      <c r="A7537" s="201" t="s">
        <v>17034</v>
      </c>
      <c r="B7537" s="204" t="s">
        <v>16269</v>
      </c>
      <c r="C7537" s="201" t="s">
        <v>16339</v>
      </c>
      <c r="D7537" s="205" t="s">
        <v>25743</v>
      </c>
      <c r="E7537" s="202" t="s">
        <v>18406</v>
      </c>
      <c r="F7537" s="205" t="s">
        <v>25744</v>
      </c>
    </row>
    <row r="7538" spans="1:6" ht="27">
      <c r="A7538" s="201" t="s">
        <v>17035</v>
      </c>
      <c r="B7538" s="204" t="s">
        <v>17036</v>
      </c>
      <c r="C7538" s="201" t="s">
        <v>16339</v>
      </c>
      <c r="D7538" s="205" t="s">
        <v>25745</v>
      </c>
      <c r="E7538" s="202" t="s">
        <v>18406</v>
      </c>
      <c r="F7538" s="205" t="s">
        <v>25746</v>
      </c>
    </row>
    <row r="7539" spans="1:6" ht="27">
      <c r="A7539" s="201" t="s">
        <v>17037</v>
      </c>
      <c r="B7539" s="204" t="s">
        <v>16274</v>
      </c>
      <c r="C7539" s="201" t="s">
        <v>16339</v>
      </c>
      <c r="D7539" s="205" t="s">
        <v>25697</v>
      </c>
      <c r="E7539" s="202" t="s">
        <v>18406</v>
      </c>
      <c r="F7539" s="205" t="s">
        <v>25698</v>
      </c>
    </row>
    <row r="7540" spans="1:6" ht="27">
      <c r="A7540" s="201" t="s">
        <v>17038</v>
      </c>
      <c r="B7540" s="204" t="s">
        <v>17039</v>
      </c>
      <c r="C7540" s="201" t="s">
        <v>16339</v>
      </c>
      <c r="D7540" s="205" t="s">
        <v>25747</v>
      </c>
      <c r="E7540" s="202" t="s">
        <v>18406</v>
      </c>
      <c r="F7540" s="205" t="s">
        <v>25748</v>
      </c>
    </row>
    <row r="7541" spans="1:6" ht="27">
      <c r="A7541" s="201" t="s">
        <v>17040</v>
      </c>
      <c r="B7541" s="204" t="s">
        <v>17041</v>
      </c>
      <c r="C7541" s="201" t="s">
        <v>16339</v>
      </c>
      <c r="D7541" s="205" t="s">
        <v>17042</v>
      </c>
      <c r="E7541" s="202" t="s">
        <v>18406</v>
      </c>
      <c r="F7541" s="205" t="s">
        <v>18143</v>
      </c>
    </row>
    <row r="7542" spans="1:6" ht="27">
      <c r="A7542" s="201" t="s">
        <v>17043</v>
      </c>
      <c r="B7542" s="204" t="s">
        <v>17044</v>
      </c>
      <c r="C7542" s="201" t="s">
        <v>16339</v>
      </c>
      <c r="D7542" s="205" t="s">
        <v>25749</v>
      </c>
      <c r="E7542" s="202" t="s">
        <v>18406</v>
      </c>
      <c r="F7542" s="205" t="s">
        <v>25750</v>
      </c>
    </row>
    <row r="7543" spans="1:6" ht="27">
      <c r="A7543" s="201" t="s">
        <v>17045</v>
      </c>
      <c r="B7543" s="204" t="s">
        <v>16287</v>
      </c>
      <c r="C7543" s="201" t="s">
        <v>16339</v>
      </c>
      <c r="D7543" s="205" t="s">
        <v>25751</v>
      </c>
      <c r="E7543" s="202" t="s">
        <v>18406</v>
      </c>
      <c r="F7543" s="205" t="s">
        <v>25752</v>
      </c>
    </row>
    <row r="7544" spans="1:6" ht="27">
      <c r="A7544" s="201" t="s">
        <v>17046</v>
      </c>
      <c r="B7544" s="204" t="s">
        <v>16612</v>
      </c>
      <c r="C7544" s="201" t="s">
        <v>16339</v>
      </c>
      <c r="D7544" s="205" t="s">
        <v>25753</v>
      </c>
      <c r="E7544" s="202" t="s">
        <v>18406</v>
      </c>
      <c r="F7544" s="205" t="s">
        <v>25754</v>
      </c>
    </row>
  </sheetData>
  <pageMargins left="0.78740157499999996" right="0.78740157499999996" top="0.984251969" bottom="0.984251969" header="0.5" footer="0.5"/>
  <pageSetup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9"/>
  <sheetViews>
    <sheetView view="pageBreakPreview" zoomScaleNormal="100" zoomScaleSheetLayoutView="100" workbookViewId="0">
      <selection activeCell="W13" sqref="W13"/>
    </sheetView>
  </sheetViews>
  <sheetFormatPr defaultRowHeight="15"/>
  <cols>
    <col min="1" max="1" width="5.7109375" customWidth="1"/>
    <col min="2" max="2" width="32.7109375" customWidth="1"/>
    <col min="3" max="3" width="7.7109375" customWidth="1"/>
    <col min="4" max="4" width="9.7109375" customWidth="1"/>
    <col min="5" max="5" width="7.7109375" customWidth="1"/>
    <col min="6" max="6" width="9.7109375" customWidth="1"/>
    <col min="7" max="7" width="7.7109375" customWidth="1"/>
    <col min="8" max="8" width="9.7109375" customWidth="1"/>
    <col min="9" max="9" width="7.7109375" customWidth="1"/>
    <col min="10" max="10" width="9.7109375" customWidth="1"/>
    <col min="11" max="11" width="7.7109375" customWidth="1"/>
    <col min="12" max="12" width="9.7109375" customWidth="1"/>
    <col min="13" max="13" width="7.7109375" customWidth="1"/>
    <col min="14" max="14" width="9.7109375" customWidth="1"/>
    <col min="15" max="15" width="7.7109375" customWidth="1"/>
    <col min="16" max="16" width="9.7109375" customWidth="1"/>
    <col min="17" max="17" width="7.7109375" customWidth="1"/>
    <col min="18" max="18" width="9.7109375" customWidth="1"/>
    <col min="19" max="19" width="7.7109375" customWidth="1"/>
    <col min="20" max="20" width="9.7109375" customWidth="1"/>
    <col min="21" max="25" width="9.140625" style="5"/>
  </cols>
  <sheetData>
    <row r="1" spans="1:24" ht="15" customHeight="1">
      <c r="A1" s="618" t="s">
        <v>162</v>
      </c>
      <c r="B1" s="619"/>
      <c r="C1" s="619"/>
      <c r="D1" s="619"/>
      <c r="E1" s="619"/>
      <c r="F1" s="619"/>
      <c r="G1" s="619"/>
      <c r="H1" s="619"/>
      <c r="I1" s="619"/>
      <c r="J1" s="619"/>
      <c r="K1" s="619"/>
      <c r="L1" s="619"/>
      <c r="M1" s="619"/>
      <c r="N1" s="619"/>
      <c r="O1" s="619"/>
      <c r="P1" s="619"/>
      <c r="Q1" s="619"/>
      <c r="R1" s="619"/>
      <c r="S1" s="619"/>
      <c r="T1" s="620"/>
    </row>
    <row r="2" spans="1:24" ht="20.25" customHeight="1">
      <c r="A2" s="621"/>
      <c r="B2" s="622"/>
      <c r="C2" s="622"/>
      <c r="D2" s="622"/>
      <c r="E2" s="622"/>
      <c r="F2" s="622"/>
      <c r="G2" s="622"/>
      <c r="H2" s="622"/>
      <c r="I2" s="622"/>
      <c r="J2" s="622"/>
      <c r="K2" s="622"/>
      <c r="L2" s="622"/>
      <c r="M2" s="622"/>
      <c r="N2" s="622"/>
      <c r="O2" s="622"/>
      <c r="P2" s="622"/>
      <c r="Q2" s="622"/>
      <c r="R2" s="622"/>
      <c r="S2" s="622"/>
      <c r="T2" s="623"/>
    </row>
    <row r="3" spans="1:24" ht="21" customHeight="1">
      <c r="A3" s="621"/>
      <c r="B3" s="622"/>
      <c r="C3" s="622"/>
      <c r="D3" s="622"/>
      <c r="E3" s="622"/>
      <c r="F3" s="622"/>
      <c r="G3" s="622"/>
      <c r="H3" s="622"/>
      <c r="I3" s="622"/>
      <c r="J3" s="622"/>
      <c r="K3" s="622"/>
      <c r="L3" s="622"/>
      <c r="M3" s="622"/>
      <c r="N3" s="622"/>
      <c r="O3" s="622"/>
      <c r="P3" s="622"/>
      <c r="Q3" s="622"/>
      <c r="R3" s="622"/>
      <c r="S3" s="622"/>
      <c r="T3" s="623"/>
    </row>
    <row r="4" spans="1:24" ht="13.35" customHeight="1">
      <c r="A4" s="664"/>
      <c r="B4" s="665"/>
      <c r="C4" s="665"/>
      <c r="D4" s="665"/>
      <c r="E4" s="665"/>
      <c r="F4" s="665"/>
      <c r="G4" s="665"/>
      <c r="H4" s="665"/>
      <c r="I4" s="665"/>
      <c r="J4" s="665"/>
      <c r="K4" s="665"/>
      <c r="L4" s="665"/>
      <c r="M4" s="665"/>
      <c r="N4" s="665"/>
      <c r="O4" s="665"/>
      <c r="P4" s="665"/>
      <c r="Q4" s="665"/>
      <c r="R4" s="665"/>
      <c r="S4" s="665"/>
      <c r="T4" s="666"/>
    </row>
    <row r="5" spans="1:24" ht="15.75" customHeight="1">
      <c r="A5" s="676" t="str">
        <f>MEMÓRIA!A4</f>
        <v>MUNICÍPIO/UF:</v>
      </c>
      <c r="B5" s="672"/>
      <c r="C5" s="670" t="str">
        <f>MEMÓRIA!D4</f>
        <v>GESTOR / AÇÃO:</v>
      </c>
      <c r="D5" s="671"/>
      <c r="E5" s="671"/>
      <c r="F5" s="671"/>
      <c r="G5" s="671"/>
      <c r="H5" s="671"/>
      <c r="I5" s="671"/>
      <c r="J5" s="672"/>
      <c r="K5" s="652" t="str">
        <f>MEMÓRIA!E4</f>
        <v>ENDEREÇO:</v>
      </c>
      <c r="L5" s="653"/>
      <c r="M5" s="653"/>
      <c r="N5" s="653"/>
      <c r="O5" s="653"/>
      <c r="P5" s="653"/>
      <c r="Q5" s="653"/>
      <c r="R5" s="653"/>
      <c r="S5" s="558" t="str">
        <f>MEMÓRIA!M4</f>
        <v>REVISÃO: 00</v>
      </c>
      <c r="T5" s="544"/>
    </row>
    <row r="6" spans="1:24" ht="19.5" customHeight="1">
      <c r="A6" s="677" t="str">
        <f>MEMÓRIA!A5</f>
        <v>SÃO LOUREÇO DA MATA / PE</v>
      </c>
      <c r="B6" s="675"/>
      <c r="C6" s="673" t="str">
        <f>MEMÓRIA!D5</f>
        <v>SECRETARIA DE INFRAESTRUTURA - DIRETORIA DE OBRAS</v>
      </c>
      <c r="D6" s="674"/>
      <c r="E6" s="674"/>
      <c r="F6" s="674"/>
      <c r="G6" s="674"/>
      <c r="H6" s="674"/>
      <c r="I6" s="674"/>
      <c r="J6" s="675"/>
      <c r="K6" s="645" t="str">
        <f>MEMÓRIA!E5</f>
        <v>RUA JOSÉ CARNEIRO LEÃO, S/N, CENTRO, NO MUNICÍPIO DE SÃO LOURENÇO DA MATA</v>
      </c>
      <c r="L6" s="646"/>
      <c r="M6" s="646"/>
      <c r="N6" s="646"/>
      <c r="O6" s="646"/>
      <c r="P6" s="646"/>
      <c r="Q6" s="646"/>
      <c r="R6" s="646"/>
      <c r="S6" s="559" t="str">
        <f>MEMÓRIA!M5</f>
        <v>DATA: 10/2023</v>
      </c>
      <c r="T6" s="560"/>
    </row>
    <row r="7" spans="1:24" ht="15" customHeight="1">
      <c r="A7" s="766"/>
      <c r="B7" s="767"/>
      <c r="C7" s="767"/>
      <c r="D7" s="767"/>
      <c r="E7" s="767"/>
      <c r="F7" s="767"/>
      <c r="G7" s="767"/>
      <c r="H7" s="767"/>
      <c r="I7" s="767"/>
      <c r="J7" s="767"/>
      <c r="K7" s="767"/>
      <c r="L7" s="767"/>
      <c r="M7" s="767"/>
      <c r="N7" s="767"/>
      <c r="O7" s="767"/>
      <c r="P7" s="767"/>
      <c r="Q7" s="767"/>
      <c r="R7" s="767"/>
      <c r="S7" s="767"/>
      <c r="T7" s="768"/>
    </row>
    <row r="8" spans="1:24" ht="15.75" customHeight="1">
      <c r="A8" s="676" t="str">
        <f>MEMÓRIA!A7</f>
        <v xml:space="preserve">PROPONENTE:                                   </v>
      </c>
      <c r="B8" s="672"/>
      <c r="C8" s="659" t="str">
        <f>MEMÓRIA!D7</f>
        <v xml:space="preserve">OBJETO: </v>
      </c>
      <c r="D8" s="650"/>
      <c r="E8" s="650"/>
      <c r="F8" s="650"/>
      <c r="G8" s="650"/>
      <c r="H8" s="650"/>
      <c r="I8" s="650"/>
      <c r="J8" s="651"/>
      <c r="K8" s="670" t="str">
        <f>MEMÓRIA!E7</f>
        <v xml:space="preserve">EMPREENDIMENTO: </v>
      </c>
      <c r="L8" s="671"/>
      <c r="M8" s="671"/>
      <c r="N8" s="671"/>
      <c r="O8" s="671"/>
      <c r="P8" s="671"/>
      <c r="Q8" s="671"/>
      <c r="R8" s="671"/>
      <c r="S8" s="671"/>
      <c r="T8" s="678"/>
    </row>
    <row r="9" spans="1:24" ht="37.5" customHeight="1">
      <c r="A9" s="677" t="str">
        <f>MEMÓRIA!A8</f>
        <v>PREFEITURA DE SÃO LOURENÇO DA MATA</v>
      </c>
      <c r="B9" s="675"/>
      <c r="C9" s="662" t="str">
        <f>MEMÓRIA!D8</f>
        <v>CONTRATAÇÃO DE EMPRESA DE ENGENHARIA ESPECIALIZADA PARA A  EXECUÇÃO DOS SERVIÇOS DE REFORMA E AMPLIAÇÃO DO EDIFÍCIO ONDE FUNCIONARÁ UMA CRECHE MUNICIPAL, LOCALIZADA NA RUA JOSÉ CARNEIRO LEÃO, S/N, CENTRO, NO MUNICÍPIO DE SÃO LOURENÇO DA MATA - PE</v>
      </c>
      <c r="D9" s="644"/>
      <c r="E9" s="644"/>
      <c r="F9" s="644"/>
      <c r="G9" s="644"/>
      <c r="H9" s="644"/>
      <c r="I9" s="644"/>
      <c r="J9" s="661"/>
      <c r="K9" s="679" t="str">
        <f>MEMÓRIA!E8</f>
        <v>REFORMA DA CRECHE MUNICIPAL</v>
      </c>
      <c r="L9" s="680"/>
      <c r="M9" s="680"/>
      <c r="N9" s="680"/>
      <c r="O9" s="680"/>
      <c r="P9" s="680"/>
      <c r="Q9" s="680"/>
      <c r="R9" s="680"/>
      <c r="S9" s="680"/>
      <c r="T9" s="681"/>
    </row>
    <row r="10" spans="1:24" ht="12.75" customHeight="1">
      <c r="A10" s="766"/>
      <c r="B10" s="767"/>
      <c r="C10" s="767"/>
      <c r="D10" s="767"/>
      <c r="E10" s="767"/>
      <c r="F10" s="767"/>
      <c r="G10" s="767"/>
      <c r="H10" s="767"/>
      <c r="I10" s="767"/>
      <c r="J10" s="767"/>
      <c r="K10" s="767"/>
      <c r="L10" s="767"/>
      <c r="M10" s="767"/>
      <c r="N10" s="767"/>
      <c r="O10" s="767"/>
      <c r="P10" s="767"/>
      <c r="Q10" s="767"/>
      <c r="R10" s="767"/>
      <c r="S10" s="767"/>
      <c r="T10" s="768"/>
    </row>
    <row r="11" spans="1:24" ht="15.75" customHeight="1">
      <c r="A11" s="769" t="s">
        <v>10</v>
      </c>
      <c r="B11" s="765" t="s">
        <v>163</v>
      </c>
      <c r="C11" s="765" t="s">
        <v>72</v>
      </c>
      <c r="D11" s="344" t="s">
        <v>164</v>
      </c>
      <c r="E11" s="765" t="s">
        <v>166</v>
      </c>
      <c r="F11" s="765"/>
      <c r="G11" s="765" t="s">
        <v>26182</v>
      </c>
      <c r="H11" s="765"/>
      <c r="I11" s="765" t="s">
        <v>26183</v>
      </c>
      <c r="J11" s="765"/>
      <c r="K11" s="765" t="s">
        <v>26184</v>
      </c>
      <c r="L11" s="765"/>
      <c r="M11" s="765" t="s">
        <v>26185</v>
      </c>
      <c r="N11" s="765"/>
      <c r="O11" s="765" t="s">
        <v>26186</v>
      </c>
      <c r="P11" s="765"/>
      <c r="Q11" s="765" t="s">
        <v>26187</v>
      </c>
      <c r="R11" s="765"/>
      <c r="S11" s="765" t="s">
        <v>26188</v>
      </c>
      <c r="T11" s="770"/>
    </row>
    <row r="12" spans="1:24" ht="12.75" customHeight="1">
      <c r="A12" s="769"/>
      <c r="B12" s="765"/>
      <c r="C12" s="765"/>
      <c r="D12" s="344" t="s">
        <v>165</v>
      </c>
      <c r="E12" s="344" t="s">
        <v>72</v>
      </c>
      <c r="F12" s="344" t="s">
        <v>165</v>
      </c>
      <c r="G12" s="344" t="s">
        <v>72</v>
      </c>
      <c r="H12" s="344" t="s">
        <v>165</v>
      </c>
      <c r="I12" s="344" t="s">
        <v>72</v>
      </c>
      <c r="J12" s="344" t="s">
        <v>165</v>
      </c>
      <c r="K12" s="344" t="s">
        <v>72</v>
      </c>
      <c r="L12" s="344" t="s">
        <v>165</v>
      </c>
      <c r="M12" s="344" t="s">
        <v>72</v>
      </c>
      <c r="N12" s="344" t="s">
        <v>165</v>
      </c>
      <c r="O12" s="344" t="s">
        <v>72</v>
      </c>
      <c r="P12" s="344" t="s">
        <v>165</v>
      </c>
      <c r="Q12" s="344" t="s">
        <v>72</v>
      </c>
      <c r="R12" s="344" t="s">
        <v>165</v>
      </c>
      <c r="S12" s="344" t="s">
        <v>72</v>
      </c>
      <c r="T12" s="545" t="s">
        <v>165</v>
      </c>
    </row>
    <row r="13" spans="1:24">
      <c r="A13" s="500" t="s">
        <v>22</v>
      </c>
      <c r="B13" s="542" t="str">
        <f>VLOOKUP(A13,'PLANILHA MAIS VANTAJOSA'!$A$11:$L$200,4,FALSE)</f>
        <v>SERVIÇOS PRELIMINARES</v>
      </c>
      <c r="C13" s="122">
        <f>D13/$D$25</f>
        <v>5.9499999999999997E-2</v>
      </c>
      <c r="D13" s="543">
        <f>VLOOKUP(A13,'PLANILHA MAIS VANTAJOSA'!$A$11:$L$200,12,FALSE)</f>
        <v>47173.58</v>
      </c>
      <c r="E13" s="122">
        <v>0.5</v>
      </c>
      <c r="F13" s="543">
        <f>D13*E13</f>
        <v>23586.79</v>
      </c>
      <c r="G13" s="122">
        <v>0.4</v>
      </c>
      <c r="H13" s="543">
        <f>D13*G13</f>
        <v>18869.43</v>
      </c>
      <c r="I13" s="122">
        <v>0.05</v>
      </c>
      <c r="J13" s="543">
        <f>D13*I13</f>
        <v>2358.6799999999998</v>
      </c>
      <c r="K13" s="122">
        <v>0</v>
      </c>
      <c r="L13" s="543">
        <f>D13*K13</f>
        <v>0</v>
      </c>
      <c r="M13" s="122">
        <v>0</v>
      </c>
      <c r="N13" s="543">
        <f>D13*M13</f>
        <v>0</v>
      </c>
      <c r="O13" s="122">
        <v>0</v>
      </c>
      <c r="P13" s="543">
        <f>D13*O13</f>
        <v>0</v>
      </c>
      <c r="Q13" s="122">
        <v>0</v>
      </c>
      <c r="R13" s="543">
        <f>D13*Q13</f>
        <v>0</v>
      </c>
      <c r="S13" s="122">
        <v>0.05</v>
      </c>
      <c r="T13" s="561">
        <f>D13*S13</f>
        <v>2358.6799999999998</v>
      </c>
      <c r="U13" s="562">
        <f>E13+G13+I13+K13+M13+O13+Q13+S13</f>
        <v>1</v>
      </c>
      <c r="V13" s="563">
        <f>F13+H13+J13+L13+N13+P13+R13+T13</f>
        <v>47173.58</v>
      </c>
      <c r="W13" s="5" t="b">
        <f>V13=D13</f>
        <v>1</v>
      </c>
      <c r="X13" s="563">
        <f>V13-D13</f>
        <v>0</v>
      </c>
    </row>
    <row r="14" spans="1:24">
      <c r="A14" s="546" t="s">
        <v>34</v>
      </c>
      <c r="B14" s="540" t="str">
        <f>VLOOKUP(A14,'PLANILHA MAIS VANTAJOSA'!$A$11:$L$200,4,FALSE)</f>
        <v>ADMINISTRAÇÃO LOCAL</v>
      </c>
      <c r="C14" s="125">
        <f t="shared" ref="C14:C24" si="0">D14/$D$25</f>
        <v>3.8100000000000002E-2</v>
      </c>
      <c r="D14" s="169">
        <f>VLOOKUP(A14,'PLANILHA MAIS VANTAJOSA'!$A$11:$L$200,12,FALSE)</f>
        <v>30206.080000000002</v>
      </c>
      <c r="E14" s="123">
        <v>0.125</v>
      </c>
      <c r="F14" s="169">
        <f t="shared" ref="F14:F24" si="1">D14*E14</f>
        <v>3775.76</v>
      </c>
      <c r="G14" s="123">
        <v>0.125</v>
      </c>
      <c r="H14" s="169">
        <f t="shared" ref="H14:H24" si="2">D14*G14</f>
        <v>3775.76</v>
      </c>
      <c r="I14" s="123">
        <v>0.125</v>
      </c>
      <c r="J14" s="169">
        <f t="shared" ref="J14:J24" si="3">D14*I14</f>
        <v>3775.76</v>
      </c>
      <c r="K14" s="123">
        <v>0.125</v>
      </c>
      <c r="L14" s="169">
        <f t="shared" ref="L14:L24" si="4">D14*K14</f>
        <v>3775.76</v>
      </c>
      <c r="M14" s="123">
        <v>0.125</v>
      </c>
      <c r="N14" s="169">
        <f t="shared" ref="N14:N24" si="5">D14*M14</f>
        <v>3775.76</v>
      </c>
      <c r="O14" s="123">
        <v>0.125</v>
      </c>
      <c r="P14" s="169">
        <f t="shared" ref="P14:P24" si="6">D14*O14</f>
        <v>3775.76</v>
      </c>
      <c r="Q14" s="123">
        <v>0.125</v>
      </c>
      <c r="R14" s="169">
        <f t="shared" ref="R14:R24" si="7">D14*Q14</f>
        <v>3775.76</v>
      </c>
      <c r="S14" s="123">
        <v>0.125</v>
      </c>
      <c r="T14" s="548">
        <f t="shared" ref="T14:T24" si="8">D14*S14</f>
        <v>3775.76</v>
      </c>
      <c r="U14" s="562">
        <f t="shared" ref="U14:U24" si="9">E14+G14+I14+K14+M14+O14+Q14+S14</f>
        <v>1</v>
      </c>
      <c r="V14" s="563">
        <f t="shared" ref="V14:V24" si="10">F14+H14+J14+L14+N14+P14+R14+T14</f>
        <v>30206.080000000002</v>
      </c>
      <c r="W14" s="5" t="b">
        <f t="shared" ref="W14:W24" si="11">V14=D14</f>
        <v>1</v>
      </c>
      <c r="X14" s="563">
        <f t="shared" ref="X14:X24" si="12">V14-D14</f>
        <v>0</v>
      </c>
    </row>
    <row r="15" spans="1:24">
      <c r="A15" s="546" t="s">
        <v>37</v>
      </c>
      <c r="B15" s="540" t="str">
        <f>VLOOKUP(A15,'PLANILHA MAIS VANTAJOSA'!$A$11:$L$200,4,FALSE)</f>
        <v>CARGA E TRANSPORTE MANUAL</v>
      </c>
      <c r="C15" s="125">
        <f t="shared" si="0"/>
        <v>2.92E-2</v>
      </c>
      <c r="D15" s="169">
        <f>VLOOKUP(A15,'PLANILHA MAIS VANTAJOSA'!$A$11:$L$200,12,FALSE)</f>
        <v>23164.39</v>
      </c>
      <c r="E15" s="123">
        <v>0.6</v>
      </c>
      <c r="F15" s="169">
        <f t="shared" si="1"/>
        <v>13898.63</v>
      </c>
      <c r="G15" s="123">
        <v>0.15</v>
      </c>
      <c r="H15" s="169">
        <f t="shared" si="2"/>
        <v>3474.66</v>
      </c>
      <c r="I15" s="123">
        <v>0.05</v>
      </c>
      <c r="J15" s="169">
        <f t="shared" si="3"/>
        <v>1158.22</v>
      </c>
      <c r="K15" s="123">
        <v>0.1</v>
      </c>
      <c r="L15" s="169">
        <f t="shared" si="4"/>
        <v>2316.44</v>
      </c>
      <c r="M15" s="123">
        <v>0.1</v>
      </c>
      <c r="N15" s="169">
        <f t="shared" si="5"/>
        <v>2316.44</v>
      </c>
      <c r="O15" s="123">
        <v>0</v>
      </c>
      <c r="P15" s="169">
        <f t="shared" si="6"/>
        <v>0</v>
      </c>
      <c r="Q15" s="123">
        <v>0</v>
      </c>
      <c r="R15" s="169">
        <f t="shared" si="7"/>
        <v>0</v>
      </c>
      <c r="S15" s="123">
        <v>0</v>
      </c>
      <c r="T15" s="548">
        <f t="shared" si="8"/>
        <v>0</v>
      </c>
      <c r="U15" s="562">
        <f t="shared" si="9"/>
        <v>1</v>
      </c>
      <c r="V15" s="563">
        <f t="shared" si="10"/>
        <v>23164.39</v>
      </c>
      <c r="W15" s="5" t="b">
        <f t="shared" si="11"/>
        <v>1</v>
      </c>
      <c r="X15" s="563">
        <f t="shared" si="12"/>
        <v>0</v>
      </c>
    </row>
    <row r="16" spans="1:24">
      <c r="A16" s="547" t="s">
        <v>18145</v>
      </c>
      <c r="B16" s="540" t="str">
        <f>VLOOKUP(A16,'PLANILHA MAIS VANTAJOSA'!$A$11:$L$200,4,FALSE)</f>
        <v>FUNDAÇÃO</v>
      </c>
      <c r="C16" s="125">
        <f t="shared" si="0"/>
        <v>3.5499999999999997E-2</v>
      </c>
      <c r="D16" s="169">
        <f>VLOOKUP(A16,'PLANILHA MAIS VANTAJOSA'!$A$11:$L$200,12,FALSE)</f>
        <v>28141.72</v>
      </c>
      <c r="E16" s="123">
        <v>0.8</v>
      </c>
      <c r="F16" s="169">
        <f t="shared" si="1"/>
        <v>22513.38</v>
      </c>
      <c r="G16" s="123">
        <v>0.2</v>
      </c>
      <c r="H16" s="169">
        <f t="shared" si="2"/>
        <v>5628.34</v>
      </c>
      <c r="I16" s="123">
        <v>0</v>
      </c>
      <c r="J16" s="169">
        <f t="shared" si="3"/>
        <v>0</v>
      </c>
      <c r="K16" s="123">
        <v>0</v>
      </c>
      <c r="L16" s="169">
        <f t="shared" si="4"/>
        <v>0</v>
      </c>
      <c r="M16" s="123">
        <v>0</v>
      </c>
      <c r="N16" s="169">
        <f t="shared" si="5"/>
        <v>0</v>
      </c>
      <c r="O16" s="123">
        <v>0</v>
      </c>
      <c r="P16" s="169">
        <f t="shared" si="6"/>
        <v>0</v>
      </c>
      <c r="Q16" s="123">
        <v>0</v>
      </c>
      <c r="R16" s="169">
        <f t="shared" si="7"/>
        <v>0</v>
      </c>
      <c r="S16" s="123">
        <v>0</v>
      </c>
      <c r="T16" s="548">
        <f t="shared" si="8"/>
        <v>0</v>
      </c>
      <c r="U16" s="562">
        <f t="shared" si="9"/>
        <v>1</v>
      </c>
      <c r="V16" s="563">
        <f t="shared" si="10"/>
        <v>28141.72</v>
      </c>
      <c r="W16" s="5" t="b">
        <f t="shared" si="11"/>
        <v>1</v>
      </c>
      <c r="X16" s="563">
        <f t="shared" si="12"/>
        <v>0</v>
      </c>
    </row>
    <row r="17" spans="1:25" s="345" customFormat="1">
      <c r="A17" s="546" t="s">
        <v>18216</v>
      </c>
      <c r="B17" s="540" t="str">
        <f>VLOOKUP(A17,'PLANILHA MAIS VANTAJOSA'!$A$11:$L$200,4,FALSE)</f>
        <v>ELEVAÇÃO</v>
      </c>
      <c r="C17" s="125">
        <f t="shared" si="0"/>
        <v>9.2999999999999999E-2</v>
      </c>
      <c r="D17" s="169">
        <f>VLOOKUP(A17,'PLANILHA MAIS VANTAJOSA'!$A$11:$L$200,12,FALSE)</f>
        <v>73727.16</v>
      </c>
      <c r="E17" s="123">
        <v>0.42</v>
      </c>
      <c r="F17" s="169">
        <f t="shared" si="1"/>
        <v>30965.41</v>
      </c>
      <c r="G17" s="123">
        <v>0.2</v>
      </c>
      <c r="H17" s="169">
        <f t="shared" si="2"/>
        <v>14745.43</v>
      </c>
      <c r="I17" s="123">
        <v>0.2</v>
      </c>
      <c r="J17" s="169">
        <f t="shared" si="3"/>
        <v>14745.43</v>
      </c>
      <c r="K17" s="123">
        <v>0.18</v>
      </c>
      <c r="L17" s="169">
        <f t="shared" si="4"/>
        <v>13270.89</v>
      </c>
      <c r="M17" s="123">
        <v>0</v>
      </c>
      <c r="N17" s="169">
        <f t="shared" si="5"/>
        <v>0</v>
      </c>
      <c r="O17" s="123">
        <v>0</v>
      </c>
      <c r="P17" s="169">
        <f t="shared" si="6"/>
        <v>0</v>
      </c>
      <c r="Q17" s="123">
        <v>0</v>
      </c>
      <c r="R17" s="169">
        <f t="shared" si="7"/>
        <v>0</v>
      </c>
      <c r="S17" s="123">
        <v>0</v>
      </c>
      <c r="T17" s="548">
        <f t="shared" si="8"/>
        <v>0</v>
      </c>
      <c r="U17" s="562">
        <f t="shared" si="9"/>
        <v>1</v>
      </c>
      <c r="V17" s="563">
        <f t="shared" si="10"/>
        <v>73727.16</v>
      </c>
      <c r="W17" s="5" t="b">
        <f t="shared" si="11"/>
        <v>1</v>
      </c>
      <c r="X17" s="563">
        <f t="shared" si="12"/>
        <v>0</v>
      </c>
      <c r="Y17" s="5"/>
    </row>
    <row r="18" spans="1:25" s="345" customFormat="1">
      <c r="A18" s="549" t="s">
        <v>18236</v>
      </c>
      <c r="B18" s="540" t="str">
        <f>VLOOKUP(A18,'PLANILHA MAIS VANTAJOSA'!$A$11:$L$200,4,FALSE)</f>
        <v>PISO</v>
      </c>
      <c r="C18" s="125">
        <f t="shared" si="0"/>
        <v>0.19220000000000001</v>
      </c>
      <c r="D18" s="169">
        <f>VLOOKUP(A18,'PLANILHA MAIS VANTAJOSA'!$A$11:$L$200,12,FALSE)</f>
        <v>152435.03</v>
      </c>
      <c r="E18" s="123">
        <v>0</v>
      </c>
      <c r="F18" s="169">
        <f t="shared" si="1"/>
        <v>0</v>
      </c>
      <c r="G18" s="123">
        <v>0.2</v>
      </c>
      <c r="H18" s="169">
        <f t="shared" si="2"/>
        <v>30487.01</v>
      </c>
      <c r="I18" s="123">
        <v>0.3</v>
      </c>
      <c r="J18" s="169">
        <f t="shared" si="3"/>
        <v>45730.51</v>
      </c>
      <c r="K18" s="123">
        <v>0.2</v>
      </c>
      <c r="L18" s="169">
        <f t="shared" si="4"/>
        <v>30487.01</v>
      </c>
      <c r="M18" s="123">
        <v>0.1</v>
      </c>
      <c r="N18" s="169">
        <f t="shared" si="5"/>
        <v>15243.5</v>
      </c>
      <c r="O18" s="123">
        <v>0.1</v>
      </c>
      <c r="P18" s="169">
        <f t="shared" si="6"/>
        <v>15243.5</v>
      </c>
      <c r="Q18" s="123">
        <v>0.1</v>
      </c>
      <c r="R18" s="169">
        <f t="shared" si="7"/>
        <v>15243.5</v>
      </c>
      <c r="S18" s="123">
        <v>0</v>
      </c>
      <c r="T18" s="548">
        <f t="shared" si="8"/>
        <v>0</v>
      </c>
      <c r="U18" s="562">
        <f t="shared" si="9"/>
        <v>1</v>
      </c>
      <c r="V18" s="563">
        <f t="shared" si="10"/>
        <v>152435.03</v>
      </c>
      <c r="W18" s="5" t="b">
        <f t="shared" si="11"/>
        <v>1</v>
      </c>
      <c r="X18" s="563">
        <f t="shared" si="12"/>
        <v>0</v>
      </c>
      <c r="Y18" s="5"/>
    </row>
    <row r="19" spans="1:25" s="345" customFormat="1">
      <c r="A19" s="549" t="s">
        <v>18241</v>
      </c>
      <c r="B19" s="540" t="str">
        <f>VLOOKUP(A19,'PLANILHA MAIS VANTAJOSA'!$A$11:$L$200,4,FALSE)</f>
        <v>PAREDES</v>
      </c>
      <c r="C19" s="125">
        <f t="shared" si="0"/>
        <v>0.124</v>
      </c>
      <c r="D19" s="169">
        <f>VLOOKUP(A19,'PLANILHA MAIS VANTAJOSA'!$A$11:$L$200,12,FALSE)</f>
        <v>98354.79</v>
      </c>
      <c r="E19" s="123">
        <v>0</v>
      </c>
      <c r="F19" s="169">
        <f t="shared" si="1"/>
        <v>0</v>
      </c>
      <c r="G19" s="123">
        <v>0.13</v>
      </c>
      <c r="H19" s="169">
        <f t="shared" si="2"/>
        <v>12786.12</v>
      </c>
      <c r="I19" s="123">
        <v>0.12</v>
      </c>
      <c r="J19" s="169">
        <f t="shared" si="3"/>
        <v>11802.57</v>
      </c>
      <c r="K19" s="123">
        <v>0.15</v>
      </c>
      <c r="L19" s="169">
        <f t="shared" si="4"/>
        <v>14753.22</v>
      </c>
      <c r="M19" s="123">
        <v>0.3</v>
      </c>
      <c r="N19" s="169">
        <f t="shared" si="5"/>
        <v>29506.44</v>
      </c>
      <c r="O19" s="123">
        <v>0.2</v>
      </c>
      <c r="P19" s="169">
        <f t="shared" si="6"/>
        <v>19670.96</v>
      </c>
      <c r="Q19" s="123">
        <v>0.1</v>
      </c>
      <c r="R19" s="169">
        <f t="shared" si="7"/>
        <v>9835.48</v>
      </c>
      <c r="S19" s="123">
        <v>0</v>
      </c>
      <c r="T19" s="548">
        <f t="shared" si="8"/>
        <v>0</v>
      </c>
      <c r="U19" s="562">
        <f t="shared" si="9"/>
        <v>1</v>
      </c>
      <c r="V19" s="563">
        <f t="shared" si="10"/>
        <v>98354.79</v>
      </c>
      <c r="W19" s="5" t="b">
        <f t="shared" si="11"/>
        <v>1</v>
      </c>
      <c r="X19" s="563">
        <f t="shared" si="12"/>
        <v>0</v>
      </c>
      <c r="Y19" s="5"/>
    </row>
    <row r="20" spans="1:25" s="345" customFormat="1">
      <c r="A20" s="549" t="s">
        <v>18254</v>
      </c>
      <c r="B20" s="540" t="str">
        <f>VLOOKUP(A20,'PLANILHA MAIS VANTAJOSA'!$A$11:$L$200,4,FALSE)</f>
        <v>ESQUADRIAS DE MADEIRA / METÁLICA</v>
      </c>
      <c r="C20" s="125">
        <f t="shared" si="0"/>
        <v>0.10580000000000001</v>
      </c>
      <c r="D20" s="169">
        <f>VLOOKUP(A20,'PLANILHA MAIS VANTAJOSA'!$A$11:$L$200,12,FALSE)</f>
        <v>83880.88</v>
      </c>
      <c r="E20" s="123">
        <v>0</v>
      </c>
      <c r="F20" s="169">
        <f t="shared" si="1"/>
        <v>0</v>
      </c>
      <c r="G20" s="123">
        <v>0</v>
      </c>
      <c r="H20" s="169">
        <f t="shared" si="2"/>
        <v>0</v>
      </c>
      <c r="I20" s="123">
        <v>0</v>
      </c>
      <c r="J20" s="169">
        <f t="shared" si="3"/>
        <v>0</v>
      </c>
      <c r="K20" s="123">
        <v>0</v>
      </c>
      <c r="L20" s="169">
        <f t="shared" si="4"/>
        <v>0</v>
      </c>
      <c r="M20" s="123">
        <v>0.2</v>
      </c>
      <c r="N20" s="169">
        <f t="shared" si="5"/>
        <v>16776.18</v>
      </c>
      <c r="O20" s="123">
        <v>0.25</v>
      </c>
      <c r="P20" s="169">
        <f t="shared" si="6"/>
        <v>20970.22</v>
      </c>
      <c r="Q20" s="123">
        <v>0.25</v>
      </c>
      <c r="R20" s="169">
        <f t="shared" si="7"/>
        <v>20970.22</v>
      </c>
      <c r="S20" s="123">
        <v>0.3</v>
      </c>
      <c r="T20" s="548">
        <f t="shared" si="8"/>
        <v>25164.26</v>
      </c>
      <c r="U20" s="562">
        <f t="shared" si="9"/>
        <v>1</v>
      </c>
      <c r="V20" s="563">
        <f t="shared" si="10"/>
        <v>83880.88</v>
      </c>
      <c r="W20" s="5" t="b">
        <f t="shared" si="11"/>
        <v>1</v>
      </c>
      <c r="X20" s="563">
        <f t="shared" si="12"/>
        <v>0</v>
      </c>
      <c r="Y20" s="5"/>
    </row>
    <row r="21" spans="1:25" s="345" customFormat="1">
      <c r="A21" s="549" t="s">
        <v>18286</v>
      </c>
      <c r="B21" s="540" t="str">
        <f>VLOOKUP(A21,'PLANILHA MAIS VANTAJOSA'!$A$11:$L$200,4,FALSE)</f>
        <v>COBERTA</v>
      </c>
      <c r="C21" s="125">
        <f t="shared" si="0"/>
        <v>0.19939999999999999</v>
      </c>
      <c r="D21" s="169">
        <f>VLOOKUP(A21,'PLANILHA MAIS VANTAJOSA'!$A$11:$L$200,12,FALSE)</f>
        <v>158130.65</v>
      </c>
      <c r="E21" s="123">
        <v>0</v>
      </c>
      <c r="F21" s="169">
        <f t="shared" si="1"/>
        <v>0</v>
      </c>
      <c r="G21" s="123">
        <v>7.0000000000000007E-2</v>
      </c>
      <c r="H21" s="169">
        <f t="shared" si="2"/>
        <v>11069.15</v>
      </c>
      <c r="I21" s="123">
        <v>0.14000000000000001</v>
      </c>
      <c r="J21" s="169">
        <f t="shared" si="3"/>
        <v>22138.29</v>
      </c>
      <c r="K21" s="123">
        <v>0.2</v>
      </c>
      <c r="L21" s="169">
        <f t="shared" si="4"/>
        <v>31626.13</v>
      </c>
      <c r="M21" s="123">
        <v>0.17</v>
      </c>
      <c r="N21" s="169">
        <f t="shared" si="5"/>
        <v>26882.21</v>
      </c>
      <c r="O21" s="123">
        <v>0.23</v>
      </c>
      <c r="P21" s="169">
        <f t="shared" si="6"/>
        <v>36370.050000000003</v>
      </c>
      <c r="Q21" s="123">
        <v>0.19</v>
      </c>
      <c r="R21" s="169">
        <f t="shared" si="7"/>
        <v>30044.82</v>
      </c>
      <c r="S21" s="123">
        <v>0</v>
      </c>
      <c r="T21" s="548">
        <f t="shared" si="8"/>
        <v>0</v>
      </c>
      <c r="U21" s="562">
        <f t="shared" si="9"/>
        <v>1</v>
      </c>
      <c r="V21" s="563">
        <f t="shared" si="10"/>
        <v>158130.65</v>
      </c>
      <c r="W21" s="5" t="b">
        <f t="shared" si="11"/>
        <v>1</v>
      </c>
      <c r="X21" s="563">
        <f t="shared" si="12"/>
        <v>0</v>
      </c>
      <c r="Y21" s="5"/>
    </row>
    <row r="22" spans="1:25" s="345" customFormat="1">
      <c r="A22" s="549" t="s">
        <v>18322</v>
      </c>
      <c r="B22" s="540" t="str">
        <f>VLOOKUP(A22,'PLANILHA MAIS VANTAJOSA'!$A$11:$L$200,4,FALSE)</f>
        <v>INSTALAÇÕES ELÉTRICA</v>
      </c>
      <c r="C22" s="125">
        <f t="shared" si="0"/>
        <v>4.9399999999999999E-2</v>
      </c>
      <c r="D22" s="169">
        <f>VLOOKUP(A22,'PLANILHA MAIS VANTAJOSA'!$A$11:$L$200,12,FALSE)</f>
        <v>39194.57</v>
      </c>
      <c r="E22" s="123">
        <v>0</v>
      </c>
      <c r="F22" s="169">
        <f t="shared" si="1"/>
        <v>0</v>
      </c>
      <c r="G22" s="123">
        <v>0</v>
      </c>
      <c r="H22" s="169">
        <f t="shared" si="2"/>
        <v>0</v>
      </c>
      <c r="I22" s="123">
        <v>0</v>
      </c>
      <c r="J22" s="169">
        <f t="shared" si="3"/>
        <v>0</v>
      </c>
      <c r="K22" s="123">
        <v>0</v>
      </c>
      <c r="L22" s="169">
        <f t="shared" si="4"/>
        <v>0</v>
      </c>
      <c r="M22" s="123">
        <v>0.06</v>
      </c>
      <c r="N22" s="169">
        <f t="shared" si="5"/>
        <v>2351.67</v>
      </c>
      <c r="O22" s="123">
        <v>0.06</v>
      </c>
      <c r="P22" s="169">
        <f t="shared" si="6"/>
        <v>2351.67</v>
      </c>
      <c r="Q22" s="123">
        <v>0.15</v>
      </c>
      <c r="R22" s="169">
        <f t="shared" si="7"/>
        <v>5879.19</v>
      </c>
      <c r="S22" s="123">
        <v>0.73</v>
      </c>
      <c r="T22" s="548">
        <f t="shared" si="8"/>
        <v>28612.04</v>
      </c>
      <c r="U22" s="562">
        <f t="shared" si="9"/>
        <v>1</v>
      </c>
      <c r="V22" s="563">
        <f t="shared" si="10"/>
        <v>39194.57</v>
      </c>
      <c r="W22" s="5" t="b">
        <f t="shared" si="11"/>
        <v>1</v>
      </c>
      <c r="X22" s="563">
        <f t="shared" si="12"/>
        <v>0</v>
      </c>
      <c r="Y22" s="5"/>
    </row>
    <row r="23" spans="1:25" s="345" customFormat="1">
      <c r="A23" s="549" t="s">
        <v>26015</v>
      </c>
      <c r="B23" s="540" t="str">
        <f>VLOOKUP(A23,'PLANILHA MAIS VANTAJOSA'!$A$11:$L$200,4,FALSE)</f>
        <v>INSTALAÇÕES HIDROSSANITÁRIAS</v>
      </c>
      <c r="C23" s="123">
        <f t="shared" si="0"/>
        <v>6.4399999999999999E-2</v>
      </c>
      <c r="D23" s="169">
        <f>VLOOKUP(A23,'PLANILHA MAIS VANTAJOSA'!$A$11:$L$200,12,FALSE)</f>
        <v>51048.54</v>
      </c>
      <c r="E23" s="123">
        <v>0</v>
      </c>
      <c r="F23" s="169">
        <f t="shared" si="1"/>
        <v>0</v>
      </c>
      <c r="G23" s="123">
        <v>0</v>
      </c>
      <c r="H23" s="169">
        <f t="shared" si="2"/>
        <v>0</v>
      </c>
      <c r="I23" s="123">
        <v>0</v>
      </c>
      <c r="J23" s="169">
        <f t="shared" si="3"/>
        <v>0</v>
      </c>
      <c r="K23" s="123">
        <v>0.04</v>
      </c>
      <c r="L23" s="169">
        <f t="shared" si="4"/>
        <v>2041.94</v>
      </c>
      <c r="M23" s="123">
        <v>0.04</v>
      </c>
      <c r="N23" s="169">
        <f t="shared" si="5"/>
        <v>2041.94</v>
      </c>
      <c r="O23" s="123">
        <v>0.04</v>
      </c>
      <c r="P23" s="169">
        <f t="shared" si="6"/>
        <v>2041.94</v>
      </c>
      <c r="Q23" s="123">
        <v>0.18</v>
      </c>
      <c r="R23" s="169">
        <f t="shared" si="7"/>
        <v>9188.74</v>
      </c>
      <c r="S23" s="123">
        <v>0.7</v>
      </c>
      <c r="T23" s="548">
        <f t="shared" si="8"/>
        <v>35733.980000000003</v>
      </c>
      <c r="U23" s="562">
        <f t="shared" si="9"/>
        <v>1</v>
      </c>
      <c r="V23" s="563">
        <f t="shared" si="10"/>
        <v>51048.54</v>
      </c>
      <c r="W23" s="5" t="b">
        <f t="shared" si="11"/>
        <v>1</v>
      </c>
      <c r="X23" s="563">
        <f t="shared" si="12"/>
        <v>0</v>
      </c>
      <c r="Y23" s="5"/>
    </row>
    <row r="24" spans="1:25" s="345" customFormat="1">
      <c r="A24" s="550" t="s">
        <v>26096</v>
      </c>
      <c r="B24" s="541" t="str">
        <f>VLOOKUP(A24,'PLANILHA MAIS VANTAJOSA'!$A$11:$L$200,4,FALSE)</f>
        <v>SISTEMA DE INSTALAÇÃO DO AR-CONDICIONADO</v>
      </c>
      <c r="C24" s="123">
        <f t="shared" si="0"/>
        <v>9.4999999999999998E-3</v>
      </c>
      <c r="D24" s="539">
        <f>VLOOKUP(A24,'PLANILHA MAIS VANTAJOSA'!$A$11:$L$200,12,FALSE)</f>
        <v>7498.81</v>
      </c>
      <c r="E24" s="538">
        <v>0</v>
      </c>
      <c r="F24" s="539">
        <f t="shared" si="1"/>
        <v>0</v>
      </c>
      <c r="G24" s="538">
        <v>0</v>
      </c>
      <c r="H24" s="539">
        <f t="shared" si="2"/>
        <v>0</v>
      </c>
      <c r="I24" s="538">
        <v>0</v>
      </c>
      <c r="J24" s="539">
        <f t="shared" si="3"/>
        <v>0</v>
      </c>
      <c r="K24" s="538">
        <v>0</v>
      </c>
      <c r="L24" s="539">
        <f t="shared" si="4"/>
        <v>0</v>
      </c>
      <c r="M24" s="538">
        <v>0</v>
      </c>
      <c r="N24" s="539">
        <f t="shared" si="5"/>
        <v>0</v>
      </c>
      <c r="O24" s="538">
        <v>0</v>
      </c>
      <c r="P24" s="539">
        <f t="shared" si="6"/>
        <v>0</v>
      </c>
      <c r="Q24" s="538">
        <v>0.4</v>
      </c>
      <c r="R24" s="539">
        <f t="shared" si="7"/>
        <v>2999.52</v>
      </c>
      <c r="S24" s="538">
        <v>0.6</v>
      </c>
      <c r="T24" s="551">
        <f t="shared" si="8"/>
        <v>4499.29</v>
      </c>
      <c r="U24" s="562">
        <f t="shared" si="9"/>
        <v>1</v>
      </c>
      <c r="V24" s="563">
        <f t="shared" si="10"/>
        <v>7498.81</v>
      </c>
      <c r="W24" s="5" t="b">
        <f t="shared" si="11"/>
        <v>1</v>
      </c>
      <c r="X24" s="563">
        <f t="shared" si="12"/>
        <v>0</v>
      </c>
      <c r="Y24" s="5"/>
    </row>
    <row r="25" spans="1:25">
      <c r="A25" s="552"/>
      <c r="B25" s="88" t="s">
        <v>23</v>
      </c>
      <c r="C25" s="90">
        <f>SUM(C13:C24)</f>
        <v>1</v>
      </c>
      <c r="D25" s="91">
        <f>SUM(D13:D24)</f>
        <v>792956.2</v>
      </c>
      <c r="E25" s="92">
        <f>F25/$D$25</f>
        <v>0.1195</v>
      </c>
      <c r="F25" s="91">
        <f>SUM(F13:F24)</f>
        <v>94739.97</v>
      </c>
      <c r="G25" s="92">
        <f>H25/$D$25</f>
        <v>0.12720000000000001</v>
      </c>
      <c r="H25" s="91">
        <f>SUM(H13:H24)</f>
        <v>100835.9</v>
      </c>
      <c r="I25" s="92">
        <f>J25/$D$25</f>
        <v>0.1283</v>
      </c>
      <c r="J25" s="91">
        <f>SUM(J13:J24)</f>
        <v>101709.46</v>
      </c>
      <c r="K25" s="92">
        <f>L25/$D$25</f>
        <v>0.1239</v>
      </c>
      <c r="L25" s="91">
        <f>SUM(L13:L24)</f>
        <v>98271.39</v>
      </c>
      <c r="M25" s="92">
        <f>N25/$D$25</f>
        <v>0.12470000000000001</v>
      </c>
      <c r="N25" s="91">
        <f>SUM(N13:N24)</f>
        <v>98894.14</v>
      </c>
      <c r="O25" s="92">
        <f>P25/$D$25</f>
        <v>0.12659999999999999</v>
      </c>
      <c r="P25" s="91">
        <f>SUM(P13:P24)</f>
        <v>100424.1</v>
      </c>
      <c r="Q25" s="92">
        <f>R25/$D$25</f>
        <v>0.1235</v>
      </c>
      <c r="R25" s="91">
        <f>SUM(R13:R24)</f>
        <v>97937.23</v>
      </c>
      <c r="S25" s="92">
        <f>T25/$D$25</f>
        <v>0.1263</v>
      </c>
      <c r="T25" s="553">
        <f>SUM(T13:T24)</f>
        <v>100144.01</v>
      </c>
    </row>
    <row r="26" spans="1:25" ht="15.75" thickBot="1">
      <c r="A26" s="554"/>
      <c r="B26" s="555" t="s">
        <v>167</v>
      </c>
      <c r="C26" s="556">
        <v>1</v>
      </c>
      <c r="D26" s="557">
        <f>D25</f>
        <v>792956.2</v>
      </c>
      <c r="E26" s="564">
        <f>F26/$D$26</f>
        <v>0.1195</v>
      </c>
      <c r="F26" s="557">
        <f>F25</f>
        <v>94739.97</v>
      </c>
      <c r="G26" s="564">
        <f>H26/$D$26</f>
        <v>0.24660000000000001</v>
      </c>
      <c r="H26" s="557">
        <f>H25+F26</f>
        <v>195575.87</v>
      </c>
      <c r="I26" s="564">
        <f>J26/$D$26</f>
        <v>0.37490000000000001</v>
      </c>
      <c r="J26" s="557">
        <f>J25+H26</f>
        <v>297285.33</v>
      </c>
      <c r="K26" s="564">
        <f>L26/$D$26</f>
        <v>0.49880000000000002</v>
      </c>
      <c r="L26" s="557">
        <f>L25+J26</f>
        <v>395556.72</v>
      </c>
      <c r="M26" s="564">
        <f>N26/$D$26</f>
        <v>0.62360000000000004</v>
      </c>
      <c r="N26" s="557">
        <f>N25+L26</f>
        <v>494450.86</v>
      </c>
      <c r="O26" s="564">
        <f>P26/$D$26</f>
        <v>0.75019999999999998</v>
      </c>
      <c r="P26" s="557">
        <f>P25+N26</f>
        <v>594874.96</v>
      </c>
      <c r="Q26" s="564">
        <f>R26/$D$26</f>
        <v>0.87370000000000003</v>
      </c>
      <c r="R26" s="557">
        <f>R25+P26</f>
        <v>692812.19</v>
      </c>
      <c r="S26" s="564">
        <f>T26/$D$26</f>
        <v>1</v>
      </c>
      <c r="T26" s="565">
        <f>T25+R26</f>
        <v>792956.2</v>
      </c>
      <c r="V26" s="563">
        <f>D26</f>
        <v>792956.2</v>
      </c>
      <c r="W26" s="5" t="b">
        <f>T26=V26</f>
        <v>1</v>
      </c>
      <c r="X26" s="563">
        <f>T26-D26</f>
        <v>0</v>
      </c>
    </row>
    <row r="28" spans="1:25">
      <c r="D28" s="563">
        <f>'PLANILHA MAIS VANTAJOSA'!L201</f>
        <v>792956.2</v>
      </c>
    </row>
    <row r="29" spans="1:25">
      <c r="D29" s="5" t="b">
        <f>D25=D28</f>
        <v>1</v>
      </c>
    </row>
  </sheetData>
  <mergeCells count="26">
    <mergeCell ref="A1:T4"/>
    <mergeCell ref="A11:A12"/>
    <mergeCell ref="B11:B12"/>
    <mergeCell ref="C11:C12"/>
    <mergeCell ref="E11:F11"/>
    <mergeCell ref="A5:B5"/>
    <mergeCell ref="A6:B6"/>
    <mergeCell ref="A7:T7"/>
    <mergeCell ref="S11:T11"/>
    <mergeCell ref="G11:H11"/>
    <mergeCell ref="I11:J11"/>
    <mergeCell ref="K11:L11"/>
    <mergeCell ref="M11:N11"/>
    <mergeCell ref="O11:P11"/>
    <mergeCell ref="K5:R5"/>
    <mergeCell ref="K6:R6"/>
    <mergeCell ref="C5:J5"/>
    <mergeCell ref="C6:J6"/>
    <mergeCell ref="Q11:R11"/>
    <mergeCell ref="A10:T10"/>
    <mergeCell ref="A8:B8"/>
    <mergeCell ref="A9:B9"/>
    <mergeCell ref="K8:T8"/>
    <mergeCell ref="K9:T9"/>
    <mergeCell ref="C8:J8"/>
    <mergeCell ref="C9:J9"/>
  </mergeCells>
  <pageMargins left="0.78740157480314965" right="0.59055118110236227" top="0.78740157480314965" bottom="0.59055118110236227" header="0.31496062992125984" footer="0.31496062992125984"/>
  <pageSetup paperSize="9" scale="45" orientation="portrait" horizontalDpi="360" verticalDpi="360" r:id="rId1"/>
  <headerFooter>
    <oddFooter>&amp;L&amp;12Responsável pelo Orçamento
WANDELIANA TOMAZ F. DA SILVA SANTANA
Engenheira Civil
CREA-PE nº 181861079-5&amp;R&amp;12Prefeitura de São Lourenço da Mata
          TARCÍSIO CRUZ MUNIZ
     Secretário de Infraestrutura
              Matrícula: 478163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
  <sheetViews>
    <sheetView view="pageBreakPreview" topLeftCell="A22" zoomScale="80" zoomScaleNormal="100" zoomScaleSheetLayoutView="80" workbookViewId="0">
      <selection activeCell="F29" sqref="F29"/>
    </sheetView>
  </sheetViews>
  <sheetFormatPr defaultColWidth="12.28515625" defaultRowHeight="14.25"/>
  <cols>
    <col min="1" max="1" width="32" style="98" customWidth="1"/>
    <col min="2" max="2" width="25.5703125" style="98" customWidth="1"/>
    <col min="3" max="3" width="2" style="98" customWidth="1"/>
    <col min="4" max="4" width="76.7109375" style="98" customWidth="1"/>
    <col min="5" max="5" width="23.7109375" style="98" customWidth="1"/>
    <col min="6" max="256" width="12.28515625" style="52"/>
    <col min="257" max="257" width="32" style="52" customWidth="1"/>
    <col min="258" max="258" width="25.5703125" style="52" customWidth="1"/>
    <col min="259" max="259" width="2" style="52" customWidth="1"/>
    <col min="260" max="260" width="78" style="52" customWidth="1"/>
    <col min="261" max="261" width="23.7109375" style="52" customWidth="1"/>
    <col min="262" max="512" width="12.28515625" style="52"/>
    <col min="513" max="513" width="32" style="52" customWidth="1"/>
    <col min="514" max="514" width="25.5703125" style="52" customWidth="1"/>
    <col min="515" max="515" width="2" style="52" customWidth="1"/>
    <col min="516" max="516" width="78" style="52" customWidth="1"/>
    <col min="517" max="517" width="23.7109375" style="52" customWidth="1"/>
    <col min="518" max="768" width="12.28515625" style="52"/>
    <col min="769" max="769" width="32" style="52" customWidth="1"/>
    <col min="770" max="770" width="25.5703125" style="52" customWidth="1"/>
    <col min="771" max="771" width="2" style="52" customWidth="1"/>
    <col min="772" max="772" width="78" style="52" customWidth="1"/>
    <col min="773" max="773" width="23.7109375" style="52" customWidth="1"/>
    <col min="774" max="1024" width="12.28515625" style="52"/>
    <col min="1025" max="1025" width="32" style="52" customWidth="1"/>
    <col min="1026" max="1026" width="25.5703125" style="52" customWidth="1"/>
    <col min="1027" max="1027" width="2" style="52" customWidth="1"/>
    <col min="1028" max="1028" width="78" style="52" customWidth="1"/>
    <col min="1029" max="1029" width="23.7109375" style="52" customWidth="1"/>
    <col min="1030" max="1280" width="12.28515625" style="52"/>
    <col min="1281" max="1281" width="32" style="52" customWidth="1"/>
    <col min="1282" max="1282" width="25.5703125" style="52" customWidth="1"/>
    <col min="1283" max="1283" width="2" style="52" customWidth="1"/>
    <col min="1284" max="1284" width="78" style="52" customWidth="1"/>
    <col min="1285" max="1285" width="23.7109375" style="52" customWidth="1"/>
    <col min="1286" max="1536" width="12.28515625" style="52"/>
    <col min="1537" max="1537" width="32" style="52" customWidth="1"/>
    <col min="1538" max="1538" width="25.5703125" style="52" customWidth="1"/>
    <col min="1539" max="1539" width="2" style="52" customWidth="1"/>
    <col min="1540" max="1540" width="78" style="52" customWidth="1"/>
    <col min="1541" max="1541" width="23.7109375" style="52" customWidth="1"/>
    <col min="1542" max="1792" width="12.28515625" style="52"/>
    <col min="1793" max="1793" width="32" style="52" customWidth="1"/>
    <col min="1794" max="1794" width="25.5703125" style="52" customWidth="1"/>
    <col min="1795" max="1795" width="2" style="52" customWidth="1"/>
    <col min="1796" max="1796" width="78" style="52" customWidth="1"/>
    <col min="1797" max="1797" width="23.7109375" style="52" customWidth="1"/>
    <col min="1798" max="2048" width="12.28515625" style="52"/>
    <col min="2049" max="2049" width="32" style="52" customWidth="1"/>
    <col min="2050" max="2050" width="25.5703125" style="52" customWidth="1"/>
    <col min="2051" max="2051" width="2" style="52" customWidth="1"/>
    <col min="2052" max="2052" width="78" style="52" customWidth="1"/>
    <col min="2053" max="2053" width="23.7109375" style="52" customWidth="1"/>
    <col min="2054" max="2304" width="12.28515625" style="52"/>
    <col min="2305" max="2305" width="32" style="52" customWidth="1"/>
    <col min="2306" max="2306" width="25.5703125" style="52" customWidth="1"/>
    <col min="2307" max="2307" width="2" style="52" customWidth="1"/>
    <col min="2308" max="2308" width="78" style="52" customWidth="1"/>
    <col min="2309" max="2309" width="23.7109375" style="52" customWidth="1"/>
    <col min="2310" max="2560" width="12.28515625" style="52"/>
    <col min="2561" max="2561" width="32" style="52" customWidth="1"/>
    <col min="2562" max="2562" width="25.5703125" style="52" customWidth="1"/>
    <col min="2563" max="2563" width="2" style="52" customWidth="1"/>
    <col min="2564" max="2564" width="78" style="52" customWidth="1"/>
    <col min="2565" max="2565" width="23.7109375" style="52" customWidth="1"/>
    <col min="2566" max="2816" width="12.28515625" style="52"/>
    <col min="2817" max="2817" width="32" style="52" customWidth="1"/>
    <col min="2818" max="2818" width="25.5703125" style="52" customWidth="1"/>
    <col min="2819" max="2819" width="2" style="52" customWidth="1"/>
    <col min="2820" max="2820" width="78" style="52" customWidth="1"/>
    <col min="2821" max="2821" width="23.7109375" style="52" customWidth="1"/>
    <col min="2822" max="3072" width="12.28515625" style="52"/>
    <col min="3073" max="3073" width="32" style="52" customWidth="1"/>
    <col min="3074" max="3074" width="25.5703125" style="52" customWidth="1"/>
    <col min="3075" max="3075" width="2" style="52" customWidth="1"/>
    <col min="3076" max="3076" width="78" style="52" customWidth="1"/>
    <col min="3077" max="3077" width="23.7109375" style="52" customWidth="1"/>
    <col min="3078" max="3328" width="12.28515625" style="52"/>
    <col min="3329" max="3329" width="32" style="52" customWidth="1"/>
    <col min="3330" max="3330" width="25.5703125" style="52" customWidth="1"/>
    <col min="3331" max="3331" width="2" style="52" customWidth="1"/>
    <col min="3332" max="3332" width="78" style="52" customWidth="1"/>
    <col min="3333" max="3333" width="23.7109375" style="52" customWidth="1"/>
    <col min="3334" max="3584" width="12.28515625" style="52"/>
    <col min="3585" max="3585" width="32" style="52" customWidth="1"/>
    <col min="3586" max="3586" width="25.5703125" style="52" customWidth="1"/>
    <col min="3587" max="3587" width="2" style="52" customWidth="1"/>
    <col min="3588" max="3588" width="78" style="52" customWidth="1"/>
    <col min="3589" max="3589" width="23.7109375" style="52" customWidth="1"/>
    <col min="3590" max="3840" width="12.28515625" style="52"/>
    <col min="3841" max="3841" width="32" style="52" customWidth="1"/>
    <col min="3842" max="3842" width="25.5703125" style="52" customWidth="1"/>
    <col min="3843" max="3843" width="2" style="52" customWidth="1"/>
    <col min="3844" max="3844" width="78" style="52" customWidth="1"/>
    <col min="3845" max="3845" width="23.7109375" style="52" customWidth="1"/>
    <col min="3846" max="4096" width="12.28515625" style="52"/>
    <col min="4097" max="4097" width="32" style="52" customWidth="1"/>
    <col min="4098" max="4098" width="25.5703125" style="52" customWidth="1"/>
    <col min="4099" max="4099" width="2" style="52" customWidth="1"/>
    <col min="4100" max="4100" width="78" style="52" customWidth="1"/>
    <col min="4101" max="4101" width="23.7109375" style="52" customWidth="1"/>
    <col min="4102" max="4352" width="12.28515625" style="52"/>
    <col min="4353" max="4353" width="32" style="52" customWidth="1"/>
    <col min="4354" max="4354" width="25.5703125" style="52" customWidth="1"/>
    <col min="4355" max="4355" width="2" style="52" customWidth="1"/>
    <col min="4356" max="4356" width="78" style="52" customWidth="1"/>
    <col min="4357" max="4357" width="23.7109375" style="52" customWidth="1"/>
    <col min="4358" max="4608" width="12.28515625" style="52"/>
    <col min="4609" max="4609" width="32" style="52" customWidth="1"/>
    <col min="4610" max="4610" width="25.5703125" style="52" customWidth="1"/>
    <col min="4611" max="4611" width="2" style="52" customWidth="1"/>
    <col min="4612" max="4612" width="78" style="52" customWidth="1"/>
    <col min="4613" max="4613" width="23.7109375" style="52" customWidth="1"/>
    <col min="4614" max="4864" width="12.28515625" style="52"/>
    <col min="4865" max="4865" width="32" style="52" customWidth="1"/>
    <col min="4866" max="4866" width="25.5703125" style="52" customWidth="1"/>
    <col min="4867" max="4867" width="2" style="52" customWidth="1"/>
    <col min="4868" max="4868" width="78" style="52" customWidth="1"/>
    <col min="4869" max="4869" width="23.7109375" style="52" customWidth="1"/>
    <col min="4870" max="5120" width="12.28515625" style="52"/>
    <col min="5121" max="5121" width="32" style="52" customWidth="1"/>
    <col min="5122" max="5122" width="25.5703125" style="52" customWidth="1"/>
    <col min="5123" max="5123" width="2" style="52" customWidth="1"/>
    <col min="5124" max="5124" width="78" style="52" customWidth="1"/>
    <col min="5125" max="5125" width="23.7109375" style="52" customWidth="1"/>
    <col min="5126" max="5376" width="12.28515625" style="52"/>
    <col min="5377" max="5377" width="32" style="52" customWidth="1"/>
    <col min="5378" max="5378" width="25.5703125" style="52" customWidth="1"/>
    <col min="5379" max="5379" width="2" style="52" customWidth="1"/>
    <col min="5380" max="5380" width="78" style="52" customWidth="1"/>
    <col min="5381" max="5381" width="23.7109375" style="52" customWidth="1"/>
    <col min="5382" max="5632" width="12.28515625" style="52"/>
    <col min="5633" max="5633" width="32" style="52" customWidth="1"/>
    <col min="5634" max="5634" width="25.5703125" style="52" customWidth="1"/>
    <col min="5635" max="5635" width="2" style="52" customWidth="1"/>
    <col min="5636" max="5636" width="78" style="52" customWidth="1"/>
    <col min="5637" max="5637" width="23.7109375" style="52" customWidth="1"/>
    <col min="5638" max="5888" width="12.28515625" style="52"/>
    <col min="5889" max="5889" width="32" style="52" customWidth="1"/>
    <col min="5890" max="5890" width="25.5703125" style="52" customWidth="1"/>
    <col min="5891" max="5891" width="2" style="52" customWidth="1"/>
    <col min="5892" max="5892" width="78" style="52" customWidth="1"/>
    <col min="5893" max="5893" width="23.7109375" style="52" customWidth="1"/>
    <col min="5894" max="6144" width="12.28515625" style="52"/>
    <col min="6145" max="6145" width="32" style="52" customWidth="1"/>
    <col min="6146" max="6146" width="25.5703125" style="52" customWidth="1"/>
    <col min="6147" max="6147" width="2" style="52" customWidth="1"/>
    <col min="6148" max="6148" width="78" style="52" customWidth="1"/>
    <col min="6149" max="6149" width="23.7109375" style="52" customWidth="1"/>
    <col min="6150" max="6400" width="12.28515625" style="52"/>
    <col min="6401" max="6401" width="32" style="52" customWidth="1"/>
    <col min="6402" max="6402" width="25.5703125" style="52" customWidth="1"/>
    <col min="6403" max="6403" width="2" style="52" customWidth="1"/>
    <col min="6404" max="6404" width="78" style="52" customWidth="1"/>
    <col min="6405" max="6405" width="23.7109375" style="52" customWidth="1"/>
    <col min="6406" max="6656" width="12.28515625" style="52"/>
    <col min="6657" max="6657" width="32" style="52" customWidth="1"/>
    <col min="6658" max="6658" width="25.5703125" style="52" customWidth="1"/>
    <col min="6659" max="6659" width="2" style="52" customWidth="1"/>
    <col min="6660" max="6660" width="78" style="52" customWidth="1"/>
    <col min="6661" max="6661" width="23.7109375" style="52" customWidth="1"/>
    <col min="6662" max="6912" width="12.28515625" style="52"/>
    <col min="6913" max="6913" width="32" style="52" customWidth="1"/>
    <col min="6914" max="6914" width="25.5703125" style="52" customWidth="1"/>
    <col min="6915" max="6915" width="2" style="52" customWidth="1"/>
    <col min="6916" max="6916" width="78" style="52" customWidth="1"/>
    <col min="6917" max="6917" width="23.7109375" style="52" customWidth="1"/>
    <col min="6918" max="7168" width="12.28515625" style="52"/>
    <col min="7169" max="7169" width="32" style="52" customWidth="1"/>
    <col min="7170" max="7170" width="25.5703125" style="52" customWidth="1"/>
    <col min="7171" max="7171" width="2" style="52" customWidth="1"/>
    <col min="7172" max="7172" width="78" style="52" customWidth="1"/>
    <col min="7173" max="7173" width="23.7109375" style="52" customWidth="1"/>
    <col min="7174" max="7424" width="12.28515625" style="52"/>
    <col min="7425" max="7425" width="32" style="52" customWidth="1"/>
    <col min="7426" max="7426" width="25.5703125" style="52" customWidth="1"/>
    <col min="7427" max="7427" width="2" style="52" customWidth="1"/>
    <col min="7428" max="7428" width="78" style="52" customWidth="1"/>
    <col min="7429" max="7429" width="23.7109375" style="52" customWidth="1"/>
    <col min="7430" max="7680" width="12.28515625" style="52"/>
    <col min="7681" max="7681" width="32" style="52" customWidth="1"/>
    <col min="7682" max="7682" width="25.5703125" style="52" customWidth="1"/>
    <col min="7683" max="7683" width="2" style="52" customWidth="1"/>
    <col min="7684" max="7684" width="78" style="52" customWidth="1"/>
    <col min="7685" max="7685" width="23.7109375" style="52" customWidth="1"/>
    <col min="7686" max="7936" width="12.28515625" style="52"/>
    <col min="7937" max="7937" width="32" style="52" customWidth="1"/>
    <col min="7938" max="7938" width="25.5703125" style="52" customWidth="1"/>
    <col min="7939" max="7939" width="2" style="52" customWidth="1"/>
    <col min="7940" max="7940" width="78" style="52" customWidth="1"/>
    <col min="7941" max="7941" width="23.7109375" style="52" customWidth="1"/>
    <col min="7942" max="8192" width="12.28515625" style="52"/>
    <col min="8193" max="8193" width="32" style="52" customWidth="1"/>
    <col min="8194" max="8194" width="25.5703125" style="52" customWidth="1"/>
    <col min="8195" max="8195" width="2" style="52" customWidth="1"/>
    <col min="8196" max="8196" width="78" style="52" customWidth="1"/>
    <col min="8197" max="8197" width="23.7109375" style="52" customWidth="1"/>
    <col min="8198" max="8448" width="12.28515625" style="52"/>
    <col min="8449" max="8449" width="32" style="52" customWidth="1"/>
    <col min="8450" max="8450" width="25.5703125" style="52" customWidth="1"/>
    <col min="8451" max="8451" width="2" style="52" customWidth="1"/>
    <col min="8452" max="8452" width="78" style="52" customWidth="1"/>
    <col min="8453" max="8453" width="23.7109375" style="52" customWidth="1"/>
    <col min="8454" max="8704" width="12.28515625" style="52"/>
    <col min="8705" max="8705" width="32" style="52" customWidth="1"/>
    <col min="8706" max="8706" width="25.5703125" style="52" customWidth="1"/>
    <col min="8707" max="8707" width="2" style="52" customWidth="1"/>
    <col min="8708" max="8708" width="78" style="52" customWidth="1"/>
    <col min="8709" max="8709" width="23.7109375" style="52" customWidth="1"/>
    <col min="8710" max="8960" width="12.28515625" style="52"/>
    <col min="8961" max="8961" width="32" style="52" customWidth="1"/>
    <col min="8962" max="8962" width="25.5703125" style="52" customWidth="1"/>
    <col min="8963" max="8963" width="2" style="52" customWidth="1"/>
    <col min="8964" max="8964" width="78" style="52" customWidth="1"/>
    <col min="8965" max="8965" width="23.7109375" style="52" customWidth="1"/>
    <col min="8966" max="9216" width="12.28515625" style="52"/>
    <col min="9217" max="9217" width="32" style="52" customWidth="1"/>
    <col min="9218" max="9218" width="25.5703125" style="52" customWidth="1"/>
    <col min="9219" max="9219" width="2" style="52" customWidth="1"/>
    <col min="9220" max="9220" width="78" style="52" customWidth="1"/>
    <col min="9221" max="9221" width="23.7109375" style="52" customWidth="1"/>
    <col min="9222" max="9472" width="12.28515625" style="52"/>
    <col min="9473" max="9473" width="32" style="52" customWidth="1"/>
    <col min="9474" max="9474" width="25.5703125" style="52" customWidth="1"/>
    <col min="9475" max="9475" width="2" style="52" customWidth="1"/>
    <col min="9476" max="9476" width="78" style="52" customWidth="1"/>
    <col min="9477" max="9477" width="23.7109375" style="52" customWidth="1"/>
    <col min="9478" max="9728" width="12.28515625" style="52"/>
    <col min="9729" max="9729" width="32" style="52" customWidth="1"/>
    <col min="9730" max="9730" width="25.5703125" style="52" customWidth="1"/>
    <col min="9731" max="9731" width="2" style="52" customWidth="1"/>
    <col min="9732" max="9732" width="78" style="52" customWidth="1"/>
    <col min="9733" max="9733" width="23.7109375" style="52" customWidth="1"/>
    <col min="9734" max="9984" width="12.28515625" style="52"/>
    <col min="9985" max="9985" width="32" style="52" customWidth="1"/>
    <col min="9986" max="9986" width="25.5703125" style="52" customWidth="1"/>
    <col min="9987" max="9987" width="2" style="52" customWidth="1"/>
    <col min="9988" max="9988" width="78" style="52" customWidth="1"/>
    <col min="9989" max="9989" width="23.7109375" style="52" customWidth="1"/>
    <col min="9990" max="10240" width="12.28515625" style="52"/>
    <col min="10241" max="10241" width="32" style="52" customWidth="1"/>
    <col min="10242" max="10242" width="25.5703125" style="52" customWidth="1"/>
    <col min="10243" max="10243" width="2" style="52" customWidth="1"/>
    <col min="10244" max="10244" width="78" style="52" customWidth="1"/>
    <col min="10245" max="10245" width="23.7109375" style="52" customWidth="1"/>
    <col min="10246" max="10496" width="12.28515625" style="52"/>
    <col min="10497" max="10497" width="32" style="52" customWidth="1"/>
    <col min="10498" max="10498" width="25.5703125" style="52" customWidth="1"/>
    <col min="10499" max="10499" width="2" style="52" customWidth="1"/>
    <col min="10500" max="10500" width="78" style="52" customWidth="1"/>
    <col min="10501" max="10501" width="23.7109375" style="52" customWidth="1"/>
    <col min="10502" max="10752" width="12.28515625" style="52"/>
    <col min="10753" max="10753" width="32" style="52" customWidth="1"/>
    <col min="10754" max="10754" width="25.5703125" style="52" customWidth="1"/>
    <col min="10755" max="10755" width="2" style="52" customWidth="1"/>
    <col min="10756" max="10756" width="78" style="52" customWidth="1"/>
    <col min="10757" max="10757" width="23.7109375" style="52" customWidth="1"/>
    <col min="10758" max="11008" width="12.28515625" style="52"/>
    <col min="11009" max="11009" width="32" style="52" customWidth="1"/>
    <col min="11010" max="11010" width="25.5703125" style="52" customWidth="1"/>
    <col min="11011" max="11011" width="2" style="52" customWidth="1"/>
    <col min="11012" max="11012" width="78" style="52" customWidth="1"/>
    <col min="11013" max="11013" width="23.7109375" style="52" customWidth="1"/>
    <col min="11014" max="11264" width="12.28515625" style="52"/>
    <col min="11265" max="11265" width="32" style="52" customWidth="1"/>
    <col min="11266" max="11266" width="25.5703125" style="52" customWidth="1"/>
    <col min="11267" max="11267" width="2" style="52" customWidth="1"/>
    <col min="11268" max="11268" width="78" style="52" customWidth="1"/>
    <col min="11269" max="11269" width="23.7109375" style="52" customWidth="1"/>
    <col min="11270" max="11520" width="12.28515625" style="52"/>
    <col min="11521" max="11521" width="32" style="52" customWidth="1"/>
    <col min="11522" max="11522" width="25.5703125" style="52" customWidth="1"/>
    <col min="11523" max="11523" width="2" style="52" customWidth="1"/>
    <col min="11524" max="11524" width="78" style="52" customWidth="1"/>
    <col min="11525" max="11525" width="23.7109375" style="52" customWidth="1"/>
    <col min="11526" max="11776" width="12.28515625" style="52"/>
    <col min="11777" max="11777" width="32" style="52" customWidth="1"/>
    <col min="11778" max="11778" width="25.5703125" style="52" customWidth="1"/>
    <col min="11779" max="11779" width="2" style="52" customWidth="1"/>
    <col min="11780" max="11780" width="78" style="52" customWidth="1"/>
    <col min="11781" max="11781" width="23.7109375" style="52" customWidth="1"/>
    <col min="11782" max="12032" width="12.28515625" style="52"/>
    <col min="12033" max="12033" width="32" style="52" customWidth="1"/>
    <col min="12034" max="12034" width="25.5703125" style="52" customWidth="1"/>
    <col min="12035" max="12035" width="2" style="52" customWidth="1"/>
    <col min="12036" max="12036" width="78" style="52" customWidth="1"/>
    <col min="12037" max="12037" width="23.7109375" style="52" customWidth="1"/>
    <col min="12038" max="12288" width="12.28515625" style="52"/>
    <col min="12289" max="12289" width="32" style="52" customWidth="1"/>
    <col min="12290" max="12290" width="25.5703125" style="52" customWidth="1"/>
    <col min="12291" max="12291" width="2" style="52" customWidth="1"/>
    <col min="12292" max="12292" width="78" style="52" customWidth="1"/>
    <col min="12293" max="12293" width="23.7109375" style="52" customWidth="1"/>
    <col min="12294" max="12544" width="12.28515625" style="52"/>
    <col min="12545" max="12545" width="32" style="52" customWidth="1"/>
    <col min="12546" max="12546" width="25.5703125" style="52" customWidth="1"/>
    <col min="12547" max="12547" width="2" style="52" customWidth="1"/>
    <col min="12548" max="12548" width="78" style="52" customWidth="1"/>
    <col min="12549" max="12549" width="23.7109375" style="52" customWidth="1"/>
    <col min="12550" max="12800" width="12.28515625" style="52"/>
    <col min="12801" max="12801" width="32" style="52" customWidth="1"/>
    <col min="12802" max="12802" width="25.5703125" style="52" customWidth="1"/>
    <col min="12803" max="12803" width="2" style="52" customWidth="1"/>
    <col min="12804" max="12804" width="78" style="52" customWidth="1"/>
    <col min="12805" max="12805" width="23.7109375" style="52" customWidth="1"/>
    <col min="12806" max="13056" width="12.28515625" style="52"/>
    <col min="13057" max="13057" width="32" style="52" customWidth="1"/>
    <col min="13058" max="13058" width="25.5703125" style="52" customWidth="1"/>
    <col min="13059" max="13059" width="2" style="52" customWidth="1"/>
    <col min="13060" max="13060" width="78" style="52" customWidth="1"/>
    <col min="13061" max="13061" width="23.7109375" style="52" customWidth="1"/>
    <col min="13062" max="13312" width="12.28515625" style="52"/>
    <col min="13313" max="13313" width="32" style="52" customWidth="1"/>
    <col min="13314" max="13314" width="25.5703125" style="52" customWidth="1"/>
    <col min="13315" max="13315" width="2" style="52" customWidth="1"/>
    <col min="13316" max="13316" width="78" style="52" customWidth="1"/>
    <col min="13317" max="13317" width="23.7109375" style="52" customWidth="1"/>
    <col min="13318" max="13568" width="12.28515625" style="52"/>
    <col min="13569" max="13569" width="32" style="52" customWidth="1"/>
    <col min="13570" max="13570" width="25.5703125" style="52" customWidth="1"/>
    <col min="13571" max="13571" width="2" style="52" customWidth="1"/>
    <col min="13572" max="13572" width="78" style="52" customWidth="1"/>
    <col min="13573" max="13573" width="23.7109375" style="52" customWidth="1"/>
    <col min="13574" max="13824" width="12.28515625" style="52"/>
    <col min="13825" max="13825" width="32" style="52" customWidth="1"/>
    <col min="13826" max="13826" width="25.5703125" style="52" customWidth="1"/>
    <col min="13827" max="13827" width="2" style="52" customWidth="1"/>
    <col min="13828" max="13828" width="78" style="52" customWidth="1"/>
    <col min="13829" max="13829" width="23.7109375" style="52" customWidth="1"/>
    <col min="13830" max="14080" width="12.28515625" style="52"/>
    <col min="14081" max="14081" width="32" style="52" customWidth="1"/>
    <col min="14082" max="14082" width="25.5703125" style="52" customWidth="1"/>
    <col min="14083" max="14083" width="2" style="52" customWidth="1"/>
    <col min="14084" max="14084" width="78" style="52" customWidth="1"/>
    <col min="14085" max="14085" width="23.7109375" style="52" customWidth="1"/>
    <col min="14086" max="14336" width="12.28515625" style="52"/>
    <col min="14337" max="14337" width="32" style="52" customWidth="1"/>
    <col min="14338" max="14338" width="25.5703125" style="52" customWidth="1"/>
    <col min="14339" max="14339" width="2" style="52" customWidth="1"/>
    <col min="14340" max="14340" width="78" style="52" customWidth="1"/>
    <col min="14341" max="14341" width="23.7109375" style="52" customWidth="1"/>
    <col min="14342" max="14592" width="12.28515625" style="52"/>
    <col min="14593" max="14593" width="32" style="52" customWidth="1"/>
    <col min="14594" max="14594" width="25.5703125" style="52" customWidth="1"/>
    <col min="14595" max="14595" width="2" style="52" customWidth="1"/>
    <col min="14596" max="14596" width="78" style="52" customWidth="1"/>
    <col min="14597" max="14597" width="23.7109375" style="52" customWidth="1"/>
    <col min="14598" max="14848" width="12.28515625" style="52"/>
    <col min="14849" max="14849" width="32" style="52" customWidth="1"/>
    <col min="14850" max="14850" width="25.5703125" style="52" customWidth="1"/>
    <col min="14851" max="14851" width="2" style="52" customWidth="1"/>
    <col min="14852" max="14852" width="78" style="52" customWidth="1"/>
    <col min="14853" max="14853" width="23.7109375" style="52" customWidth="1"/>
    <col min="14854" max="15104" width="12.28515625" style="52"/>
    <col min="15105" max="15105" width="32" style="52" customWidth="1"/>
    <col min="15106" max="15106" width="25.5703125" style="52" customWidth="1"/>
    <col min="15107" max="15107" width="2" style="52" customWidth="1"/>
    <col min="15108" max="15108" width="78" style="52" customWidth="1"/>
    <col min="15109" max="15109" width="23.7109375" style="52" customWidth="1"/>
    <col min="15110" max="15360" width="12.28515625" style="52"/>
    <col min="15361" max="15361" width="32" style="52" customWidth="1"/>
    <col min="15362" max="15362" width="25.5703125" style="52" customWidth="1"/>
    <col min="15363" max="15363" width="2" style="52" customWidth="1"/>
    <col min="15364" max="15364" width="78" style="52" customWidth="1"/>
    <col min="15365" max="15365" width="23.7109375" style="52" customWidth="1"/>
    <col min="15366" max="15616" width="12.28515625" style="52"/>
    <col min="15617" max="15617" width="32" style="52" customWidth="1"/>
    <col min="15618" max="15618" width="25.5703125" style="52" customWidth="1"/>
    <col min="15619" max="15619" width="2" style="52" customWidth="1"/>
    <col min="15620" max="15620" width="78" style="52" customWidth="1"/>
    <col min="15621" max="15621" width="23.7109375" style="52" customWidth="1"/>
    <col min="15622" max="15872" width="12.28515625" style="52"/>
    <col min="15873" max="15873" width="32" style="52" customWidth="1"/>
    <col min="15874" max="15874" width="25.5703125" style="52" customWidth="1"/>
    <col min="15875" max="15875" width="2" style="52" customWidth="1"/>
    <col min="15876" max="15876" width="78" style="52" customWidth="1"/>
    <col min="15877" max="15877" width="23.7109375" style="52" customWidth="1"/>
    <col min="15878" max="16128" width="12.28515625" style="52"/>
    <col min="16129" max="16129" width="32" style="52" customWidth="1"/>
    <col min="16130" max="16130" width="25.5703125" style="52" customWidth="1"/>
    <col min="16131" max="16131" width="2" style="52" customWidth="1"/>
    <col min="16132" max="16132" width="78" style="52" customWidth="1"/>
    <col min="16133" max="16133" width="23.7109375" style="52" customWidth="1"/>
    <col min="16134" max="16384" width="12.28515625" style="52"/>
  </cols>
  <sheetData>
    <row r="1" spans="1:5" ht="26.25">
      <c r="A1" s="806" t="s">
        <v>86</v>
      </c>
      <c r="B1" s="807"/>
      <c r="C1" s="807"/>
      <c r="D1" s="807"/>
      <c r="E1" s="808"/>
    </row>
    <row r="2" spans="1:5" ht="20.25">
      <c r="A2" s="809" t="s">
        <v>46</v>
      </c>
      <c r="B2" s="810"/>
      <c r="C2" s="810"/>
      <c r="D2" s="810"/>
      <c r="E2" s="811"/>
    </row>
    <row r="3" spans="1:5" ht="20.25">
      <c r="A3" s="809"/>
      <c r="B3" s="810"/>
      <c r="C3" s="810"/>
      <c r="D3" s="810"/>
      <c r="E3" s="811"/>
    </row>
    <row r="4" spans="1:5" ht="15" thickBot="1">
      <c r="A4" s="812"/>
      <c r="B4" s="813"/>
      <c r="C4" s="813"/>
      <c r="D4" s="813"/>
      <c r="E4" s="814"/>
    </row>
    <row r="5" spans="1:5" ht="46.5" customHeight="1">
      <c r="A5" s="93" t="s">
        <v>26178</v>
      </c>
      <c r="B5" s="815" t="str">
        <f>MEMÓRIA!D8</f>
        <v>CONTRATAÇÃO DE EMPRESA DE ENGENHARIA ESPECIALIZADA PARA A  EXECUÇÃO DOS SERVIÇOS DE REFORMA E AMPLIAÇÃO DO EDIFÍCIO ONDE FUNCIONARÁ UMA CRECHE MUNICIPAL, LOCALIZADA NA RUA JOSÉ CARNEIRO LEÃO, S/N, CENTRO, NO MUNICÍPIO DE SÃO LOURENÇO DA MATA - PE</v>
      </c>
      <c r="C5" s="816"/>
      <c r="D5" s="816"/>
      <c r="E5" s="817"/>
    </row>
    <row r="6" spans="1:5" ht="21" customHeight="1">
      <c r="A6" s="94" t="s">
        <v>170</v>
      </c>
      <c r="B6" s="803" t="str">
        <f>MEMÓRIA!E5</f>
        <v>RUA JOSÉ CARNEIRO LEÃO, S/N, CENTRO, NO MUNICÍPIO DE SÃO LOURENÇO DA MATA</v>
      </c>
      <c r="C6" s="804"/>
      <c r="D6" s="804"/>
      <c r="E6" s="805"/>
    </row>
    <row r="7" spans="1:5" ht="21" customHeight="1">
      <c r="A7" s="95" t="s">
        <v>171</v>
      </c>
      <c r="B7" s="569" t="s">
        <v>26180</v>
      </c>
      <c r="C7" s="96"/>
      <c r="D7" s="96"/>
      <c r="E7" s="97"/>
    </row>
    <row r="8" spans="1:5">
      <c r="A8" s="787"/>
      <c r="B8" s="788"/>
      <c r="C8" s="535"/>
      <c r="D8" s="536"/>
      <c r="E8" s="99"/>
    </row>
    <row r="9" spans="1:5" ht="35.25">
      <c r="A9" s="789" t="s">
        <v>172</v>
      </c>
      <c r="B9" s="790"/>
      <c r="C9" s="790"/>
      <c r="D9" s="790"/>
      <c r="E9" s="791"/>
    </row>
    <row r="10" spans="1:5" ht="15">
      <c r="A10" s="100"/>
      <c r="B10" s="536"/>
      <c r="C10" s="536"/>
      <c r="D10" s="536"/>
      <c r="E10" s="99"/>
    </row>
    <row r="11" spans="1:5" ht="15.4" customHeight="1">
      <c r="A11" s="101" t="s">
        <v>173</v>
      </c>
      <c r="B11" s="792" t="s">
        <v>174</v>
      </c>
      <c r="C11" s="793"/>
      <c r="D11" s="793"/>
      <c r="E11" s="794"/>
    </row>
    <row r="12" spans="1:5" ht="62.25" customHeight="1">
      <c r="A12" s="102"/>
      <c r="B12" s="795" t="s">
        <v>26229</v>
      </c>
      <c r="C12" s="796"/>
      <c r="D12" s="796"/>
      <c r="E12" s="797"/>
    </row>
    <row r="13" spans="1:5" ht="15">
      <c r="A13" s="100"/>
      <c r="B13" s="536"/>
      <c r="C13" s="536"/>
      <c r="D13" s="536"/>
      <c r="E13" s="99"/>
    </row>
    <row r="14" spans="1:5" ht="15.4" customHeight="1">
      <c r="A14" s="103" t="s">
        <v>175</v>
      </c>
      <c r="B14" s="774" t="s">
        <v>176</v>
      </c>
      <c r="C14" s="774"/>
      <c r="D14" s="774"/>
      <c r="E14" s="775"/>
    </row>
    <row r="15" spans="1:5" ht="41.25" customHeight="1">
      <c r="A15" s="104"/>
      <c r="B15" s="798" t="s">
        <v>177</v>
      </c>
      <c r="C15" s="799"/>
      <c r="D15" s="799"/>
      <c r="E15" s="800"/>
    </row>
    <row r="16" spans="1:5" ht="15">
      <c r="A16" s="100"/>
      <c r="B16" s="536"/>
      <c r="C16" s="536"/>
      <c r="D16" s="536"/>
      <c r="E16" s="99"/>
    </row>
    <row r="17" spans="1:6" ht="15.4" customHeight="1">
      <c r="A17" s="103" t="s">
        <v>178</v>
      </c>
      <c r="B17" s="774" t="s">
        <v>179</v>
      </c>
      <c r="C17" s="774"/>
      <c r="D17" s="774"/>
      <c r="E17" s="775"/>
    </row>
    <row r="18" spans="1:6" ht="17.25" customHeight="1">
      <c r="A18" s="105"/>
      <c r="B18" s="783" t="s">
        <v>180</v>
      </c>
      <c r="C18" s="783"/>
      <c r="D18" s="783"/>
      <c r="E18" s="784"/>
    </row>
    <row r="19" spans="1:6" ht="15">
      <c r="A19" s="106"/>
      <c r="B19" s="536"/>
      <c r="C19" s="536"/>
      <c r="D19" s="536"/>
      <c r="E19" s="99"/>
    </row>
    <row r="20" spans="1:6" ht="15.4" customHeight="1">
      <c r="A20" s="103" t="s">
        <v>181</v>
      </c>
      <c r="B20" s="774" t="s">
        <v>182</v>
      </c>
      <c r="C20" s="774"/>
      <c r="D20" s="774"/>
      <c r="E20" s="775"/>
    </row>
    <row r="21" spans="1:6" ht="19.5" customHeight="1">
      <c r="A21" s="104"/>
      <c r="B21" s="801" t="s">
        <v>26181</v>
      </c>
      <c r="C21" s="801"/>
      <c r="D21" s="801"/>
      <c r="E21" s="802"/>
    </row>
    <row r="22" spans="1:6" ht="15">
      <c r="A22" s="100"/>
      <c r="B22" s="536"/>
      <c r="C22" s="536"/>
      <c r="D22" s="536"/>
      <c r="E22" s="99"/>
    </row>
    <row r="23" spans="1:6" ht="15">
      <c r="A23" s="103" t="s">
        <v>183</v>
      </c>
      <c r="B23" s="774" t="s">
        <v>184</v>
      </c>
      <c r="C23" s="774"/>
      <c r="D23" s="774"/>
      <c r="E23" s="775"/>
    </row>
    <row r="24" spans="1:6" ht="15">
      <c r="A24" s="104"/>
      <c r="B24" s="785" t="s">
        <v>26179</v>
      </c>
      <c r="C24" s="785"/>
      <c r="D24" s="785"/>
      <c r="E24" s="786"/>
    </row>
    <row r="25" spans="1:6" ht="15">
      <c r="A25" s="107"/>
      <c r="B25" s="536"/>
      <c r="C25" s="536"/>
      <c r="D25" s="536"/>
      <c r="E25" s="99"/>
    </row>
    <row r="26" spans="1:6" ht="18.75" customHeight="1">
      <c r="A26" s="103" t="s">
        <v>185</v>
      </c>
      <c r="B26" s="774" t="s">
        <v>186</v>
      </c>
      <c r="C26" s="774"/>
      <c r="D26" s="774"/>
      <c r="E26" s="775"/>
    </row>
    <row r="27" spans="1:6" ht="25.5" customHeight="1">
      <c r="A27" s="778"/>
      <c r="B27" s="779" t="s">
        <v>187</v>
      </c>
      <c r="C27" s="779"/>
      <c r="D27" s="779"/>
      <c r="E27" s="108">
        <f>'PLANILHA MAIS VANTAJOSA'!L201</f>
        <v>792956.2</v>
      </c>
      <c r="F27" s="109"/>
    </row>
    <row r="28" spans="1:6" ht="32.25" customHeight="1">
      <c r="A28" s="778"/>
      <c r="B28" s="780" t="s">
        <v>26177</v>
      </c>
      <c r="C28" s="781"/>
      <c r="D28" s="781"/>
      <c r="E28" s="782"/>
    </row>
    <row r="29" spans="1:6" ht="15">
      <c r="A29" s="100"/>
      <c r="B29" s="536"/>
      <c r="C29" s="536"/>
      <c r="D29" s="536"/>
      <c r="E29" s="99"/>
    </row>
    <row r="30" spans="1:6" ht="15.4" customHeight="1">
      <c r="A30" s="103" t="s">
        <v>188</v>
      </c>
      <c r="B30" s="774" t="s">
        <v>189</v>
      </c>
      <c r="C30" s="774"/>
      <c r="D30" s="774"/>
      <c r="E30" s="775"/>
    </row>
    <row r="31" spans="1:6" ht="30" customHeight="1">
      <c r="A31" s="778"/>
      <c r="B31" s="783" t="s">
        <v>190</v>
      </c>
      <c r="C31" s="783"/>
      <c r="D31" s="783"/>
      <c r="E31" s="784"/>
    </row>
    <row r="32" spans="1:6" ht="15.4" customHeight="1">
      <c r="A32" s="778"/>
      <c r="B32" s="110"/>
      <c r="C32" s="111" t="s">
        <v>191</v>
      </c>
      <c r="D32" s="785" t="s">
        <v>192</v>
      </c>
      <c r="E32" s="786"/>
      <c r="F32" s="112"/>
    </row>
    <row r="33" spans="1:6" ht="15.4" customHeight="1">
      <c r="A33" s="778"/>
      <c r="B33" s="110"/>
      <c r="C33" s="111" t="s">
        <v>191</v>
      </c>
      <c r="D33" s="785" t="s">
        <v>192</v>
      </c>
      <c r="E33" s="786"/>
      <c r="F33" s="112"/>
    </row>
    <row r="34" spans="1:6" ht="15.4" customHeight="1">
      <c r="A34" s="778"/>
      <c r="B34" s="110"/>
      <c r="C34" s="111" t="s">
        <v>191</v>
      </c>
      <c r="D34" s="785" t="s">
        <v>193</v>
      </c>
      <c r="E34" s="786"/>
      <c r="F34" s="113"/>
    </row>
    <row r="35" spans="1:6" ht="15.4" customHeight="1">
      <c r="A35" s="778"/>
      <c r="B35" s="110"/>
      <c r="C35" s="111" t="s">
        <v>191</v>
      </c>
      <c r="D35" s="785" t="s">
        <v>194</v>
      </c>
      <c r="E35" s="786"/>
      <c r="F35" s="113"/>
    </row>
    <row r="36" spans="1:6" ht="15.4" customHeight="1">
      <c r="A36" s="778"/>
      <c r="B36" s="110"/>
      <c r="C36" s="111" t="s">
        <v>191</v>
      </c>
      <c r="D36" s="785" t="s">
        <v>195</v>
      </c>
      <c r="E36" s="786"/>
      <c r="F36" s="113"/>
    </row>
    <row r="37" spans="1:6" ht="15.4" customHeight="1">
      <c r="A37" s="778"/>
      <c r="B37" s="110"/>
      <c r="C37" s="111" t="s">
        <v>191</v>
      </c>
      <c r="D37" s="785" t="s">
        <v>196</v>
      </c>
      <c r="E37" s="786"/>
      <c r="F37" s="113"/>
    </row>
    <row r="38" spans="1:6" ht="15.4" customHeight="1">
      <c r="A38" s="778"/>
      <c r="B38" s="110"/>
      <c r="C38" s="111" t="s">
        <v>191</v>
      </c>
      <c r="D38" s="785" t="s">
        <v>197</v>
      </c>
      <c r="E38" s="786"/>
      <c r="F38" s="113"/>
    </row>
    <row r="39" spans="1:6" ht="15.4" customHeight="1">
      <c r="A39" s="778"/>
      <c r="B39" s="110"/>
      <c r="C39" s="111" t="s">
        <v>191</v>
      </c>
      <c r="D39" s="785" t="s">
        <v>198</v>
      </c>
      <c r="E39" s="786"/>
      <c r="F39" s="113"/>
    </row>
    <row r="40" spans="1:6" ht="15.75" customHeight="1">
      <c r="A40" s="114"/>
      <c r="B40" s="115"/>
      <c r="C40" s="115"/>
      <c r="D40" s="115"/>
      <c r="E40" s="116"/>
    </row>
    <row r="41" spans="1:6" ht="15.4" customHeight="1">
      <c r="A41" s="103" t="s">
        <v>199</v>
      </c>
      <c r="B41" s="774" t="s">
        <v>200</v>
      </c>
      <c r="C41" s="774"/>
      <c r="D41" s="774"/>
      <c r="E41" s="775"/>
    </row>
    <row r="42" spans="1:6" ht="27" customHeight="1">
      <c r="A42" s="104"/>
      <c r="B42" s="771" t="str">
        <f>MEMÓRIA!E5</f>
        <v>RUA JOSÉ CARNEIRO LEÃO, S/N, CENTRO, NO MUNICÍPIO DE SÃO LOURENÇO DA MATA</v>
      </c>
      <c r="C42" s="772"/>
      <c r="D42" s="772"/>
      <c r="E42" s="773"/>
    </row>
    <row r="43" spans="1:6" ht="15">
      <c r="A43" s="100"/>
      <c r="B43" s="536"/>
      <c r="C43" s="536"/>
      <c r="D43" s="536"/>
      <c r="E43" s="99"/>
    </row>
    <row r="44" spans="1:6" ht="15">
      <c r="A44" s="103" t="s">
        <v>201</v>
      </c>
      <c r="B44" s="774" t="s">
        <v>202</v>
      </c>
      <c r="C44" s="774"/>
      <c r="D44" s="774"/>
      <c r="E44" s="775"/>
    </row>
    <row r="45" spans="1:6" ht="15">
      <c r="A45" s="104"/>
      <c r="B45" s="771" t="s">
        <v>203</v>
      </c>
      <c r="C45" s="772"/>
      <c r="D45" s="772"/>
      <c r="E45" s="773"/>
    </row>
    <row r="46" spans="1:6" ht="14.1" customHeight="1">
      <c r="A46" s="100"/>
      <c r="B46" s="536"/>
      <c r="C46" s="536"/>
      <c r="D46" s="536"/>
      <c r="E46" s="99"/>
    </row>
    <row r="47" spans="1:6" ht="15.4" customHeight="1">
      <c r="A47" s="103" t="s">
        <v>204</v>
      </c>
      <c r="B47" s="774" t="s">
        <v>205</v>
      </c>
      <c r="C47" s="774"/>
      <c r="D47" s="774"/>
      <c r="E47" s="775"/>
    </row>
    <row r="48" spans="1:6" ht="25.5" customHeight="1" thickBot="1">
      <c r="A48" s="537"/>
      <c r="B48" s="776" t="s">
        <v>26226</v>
      </c>
      <c r="C48" s="776"/>
      <c r="D48" s="776"/>
      <c r="E48" s="777"/>
    </row>
  </sheetData>
  <mergeCells count="39">
    <mergeCell ref="B6:E6"/>
    <mergeCell ref="A1:E1"/>
    <mergeCell ref="A2:E2"/>
    <mergeCell ref="A3:E3"/>
    <mergeCell ref="A4:E4"/>
    <mergeCell ref="B5:E5"/>
    <mergeCell ref="B24:E24"/>
    <mergeCell ref="A8:B8"/>
    <mergeCell ref="A9:E9"/>
    <mergeCell ref="B11:E11"/>
    <mergeCell ref="B12:E12"/>
    <mergeCell ref="B14:E14"/>
    <mergeCell ref="B15:E15"/>
    <mergeCell ref="B17:E17"/>
    <mergeCell ref="B18:E18"/>
    <mergeCell ref="B20:E20"/>
    <mergeCell ref="B21:E21"/>
    <mergeCell ref="B23:E23"/>
    <mergeCell ref="B41:E41"/>
    <mergeCell ref="B26:E26"/>
    <mergeCell ref="A27:A28"/>
    <mergeCell ref="B27:D27"/>
    <mergeCell ref="B28:E28"/>
    <mergeCell ref="B30:E30"/>
    <mergeCell ref="A31:A39"/>
    <mergeCell ref="B31:E31"/>
    <mergeCell ref="D32:E32"/>
    <mergeCell ref="D33:E33"/>
    <mergeCell ref="D34:E34"/>
    <mergeCell ref="D35:E35"/>
    <mergeCell ref="D36:E36"/>
    <mergeCell ref="D37:E37"/>
    <mergeCell ref="D38:E38"/>
    <mergeCell ref="D39:E39"/>
    <mergeCell ref="B42:E42"/>
    <mergeCell ref="B44:E44"/>
    <mergeCell ref="B45:E45"/>
    <mergeCell ref="B47:E47"/>
    <mergeCell ref="B48:E48"/>
  </mergeCells>
  <printOptions horizontalCentered="1"/>
  <pageMargins left="0.78740157480314965" right="0.59055118110236227" top="0.78740157480314965" bottom="0.59055118110236227" header="0.31496062992125984" footer="0.31496062992125984"/>
  <pageSetup paperSize="9" scale="55" orientation="portrait" horizontalDpi="360" verticalDpi="360" r:id="rId1"/>
  <headerFooter alignWithMargins="0">
    <oddFooter>&amp;L&amp;12Responsável pelo Orçamento
WANDELIANA TOMAZ F. DA SILVA SANTANA
Engenheira Civil
CREA-PE nº 181861079-5&amp;R&amp;12Prefeitura de São Lourenço da Mata
          TARCÍSIO CRUZ MUNIZ
     Secretário de Infraestrutura
              Matrícula: 478163</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view="pageBreakPreview" topLeftCell="A49" zoomScaleNormal="100" zoomScaleSheetLayoutView="100" workbookViewId="0">
      <selection activeCell="H62" sqref="H62"/>
    </sheetView>
  </sheetViews>
  <sheetFormatPr defaultRowHeight="15"/>
  <cols>
    <col min="1" max="1" width="12" style="345" customWidth="1"/>
    <col min="2" max="2" width="8.7109375" style="345" customWidth="1"/>
    <col min="3" max="3" width="9.140625" style="345"/>
    <col min="4" max="4" width="9.7109375" style="345" customWidth="1"/>
    <col min="5" max="7" width="9.140625" style="345"/>
    <col min="8" max="8" width="12.5703125" style="345" customWidth="1"/>
    <col min="9" max="9" width="18.140625" style="345" customWidth="1"/>
    <col min="10" max="256" width="9.140625" style="345"/>
    <col min="257" max="257" width="12" style="345" customWidth="1"/>
    <col min="258" max="258" width="8.7109375" style="345" customWidth="1"/>
    <col min="259" max="259" width="9.140625" style="345"/>
    <col min="260" max="260" width="9.7109375" style="345" customWidth="1"/>
    <col min="261" max="263" width="9.140625" style="345"/>
    <col min="264" max="264" width="12.5703125" style="345" customWidth="1"/>
    <col min="265" max="265" width="18.140625" style="345" customWidth="1"/>
    <col min="266" max="512" width="9.140625" style="345"/>
    <col min="513" max="513" width="12" style="345" customWidth="1"/>
    <col min="514" max="514" width="8.7109375" style="345" customWidth="1"/>
    <col min="515" max="515" width="9.140625" style="345"/>
    <col min="516" max="516" width="9.7109375" style="345" customWidth="1"/>
    <col min="517" max="519" width="9.140625" style="345"/>
    <col min="520" max="520" width="12.5703125" style="345" customWidth="1"/>
    <col min="521" max="521" width="18.140625" style="345" customWidth="1"/>
    <col min="522" max="768" width="9.140625" style="345"/>
    <col min="769" max="769" width="12" style="345" customWidth="1"/>
    <col min="770" max="770" width="8.7109375" style="345" customWidth="1"/>
    <col min="771" max="771" width="9.140625" style="345"/>
    <col min="772" max="772" width="9.7109375" style="345" customWidth="1"/>
    <col min="773" max="775" width="9.140625" style="345"/>
    <col min="776" max="776" width="12.5703125" style="345" customWidth="1"/>
    <col min="777" max="777" width="18.140625" style="345" customWidth="1"/>
    <col min="778" max="1024" width="9.140625" style="345"/>
    <col min="1025" max="1025" width="12" style="345" customWidth="1"/>
    <col min="1026" max="1026" width="8.7109375" style="345" customWidth="1"/>
    <col min="1027" max="1027" width="9.140625" style="345"/>
    <col min="1028" max="1028" width="9.7109375" style="345" customWidth="1"/>
    <col min="1029" max="1031" width="9.140625" style="345"/>
    <col min="1032" max="1032" width="12.5703125" style="345" customWidth="1"/>
    <col min="1033" max="1033" width="18.140625" style="345" customWidth="1"/>
    <col min="1034" max="1280" width="9.140625" style="345"/>
    <col min="1281" max="1281" width="12" style="345" customWidth="1"/>
    <col min="1282" max="1282" width="8.7109375" style="345" customWidth="1"/>
    <col min="1283" max="1283" width="9.140625" style="345"/>
    <col min="1284" max="1284" width="9.7109375" style="345" customWidth="1"/>
    <col min="1285" max="1287" width="9.140625" style="345"/>
    <col min="1288" max="1288" width="12.5703125" style="345" customWidth="1"/>
    <col min="1289" max="1289" width="18.140625" style="345" customWidth="1"/>
    <col min="1290" max="1536" width="9.140625" style="345"/>
    <col min="1537" max="1537" width="12" style="345" customWidth="1"/>
    <col min="1538" max="1538" width="8.7109375" style="345" customWidth="1"/>
    <col min="1539" max="1539" width="9.140625" style="345"/>
    <col min="1540" max="1540" width="9.7109375" style="345" customWidth="1"/>
    <col min="1541" max="1543" width="9.140625" style="345"/>
    <col min="1544" max="1544" width="12.5703125" style="345" customWidth="1"/>
    <col min="1545" max="1545" width="18.140625" style="345" customWidth="1"/>
    <col min="1546" max="1792" width="9.140625" style="345"/>
    <col min="1793" max="1793" width="12" style="345" customWidth="1"/>
    <col min="1794" max="1794" width="8.7109375" style="345" customWidth="1"/>
    <col min="1795" max="1795" width="9.140625" style="345"/>
    <col min="1796" max="1796" width="9.7109375" style="345" customWidth="1"/>
    <col min="1797" max="1799" width="9.140625" style="345"/>
    <col min="1800" max="1800" width="12.5703125" style="345" customWidth="1"/>
    <col min="1801" max="1801" width="18.140625" style="345" customWidth="1"/>
    <col min="1802" max="2048" width="9.140625" style="345"/>
    <col min="2049" max="2049" width="12" style="345" customWidth="1"/>
    <col min="2050" max="2050" width="8.7109375" style="345" customWidth="1"/>
    <col min="2051" max="2051" width="9.140625" style="345"/>
    <col min="2052" max="2052" width="9.7109375" style="345" customWidth="1"/>
    <col min="2053" max="2055" width="9.140625" style="345"/>
    <col min="2056" max="2056" width="12.5703125" style="345" customWidth="1"/>
    <col min="2057" max="2057" width="18.140625" style="345" customWidth="1"/>
    <col min="2058" max="2304" width="9.140625" style="345"/>
    <col min="2305" max="2305" width="12" style="345" customWidth="1"/>
    <col min="2306" max="2306" width="8.7109375" style="345" customWidth="1"/>
    <col min="2307" max="2307" width="9.140625" style="345"/>
    <col min="2308" max="2308" width="9.7109375" style="345" customWidth="1"/>
    <col min="2309" max="2311" width="9.140625" style="345"/>
    <col min="2312" max="2312" width="12.5703125" style="345" customWidth="1"/>
    <col min="2313" max="2313" width="18.140625" style="345" customWidth="1"/>
    <col min="2314" max="2560" width="9.140625" style="345"/>
    <col min="2561" max="2561" width="12" style="345" customWidth="1"/>
    <col min="2562" max="2562" width="8.7109375" style="345" customWidth="1"/>
    <col min="2563" max="2563" width="9.140625" style="345"/>
    <col min="2564" max="2564" width="9.7109375" style="345" customWidth="1"/>
    <col min="2565" max="2567" width="9.140625" style="345"/>
    <col min="2568" max="2568" width="12.5703125" style="345" customWidth="1"/>
    <col min="2569" max="2569" width="18.140625" style="345" customWidth="1"/>
    <col min="2570" max="2816" width="9.140625" style="345"/>
    <col min="2817" max="2817" width="12" style="345" customWidth="1"/>
    <col min="2818" max="2818" width="8.7109375" style="345" customWidth="1"/>
    <col min="2819" max="2819" width="9.140625" style="345"/>
    <col min="2820" max="2820" width="9.7109375" style="345" customWidth="1"/>
    <col min="2821" max="2823" width="9.140625" style="345"/>
    <col min="2824" max="2824" width="12.5703125" style="345" customWidth="1"/>
    <col min="2825" max="2825" width="18.140625" style="345" customWidth="1"/>
    <col min="2826" max="3072" width="9.140625" style="345"/>
    <col min="3073" max="3073" width="12" style="345" customWidth="1"/>
    <col min="3074" max="3074" width="8.7109375" style="345" customWidth="1"/>
    <col min="3075" max="3075" width="9.140625" style="345"/>
    <col min="3076" max="3076" width="9.7109375" style="345" customWidth="1"/>
    <col min="3077" max="3079" width="9.140625" style="345"/>
    <col min="3080" max="3080" width="12.5703125" style="345" customWidth="1"/>
    <col min="3081" max="3081" width="18.140625" style="345" customWidth="1"/>
    <col min="3082" max="3328" width="9.140625" style="345"/>
    <col min="3329" max="3329" width="12" style="345" customWidth="1"/>
    <col min="3330" max="3330" width="8.7109375" style="345" customWidth="1"/>
    <col min="3331" max="3331" width="9.140625" style="345"/>
    <col min="3332" max="3332" width="9.7109375" style="345" customWidth="1"/>
    <col min="3333" max="3335" width="9.140625" style="345"/>
    <col min="3336" max="3336" width="12.5703125" style="345" customWidth="1"/>
    <col min="3337" max="3337" width="18.140625" style="345" customWidth="1"/>
    <col min="3338" max="3584" width="9.140625" style="345"/>
    <col min="3585" max="3585" width="12" style="345" customWidth="1"/>
    <col min="3586" max="3586" width="8.7109375" style="345" customWidth="1"/>
    <col min="3587" max="3587" width="9.140625" style="345"/>
    <col min="3588" max="3588" width="9.7109375" style="345" customWidth="1"/>
    <col min="3589" max="3591" width="9.140625" style="345"/>
    <col min="3592" max="3592" width="12.5703125" style="345" customWidth="1"/>
    <col min="3593" max="3593" width="18.140625" style="345" customWidth="1"/>
    <col min="3594" max="3840" width="9.140625" style="345"/>
    <col min="3841" max="3841" width="12" style="345" customWidth="1"/>
    <col min="3842" max="3842" width="8.7109375" style="345" customWidth="1"/>
    <col min="3843" max="3843" width="9.140625" style="345"/>
    <col min="3844" max="3844" width="9.7109375" style="345" customWidth="1"/>
    <col min="3845" max="3847" width="9.140625" style="345"/>
    <col min="3848" max="3848" width="12.5703125" style="345" customWidth="1"/>
    <col min="3849" max="3849" width="18.140625" style="345" customWidth="1"/>
    <col min="3850" max="4096" width="9.140625" style="345"/>
    <col min="4097" max="4097" width="12" style="345" customWidth="1"/>
    <col min="4098" max="4098" width="8.7109375" style="345" customWidth="1"/>
    <col min="4099" max="4099" width="9.140625" style="345"/>
    <col min="4100" max="4100" width="9.7109375" style="345" customWidth="1"/>
    <col min="4101" max="4103" width="9.140625" style="345"/>
    <col min="4104" max="4104" width="12.5703125" style="345" customWidth="1"/>
    <col min="4105" max="4105" width="18.140625" style="345" customWidth="1"/>
    <col min="4106" max="4352" width="9.140625" style="345"/>
    <col min="4353" max="4353" width="12" style="345" customWidth="1"/>
    <col min="4354" max="4354" width="8.7109375" style="345" customWidth="1"/>
    <col min="4355" max="4355" width="9.140625" style="345"/>
    <col min="4356" max="4356" width="9.7109375" style="345" customWidth="1"/>
    <col min="4357" max="4359" width="9.140625" style="345"/>
    <col min="4360" max="4360" width="12.5703125" style="345" customWidth="1"/>
    <col min="4361" max="4361" width="18.140625" style="345" customWidth="1"/>
    <col min="4362" max="4608" width="9.140625" style="345"/>
    <col min="4609" max="4609" width="12" style="345" customWidth="1"/>
    <col min="4610" max="4610" width="8.7109375" style="345" customWidth="1"/>
    <col min="4611" max="4611" width="9.140625" style="345"/>
    <col min="4612" max="4612" width="9.7109375" style="345" customWidth="1"/>
    <col min="4613" max="4615" width="9.140625" style="345"/>
    <col min="4616" max="4616" width="12.5703125" style="345" customWidth="1"/>
    <col min="4617" max="4617" width="18.140625" style="345" customWidth="1"/>
    <col min="4618" max="4864" width="9.140625" style="345"/>
    <col min="4865" max="4865" width="12" style="345" customWidth="1"/>
    <col min="4866" max="4866" width="8.7109375" style="345" customWidth="1"/>
    <col min="4867" max="4867" width="9.140625" style="345"/>
    <col min="4868" max="4868" width="9.7109375" style="345" customWidth="1"/>
    <col min="4869" max="4871" width="9.140625" style="345"/>
    <col min="4872" max="4872" width="12.5703125" style="345" customWidth="1"/>
    <col min="4873" max="4873" width="18.140625" style="345" customWidth="1"/>
    <col min="4874" max="5120" width="9.140625" style="345"/>
    <col min="5121" max="5121" width="12" style="345" customWidth="1"/>
    <col min="5122" max="5122" width="8.7109375" style="345" customWidth="1"/>
    <col min="5123" max="5123" width="9.140625" style="345"/>
    <col min="5124" max="5124" width="9.7109375" style="345" customWidth="1"/>
    <col min="5125" max="5127" width="9.140625" style="345"/>
    <col min="5128" max="5128" width="12.5703125" style="345" customWidth="1"/>
    <col min="5129" max="5129" width="18.140625" style="345" customWidth="1"/>
    <col min="5130" max="5376" width="9.140625" style="345"/>
    <col min="5377" max="5377" width="12" style="345" customWidth="1"/>
    <col min="5378" max="5378" width="8.7109375" style="345" customWidth="1"/>
    <col min="5379" max="5379" width="9.140625" style="345"/>
    <col min="5380" max="5380" width="9.7109375" style="345" customWidth="1"/>
    <col min="5381" max="5383" width="9.140625" style="345"/>
    <col min="5384" max="5384" width="12.5703125" style="345" customWidth="1"/>
    <col min="5385" max="5385" width="18.140625" style="345" customWidth="1"/>
    <col min="5386" max="5632" width="9.140625" style="345"/>
    <col min="5633" max="5633" width="12" style="345" customWidth="1"/>
    <col min="5634" max="5634" width="8.7109375" style="345" customWidth="1"/>
    <col min="5635" max="5635" width="9.140625" style="345"/>
    <col min="5636" max="5636" width="9.7109375" style="345" customWidth="1"/>
    <col min="5637" max="5639" width="9.140625" style="345"/>
    <col min="5640" max="5640" width="12.5703125" style="345" customWidth="1"/>
    <col min="5641" max="5641" width="18.140625" style="345" customWidth="1"/>
    <col min="5642" max="5888" width="9.140625" style="345"/>
    <col min="5889" max="5889" width="12" style="345" customWidth="1"/>
    <col min="5890" max="5890" width="8.7109375" style="345" customWidth="1"/>
    <col min="5891" max="5891" width="9.140625" style="345"/>
    <col min="5892" max="5892" width="9.7109375" style="345" customWidth="1"/>
    <col min="5893" max="5895" width="9.140625" style="345"/>
    <col min="5896" max="5896" width="12.5703125" style="345" customWidth="1"/>
    <col min="5897" max="5897" width="18.140625" style="345" customWidth="1"/>
    <col min="5898" max="6144" width="9.140625" style="345"/>
    <col min="6145" max="6145" width="12" style="345" customWidth="1"/>
    <col min="6146" max="6146" width="8.7109375" style="345" customWidth="1"/>
    <col min="6147" max="6147" width="9.140625" style="345"/>
    <col min="6148" max="6148" width="9.7109375" style="345" customWidth="1"/>
    <col min="6149" max="6151" width="9.140625" style="345"/>
    <col min="6152" max="6152" width="12.5703125" style="345" customWidth="1"/>
    <col min="6153" max="6153" width="18.140625" style="345" customWidth="1"/>
    <col min="6154" max="6400" width="9.140625" style="345"/>
    <col min="6401" max="6401" width="12" style="345" customWidth="1"/>
    <col min="6402" max="6402" width="8.7109375" style="345" customWidth="1"/>
    <col min="6403" max="6403" width="9.140625" style="345"/>
    <col min="6404" max="6404" width="9.7109375" style="345" customWidth="1"/>
    <col min="6405" max="6407" width="9.140625" style="345"/>
    <col min="6408" max="6408" width="12.5703125" style="345" customWidth="1"/>
    <col min="6409" max="6409" width="18.140625" style="345" customWidth="1"/>
    <col min="6410" max="6656" width="9.140625" style="345"/>
    <col min="6657" max="6657" width="12" style="345" customWidth="1"/>
    <col min="6658" max="6658" width="8.7109375" style="345" customWidth="1"/>
    <col min="6659" max="6659" width="9.140625" style="345"/>
    <col min="6660" max="6660" width="9.7109375" style="345" customWidth="1"/>
    <col min="6661" max="6663" width="9.140625" style="345"/>
    <col min="6664" max="6664" width="12.5703125" style="345" customWidth="1"/>
    <col min="6665" max="6665" width="18.140625" style="345" customWidth="1"/>
    <col min="6666" max="6912" width="9.140625" style="345"/>
    <col min="6913" max="6913" width="12" style="345" customWidth="1"/>
    <col min="6914" max="6914" width="8.7109375" style="345" customWidth="1"/>
    <col min="6915" max="6915" width="9.140625" style="345"/>
    <col min="6916" max="6916" width="9.7109375" style="345" customWidth="1"/>
    <col min="6917" max="6919" width="9.140625" style="345"/>
    <col min="6920" max="6920" width="12.5703125" style="345" customWidth="1"/>
    <col min="6921" max="6921" width="18.140625" style="345" customWidth="1"/>
    <col min="6922" max="7168" width="9.140625" style="345"/>
    <col min="7169" max="7169" width="12" style="345" customWidth="1"/>
    <col min="7170" max="7170" width="8.7109375" style="345" customWidth="1"/>
    <col min="7171" max="7171" width="9.140625" style="345"/>
    <col min="7172" max="7172" width="9.7109375" style="345" customWidth="1"/>
    <col min="7173" max="7175" width="9.140625" style="345"/>
    <col min="7176" max="7176" width="12.5703125" style="345" customWidth="1"/>
    <col min="7177" max="7177" width="18.140625" style="345" customWidth="1"/>
    <col min="7178" max="7424" width="9.140625" style="345"/>
    <col min="7425" max="7425" width="12" style="345" customWidth="1"/>
    <col min="7426" max="7426" width="8.7109375" style="345" customWidth="1"/>
    <col min="7427" max="7427" width="9.140625" style="345"/>
    <col min="7428" max="7428" width="9.7109375" style="345" customWidth="1"/>
    <col min="7429" max="7431" width="9.140625" style="345"/>
    <col min="7432" max="7432" width="12.5703125" style="345" customWidth="1"/>
    <col min="7433" max="7433" width="18.140625" style="345" customWidth="1"/>
    <col min="7434" max="7680" width="9.140625" style="345"/>
    <col min="7681" max="7681" width="12" style="345" customWidth="1"/>
    <col min="7682" max="7682" width="8.7109375" style="345" customWidth="1"/>
    <col min="7683" max="7683" width="9.140625" style="345"/>
    <col min="7684" max="7684" width="9.7109375" style="345" customWidth="1"/>
    <col min="7685" max="7687" width="9.140625" style="345"/>
    <col min="7688" max="7688" width="12.5703125" style="345" customWidth="1"/>
    <col min="7689" max="7689" width="18.140625" style="345" customWidth="1"/>
    <col min="7690" max="7936" width="9.140625" style="345"/>
    <col min="7937" max="7937" width="12" style="345" customWidth="1"/>
    <col min="7938" max="7938" width="8.7109375" style="345" customWidth="1"/>
    <col min="7939" max="7939" width="9.140625" style="345"/>
    <col min="7940" max="7940" width="9.7109375" style="345" customWidth="1"/>
    <col min="7941" max="7943" width="9.140625" style="345"/>
    <col min="7944" max="7944" width="12.5703125" style="345" customWidth="1"/>
    <col min="7945" max="7945" width="18.140625" style="345" customWidth="1"/>
    <col min="7946" max="8192" width="9.140625" style="345"/>
    <col min="8193" max="8193" width="12" style="345" customWidth="1"/>
    <col min="8194" max="8194" width="8.7109375" style="345" customWidth="1"/>
    <col min="8195" max="8195" width="9.140625" style="345"/>
    <col min="8196" max="8196" width="9.7109375" style="345" customWidth="1"/>
    <col min="8197" max="8199" width="9.140625" style="345"/>
    <col min="8200" max="8200" width="12.5703125" style="345" customWidth="1"/>
    <col min="8201" max="8201" width="18.140625" style="345" customWidth="1"/>
    <col min="8202" max="8448" width="9.140625" style="345"/>
    <col min="8449" max="8449" width="12" style="345" customWidth="1"/>
    <col min="8450" max="8450" width="8.7109375" style="345" customWidth="1"/>
    <col min="8451" max="8451" width="9.140625" style="345"/>
    <col min="8452" max="8452" width="9.7109375" style="345" customWidth="1"/>
    <col min="8453" max="8455" width="9.140625" style="345"/>
    <col min="8456" max="8456" width="12.5703125" style="345" customWidth="1"/>
    <col min="8457" max="8457" width="18.140625" style="345" customWidth="1"/>
    <col min="8458" max="8704" width="9.140625" style="345"/>
    <col min="8705" max="8705" width="12" style="345" customWidth="1"/>
    <col min="8706" max="8706" width="8.7109375" style="345" customWidth="1"/>
    <col min="8707" max="8707" width="9.140625" style="345"/>
    <col min="8708" max="8708" width="9.7109375" style="345" customWidth="1"/>
    <col min="8709" max="8711" width="9.140625" style="345"/>
    <col min="8712" max="8712" width="12.5703125" style="345" customWidth="1"/>
    <col min="8713" max="8713" width="18.140625" style="345" customWidth="1"/>
    <col min="8714" max="8960" width="9.140625" style="345"/>
    <col min="8961" max="8961" width="12" style="345" customWidth="1"/>
    <col min="8962" max="8962" width="8.7109375" style="345" customWidth="1"/>
    <col min="8963" max="8963" width="9.140625" style="345"/>
    <col min="8964" max="8964" width="9.7109375" style="345" customWidth="1"/>
    <col min="8965" max="8967" width="9.140625" style="345"/>
    <col min="8968" max="8968" width="12.5703125" style="345" customWidth="1"/>
    <col min="8969" max="8969" width="18.140625" style="345" customWidth="1"/>
    <col min="8970" max="9216" width="9.140625" style="345"/>
    <col min="9217" max="9217" width="12" style="345" customWidth="1"/>
    <col min="9218" max="9218" width="8.7109375" style="345" customWidth="1"/>
    <col min="9219" max="9219" width="9.140625" style="345"/>
    <col min="9220" max="9220" width="9.7109375" style="345" customWidth="1"/>
    <col min="9221" max="9223" width="9.140625" style="345"/>
    <col min="9224" max="9224" width="12.5703125" style="345" customWidth="1"/>
    <col min="9225" max="9225" width="18.140625" style="345" customWidth="1"/>
    <col min="9226" max="9472" width="9.140625" style="345"/>
    <col min="9473" max="9473" width="12" style="345" customWidth="1"/>
    <col min="9474" max="9474" width="8.7109375" style="345" customWidth="1"/>
    <col min="9475" max="9475" width="9.140625" style="345"/>
    <col min="9476" max="9476" width="9.7109375" style="345" customWidth="1"/>
    <col min="9477" max="9479" width="9.140625" style="345"/>
    <col min="9480" max="9480" width="12.5703125" style="345" customWidth="1"/>
    <col min="9481" max="9481" width="18.140625" style="345" customWidth="1"/>
    <col min="9482" max="9728" width="9.140625" style="345"/>
    <col min="9729" max="9729" width="12" style="345" customWidth="1"/>
    <col min="9730" max="9730" width="8.7109375" style="345" customWidth="1"/>
    <col min="9731" max="9731" width="9.140625" style="345"/>
    <col min="9732" max="9732" width="9.7109375" style="345" customWidth="1"/>
    <col min="9733" max="9735" width="9.140625" style="345"/>
    <col min="9736" max="9736" width="12.5703125" style="345" customWidth="1"/>
    <col min="9737" max="9737" width="18.140625" style="345" customWidth="1"/>
    <col min="9738" max="9984" width="9.140625" style="345"/>
    <col min="9985" max="9985" width="12" style="345" customWidth="1"/>
    <col min="9986" max="9986" width="8.7109375" style="345" customWidth="1"/>
    <col min="9987" max="9987" width="9.140625" style="345"/>
    <col min="9988" max="9988" width="9.7109375" style="345" customWidth="1"/>
    <col min="9989" max="9991" width="9.140625" style="345"/>
    <col min="9992" max="9992" width="12.5703125" style="345" customWidth="1"/>
    <col min="9993" max="9993" width="18.140625" style="345" customWidth="1"/>
    <col min="9994" max="10240" width="9.140625" style="345"/>
    <col min="10241" max="10241" width="12" style="345" customWidth="1"/>
    <col min="10242" max="10242" width="8.7109375" style="345" customWidth="1"/>
    <col min="10243" max="10243" width="9.140625" style="345"/>
    <col min="10244" max="10244" width="9.7109375" style="345" customWidth="1"/>
    <col min="10245" max="10247" width="9.140625" style="345"/>
    <col min="10248" max="10248" width="12.5703125" style="345" customWidth="1"/>
    <col min="10249" max="10249" width="18.140625" style="345" customWidth="1"/>
    <col min="10250" max="10496" width="9.140625" style="345"/>
    <col min="10497" max="10497" width="12" style="345" customWidth="1"/>
    <col min="10498" max="10498" width="8.7109375" style="345" customWidth="1"/>
    <col min="10499" max="10499" width="9.140625" style="345"/>
    <col min="10500" max="10500" width="9.7109375" style="345" customWidth="1"/>
    <col min="10501" max="10503" width="9.140625" style="345"/>
    <col min="10504" max="10504" width="12.5703125" style="345" customWidth="1"/>
    <col min="10505" max="10505" width="18.140625" style="345" customWidth="1"/>
    <col min="10506" max="10752" width="9.140625" style="345"/>
    <col min="10753" max="10753" width="12" style="345" customWidth="1"/>
    <col min="10754" max="10754" width="8.7109375" style="345" customWidth="1"/>
    <col min="10755" max="10755" width="9.140625" style="345"/>
    <col min="10756" max="10756" width="9.7109375" style="345" customWidth="1"/>
    <col min="10757" max="10759" width="9.140625" style="345"/>
    <col min="10760" max="10760" width="12.5703125" style="345" customWidth="1"/>
    <col min="10761" max="10761" width="18.140625" style="345" customWidth="1"/>
    <col min="10762" max="11008" width="9.140625" style="345"/>
    <col min="11009" max="11009" width="12" style="345" customWidth="1"/>
    <col min="11010" max="11010" width="8.7109375" style="345" customWidth="1"/>
    <col min="11011" max="11011" width="9.140625" style="345"/>
    <col min="11012" max="11012" width="9.7109375" style="345" customWidth="1"/>
    <col min="11013" max="11015" width="9.140625" style="345"/>
    <col min="11016" max="11016" width="12.5703125" style="345" customWidth="1"/>
    <col min="11017" max="11017" width="18.140625" style="345" customWidth="1"/>
    <col min="11018" max="11264" width="9.140625" style="345"/>
    <col min="11265" max="11265" width="12" style="345" customWidth="1"/>
    <col min="11266" max="11266" width="8.7109375" style="345" customWidth="1"/>
    <col min="11267" max="11267" width="9.140625" style="345"/>
    <col min="11268" max="11268" width="9.7109375" style="345" customWidth="1"/>
    <col min="11269" max="11271" width="9.140625" style="345"/>
    <col min="11272" max="11272" width="12.5703125" style="345" customWidth="1"/>
    <col min="11273" max="11273" width="18.140625" style="345" customWidth="1"/>
    <col min="11274" max="11520" width="9.140625" style="345"/>
    <col min="11521" max="11521" width="12" style="345" customWidth="1"/>
    <col min="11522" max="11522" width="8.7109375" style="345" customWidth="1"/>
    <col min="11523" max="11523" width="9.140625" style="345"/>
    <col min="11524" max="11524" width="9.7109375" style="345" customWidth="1"/>
    <col min="11525" max="11527" width="9.140625" style="345"/>
    <col min="11528" max="11528" width="12.5703125" style="345" customWidth="1"/>
    <col min="11529" max="11529" width="18.140625" style="345" customWidth="1"/>
    <col min="11530" max="11776" width="9.140625" style="345"/>
    <col min="11777" max="11777" width="12" style="345" customWidth="1"/>
    <col min="11778" max="11778" width="8.7109375" style="345" customWidth="1"/>
    <col min="11779" max="11779" width="9.140625" style="345"/>
    <col min="11780" max="11780" width="9.7109375" style="345" customWidth="1"/>
    <col min="11781" max="11783" width="9.140625" style="345"/>
    <col min="11784" max="11784" width="12.5703125" style="345" customWidth="1"/>
    <col min="11785" max="11785" width="18.140625" style="345" customWidth="1"/>
    <col min="11786" max="12032" width="9.140625" style="345"/>
    <col min="12033" max="12033" width="12" style="345" customWidth="1"/>
    <col min="12034" max="12034" width="8.7109375" style="345" customWidth="1"/>
    <col min="12035" max="12035" width="9.140625" style="345"/>
    <col min="12036" max="12036" width="9.7109375" style="345" customWidth="1"/>
    <col min="12037" max="12039" width="9.140625" style="345"/>
    <col min="12040" max="12040" width="12.5703125" style="345" customWidth="1"/>
    <col min="12041" max="12041" width="18.140625" style="345" customWidth="1"/>
    <col min="12042" max="12288" width="9.140625" style="345"/>
    <col min="12289" max="12289" width="12" style="345" customWidth="1"/>
    <col min="12290" max="12290" width="8.7109375" style="345" customWidth="1"/>
    <col min="12291" max="12291" width="9.140625" style="345"/>
    <col min="12292" max="12292" width="9.7109375" style="345" customWidth="1"/>
    <col min="12293" max="12295" width="9.140625" style="345"/>
    <col min="12296" max="12296" width="12.5703125" style="345" customWidth="1"/>
    <col min="12297" max="12297" width="18.140625" style="345" customWidth="1"/>
    <col min="12298" max="12544" width="9.140625" style="345"/>
    <col min="12545" max="12545" width="12" style="345" customWidth="1"/>
    <col min="12546" max="12546" width="8.7109375" style="345" customWidth="1"/>
    <col min="12547" max="12547" width="9.140625" style="345"/>
    <col min="12548" max="12548" width="9.7109375" style="345" customWidth="1"/>
    <col min="12549" max="12551" width="9.140625" style="345"/>
    <col min="12552" max="12552" width="12.5703125" style="345" customWidth="1"/>
    <col min="12553" max="12553" width="18.140625" style="345" customWidth="1"/>
    <col min="12554" max="12800" width="9.140625" style="345"/>
    <col min="12801" max="12801" width="12" style="345" customWidth="1"/>
    <col min="12802" max="12802" width="8.7109375" style="345" customWidth="1"/>
    <col min="12803" max="12803" width="9.140625" style="345"/>
    <col min="12804" max="12804" width="9.7109375" style="345" customWidth="1"/>
    <col min="12805" max="12807" width="9.140625" style="345"/>
    <col min="12808" max="12808" width="12.5703125" style="345" customWidth="1"/>
    <col min="12809" max="12809" width="18.140625" style="345" customWidth="1"/>
    <col min="12810" max="13056" width="9.140625" style="345"/>
    <col min="13057" max="13057" width="12" style="345" customWidth="1"/>
    <col min="13058" max="13058" width="8.7109375" style="345" customWidth="1"/>
    <col min="13059" max="13059" width="9.140625" style="345"/>
    <col min="13060" max="13060" width="9.7109375" style="345" customWidth="1"/>
    <col min="13061" max="13063" width="9.140625" style="345"/>
    <col min="13064" max="13064" width="12.5703125" style="345" customWidth="1"/>
    <col min="13065" max="13065" width="18.140625" style="345" customWidth="1"/>
    <col min="13066" max="13312" width="9.140625" style="345"/>
    <col min="13313" max="13313" width="12" style="345" customWidth="1"/>
    <col min="13314" max="13314" width="8.7109375" style="345" customWidth="1"/>
    <col min="13315" max="13315" width="9.140625" style="345"/>
    <col min="13316" max="13316" width="9.7109375" style="345" customWidth="1"/>
    <col min="13317" max="13319" width="9.140625" style="345"/>
    <col min="13320" max="13320" width="12.5703125" style="345" customWidth="1"/>
    <col min="13321" max="13321" width="18.140625" style="345" customWidth="1"/>
    <col min="13322" max="13568" width="9.140625" style="345"/>
    <col min="13569" max="13569" width="12" style="345" customWidth="1"/>
    <col min="13570" max="13570" width="8.7109375" style="345" customWidth="1"/>
    <col min="13571" max="13571" width="9.140625" style="345"/>
    <col min="13572" max="13572" width="9.7109375" style="345" customWidth="1"/>
    <col min="13573" max="13575" width="9.140625" style="345"/>
    <col min="13576" max="13576" width="12.5703125" style="345" customWidth="1"/>
    <col min="13577" max="13577" width="18.140625" style="345" customWidth="1"/>
    <col min="13578" max="13824" width="9.140625" style="345"/>
    <col min="13825" max="13825" width="12" style="345" customWidth="1"/>
    <col min="13826" max="13826" width="8.7109375" style="345" customWidth="1"/>
    <col min="13827" max="13827" width="9.140625" style="345"/>
    <col min="13828" max="13828" width="9.7109375" style="345" customWidth="1"/>
    <col min="13829" max="13831" width="9.140625" style="345"/>
    <col min="13832" max="13832" width="12.5703125" style="345" customWidth="1"/>
    <col min="13833" max="13833" width="18.140625" style="345" customWidth="1"/>
    <col min="13834" max="14080" width="9.140625" style="345"/>
    <col min="14081" max="14081" width="12" style="345" customWidth="1"/>
    <col min="14082" max="14082" width="8.7109375" style="345" customWidth="1"/>
    <col min="14083" max="14083" width="9.140625" style="345"/>
    <col min="14084" max="14084" width="9.7109375" style="345" customWidth="1"/>
    <col min="14085" max="14087" width="9.140625" style="345"/>
    <col min="14088" max="14088" width="12.5703125" style="345" customWidth="1"/>
    <col min="14089" max="14089" width="18.140625" style="345" customWidth="1"/>
    <col min="14090" max="14336" width="9.140625" style="345"/>
    <col min="14337" max="14337" width="12" style="345" customWidth="1"/>
    <col min="14338" max="14338" width="8.7109375" style="345" customWidth="1"/>
    <col min="14339" max="14339" width="9.140625" style="345"/>
    <col min="14340" max="14340" width="9.7109375" style="345" customWidth="1"/>
    <col min="14341" max="14343" width="9.140625" style="345"/>
    <col min="14344" max="14344" width="12.5703125" style="345" customWidth="1"/>
    <col min="14345" max="14345" width="18.140625" style="345" customWidth="1"/>
    <col min="14346" max="14592" width="9.140625" style="345"/>
    <col min="14593" max="14593" width="12" style="345" customWidth="1"/>
    <col min="14594" max="14594" width="8.7109375" style="345" customWidth="1"/>
    <col min="14595" max="14595" width="9.140625" style="345"/>
    <col min="14596" max="14596" width="9.7109375" style="345" customWidth="1"/>
    <col min="14597" max="14599" width="9.140625" style="345"/>
    <col min="14600" max="14600" width="12.5703125" style="345" customWidth="1"/>
    <col min="14601" max="14601" width="18.140625" style="345" customWidth="1"/>
    <col min="14602" max="14848" width="9.140625" style="345"/>
    <col min="14849" max="14849" width="12" style="345" customWidth="1"/>
    <col min="14850" max="14850" width="8.7109375" style="345" customWidth="1"/>
    <col min="14851" max="14851" width="9.140625" style="345"/>
    <col min="14852" max="14852" width="9.7109375" style="345" customWidth="1"/>
    <col min="14853" max="14855" width="9.140625" style="345"/>
    <col min="14856" max="14856" width="12.5703125" style="345" customWidth="1"/>
    <col min="14857" max="14857" width="18.140625" style="345" customWidth="1"/>
    <col min="14858" max="15104" width="9.140625" style="345"/>
    <col min="15105" max="15105" width="12" style="345" customWidth="1"/>
    <col min="15106" max="15106" width="8.7109375" style="345" customWidth="1"/>
    <col min="15107" max="15107" width="9.140625" style="345"/>
    <col min="15108" max="15108" width="9.7109375" style="345" customWidth="1"/>
    <col min="15109" max="15111" width="9.140625" style="345"/>
    <col min="15112" max="15112" width="12.5703125" style="345" customWidth="1"/>
    <col min="15113" max="15113" width="18.140625" style="345" customWidth="1"/>
    <col min="15114" max="15360" width="9.140625" style="345"/>
    <col min="15361" max="15361" width="12" style="345" customWidth="1"/>
    <col min="15362" max="15362" width="8.7109375" style="345" customWidth="1"/>
    <col min="15363" max="15363" width="9.140625" style="345"/>
    <col min="15364" max="15364" width="9.7109375" style="345" customWidth="1"/>
    <col min="15365" max="15367" width="9.140625" style="345"/>
    <col min="15368" max="15368" width="12.5703125" style="345" customWidth="1"/>
    <col min="15369" max="15369" width="18.140625" style="345" customWidth="1"/>
    <col min="15370" max="15616" width="9.140625" style="345"/>
    <col min="15617" max="15617" width="12" style="345" customWidth="1"/>
    <col min="15618" max="15618" width="8.7109375" style="345" customWidth="1"/>
    <col min="15619" max="15619" width="9.140625" style="345"/>
    <col min="15620" max="15620" width="9.7109375" style="345" customWidth="1"/>
    <col min="15621" max="15623" width="9.140625" style="345"/>
    <col min="15624" max="15624" width="12.5703125" style="345" customWidth="1"/>
    <col min="15625" max="15625" width="18.140625" style="345" customWidth="1"/>
    <col min="15626" max="15872" width="9.140625" style="345"/>
    <col min="15873" max="15873" width="12" style="345" customWidth="1"/>
    <col min="15874" max="15874" width="8.7109375" style="345" customWidth="1"/>
    <col min="15875" max="15875" width="9.140625" style="345"/>
    <col min="15876" max="15876" width="9.7109375" style="345" customWidth="1"/>
    <col min="15877" max="15879" width="9.140625" style="345"/>
    <col min="15880" max="15880" width="12.5703125" style="345" customWidth="1"/>
    <col min="15881" max="15881" width="18.140625" style="345" customWidth="1"/>
    <col min="15882" max="16128" width="9.140625" style="345"/>
    <col min="16129" max="16129" width="12" style="345" customWidth="1"/>
    <col min="16130" max="16130" width="8.7109375" style="345" customWidth="1"/>
    <col min="16131" max="16131" width="9.140625" style="345"/>
    <col min="16132" max="16132" width="9.7109375" style="345" customWidth="1"/>
    <col min="16133" max="16135" width="9.140625" style="345"/>
    <col min="16136" max="16136" width="12.5703125" style="345" customWidth="1"/>
    <col min="16137" max="16137" width="18.140625" style="345" customWidth="1"/>
    <col min="16138" max="16384" width="9.140625" style="345"/>
  </cols>
  <sheetData>
    <row r="1" spans="1:9">
      <c r="A1" s="363"/>
      <c r="B1" s="364"/>
      <c r="C1" s="364"/>
      <c r="D1" s="364"/>
      <c r="E1" s="364"/>
      <c r="F1" s="364"/>
      <c r="G1" s="364"/>
      <c r="H1" s="364"/>
      <c r="I1" s="365"/>
    </row>
    <row r="2" spans="1:9">
      <c r="A2" s="366"/>
      <c r="B2" s="367"/>
      <c r="C2" s="367"/>
      <c r="D2" s="367"/>
      <c r="E2" s="367"/>
      <c r="F2" s="367"/>
      <c r="G2" s="367"/>
      <c r="H2" s="367"/>
      <c r="I2" s="368"/>
    </row>
    <row r="3" spans="1:9">
      <c r="A3" s="366"/>
      <c r="B3" s="367"/>
      <c r="C3" s="367"/>
      <c r="D3" s="367"/>
      <c r="E3" s="367"/>
      <c r="F3" s="367"/>
      <c r="G3" s="367"/>
      <c r="H3" s="367"/>
      <c r="I3" s="368"/>
    </row>
    <row r="4" spans="1:9">
      <c r="A4" s="366"/>
      <c r="B4" s="367"/>
      <c r="C4" s="367"/>
      <c r="D4" s="367"/>
      <c r="E4" s="367"/>
      <c r="F4" s="367"/>
      <c r="G4" s="367"/>
      <c r="H4" s="367"/>
      <c r="I4" s="368"/>
    </row>
    <row r="5" spans="1:9">
      <c r="A5" s="366"/>
      <c r="B5" s="367"/>
      <c r="C5" s="367"/>
      <c r="D5" s="367"/>
      <c r="E5" s="367"/>
      <c r="F5" s="367"/>
      <c r="G5" s="367"/>
      <c r="H5" s="367"/>
      <c r="I5" s="368"/>
    </row>
    <row r="6" spans="1:9">
      <c r="A6" s="366"/>
      <c r="B6" s="367"/>
      <c r="C6" s="367"/>
      <c r="D6" s="367"/>
      <c r="E6" s="367"/>
      <c r="F6" s="367"/>
      <c r="G6" s="367"/>
      <c r="H6" s="367"/>
      <c r="I6" s="368"/>
    </row>
    <row r="7" spans="1:9">
      <c r="A7" s="366"/>
      <c r="B7" s="367"/>
      <c r="C7" s="367"/>
      <c r="D7" s="367"/>
      <c r="E7" s="367"/>
      <c r="F7" s="367"/>
      <c r="G7" s="367"/>
      <c r="H7" s="367"/>
      <c r="I7" s="368"/>
    </row>
    <row r="8" spans="1:9">
      <c r="A8" s="841" t="s">
        <v>45</v>
      </c>
      <c r="B8" s="829"/>
      <c r="C8" s="829"/>
      <c r="D8" s="829"/>
      <c r="E8" s="829"/>
      <c r="F8" s="829"/>
      <c r="G8" s="829"/>
      <c r="H8" s="829"/>
      <c r="I8" s="830"/>
    </row>
    <row r="9" spans="1:9">
      <c r="A9" s="842" t="s">
        <v>46</v>
      </c>
      <c r="B9" s="829"/>
      <c r="C9" s="829"/>
      <c r="D9" s="829"/>
      <c r="E9" s="829"/>
      <c r="F9" s="829"/>
      <c r="G9" s="829"/>
      <c r="H9" s="829"/>
      <c r="I9" s="830"/>
    </row>
    <row r="10" spans="1:9">
      <c r="A10" s="366"/>
      <c r="B10" s="367"/>
      <c r="C10" s="367"/>
      <c r="D10" s="367"/>
      <c r="E10" s="367"/>
      <c r="F10" s="367"/>
      <c r="G10" s="367"/>
      <c r="H10" s="367"/>
      <c r="I10" s="368"/>
    </row>
    <row r="11" spans="1:9" ht="32.450000000000003" customHeight="1">
      <c r="A11" s="843" t="s">
        <v>47</v>
      </c>
      <c r="B11" s="833"/>
      <c r="C11" s="833"/>
      <c r="D11" s="833"/>
      <c r="E11" s="833"/>
      <c r="F11" s="833"/>
      <c r="G11" s="833"/>
      <c r="H11" s="833"/>
      <c r="I11" s="830"/>
    </row>
    <row r="12" spans="1:9" ht="18">
      <c r="A12" s="369"/>
      <c r="B12" s="370"/>
      <c r="C12" s="370"/>
      <c r="D12" s="370"/>
      <c r="E12" s="370"/>
      <c r="F12" s="370"/>
      <c r="G12" s="370"/>
      <c r="H12" s="370"/>
      <c r="I12" s="371"/>
    </row>
    <row r="13" spans="1:9">
      <c r="A13" s="844" t="s">
        <v>48</v>
      </c>
      <c r="B13" s="833"/>
      <c r="C13" s="833"/>
      <c r="D13" s="833"/>
      <c r="E13" s="833"/>
      <c r="F13" s="833"/>
      <c r="G13" s="833"/>
      <c r="H13" s="833"/>
      <c r="I13" s="830"/>
    </row>
    <row r="14" spans="1:9" ht="15.75">
      <c r="A14" s="372"/>
      <c r="B14" s="373"/>
      <c r="C14" s="373"/>
      <c r="D14" s="373"/>
      <c r="E14" s="373"/>
      <c r="F14" s="373"/>
      <c r="G14" s="373"/>
      <c r="H14" s="373"/>
      <c r="I14" s="374"/>
    </row>
    <row r="15" spans="1:9" ht="78" customHeight="1">
      <c r="A15" s="845" t="s">
        <v>26159</v>
      </c>
      <c r="B15" s="826"/>
      <c r="C15" s="826"/>
      <c r="D15" s="826"/>
      <c r="E15" s="826"/>
      <c r="F15" s="826"/>
      <c r="G15" s="826"/>
      <c r="H15" s="826"/>
      <c r="I15" s="827"/>
    </row>
    <row r="16" spans="1:9">
      <c r="A16" s="375"/>
      <c r="B16" s="376"/>
      <c r="C16" s="376"/>
      <c r="D16" s="376"/>
      <c r="E16" s="376"/>
      <c r="F16" s="376"/>
      <c r="G16" s="376"/>
      <c r="H16" s="376"/>
      <c r="I16" s="377"/>
    </row>
    <row r="17" spans="1:9">
      <c r="A17" s="844" t="s">
        <v>49</v>
      </c>
      <c r="B17" s="833"/>
      <c r="C17" s="833"/>
      <c r="D17" s="833"/>
      <c r="E17" s="833"/>
      <c r="F17" s="833"/>
      <c r="G17" s="833"/>
      <c r="H17" s="833"/>
      <c r="I17" s="830"/>
    </row>
    <row r="18" spans="1:9" ht="16.5">
      <c r="A18" s="378"/>
      <c r="B18" s="379"/>
      <c r="C18" s="379"/>
      <c r="D18" s="379"/>
      <c r="E18" s="379"/>
      <c r="F18" s="379"/>
      <c r="G18" s="379"/>
      <c r="H18" s="379"/>
      <c r="I18" s="380"/>
    </row>
    <row r="19" spans="1:9">
      <c r="A19" s="381" t="s">
        <v>50</v>
      </c>
      <c r="B19" s="37" t="s">
        <v>51</v>
      </c>
      <c r="C19" s="37" t="s">
        <v>52</v>
      </c>
      <c r="D19" s="38" t="s">
        <v>53</v>
      </c>
      <c r="E19" s="825" t="s">
        <v>54</v>
      </c>
      <c r="F19" s="826"/>
      <c r="G19" s="826"/>
      <c r="H19" s="826"/>
      <c r="I19" s="827"/>
    </row>
    <row r="20" spans="1:9">
      <c r="A20" s="381" t="s">
        <v>55</v>
      </c>
      <c r="B20" s="39">
        <v>3</v>
      </c>
      <c r="C20" s="39">
        <v>5.5</v>
      </c>
      <c r="D20" s="40">
        <v>4.25</v>
      </c>
      <c r="E20" s="825" t="s">
        <v>56</v>
      </c>
      <c r="F20" s="826"/>
      <c r="G20" s="826"/>
      <c r="H20" s="826"/>
      <c r="I20" s="827"/>
    </row>
    <row r="21" spans="1:9">
      <c r="A21" s="381" t="s">
        <v>57</v>
      </c>
      <c r="B21" s="39">
        <v>0.8</v>
      </c>
      <c r="C21" s="39">
        <v>1</v>
      </c>
      <c r="D21" s="40">
        <v>0.9</v>
      </c>
      <c r="E21" s="825" t="s">
        <v>58</v>
      </c>
      <c r="F21" s="826"/>
      <c r="G21" s="826"/>
      <c r="H21" s="826"/>
      <c r="I21" s="827"/>
    </row>
    <row r="22" spans="1:9">
      <c r="A22" s="381" t="s">
        <v>59</v>
      </c>
      <c r="B22" s="39">
        <v>0.97</v>
      </c>
      <c r="C22" s="39">
        <v>1.27</v>
      </c>
      <c r="D22" s="40">
        <v>1.1200000000000001</v>
      </c>
      <c r="E22" s="825" t="s">
        <v>60</v>
      </c>
      <c r="F22" s="826"/>
      <c r="G22" s="826"/>
      <c r="H22" s="826"/>
      <c r="I22" s="827"/>
    </row>
    <row r="23" spans="1:9">
      <c r="A23" s="381" t="s">
        <v>61</v>
      </c>
      <c r="B23" s="39">
        <v>0.59</v>
      </c>
      <c r="C23" s="39">
        <v>1.39</v>
      </c>
      <c r="D23" s="40">
        <v>0.99</v>
      </c>
      <c r="E23" s="825" t="s">
        <v>62</v>
      </c>
      <c r="F23" s="826"/>
      <c r="G23" s="826"/>
      <c r="H23" s="826"/>
      <c r="I23" s="827"/>
    </row>
    <row r="24" spans="1:9">
      <c r="A24" s="381" t="s">
        <v>63</v>
      </c>
      <c r="B24" s="39">
        <v>6.16</v>
      </c>
      <c r="C24" s="39">
        <v>8.9600000000000009</v>
      </c>
      <c r="D24" s="40">
        <v>7.56</v>
      </c>
      <c r="E24" s="825" t="s">
        <v>64</v>
      </c>
      <c r="F24" s="826"/>
      <c r="G24" s="826"/>
      <c r="H24" s="826"/>
      <c r="I24" s="827"/>
    </row>
    <row r="25" spans="1:9">
      <c r="A25" s="381" t="s">
        <v>65</v>
      </c>
      <c r="B25" s="39">
        <v>5.65</v>
      </c>
      <c r="C25" s="39">
        <v>10.65</v>
      </c>
      <c r="D25" s="39">
        <f>+B39</f>
        <v>10.15</v>
      </c>
      <c r="E25" s="825" t="s">
        <v>66</v>
      </c>
      <c r="F25" s="826"/>
      <c r="G25" s="826"/>
      <c r="H25" s="826"/>
      <c r="I25" s="827"/>
    </row>
    <row r="26" spans="1:9">
      <c r="A26" s="366"/>
      <c r="B26" s="367"/>
      <c r="C26" s="367"/>
      <c r="D26" s="367"/>
      <c r="E26" s="367"/>
      <c r="F26" s="367"/>
      <c r="G26" s="367"/>
      <c r="H26" s="367"/>
      <c r="I26" s="368"/>
    </row>
    <row r="27" spans="1:9" ht="20.25">
      <c r="A27" s="366"/>
      <c r="B27" s="41"/>
      <c r="C27" s="42" t="s">
        <v>23</v>
      </c>
      <c r="D27" s="43">
        <f>IF(OR(B38="",D20="",D21="",D22="",D23="",D24=""),0,IF(B29="FORA DO LIMITE !","",ROUND((((1+D20/100+D21/100+D22/100)*(1+D23/100)*(1+D24/100)/(1-(B39/100)))-1)*100,2)))</f>
        <v>28.48</v>
      </c>
      <c r="E27" s="382" t="s">
        <v>67</v>
      </c>
      <c r="F27" s="367"/>
      <c r="G27" s="367"/>
      <c r="H27" s="367"/>
      <c r="I27" s="368"/>
    </row>
    <row r="28" spans="1:9" ht="18">
      <c r="A28" s="366"/>
      <c r="B28" s="383"/>
      <c r="C28" s="384"/>
      <c r="D28" s="385"/>
      <c r="E28" s="386"/>
      <c r="F28" s="367"/>
      <c r="G28" s="367"/>
      <c r="H28" s="367"/>
      <c r="I28" s="368"/>
    </row>
    <row r="29" spans="1:9" ht="18">
      <c r="A29" s="387" t="s">
        <v>68</v>
      </c>
      <c r="B29" s="44">
        <f>IF(OR(B38="",D20="",D21="",D22="",D23="",D24=""),0,IF(OR(ROUND((((1+D20/100+D21/100+D22/100)*(1+D23/100)*(1+D24/100)/(1-((B39-B37)/100)))-1)*100,2)&gt;25,ROUND((((1+D20/100+D21/100+D22/100)*(1+D23/100)*(1+D24/100)/(1-((B39-B37)/100)))-1)*100,2)&lt;20.34),"FORA DO LIMITE !",ROUND((((1+D20/100+D21/100+D22/100)*(1+D23/100)*(1+D24/100)/(1-((B39-B37)/100)))-1)*100,2)))</f>
        <v>22.35</v>
      </c>
      <c r="C29" s="388" t="s">
        <v>26160</v>
      </c>
      <c r="D29" s="385"/>
      <c r="E29" s="386"/>
      <c r="F29" s="367"/>
      <c r="G29" s="367"/>
      <c r="H29" s="367"/>
      <c r="I29" s="368"/>
    </row>
    <row r="30" spans="1:9" ht="18">
      <c r="A30" s="387"/>
      <c r="B30" s="385"/>
      <c r="C30" s="388"/>
      <c r="D30" s="385"/>
      <c r="E30" s="386"/>
      <c r="F30" s="367"/>
      <c r="G30" s="367"/>
      <c r="H30" s="367"/>
      <c r="I30" s="368"/>
    </row>
    <row r="31" spans="1:9">
      <c r="A31" s="366" t="s">
        <v>69</v>
      </c>
      <c r="B31" s="383"/>
      <c r="C31" s="389"/>
      <c r="D31" s="389"/>
      <c r="E31" s="367"/>
      <c r="F31" s="367"/>
      <c r="G31" s="367"/>
      <c r="H31" s="367"/>
      <c r="I31" s="368"/>
    </row>
    <row r="32" spans="1:9">
      <c r="A32" s="366" t="s">
        <v>70</v>
      </c>
      <c r="B32" s="383"/>
      <c r="C32" s="389"/>
      <c r="D32" s="389"/>
      <c r="E32" s="367"/>
      <c r="F32" s="367"/>
      <c r="G32" s="367"/>
      <c r="H32" s="367"/>
      <c r="I32" s="368"/>
    </row>
    <row r="33" spans="1:9">
      <c r="A33" s="366"/>
      <c r="B33" s="383"/>
      <c r="C33" s="389"/>
      <c r="D33" s="389"/>
      <c r="E33" s="367"/>
      <c r="F33" s="367"/>
      <c r="G33" s="367"/>
      <c r="H33" s="367"/>
      <c r="I33" s="368"/>
    </row>
    <row r="34" spans="1:9">
      <c r="A34" s="390" t="s">
        <v>71</v>
      </c>
      <c r="B34" s="45" t="s">
        <v>72</v>
      </c>
      <c r="C34" s="46"/>
      <c r="D34" s="389"/>
      <c r="E34" s="367"/>
      <c r="F34" s="367"/>
      <c r="G34" s="367"/>
      <c r="H34" s="367"/>
      <c r="I34" s="368"/>
    </row>
    <row r="35" spans="1:9">
      <c r="A35" s="381" t="s">
        <v>73</v>
      </c>
      <c r="B35" s="39">
        <v>0.65</v>
      </c>
      <c r="C35" s="46"/>
      <c r="D35" s="389"/>
      <c r="E35" s="367"/>
      <c r="F35" s="367"/>
      <c r="G35" s="367"/>
      <c r="H35" s="367"/>
      <c r="I35" s="368"/>
    </row>
    <row r="36" spans="1:9">
      <c r="A36" s="381" t="s">
        <v>74</v>
      </c>
      <c r="B36" s="39">
        <v>3</v>
      </c>
      <c r="C36" s="46"/>
      <c r="D36" s="389"/>
      <c r="E36" s="367"/>
      <c r="F36" s="367"/>
      <c r="G36" s="367"/>
      <c r="H36" s="367"/>
      <c r="I36" s="368"/>
    </row>
    <row r="37" spans="1:9">
      <c r="A37" s="381" t="s">
        <v>75</v>
      </c>
      <c r="B37" s="39">
        <v>4.5</v>
      </c>
      <c r="C37" s="47" t="s">
        <v>76</v>
      </c>
      <c r="D37" s="389"/>
      <c r="E37" s="367"/>
      <c r="F37" s="367"/>
      <c r="G37" s="367"/>
      <c r="H37" s="367"/>
      <c r="I37" s="368"/>
    </row>
    <row r="38" spans="1:9" ht="16.5" thickBot="1">
      <c r="A38" s="381" t="s">
        <v>77</v>
      </c>
      <c r="B38" s="48">
        <v>2</v>
      </c>
      <c r="C38" s="49"/>
      <c r="D38" s="389"/>
      <c r="E38" s="367"/>
      <c r="F38" s="367"/>
      <c r="G38" s="367"/>
      <c r="H38" s="367"/>
      <c r="I38" s="368"/>
    </row>
    <row r="39" spans="1:9" ht="15.75" thickBot="1">
      <c r="A39" s="391" t="s">
        <v>78</v>
      </c>
      <c r="B39" s="50">
        <f>IF(B38="","",SUM(B35:B38))</f>
        <v>10.15</v>
      </c>
      <c r="C39" s="389"/>
      <c r="D39" s="389"/>
      <c r="E39" s="367"/>
      <c r="F39" s="367"/>
      <c r="G39" s="367"/>
      <c r="H39" s="367"/>
      <c r="I39" s="368"/>
    </row>
    <row r="40" spans="1:9">
      <c r="A40" s="392"/>
      <c r="B40" s="389"/>
      <c r="C40" s="389"/>
      <c r="D40" s="389"/>
      <c r="E40" s="367"/>
      <c r="F40" s="367"/>
      <c r="G40" s="367"/>
      <c r="H40" s="367"/>
      <c r="I40" s="368"/>
    </row>
    <row r="41" spans="1:9">
      <c r="A41" s="828" t="s">
        <v>79</v>
      </c>
      <c r="B41" s="829"/>
      <c r="C41" s="829"/>
      <c r="D41" s="829"/>
      <c r="E41" s="829"/>
      <c r="F41" s="829"/>
      <c r="G41" s="829"/>
      <c r="H41" s="829"/>
      <c r="I41" s="830"/>
    </row>
    <row r="42" spans="1:9">
      <c r="A42" s="831"/>
      <c r="B42" s="829"/>
      <c r="C42" s="829"/>
      <c r="D42" s="829"/>
      <c r="E42" s="829"/>
      <c r="F42" s="829"/>
      <c r="G42" s="829"/>
      <c r="H42" s="829"/>
      <c r="I42" s="830"/>
    </row>
    <row r="43" spans="1:9">
      <c r="A43" s="393"/>
      <c r="B43" s="394"/>
      <c r="C43" s="394"/>
      <c r="D43" s="394"/>
      <c r="E43" s="394"/>
      <c r="F43" s="394"/>
      <c r="G43" s="394"/>
      <c r="H43" s="394"/>
      <c r="I43" s="395"/>
    </row>
    <row r="44" spans="1:9">
      <c r="A44" s="396" t="s">
        <v>80</v>
      </c>
      <c r="B44" s="397"/>
      <c r="C44" s="397"/>
      <c r="D44" s="397"/>
      <c r="E44" s="397"/>
      <c r="F44" s="397"/>
      <c r="G44" s="397"/>
      <c r="H44" s="367"/>
      <c r="I44" s="398">
        <v>1</v>
      </c>
    </row>
    <row r="45" spans="1:9">
      <c r="A45" s="396" t="s">
        <v>81</v>
      </c>
      <c r="B45" s="397"/>
      <c r="C45" s="397"/>
      <c r="D45" s="397"/>
      <c r="E45" s="397"/>
      <c r="F45" s="397"/>
      <c r="G45" s="51">
        <v>0.02</v>
      </c>
      <c r="H45" s="397" t="s">
        <v>82</v>
      </c>
      <c r="I45" s="368"/>
    </row>
    <row r="46" spans="1:9">
      <c r="A46" s="392"/>
      <c r="B46" s="389"/>
      <c r="C46" s="389"/>
      <c r="D46" s="389"/>
      <c r="E46" s="367"/>
      <c r="F46" s="367"/>
      <c r="G46" s="367"/>
      <c r="H46" s="367"/>
      <c r="I46" s="368"/>
    </row>
    <row r="47" spans="1:9" ht="15.75">
      <c r="A47" s="832" t="s">
        <v>83</v>
      </c>
      <c r="B47" s="833"/>
      <c r="C47" s="833"/>
      <c r="D47" s="833"/>
      <c r="E47" s="833"/>
      <c r="F47" s="833"/>
      <c r="G47" s="833"/>
      <c r="H47" s="833"/>
      <c r="I47" s="830"/>
    </row>
    <row r="48" spans="1:9" ht="15.75" thickBot="1">
      <c r="A48" s="366"/>
      <c r="B48" s="367"/>
      <c r="C48" s="367"/>
      <c r="D48" s="367"/>
      <c r="E48" s="367"/>
      <c r="F48" s="367"/>
      <c r="G48" s="367"/>
      <c r="H48" s="367"/>
      <c r="I48" s="368"/>
    </row>
    <row r="49" spans="1:9" ht="15.75" thickTop="1">
      <c r="A49" s="834" t="s">
        <v>84</v>
      </c>
      <c r="B49" s="835"/>
      <c r="C49" s="835"/>
      <c r="D49" s="835"/>
      <c r="E49" s="835"/>
      <c r="F49" s="835"/>
      <c r="G49" s="835"/>
      <c r="H49" s="835"/>
      <c r="I49" s="836"/>
    </row>
    <row r="50" spans="1:9">
      <c r="A50" s="831"/>
      <c r="B50" s="829"/>
      <c r="C50" s="829"/>
      <c r="D50" s="829"/>
      <c r="E50" s="829"/>
      <c r="F50" s="829"/>
      <c r="G50" s="829"/>
      <c r="H50" s="829"/>
      <c r="I50" s="830"/>
    </row>
    <row r="51" spans="1:9" ht="15.75" thickBot="1">
      <c r="A51" s="837"/>
      <c r="B51" s="838"/>
      <c r="C51" s="838"/>
      <c r="D51" s="838"/>
      <c r="E51" s="838"/>
      <c r="F51" s="838"/>
      <c r="G51" s="838"/>
      <c r="H51" s="838"/>
      <c r="I51" s="839"/>
    </row>
    <row r="52" spans="1:9" ht="15.75" thickTop="1">
      <c r="A52" s="399"/>
      <c r="B52" s="400"/>
      <c r="C52" s="400"/>
      <c r="D52" s="400"/>
      <c r="E52" s="400"/>
      <c r="F52" s="400"/>
      <c r="G52" s="400"/>
      <c r="H52" s="400"/>
      <c r="I52" s="401"/>
    </row>
    <row r="53" spans="1:9">
      <c r="A53" s="399"/>
      <c r="B53" s="400"/>
      <c r="C53" s="400"/>
      <c r="D53" s="400"/>
      <c r="E53" s="400"/>
      <c r="F53" s="400"/>
      <c r="G53" s="400"/>
      <c r="H53" s="400"/>
      <c r="I53" s="401"/>
    </row>
    <row r="54" spans="1:9">
      <c r="A54" s="840" t="s">
        <v>85</v>
      </c>
      <c r="B54" s="829"/>
      <c r="C54" s="829"/>
      <c r="D54" s="829"/>
      <c r="E54" s="829"/>
      <c r="F54" s="829"/>
      <c r="G54" s="829"/>
      <c r="H54" s="829"/>
      <c r="I54" s="830"/>
    </row>
    <row r="55" spans="1:9">
      <c r="A55" s="822" t="s">
        <v>26191</v>
      </c>
      <c r="B55" s="823"/>
      <c r="C55" s="823"/>
      <c r="D55" s="823"/>
      <c r="E55" s="823"/>
      <c r="F55" s="823" t="s">
        <v>26190</v>
      </c>
      <c r="G55" s="823"/>
      <c r="H55" s="823"/>
      <c r="I55" s="824"/>
    </row>
    <row r="56" spans="1:9" ht="30" customHeight="1" thickBot="1">
      <c r="A56" s="818" t="s">
        <v>26227</v>
      </c>
      <c r="B56" s="819"/>
      <c r="C56" s="819"/>
      <c r="D56" s="819"/>
      <c r="E56" s="819"/>
      <c r="F56" s="820" t="s">
        <v>26189</v>
      </c>
      <c r="G56" s="820"/>
      <c r="H56" s="820"/>
      <c r="I56" s="821"/>
    </row>
  </sheetData>
  <mergeCells count="21">
    <mergeCell ref="E24:I24"/>
    <mergeCell ref="A8:I8"/>
    <mergeCell ref="A9:I9"/>
    <mergeCell ref="A11:I11"/>
    <mergeCell ref="A13:I13"/>
    <mergeCell ref="A15:I15"/>
    <mergeCell ref="A17:I17"/>
    <mergeCell ref="E19:I19"/>
    <mergeCell ref="E20:I20"/>
    <mergeCell ref="E21:I21"/>
    <mergeCell ref="E22:I22"/>
    <mergeCell ref="E23:I23"/>
    <mergeCell ref="A56:E56"/>
    <mergeCell ref="F56:I56"/>
    <mergeCell ref="A55:E55"/>
    <mergeCell ref="F55:I55"/>
    <mergeCell ref="E25:I25"/>
    <mergeCell ref="A41:I42"/>
    <mergeCell ref="A47:I47"/>
    <mergeCell ref="A49:I51"/>
    <mergeCell ref="A54:I54"/>
  </mergeCells>
  <conditionalFormatting sqref="B40 B46 D25">
    <cfRule type="cellIs" dxfId="8" priority="1" operator="equal">
      <formula>0</formula>
    </cfRule>
  </conditionalFormatting>
  <conditionalFormatting sqref="D20:D24">
    <cfRule type="cellIs" dxfId="7" priority="2" operator="equal">
      <formula>""</formula>
    </cfRule>
  </conditionalFormatting>
  <conditionalFormatting sqref="D20:D24">
    <cfRule type="cellIs" dxfId="6" priority="3" operator="notEqual">
      <formula>""</formula>
    </cfRule>
  </conditionalFormatting>
  <conditionalFormatting sqref="D27:D30">
    <cfRule type="cellIs" dxfId="5" priority="4" operator="equal">
      <formula>0</formula>
    </cfRule>
  </conditionalFormatting>
  <conditionalFormatting sqref="D27:D30">
    <cfRule type="cellIs" dxfId="4" priority="5" operator="equal">
      <formula>"FORA DO LIMITE !"</formula>
    </cfRule>
  </conditionalFormatting>
  <conditionalFormatting sqref="B29:B30">
    <cfRule type="cellIs" dxfId="3" priority="6" operator="equal">
      <formula>0</formula>
    </cfRule>
  </conditionalFormatting>
  <conditionalFormatting sqref="B29:B30">
    <cfRule type="cellIs" dxfId="2" priority="7" operator="equal">
      <formula>"FORA DO LIMITE !"</formula>
    </cfRule>
  </conditionalFormatting>
  <conditionalFormatting sqref="B38">
    <cfRule type="cellIs" dxfId="1" priority="8" operator="equal">
      <formula>"ERRO"</formula>
    </cfRule>
  </conditionalFormatting>
  <conditionalFormatting sqref="B39">
    <cfRule type="cellIs" dxfId="0" priority="9" operator="equal">
      <formula>"ERRO"</formula>
    </cfRule>
  </conditionalFormatting>
  <dataValidations count="8">
    <dataValidation type="decimal" allowBlank="1" showInputMessage="1" showErrorMessage="1" prompt=" - " sqref="D22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WLP22 WVL22 D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D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D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D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D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D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D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D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D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D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D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D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D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D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D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formula1>0.97</formula1>
      <formula2>1.27</formula2>
    </dataValidation>
    <dataValidation type="decimal" allowBlank="1" showInputMessage="1" showErrorMessage="1" prompt=" - " sqref="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1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7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3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89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5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1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7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3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69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5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1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7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3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49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5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formula1>0</formula1>
      <formula2>0.05</formula2>
    </dataValidation>
    <dataValidation type="decimal" allowBlank="1" showInputMessage="1" showErrorMessage="1" prompt=" - " sqref="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D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D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D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D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D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D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D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D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D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D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D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D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D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D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formula1>5.65</formula1>
      <formula2>10.65</formula2>
    </dataValidation>
    <dataValidation type="decimal" allowBlank="1" showInputMessage="1" showErrorMessage="1" prompt=" - " sqref="I44 JE44 TA44 ACW44 AMS44 AWO44 BGK44 BQG44 CAC44 CJY44 CTU44 DDQ44 DNM44 DXI44 EHE44 ERA44 FAW44 FKS44 FUO44 GEK44 GOG44 GYC44 HHY44 HRU44 IBQ44 ILM44 IVI44 JFE44 JPA44 JYW44 KIS44 KSO44 LCK44 LMG44 LWC44 MFY44 MPU44 MZQ44 NJM44 NTI44 ODE44 ONA44 OWW44 PGS44 PQO44 QAK44 QKG44 QUC44 RDY44 RNU44 RXQ44 SHM44 SRI44 TBE44 TLA44 TUW44 UES44 UOO44 UYK44 VIG44 VSC44 WBY44 WLU44 WVQ44 I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I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I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I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I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I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I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I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I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I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I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I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I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I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I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formula1>0</formula1>
      <formula2>1</formula2>
    </dataValidation>
    <dataValidation type="decimal" allowBlank="1" showInputMessage="1" showErrorMessage="1" prompt=" - " sqref="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D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D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D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D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D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D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D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D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D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D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D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D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D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D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formula1>6.16</formula1>
      <formula2>8.96</formula2>
    </dataValidation>
    <dataValidation type="decimal" allowBlank="1" showInputMessage="1" showErrorMessage="1" prompt=" - "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formula1>3</formula1>
      <formula2>5.5</formula2>
    </dataValidation>
    <dataValidation type="decimal" allowBlank="1" showInputMessage="1" showErrorMessage="1" prompt=" - " sqref="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formula1>0.59</formula1>
      <formula2>1.39</formula2>
    </dataValidation>
    <dataValidation type="decimal" allowBlank="1" showInputMessage="1" showErrorMessage="1" prompt=" - " sqref="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formula1>0.8</formula1>
      <formula2>1</formula2>
    </dataValidation>
  </dataValidations>
  <printOptions horizontalCentered="1"/>
  <pageMargins left="0.78740157480314965" right="0.59055118110236227" top="0.78740157480314965" bottom="0.59055118110236227" header="0.31496062992125984" footer="0.31496062992125984"/>
  <pageSetup paperSize="9" scale="80" orientation="portrait" horizontalDpi="360" verticalDpi="36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view="pageBreakPreview" topLeftCell="A36" zoomScaleNormal="100" zoomScaleSheetLayoutView="100" workbookViewId="0">
      <selection activeCell="K50" sqref="K50"/>
    </sheetView>
  </sheetViews>
  <sheetFormatPr defaultColWidth="9.28515625" defaultRowHeight="15"/>
  <cols>
    <col min="1" max="1" width="7.42578125" style="54" customWidth="1"/>
    <col min="2" max="2" width="29" style="54" customWidth="1"/>
    <col min="3" max="3" width="8.28515625" style="54" customWidth="1"/>
    <col min="4" max="4" width="4" style="54" customWidth="1"/>
    <col min="5" max="5" width="11.5703125" style="54" customWidth="1"/>
    <col min="6" max="6" width="12" style="54" customWidth="1"/>
    <col min="7" max="8" width="11.5703125" style="54" customWidth="1"/>
    <col min="9" max="256" width="9.28515625" style="54"/>
    <col min="257" max="257" width="7.42578125" style="54" customWidth="1"/>
    <col min="258" max="258" width="29" style="54" customWidth="1"/>
    <col min="259" max="259" width="8.28515625" style="54" customWidth="1"/>
    <col min="260" max="260" width="4" style="54" customWidth="1"/>
    <col min="261" max="261" width="11.5703125" style="54" customWidth="1"/>
    <col min="262" max="262" width="12" style="54" customWidth="1"/>
    <col min="263" max="264" width="11.5703125" style="54" customWidth="1"/>
    <col min="265" max="512" width="9.28515625" style="54"/>
    <col min="513" max="513" width="7.42578125" style="54" customWidth="1"/>
    <col min="514" max="514" width="29" style="54" customWidth="1"/>
    <col min="515" max="515" width="8.28515625" style="54" customWidth="1"/>
    <col min="516" max="516" width="4" style="54" customWidth="1"/>
    <col min="517" max="517" width="11.5703125" style="54" customWidth="1"/>
    <col min="518" max="518" width="12" style="54" customWidth="1"/>
    <col min="519" max="520" width="11.5703125" style="54" customWidth="1"/>
    <col min="521" max="768" width="9.28515625" style="54"/>
    <col min="769" max="769" width="7.42578125" style="54" customWidth="1"/>
    <col min="770" max="770" width="29" style="54" customWidth="1"/>
    <col min="771" max="771" width="8.28515625" style="54" customWidth="1"/>
    <col min="772" max="772" width="4" style="54" customWidth="1"/>
    <col min="773" max="773" width="11.5703125" style="54" customWidth="1"/>
    <col min="774" max="774" width="12" style="54" customWidth="1"/>
    <col min="775" max="776" width="11.5703125" style="54" customWidth="1"/>
    <col min="777" max="1024" width="9.28515625" style="54"/>
    <col min="1025" max="1025" width="7.42578125" style="54" customWidth="1"/>
    <col min="1026" max="1026" width="29" style="54" customWidth="1"/>
    <col min="1027" max="1027" width="8.28515625" style="54" customWidth="1"/>
    <col min="1028" max="1028" width="4" style="54" customWidth="1"/>
    <col min="1029" max="1029" width="11.5703125" style="54" customWidth="1"/>
    <col min="1030" max="1030" width="12" style="54" customWidth="1"/>
    <col min="1031" max="1032" width="11.5703125" style="54" customWidth="1"/>
    <col min="1033" max="1280" width="9.28515625" style="54"/>
    <col min="1281" max="1281" width="7.42578125" style="54" customWidth="1"/>
    <col min="1282" max="1282" width="29" style="54" customWidth="1"/>
    <col min="1283" max="1283" width="8.28515625" style="54" customWidth="1"/>
    <col min="1284" max="1284" width="4" style="54" customWidth="1"/>
    <col min="1285" max="1285" width="11.5703125" style="54" customWidth="1"/>
    <col min="1286" max="1286" width="12" style="54" customWidth="1"/>
    <col min="1287" max="1288" width="11.5703125" style="54" customWidth="1"/>
    <col min="1289" max="1536" width="9.28515625" style="54"/>
    <col min="1537" max="1537" width="7.42578125" style="54" customWidth="1"/>
    <col min="1538" max="1538" width="29" style="54" customWidth="1"/>
    <col min="1539" max="1539" width="8.28515625" style="54" customWidth="1"/>
    <col min="1540" max="1540" width="4" style="54" customWidth="1"/>
    <col min="1541" max="1541" width="11.5703125" style="54" customWidth="1"/>
    <col min="1542" max="1542" width="12" style="54" customWidth="1"/>
    <col min="1543" max="1544" width="11.5703125" style="54" customWidth="1"/>
    <col min="1545" max="1792" width="9.28515625" style="54"/>
    <col min="1793" max="1793" width="7.42578125" style="54" customWidth="1"/>
    <col min="1794" max="1794" width="29" style="54" customWidth="1"/>
    <col min="1795" max="1795" width="8.28515625" style="54" customWidth="1"/>
    <col min="1796" max="1796" width="4" style="54" customWidth="1"/>
    <col min="1797" max="1797" width="11.5703125" style="54" customWidth="1"/>
    <col min="1798" max="1798" width="12" style="54" customWidth="1"/>
    <col min="1799" max="1800" width="11.5703125" style="54" customWidth="1"/>
    <col min="1801" max="2048" width="9.28515625" style="54"/>
    <col min="2049" max="2049" width="7.42578125" style="54" customWidth="1"/>
    <col min="2050" max="2050" width="29" style="54" customWidth="1"/>
    <col min="2051" max="2051" width="8.28515625" style="54" customWidth="1"/>
    <col min="2052" max="2052" width="4" style="54" customWidth="1"/>
    <col min="2053" max="2053" width="11.5703125" style="54" customWidth="1"/>
    <col min="2054" max="2054" width="12" style="54" customWidth="1"/>
    <col min="2055" max="2056" width="11.5703125" style="54" customWidth="1"/>
    <col min="2057" max="2304" width="9.28515625" style="54"/>
    <col min="2305" max="2305" width="7.42578125" style="54" customWidth="1"/>
    <col min="2306" max="2306" width="29" style="54" customWidth="1"/>
    <col min="2307" max="2307" width="8.28515625" style="54" customWidth="1"/>
    <col min="2308" max="2308" width="4" style="54" customWidth="1"/>
    <col min="2309" max="2309" width="11.5703125" style="54" customWidth="1"/>
    <col min="2310" max="2310" width="12" style="54" customWidth="1"/>
    <col min="2311" max="2312" width="11.5703125" style="54" customWidth="1"/>
    <col min="2313" max="2560" width="9.28515625" style="54"/>
    <col min="2561" max="2561" width="7.42578125" style="54" customWidth="1"/>
    <col min="2562" max="2562" width="29" style="54" customWidth="1"/>
    <col min="2563" max="2563" width="8.28515625" style="54" customWidth="1"/>
    <col min="2564" max="2564" width="4" style="54" customWidth="1"/>
    <col min="2565" max="2565" width="11.5703125" style="54" customWidth="1"/>
    <col min="2566" max="2566" width="12" style="54" customWidth="1"/>
    <col min="2567" max="2568" width="11.5703125" style="54" customWidth="1"/>
    <col min="2569" max="2816" width="9.28515625" style="54"/>
    <col min="2817" max="2817" width="7.42578125" style="54" customWidth="1"/>
    <col min="2818" max="2818" width="29" style="54" customWidth="1"/>
    <col min="2819" max="2819" width="8.28515625" style="54" customWidth="1"/>
    <col min="2820" max="2820" width="4" style="54" customWidth="1"/>
    <col min="2821" max="2821" width="11.5703125" style="54" customWidth="1"/>
    <col min="2822" max="2822" width="12" style="54" customWidth="1"/>
    <col min="2823" max="2824" width="11.5703125" style="54" customWidth="1"/>
    <col min="2825" max="3072" width="9.28515625" style="54"/>
    <col min="3073" max="3073" width="7.42578125" style="54" customWidth="1"/>
    <col min="3074" max="3074" width="29" style="54" customWidth="1"/>
    <col min="3075" max="3075" width="8.28515625" style="54" customWidth="1"/>
    <col min="3076" max="3076" width="4" style="54" customWidth="1"/>
    <col min="3077" max="3077" width="11.5703125" style="54" customWidth="1"/>
    <col min="3078" max="3078" width="12" style="54" customWidth="1"/>
    <col min="3079" max="3080" width="11.5703125" style="54" customWidth="1"/>
    <col min="3081" max="3328" width="9.28515625" style="54"/>
    <col min="3329" max="3329" width="7.42578125" style="54" customWidth="1"/>
    <col min="3330" max="3330" width="29" style="54" customWidth="1"/>
    <col min="3331" max="3331" width="8.28515625" style="54" customWidth="1"/>
    <col min="3332" max="3332" width="4" style="54" customWidth="1"/>
    <col min="3333" max="3333" width="11.5703125" style="54" customWidth="1"/>
    <col min="3334" max="3334" width="12" style="54" customWidth="1"/>
    <col min="3335" max="3336" width="11.5703125" style="54" customWidth="1"/>
    <col min="3337" max="3584" width="9.28515625" style="54"/>
    <col min="3585" max="3585" width="7.42578125" style="54" customWidth="1"/>
    <col min="3586" max="3586" width="29" style="54" customWidth="1"/>
    <col min="3587" max="3587" width="8.28515625" style="54" customWidth="1"/>
    <col min="3588" max="3588" width="4" style="54" customWidth="1"/>
    <col min="3589" max="3589" width="11.5703125" style="54" customWidth="1"/>
    <col min="3590" max="3590" width="12" style="54" customWidth="1"/>
    <col min="3591" max="3592" width="11.5703125" style="54" customWidth="1"/>
    <col min="3593" max="3840" width="9.28515625" style="54"/>
    <col min="3841" max="3841" width="7.42578125" style="54" customWidth="1"/>
    <col min="3842" max="3842" width="29" style="54" customWidth="1"/>
    <col min="3843" max="3843" width="8.28515625" style="54" customWidth="1"/>
    <col min="3844" max="3844" width="4" style="54" customWidth="1"/>
    <col min="3845" max="3845" width="11.5703125" style="54" customWidth="1"/>
    <col min="3846" max="3846" width="12" style="54" customWidth="1"/>
    <col min="3847" max="3848" width="11.5703125" style="54" customWidth="1"/>
    <col min="3849" max="4096" width="9.28515625" style="54"/>
    <col min="4097" max="4097" width="7.42578125" style="54" customWidth="1"/>
    <col min="4098" max="4098" width="29" style="54" customWidth="1"/>
    <col min="4099" max="4099" width="8.28515625" style="54" customWidth="1"/>
    <col min="4100" max="4100" width="4" style="54" customWidth="1"/>
    <col min="4101" max="4101" width="11.5703125" style="54" customWidth="1"/>
    <col min="4102" max="4102" width="12" style="54" customWidth="1"/>
    <col min="4103" max="4104" width="11.5703125" style="54" customWidth="1"/>
    <col min="4105" max="4352" width="9.28515625" style="54"/>
    <col min="4353" max="4353" width="7.42578125" style="54" customWidth="1"/>
    <col min="4354" max="4354" width="29" style="54" customWidth="1"/>
    <col min="4355" max="4355" width="8.28515625" style="54" customWidth="1"/>
    <col min="4356" max="4356" width="4" style="54" customWidth="1"/>
    <col min="4357" max="4357" width="11.5703125" style="54" customWidth="1"/>
    <col min="4358" max="4358" width="12" style="54" customWidth="1"/>
    <col min="4359" max="4360" width="11.5703125" style="54" customWidth="1"/>
    <col min="4361" max="4608" width="9.28515625" style="54"/>
    <col min="4609" max="4609" width="7.42578125" style="54" customWidth="1"/>
    <col min="4610" max="4610" width="29" style="54" customWidth="1"/>
    <col min="4611" max="4611" width="8.28515625" style="54" customWidth="1"/>
    <col min="4612" max="4612" width="4" style="54" customWidth="1"/>
    <col min="4613" max="4613" width="11.5703125" style="54" customWidth="1"/>
    <col min="4614" max="4614" width="12" style="54" customWidth="1"/>
    <col min="4615" max="4616" width="11.5703125" style="54" customWidth="1"/>
    <col min="4617" max="4864" width="9.28515625" style="54"/>
    <col min="4865" max="4865" width="7.42578125" style="54" customWidth="1"/>
    <col min="4866" max="4866" width="29" style="54" customWidth="1"/>
    <col min="4867" max="4867" width="8.28515625" style="54" customWidth="1"/>
    <col min="4868" max="4868" width="4" style="54" customWidth="1"/>
    <col min="4869" max="4869" width="11.5703125" style="54" customWidth="1"/>
    <col min="4870" max="4870" width="12" style="54" customWidth="1"/>
    <col min="4871" max="4872" width="11.5703125" style="54" customWidth="1"/>
    <col min="4873" max="5120" width="9.28515625" style="54"/>
    <col min="5121" max="5121" width="7.42578125" style="54" customWidth="1"/>
    <col min="5122" max="5122" width="29" style="54" customWidth="1"/>
    <col min="5123" max="5123" width="8.28515625" style="54" customWidth="1"/>
    <col min="5124" max="5124" width="4" style="54" customWidth="1"/>
    <col min="5125" max="5125" width="11.5703125" style="54" customWidth="1"/>
    <col min="5126" max="5126" width="12" style="54" customWidth="1"/>
    <col min="5127" max="5128" width="11.5703125" style="54" customWidth="1"/>
    <col min="5129" max="5376" width="9.28515625" style="54"/>
    <col min="5377" max="5377" width="7.42578125" style="54" customWidth="1"/>
    <col min="5378" max="5378" width="29" style="54" customWidth="1"/>
    <col min="5379" max="5379" width="8.28515625" style="54" customWidth="1"/>
    <col min="5380" max="5380" width="4" style="54" customWidth="1"/>
    <col min="5381" max="5381" width="11.5703125" style="54" customWidth="1"/>
    <col min="5382" max="5382" width="12" style="54" customWidth="1"/>
    <col min="5383" max="5384" width="11.5703125" style="54" customWidth="1"/>
    <col min="5385" max="5632" width="9.28515625" style="54"/>
    <col min="5633" max="5633" width="7.42578125" style="54" customWidth="1"/>
    <col min="5634" max="5634" width="29" style="54" customWidth="1"/>
    <col min="5635" max="5635" width="8.28515625" style="54" customWidth="1"/>
    <col min="5636" max="5636" width="4" style="54" customWidth="1"/>
    <col min="5637" max="5637" width="11.5703125" style="54" customWidth="1"/>
    <col min="5638" max="5638" width="12" style="54" customWidth="1"/>
    <col min="5639" max="5640" width="11.5703125" style="54" customWidth="1"/>
    <col min="5641" max="5888" width="9.28515625" style="54"/>
    <col min="5889" max="5889" width="7.42578125" style="54" customWidth="1"/>
    <col min="5890" max="5890" width="29" style="54" customWidth="1"/>
    <col min="5891" max="5891" width="8.28515625" style="54" customWidth="1"/>
    <col min="5892" max="5892" width="4" style="54" customWidth="1"/>
    <col min="5893" max="5893" width="11.5703125" style="54" customWidth="1"/>
    <col min="5894" max="5894" width="12" style="54" customWidth="1"/>
    <col min="5895" max="5896" width="11.5703125" style="54" customWidth="1"/>
    <col min="5897" max="6144" width="9.28515625" style="54"/>
    <col min="6145" max="6145" width="7.42578125" style="54" customWidth="1"/>
    <col min="6146" max="6146" width="29" style="54" customWidth="1"/>
    <col min="6147" max="6147" width="8.28515625" style="54" customWidth="1"/>
    <col min="6148" max="6148" width="4" style="54" customWidth="1"/>
    <col min="6149" max="6149" width="11.5703125" style="54" customWidth="1"/>
    <col min="6150" max="6150" width="12" style="54" customWidth="1"/>
    <col min="6151" max="6152" width="11.5703125" style="54" customWidth="1"/>
    <col min="6153" max="6400" width="9.28515625" style="54"/>
    <col min="6401" max="6401" width="7.42578125" style="54" customWidth="1"/>
    <col min="6402" max="6402" width="29" style="54" customWidth="1"/>
    <col min="6403" max="6403" width="8.28515625" style="54" customWidth="1"/>
    <col min="6404" max="6404" width="4" style="54" customWidth="1"/>
    <col min="6405" max="6405" width="11.5703125" style="54" customWidth="1"/>
    <col min="6406" max="6406" width="12" style="54" customWidth="1"/>
    <col min="6407" max="6408" width="11.5703125" style="54" customWidth="1"/>
    <col min="6409" max="6656" width="9.28515625" style="54"/>
    <col min="6657" max="6657" width="7.42578125" style="54" customWidth="1"/>
    <col min="6658" max="6658" width="29" style="54" customWidth="1"/>
    <col min="6659" max="6659" width="8.28515625" style="54" customWidth="1"/>
    <col min="6660" max="6660" width="4" style="54" customWidth="1"/>
    <col min="6661" max="6661" width="11.5703125" style="54" customWidth="1"/>
    <col min="6662" max="6662" width="12" style="54" customWidth="1"/>
    <col min="6663" max="6664" width="11.5703125" style="54" customWidth="1"/>
    <col min="6665" max="6912" width="9.28515625" style="54"/>
    <col min="6913" max="6913" width="7.42578125" style="54" customWidth="1"/>
    <col min="6914" max="6914" width="29" style="54" customWidth="1"/>
    <col min="6915" max="6915" width="8.28515625" style="54" customWidth="1"/>
    <col min="6916" max="6916" width="4" style="54" customWidth="1"/>
    <col min="6917" max="6917" width="11.5703125" style="54" customWidth="1"/>
    <col min="6918" max="6918" width="12" style="54" customWidth="1"/>
    <col min="6919" max="6920" width="11.5703125" style="54" customWidth="1"/>
    <col min="6921" max="7168" width="9.28515625" style="54"/>
    <col min="7169" max="7169" width="7.42578125" style="54" customWidth="1"/>
    <col min="7170" max="7170" width="29" style="54" customWidth="1"/>
    <col min="7171" max="7171" width="8.28515625" style="54" customWidth="1"/>
    <col min="7172" max="7172" width="4" style="54" customWidth="1"/>
    <col min="7173" max="7173" width="11.5703125" style="54" customWidth="1"/>
    <col min="7174" max="7174" width="12" style="54" customWidth="1"/>
    <col min="7175" max="7176" width="11.5703125" style="54" customWidth="1"/>
    <col min="7177" max="7424" width="9.28515625" style="54"/>
    <col min="7425" max="7425" width="7.42578125" style="54" customWidth="1"/>
    <col min="7426" max="7426" width="29" style="54" customWidth="1"/>
    <col min="7427" max="7427" width="8.28515625" style="54" customWidth="1"/>
    <col min="7428" max="7428" width="4" style="54" customWidth="1"/>
    <col min="7429" max="7429" width="11.5703125" style="54" customWidth="1"/>
    <col min="7430" max="7430" width="12" style="54" customWidth="1"/>
    <col min="7431" max="7432" width="11.5703125" style="54" customWidth="1"/>
    <col min="7433" max="7680" width="9.28515625" style="54"/>
    <col min="7681" max="7681" width="7.42578125" style="54" customWidth="1"/>
    <col min="7682" max="7682" width="29" style="54" customWidth="1"/>
    <col min="7683" max="7683" width="8.28515625" style="54" customWidth="1"/>
    <col min="7684" max="7684" width="4" style="54" customWidth="1"/>
    <col min="7685" max="7685" width="11.5703125" style="54" customWidth="1"/>
    <col min="7686" max="7686" width="12" style="54" customWidth="1"/>
    <col min="7687" max="7688" width="11.5703125" style="54" customWidth="1"/>
    <col min="7689" max="7936" width="9.28515625" style="54"/>
    <col min="7937" max="7937" width="7.42578125" style="54" customWidth="1"/>
    <col min="7938" max="7938" width="29" style="54" customWidth="1"/>
    <col min="7939" max="7939" width="8.28515625" style="54" customWidth="1"/>
    <col min="7940" max="7940" width="4" style="54" customWidth="1"/>
    <col min="7941" max="7941" width="11.5703125" style="54" customWidth="1"/>
    <col min="7942" max="7942" width="12" style="54" customWidth="1"/>
    <col min="7943" max="7944" width="11.5703125" style="54" customWidth="1"/>
    <col min="7945" max="8192" width="9.28515625" style="54"/>
    <col min="8193" max="8193" width="7.42578125" style="54" customWidth="1"/>
    <col min="8194" max="8194" width="29" style="54" customWidth="1"/>
    <col min="8195" max="8195" width="8.28515625" style="54" customWidth="1"/>
    <col min="8196" max="8196" width="4" style="54" customWidth="1"/>
    <col min="8197" max="8197" width="11.5703125" style="54" customWidth="1"/>
    <col min="8198" max="8198" width="12" style="54" customWidth="1"/>
    <col min="8199" max="8200" width="11.5703125" style="54" customWidth="1"/>
    <col min="8201" max="8448" width="9.28515625" style="54"/>
    <col min="8449" max="8449" width="7.42578125" style="54" customWidth="1"/>
    <col min="8450" max="8450" width="29" style="54" customWidth="1"/>
    <col min="8451" max="8451" width="8.28515625" style="54" customWidth="1"/>
    <col min="8452" max="8452" width="4" style="54" customWidth="1"/>
    <col min="8453" max="8453" width="11.5703125" style="54" customWidth="1"/>
    <col min="8454" max="8454" width="12" style="54" customWidth="1"/>
    <col min="8455" max="8456" width="11.5703125" style="54" customWidth="1"/>
    <col min="8457" max="8704" width="9.28515625" style="54"/>
    <col min="8705" max="8705" width="7.42578125" style="54" customWidth="1"/>
    <col min="8706" max="8706" width="29" style="54" customWidth="1"/>
    <col min="8707" max="8707" width="8.28515625" style="54" customWidth="1"/>
    <col min="8708" max="8708" width="4" style="54" customWidth="1"/>
    <col min="8709" max="8709" width="11.5703125" style="54" customWidth="1"/>
    <col min="8710" max="8710" width="12" style="54" customWidth="1"/>
    <col min="8711" max="8712" width="11.5703125" style="54" customWidth="1"/>
    <col min="8713" max="8960" width="9.28515625" style="54"/>
    <col min="8961" max="8961" width="7.42578125" style="54" customWidth="1"/>
    <col min="8962" max="8962" width="29" style="54" customWidth="1"/>
    <col min="8963" max="8963" width="8.28515625" style="54" customWidth="1"/>
    <col min="8964" max="8964" width="4" style="54" customWidth="1"/>
    <col min="8965" max="8965" width="11.5703125" style="54" customWidth="1"/>
    <col min="8966" max="8966" width="12" style="54" customWidth="1"/>
    <col min="8967" max="8968" width="11.5703125" style="54" customWidth="1"/>
    <col min="8969" max="9216" width="9.28515625" style="54"/>
    <col min="9217" max="9217" width="7.42578125" style="54" customWidth="1"/>
    <col min="9218" max="9218" width="29" style="54" customWidth="1"/>
    <col min="9219" max="9219" width="8.28515625" style="54" customWidth="1"/>
    <col min="9220" max="9220" width="4" style="54" customWidth="1"/>
    <col min="9221" max="9221" width="11.5703125" style="54" customWidth="1"/>
    <col min="9222" max="9222" width="12" style="54" customWidth="1"/>
    <col min="9223" max="9224" width="11.5703125" style="54" customWidth="1"/>
    <col min="9225" max="9472" width="9.28515625" style="54"/>
    <col min="9473" max="9473" width="7.42578125" style="54" customWidth="1"/>
    <col min="9474" max="9474" width="29" style="54" customWidth="1"/>
    <col min="9475" max="9475" width="8.28515625" style="54" customWidth="1"/>
    <col min="9476" max="9476" width="4" style="54" customWidth="1"/>
    <col min="9477" max="9477" width="11.5703125" style="54" customWidth="1"/>
    <col min="9478" max="9478" width="12" style="54" customWidth="1"/>
    <col min="9479" max="9480" width="11.5703125" style="54" customWidth="1"/>
    <col min="9481" max="9728" width="9.28515625" style="54"/>
    <col min="9729" max="9729" width="7.42578125" style="54" customWidth="1"/>
    <col min="9730" max="9730" width="29" style="54" customWidth="1"/>
    <col min="9731" max="9731" width="8.28515625" style="54" customWidth="1"/>
    <col min="9732" max="9732" width="4" style="54" customWidth="1"/>
    <col min="9733" max="9733" width="11.5703125" style="54" customWidth="1"/>
    <col min="9734" max="9734" width="12" style="54" customWidth="1"/>
    <col min="9735" max="9736" width="11.5703125" style="54" customWidth="1"/>
    <col min="9737" max="9984" width="9.28515625" style="54"/>
    <col min="9985" max="9985" width="7.42578125" style="54" customWidth="1"/>
    <col min="9986" max="9986" width="29" style="54" customWidth="1"/>
    <col min="9987" max="9987" width="8.28515625" style="54" customWidth="1"/>
    <col min="9988" max="9988" width="4" style="54" customWidth="1"/>
    <col min="9989" max="9989" width="11.5703125" style="54" customWidth="1"/>
    <col min="9990" max="9990" width="12" style="54" customWidth="1"/>
    <col min="9991" max="9992" width="11.5703125" style="54" customWidth="1"/>
    <col min="9993" max="10240" width="9.28515625" style="54"/>
    <col min="10241" max="10241" width="7.42578125" style="54" customWidth="1"/>
    <col min="10242" max="10242" width="29" style="54" customWidth="1"/>
    <col min="10243" max="10243" width="8.28515625" style="54" customWidth="1"/>
    <col min="10244" max="10244" width="4" style="54" customWidth="1"/>
    <col min="10245" max="10245" width="11.5703125" style="54" customWidth="1"/>
    <col min="10246" max="10246" width="12" style="54" customWidth="1"/>
    <col min="10247" max="10248" width="11.5703125" style="54" customWidth="1"/>
    <col min="10249" max="10496" width="9.28515625" style="54"/>
    <col min="10497" max="10497" width="7.42578125" style="54" customWidth="1"/>
    <col min="10498" max="10498" width="29" style="54" customWidth="1"/>
    <col min="10499" max="10499" width="8.28515625" style="54" customWidth="1"/>
    <col min="10500" max="10500" width="4" style="54" customWidth="1"/>
    <col min="10501" max="10501" width="11.5703125" style="54" customWidth="1"/>
    <col min="10502" max="10502" width="12" style="54" customWidth="1"/>
    <col min="10503" max="10504" width="11.5703125" style="54" customWidth="1"/>
    <col min="10505" max="10752" width="9.28515625" style="54"/>
    <col min="10753" max="10753" width="7.42578125" style="54" customWidth="1"/>
    <col min="10754" max="10754" width="29" style="54" customWidth="1"/>
    <col min="10755" max="10755" width="8.28515625" style="54" customWidth="1"/>
    <col min="10756" max="10756" width="4" style="54" customWidth="1"/>
    <col min="10757" max="10757" width="11.5703125" style="54" customWidth="1"/>
    <col min="10758" max="10758" width="12" style="54" customWidth="1"/>
    <col min="10759" max="10760" width="11.5703125" style="54" customWidth="1"/>
    <col min="10761" max="11008" width="9.28515625" style="54"/>
    <col min="11009" max="11009" width="7.42578125" style="54" customWidth="1"/>
    <col min="11010" max="11010" width="29" style="54" customWidth="1"/>
    <col min="11011" max="11011" width="8.28515625" style="54" customWidth="1"/>
    <col min="11012" max="11012" width="4" style="54" customWidth="1"/>
    <col min="11013" max="11013" width="11.5703125" style="54" customWidth="1"/>
    <col min="11014" max="11014" width="12" style="54" customWidth="1"/>
    <col min="11015" max="11016" width="11.5703125" style="54" customWidth="1"/>
    <col min="11017" max="11264" width="9.28515625" style="54"/>
    <col min="11265" max="11265" width="7.42578125" style="54" customWidth="1"/>
    <col min="11266" max="11266" width="29" style="54" customWidth="1"/>
    <col min="11267" max="11267" width="8.28515625" style="54" customWidth="1"/>
    <col min="11268" max="11268" width="4" style="54" customWidth="1"/>
    <col min="11269" max="11269" width="11.5703125" style="54" customWidth="1"/>
    <col min="11270" max="11270" width="12" style="54" customWidth="1"/>
    <col min="11271" max="11272" width="11.5703125" style="54" customWidth="1"/>
    <col min="11273" max="11520" width="9.28515625" style="54"/>
    <col min="11521" max="11521" width="7.42578125" style="54" customWidth="1"/>
    <col min="11522" max="11522" width="29" style="54" customWidth="1"/>
    <col min="11523" max="11523" width="8.28515625" style="54" customWidth="1"/>
    <col min="11524" max="11524" width="4" style="54" customWidth="1"/>
    <col min="11525" max="11525" width="11.5703125" style="54" customWidth="1"/>
    <col min="11526" max="11526" width="12" style="54" customWidth="1"/>
    <col min="11527" max="11528" width="11.5703125" style="54" customWidth="1"/>
    <col min="11529" max="11776" width="9.28515625" style="54"/>
    <col min="11777" max="11777" width="7.42578125" style="54" customWidth="1"/>
    <col min="11778" max="11778" width="29" style="54" customWidth="1"/>
    <col min="11779" max="11779" width="8.28515625" style="54" customWidth="1"/>
    <col min="11780" max="11780" width="4" style="54" customWidth="1"/>
    <col min="11781" max="11781" width="11.5703125" style="54" customWidth="1"/>
    <col min="11782" max="11782" width="12" style="54" customWidth="1"/>
    <col min="11783" max="11784" width="11.5703125" style="54" customWidth="1"/>
    <col min="11785" max="12032" width="9.28515625" style="54"/>
    <col min="12033" max="12033" width="7.42578125" style="54" customWidth="1"/>
    <col min="12034" max="12034" width="29" style="54" customWidth="1"/>
    <col min="12035" max="12035" width="8.28515625" style="54" customWidth="1"/>
    <col min="12036" max="12036" width="4" style="54" customWidth="1"/>
    <col min="12037" max="12037" width="11.5703125" style="54" customWidth="1"/>
    <col min="12038" max="12038" width="12" style="54" customWidth="1"/>
    <col min="12039" max="12040" width="11.5703125" style="54" customWidth="1"/>
    <col min="12041" max="12288" width="9.28515625" style="54"/>
    <col min="12289" max="12289" width="7.42578125" style="54" customWidth="1"/>
    <col min="12290" max="12290" width="29" style="54" customWidth="1"/>
    <col min="12291" max="12291" width="8.28515625" style="54" customWidth="1"/>
    <col min="12292" max="12292" width="4" style="54" customWidth="1"/>
    <col min="12293" max="12293" width="11.5703125" style="54" customWidth="1"/>
    <col min="12294" max="12294" width="12" style="54" customWidth="1"/>
    <col min="12295" max="12296" width="11.5703125" style="54" customWidth="1"/>
    <col min="12297" max="12544" width="9.28515625" style="54"/>
    <col min="12545" max="12545" width="7.42578125" style="54" customWidth="1"/>
    <col min="12546" max="12546" width="29" style="54" customWidth="1"/>
    <col min="12547" max="12547" width="8.28515625" style="54" customWidth="1"/>
    <col min="12548" max="12548" width="4" style="54" customWidth="1"/>
    <col min="12549" max="12549" width="11.5703125" style="54" customWidth="1"/>
    <col min="12550" max="12550" width="12" style="54" customWidth="1"/>
    <col min="12551" max="12552" width="11.5703125" style="54" customWidth="1"/>
    <col min="12553" max="12800" width="9.28515625" style="54"/>
    <col min="12801" max="12801" width="7.42578125" style="54" customWidth="1"/>
    <col min="12802" max="12802" width="29" style="54" customWidth="1"/>
    <col min="12803" max="12803" width="8.28515625" style="54" customWidth="1"/>
    <col min="12804" max="12804" width="4" style="54" customWidth="1"/>
    <col min="12805" max="12805" width="11.5703125" style="54" customWidth="1"/>
    <col min="12806" max="12806" width="12" style="54" customWidth="1"/>
    <col min="12807" max="12808" width="11.5703125" style="54" customWidth="1"/>
    <col min="12809" max="13056" width="9.28515625" style="54"/>
    <col min="13057" max="13057" width="7.42578125" style="54" customWidth="1"/>
    <col min="13058" max="13058" width="29" style="54" customWidth="1"/>
    <col min="13059" max="13059" width="8.28515625" style="54" customWidth="1"/>
    <col min="13060" max="13060" width="4" style="54" customWidth="1"/>
    <col min="13061" max="13061" width="11.5703125" style="54" customWidth="1"/>
    <col min="13062" max="13062" width="12" style="54" customWidth="1"/>
    <col min="13063" max="13064" width="11.5703125" style="54" customWidth="1"/>
    <col min="13065" max="13312" width="9.28515625" style="54"/>
    <col min="13313" max="13313" width="7.42578125" style="54" customWidth="1"/>
    <col min="13314" max="13314" width="29" style="54" customWidth="1"/>
    <col min="13315" max="13315" width="8.28515625" style="54" customWidth="1"/>
    <col min="13316" max="13316" width="4" style="54" customWidth="1"/>
    <col min="13317" max="13317" width="11.5703125" style="54" customWidth="1"/>
    <col min="13318" max="13318" width="12" style="54" customWidth="1"/>
    <col min="13319" max="13320" width="11.5703125" style="54" customWidth="1"/>
    <col min="13321" max="13568" width="9.28515625" style="54"/>
    <col min="13569" max="13569" width="7.42578125" style="54" customWidth="1"/>
    <col min="13570" max="13570" width="29" style="54" customWidth="1"/>
    <col min="13571" max="13571" width="8.28515625" style="54" customWidth="1"/>
    <col min="13572" max="13572" width="4" style="54" customWidth="1"/>
    <col min="13573" max="13573" width="11.5703125" style="54" customWidth="1"/>
    <col min="13574" max="13574" width="12" style="54" customWidth="1"/>
    <col min="13575" max="13576" width="11.5703125" style="54" customWidth="1"/>
    <col min="13577" max="13824" width="9.28515625" style="54"/>
    <col min="13825" max="13825" width="7.42578125" style="54" customWidth="1"/>
    <col min="13826" max="13826" width="29" style="54" customWidth="1"/>
    <col min="13827" max="13827" width="8.28515625" style="54" customWidth="1"/>
    <col min="13828" max="13828" width="4" style="54" customWidth="1"/>
    <col min="13829" max="13829" width="11.5703125" style="54" customWidth="1"/>
    <col min="13830" max="13830" width="12" style="54" customWidth="1"/>
    <col min="13831" max="13832" width="11.5703125" style="54" customWidth="1"/>
    <col min="13833" max="14080" width="9.28515625" style="54"/>
    <col min="14081" max="14081" width="7.42578125" style="54" customWidth="1"/>
    <col min="14082" max="14082" width="29" style="54" customWidth="1"/>
    <col min="14083" max="14083" width="8.28515625" style="54" customWidth="1"/>
    <col min="14084" max="14084" width="4" style="54" customWidth="1"/>
    <col min="14085" max="14085" width="11.5703125" style="54" customWidth="1"/>
    <col min="14086" max="14086" width="12" style="54" customWidth="1"/>
    <col min="14087" max="14088" width="11.5703125" style="54" customWidth="1"/>
    <col min="14089" max="14336" width="9.28515625" style="54"/>
    <col min="14337" max="14337" width="7.42578125" style="54" customWidth="1"/>
    <col min="14338" max="14338" width="29" style="54" customWidth="1"/>
    <col min="14339" max="14339" width="8.28515625" style="54" customWidth="1"/>
    <col min="14340" max="14340" width="4" style="54" customWidth="1"/>
    <col min="14341" max="14341" width="11.5703125" style="54" customWidth="1"/>
    <col min="14342" max="14342" width="12" style="54" customWidth="1"/>
    <col min="14343" max="14344" width="11.5703125" style="54" customWidth="1"/>
    <col min="14345" max="14592" width="9.28515625" style="54"/>
    <col min="14593" max="14593" width="7.42578125" style="54" customWidth="1"/>
    <col min="14594" max="14594" width="29" style="54" customWidth="1"/>
    <col min="14595" max="14595" width="8.28515625" style="54" customWidth="1"/>
    <col min="14596" max="14596" width="4" style="54" customWidth="1"/>
    <col min="14597" max="14597" width="11.5703125" style="54" customWidth="1"/>
    <col min="14598" max="14598" width="12" style="54" customWidth="1"/>
    <col min="14599" max="14600" width="11.5703125" style="54" customWidth="1"/>
    <col min="14601" max="14848" width="9.28515625" style="54"/>
    <col min="14849" max="14849" width="7.42578125" style="54" customWidth="1"/>
    <col min="14850" max="14850" width="29" style="54" customWidth="1"/>
    <col min="14851" max="14851" width="8.28515625" style="54" customWidth="1"/>
    <col min="14852" max="14852" width="4" style="54" customWidth="1"/>
    <col min="14853" max="14853" width="11.5703125" style="54" customWidth="1"/>
    <col min="14854" max="14854" width="12" style="54" customWidth="1"/>
    <col min="14855" max="14856" width="11.5703125" style="54" customWidth="1"/>
    <col min="14857" max="15104" width="9.28515625" style="54"/>
    <col min="15105" max="15105" width="7.42578125" style="54" customWidth="1"/>
    <col min="15106" max="15106" width="29" style="54" customWidth="1"/>
    <col min="15107" max="15107" width="8.28515625" style="54" customWidth="1"/>
    <col min="15108" max="15108" width="4" style="54" customWidth="1"/>
    <col min="15109" max="15109" width="11.5703125" style="54" customWidth="1"/>
    <col min="15110" max="15110" width="12" style="54" customWidth="1"/>
    <col min="15111" max="15112" width="11.5703125" style="54" customWidth="1"/>
    <col min="15113" max="15360" width="9.28515625" style="54"/>
    <col min="15361" max="15361" width="7.42578125" style="54" customWidth="1"/>
    <col min="15362" max="15362" width="29" style="54" customWidth="1"/>
    <col min="15363" max="15363" width="8.28515625" style="54" customWidth="1"/>
    <col min="15364" max="15364" width="4" style="54" customWidth="1"/>
    <col min="15365" max="15365" width="11.5703125" style="54" customWidth="1"/>
    <col min="15366" max="15366" width="12" style="54" customWidth="1"/>
    <col min="15367" max="15368" width="11.5703125" style="54" customWidth="1"/>
    <col min="15369" max="15616" width="9.28515625" style="54"/>
    <col min="15617" max="15617" width="7.42578125" style="54" customWidth="1"/>
    <col min="15618" max="15618" width="29" style="54" customWidth="1"/>
    <col min="15619" max="15619" width="8.28515625" style="54" customWidth="1"/>
    <col min="15620" max="15620" width="4" style="54" customWidth="1"/>
    <col min="15621" max="15621" width="11.5703125" style="54" customWidth="1"/>
    <col min="15622" max="15622" width="12" style="54" customWidth="1"/>
    <col min="15623" max="15624" width="11.5703125" style="54" customWidth="1"/>
    <col min="15625" max="15872" width="9.28515625" style="54"/>
    <col min="15873" max="15873" width="7.42578125" style="54" customWidth="1"/>
    <col min="15874" max="15874" width="29" style="54" customWidth="1"/>
    <col min="15875" max="15875" width="8.28515625" style="54" customWidth="1"/>
    <col min="15876" max="15876" width="4" style="54" customWidth="1"/>
    <col min="15877" max="15877" width="11.5703125" style="54" customWidth="1"/>
    <col min="15878" max="15878" width="12" style="54" customWidth="1"/>
    <col min="15879" max="15880" width="11.5703125" style="54" customWidth="1"/>
    <col min="15881" max="16128" width="9.28515625" style="54"/>
    <col min="16129" max="16129" width="7.42578125" style="54" customWidth="1"/>
    <col min="16130" max="16130" width="29" style="54" customWidth="1"/>
    <col min="16131" max="16131" width="8.28515625" style="54" customWidth="1"/>
    <col min="16132" max="16132" width="4" style="54" customWidth="1"/>
    <col min="16133" max="16133" width="11.5703125" style="54" customWidth="1"/>
    <col min="16134" max="16134" width="12" style="54" customWidth="1"/>
    <col min="16135" max="16136" width="11.5703125" style="54" customWidth="1"/>
    <col min="16137" max="16384" width="9.28515625" style="54"/>
  </cols>
  <sheetData>
    <row r="1" spans="1:8" s="52" customFormat="1" ht="14.25">
      <c r="A1" s="865" t="s">
        <v>86</v>
      </c>
      <c r="B1" s="866"/>
      <c r="C1" s="866"/>
      <c r="D1" s="866"/>
      <c r="E1" s="866"/>
      <c r="F1" s="866"/>
      <c r="G1" s="866"/>
      <c r="H1" s="867"/>
    </row>
    <row r="2" spans="1:8" s="52" customFormat="1" ht="14.25">
      <c r="A2" s="868" t="s">
        <v>46</v>
      </c>
      <c r="B2" s="869"/>
      <c r="C2" s="869"/>
      <c r="D2" s="869"/>
      <c r="E2" s="869"/>
      <c r="F2" s="869"/>
      <c r="G2" s="869"/>
      <c r="H2" s="870"/>
    </row>
    <row r="3" spans="1:8" s="52" customFormat="1" ht="14.25">
      <c r="A3" s="868" t="s">
        <v>87</v>
      </c>
      <c r="B3" s="869"/>
      <c r="C3" s="869"/>
      <c r="D3" s="869"/>
      <c r="E3" s="869"/>
      <c r="F3" s="869"/>
      <c r="G3" s="869"/>
      <c r="H3" s="870"/>
    </row>
    <row r="4" spans="1:8" s="52" customFormat="1" ht="14.25">
      <c r="A4" s="346"/>
      <c r="B4" s="566"/>
      <c r="C4" s="566"/>
      <c r="D4" s="566"/>
      <c r="E4" s="566"/>
      <c r="F4" s="566"/>
      <c r="G4" s="566"/>
      <c r="H4" s="347"/>
    </row>
    <row r="5" spans="1:8" s="52" customFormat="1" ht="14.25">
      <c r="A5" s="868" t="s">
        <v>88</v>
      </c>
      <c r="B5" s="869"/>
      <c r="C5" s="869"/>
      <c r="D5" s="869"/>
      <c r="E5" s="869"/>
      <c r="F5" s="869"/>
      <c r="G5" s="869"/>
      <c r="H5" s="870"/>
    </row>
    <row r="6" spans="1:8">
      <c r="A6" s="53"/>
      <c r="B6" s="567"/>
      <c r="C6" s="567"/>
      <c r="D6" s="567"/>
      <c r="E6" s="567"/>
      <c r="F6" s="567"/>
      <c r="G6" s="567"/>
      <c r="H6" s="55"/>
    </row>
    <row r="7" spans="1:8" ht="15" customHeight="1">
      <c r="A7" s="871" t="s">
        <v>89</v>
      </c>
      <c r="B7" s="872"/>
      <c r="C7" s="348" t="s">
        <v>90</v>
      </c>
      <c r="D7" s="873" t="s">
        <v>91</v>
      </c>
      <c r="E7" s="873"/>
      <c r="F7" s="873" t="s">
        <v>92</v>
      </c>
      <c r="G7" s="873"/>
      <c r="H7" s="874"/>
    </row>
    <row r="8" spans="1:8" ht="15" customHeight="1">
      <c r="A8" s="875" t="s">
        <v>93</v>
      </c>
      <c r="B8" s="877" t="s">
        <v>94</v>
      </c>
      <c r="C8" s="878"/>
      <c r="D8" s="879"/>
      <c r="E8" s="883" t="s">
        <v>95</v>
      </c>
      <c r="F8" s="884"/>
      <c r="G8" s="883" t="s">
        <v>96</v>
      </c>
      <c r="H8" s="885"/>
    </row>
    <row r="9" spans="1:8" ht="30" customHeight="1">
      <c r="A9" s="876"/>
      <c r="B9" s="880"/>
      <c r="C9" s="881"/>
      <c r="D9" s="882"/>
      <c r="E9" s="56" t="s">
        <v>97</v>
      </c>
      <c r="F9" s="56" t="s">
        <v>98</v>
      </c>
      <c r="G9" s="56" t="s">
        <v>97</v>
      </c>
      <c r="H9" s="57" t="s">
        <v>98</v>
      </c>
    </row>
    <row r="10" spans="1:8" ht="15" customHeight="1">
      <c r="A10" s="852" t="s">
        <v>99</v>
      </c>
      <c r="B10" s="853"/>
      <c r="C10" s="853"/>
      <c r="D10" s="853"/>
      <c r="E10" s="853"/>
      <c r="F10" s="853"/>
      <c r="G10" s="853"/>
      <c r="H10" s="864"/>
    </row>
    <row r="11" spans="1:8" ht="15" customHeight="1">
      <c r="A11" s="58" t="s">
        <v>100</v>
      </c>
      <c r="B11" s="855" t="s">
        <v>101</v>
      </c>
      <c r="C11" s="856"/>
      <c r="D11" s="857"/>
      <c r="E11" s="59">
        <v>0</v>
      </c>
      <c r="F11" s="59">
        <v>0</v>
      </c>
      <c r="G11" s="60">
        <v>0.2</v>
      </c>
      <c r="H11" s="61">
        <v>0.2</v>
      </c>
    </row>
    <row r="12" spans="1:8" ht="15" customHeight="1">
      <c r="A12" s="62" t="s">
        <v>102</v>
      </c>
      <c r="B12" s="858" t="s">
        <v>103</v>
      </c>
      <c r="C12" s="859"/>
      <c r="D12" s="860"/>
      <c r="E12" s="63">
        <v>1.4999999999999999E-2</v>
      </c>
      <c r="F12" s="63">
        <v>1.4999999999999999E-2</v>
      </c>
      <c r="G12" s="64">
        <v>1.4999999999999999E-2</v>
      </c>
      <c r="H12" s="65">
        <v>1.4999999999999999E-2</v>
      </c>
    </row>
    <row r="13" spans="1:8" ht="15" customHeight="1">
      <c r="A13" s="58" t="s">
        <v>104</v>
      </c>
      <c r="B13" s="855" t="s">
        <v>105</v>
      </c>
      <c r="C13" s="856"/>
      <c r="D13" s="857"/>
      <c r="E13" s="59">
        <v>0.01</v>
      </c>
      <c r="F13" s="59">
        <v>0.01</v>
      </c>
      <c r="G13" s="60">
        <v>0.01</v>
      </c>
      <c r="H13" s="61">
        <v>0.01</v>
      </c>
    </row>
    <row r="14" spans="1:8" ht="15" customHeight="1">
      <c r="A14" s="62" t="s">
        <v>106</v>
      </c>
      <c r="B14" s="858" t="s">
        <v>107</v>
      </c>
      <c r="C14" s="859"/>
      <c r="D14" s="860"/>
      <c r="E14" s="63">
        <v>2E-3</v>
      </c>
      <c r="F14" s="63">
        <v>2E-3</v>
      </c>
      <c r="G14" s="64">
        <v>2E-3</v>
      </c>
      <c r="H14" s="65">
        <v>2E-3</v>
      </c>
    </row>
    <row r="15" spans="1:8" ht="15" customHeight="1">
      <c r="A15" s="58" t="s">
        <v>108</v>
      </c>
      <c r="B15" s="855" t="s">
        <v>109</v>
      </c>
      <c r="C15" s="856"/>
      <c r="D15" s="857"/>
      <c r="E15" s="59">
        <v>6.0000000000000001E-3</v>
      </c>
      <c r="F15" s="59">
        <v>6.0000000000000001E-3</v>
      </c>
      <c r="G15" s="60">
        <v>6.0000000000000001E-3</v>
      </c>
      <c r="H15" s="61">
        <v>6.0000000000000001E-3</v>
      </c>
    </row>
    <row r="16" spans="1:8" ht="15" customHeight="1">
      <c r="A16" s="62" t="s">
        <v>110</v>
      </c>
      <c r="B16" s="858" t="s">
        <v>111</v>
      </c>
      <c r="C16" s="859"/>
      <c r="D16" s="860"/>
      <c r="E16" s="63">
        <v>2.5000000000000001E-2</v>
      </c>
      <c r="F16" s="63">
        <v>2.5000000000000001E-2</v>
      </c>
      <c r="G16" s="64">
        <v>2.5000000000000001E-2</v>
      </c>
      <c r="H16" s="65">
        <v>2.5000000000000001E-2</v>
      </c>
    </row>
    <row r="17" spans="1:8" ht="15" customHeight="1">
      <c r="A17" s="58" t="s">
        <v>112</v>
      </c>
      <c r="B17" s="855" t="s">
        <v>113</v>
      </c>
      <c r="C17" s="856"/>
      <c r="D17" s="857"/>
      <c r="E17" s="59">
        <v>0.03</v>
      </c>
      <c r="F17" s="59">
        <v>0.03</v>
      </c>
      <c r="G17" s="60">
        <v>0.03</v>
      </c>
      <c r="H17" s="61">
        <v>0.03</v>
      </c>
    </row>
    <row r="18" spans="1:8" ht="15" customHeight="1">
      <c r="A18" s="62" t="s">
        <v>114</v>
      </c>
      <c r="B18" s="858" t="s">
        <v>115</v>
      </c>
      <c r="C18" s="859"/>
      <c r="D18" s="860"/>
      <c r="E18" s="63">
        <v>0.08</v>
      </c>
      <c r="F18" s="63">
        <v>0.08</v>
      </c>
      <c r="G18" s="64">
        <v>0.08</v>
      </c>
      <c r="H18" s="65">
        <v>0.08</v>
      </c>
    </row>
    <row r="19" spans="1:8" ht="15" customHeight="1">
      <c r="A19" s="58" t="s">
        <v>116</v>
      </c>
      <c r="B19" s="855" t="s">
        <v>117</v>
      </c>
      <c r="C19" s="856"/>
      <c r="D19" s="857"/>
      <c r="E19" s="59">
        <v>0</v>
      </c>
      <c r="F19" s="59">
        <v>0</v>
      </c>
      <c r="G19" s="60">
        <v>0</v>
      </c>
      <c r="H19" s="61">
        <v>0</v>
      </c>
    </row>
    <row r="20" spans="1:8" ht="15" customHeight="1">
      <c r="A20" s="66" t="s">
        <v>118</v>
      </c>
      <c r="B20" s="861" t="s">
        <v>119</v>
      </c>
      <c r="C20" s="862"/>
      <c r="D20" s="863"/>
      <c r="E20" s="67">
        <v>0.16800000000000001</v>
      </c>
      <c r="F20" s="67">
        <v>0.16800000000000001</v>
      </c>
      <c r="G20" s="68">
        <v>0.36799999999999999</v>
      </c>
      <c r="H20" s="69">
        <v>0.36799999999999999</v>
      </c>
    </row>
    <row r="21" spans="1:8" ht="15" customHeight="1">
      <c r="A21" s="852" t="s">
        <v>120</v>
      </c>
      <c r="B21" s="853"/>
      <c r="C21" s="853"/>
      <c r="D21" s="853"/>
      <c r="E21" s="853"/>
      <c r="F21" s="853"/>
      <c r="G21" s="853"/>
      <c r="H21" s="864"/>
    </row>
    <row r="22" spans="1:8" ht="15" customHeight="1">
      <c r="A22" s="58" t="s">
        <v>121</v>
      </c>
      <c r="B22" s="855" t="s">
        <v>122</v>
      </c>
      <c r="C22" s="856"/>
      <c r="D22" s="857"/>
      <c r="E22" s="59">
        <v>0.18060000000000001</v>
      </c>
      <c r="F22" s="70" t="s">
        <v>123</v>
      </c>
      <c r="G22" s="60">
        <v>0.18060000000000001</v>
      </c>
      <c r="H22" s="71" t="s">
        <v>123</v>
      </c>
    </row>
    <row r="23" spans="1:8" ht="15" customHeight="1">
      <c r="A23" s="62" t="s">
        <v>124</v>
      </c>
      <c r="B23" s="858" t="s">
        <v>125</v>
      </c>
      <c r="C23" s="859"/>
      <c r="D23" s="860"/>
      <c r="E23" s="63">
        <v>4.3299999999999998E-2</v>
      </c>
      <c r="F23" s="72" t="s">
        <v>123</v>
      </c>
      <c r="G23" s="64">
        <v>4.3299999999999998E-2</v>
      </c>
      <c r="H23" s="73" t="s">
        <v>123</v>
      </c>
    </row>
    <row r="24" spans="1:8" ht="15" customHeight="1">
      <c r="A24" s="58" t="s">
        <v>126</v>
      </c>
      <c r="B24" s="855" t="s">
        <v>127</v>
      </c>
      <c r="C24" s="856"/>
      <c r="D24" s="857"/>
      <c r="E24" s="59">
        <v>8.8000000000000005E-3</v>
      </c>
      <c r="F24" s="59">
        <v>6.7000000000000002E-3</v>
      </c>
      <c r="G24" s="60">
        <v>8.8000000000000005E-3</v>
      </c>
      <c r="H24" s="61">
        <v>6.7000000000000002E-3</v>
      </c>
    </row>
    <row r="25" spans="1:8" ht="15" customHeight="1">
      <c r="A25" s="62" t="s">
        <v>128</v>
      </c>
      <c r="B25" s="858" t="s">
        <v>129</v>
      </c>
      <c r="C25" s="859"/>
      <c r="D25" s="860"/>
      <c r="E25" s="63">
        <v>0.1087</v>
      </c>
      <c r="F25" s="63">
        <v>8.3299999999999999E-2</v>
      </c>
      <c r="G25" s="64">
        <v>0.1087</v>
      </c>
      <c r="H25" s="65">
        <v>8.3299999999999999E-2</v>
      </c>
    </row>
    <row r="26" spans="1:8" ht="15" customHeight="1">
      <c r="A26" s="58" t="s">
        <v>130</v>
      </c>
      <c r="B26" s="855" t="s">
        <v>131</v>
      </c>
      <c r="C26" s="856"/>
      <c r="D26" s="857"/>
      <c r="E26" s="59">
        <v>6.9999999999999999E-4</v>
      </c>
      <c r="F26" s="59">
        <v>5.9999999999999995E-4</v>
      </c>
      <c r="G26" s="60">
        <v>6.9999999999999999E-4</v>
      </c>
      <c r="H26" s="61">
        <v>5.9999999999999995E-4</v>
      </c>
    </row>
    <row r="27" spans="1:8" ht="15" customHeight="1">
      <c r="A27" s="62" t="s">
        <v>132</v>
      </c>
      <c r="B27" s="858" t="s">
        <v>133</v>
      </c>
      <c r="C27" s="859"/>
      <c r="D27" s="860"/>
      <c r="E27" s="63">
        <v>7.1999999999999998E-3</v>
      </c>
      <c r="F27" s="63">
        <v>5.5999999999999999E-3</v>
      </c>
      <c r="G27" s="64">
        <v>7.1999999999999998E-3</v>
      </c>
      <c r="H27" s="65">
        <v>5.5999999999999999E-3</v>
      </c>
    </row>
    <row r="28" spans="1:8" ht="15" customHeight="1">
      <c r="A28" s="58" t="s">
        <v>134</v>
      </c>
      <c r="B28" s="855" t="s">
        <v>135</v>
      </c>
      <c r="C28" s="856"/>
      <c r="D28" s="857"/>
      <c r="E28" s="59">
        <v>2.1899999999999999E-2</v>
      </c>
      <c r="F28" s="70" t="s">
        <v>123</v>
      </c>
      <c r="G28" s="60">
        <v>2.1899999999999999E-2</v>
      </c>
      <c r="H28" s="71" t="s">
        <v>123</v>
      </c>
    </row>
    <row r="29" spans="1:8" ht="15" customHeight="1">
      <c r="A29" s="62" t="s">
        <v>136</v>
      </c>
      <c r="B29" s="858" t="s">
        <v>137</v>
      </c>
      <c r="C29" s="859"/>
      <c r="D29" s="860"/>
      <c r="E29" s="63">
        <v>1.1000000000000001E-3</v>
      </c>
      <c r="F29" s="63">
        <v>8.0000000000000004E-4</v>
      </c>
      <c r="G29" s="64">
        <v>1.1000000000000001E-3</v>
      </c>
      <c r="H29" s="65">
        <v>8.0000000000000004E-4</v>
      </c>
    </row>
    <row r="30" spans="1:8" ht="15" customHeight="1">
      <c r="A30" s="58" t="s">
        <v>138</v>
      </c>
      <c r="B30" s="855" t="s">
        <v>139</v>
      </c>
      <c r="C30" s="856"/>
      <c r="D30" s="857"/>
      <c r="E30" s="59">
        <v>7.9600000000000004E-2</v>
      </c>
      <c r="F30" s="59">
        <v>6.0999999999999999E-2</v>
      </c>
      <c r="G30" s="60">
        <v>7.9600000000000004E-2</v>
      </c>
      <c r="H30" s="61">
        <v>6.0999999999999999E-2</v>
      </c>
    </row>
    <row r="31" spans="1:8" ht="15" customHeight="1">
      <c r="A31" s="62" t="s">
        <v>140</v>
      </c>
      <c r="B31" s="858" t="s">
        <v>141</v>
      </c>
      <c r="C31" s="859"/>
      <c r="D31" s="860"/>
      <c r="E31" s="63">
        <v>2.9999999999999997E-4</v>
      </c>
      <c r="F31" s="63">
        <v>2.9999999999999997E-4</v>
      </c>
      <c r="G31" s="64">
        <v>2.9999999999999997E-4</v>
      </c>
      <c r="H31" s="65">
        <v>2.9999999999999997E-4</v>
      </c>
    </row>
    <row r="32" spans="1:8" ht="15" customHeight="1">
      <c r="A32" s="74" t="s">
        <v>142</v>
      </c>
      <c r="B32" s="849" t="s">
        <v>119</v>
      </c>
      <c r="C32" s="850"/>
      <c r="D32" s="851"/>
      <c r="E32" s="75">
        <v>0.45219999999999999</v>
      </c>
      <c r="F32" s="75">
        <v>0.1583</v>
      </c>
      <c r="G32" s="76">
        <v>0.45219999999999999</v>
      </c>
      <c r="H32" s="77">
        <v>0.1583</v>
      </c>
    </row>
    <row r="33" spans="1:8" ht="15" customHeight="1">
      <c r="A33" s="852" t="s">
        <v>143</v>
      </c>
      <c r="B33" s="853"/>
      <c r="C33" s="853"/>
      <c r="D33" s="853"/>
      <c r="E33" s="853"/>
      <c r="F33" s="853"/>
      <c r="G33" s="853"/>
      <c r="H33" s="864"/>
    </row>
    <row r="34" spans="1:8" ht="15" customHeight="1">
      <c r="A34" s="58" t="s">
        <v>144</v>
      </c>
      <c r="B34" s="855" t="s">
        <v>145</v>
      </c>
      <c r="C34" s="856"/>
      <c r="D34" s="857"/>
      <c r="E34" s="59">
        <v>4.7300000000000002E-2</v>
      </c>
      <c r="F34" s="59">
        <v>3.6299999999999999E-2</v>
      </c>
      <c r="G34" s="60">
        <v>4.7300000000000002E-2</v>
      </c>
      <c r="H34" s="61">
        <v>3.6299999999999999E-2</v>
      </c>
    </row>
    <row r="35" spans="1:8" ht="15" customHeight="1">
      <c r="A35" s="62" t="s">
        <v>146</v>
      </c>
      <c r="B35" s="858" t="s">
        <v>147</v>
      </c>
      <c r="C35" s="859"/>
      <c r="D35" s="860"/>
      <c r="E35" s="63">
        <v>1.1000000000000001E-3</v>
      </c>
      <c r="F35" s="63">
        <v>8.9999999999999998E-4</v>
      </c>
      <c r="G35" s="64">
        <v>1.1000000000000001E-3</v>
      </c>
      <c r="H35" s="65">
        <v>8.9999999999999998E-4</v>
      </c>
    </row>
    <row r="36" spans="1:8" ht="15" customHeight="1">
      <c r="A36" s="58" t="s">
        <v>148</v>
      </c>
      <c r="B36" s="855" t="s">
        <v>149</v>
      </c>
      <c r="C36" s="856"/>
      <c r="D36" s="857"/>
      <c r="E36" s="59">
        <v>5.3100000000000001E-2</v>
      </c>
      <c r="F36" s="59">
        <v>4.07E-2</v>
      </c>
      <c r="G36" s="60">
        <v>5.3100000000000001E-2</v>
      </c>
      <c r="H36" s="61">
        <v>4.07E-2</v>
      </c>
    </row>
    <row r="37" spans="1:8" ht="15" customHeight="1">
      <c r="A37" s="62" t="s">
        <v>150</v>
      </c>
      <c r="B37" s="858" t="s">
        <v>151</v>
      </c>
      <c r="C37" s="859"/>
      <c r="D37" s="860"/>
      <c r="E37" s="63">
        <v>3.7600000000000001E-2</v>
      </c>
      <c r="F37" s="63">
        <v>2.8799999999999999E-2</v>
      </c>
      <c r="G37" s="64">
        <v>3.7600000000000001E-2</v>
      </c>
      <c r="H37" s="65">
        <v>2.8799999999999999E-2</v>
      </c>
    </row>
    <row r="38" spans="1:8" ht="15" customHeight="1">
      <c r="A38" s="58" t="s">
        <v>152</v>
      </c>
      <c r="B38" s="855" t="s">
        <v>153</v>
      </c>
      <c r="C38" s="856"/>
      <c r="D38" s="857"/>
      <c r="E38" s="59">
        <v>4.0000000000000001E-3</v>
      </c>
      <c r="F38" s="59">
        <v>3.0999999999999999E-3</v>
      </c>
      <c r="G38" s="60">
        <v>4.0000000000000001E-3</v>
      </c>
      <c r="H38" s="61">
        <v>3.0999999999999999E-3</v>
      </c>
    </row>
    <row r="39" spans="1:8" ht="15" customHeight="1">
      <c r="A39" s="66" t="s">
        <v>154</v>
      </c>
      <c r="B39" s="861" t="s">
        <v>119</v>
      </c>
      <c r="C39" s="862"/>
      <c r="D39" s="863"/>
      <c r="E39" s="67">
        <v>0.1431</v>
      </c>
      <c r="F39" s="67">
        <v>0.10979999999999999</v>
      </c>
      <c r="G39" s="68">
        <v>0.1431</v>
      </c>
      <c r="H39" s="69">
        <v>0.10979999999999999</v>
      </c>
    </row>
    <row r="40" spans="1:8" ht="15" customHeight="1">
      <c r="A40" s="852" t="s">
        <v>155</v>
      </c>
      <c r="B40" s="853"/>
      <c r="C40" s="853"/>
      <c r="D40" s="853"/>
      <c r="E40" s="853"/>
      <c r="F40" s="853"/>
      <c r="G40" s="853"/>
      <c r="H40" s="864"/>
    </row>
    <row r="41" spans="1:8" ht="15" customHeight="1">
      <c r="A41" s="58" t="s">
        <v>156</v>
      </c>
      <c r="B41" s="855" t="s">
        <v>157</v>
      </c>
      <c r="C41" s="856"/>
      <c r="D41" s="857"/>
      <c r="E41" s="59">
        <v>7.5999999999999998E-2</v>
      </c>
      <c r="F41" s="59">
        <v>2.6599999999999999E-2</v>
      </c>
      <c r="G41" s="60">
        <v>0.16639999999999999</v>
      </c>
      <c r="H41" s="61">
        <v>5.8299999999999998E-2</v>
      </c>
    </row>
    <row r="42" spans="1:8" ht="40.5" customHeight="1">
      <c r="A42" s="78" t="s">
        <v>158</v>
      </c>
      <c r="B42" s="846" t="s">
        <v>159</v>
      </c>
      <c r="C42" s="847"/>
      <c r="D42" s="848"/>
      <c r="E42" s="79">
        <v>4.0000000000000001E-3</v>
      </c>
      <c r="F42" s="79">
        <v>3.0999999999999999E-3</v>
      </c>
      <c r="G42" s="80">
        <v>4.1999999999999997E-3</v>
      </c>
      <c r="H42" s="81">
        <v>3.2000000000000002E-3</v>
      </c>
    </row>
    <row r="43" spans="1:8" ht="15" customHeight="1">
      <c r="A43" s="74" t="s">
        <v>160</v>
      </c>
      <c r="B43" s="849" t="s">
        <v>119</v>
      </c>
      <c r="C43" s="850"/>
      <c r="D43" s="851"/>
      <c r="E43" s="75">
        <v>0.08</v>
      </c>
      <c r="F43" s="75">
        <v>2.9700000000000001E-2</v>
      </c>
      <c r="G43" s="76">
        <v>0.1706</v>
      </c>
      <c r="H43" s="77">
        <v>6.1499999999999999E-2</v>
      </c>
    </row>
    <row r="44" spans="1:8" ht="15" customHeight="1">
      <c r="A44" s="852" t="s">
        <v>161</v>
      </c>
      <c r="B44" s="853"/>
      <c r="C44" s="853"/>
      <c r="D44" s="854"/>
      <c r="E44" s="82">
        <v>0.84330000000000005</v>
      </c>
      <c r="F44" s="82">
        <v>0.46579999999999999</v>
      </c>
      <c r="G44" s="83">
        <v>1.1338999999999999</v>
      </c>
      <c r="H44" s="84">
        <v>0.6976</v>
      </c>
    </row>
    <row r="45" spans="1:8" ht="15.75" thickBot="1">
      <c r="A45" s="85"/>
      <c r="B45" s="86"/>
      <c r="C45" s="86"/>
      <c r="D45" s="86"/>
      <c r="E45" s="86"/>
      <c r="F45" s="86"/>
      <c r="G45" s="86"/>
      <c r="H45" s="87"/>
    </row>
  </sheetData>
  <mergeCells count="46">
    <mergeCell ref="B11:D11"/>
    <mergeCell ref="A1:H1"/>
    <mergeCell ref="A2:H2"/>
    <mergeCell ref="A3:H3"/>
    <mergeCell ref="A5:H5"/>
    <mergeCell ref="A7:B7"/>
    <mergeCell ref="D7:E7"/>
    <mergeCell ref="F7:H7"/>
    <mergeCell ref="A8:A9"/>
    <mergeCell ref="B8:D9"/>
    <mergeCell ref="E8:F8"/>
    <mergeCell ref="G8:H8"/>
    <mergeCell ref="A10:H10"/>
    <mergeCell ref="B23:D23"/>
    <mergeCell ref="B12:D12"/>
    <mergeCell ref="B13:D13"/>
    <mergeCell ref="B14:D14"/>
    <mergeCell ref="B15:D15"/>
    <mergeCell ref="B16:D16"/>
    <mergeCell ref="B17:D17"/>
    <mergeCell ref="B18:D18"/>
    <mergeCell ref="B19:D19"/>
    <mergeCell ref="B20:D20"/>
    <mergeCell ref="A21:H21"/>
    <mergeCell ref="B22:D22"/>
    <mergeCell ref="B35:D35"/>
    <mergeCell ref="B24:D24"/>
    <mergeCell ref="B25:D25"/>
    <mergeCell ref="B26:D26"/>
    <mergeCell ref="B27:D27"/>
    <mergeCell ref="B28:D28"/>
    <mergeCell ref="B29:D29"/>
    <mergeCell ref="B30:D30"/>
    <mergeCell ref="B31:D31"/>
    <mergeCell ref="B32:D32"/>
    <mergeCell ref="A33:H33"/>
    <mergeCell ref="B34:D34"/>
    <mergeCell ref="B42:D42"/>
    <mergeCell ref="B43:D43"/>
    <mergeCell ref="A44:D44"/>
    <mergeCell ref="B36:D36"/>
    <mergeCell ref="B37:D37"/>
    <mergeCell ref="B38:D38"/>
    <mergeCell ref="B39:D39"/>
    <mergeCell ref="A40:H40"/>
    <mergeCell ref="B41:D41"/>
  </mergeCells>
  <printOptions horizontalCentered="1"/>
  <pageMargins left="0.78740157480314965" right="0.59055118110236227" top="0.78740157480314965" bottom="0.59055118110236227" header="0.31496062992125984" footer="0.31496062992125984"/>
  <pageSetup paperSize="9" scale="92" orientation="portrait" horizontalDpi="360" verticalDpi="360" r:id="rId1"/>
  <headerFooter>
    <oddFooter>&amp;L&amp;10Responsável pelo Orçamento
WANDELIANA TOMAZ F. DA SILVA SANTANA
Engenheira Civil
CREA-PE nº 181861079-5&amp;C
&amp;R&amp;10Prefeitura de São Lourenço da Mata
          TARCÍSIO CRUZ MUNIZ
     Secretário de Infraestrutura
              Matrícula: 478163</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8"/>
  <sheetViews>
    <sheetView view="pageBreakPreview" zoomScaleNormal="100" zoomScaleSheetLayoutView="100" workbookViewId="0">
      <selection activeCell="M124" sqref="M124"/>
    </sheetView>
  </sheetViews>
  <sheetFormatPr defaultRowHeight="15"/>
  <cols>
    <col min="1" max="1" width="16" customWidth="1"/>
    <col min="2" max="2" width="2.7109375" customWidth="1"/>
    <col min="3" max="3" width="4.7109375" customWidth="1"/>
    <col min="4" max="4" width="39.42578125" customWidth="1"/>
    <col min="5" max="5" width="16" customWidth="1"/>
    <col min="6" max="6" width="17.7109375" customWidth="1"/>
    <col min="7" max="7" width="13.28515625" customWidth="1"/>
    <col min="8" max="8" width="5.85546875" customWidth="1"/>
    <col min="9" max="9" width="10.7109375" customWidth="1"/>
  </cols>
  <sheetData>
    <row r="1" spans="1:9" ht="18" customHeight="1">
      <c r="A1" s="618" t="s">
        <v>206</v>
      </c>
      <c r="B1" s="619"/>
      <c r="C1" s="619"/>
      <c r="D1" s="619"/>
      <c r="E1" s="619"/>
      <c r="F1" s="619"/>
      <c r="G1" s="619"/>
      <c r="H1" s="619"/>
      <c r="I1" s="620"/>
    </row>
    <row r="2" spans="1:9" ht="18" customHeight="1">
      <c r="A2" s="621"/>
      <c r="B2" s="622"/>
      <c r="C2" s="622"/>
      <c r="D2" s="622"/>
      <c r="E2" s="622"/>
      <c r="F2" s="622"/>
      <c r="G2" s="622"/>
      <c r="H2" s="622"/>
      <c r="I2" s="623"/>
    </row>
    <row r="3" spans="1:9" ht="28.5" customHeight="1">
      <c r="A3" s="621"/>
      <c r="B3" s="622"/>
      <c r="C3" s="622"/>
      <c r="D3" s="622"/>
      <c r="E3" s="622"/>
      <c r="F3" s="622"/>
      <c r="G3" s="622"/>
      <c r="H3" s="622"/>
      <c r="I3" s="623"/>
    </row>
    <row r="4" spans="1:9" ht="11.25" customHeight="1">
      <c r="A4" s="912" t="str">
        <f>MEMÓRIA!A4</f>
        <v>MUNICÍPIO/UF:</v>
      </c>
      <c r="B4" s="913"/>
      <c r="C4" s="914"/>
      <c r="D4" s="117" t="str">
        <f>MEMÓRIA!D4</f>
        <v>GESTOR / AÇÃO:</v>
      </c>
      <c r="E4" s="915" t="str">
        <f>MEMÓRIA!E4</f>
        <v>ENDEREÇO:</v>
      </c>
      <c r="F4" s="913"/>
      <c r="G4" s="913"/>
      <c r="H4" s="904" t="str">
        <f>MEMÓRIA!M4</f>
        <v>REVISÃO: 00</v>
      </c>
      <c r="I4" s="678"/>
    </row>
    <row r="5" spans="1:9" ht="21.75" customHeight="1">
      <c r="A5" s="677" t="str">
        <f>MEMÓRIA!A5</f>
        <v>SÃO LOUREÇO DA MATA / PE</v>
      </c>
      <c r="B5" s="674"/>
      <c r="C5" s="675"/>
      <c r="D5" s="4" t="str">
        <f>MEMÓRIA!D5</f>
        <v>SECRETARIA DE INFRAESTRUTURA - DIRETORIA DE OBRAS</v>
      </c>
      <c r="E5" s="679" t="str">
        <f>MEMÓRIA!E5</f>
        <v>RUA JOSÉ CARNEIRO LEÃO, S/N, CENTRO, NO MUNICÍPIO DE SÃO LOURENÇO DA MATA</v>
      </c>
      <c r="F5" s="680"/>
      <c r="G5" s="680"/>
      <c r="H5" s="905" t="str">
        <f>MEMÓRIA!M5</f>
        <v>DATA: 10/2023</v>
      </c>
      <c r="I5" s="681"/>
    </row>
    <row r="6" spans="1:9" ht="7.5" customHeight="1">
      <c r="A6" s="421"/>
      <c r="B6" s="20"/>
      <c r="C6" s="20"/>
      <c r="D6" s="20"/>
      <c r="E6" s="20"/>
      <c r="F6" s="20"/>
      <c r="G6" s="20"/>
      <c r="H6" s="20"/>
      <c r="I6" s="422"/>
    </row>
    <row r="7" spans="1:9" ht="11.25" customHeight="1">
      <c r="A7" s="676" t="str">
        <f>MEMÓRIA!A7</f>
        <v xml:space="preserve">PROPONENTE:                                   </v>
      </c>
      <c r="B7" s="671"/>
      <c r="C7" s="672"/>
      <c r="D7" s="3" t="str">
        <f>MEMÓRIA!D7</f>
        <v xml:space="preserve">OBJETO: </v>
      </c>
      <c r="E7" s="670" t="str">
        <f>MEMÓRIA!E7</f>
        <v xml:space="preserve">EMPREENDIMENTO: </v>
      </c>
      <c r="F7" s="671"/>
      <c r="G7" s="671"/>
      <c r="H7" s="671"/>
      <c r="I7" s="678"/>
    </row>
    <row r="8" spans="1:9" ht="68.25" customHeight="1" thickBot="1">
      <c r="A8" s="906" t="str">
        <f>MEMÓRIA!A8</f>
        <v>PREFEITURA DE SÃO LOURENÇO DA MATA</v>
      </c>
      <c r="B8" s="907"/>
      <c r="C8" s="908"/>
      <c r="D8" s="118" t="str">
        <f>MEMÓRIA!D8</f>
        <v>CONTRATAÇÃO DE EMPRESA DE ENGENHARIA ESPECIALIZADA PARA A  EXECUÇÃO DOS SERVIÇOS DE REFORMA E AMPLIAÇÃO DO EDIFÍCIO ONDE FUNCIONARÁ UMA CRECHE MUNICIPAL, LOCALIZADA NA RUA JOSÉ CARNEIRO LEÃO, S/N, CENTRO, NO MUNICÍPIO DE SÃO LOURENÇO DA MATA - PE</v>
      </c>
      <c r="E8" s="909" t="str">
        <f>MEMÓRIA!E8</f>
        <v>REFORMA DA CRECHE MUNICIPAL</v>
      </c>
      <c r="F8" s="910"/>
      <c r="G8" s="910"/>
      <c r="H8" s="910"/>
      <c r="I8" s="911"/>
    </row>
    <row r="9" spans="1:9" ht="15.75" customHeight="1" thickBot="1">
      <c r="A9" s="886" t="s">
        <v>207</v>
      </c>
      <c r="B9" s="887"/>
      <c r="C9" s="887"/>
      <c r="D9" s="888"/>
      <c r="E9" s="887" t="s">
        <v>208</v>
      </c>
      <c r="F9" s="887"/>
      <c r="G9" s="887"/>
      <c r="H9" s="887"/>
      <c r="I9" s="888"/>
    </row>
    <row r="10" spans="1:9">
      <c r="A10" s="889"/>
      <c r="B10" s="890"/>
      <c r="C10" s="890"/>
      <c r="D10" s="891"/>
      <c r="E10" s="889"/>
      <c r="F10" s="890"/>
      <c r="G10" s="890"/>
      <c r="H10" s="890"/>
      <c r="I10" s="891"/>
    </row>
    <row r="11" spans="1:9">
      <c r="A11" s="892"/>
      <c r="B11" s="893"/>
      <c r="C11" s="893"/>
      <c r="D11" s="894"/>
      <c r="E11" s="892"/>
      <c r="F11" s="893"/>
      <c r="G11" s="893"/>
      <c r="H11" s="893"/>
      <c r="I11" s="894"/>
    </row>
    <row r="12" spans="1:9">
      <c r="A12" s="892"/>
      <c r="B12" s="893"/>
      <c r="C12" s="893"/>
      <c r="D12" s="894"/>
      <c r="E12" s="892"/>
      <c r="F12" s="893"/>
      <c r="G12" s="893"/>
      <c r="H12" s="893"/>
      <c r="I12" s="894"/>
    </row>
    <row r="13" spans="1:9">
      <c r="A13" s="892"/>
      <c r="B13" s="893"/>
      <c r="C13" s="893"/>
      <c r="D13" s="894"/>
      <c r="E13" s="892"/>
      <c r="F13" s="893"/>
      <c r="G13" s="893"/>
      <c r="H13" s="893"/>
      <c r="I13" s="894"/>
    </row>
    <row r="14" spans="1:9">
      <c r="A14" s="892"/>
      <c r="B14" s="893"/>
      <c r="C14" s="893"/>
      <c r="D14" s="894"/>
      <c r="E14" s="892"/>
      <c r="F14" s="893"/>
      <c r="G14" s="893"/>
      <c r="H14" s="893"/>
      <c r="I14" s="894"/>
    </row>
    <row r="15" spans="1:9">
      <c r="A15" s="892"/>
      <c r="B15" s="893"/>
      <c r="C15" s="893"/>
      <c r="D15" s="894"/>
      <c r="E15" s="892"/>
      <c r="F15" s="893"/>
      <c r="G15" s="893"/>
      <c r="H15" s="893"/>
      <c r="I15" s="894"/>
    </row>
    <row r="16" spans="1:9">
      <c r="A16" s="892"/>
      <c r="B16" s="893"/>
      <c r="C16" s="893"/>
      <c r="D16" s="894"/>
      <c r="E16" s="892"/>
      <c r="F16" s="893"/>
      <c r="G16" s="893"/>
      <c r="H16" s="893"/>
      <c r="I16" s="894"/>
    </row>
    <row r="17" spans="1:9">
      <c r="A17" s="892"/>
      <c r="B17" s="893"/>
      <c r="C17" s="893"/>
      <c r="D17" s="894"/>
      <c r="E17" s="892"/>
      <c r="F17" s="893"/>
      <c r="G17" s="893"/>
      <c r="H17" s="893"/>
      <c r="I17" s="894"/>
    </row>
    <row r="18" spans="1:9">
      <c r="A18" s="892"/>
      <c r="B18" s="893"/>
      <c r="C18" s="893"/>
      <c r="D18" s="894"/>
      <c r="E18" s="892"/>
      <c r="F18" s="893"/>
      <c r="G18" s="893"/>
      <c r="H18" s="893"/>
      <c r="I18" s="894"/>
    </row>
    <row r="19" spans="1:9">
      <c r="A19" s="892"/>
      <c r="B19" s="893"/>
      <c r="C19" s="893"/>
      <c r="D19" s="894"/>
      <c r="E19" s="892"/>
      <c r="F19" s="893"/>
      <c r="G19" s="893"/>
      <c r="H19" s="893"/>
      <c r="I19" s="894"/>
    </row>
    <row r="20" spans="1:9">
      <c r="A20" s="892"/>
      <c r="B20" s="893"/>
      <c r="C20" s="893"/>
      <c r="D20" s="894"/>
      <c r="E20" s="892"/>
      <c r="F20" s="893"/>
      <c r="G20" s="893"/>
      <c r="H20" s="893"/>
      <c r="I20" s="894"/>
    </row>
    <row r="21" spans="1:9">
      <c r="A21" s="892"/>
      <c r="B21" s="893"/>
      <c r="C21" s="893"/>
      <c r="D21" s="894"/>
      <c r="E21" s="892"/>
      <c r="F21" s="893"/>
      <c r="G21" s="893"/>
      <c r="H21" s="893"/>
      <c r="I21" s="894"/>
    </row>
    <row r="22" spans="1:9">
      <c r="A22" s="892"/>
      <c r="B22" s="893"/>
      <c r="C22" s="893"/>
      <c r="D22" s="894"/>
      <c r="E22" s="892"/>
      <c r="F22" s="893"/>
      <c r="G22" s="893"/>
      <c r="H22" s="893"/>
      <c r="I22" s="894"/>
    </row>
    <row r="23" spans="1:9">
      <c r="A23" s="892"/>
      <c r="B23" s="893"/>
      <c r="C23" s="893"/>
      <c r="D23" s="894"/>
      <c r="E23" s="892"/>
      <c r="F23" s="893"/>
      <c r="G23" s="893"/>
      <c r="H23" s="893"/>
      <c r="I23" s="894"/>
    </row>
    <row r="24" spans="1:9">
      <c r="A24" s="892"/>
      <c r="B24" s="893"/>
      <c r="C24" s="893"/>
      <c r="D24" s="894"/>
      <c r="E24" s="892"/>
      <c r="F24" s="893"/>
      <c r="G24" s="893"/>
      <c r="H24" s="893"/>
      <c r="I24" s="894"/>
    </row>
    <row r="25" spans="1:9">
      <c r="A25" s="892"/>
      <c r="B25" s="893"/>
      <c r="C25" s="893"/>
      <c r="D25" s="894"/>
      <c r="E25" s="892"/>
      <c r="F25" s="893"/>
      <c r="G25" s="893"/>
      <c r="H25" s="893"/>
      <c r="I25" s="894"/>
    </row>
    <row r="26" spans="1:9" ht="15.75" thickBot="1">
      <c r="A26" s="895"/>
      <c r="B26" s="896"/>
      <c r="C26" s="896"/>
      <c r="D26" s="897"/>
      <c r="E26" s="895"/>
      <c r="F26" s="896"/>
      <c r="G26" s="896"/>
      <c r="H26" s="896"/>
      <c r="I26" s="897"/>
    </row>
    <row r="27" spans="1:9">
      <c r="A27" s="898" t="s">
        <v>25784</v>
      </c>
      <c r="B27" s="899"/>
      <c r="C27" s="899"/>
      <c r="D27" s="900"/>
      <c r="E27" s="898" t="s">
        <v>25765</v>
      </c>
      <c r="F27" s="899"/>
      <c r="G27" s="899"/>
      <c r="H27" s="899"/>
      <c r="I27" s="900"/>
    </row>
    <row r="28" spans="1:9" ht="15.75" thickBot="1">
      <c r="A28" s="901"/>
      <c r="B28" s="902"/>
      <c r="C28" s="902"/>
      <c r="D28" s="903"/>
      <c r="E28" s="901"/>
      <c r="F28" s="902"/>
      <c r="G28" s="902"/>
      <c r="H28" s="902"/>
      <c r="I28" s="903"/>
    </row>
    <row r="29" spans="1:9" ht="15.75" thickBot="1">
      <c r="A29" s="886" t="s">
        <v>209</v>
      </c>
      <c r="B29" s="887"/>
      <c r="C29" s="887"/>
      <c r="D29" s="888"/>
      <c r="E29" s="887" t="s">
        <v>210</v>
      </c>
      <c r="F29" s="887"/>
      <c r="G29" s="887"/>
      <c r="H29" s="887"/>
      <c r="I29" s="888"/>
    </row>
    <row r="30" spans="1:9">
      <c r="A30" s="889"/>
      <c r="B30" s="890"/>
      <c r="C30" s="890"/>
      <c r="D30" s="891"/>
      <c r="E30" s="889"/>
      <c r="F30" s="890"/>
      <c r="G30" s="890"/>
      <c r="H30" s="890"/>
      <c r="I30" s="891"/>
    </row>
    <row r="31" spans="1:9">
      <c r="A31" s="892"/>
      <c r="B31" s="893"/>
      <c r="C31" s="893"/>
      <c r="D31" s="894"/>
      <c r="E31" s="892"/>
      <c r="F31" s="893"/>
      <c r="G31" s="893"/>
      <c r="H31" s="893"/>
      <c r="I31" s="894"/>
    </row>
    <row r="32" spans="1:9">
      <c r="A32" s="892"/>
      <c r="B32" s="893"/>
      <c r="C32" s="893"/>
      <c r="D32" s="894"/>
      <c r="E32" s="892"/>
      <c r="F32" s="893"/>
      <c r="G32" s="893"/>
      <c r="H32" s="893"/>
      <c r="I32" s="894"/>
    </row>
    <row r="33" spans="1:9">
      <c r="A33" s="892"/>
      <c r="B33" s="893"/>
      <c r="C33" s="893"/>
      <c r="D33" s="894"/>
      <c r="E33" s="892"/>
      <c r="F33" s="893"/>
      <c r="G33" s="893"/>
      <c r="H33" s="893"/>
      <c r="I33" s="894"/>
    </row>
    <row r="34" spans="1:9">
      <c r="A34" s="892"/>
      <c r="B34" s="893"/>
      <c r="C34" s="893"/>
      <c r="D34" s="894"/>
      <c r="E34" s="892"/>
      <c r="F34" s="893"/>
      <c r="G34" s="893"/>
      <c r="H34" s="893"/>
      <c r="I34" s="894"/>
    </row>
    <row r="35" spans="1:9">
      <c r="A35" s="892"/>
      <c r="B35" s="893"/>
      <c r="C35" s="893"/>
      <c r="D35" s="894"/>
      <c r="E35" s="892"/>
      <c r="F35" s="893"/>
      <c r="G35" s="893"/>
      <c r="H35" s="893"/>
      <c r="I35" s="894"/>
    </row>
    <row r="36" spans="1:9">
      <c r="A36" s="892"/>
      <c r="B36" s="893"/>
      <c r="C36" s="893"/>
      <c r="D36" s="894"/>
      <c r="E36" s="892"/>
      <c r="F36" s="893"/>
      <c r="G36" s="893"/>
      <c r="H36" s="893"/>
      <c r="I36" s="894"/>
    </row>
    <row r="37" spans="1:9">
      <c r="A37" s="892"/>
      <c r="B37" s="893"/>
      <c r="C37" s="893"/>
      <c r="D37" s="894"/>
      <c r="E37" s="892"/>
      <c r="F37" s="893"/>
      <c r="G37" s="893"/>
      <c r="H37" s="893"/>
      <c r="I37" s="894"/>
    </row>
    <row r="38" spans="1:9">
      <c r="A38" s="892"/>
      <c r="B38" s="893"/>
      <c r="C38" s="893"/>
      <c r="D38" s="894"/>
      <c r="E38" s="892"/>
      <c r="F38" s="893"/>
      <c r="G38" s="893"/>
      <c r="H38" s="893"/>
      <c r="I38" s="894"/>
    </row>
    <row r="39" spans="1:9">
      <c r="A39" s="892"/>
      <c r="B39" s="893"/>
      <c r="C39" s="893"/>
      <c r="D39" s="894"/>
      <c r="E39" s="892"/>
      <c r="F39" s="893"/>
      <c r="G39" s="893"/>
      <c r="H39" s="893"/>
      <c r="I39" s="894"/>
    </row>
    <row r="40" spans="1:9">
      <c r="A40" s="892"/>
      <c r="B40" s="893"/>
      <c r="C40" s="893"/>
      <c r="D40" s="894"/>
      <c r="E40" s="892"/>
      <c r="F40" s="893"/>
      <c r="G40" s="893"/>
      <c r="H40" s="893"/>
      <c r="I40" s="894"/>
    </row>
    <row r="41" spans="1:9">
      <c r="A41" s="892"/>
      <c r="B41" s="893"/>
      <c r="C41" s="893"/>
      <c r="D41" s="894"/>
      <c r="E41" s="892"/>
      <c r="F41" s="893"/>
      <c r="G41" s="893"/>
      <c r="H41" s="893"/>
      <c r="I41" s="894"/>
    </row>
    <row r="42" spans="1:9">
      <c r="A42" s="892"/>
      <c r="B42" s="893"/>
      <c r="C42" s="893"/>
      <c r="D42" s="894"/>
      <c r="E42" s="892"/>
      <c r="F42" s="893"/>
      <c r="G42" s="893"/>
      <c r="H42" s="893"/>
      <c r="I42" s="894"/>
    </row>
    <row r="43" spans="1:9">
      <c r="A43" s="892"/>
      <c r="B43" s="893"/>
      <c r="C43" s="893"/>
      <c r="D43" s="894"/>
      <c r="E43" s="892"/>
      <c r="F43" s="893"/>
      <c r="G43" s="893"/>
      <c r="H43" s="893"/>
      <c r="I43" s="894"/>
    </row>
    <row r="44" spans="1:9">
      <c r="A44" s="892"/>
      <c r="B44" s="893"/>
      <c r="C44" s="893"/>
      <c r="D44" s="894"/>
      <c r="E44" s="892"/>
      <c r="F44" s="893"/>
      <c r="G44" s="893"/>
      <c r="H44" s="893"/>
      <c r="I44" s="894"/>
    </row>
    <row r="45" spans="1:9">
      <c r="A45" s="892"/>
      <c r="B45" s="893"/>
      <c r="C45" s="893"/>
      <c r="D45" s="894"/>
      <c r="E45" s="892"/>
      <c r="F45" s="893"/>
      <c r="G45" s="893"/>
      <c r="H45" s="893"/>
      <c r="I45" s="894"/>
    </row>
    <row r="46" spans="1:9" ht="15.75" thickBot="1">
      <c r="A46" s="895"/>
      <c r="B46" s="896"/>
      <c r="C46" s="896"/>
      <c r="D46" s="897"/>
      <c r="E46" s="895"/>
      <c r="F46" s="896"/>
      <c r="G46" s="896"/>
      <c r="H46" s="896"/>
      <c r="I46" s="897"/>
    </row>
    <row r="47" spans="1:9">
      <c r="A47" s="898" t="s">
        <v>26192</v>
      </c>
      <c r="B47" s="899"/>
      <c r="C47" s="899"/>
      <c r="D47" s="900"/>
      <c r="E47" s="898" t="s">
        <v>26192</v>
      </c>
      <c r="F47" s="899"/>
      <c r="G47" s="899"/>
      <c r="H47" s="899"/>
      <c r="I47" s="900"/>
    </row>
    <row r="48" spans="1:9" ht="15.75" thickBot="1">
      <c r="A48" s="901"/>
      <c r="B48" s="902"/>
      <c r="C48" s="902"/>
      <c r="D48" s="903"/>
      <c r="E48" s="901"/>
      <c r="F48" s="902"/>
      <c r="G48" s="902"/>
      <c r="H48" s="902"/>
      <c r="I48" s="903"/>
    </row>
    <row r="49" spans="1:9" ht="15.75" thickBot="1">
      <c r="A49" s="886" t="s">
        <v>211</v>
      </c>
      <c r="B49" s="887"/>
      <c r="C49" s="887"/>
      <c r="D49" s="888"/>
      <c r="E49" s="887" t="s">
        <v>212</v>
      </c>
      <c r="F49" s="887"/>
      <c r="G49" s="887"/>
      <c r="H49" s="887"/>
      <c r="I49" s="888"/>
    </row>
    <row r="50" spans="1:9">
      <c r="A50" s="889"/>
      <c r="B50" s="890"/>
      <c r="C50" s="890"/>
      <c r="D50" s="891"/>
      <c r="E50" s="889"/>
      <c r="F50" s="890"/>
      <c r="G50" s="890"/>
      <c r="H50" s="890"/>
      <c r="I50" s="891"/>
    </row>
    <row r="51" spans="1:9">
      <c r="A51" s="892"/>
      <c r="B51" s="893"/>
      <c r="C51" s="893"/>
      <c r="D51" s="894"/>
      <c r="E51" s="892"/>
      <c r="F51" s="893"/>
      <c r="G51" s="893"/>
      <c r="H51" s="893"/>
      <c r="I51" s="894"/>
    </row>
    <row r="52" spans="1:9">
      <c r="A52" s="892"/>
      <c r="B52" s="893"/>
      <c r="C52" s="893"/>
      <c r="D52" s="894"/>
      <c r="E52" s="892"/>
      <c r="F52" s="893"/>
      <c r="G52" s="893"/>
      <c r="H52" s="893"/>
      <c r="I52" s="894"/>
    </row>
    <row r="53" spans="1:9">
      <c r="A53" s="892"/>
      <c r="B53" s="893"/>
      <c r="C53" s="893"/>
      <c r="D53" s="894"/>
      <c r="E53" s="892"/>
      <c r="F53" s="893"/>
      <c r="G53" s="893"/>
      <c r="H53" s="893"/>
      <c r="I53" s="894"/>
    </row>
    <row r="54" spans="1:9">
      <c r="A54" s="892"/>
      <c r="B54" s="893"/>
      <c r="C54" s="893"/>
      <c r="D54" s="894"/>
      <c r="E54" s="892"/>
      <c r="F54" s="893"/>
      <c r="G54" s="893"/>
      <c r="H54" s="893"/>
      <c r="I54" s="894"/>
    </row>
    <row r="55" spans="1:9">
      <c r="A55" s="892"/>
      <c r="B55" s="893"/>
      <c r="C55" s="893"/>
      <c r="D55" s="894"/>
      <c r="E55" s="892"/>
      <c r="F55" s="893"/>
      <c r="G55" s="893"/>
      <c r="H55" s="893"/>
      <c r="I55" s="894"/>
    </row>
    <row r="56" spans="1:9">
      <c r="A56" s="892"/>
      <c r="B56" s="893"/>
      <c r="C56" s="893"/>
      <c r="D56" s="894"/>
      <c r="E56" s="892"/>
      <c r="F56" s="893"/>
      <c r="G56" s="893"/>
      <c r="H56" s="893"/>
      <c r="I56" s="894"/>
    </row>
    <row r="57" spans="1:9">
      <c r="A57" s="892"/>
      <c r="B57" s="893"/>
      <c r="C57" s="893"/>
      <c r="D57" s="894"/>
      <c r="E57" s="892"/>
      <c r="F57" s="893"/>
      <c r="G57" s="893"/>
      <c r="H57" s="893"/>
      <c r="I57" s="894"/>
    </row>
    <row r="58" spans="1:9">
      <c r="A58" s="892"/>
      <c r="B58" s="893"/>
      <c r="C58" s="893"/>
      <c r="D58" s="894"/>
      <c r="E58" s="892"/>
      <c r="F58" s="893"/>
      <c r="G58" s="893"/>
      <c r="H58" s="893"/>
      <c r="I58" s="894"/>
    </row>
    <row r="59" spans="1:9">
      <c r="A59" s="892"/>
      <c r="B59" s="893"/>
      <c r="C59" s="893"/>
      <c r="D59" s="894"/>
      <c r="E59" s="892"/>
      <c r="F59" s="893"/>
      <c r="G59" s="893"/>
      <c r="H59" s="893"/>
      <c r="I59" s="894"/>
    </row>
    <row r="60" spans="1:9">
      <c r="A60" s="892"/>
      <c r="B60" s="893"/>
      <c r="C60" s="893"/>
      <c r="D60" s="894"/>
      <c r="E60" s="892"/>
      <c r="F60" s="893"/>
      <c r="G60" s="893"/>
      <c r="H60" s="893"/>
      <c r="I60" s="894"/>
    </row>
    <row r="61" spans="1:9">
      <c r="A61" s="892"/>
      <c r="B61" s="893"/>
      <c r="C61" s="893"/>
      <c r="D61" s="894"/>
      <c r="E61" s="892"/>
      <c r="F61" s="893"/>
      <c r="G61" s="893"/>
      <c r="H61" s="893"/>
      <c r="I61" s="894"/>
    </row>
    <row r="62" spans="1:9">
      <c r="A62" s="892"/>
      <c r="B62" s="893"/>
      <c r="C62" s="893"/>
      <c r="D62" s="894"/>
      <c r="E62" s="892"/>
      <c r="F62" s="893"/>
      <c r="G62" s="893"/>
      <c r="H62" s="893"/>
      <c r="I62" s="894"/>
    </row>
    <row r="63" spans="1:9">
      <c r="A63" s="892"/>
      <c r="B63" s="893"/>
      <c r="C63" s="893"/>
      <c r="D63" s="894"/>
      <c r="E63" s="892"/>
      <c r="F63" s="893"/>
      <c r="G63" s="893"/>
      <c r="H63" s="893"/>
      <c r="I63" s="894"/>
    </row>
    <row r="64" spans="1:9">
      <c r="A64" s="892"/>
      <c r="B64" s="893"/>
      <c r="C64" s="893"/>
      <c r="D64" s="894"/>
      <c r="E64" s="892"/>
      <c r="F64" s="893"/>
      <c r="G64" s="893"/>
      <c r="H64" s="893"/>
      <c r="I64" s="894"/>
    </row>
    <row r="65" spans="1:9">
      <c r="A65" s="892"/>
      <c r="B65" s="893"/>
      <c r="C65" s="893"/>
      <c r="D65" s="894"/>
      <c r="E65" s="892"/>
      <c r="F65" s="893"/>
      <c r="G65" s="893"/>
      <c r="H65" s="893"/>
      <c r="I65" s="894"/>
    </row>
    <row r="66" spans="1:9" ht="15.75" thickBot="1">
      <c r="A66" s="895"/>
      <c r="B66" s="896"/>
      <c r="C66" s="896"/>
      <c r="D66" s="897"/>
      <c r="E66" s="895"/>
      <c r="F66" s="896"/>
      <c r="G66" s="896"/>
      <c r="H66" s="896"/>
      <c r="I66" s="897"/>
    </row>
    <row r="67" spans="1:9">
      <c r="A67" s="898" t="s">
        <v>25765</v>
      </c>
      <c r="B67" s="899"/>
      <c r="C67" s="899"/>
      <c r="D67" s="900"/>
      <c r="E67" s="898" t="s">
        <v>25915</v>
      </c>
      <c r="F67" s="899"/>
      <c r="G67" s="899"/>
      <c r="H67" s="899"/>
      <c r="I67" s="900"/>
    </row>
    <row r="68" spans="1:9" ht="15.75" thickBot="1">
      <c r="A68" s="901"/>
      <c r="B68" s="902"/>
      <c r="C68" s="902"/>
      <c r="D68" s="903"/>
      <c r="E68" s="901"/>
      <c r="F68" s="902"/>
      <c r="G68" s="902"/>
      <c r="H68" s="902"/>
      <c r="I68" s="903"/>
    </row>
    <row r="69" spans="1:9" ht="15.75" thickBot="1">
      <c r="A69" s="886" t="s">
        <v>26198</v>
      </c>
      <c r="B69" s="887"/>
      <c r="C69" s="887"/>
      <c r="D69" s="888"/>
      <c r="E69" s="887" t="s">
        <v>26199</v>
      </c>
      <c r="F69" s="887"/>
      <c r="G69" s="887"/>
      <c r="H69" s="887"/>
      <c r="I69" s="888"/>
    </row>
    <row r="70" spans="1:9">
      <c r="A70" s="889"/>
      <c r="B70" s="890"/>
      <c r="C70" s="890"/>
      <c r="D70" s="891"/>
      <c r="E70" s="889"/>
      <c r="F70" s="890"/>
      <c r="G70" s="890"/>
      <c r="H70" s="890"/>
      <c r="I70" s="891"/>
    </row>
    <row r="71" spans="1:9">
      <c r="A71" s="892"/>
      <c r="B71" s="893"/>
      <c r="C71" s="893"/>
      <c r="D71" s="894"/>
      <c r="E71" s="892"/>
      <c r="F71" s="893"/>
      <c r="G71" s="893"/>
      <c r="H71" s="893"/>
      <c r="I71" s="894"/>
    </row>
    <row r="72" spans="1:9">
      <c r="A72" s="892"/>
      <c r="B72" s="893"/>
      <c r="C72" s="893"/>
      <c r="D72" s="894"/>
      <c r="E72" s="892"/>
      <c r="F72" s="893"/>
      <c r="G72" s="893"/>
      <c r="H72" s="893"/>
      <c r="I72" s="894"/>
    </row>
    <row r="73" spans="1:9">
      <c r="A73" s="892"/>
      <c r="B73" s="893"/>
      <c r="C73" s="893"/>
      <c r="D73" s="894"/>
      <c r="E73" s="892"/>
      <c r="F73" s="893"/>
      <c r="G73" s="893"/>
      <c r="H73" s="893"/>
      <c r="I73" s="894"/>
    </row>
    <row r="74" spans="1:9">
      <c r="A74" s="892"/>
      <c r="B74" s="893"/>
      <c r="C74" s="893"/>
      <c r="D74" s="894"/>
      <c r="E74" s="892"/>
      <c r="F74" s="893"/>
      <c r="G74" s="893"/>
      <c r="H74" s="893"/>
      <c r="I74" s="894"/>
    </row>
    <row r="75" spans="1:9">
      <c r="A75" s="892"/>
      <c r="B75" s="893"/>
      <c r="C75" s="893"/>
      <c r="D75" s="894"/>
      <c r="E75" s="892"/>
      <c r="F75" s="893"/>
      <c r="G75" s="893"/>
      <c r="H75" s="893"/>
      <c r="I75" s="894"/>
    </row>
    <row r="76" spans="1:9">
      <c r="A76" s="892"/>
      <c r="B76" s="893"/>
      <c r="C76" s="893"/>
      <c r="D76" s="894"/>
      <c r="E76" s="892"/>
      <c r="F76" s="893"/>
      <c r="G76" s="893"/>
      <c r="H76" s="893"/>
      <c r="I76" s="894"/>
    </row>
    <row r="77" spans="1:9">
      <c r="A77" s="892"/>
      <c r="B77" s="893"/>
      <c r="C77" s="893"/>
      <c r="D77" s="894"/>
      <c r="E77" s="892"/>
      <c r="F77" s="893"/>
      <c r="G77" s="893"/>
      <c r="H77" s="893"/>
      <c r="I77" s="894"/>
    </row>
    <row r="78" spans="1:9">
      <c r="A78" s="892"/>
      <c r="B78" s="893"/>
      <c r="C78" s="893"/>
      <c r="D78" s="894"/>
      <c r="E78" s="892"/>
      <c r="F78" s="893"/>
      <c r="G78" s="893"/>
      <c r="H78" s="893"/>
      <c r="I78" s="894"/>
    </row>
    <row r="79" spans="1:9">
      <c r="A79" s="892"/>
      <c r="B79" s="893"/>
      <c r="C79" s="893"/>
      <c r="D79" s="894"/>
      <c r="E79" s="892"/>
      <c r="F79" s="893"/>
      <c r="G79" s="893"/>
      <c r="H79" s="893"/>
      <c r="I79" s="894"/>
    </row>
    <row r="80" spans="1:9">
      <c r="A80" s="892"/>
      <c r="B80" s="893"/>
      <c r="C80" s="893"/>
      <c r="D80" s="894"/>
      <c r="E80" s="892"/>
      <c r="F80" s="893"/>
      <c r="G80" s="893"/>
      <c r="H80" s="893"/>
      <c r="I80" s="894"/>
    </row>
    <row r="81" spans="1:9">
      <c r="A81" s="892"/>
      <c r="B81" s="893"/>
      <c r="C81" s="893"/>
      <c r="D81" s="894"/>
      <c r="E81" s="892"/>
      <c r="F81" s="893"/>
      <c r="G81" s="893"/>
      <c r="H81" s="893"/>
      <c r="I81" s="894"/>
    </row>
    <row r="82" spans="1:9">
      <c r="A82" s="892"/>
      <c r="B82" s="893"/>
      <c r="C82" s="893"/>
      <c r="D82" s="894"/>
      <c r="E82" s="892"/>
      <c r="F82" s="893"/>
      <c r="G82" s="893"/>
      <c r="H82" s="893"/>
      <c r="I82" s="894"/>
    </row>
    <row r="83" spans="1:9">
      <c r="A83" s="892"/>
      <c r="B83" s="893"/>
      <c r="C83" s="893"/>
      <c r="D83" s="894"/>
      <c r="E83" s="892"/>
      <c r="F83" s="893"/>
      <c r="G83" s="893"/>
      <c r="H83" s="893"/>
      <c r="I83" s="894"/>
    </row>
    <row r="84" spans="1:9">
      <c r="A84" s="892"/>
      <c r="B84" s="893"/>
      <c r="C84" s="893"/>
      <c r="D84" s="894"/>
      <c r="E84" s="892"/>
      <c r="F84" s="893"/>
      <c r="G84" s="893"/>
      <c r="H84" s="893"/>
      <c r="I84" s="894"/>
    </row>
    <row r="85" spans="1:9">
      <c r="A85" s="892"/>
      <c r="B85" s="893"/>
      <c r="C85" s="893"/>
      <c r="D85" s="894"/>
      <c r="E85" s="892"/>
      <c r="F85" s="893"/>
      <c r="G85" s="893"/>
      <c r="H85" s="893"/>
      <c r="I85" s="894"/>
    </row>
    <row r="86" spans="1:9" ht="15.75" thickBot="1">
      <c r="A86" s="895"/>
      <c r="B86" s="896"/>
      <c r="C86" s="896"/>
      <c r="D86" s="897"/>
      <c r="E86" s="895"/>
      <c r="F86" s="896"/>
      <c r="G86" s="896"/>
      <c r="H86" s="896"/>
      <c r="I86" s="897"/>
    </row>
    <row r="87" spans="1:9">
      <c r="A87" s="898" t="s">
        <v>26193</v>
      </c>
      <c r="B87" s="899"/>
      <c r="C87" s="899"/>
      <c r="D87" s="900"/>
      <c r="E87" s="898" t="s">
        <v>26194</v>
      </c>
      <c r="F87" s="899"/>
      <c r="G87" s="899"/>
      <c r="H87" s="899"/>
      <c r="I87" s="900"/>
    </row>
    <row r="88" spans="1:9" ht="15.75" thickBot="1">
      <c r="A88" s="901"/>
      <c r="B88" s="902"/>
      <c r="C88" s="902"/>
      <c r="D88" s="903"/>
      <c r="E88" s="901"/>
      <c r="F88" s="902"/>
      <c r="G88" s="902"/>
      <c r="H88" s="902"/>
      <c r="I88" s="903"/>
    </row>
    <row r="89" spans="1:9" ht="15.75" thickBot="1">
      <c r="A89" s="886" t="s">
        <v>26200</v>
      </c>
      <c r="B89" s="887"/>
      <c r="C89" s="887"/>
      <c r="D89" s="888"/>
      <c r="E89" s="887" t="s">
        <v>26201</v>
      </c>
      <c r="F89" s="887"/>
      <c r="G89" s="887"/>
      <c r="H89" s="887"/>
      <c r="I89" s="888"/>
    </row>
    <row r="90" spans="1:9">
      <c r="A90" s="889"/>
      <c r="B90" s="890"/>
      <c r="C90" s="890"/>
      <c r="D90" s="891"/>
      <c r="E90" s="889"/>
      <c r="F90" s="890"/>
      <c r="G90" s="890"/>
      <c r="H90" s="890"/>
      <c r="I90" s="891"/>
    </row>
    <row r="91" spans="1:9">
      <c r="A91" s="892"/>
      <c r="B91" s="893"/>
      <c r="C91" s="893"/>
      <c r="D91" s="894"/>
      <c r="E91" s="892"/>
      <c r="F91" s="893"/>
      <c r="G91" s="893"/>
      <c r="H91" s="893"/>
      <c r="I91" s="894"/>
    </row>
    <row r="92" spans="1:9">
      <c r="A92" s="892"/>
      <c r="B92" s="893"/>
      <c r="C92" s="893"/>
      <c r="D92" s="894"/>
      <c r="E92" s="892"/>
      <c r="F92" s="893"/>
      <c r="G92" s="893"/>
      <c r="H92" s="893"/>
      <c r="I92" s="894"/>
    </row>
    <row r="93" spans="1:9">
      <c r="A93" s="892"/>
      <c r="B93" s="893"/>
      <c r="C93" s="893"/>
      <c r="D93" s="894"/>
      <c r="E93" s="892"/>
      <c r="F93" s="893"/>
      <c r="G93" s="893"/>
      <c r="H93" s="893"/>
      <c r="I93" s="894"/>
    </row>
    <row r="94" spans="1:9">
      <c r="A94" s="892"/>
      <c r="B94" s="893"/>
      <c r="C94" s="893"/>
      <c r="D94" s="894"/>
      <c r="E94" s="892"/>
      <c r="F94" s="893"/>
      <c r="G94" s="893"/>
      <c r="H94" s="893"/>
      <c r="I94" s="894"/>
    </row>
    <row r="95" spans="1:9">
      <c r="A95" s="892"/>
      <c r="B95" s="893"/>
      <c r="C95" s="893"/>
      <c r="D95" s="894"/>
      <c r="E95" s="892"/>
      <c r="F95" s="893"/>
      <c r="G95" s="893"/>
      <c r="H95" s="893"/>
      <c r="I95" s="894"/>
    </row>
    <row r="96" spans="1:9">
      <c r="A96" s="892"/>
      <c r="B96" s="893"/>
      <c r="C96" s="893"/>
      <c r="D96" s="894"/>
      <c r="E96" s="892"/>
      <c r="F96" s="893"/>
      <c r="G96" s="893"/>
      <c r="H96" s="893"/>
      <c r="I96" s="894"/>
    </row>
    <row r="97" spans="1:9">
      <c r="A97" s="892"/>
      <c r="B97" s="893"/>
      <c r="C97" s="893"/>
      <c r="D97" s="894"/>
      <c r="E97" s="892"/>
      <c r="F97" s="893"/>
      <c r="G97" s="893"/>
      <c r="H97" s="893"/>
      <c r="I97" s="894"/>
    </row>
    <row r="98" spans="1:9">
      <c r="A98" s="892"/>
      <c r="B98" s="893"/>
      <c r="C98" s="893"/>
      <c r="D98" s="894"/>
      <c r="E98" s="892"/>
      <c r="F98" s="893"/>
      <c r="G98" s="893"/>
      <c r="H98" s="893"/>
      <c r="I98" s="894"/>
    </row>
    <row r="99" spans="1:9">
      <c r="A99" s="892"/>
      <c r="B99" s="893"/>
      <c r="C99" s="893"/>
      <c r="D99" s="894"/>
      <c r="E99" s="892"/>
      <c r="F99" s="893"/>
      <c r="G99" s="893"/>
      <c r="H99" s="893"/>
      <c r="I99" s="894"/>
    </row>
    <row r="100" spans="1:9">
      <c r="A100" s="892"/>
      <c r="B100" s="893"/>
      <c r="C100" s="893"/>
      <c r="D100" s="894"/>
      <c r="E100" s="892"/>
      <c r="F100" s="893"/>
      <c r="G100" s="893"/>
      <c r="H100" s="893"/>
      <c r="I100" s="894"/>
    </row>
    <row r="101" spans="1:9">
      <c r="A101" s="892"/>
      <c r="B101" s="893"/>
      <c r="C101" s="893"/>
      <c r="D101" s="894"/>
      <c r="E101" s="892"/>
      <c r="F101" s="893"/>
      <c r="G101" s="893"/>
      <c r="H101" s="893"/>
      <c r="I101" s="894"/>
    </row>
    <row r="102" spans="1:9">
      <c r="A102" s="892"/>
      <c r="B102" s="893"/>
      <c r="C102" s="893"/>
      <c r="D102" s="894"/>
      <c r="E102" s="892"/>
      <c r="F102" s="893"/>
      <c r="G102" s="893"/>
      <c r="H102" s="893"/>
      <c r="I102" s="894"/>
    </row>
    <row r="103" spans="1:9">
      <c r="A103" s="892"/>
      <c r="B103" s="893"/>
      <c r="C103" s="893"/>
      <c r="D103" s="894"/>
      <c r="E103" s="892"/>
      <c r="F103" s="893"/>
      <c r="G103" s="893"/>
      <c r="H103" s="893"/>
      <c r="I103" s="894"/>
    </row>
    <row r="104" spans="1:9">
      <c r="A104" s="892"/>
      <c r="B104" s="893"/>
      <c r="C104" s="893"/>
      <c r="D104" s="894"/>
      <c r="E104" s="892"/>
      <c r="F104" s="893"/>
      <c r="G104" s="893"/>
      <c r="H104" s="893"/>
      <c r="I104" s="894"/>
    </row>
    <row r="105" spans="1:9">
      <c r="A105" s="892"/>
      <c r="B105" s="893"/>
      <c r="C105" s="893"/>
      <c r="D105" s="894"/>
      <c r="E105" s="892"/>
      <c r="F105" s="893"/>
      <c r="G105" s="893"/>
      <c r="H105" s="893"/>
      <c r="I105" s="894"/>
    </row>
    <row r="106" spans="1:9" ht="15.75" thickBot="1">
      <c r="A106" s="895"/>
      <c r="B106" s="896"/>
      <c r="C106" s="896"/>
      <c r="D106" s="897"/>
      <c r="E106" s="895"/>
      <c r="F106" s="896"/>
      <c r="G106" s="896"/>
      <c r="H106" s="896"/>
      <c r="I106" s="897"/>
    </row>
    <row r="107" spans="1:9">
      <c r="A107" s="898" t="s">
        <v>26195</v>
      </c>
      <c r="B107" s="899"/>
      <c r="C107" s="899"/>
      <c r="D107" s="900"/>
      <c r="E107" s="898" t="s">
        <v>25798</v>
      </c>
      <c r="F107" s="899"/>
      <c r="G107" s="899"/>
      <c r="H107" s="899"/>
      <c r="I107" s="900"/>
    </row>
    <row r="108" spans="1:9" ht="15.75" thickBot="1">
      <c r="A108" s="901"/>
      <c r="B108" s="902"/>
      <c r="C108" s="902"/>
      <c r="D108" s="903"/>
      <c r="E108" s="901"/>
      <c r="F108" s="902"/>
      <c r="G108" s="902"/>
      <c r="H108" s="902"/>
      <c r="I108" s="903"/>
    </row>
    <row r="109" spans="1:9" ht="15.75" thickBot="1">
      <c r="A109" s="886" t="s">
        <v>26202</v>
      </c>
      <c r="B109" s="887"/>
      <c r="C109" s="887"/>
      <c r="D109" s="888"/>
      <c r="E109" s="887" t="s">
        <v>26203</v>
      </c>
      <c r="F109" s="887"/>
      <c r="G109" s="887"/>
      <c r="H109" s="887"/>
      <c r="I109" s="888"/>
    </row>
    <row r="110" spans="1:9">
      <c r="A110" s="889"/>
      <c r="B110" s="890"/>
      <c r="C110" s="890"/>
      <c r="D110" s="891"/>
      <c r="E110" s="889"/>
      <c r="F110" s="890"/>
      <c r="G110" s="890"/>
      <c r="H110" s="890"/>
      <c r="I110" s="891"/>
    </row>
    <row r="111" spans="1:9">
      <c r="A111" s="892"/>
      <c r="B111" s="893"/>
      <c r="C111" s="893"/>
      <c r="D111" s="894"/>
      <c r="E111" s="892"/>
      <c r="F111" s="893"/>
      <c r="G111" s="893"/>
      <c r="H111" s="893"/>
      <c r="I111" s="894"/>
    </row>
    <row r="112" spans="1:9">
      <c r="A112" s="892"/>
      <c r="B112" s="893"/>
      <c r="C112" s="893"/>
      <c r="D112" s="894"/>
      <c r="E112" s="892"/>
      <c r="F112" s="893"/>
      <c r="G112" s="893"/>
      <c r="H112" s="893"/>
      <c r="I112" s="894"/>
    </row>
    <row r="113" spans="1:9">
      <c r="A113" s="892"/>
      <c r="B113" s="893"/>
      <c r="C113" s="893"/>
      <c r="D113" s="894"/>
      <c r="E113" s="892"/>
      <c r="F113" s="893"/>
      <c r="G113" s="893"/>
      <c r="H113" s="893"/>
      <c r="I113" s="894"/>
    </row>
    <row r="114" spans="1:9">
      <c r="A114" s="892"/>
      <c r="B114" s="893"/>
      <c r="C114" s="893"/>
      <c r="D114" s="894"/>
      <c r="E114" s="892"/>
      <c r="F114" s="893"/>
      <c r="G114" s="893"/>
      <c r="H114" s="893"/>
      <c r="I114" s="894"/>
    </row>
    <row r="115" spans="1:9">
      <c r="A115" s="892"/>
      <c r="B115" s="893"/>
      <c r="C115" s="893"/>
      <c r="D115" s="894"/>
      <c r="E115" s="892"/>
      <c r="F115" s="893"/>
      <c r="G115" s="893"/>
      <c r="H115" s="893"/>
      <c r="I115" s="894"/>
    </row>
    <row r="116" spans="1:9">
      <c r="A116" s="892"/>
      <c r="B116" s="893"/>
      <c r="C116" s="893"/>
      <c r="D116" s="894"/>
      <c r="E116" s="892"/>
      <c r="F116" s="893"/>
      <c r="G116" s="893"/>
      <c r="H116" s="893"/>
      <c r="I116" s="894"/>
    </row>
    <row r="117" spans="1:9">
      <c r="A117" s="892"/>
      <c r="B117" s="893"/>
      <c r="C117" s="893"/>
      <c r="D117" s="894"/>
      <c r="E117" s="892"/>
      <c r="F117" s="893"/>
      <c r="G117" s="893"/>
      <c r="H117" s="893"/>
      <c r="I117" s="894"/>
    </row>
    <row r="118" spans="1:9">
      <c r="A118" s="892"/>
      <c r="B118" s="893"/>
      <c r="C118" s="893"/>
      <c r="D118" s="894"/>
      <c r="E118" s="892"/>
      <c r="F118" s="893"/>
      <c r="G118" s="893"/>
      <c r="H118" s="893"/>
      <c r="I118" s="894"/>
    </row>
    <row r="119" spans="1:9">
      <c r="A119" s="892"/>
      <c r="B119" s="893"/>
      <c r="C119" s="893"/>
      <c r="D119" s="894"/>
      <c r="E119" s="892"/>
      <c r="F119" s="893"/>
      <c r="G119" s="893"/>
      <c r="H119" s="893"/>
      <c r="I119" s="894"/>
    </row>
    <row r="120" spans="1:9">
      <c r="A120" s="892"/>
      <c r="B120" s="893"/>
      <c r="C120" s="893"/>
      <c r="D120" s="894"/>
      <c r="E120" s="892"/>
      <c r="F120" s="893"/>
      <c r="G120" s="893"/>
      <c r="H120" s="893"/>
      <c r="I120" s="894"/>
    </row>
    <row r="121" spans="1:9">
      <c r="A121" s="892"/>
      <c r="B121" s="893"/>
      <c r="C121" s="893"/>
      <c r="D121" s="894"/>
      <c r="E121" s="892"/>
      <c r="F121" s="893"/>
      <c r="G121" s="893"/>
      <c r="H121" s="893"/>
      <c r="I121" s="894"/>
    </row>
    <row r="122" spans="1:9">
      <c r="A122" s="892"/>
      <c r="B122" s="893"/>
      <c r="C122" s="893"/>
      <c r="D122" s="894"/>
      <c r="E122" s="892"/>
      <c r="F122" s="893"/>
      <c r="G122" s="893"/>
      <c r="H122" s="893"/>
      <c r="I122" s="894"/>
    </row>
    <row r="123" spans="1:9">
      <c r="A123" s="892"/>
      <c r="B123" s="893"/>
      <c r="C123" s="893"/>
      <c r="D123" s="894"/>
      <c r="E123" s="892"/>
      <c r="F123" s="893"/>
      <c r="G123" s="893"/>
      <c r="H123" s="893"/>
      <c r="I123" s="894"/>
    </row>
    <row r="124" spans="1:9">
      <c r="A124" s="892"/>
      <c r="B124" s="893"/>
      <c r="C124" s="893"/>
      <c r="D124" s="894"/>
      <c r="E124" s="892"/>
      <c r="F124" s="893"/>
      <c r="G124" s="893"/>
      <c r="H124" s="893"/>
      <c r="I124" s="894"/>
    </row>
    <row r="125" spans="1:9">
      <c r="A125" s="892"/>
      <c r="B125" s="893"/>
      <c r="C125" s="893"/>
      <c r="D125" s="894"/>
      <c r="E125" s="892"/>
      <c r="F125" s="893"/>
      <c r="G125" s="893"/>
      <c r="H125" s="893"/>
      <c r="I125" s="894"/>
    </row>
    <row r="126" spans="1:9" ht="15.75" thickBot="1">
      <c r="A126" s="895"/>
      <c r="B126" s="896"/>
      <c r="C126" s="896"/>
      <c r="D126" s="897"/>
      <c r="E126" s="895"/>
      <c r="F126" s="896"/>
      <c r="G126" s="896"/>
      <c r="H126" s="896"/>
      <c r="I126" s="897"/>
    </row>
    <row r="127" spans="1:9">
      <c r="A127" s="898" t="s">
        <v>25856</v>
      </c>
      <c r="B127" s="899"/>
      <c r="C127" s="899"/>
      <c r="D127" s="900"/>
      <c r="E127" s="898" t="s">
        <v>25856</v>
      </c>
      <c r="F127" s="899"/>
      <c r="G127" s="899"/>
      <c r="H127" s="899"/>
      <c r="I127" s="900"/>
    </row>
    <row r="128" spans="1:9" ht="15.75" thickBot="1">
      <c r="A128" s="901"/>
      <c r="B128" s="902"/>
      <c r="C128" s="902"/>
      <c r="D128" s="903"/>
      <c r="E128" s="901"/>
      <c r="F128" s="902"/>
      <c r="G128" s="902"/>
      <c r="H128" s="902"/>
      <c r="I128" s="903"/>
    </row>
    <row r="129" spans="1:9" ht="15.75" thickBot="1">
      <c r="A129" s="886" t="s">
        <v>26204</v>
      </c>
      <c r="B129" s="887"/>
      <c r="C129" s="887"/>
      <c r="D129" s="888"/>
      <c r="E129" s="887" t="s">
        <v>26205</v>
      </c>
      <c r="F129" s="887"/>
      <c r="G129" s="887"/>
      <c r="H129" s="887"/>
      <c r="I129" s="888"/>
    </row>
    <row r="130" spans="1:9">
      <c r="A130" s="889"/>
      <c r="B130" s="890"/>
      <c r="C130" s="890"/>
      <c r="D130" s="891"/>
      <c r="E130" s="889"/>
      <c r="F130" s="890"/>
      <c r="G130" s="890"/>
      <c r="H130" s="890"/>
      <c r="I130" s="891"/>
    </row>
    <row r="131" spans="1:9">
      <c r="A131" s="892"/>
      <c r="B131" s="893"/>
      <c r="C131" s="893"/>
      <c r="D131" s="894"/>
      <c r="E131" s="892"/>
      <c r="F131" s="893"/>
      <c r="G131" s="893"/>
      <c r="H131" s="893"/>
      <c r="I131" s="894"/>
    </row>
    <row r="132" spans="1:9">
      <c r="A132" s="892"/>
      <c r="B132" s="893"/>
      <c r="C132" s="893"/>
      <c r="D132" s="894"/>
      <c r="E132" s="892"/>
      <c r="F132" s="893"/>
      <c r="G132" s="893"/>
      <c r="H132" s="893"/>
      <c r="I132" s="894"/>
    </row>
    <row r="133" spans="1:9">
      <c r="A133" s="892"/>
      <c r="B133" s="893"/>
      <c r="C133" s="893"/>
      <c r="D133" s="894"/>
      <c r="E133" s="892"/>
      <c r="F133" s="893"/>
      <c r="G133" s="893"/>
      <c r="H133" s="893"/>
      <c r="I133" s="894"/>
    </row>
    <row r="134" spans="1:9">
      <c r="A134" s="892"/>
      <c r="B134" s="893"/>
      <c r="C134" s="893"/>
      <c r="D134" s="894"/>
      <c r="E134" s="892"/>
      <c r="F134" s="893"/>
      <c r="G134" s="893"/>
      <c r="H134" s="893"/>
      <c r="I134" s="894"/>
    </row>
    <row r="135" spans="1:9">
      <c r="A135" s="892"/>
      <c r="B135" s="893"/>
      <c r="C135" s="893"/>
      <c r="D135" s="894"/>
      <c r="E135" s="892"/>
      <c r="F135" s="893"/>
      <c r="G135" s="893"/>
      <c r="H135" s="893"/>
      <c r="I135" s="894"/>
    </row>
    <row r="136" spans="1:9">
      <c r="A136" s="892"/>
      <c r="B136" s="893"/>
      <c r="C136" s="893"/>
      <c r="D136" s="894"/>
      <c r="E136" s="892"/>
      <c r="F136" s="893"/>
      <c r="G136" s="893"/>
      <c r="H136" s="893"/>
      <c r="I136" s="894"/>
    </row>
    <row r="137" spans="1:9">
      <c r="A137" s="892"/>
      <c r="B137" s="893"/>
      <c r="C137" s="893"/>
      <c r="D137" s="894"/>
      <c r="E137" s="892"/>
      <c r="F137" s="893"/>
      <c r="G137" s="893"/>
      <c r="H137" s="893"/>
      <c r="I137" s="894"/>
    </row>
    <row r="138" spans="1:9">
      <c r="A138" s="892"/>
      <c r="B138" s="893"/>
      <c r="C138" s="893"/>
      <c r="D138" s="894"/>
      <c r="E138" s="892"/>
      <c r="F138" s="893"/>
      <c r="G138" s="893"/>
      <c r="H138" s="893"/>
      <c r="I138" s="894"/>
    </row>
    <row r="139" spans="1:9">
      <c r="A139" s="892"/>
      <c r="B139" s="893"/>
      <c r="C139" s="893"/>
      <c r="D139" s="894"/>
      <c r="E139" s="892"/>
      <c r="F139" s="893"/>
      <c r="G139" s="893"/>
      <c r="H139" s="893"/>
      <c r="I139" s="894"/>
    </row>
    <row r="140" spans="1:9">
      <c r="A140" s="892"/>
      <c r="B140" s="893"/>
      <c r="C140" s="893"/>
      <c r="D140" s="894"/>
      <c r="E140" s="892"/>
      <c r="F140" s="893"/>
      <c r="G140" s="893"/>
      <c r="H140" s="893"/>
      <c r="I140" s="894"/>
    </row>
    <row r="141" spans="1:9">
      <c r="A141" s="892"/>
      <c r="B141" s="893"/>
      <c r="C141" s="893"/>
      <c r="D141" s="894"/>
      <c r="E141" s="892"/>
      <c r="F141" s="893"/>
      <c r="G141" s="893"/>
      <c r="H141" s="893"/>
      <c r="I141" s="894"/>
    </row>
    <row r="142" spans="1:9">
      <c r="A142" s="892"/>
      <c r="B142" s="893"/>
      <c r="C142" s="893"/>
      <c r="D142" s="894"/>
      <c r="E142" s="892"/>
      <c r="F142" s="893"/>
      <c r="G142" s="893"/>
      <c r="H142" s="893"/>
      <c r="I142" s="894"/>
    </row>
    <row r="143" spans="1:9">
      <c r="A143" s="892"/>
      <c r="B143" s="893"/>
      <c r="C143" s="893"/>
      <c r="D143" s="894"/>
      <c r="E143" s="892"/>
      <c r="F143" s="893"/>
      <c r="G143" s="893"/>
      <c r="H143" s="893"/>
      <c r="I143" s="894"/>
    </row>
    <row r="144" spans="1:9">
      <c r="A144" s="892"/>
      <c r="B144" s="893"/>
      <c r="C144" s="893"/>
      <c r="D144" s="894"/>
      <c r="E144" s="892"/>
      <c r="F144" s="893"/>
      <c r="G144" s="893"/>
      <c r="H144" s="893"/>
      <c r="I144" s="894"/>
    </row>
    <row r="145" spans="1:9">
      <c r="A145" s="892"/>
      <c r="B145" s="893"/>
      <c r="C145" s="893"/>
      <c r="D145" s="894"/>
      <c r="E145" s="892"/>
      <c r="F145" s="893"/>
      <c r="G145" s="893"/>
      <c r="H145" s="893"/>
      <c r="I145" s="894"/>
    </row>
    <row r="146" spans="1:9" ht="15.75" thickBot="1">
      <c r="A146" s="895"/>
      <c r="B146" s="896"/>
      <c r="C146" s="896"/>
      <c r="D146" s="897"/>
      <c r="E146" s="895"/>
      <c r="F146" s="896"/>
      <c r="G146" s="896"/>
      <c r="H146" s="896"/>
      <c r="I146" s="897"/>
    </row>
    <row r="147" spans="1:9">
      <c r="A147" s="898" t="s">
        <v>26196</v>
      </c>
      <c r="B147" s="899"/>
      <c r="C147" s="899"/>
      <c r="D147" s="900"/>
      <c r="E147" s="898" t="s">
        <v>26196</v>
      </c>
      <c r="F147" s="899"/>
      <c r="G147" s="899"/>
      <c r="H147" s="899"/>
      <c r="I147" s="900"/>
    </row>
    <row r="148" spans="1:9" ht="15.75" thickBot="1">
      <c r="A148" s="901"/>
      <c r="B148" s="902"/>
      <c r="C148" s="902"/>
      <c r="D148" s="903"/>
      <c r="E148" s="901"/>
      <c r="F148" s="902"/>
      <c r="G148" s="902"/>
      <c r="H148" s="902"/>
      <c r="I148" s="903"/>
    </row>
    <row r="149" spans="1:9" ht="15.75" thickBot="1">
      <c r="A149" s="886" t="s">
        <v>26206</v>
      </c>
      <c r="B149" s="887"/>
      <c r="C149" s="887"/>
      <c r="D149" s="888"/>
      <c r="E149" s="887" t="s">
        <v>26207</v>
      </c>
      <c r="F149" s="887"/>
      <c r="G149" s="887"/>
      <c r="H149" s="887"/>
      <c r="I149" s="888"/>
    </row>
    <row r="150" spans="1:9">
      <c r="A150" s="889"/>
      <c r="B150" s="890"/>
      <c r="C150" s="890"/>
      <c r="D150" s="891"/>
      <c r="E150" s="889"/>
      <c r="F150" s="890"/>
      <c r="G150" s="890"/>
      <c r="H150" s="890"/>
      <c r="I150" s="891"/>
    </row>
    <row r="151" spans="1:9">
      <c r="A151" s="892"/>
      <c r="B151" s="893"/>
      <c r="C151" s="893"/>
      <c r="D151" s="894"/>
      <c r="E151" s="892"/>
      <c r="F151" s="893"/>
      <c r="G151" s="893"/>
      <c r="H151" s="893"/>
      <c r="I151" s="894"/>
    </row>
    <row r="152" spans="1:9">
      <c r="A152" s="892"/>
      <c r="B152" s="893"/>
      <c r="C152" s="893"/>
      <c r="D152" s="894"/>
      <c r="E152" s="892"/>
      <c r="F152" s="893"/>
      <c r="G152" s="893"/>
      <c r="H152" s="893"/>
      <c r="I152" s="894"/>
    </row>
    <row r="153" spans="1:9">
      <c r="A153" s="892"/>
      <c r="B153" s="893"/>
      <c r="C153" s="893"/>
      <c r="D153" s="894"/>
      <c r="E153" s="892"/>
      <c r="F153" s="893"/>
      <c r="G153" s="893"/>
      <c r="H153" s="893"/>
      <c r="I153" s="894"/>
    </row>
    <row r="154" spans="1:9">
      <c r="A154" s="892"/>
      <c r="B154" s="893"/>
      <c r="C154" s="893"/>
      <c r="D154" s="894"/>
      <c r="E154" s="892"/>
      <c r="F154" s="893"/>
      <c r="G154" s="893"/>
      <c r="H154" s="893"/>
      <c r="I154" s="894"/>
    </row>
    <row r="155" spans="1:9">
      <c r="A155" s="892"/>
      <c r="B155" s="893"/>
      <c r="C155" s="893"/>
      <c r="D155" s="894"/>
      <c r="E155" s="892"/>
      <c r="F155" s="893"/>
      <c r="G155" s="893"/>
      <c r="H155" s="893"/>
      <c r="I155" s="894"/>
    </row>
    <row r="156" spans="1:9">
      <c r="A156" s="892"/>
      <c r="B156" s="893"/>
      <c r="C156" s="893"/>
      <c r="D156" s="894"/>
      <c r="E156" s="892"/>
      <c r="F156" s="893"/>
      <c r="G156" s="893"/>
      <c r="H156" s="893"/>
      <c r="I156" s="894"/>
    </row>
    <row r="157" spans="1:9">
      <c r="A157" s="892"/>
      <c r="B157" s="893"/>
      <c r="C157" s="893"/>
      <c r="D157" s="894"/>
      <c r="E157" s="892"/>
      <c r="F157" s="893"/>
      <c r="G157" s="893"/>
      <c r="H157" s="893"/>
      <c r="I157" s="894"/>
    </row>
    <row r="158" spans="1:9">
      <c r="A158" s="892"/>
      <c r="B158" s="893"/>
      <c r="C158" s="893"/>
      <c r="D158" s="894"/>
      <c r="E158" s="892"/>
      <c r="F158" s="893"/>
      <c r="G158" s="893"/>
      <c r="H158" s="893"/>
      <c r="I158" s="894"/>
    </row>
    <row r="159" spans="1:9">
      <c r="A159" s="892"/>
      <c r="B159" s="893"/>
      <c r="C159" s="893"/>
      <c r="D159" s="894"/>
      <c r="E159" s="892"/>
      <c r="F159" s="893"/>
      <c r="G159" s="893"/>
      <c r="H159" s="893"/>
      <c r="I159" s="894"/>
    </row>
    <row r="160" spans="1:9">
      <c r="A160" s="892"/>
      <c r="B160" s="893"/>
      <c r="C160" s="893"/>
      <c r="D160" s="894"/>
      <c r="E160" s="892"/>
      <c r="F160" s="893"/>
      <c r="G160" s="893"/>
      <c r="H160" s="893"/>
      <c r="I160" s="894"/>
    </row>
    <row r="161" spans="1:9">
      <c r="A161" s="892"/>
      <c r="B161" s="893"/>
      <c r="C161" s="893"/>
      <c r="D161" s="894"/>
      <c r="E161" s="892"/>
      <c r="F161" s="893"/>
      <c r="G161" s="893"/>
      <c r="H161" s="893"/>
      <c r="I161" s="894"/>
    </row>
    <row r="162" spans="1:9">
      <c r="A162" s="892"/>
      <c r="B162" s="893"/>
      <c r="C162" s="893"/>
      <c r="D162" s="894"/>
      <c r="E162" s="892"/>
      <c r="F162" s="893"/>
      <c r="G162" s="893"/>
      <c r="H162" s="893"/>
      <c r="I162" s="894"/>
    </row>
    <row r="163" spans="1:9">
      <c r="A163" s="892"/>
      <c r="B163" s="893"/>
      <c r="C163" s="893"/>
      <c r="D163" s="894"/>
      <c r="E163" s="892"/>
      <c r="F163" s="893"/>
      <c r="G163" s="893"/>
      <c r="H163" s="893"/>
      <c r="I163" s="894"/>
    </row>
    <row r="164" spans="1:9">
      <c r="A164" s="892"/>
      <c r="B164" s="893"/>
      <c r="C164" s="893"/>
      <c r="D164" s="894"/>
      <c r="E164" s="892"/>
      <c r="F164" s="893"/>
      <c r="G164" s="893"/>
      <c r="H164" s="893"/>
      <c r="I164" s="894"/>
    </row>
    <row r="165" spans="1:9">
      <c r="A165" s="892"/>
      <c r="B165" s="893"/>
      <c r="C165" s="893"/>
      <c r="D165" s="894"/>
      <c r="E165" s="892"/>
      <c r="F165" s="893"/>
      <c r="G165" s="893"/>
      <c r="H165" s="893"/>
      <c r="I165" s="894"/>
    </row>
    <row r="166" spans="1:9" ht="15.75" thickBot="1">
      <c r="A166" s="895"/>
      <c r="B166" s="896"/>
      <c r="C166" s="896"/>
      <c r="D166" s="897"/>
      <c r="E166" s="895"/>
      <c r="F166" s="896"/>
      <c r="G166" s="896"/>
      <c r="H166" s="896"/>
      <c r="I166" s="897"/>
    </row>
    <row r="167" spans="1:9">
      <c r="A167" s="898" t="s">
        <v>25776</v>
      </c>
      <c r="B167" s="899"/>
      <c r="C167" s="899"/>
      <c r="D167" s="900"/>
      <c r="E167" s="898" t="s">
        <v>25776</v>
      </c>
      <c r="F167" s="899"/>
      <c r="G167" s="899"/>
      <c r="H167" s="899"/>
      <c r="I167" s="900"/>
    </row>
    <row r="168" spans="1:9" ht="15.75" thickBot="1">
      <c r="A168" s="901"/>
      <c r="B168" s="902"/>
      <c r="C168" s="902"/>
      <c r="D168" s="903"/>
      <c r="E168" s="901"/>
      <c r="F168" s="902"/>
      <c r="G168" s="902"/>
      <c r="H168" s="902"/>
      <c r="I168" s="903"/>
    </row>
    <row r="169" spans="1:9" ht="15.75" thickBot="1">
      <c r="A169" s="886" t="s">
        <v>26208</v>
      </c>
      <c r="B169" s="887"/>
      <c r="C169" s="887"/>
      <c r="D169" s="888"/>
      <c r="E169" s="887" t="s">
        <v>26209</v>
      </c>
      <c r="F169" s="887"/>
      <c r="G169" s="887"/>
      <c r="H169" s="887"/>
      <c r="I169" s="888"/>
    </row>
    <row r="170" spans="1:9">
      <c r="A170" s="889"/>
      <c r="B170" s="890"/>
      <c r="C170" s="890"/>
      <c r="D170" s="891"/>
      <c r="E170" s="889"/>
      <c r="F170" s="890"/>
      <c r="G170" s="890"/>
      <c r="H170" s="890"/>
      <c r="I170" s="891"/>
    </row>
    <row r="171" spans="1:9">
      <c r="A171" s="892"/>
      <c r="B171" s="893"/>
      <c r="C171" s="893"/>
      <c r="D171" s="894"/>
      <c r="E171" s="892"/>
      <c r="F171" s="893"/>
      <c r="G171" s="893"/>
      <c r="H171" s="893"/>
      <c r="I171" s="894"/>
    </row>
    <row r="172" spans="1:9">
      <c r="A172" s="892"/>
      <c r="B172" s="893"/>
      <c r="C172" s="893"/>
      <c r="D172" s="894"/>
      <c r="E172" s="892"/>
      <c r="F172" s="893"/>
      <c r="G172" s="893"/>
      <c r="H172" s="893"/>
      <c r="I172" s="894"/>
    </row>
    <row r="173" spans="1:9">
      <c r="A173" s="892"/>
      <c r="B173" s="893"/>
      <c r="C173" s="893"/>
      <c r="D173" s="894"/>
      <c r="E173" s="892"/>
      <c r="F173" s="893"/>
      <c r="G173" s="893"/>
      <c r="H173" s="893"/>
      <c r="I173" s="894"/>
    </row>
    <row r="174" spans="1:9">
      <c r="A174" s="892"/>
      <c r="B174" s="893"/>
      <c r="C174" s="893"/>
      <c r="D174" s="894"/>
      <c r="E174" s="892"/>
      <c r="F174" s="893"/>
      <c r="G174" s="893"/>
      <c r="H174" s="893"/>
      <c r="I174" s="894"/>
    </row>
    <row r="175" spans="1:9">
      <c r="A175" s="892"/>
      <c r="B175" s="893"/>
      <c r="C175" s="893"/>
      <c r="D175" s="894"/>
      <c r="E175" s="892"/>
      <c r="F175" s="893"/>
      <c r="G175" s="893"/>
      <c r="H175" s="893"/>
      <c r="I175" s="894"/>
    </row>
    <row r="176" spans="1:9">
      <c r="A176" s="892"/>
      <c r="B176" s="893"/>
      <c r="C176" s="893"/>
      <c r="D176" s="894"/>
      <c r="E176" s="892"/>
      <c r="F176" s="893"/>
      <c r="G176" s="893"/>
      <c r="H176" s="893"/>
      <c r="I176" s="894"/>
    </row>
    <row r="177" spans="1:9">
      <c r="A177" s="892"/>
      <c r="B177" s="893"/>
      <c r="C177" s="893"/>
      <c r="D177" s="894"/>
      <c r="E177" s="892"/>
      <c r="F177" s="893"/>
      <c r="G177" s="893"/>
      <c r="H177" s="893"/>
      <c r="I177" s="894"/>
    </row>
    <row r="178" spans="1:9">
      <c r="A178" s="892"/>
      <c r="B178" s="893"/>
      <c r="C178" s="893"/>
      <c r="D178" s="894"/>
      <c r="E178" s="892"/>
      <c r="F178" s="893"/>
      <c r="G178" s="893"/>
      <c r="H178" s="893"/>
      <c r="I178" s="894"/>
    </row>
    <row r="179" spans="1:9">
      <c r="A179" s="892"/>
      <c r="B179" s="893"/>
      <c r="C179" s="893"/>
      <c r="D179" s="894"/>
      <c r="E179" s="892"/>
      <c r="F179" s="893"/>
      <c r="G179" s="893"/>
      <c r="H179" s="893"/>
      <c r="I179" s="894"/>
    </row>
    <row r="180" spans="1:9">
      <c r="A180" s="892"/>
      <c r="B180" s="893"/>
      <c r="C180" s="893"/>
      <c r="D180" s="894"/>
      <c r="E180" s="892"/>
      <c r="F180" s="893"/>
      <c r="G180" s="893"/>
      <c r="H180" s="893"/>
      <c r="I180" s="894"/>
    </row>
    <row r="181" spans="1:9">
      <c r="A181" s="892"/>
      <c r="B181" s="893"/>
      <c r="C181" s="893"/>
      <c r="D181" s="894"/>
      <c r="E181" s="892"/>
      <c r="F181" s="893"/>
      <c r="G181" s="893"/>
      <c r="H181" s="893"/>
      <c r="I181" s="894"/>
    </row>
    <row r="182" spans="1:9">
      <c r="A182" s="892"/>
      <c r="B182" s="893"/>
      <c r="C182" s="893"/>
      <c r="D182" s="894"/>
      <c r="E182" s="892"/>
      <c r="F182" s="893"/>
      <c r="G182" s="893"/>
      <c r="H182" s="893"/>
      <c r="I182" s="894"/>
    </row>
    <row r="183" spans="1:9">
      <c r="A183" s="892"/>
      <c r="B183" s="893"/>
      <c r="C183" s="893"/>
      <c r="D183" s="894"/>
      <c r="E183" s="892"/>
      <c r="F183" s="893"/>
      <c r="G183" s="893"/>
      <c r="H183" s="893"/>
      <c r="I183" s="894"/>
    </row>
    <row r="184" spans="1:9">
      <c r="A184" s="892"/>
      <c r="B184" s="893"/>
      <c r="C184" s="893"/>
      <c r="D184" s="894"/>
      <c r="E184" s="892"/>
      <c r="F184" s="893"/>
      <c r="G184" s="893"/>
      <c r="H184" s="893"/>
      <c r="I184" s="894"/>
    </row>
    <row r="185" spans="1:9">
      <c r="A185" s="892"/>
      <c r="B185" s="893"/>
      <c r="C185" s="893"/>
      <c r="D185" s="894"/>
      <c r="E185" s="892"/>
      <c r="F185" s="893"/>
      <c r="G185" s="893"/>
      <c r="H185" s="893"/>
      <c r="I185" s="894"/>
    </row>
    <row r="186" spans="1:9" ht="15.75" thickBot="1">
      <c r="A186" s="895"/>
      <c r="B186" s="896"/>
      <c r="C186" s="896"/>
      <c r="D186" s="897"/>
      <c r="E186" s="895"/>
      <c r="F186" s="896"/>
      <c r="G186" s="896"/>
      <c r="H186" s="896"/>
      <c r="I186" s="897"/>
    </row>
    <row r="187" spans="1:9">
      <c r="A187" s="898" t="s">
        <v>25776</v>
      </c>
      <c r="B187" s="899"/>
      <c r="C187" s="899"/>
      <c r="D187" s="900"/>
      <c r="E187" s="898" t="s">
        <v>26197</v>
      </c>
      <c r="F187" s="899"/>
      <c r="G187" s="899"/>
      <c r="H187" s="899"/>
      <c r="I187" s="900"/>
    </row>
    <row r="188" spans="1:9" ht="15.75" thickBot="1">
      <c r="A188" s="901"/>
      <c r="B188" s="902"/>
      <c r="C188" s="902"/>
      <c r="D188" s="903"/>
      <c r="E188" s="901"/>
      <c r="F188" s="902"/>
      <c r="G188" s="902"/>
      <c r="H188" s="902"/>
      <c r="I188" s="903"/>
    </row>
    <row r="189" spans="1:9" ht="15.75" thickBot="1">
      <c r="A189" s="886" t="s">
        <v>26210</v>
      </c>
      <c r="B189" s="887"/>
      <c r="C189" s="887"/>
      <c r="D189" s="888"/>
      <c r="E189" s="887" t="s">
        <v>26211</v>
      </c>
      <c r="F189" s="887"/>
      <c r="G189" s="887"/>
      <c r="H189" s="887"/>
      <c r="I189" s="888"/>
    </row>
    <row r="190" spans="1:9">
      <c r="A190" s="889"/>
      <c r="B190" s="890"/>
      <c r="C190" s="890"/>
      <c r="D190" s="891"/>
      <c r="E190" s="889"/>
      <c r="F190" s="890"/>
      <c r="G190" s="890"/>
      <c r="H190" s="890"/>
      <c r="I190" s="891"/>
    </row>
    <row r="191" spans="1:9">
      <c r="A191" s="892"/>
      <c r="B191" s="893"/>
      <c r="C191" s="893"/>
      <c r="D191" s="894"/>
      <c r="E191" s="892"/>
      <c r="F191" s="893"/>
      <c r="G191" s="893"/>
      <c r="H191" s="893"/>
      <c r="I191" s="894"/>
    </row>
    <row r="192" spans="1:9">
      <c r="A192" s="892"/>
      <c r="B192" s="893"/>
      <c r="C192" s="893"/>
      <c r="D192" s="894"/>
      <c r="E192" s="892"/>
      <c r="F192" s="893"/>
      <c r="G192" s="893"/>
      <c r="H192" s="893"/>
      <c r="I192" s="894"/>
    </row>
    <row r="193" spans="1:9">
      <c r="A193" s="892"/>
      <c r="B193" s="893"/>
      <c r="C193" s="893"/>
      <c r="D193" s="894"/>
      <c r="E193" s="892"/>
      <c r="F193" s="893"/>
      <c r="G193" s="893"/>
      <c r="H193" s="893"/>
      <c r="I193" s="894"/>
    </row>
    <row r="194" spans="1:9">
      <c r="A194" s="892"/>
      <c r="B194" s="893"/>
      <c r="C194" s="893"/>
      <c r="D194" s="894"/>
      <c r="E194" s="892"/>
      <c r="F194" s="893"/>
      <c r="G194" s="893"/>
      <c r="H194" s="893"/>
      <c r="I194" s="894"/>
    </row>
    <row r="195" spans="1:9">
      <c r="A195" s="892"/>
      <c r="B195" s="893"/>
      <c r="C195" s="893"/>
      <c r="D195" s="894"/>
      <c r="E195" s="892"/>
      <c r="F195" s="893"/>
      <c r="G195" s="893"/>
      <c r="H195" s="893"/>
      <c r="I195" s="894"/>
    </row>
    <row r="196" spans="1:9">
      <c r="A196" s="892"/>
      <c r="B196" s="893"/>
      <c r="C196" s="893"/>
      <c r="D196" s="894"/>
      <c r="E196" s="892"/>
      <c r="F196" s="893"/>
      <c r="G196" s="893"/>
      <c r="H196" s="893"/>
      <c r="I196" s="894"/>
    </row>
    <row r="197" spans="1:9">
      <c r="A197" s="892"/>
      <c r="B197" s="893"/>
      <c r="C197" s="893"/>
      <c r="D197" s="894"/>
      <c r="E197" s="892"/>
      <c r="F197" s="893"/>
      <c r="G197" s="893"/>
      <c r="H197" s="893"/>
      <c r="I197" s="894"/>
    </row>
    <row r="198" spans="1:9">
      <c r="A198" s="892"/>
      <c r="B198" s="893"/>
      <c r="C198" s="893"/>
      <c r="D198" s="894"/>
      <c r="E198" s="892"/>
      <c r="F198" s="893"/>
      <c r="G198" s="893"/>
      <c r="H198" s="893"/>
      <c r="I198" s="894"/>
    </row>
    <row r="199" spans="1:9">
      <c r="A199" s="892"/>
      <c r="B199" s="893"/>
      <c r="C199" s="893"/>
      <c r="D199" s="894"/>
      <c r="E199" s="892"/>
      <c r="F199" s="893"/>
      <c r="G199" s="893"/>
      <c r="H199" s="893"/>
      <c r="I199" s="894"/>
    </row>
    <row r="200" spans="1:9">
      <c r="A200" s="892"/>
      <c r="B200" s="893"/>
      <c r="C200" s="893"/>
      <c r="D200" s="894"/>
      <c r="E200" s="892"/>
      <c r="F200" s="893"/>
      <c r="G200" s="893"/>
      <c r="H200" s="893"/>
      <c r="I200" s="894"/>
    </row>
    <row r="201" spans="1:9">
      <c r="A201" s="892"/>
      <c r="B201" s="893"/>
      <c r="C201" s="893"/>
      <c r="D201" s="894"/>
      <c r="E201" s="892"/>
      <c r="F201" s="893"/>
      <c r="G201" s="893"/>
      <c r="H201" s="893"/>
      <c r="I201" s="894"/>
    </row>
    <row r="202" spans="1:9">
      <c r="A202" s="892"/>
      <c r="B202" s="893"/>
      <c r="C202" s="893"/>
      <c r="D202" s="894"/>
      <c r="E202" s="892"/>
      <c r="F202" s="893"/>
      <c r="G202" s="893"/>
      <c r="H202" s="893"/>
      <c r="I202" s="894"/>
    </row>
    <row r="203" spans="1:9">
      <c r="A203" s="892"/>
      <c r="B203" s="893"/>
      <c r="C203" s="893"/>
      <c r="D203" s="894"/>
      <c r="E203" s="892"/>
      <c r="F203" s="893"/>
      <c r="G203" s="893"/>
      <c r="H203" s="893"/>
      <c r="I203" s="894"/>
    </row>
    <row r="204" spans="1:9">
      <c r="A204" s="892"/>
      <c r="B204" s="893"/>
      <c r="C204" s="893"/>
      <c r="D204" s="894"/>
      <c r="E204" s="892"/>
      <c r="F204" s="893"/>
      <c r="G204" s="893"/>
      <c r="H204" s="893"/>
      <c r="I204" s="894"/>
    </row>
    <row r="205" spans="1:9">
      <c r="A205" s="892"/>
      <c r="B205" s="893"/>
      <c r="C205" s="893"/>
      <c r="D205" s="894"/>
      <c r="E205" s="892"/>
      <c r="F205" s="893"/>
      <c r="G205" s="893"/>
      <c r="H205" s="893"/>
      <c r="I205" s="894"/>
    </row>
    <row r="206" spans="1:9" ht="15.75" thickBot="1">
      <c r="A206" s="895"/>
      <c r="B206" s="896"/>
      <c r="C206" s="896"/>
      <c r="D206" s="897"/>
      <c r="E206" s="895"/>
      <c r="F206" s="896"/>
      <c r="G206" s="896"/>
      <c r="H206" s="896"/>
      <c r="I206" s="897"/>
    </row>
    <row r="207" spans="1:9">
      <c r="A207" s="898" t="s">
        <v>26197</v>
      </c>
      <c r="B207" s="899"/>
      <c r="C207" s="899"/>
      <c r="D207" s="900"/>
      <c r="E207" s="898" t="s">
        <v>26197</v>
      </c>
      <c r="F207" s="899"/>
      <c r="G207" s="899"/>
      <c r="H207" s="899"/>
      <c r="I207" s="900"/>
    </row>
    <row r="208" spans="1:9" ht="15.75" thickBot="1">
      <c r="A208" s="901"/>
      <c r="B208" s="902"/>
      <c r="C208" s="902"/>
      <c r="D208" s="903"/>
      <c r="E208" s="901"/>
      <c r="F208" s="902"/>
      <c r="G208" s="902"/>
      <c r="H208" s="902"/>
      <c r="I208" s="903"/>
    </row>
    <row r="209" spans="1:9" ht="15.75" thickBot="1">
      <c r="A209" s="886" t="s">
        <v>26212</v>
      </c>
      <c r="B209" s="887"/>
      <c r="C209" s="887"/>
      <c r="D209" s="888"/>
      <c r="E209" s="887" t="s">
        <v>26213</v>
      </c>
      <c r="F209" s="887"/>
      <c r="G209" s="887"/>
      <c r="H209" s="887"/>
      <c r="I209" s="888"/>
    </row>
    <row r="210" spans="1:9">
      <c r="A210" s="889"/>
      <c r="B210" s="890"/>
      <c r="C210" s="890"/>
      <c r="D210" s="891"/>
      <c r="E210" s="889"/>
      <c r="F210" s="890"/>
      <c r="G210" s="890"/>
      <c r="H210" s="890"/>
      <c r="I210" s="891"/>
    </row>
    <row r="211" spans="1:9">
      <c r="A211" s="892"/>
      <c r="B211" s="893"/>
      <c r="C211" s="893"/>
      <c r="D211" s="894"/>
      <c r="E211" s="892"/>
      <c r="F211" s="893"/>
      <c r="G211" s="893"/>
      <c r="H211" s="893"/>
      <c r="I211" s="894"/>
    </row>
    <row r="212" spans="1:9">
      <c r="A212" s="892"/>
      <c r="B212" s="893"/>
      <c r="C212" s="893"/>
      <c r="D212" s="894"/>
      <c r="E212" s="892"/>
      <c r="F212" s="893"/>
      <c r="G212" s="893"/>
      <c r="H212" s="893"/>
      <c r="I212" s="894"/>
    </row>
    <row r="213" spans="1:9">
      <c r="A213" s="892"/>
      <c r="B213" s="893"/>
      <c r="C213" s="893"/>
      <c r="D213" s="894"/>
      <c r="E213" s="892"/>
      <c r="F213" s="893"/>
      <c r="G213" s="893"/>
      <c r="H213" s="893"/>
      <c r="I213" s="894"/>
    </row>
    <row r="214" spans="1:9">
      <c r="A214" s="892"/>
      <c r="B214" s="893"/>
      <c r="C214" s="893"/>
      <c r="D214" s="894"/>
      <c r="E214" s="892"/>
      <c r="F214" s="893"/>
      <c r="G214" s="893"/>
      <c r="H214" s="893"/>
      <c r="I214" s="894"/>
    </row>
    <row r="215" spans="1:9">
      <c r="A215" s="892"/>
      <c r="B215" s="893"/>
      <c r="C215" s="893"/>
      <c r="D215" s="894"/>
      <c r="E215" s="892"/>
      <c r="F215" s="893"/>
      <c r="G215" s="893"/>
      <c r="H215" s="893"/>
      <c r="I215" s="894"/>
    </row>
    <row r="216" spans="1:9">
      <c r="A216" s="892"/>
      <c r="B216" s="893"/>
      <c r="C216" s="893"/>
      <c r="D216" s="894"/>
      <c r="E216" s="892"/>
      <c r="F216" s="893"/>
      <c r="G216" s="893"/>
      <c r="H216" s="893"/>
      <c r="I216" s="894"/>
    </row>
    <row r="217" spans="1:9">
      <c r="A217" s="892"/>
      <c r="B217" s="893"/>
      <c r="C217" s="893"/>
      <c r="D217" s="894"/>
      <c r="E217" s="892"/>
      <c r="F217" s="893"/>
      <c r="G217" s="893"/>
      <c r="H217" s="893"/>
      <c r="I217" s="894"/>
    </row>
    <row r="218" spans="1:9">
      <c r="A218" s="892"/>
      <c r="B218" s="893"/>
      <c r="C218" s="893"/>
      <c r="D218" s="894"/>
      <c r="E218" s="892"/>
      <c r="F218" s="893"/>
      <c r="G218" s="893"/>
      <c r="H218" s="893"/>
      <c r="I218" s="894"/>
    </row>
    <row r="219" spans="1:9">
      <c r="A219" s="892"/>
      <c r="B219" s="893"/>
      <c r="C219" s="893"/>
      <c r="D219" s="894"/>
      <c r="E219" s="892"/>
      <c r="F219" s="893"/>
      <c r="G219" s="893"/>
      <c r="H219" s="893"/>
      <c r="I219" s="894"/>
    </row>
    <row r="220" spans="1:9">
      <c r="A220" s="892"/>
      <c r="B220" s="893"/>
      <c r="C220" s="893"/>
      <c r="D220" s="894"/>
      <c r="E220" s="892"/>
      <c r="F220" s="893"/>
      <c r="G220" s="893"/>
      <c r="H220" s="893"/>
      <c r="I220" s="894"/>
    </row>
    <row r="221" spans="1:9">
      <c r="A221" s="892"/>
      <c r="B221" s="893"/>
      <c r="C221" s="893"/>
      <c r="D221" s="894"/>
      <c r="E221" s="892"/>
      <c r="F221" s="893"/>
      <c r="G221" s="893"/>
      <c r="H221" s="893"/>
      <c r="I221" s="894"/>
    </row>
    <row r="222" spans="1:9">
      <c r="A222" s="892"/>
      <c r="B222" s="893"/>
      <c r="C222" s="893"/>
      <c r="D222" s="894"/>
      <c r="E222" s="892"/>
      <c r="F222" s="893"/>
      <c r="G222" s="893"/>
      <c r="H222" s="893"/>
      <c r="I222" s="894"/>
    </row>
    <row r="223" spans="1:9">
      <c r="A223" s="892"/>
      <c r="B223" s="893"/>
      <c r="C223" s="893"/>
      <c r="D223" s="894"/>
      <c r="E223" s="892"/>
      <c r="F223" s="893"/>
      <c r="G223" s="893"/>
      <c r="H223" s="893"/>
      <c r="I223" s="894"/>
    </row>
    <row r="224" spans="1:9">
      <c r="A224" s="892"/>
      <c r="B224" s="893"/>
      <c r="C224" s="893"/>
      <c r="D224" s="894"/>
      <c r="E224" s="892"/>
      <c r="F224" s="893"/>
      <c r="G224" s="893"/>
      <c r="H224" s="893"/>
      <c r="I224" s="894"/>
    </row>
    <row r="225" spans="1:9">
      <c r="A225" s="892"/>
      <c r="B225" s="893"/>
      <c r="C225" s="893"/>
      <c r="D225" s="894"/>
      <c r="E225" s="892"/>
      <c r="F225" s="893"/>
      <c r="G225" s="893"/>
      <c r="H225" s="893"/>
      <c r="I225" s="894"/>
    </row>
    <row r="226" spans="1:9" ht="15.75" thickBot="1">
      <c r="A226" s="895"/>
      <c r="B226" s="896"/>
      <c r="C226" s="896"/>
      <c r="D226" s="897"/>
      <c r="E226" s="895"/>
      <c r="F226" s="896"/>
      <c r="G226" s="896"/>
      <c r="H226" s="896"/>
      <c r="I226" s="897"/>
    </row>
    <row r="227" spans="1:9">
      <c r="A227" s="898" t="s">
        <v>26197</v>
      </c>
      <c r="B227" s="899"/>
      <c r="C227" s="899"/>
      <c r="D227" s="900"/>
      <c r="E227" s="898" t="s">
        <v>26197</v>
      </c>
      <c r="F227" s="899"/>
      <c r="G227" s="899"/>
      <c r="H227" s="899"/>
      <c r="I227" s="900"/>
    </row>
    <row r="228" spans="1:9" ht="15.75" thickBot="1">
      <c r="A228" s="901"/>
      <c r="B228" s="902"/>
      <c r="C228" s="902"/>
      <c r="D228" s="903"/>
      <c r="E228" s="901"/>
      <c r="F228" s="902"/>
      <c r="G228" s="902"/>
      <c r="H228" s="902"/>
      <c r="I228" s="903"/>
    </row>
    <row r="229" spans="1:9" ht="15.75" thickBot="1">
      <c r="A229" s="886" t="s">
        <v>26214</v>
      </c>
      <c r="B229" s="887"/>
      <c r="C229" s="887"/>
      <c r="D229" s="888"/>
      <c r="E229" s="887" t="s">
        <v>26215</v>
      </c>
      <c r="F229" s="887"/>
      <c r="G229" s="887"/>
      <c r="H229" s="887"/>
      <c r="I229" s="888"/>
    </row>
    <row r="230" spans="1:9">
      <c r="A230" s="889"/>
      <c r="B230" s="890"/>
      <c r="C230" s="890"/>
      <c r="D230" s="891"/>
      <c r="E230" s="889"/>
      <c r="F230" s="890"/>
      <c r="G230" s="890"/>
      <c r="H230" s="890"/>
      <c r="I230" s="891"/>
    </row>
    <row r="231" spans="1:9">
      <c r="A231" s="892"/>
      <c r="B231" s="893"/>
      <c r="C231" s="893"/>
      <c r="D231" s="894"/>
      <c r="E231" s="892"/>
      <c r="F231" s="893"/>
      <c r="G231" s="893"/>
      <c r="H231" s="893"/>
      <c r="I231" s="894"/>
    </row>
    <row r="232" spans="1:9">
      <c r="A232" s="892"/>
      <c r="B232" s="893"/>
      <c r="C232" s="893"/>
      <c r="D232" s="894"/>
      <c r="E232" s="892"/>
      <c r="F232" s="893"/>
      <c r="G232" s="893"/>
      <c r="H232" s="893"/>
      <c r="I232" s="894"/>
    </row>
    <row r="233" spans="1:9">
      <c r="A233" s="892"/>
      <c r="B233" s="893"/>
      <c r="C233" s="893"/>
      <c r="D233" s="894"/>
      <c r="E233" s="892"/>
      <c r="F233" s="893"/>
      <c r="G233" s="893"/>
      <c r="H233" s="893"/>
      <c r="I233" s="894"/>
    </row>
    <row r="234" spans="1:9">
      <c r="A234" s="892"/>
      <c r="B234" s="893"/>
      <c r="C234" s="893"/>
      <c r="D234" s="894"/>
      <c r="E234" s="892"/>
      <c r="F234" s="893"/>
      <c r="G234" s="893"/>
      <c r="H234" s="893"/>
      <c r="I234" s="894"/>
    </row>
    <row r="235" spans="1:9">
      <c r="A235" s="892"/>
      <c r="B235" s="893"/>
      <c r="C235" s="893"/>
      <c r="D235" s="894"/>
      <c r="E235" s="892"/>
      <c r="F235" s="893"/>
      <c r="G235" s="893"/>
      <c r="H235" s="893"/>
      <c r="I235" s="894"/>
    </row>
    <row r="236" spans="1:9">
      <c r="A236" s="892"/>
      <c r="B236" s="893"/>
      <c r="C236" s="893"/>
      <c r="D236" s="894"/>
      <c r="E236" s="892"/>
      <c r="F236" s="893"/>
      <c r="G236" s="893"/>
      <c r="H236" s="893"/>
      <c r="I236" s="894"/>
    </row>
    <row r="237" spans="1:9">
      <c r="A237" s="892"/>
      <c r="B237" s="893"/>
      <c r="C237" s="893"/>
      <c r="D237" s="894"/>
      <c r="E237" s="892"/>
      <c r="F237" s="893"/>
      <c r="G237" s="893"/>
      <c r="H237" s="893"/>
      <c r="I237" s="894"/>
    </row>
    <row r="238" spans="1:9">
      <c r="A238" s="892"/>
      <c r="B238" s="893"/>
      <c r="C238" s="893"/>
      <c r="D238" s="894"/>
      <c r="E238" s="892"/>
      <c r="F238" s="893"/>
      <c r="G238" s="893"/>
      <c r="H238" s="893"/>
      <c r="I238" s="894"/>
    </row>
    <row r="239" spans="1:9">
      <c r="A239" s="892"/>
      <c r="B239" s="893"/>
      <c r="C239" s="893"/>
      <c r="D239" s="894"/>
      <c r="E239" s="892"/>
      <c r="F239" s="893"/>
      <c r="G239" s="893"/>
      <c r="H239" s="893"/>
      <c r="I239" s="894"/>
    </row>
    <row r="240" spans="1:9">
      <c r="A240" s="892"/>
      <c r="B240" s="893"/>
      <c r="C240" s="893"/>
      <c r="D240" s="894"/>
      <c r="E240" s="892"/>
      <c r="F240" s="893"/>
      <c r="G240" s="893"/>
      <c r="H240" s="893"/>
      <c r="I240" s="894"/>
    </row>
    <row r="241" spans="1:9">
      <c r="A241" s="892"/>
      <c r="B241" s="893"/>
      <c r="C241" s="893"/>
      <c r="D241" s="894"/>
      <c r="E241" s="892"/>
      <c r="F241" s="893"/>
      <c r="G241" s="893"/>
      <c r="H241" s="893"/>
      <c r="I241" s="894"/>
    </row>
    <row r="242" spans="1:9">
      <c r="A242" s="892"/>
      <c r="B242" s="893"/>
      <c r="C242" s="893"/>
      <c r="D242" s="894"/>
      <c r="E242" s="892"/>
      <c r="F242" s="893"/>
      <c r="G242" s="893"/>
      <c r="H242" s="893"/>
      <c r="I242" s="894"/>
    </row>
    <row r="243" spans="1:9">
      <c r="A243" s="892"/>
      <c r="B243" s="893"/>
      <c r="C243" s="893"/>
      <c r="D243" s="894"/>
      <c r="E243" s="892"/>
      <c r="F243" s="893"/>
      <c r="G243" s="893"/>
      <c r="H243" s="893"/>
      <c r="I243" s="894"/>
    </row>
    <row r="244" spans="1:9">
      <c r="A244" s="892"/>
      <c r="B244" s="893"/>
      <c r="C244" s="893"/>
      <c r="D244" s="894"/>
      <c r="E244" s="892"/>
      <c r="F244" s="893"/>
      <c r="G244" s="893"/>
      <c r="H244" s="893"/>
      <c r="I244" s="894"/>
    </row>
    <row r="245" spans="1:9">
      <c r="A245" s="892"/>
      <c r="B245" s="893"/>
      <c r="C245" s="893"/>
      <c r="D245" s="894"/>
      <c r="E245" s="892"/>
      <c r="F245" s="893"/>
      <c r="G245" s="893"/>
      <c r="H245" s="893"/>
      <c r="I245" s="894"/>
    </row>
    <row r="246" spans="1:9" ht="15.75" thickBot="1">
      <c r="A246" s="895"/>
      <c r="B246" s="896"/>
      <c r="C246" s="896"/>
      <c r="D246" s="897"/>
      <c r="E246" s="895"/>
      <c r="F246" s="896"/>
      <c r="G246" s="896"/>
      <c r="H246" s="896"/>
      <c r="I246" s="897"/>
    </row>
    <row r="247" spans="1:9">
      <c r="A247" s="898" t="s">
        <v>26197</v>
      </c>
      <c r="B247" s="899"/>
      <c r="C247" s="899"/>
      <c r="D247" s="900"/>
      <c r="E247" s="898" t="s">
        <v>26197</v>
      </c>
      <c r="F247" s="899"/>
      <c r="G247" s="899"/>
      <c r="H247" s="899"/>
      <c r="I247" s="900"/>
    </row>
    <row r="248" spans="1:9" ht="15.75" thickBot="1">
      <c r="A248" s="901"/>
      <c r="B248" s="902"/>
      <c r="C248" s="902"/>
      <c r="D248" s="903"/>
      <c r="E248" s="901"/>
      <c r="F248" s="902"/>
      <c r="G248" s="902"/>
      <c r="H248" s="902"/>
      <c r="I248" s="903"/>
    </row>
  </sheetData>
  <mergeCells count="83">
    <mergeCell ref="A5:C5"/>
    <mergeCell ref="E4:G4"/>
    <mergeCell ref="E5:G5"/>
    <mergeCell ref="A50:D66"/>
    <mergeCell ref="E50:I66"/>
    <mergeCell ref="A67:D68"/>
    <mergeCell ref="E67:I68"/>
    <mergeCell ref="A29:D29"/>
    <mergeCell ref="E29:I29"/>
    <mergeCell ref="A30:D46"/>
    <mergeCell ref="E30:I46"/>
    <mergeCell ref="A47:D48"/>
    <mergeCell ref="E47:I48"/>
    <mergeCell ref="A1:I3"/>
    <mergeCell ref="H4:I4"/>
    <mergeCell ref="H5:I5"/>
    <mergeCell ref="A49:D49"/>
    <mergeCell ref="E49:I49"/>
    <mergeCell ref="A9:D9"/>
    <mergeCell ref="E9:I9"/>
    <mergeCell ref="A10:D26"/>
    <mergeCell ref="E10:I26"/>
    <mergeCell ref="A27:D28"/>
    <mergeCell ref="E27:I28"/>
    <mergeCell ref="A7:C7"/>
    <mergeCell ref="A8:C8"/>
    <mergeCell ref="E7:I7"/>
    <mergeCell ref="E8:I8"/>
    <mergeCell ref="A4:C4"/>
    <mergeCell ref="A69:D69"/>
    <mergeCell ref="E69:I69"/>
    <mergeCell ref="A70:D86"/>
    <mergeCell ref="E70:I86"/>
    <mergeCell ref="A87:D88"/>
    <mergeCell ref="E87:I88"/>
    <mergeCell ref="A89:D89"/>
    <mergeCell ref="E89:I89"/>
    <mergeCell ref="A90:D106"/>
    <mergeCell ref="E90:I106"/>
    <mergeCell ref="A107:D108"/>
    <mergeCell ref="E107:I108"/>
    <mergeCell ref="A109:D109"/>
    <mergeCell ref="E109:I109"/>
    <mergeCell ref="A110:D126"/>
    <mergeCell ref="E110:I126"/>
    <mergeCell ref="A127:D128"/>
    <mergeCell ref="E127:I128"/>
    <mergeCell ref="A129:D129"/>
    <mergeCell ref="E129:I129"/>
    <mergeCell ref="A130:D146"/>
    <mergeCell ref="E130:I146"/>
    <mergeCell ref="A147:D148"/>
    <mergeCell ref="E147:I148"/>
    <mergeCell ref="A149:D149"/>
    <mergeCell ref="E149:I149"/>
    <mergeCell ref="A150:D166"/>
    <mergeCell ref="E150:I166"/>
    <mergeCell ref="A167:D168"/>
    <mergeCell ref="E167:I168"/>
    <mergeCell ref="A169:D169"/>
    <mergeCell ref="E169:I169"/>
    <mergeCell ref="A170:D186"/>
    <mergeCell ref="E170:I186"/>
    <mergeCell ref="A187:D188"/>
    <mergeCell ref="E187:I188"/>
    <mergeCell ref="A189:D189"/>
    <mergeCell ref="E189:I189"/>
    <mergeCell ref="A190:D206"/>
    <mergeCell ref="E190:I206"/>
    <mergeCell ref="A207:D208"/>
    <mergeCell ref="E207:I208"/>
    <mergeCell ref="A209:D209"/>
    <mergeCell ref="E209:I209"/>
    <mergeCell ref="A210:D226"/>
    <mergeCell ref="E210:I226"/>
    <mergeCell ref="A227:D228"/>
    <mergeCell ref="E227:I228"/>
    <mergeCell ref="A229:D229"/>
    <mergeCell ref="E229:I229"/>
    <mergeCell ref="A230:D246"/>
    <mergeCell ref="E230:I246"/>
    <mergeCell ref="A247:D248"/>
    <mergeCell ref="E247:I248"/>
  </mergeCells>
  <pageMargins left="0.78740157480314965" right="0.59055118110236227" top="0.78740157480314965" bottom="0.98425196850393704" header="0.31496062992125984" footer="0.31496062992125984"/>
  <pageSetup paperSize="9" scale="68" orientation="portrait" horizontalDpi="360" verticalDpi="360" r:id="rId1"/>
  <headerFooter>
    <oddFooter>&amp;L&amp;12Responsável pelo Orçamento
WANDELIANA TOMAZ F. DA SILVA SANTANA
Engenheira Civil
CREA-PE nº 181861079-5&amp;R&amp;12Prefeitura de São Lourenço da Mata
          TARCÍSIO CRUZ MUNIZ
     Secretário de Infraestrutura
              Matrícula: 478163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view="pageBreakPreview" topLeftCell="A13" zoomScaleNormal="100" zoomScaleSheetLayoutView="100" workbookViewId="0">
      <selection activeCell="A10" sqref="A10:C10"/>
    </sheetView>
  </sheetViews>
  <sheetFormatPr defaultRowHeight="15"/>
  <cols>
    <col min="1" max="1" width="7.28515625" customWidth="1"/>
    <col min="2" max="2" width="89.7109375" customWidth="1"/>
    <col min="3" max="3" width="20.28515625" customWidth="1"/>
  </cols>
  <sheetData>
    <row r="1" spans="1:3">
      <c r="A1" s="618" t="s">
        <v>168</v>
      </c>
      <c r="B1" s="619"/>
      <c r="C1" s="620"/>
    </row>
    <row r="2" spans="1:3" ht="20.25" customHeight="1">
      <c r="A2" s="621"/>
      <c r="B2" s="622"/>
      <c r="C2" s="623"/>
    </row>
    <row r="3" spans="1:3" ht="15.75" customHeight="1">
      <c r="A3" s="621"/>
      <c r="B3" s="622"/>
      <c r="C3" s="623"/>
    </row>
    <row r="4" spans="1:3" ht="12.75" customHeight="1">
      <c r="A4" s="621"/>
      <c r="B4" s="622"/>
      <c r="C4" s="623"/>
    </row>
    <row r="5" spans="1:3" ht="20.25" customHeight="1">
      <c r="A5" s="621"/>
      <c r="B5" s="622"/>
      <c r="C5" s="623"/>
    </row>
    <row r="6" spans="1:3" ht="15.75" customHeight="1">
      <c r="A6" s="624" t="str">
        <f>MEMÓRIA!A4</f>
        <v>MUNICÍPIO/UF:</v>
      </c>
      <c r="B6" s="625"/>
      <c r="C6" s="419" t="str">
        <f>MEMÓRIA!M4</f>
        <v>REVISÃO: 00</v>
      </c>
    </row>
    <row r="7" spans="1:3" ht="19.5" customHeight="1">
      <c r="A7" s="626" t="str">
        <f>MEMÓRIA!A5</f>
        <v>SÃO LOUREÇO DA MATA / PE</v>
      </c>
      <c r="B7" s="627"/>
      <c r="C7" s="420" t="str">
        <f>MEMÓRIA!M5</f>
        <v>DATA: 10/2023</v>
      </c>
    </row>
    <row r="8" spans="1:3" ht="15" customHeight="1">
      <c r="A8" s="421"/>
      <c r="B8" s="20"/>
      <c r="C8" s="422"/>
    </row>
    <row r="9" spans="1:3" ht="12.75" customHeight="1">
      <c r="A9" s="624" t="str">
        <f>MEMÓRIA!D7</f>
        <v xml:space="preserve">OBJETO: </v>
      </c>
      <c r="B9" s="625"/>
      <c r="C9" s="628"/>
    </row>
    <row r="10" spans="1:3" ht="30.75" customHeight="1">
      <c r="A10" s="629" t="str">
        <f>MEMÓRIA!D8</f>
        <v>CONTRATAÇÃO DE EMPRESA DE ENGENHARIA ESPECIALIZADA PARA A  EXECUÇÃO DOS SERVIÇOS DE REFORMA E AMPLIAÇÃO DO EDIFÍCIO ONDE FUNCIONARÁ UMA CRECHE MUNICIPAL, LOCALIZADA NA RUA JOSÉ CARNEIRO LEÃO, S/N, CENTRO, NO MUNICÍPIO DE SÃO LOURENÇO DA MATA - PE</v>
      </c>
      <c r="B10" s="630"/>
      <c r="C10" s="631"/>
    </row>
    <row r="11" spans="1:3" ht="12.75" customHeight="1">
      <c r="A11" s="421"/>
      <c r="B11" s="20"/>
      <c r="C11" s="422"/>
    </row>
    <row r="12" spans="1:3" ht="21.75" customHeight="1">
      <c r="A12" s="615" t="s">
        <v>10</v>
      </c>
      <c r="B12" s="616" t="s">
        <v>163</v>
      </c>
      <c r="C12" s="617" t="s">
        <v>26164</v>
      </c>
    </row>
    <row r="13" spans="1:3" ht="21.75" customHeight="1">
      <c r="A13" s="615"/>
      <c r="B13" s="616"/>
      <c r="C13" s="617"/>
    </row>
    <row r="14" spans="1:3" s="89" customFormat="1" ht="24.75" customHeight="1">
      <c r="A14" s="423" t="s">
        <v>22</v>
      </c>
      <c r="B14" s="416" t="str">
        <f>VLOOKUP(A14,'PLANILHA MAIS VANTAJOSA'!A11:L200,4,FALSE)</f>
        <v>SERVIÇOS PRELIMINARES</v>
      </c>
      <c r="C14" s="424">
        <f>VLOOKUP(A14,'PLANILHA MAIS VANTAJOSA'!A11:L200,12,FALSE)</f>
        <v>47173.58</v>
      </c>
    </row>
    <row r="15" spans="1:3" s="89" customFormat="1" ht="24.75" customHeight="1">
      <c r="A15" s="425" t="s">
        <v>34</v>
      </c>
      <c r="B15" s="127" t="str">
        <f>VLOOKUP(A15,'PLANILHA MAIS VANTAJOSA'!A11:L200,4,FALSE)</f>
        <v>ADMINISTRAÇÃO LOCAL</v>
      </c>
      <c r="C15" s="426">
        <f>VLOOKUP(A15,'PLANILHA MAIS VANTAJOSA'!A11:L200,12,FALSE)</f>
        <v>30206.080000000002</v>
      </c>
    </row>
    <row r="16" spans="1:3" s="89" customFormat="1" ht="24.75" customHeight="1">
      <c r="A16" s="425" t="s">
        <v>37</v>
      </c>
      <c r="B16" s="127" t="str">
        <f>VLOOKUP(A16,'PLANILHA MAIS VANTAJOSA'!A11:L200,4,FALSE)</f>
        <v>CARGA E TRANSPORTE MANUAL</v>
      </c>
      <c r="C16" s="426">
        <f>VLOOKUP(A16,'PLANILHA MAIS VANTAJOSA'!A11:L200,12,FALSE)</f>
        <v>23164.39</v>
      </c>
    </row>
    <row r="17" spans="1:3" s="89" customFormat="1" ht="24.75" customHeight="1">
      <c r="A17" s="427" t="s">
        <v>18145</v>
      </c>
      <c r="B17" s="417" t="str">
        <f>VLOOKUP(A17,'PLANILHA MAIS VANTAJOSA'!A11:L200,4,FALSE)</f>
        <v>FUNDAÇÃO</v>
      </c>
      <c r="C17" s="428">
        <f>VLOOKUP(A17,'PLANILHA MAIS VANTAJOSA'!A11:L200,12,FALSE)</f>
        <v>28141.72</v>
      </c>
    </row>
    <row r="18" spans="1:3" s="89" customFormat="1" ht="24.75" customHeight="1">
      <c r="A18" s="427" t="s">
        <v>18216</v>
      </c>
      <c r="B18" s="417" t="str">
        <f>VLOOKUP(A18,'PLANILHA MAIS VANTAJOSA'!A11:L200,4,FALSE)</f>
        <v>ELEVAÇÃO</v>
      </c>
      <c r="C18" s="428">
        <f>VLOOKUP(A18,'PLANILHA MAIS VANTAJOSA'!A11:L200,12,FALSE)</f>
        <v>73727.16</v>
      </c>
    </row>
    <row r="19" spans="1:3" s="89" customFormat="1" ht="24.75" customHeight="1">
      <c r="A19" s="427" t="s">
        <v>18236</v>
      </c>
      <c r="B19" s="417" t="str">
        <f>VLOOKUP(A19,'PLANILHA MAIS VANTAJOSA'!A11:L200,4,FALSE)</f>
        <v>PISO</v>
      </c>
      <c r="C19" s="428">
        <f>VLOOKUP(A19,'PLANILHA MAIS VANTAJOSA'!A11:L200,12,FALSE)</f>
        <v>152435.03</v>
      </c>
    </row>
    <row r="20" spans="1:3" s="89" customFormat="1" ht="24.75" customHeight="1">
      <c r="A20" s="427" t="s">
        <v>18241</v>
      </c>
      <c r="B20" s="417" t="str">
        <f>VLOOKUP(A20,'PLANILHA MAIS VANTAJOSA'!A11:L200,4,FALSE)</f>
        <v>PAREDES</v>
      </c>
      <c r="C20" s="428">
        <f>VLOOKUP(A20,'PLANILHA MAIS VANTAJOSA'!A11:L200,12,FALSE)</f>
        <v>98354.79</v>
      </c>
    </row>
    <row r="21" spans="1:3" s="89" customFormat="1" ht="24.75" customHeight="1">
      <c r="A21" s="427" t="s">
        <v>18254</v>
      </c>
      <c r="B21" s="417" t="str">
        <f>VLOOKUP(A21,'PLANILHA MAIS VANTAJOSA'!A11:L200,4,FALSE)</f>
        <v>ESQUADRIAS DE MADEIRA / METÁLICA</v>
      </c>
      <c r="C21" s="428">
        <f>VLOOKUP(A21,'PLANILHA MAIS VANTAJOSA'!A11:L200,12,FALSE)</f>
        <v>83880.88</v>
      </c>
    </row>
    <row r="22" spans="1:3" s="89" customFormat="1" ht="24.75" customHeight="1">
      <c r="A22" s="427" t="s">
        <v>18286</v>
      </c>
      <c r="B22" s="417" t="str">
        <f>VLOOKUP(A22,'PLANILHA MAIS VANTAJOSA'!A11:L200,4,FALSE)</f>
        <v>COBERTA</v>
      </c>
      <c r="C22" s="428">
        <f>VLOOKUP(A22,'PLANILHA MAIS VANTAJOSA'!A11:L200,12,FALSE)</f>
        <v>158130.65</v>
      </c>
    </row>
    <row r="23" spans="1:3" s="89" customFormat="1" ht="24.75" customHeight="1">
      <c r="A23" s="427" t="s">
        <v>18322</v>
      </c>
      <c r="B23" s="417" t="str">
        <f>VLOOKUP(A23,'PLANILHA MAIS VANTAJOSA'!A11:L200,4,FALSE)</f>
        <v>INSTALAÇÕES ELÉTRICA</v>
      </c>
      <c r="C23" s="428">
        <f>VLOOKUP(A23,'PLANILHA MAIS VANTAJOSA'!A11:L200,12,FALSE)</f>
        <v>39194.57</v>
      </c>
    </row>
    <row r="24" spans="1:3" s="89" customFormat="1" ht="24.75" customHeight="1">
      <c r="A24" s="427" t="s">
        <v>26015</v>
      </c>
      <c r="B24" s="417" t="str">
        <f>VLOOKUP(A24,'PLANILHA MAIS VANTAJOSA'!A11:L200,4,FALSE)</f>
        <v>INSTALAÇÕES HIDROSSANITÁRIAS</v>
      </c>
      <c r="C24" s="428">
        <f>VLOOKUP(A24,'PLANILHA MAIS VANTAJOSA'!A11:L200,12,FALSE)</f>
        <v>51048.54</v>
      </c>
    </row>
    <row r="25" spans="1:3" s="89" customFormat="1" ht="24.75" customHeight="1">
      <c r="A25" s="429" t="s">
        <v>26096</v>
      </c>
      <c r="B25" s="126" t="str">
        <f>VLOOKUP(A25,'PLANILHA MAIS VANTAJOSA'!A11:L200,4,FALSE)</f>
        <v>SISTEMA DE INSTALAÇÃO DO AR-CONDICIONADO</v>
      </c>
      <c r="C25" s="428">
        <f>VLOOKUP(A25,'PLANILHA MAIS VANTAJOSA'!A11:L200,12,FALSE)</f>
        <v>7498.81</v>
      </c>
    </row>
    <row r="26" spans="1:3" ht="30.75" customHeight="1" thickBot="1">
      <c r="A26" s="430"/>
      <c r="B26" s="431" t="s">
        <v>169</v>
      </c>
      <c r="C26" s="432">
        <f>+SUM(C14:C25)</f>
        <v>792956.2</v>
      </c>
    </row>
    <row r="27" spans="1:3">
      <c r="C27" s="418" t="b">
        <f>C26=C28</f>
        <v>1</v>
      </c>
    </row>
    <row r="28" spans="1:3">
      <c r="C28" s="352">
        <f>'PLANILHA MAIS VANTAJOSA'!L201</f>
        <v>792956.2</v>
      </c>
    </row>
  </sheetData>
  <mergeCells count="8">
    <mergeCell ref="A12:A13"/>
    <mergeCell ref="B12:B13"/>
    <mergeCell ref="C12:C13"/>
    <mergeCell ref="A1:C5"/>
    <mergeCell ref="A6:B6"/>
    <mergeCell ref="A7:B7"/>
    <mergeCell ref="A9:C9"/>
    <mergeCell ref="A10:C10"/>
  </mergeCells>
  <pageMargins left="0.78740157480314965" right="0.59055118110236227" top="0.78740157480314965" bottom="0.59055118110236227" header="0.31496062992125984" footer="0.31496062992125984"/>
  <pageSetup paperSize="9" scale="75" orientation="portrait" horizontalDpi="360" verticalDpi="360" r:id="rId1"/>
  <headerFooter>
    <oddFooter xml:space="preserve">&amp;L&amp;10Responsável pelo Orçamento
WANDELIANA TOMAZ F. DA SILVA SANTANA
Engenheira Civil
CREA-PE nº 181861079-5&amp;R&amp;10Prefeitura de São Lourenço da Mata
          TARCÍSIO CRUZ MUNIZ    
     Secretário de Infraestrutura  
              Matrícula: 478163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42"/>
  <sheetViews>
    <sheetView tabSelected="1" view="pageBreakPreview" zoomScaleNormal="100" zoomScaleSheetLayoutView="100" workbookViewId="0">
      <selection activeCell="A6" sqref="A6:N6"/>
    </sheetView>
  </sheetViews>
  <sheetFormatPr defaultRowHeight="15"/>
  <cols>
    <col min="1" max="1" width="7.7109375" customWidth="1"/>
    <col min="2" max="2" width="12.7109375" customWidth="1"/>
    <col min="3" max="3" width="10.5703125" customWidth="1"/>
    <col min="4" max="4" width="53.28515625" customWidth="1"/>
    <col min="5" max="5" width="6" customWidth="1"/>
    <col min="6" max="6" width="9.5703125" style="214" customWidth="1"/>
    <col min="7" max="7" width="2" style="214" customWidth="1"/>
    <col min="8" max="8" width="9.5703125" style="214" customWidth="1"/>
    <col min="9" max="9" width="2" style="214" bestFit="1" customWidth="1"/>
    <col min="10" max="10" width="9.5703125" style="214" customWidth="1"/>
    <col min="11" max="11" width="1.7109375" style="214" customWidth="1"/>
    <col min="12" max="12" width="9.5703125" style="214" customWidth="1"/>
    <col min="13" max="13" width="2" style="214" customWidth="1"/>
    <col min="14" max="14" width="10.5703125" style="214" bestFit="1" customWidth="1"/>
    <col min="15" max="15" width="7.7109375" style="302" customWidth="1"/>
    <col min="16" max="16" width="11.42578125" style="408" customWidth="1"/>
    <col min="17" max="17" width="11.7109375" style="409" customWidth="1"/>
    <col min="18" max="18" width="9.140625" style="89" customWidth="1"/>
    <col min="19" max="19" width="11.42578125" style="302" customWidth="1"/>
    <col min="20" max="20" width="12.140625" style="302" customWidth="1"/>
    <col min="21" max="21" width="9.140625" style="302"/>
    <col min="22" max="22" width="12.140625" style="302" bestFit="1" customWidth="1"/>
    <col min="23" max="23" width="12.7109375" style="302" customWidth="1"/>
    <col min="24" max="27" width="9.140625" style="302"/>
  </cols>
  <sheetData>
    <row r="1" spans="1:23" ht="15" customHeight="1">
      <c r="A1" s="634" t="s">
        <v>26230</v>
      </c>
      <c r="B1" s="635"/>
      <c r="C1" s="635"/>
      <c r="D1" s="635"/>
      <c r="E1" s="635"/>
      <c r="F1" s="635"/>
      <c r="G1" s="635"/>
      <c r="H1" s="635"/>
      <c r="I1" s="635"/>
      <c r="J1" s="635"/>
      <c r="K1" s="635"/>
      <c r="L1" s="635"/>
      <c r="M1" s="635"/>
      <c r="N1" s="636"/>
    </row>
    <row r="2" spans="1:23" ht="15" customHeight="1">
      <c r="A2" s="637"/>
      <c r="B2" s="638"/>
      <c r="C2" s="638"/>
      <c r="D2" s="638"/>
      <c r="E2" s="638"/>
      <c r="F2" s="638"/>
      <c r="G2" s="638"/>
      <c r="H2" s="638"/>
      <c r="I2" s="638"/>
      <c r="J2" s="638"/>
      <c r="K2" s="638"/>
      <c r="L2" s="638"/>
      <c r="M2" s="638"/>
      <c r="N2" s="639"/>
    </row>
    <row r="3" spans="1:23" ht="38.1" customHeight="1">
      <c r="A3" s="640"/>
      <c r="B3" s="641"/>
      <c r="C3" s="641"/>
      <c r="D3" s="641"/>
      <c r="E3" s="641"/>
      <c r="F3" s="641"/>
      <c r="G3" s="641"/>
      <c r="H3" s="641"/>
      <c r="I3" s="641"/>
      <c r="J3" s="641"/>
      <c r="K3" s="641"/>
      <c r="L3" s="641"/>
      <c r="M3" s="641"/>
      <c r="N3" s="642"/>
    </row>
    <row r="4" spans="1:23">
      <c r="A4" s="649" t="s">
        <v>0</v>
      </c>
      <c r="B4" s="650"/>
      <c r="C4" s="651"/>
      <c r="D4" s="134" t="s">
        <v>2</v>
      </c>
      <c r="E4" s="652" t="s">
        <v>4</v>
      </c>
      <c r="F4" s="653"/>
      <c r="G4" s="653"/>
      <c r="H4" s="653"/>
      <c r="I4" s="653"/>
      <c r="J4" s="653"/>
      <c r="K4" s="653"/>
      <c r="L4" s="653"/>
      <c r="M4" s="654" t="s">
        <v>25755</v>
      </c>
      <c r="N4" s="655"/>
    </row>
    <row r="5" spans="1:23" ht="22.5" customHeight="1">
      <c r="A5" s="643" t="s">
        <v>1</v>
      </c>
      <c r="B5" s="644"/>
      <c r="C5" s="644"/>
      <c r="D5" s="206" t="s">
        <v>3</v>
      </c>
      <c r="E5" s="645" t="s">
        <v>26163</v>
      </c>
      <c r="F5" s="646"/>
      <c r="G5" s="646"/>
      <c r="H5" s="646"/>
      <c r="I5" s="646"/>
      <c r="J5" s="646"/>
      <c r="K5" s="646"/>
      <c r="L5" s="646"/>
      <c r="M5" s="647" t="s">
        <v>26162</v>
      </c>
      <c r="N5" s="648"/>
    </row>
    <row r="6" spans="1:23">
      <c r="A6" s="656"/>
      <c r="B6" s="657"/>
      <c r="C6" s="657"/>
      <c r="D6" s="657"/>
      <c r="E6" s="657"/>
      <c r="F6" s="657"/>
      <c r="G6" s="657"/>
      <c r="H6" s="657"/>
      <c r="I6" s="657"/>
      <c r="J6" s="657"/>
      <c r="K6" s="657"/>
      <c r="L6" s="657"/>
      <c r="M6" s="657"/>
      <c r="N6" s="658"/>
    </row>
    <row r="7" spans="1:23">
      <c r="A7" s="649" t="s">
        <v>25756</v>
      </c>
      <c r="B7" s="650"/>
      <c r="C7" s="651"/>
      <c r="D7" s="133" t="s">
        <v>6</v>
      </c>
      <c r="E7" s="659" t="s">
        <v>7</v>
      </c>
      <c r="F7" s="650"/>
      <c r="G7" s="650"/>
      <c r="H7" s="650"/>
      <c r="I7" s="650"/>
      <c r="J7" s="650"/>
      <c r="K7" s="650"/>
      <c r="L7" s="650"/>
      <c r="M7" s="650"/>
      <c r="N7" s="660"/>
    </row>
    <row r="8" spans="1:23" ht="45">
      <c r="A8" s="643" t="s">
        <v>5</v>
      </c>
      <c r="B8" s="644"/>
      <c r="C8" s="661"/>
      <c r="D8" s="341" t="s">
        <v>26228</v>
      </c>
      <c r="E8" s="662" t="s">
        <v>26216</v>
      </c>
      <c r="F8" s="644"/>
      <c r="G8" s="644"/>
      <c r="H8" s="644"/>
      <c r="I8" s="644"/>
      <c r="J8" s="644"/>
      <c r="K8" s="644"/>
      <c r="L8" s="644"/>
      <c r="M8" s="644"/>
      <c r="N8" s="663"/>
      <c r="V8" s="413" t="b">
        <f>V9=V10</f>
        <v>1</v>
      </c>
      <c r="W8" s="413" t="b">
        <f>W9=W10</f>
        <v>1</v>
      </c>
    </row>
    <row r="9" spans="1:23">
      <c r="A9" s="207"/>
      <c r="B9" s="433"/>
      <c r="C9" s="434"/>
      <c r="D9" s="433"/>
      <c r="E9" s="478"/>
      <c r="F9" s="435"/>
      <c r="G9" s="435"/>
      <c r="H9" s="435"/>
      <c r="I9" s="480"/>
      <c r="J9" s="435"/>
      <c r="K9" s="480"/>
      <c r="L9" s="480"/>
      <c r="M9" s="435"/>
      <c r="N9" s="208"/>
      <c r="S9" s="411" t="s">
        <v>53</v>
      </c>
      <c r="T9" s="411" t="s">
        <v>53</v>
      </c>
      <c r="V9" s="410">
        <f>'PLANILHA COMPARATIVA'!I201</f>
        <v>799294.67</v>
      </c>
      <c r="W9" s="410">
        <f>'PLANILHA COMPARATIVA'!L201</f>
        <v>792956.2</v>
      </c>
    </row>
    <row r="10" spans="1:23">
      <c r="A10" s="477" t="s">
        <v>10</v>
      </c>
      <c r="B10" s="481" t="s">
        <v>11</v>
      </c>
      <c r="C10" s="482" t="s">
        <v>12</v>
      </c>
      <c r="D10" s="483" t="s">
        <v>13</v>
      </c>
      <c r="E10" s="483" t="s">
        <v>14</v>
      </c>
      <c r="F10" s="479" t="s">
        <v>41</v>
      </c>
      <c r="G10" s="484"/>
      <c r="H10" s="479" t="s">
        <v>42</v>
      </c>
      <c r="I10" s="485"/>
      <c r="J10" s="484" t="s">
        <v>43</v>
      </c>
      <c r="K10" s="479"/>
      <c r="L10" s="487" t="s">
        <v>15</v>
      </c>
      <c r="M10" s="484"/>
      <c r="N10" s="488" t="s">
        <v>23</v>
      </c>
      <c r="S10" s="412">
        <v>1.2847999999999999</v>
      </c>
      <c r="T10" s="412">
        <v>1.2235</v>
      </c>
      <c r="V10" s="410">
        <f>SUM(V13:V2042)</f>
        <v>799294.67</v>
      </c>
      <c r="W10" s="410">
        <f>SUM(W13:W2042)</f>
        <v>792956.2</v>
      </c>
    </row>
    <row r="11" spans="1:23">
      <c r="A11" s="436" t="s">
        <v>22</v>
      </c>
      <c r="B11" s="489"/>
      <c r="C11" s="29"/>
      <c r="D11" s="414" t="s">
        <v>24</v>
      </c>
      <c r="E11" s="32"/>
      <c r="F11" s="226"/>
      <c r="G11" s="486"/>
      <c r="H11" s="227"/>
      <c r="I11" s="486"/>
      <c r="J11" s="486"/>
      <c r="K11" s="226"/>
      <c r="L11" s="486"/>
      <c r="M11" s="486"/>
      <c r="N11" s="437"/>
      <c r="P11" s="325" t="s">
        <v>214</v>
      </c>
      <c r="Q11" s="326" t="s">
        <v>214</v>
      </c>
      <c r="S11" s="632" t="s">
        <v>17047</v>
      </c>
      <c r="T11" s="633" t="s">
        <v>18144</v>
      </c>
      <c r="V11" s="632" t="s">
        <v>17047</v>
      </c>
      <c r="W11" s="633" t="s">
        <v>18144</v>
      </c>
    </row>
    <row r="12" spans="1:23">
      <c r="A12" s="438" t="s">
        <v>25</v>
      </c>
      <c r="B12" s="128"/>
      <c r="C12" s="164"/>
      <c r="D12" s="129" t="s">
        <v>18193</v>
      </c>
      <c r="E12" s="130"/>
      <c r="F12" s="228"/>
      <c r="G12" s="229"/>
      <c r="H12" s="230"/>
      <c r="I12" s="228"/>
      <c r="J12" s="228"/>
      <c r="K12" s="228"/>
      <c r="L12" s="228"/>
      <c r="M12" s="228"/>
      <c r="N12" s="439"/>
      <c r="P12" s="325" t="s">
        <v>17047</v>
      </c>
      <c r="Q12" s="327" t="s">
        <v>18144</v>
      </c>
      <c r="S12" s="632"/>
      <c r="T12" s="633"/>
      <c r="V12" s="632"/>
      <c r="W12" s="633"/>
    </row>
    <row r="13" spans="1:23" ht="22.5">
      <c r="A13" s="440" t="s">
        <v>18153</v>
      </c>
      <c r="B13" s="12" t="s">
        <v>18406</v>
      </c>
      <c r="C13" s="222">
        <v>103689</v>
      </c>
      <c r="D13" s="15" t="s">
        <v>13597</v>
      </c>
      <c r="E13" s="13" t="str">
        <f>+VLOOKUP(D13,TABELA!$B$1:$D$8000,2,FALSE)</f>
        <v>M2</v>
      </c>
      <c r="F13" s="28"/>
      <c r="G13" s="124"/>
      <c r="H13" s="28"/>
      <c r="I13" s="28"/>
      <c r="J13" s="28"/>
      <c r="K13" s="28"/>
      <c r="L13" s="28"/>
      <c r="M13" s="28"/>
      <c r="N13" s="441"/>
      <c r="O13" s="303">
        <f>+N15</f>
        <v>6</v>
      </c>
      <c r="P13" s="328">
        <f>+VLOOKUP(D13,TABELA!$B$1:$D$8000,3,FALSE)</f>
        <v>308.18</v>
      </c>
      <c r="Q13" s="329">
        <f>+VLOOKUP(D13,TABELA!$B$1:$F$8000,5,FALSE)</f>
        <v>312.25</v>
      </c>
      <c r="S13" s="410">
        <f>TRUNC(P13*$S$10,2)</f>
        <v>395.94</v>
      </c>
      <c r="T13" s="410">
        <f>TRUNC(Q13*$T$10,2)</f>
        <v>382.03</v>
      </c>
      <c r="V13" s="410">
        <f>TRUNC(O13*S13,2)</f>
        <v>2375.64</v>
      </c>
      <c r="W13" s="410">
        <f>TRUNC(O13*T13,2)</f>
        <v>2292.1799999999998</v>
      </c>
    </row>
    <row r="14" spans="1:23">
      <c r="A14" s="442"/>
      <c r="B14" s="12"/>
      <c r="C14" s="12"/>
      <c r="D14" s="225" t="s">
        <v>18193</v>
      </c>
      <c r="E14" s="12"/>
      <c r="F14" s="221">
        <v>3</v>
      </c>
      <c r="G14" s="216" t="s">
        <v>25759</v>
      </c>
      <c r="H14" s="231"/>
      <c r="I14" s="217" t="s">
        <v>25759</v>
      </c>
      <c r="J14" s="221">
        <v>2</v>
      </c>
      <c r="K14" s="217" t="s">
        <v>25759</v>
      </c>
      <c r="L14" s="216"/>
      <c r="M14" s="217" t="s">
        <v>44</v>
      </c>
      <c r="N14" s="443">
        <f t="shared" ref="N14" si="0">TRUNC((PRODUCT(F14:L14)),2)</f>
        <v>6</v>
      </c>
    </row>
    <row r="15" spans="1:23">
      <c r="A15" s="442"/>
      <c r="B15" s="12"/>
      <c r="C15" s="12"/>
      <c r="D15" s="218" t="str">
        <f>"Total item "&amp;A13</f>
        <v>Total item 1.1.1</v>
      </c>
      <c r="E15" s="12"/>
      <c r="F15" s="124"/>
      <c r="G15" s="216"/>
      <c r="H15" s="231"/>
      <c r="I15" s="213"/>
      <c r="J15" s="231"/>
      <c r="K15" s="213"/>
      <c r="L15" s="212" t="s">
        <v>23</v>
      </c>
      <c r="M15" s="213" t="s">
        <v>44</v>
      </c>
      <c r="N15" s="444">
        <f>+SUM(N14:N14)</f>
        <v>6</v>
      </c>
    </row>
    <row r="16" spans="1:23">
      <c r="A16" s="445" t="s">
        <v>28</v>
      </c>
      <c r="B16" s="164"/>
      <c r="C16" s="164"/>
      <c r="D16" s="129" t="s">
        <v>18152</v>
      </c>
      <c r="E16" s="164"/>
      <c r="F16" s="228"/>
      <c r="G16" s="229"/>
      <c r="H16" s="230"/>
      <c r="I16" s="228"/>
      <c r="J16" s="228"/>
      <c r="K16" s="228"/>
      <c r="L16" s="228"/>
      <c r="M16" s="228"/>
      <c r="N16" s="439"/>
      <c r="O16" s="303"/>
      <c r="P16" s="328"/>
      <c r="Q16" s="329"/>
    </row>
    <row r="17" spans="1:27" ht="45">
      <c r="A17" s="446" t="s">
        <v>18167</v>
      </c>
      <c r="B17" s="132" t="s">
        <v>18150</v>
      </c>
      <c r="C17" s="223">
        <v>10527</v>
      </c>
      <c r="D17" s="256" t="s">
        <v>25976</v>
      </c>
      <c r="E17" s="19" t="s">
        <v>18151</v>
      </c>
      <c r="F17" s="28"/>
      <c r="G17" s="124"/>
      <c r="H17" s="28"/>
      <c r="I17" s="28"/>
      <c r="J17" s="28"/>
      <c r="K17" s="28"/>
      <c r="L17" s="28"/>
      <c r="M17" s="28"/>
      <c r="N17" s="447"/>
      <c r="O17" s="303">
        <f>+N20</f>
        <v>72</v>
      </c>
      <c r="P17" s="328">
        <v>24</v>
      </c>
      <c r="Q17" s="328">
        <v>24</v>
      </c>
      <c r="S17" s="410">
        <f>TRUNC(P17*$S$10,2)</f>
        <v>30.83</v>
      </c>
      <c r="T17" s="410">
        <f>TRUNC(Q17*$T$10,2)</f>
        <v>29.36</v>
      </c>
      <c r="V17" s="410">
        <f>TRUNC(O17*S17,2)</f>
        <v>2219.7600000000002</v>
      </c>
      <c r="W17" s="410">
        <f>TRUNC(O17*T17,2)</f>
        <v>2113.92</v>
      </c>
    </row>
    <row r="18" spans="1:27" s="295" customFormat="1">
      <c r="A18" s="446"/>
      <c r="B18" s="132"/>
      <c r="C18" s="253"/>
      <c r="D18" s="251"/>
      <c r="E18" s="18"/>
      <c r="F18" s="300" t="s">
        <v>43</v>
      </c>
      <c r="G18" s="124"/>
      <c r="H18" s="278" t="s">
        <v>25912</v>
      </c>
      <c r="I18" s="252"/>
      <c r="J18" s="28"/>
      <c r="K18" s="252"/>
      <c r="L18" s="278" t="s">
        <v>25913</v>
      </c>
      <c r="M18" s="252"/>
      <c r="N18" s="447"/>
      <c r="O18" s="303"/>
      <c r="P18" s="328"/>
      <c r="Q18" s="328"/>
      <c r="R18" s="89"/>
      <c r="S18" s="302"/>
      <c r="T18" s="302"/>
      <c r="U18" s="302"/>
      <c r="V18" s="302"/>
      <c r="W18" s="302"/>
      <c r="X18" s="302"/>
      <c r="Y18" s="302"/>
      <c r="Z18" s="302"/>
      <c r="AA18" s="302"/>
    </row>
    <row r="19" spans="1:27">
      <c r="A19" s="446"/>
      <c r="B19" s="132"/>
      <c r="C19" s="12"/>
      <c r="D19" s="12"/>
      <c r="E19" s="12"/>
      <c r="F19" s="221">
        <v>3</v>
      </c>
      <c r="G19" s="216" t="s">
        <v>25759</v>
      </c>
      <c r="H19" s="233">
        <v>6</v>
      </c>
      <c r="I19" s="217" t="s">
        <v>25759</v>
      </c>
      <c r="J19" s="216"/>
      <c r="K19" s="217" t="s">
        <v>25759</v>
      </c>
      <c r="L19" s="216">
        <v>4</v>
      </c>
      <c r="M19" s="217" t="s">
        <v>44</v>
      </c>
      <c r="N19" s="443">
        <f t="shared" ref="N19" si="1">TRUNC((PRODUCT(F19:L19)),2)</f>
        <v>72</v>
      </c>
    </row>
    <row r="20" spans="1:27">
      <c r="A20" s="446"/>
      <c r="B20" s="132"/>
      <c r="C20" s="12"/>
      <c r="D20" s="215" t="str">
        <f>"Total item "&amp;A17</f>
        <v>Total item 1.2.1</v>
      </c>
      <c r="E20" s="231"/>
      <c r="F20" s="231"/>
      <c r="G20" s="231"/>
      <c r="H20" s="231"/>
      <c r="I20" s="213"/>
      <c r="J20" s="231"/>
      <c r="K20" s="213"/>
      <c r="L20" s="212" t="s">
        <v>23</v>
      </c>
      <c r="M20" s="213" t="s">
        <v>44</v>
      </c>
      <c r="N20" s="444">
        <f>+SUM(N19:N19)</f>
        <v>72</v>
      </c>
    </row>
    <row r="21" spans="1:27" ht="22.5">
      <c r="A21" s="446" t="s">
        <v>18168</v>
      </c>
      <c r="B21" s="13" t="s">
        <v>18406</v>
      </c>
      <c r="C21" s="222">
        <v>97064</v>
      </c>
      <c r="D21" s="251" t="s">
        <v>15536</v>
      </c>
      <c r="E21" s="13" t="str">
        <f>+VLOOKUP(D21,TABELA!$B$1:$D$8000,2,FALSE)</f>
        <v>M</v>
      </c>
      <c r="F21" s="28"/>
      <c r="G21" s="124"/>
      <c r="H21" s="28"/>
      <c r="I21" s="28"/>
      <c r="J21" s="28"/>
      <c r="K21" s="28"/>
      <c r="L21" s="28"/>
      <c r="M21" s="28"/>
      <c r="N21" s="447"/>
      <c r="O21" s="303">
        <f>+N23</f>
        <v>12</v>
      </c>
      <c r="P21" s="328">
        <f>+VLOOKUP(D21,TABELA!$B$1:$D$8000,3,FALSE)</f>
        <v>19.7</v>
      </c>
      <c r="Q21" s="329">
        <f>+VLOOKUP(D21,TABELA!$B$1:$F$8000,5,FALSE)</f>
        <v>22.15</v>
      </c>
      <c r="S21" s="410">
        <f>TRUNC(P21*$S$10,2)</f>
        <v>25.31</v>
      </c>
      <c r="T21" s="410">
        <f>TRUNC(Q21*$T$10,2)</f>
        <v>27.1</v>
      </c>
      <c r="V21" s="410">
        <f>TRUNC(O21*S21,2)</f>
        <v>303.72000000000003</v>
      </c>
      <c r="W21" s="410">
        <f>TRUNC(O21*T21,2)</f>
        <v>325.2</v>
      </c>
    </row>
    <row r="22" spans="1:27">
      <c r="A22" s="446"/>
      <c r="B22" s="132"/>
      <c r="C22" s="12"/>
      <c r="D22" s="12"/>
      <c r="E22" s="12"/>
      <c r="F22" s="221">
        <v>3</v>
      </c>
      <c r="G22" s="216" t="s">
        <v>25759</v>
      </c>
      <c r="H22" s="231"/>
      <c r="I22" s="217" t="s">
        <v>25759</v>
      </c>
      <c r="J22" s="216"/>
      <c r="K22" s="217" t="s">
        <v>25759</v>
      </c>
      <c r="L22" s="216">
        <v>4</v>
      </c>
      <c r="M22" s="217" t="s">
        <v>44</v>
      </c>
      <c r="N22" s="443">
        <f t="shared" ref="N22" si="2">TRUNC((PRODUCT(F22:L22)),2)</f>
        <v>12</v>
      </c>
    </row>
    <row r="23" spans="1:27">
      <c r="A23" s="448"/>
      <c r="B23" s="18"/>
      <c r="C23" s="12"/>
      <c r="D23" s="215" t="str">
        <f>"Total item "&amp;A21</f>
        <v>Total item 1.2.2</v>
      </c>
      <c r="E23" s="13"/>
      <c r="F23" s="221"/>
      <c r="G23" s="216"/>
      <c r="H23" s="231"/>
      <c r="I23" s="213"/>
      <c r="J23" s="231"/>
      <c r="K23" s="213"/>
      <c r="L23" s="212" t="s">
        <v>23</v>
      </c>
      <c r="M23" s="213" t="s">
        <v>44</v>
      </c>
      <c r="N23" s="444">
        <f>+SUM(N22:N22)</f>
        <v>12</v>
      </c>
    </row>
    <row r="24" spans="1:27">
      <c r="A24" s="438" t="s">
        <v>18149</v>
      </c>
      <c r="B24" s="165"/>
      <c r="C24" s="164"/>
      <c r="D24" s="167" t="s">
        <v>18154</v>
      </c>
      <c r="E24" s="130"/>
      <c r="F24" s="236"/>
      <c r="G24" s="229"/>
      <c r="H24" s="230"/>
      <c r="I24" s="228"/>
      <c r="J24" s="228"/>
      <c r="K24" s="228"/>
      <c r="L24" s="228"/>
      <c r="M24" s="228"/>
      <c r="N24" s="439"/>
    </row>
    <row r="25" spans="1:27" ht="22.5">
      <c r="A25" s="446" t="s">
        <v>18173</v>
      </c>
      <c r="B25" s="12" t="s">
        <v>18406</v>
      </c>
      <c r="C25" s="222">
        <v>97622</v>
      </c>
      <c r="D25" s="251" t="s">
        <v>15546</v>
      </c>
      <c r="E25" s="13" t="str">
        <f>+VLOOKUP(D25,TABELA!$B$1:$D$8000,2,FALSE)</f>
        <v>M3</v>
      </c>
      <c r="F25" s="28"/>
      <c r="G25" s="124"/>
      <c r="H25" s="28"/>
      <c r="I25" s="28"/>
      <c r="J25" s="28"/>
      <c r="K25" s="28"/>
      <c r="L25" s="28"/>
      <c r="M25" s="28"/>
      <c r="N25" s="447"/>
      <c r="O25" s="303">
        <f>+N54</f>
        <v>16.54</v>
      </c>
      <c r="P25" s="328">
        <f>+VLOOKUP(D25,TABELA!$B$1:$D$8000,3,FALSE)</f>
        <v>49.84</v>
      </c>
      <c r="Q25" s="329">
        <f>+VLOOKUP(D25,TABELA!$B$1:$F$8000,5,FALSE)</f>
        <v>55.43</v>
      </c>
      <c r="S25" s="410">
        <f>TRUNC(P25*$S$10,2)</f>
        <v>64.03</v>
      </c>
      <c r="T25" s="410">
        <f>TRUNC(Q25*$T$10,2)</f>
        <v>67.81</v>
      </c>
      <c r="V25" s="410">
        <f>TRUNC(O25*S25,2)</f>
        <v>1059.05</v>
      </c>
      <c r="W25" s="410">
        <f>TRUNC(O25*T25,2)</f>
        <v>1121.57</v>
      </c>
    </row>
    <row r="26" spans="1:27">
      <c r="A26" s="440"/>
      <c r="B26" s="12"/>
      <c r="C26" s="12"/>
      <c r="D26" s="225" t="s">
        <v>25786</v>
      </c>
      <c r="E26" s="12"/>
      <c r="F26" s="221">
        <v>4.76</v>
      </c>
      <c r="G26" s="216" t="s">
        <v>25759</v>
      </c>
      <c r="H26" s="233">
        <v>0.55000000000000004</v>
      </c>
      <c r="I26" s="217" t="s">
        <v>25759</v>
      </c>
      <c r="J26" s="216">
        <v>0.4</v>
      </c>
      <c r="K26" s="217" t="s">
        <v>25759</v>
      </c>
      <c r="L26" s="216"/>
      <c r="M26" s="217" t="s">
        <v>44</v>
      </c>
      <c r="N26" s="443">
        <f t="shared" ref="N26" si="3">TRUNC((PRODUCT(F26:L26)),2)</f>
        <v>1.04</v>
      </c>
    </row>
    <row r="27" spans="1:27">
      <c r="A27" s="442"/>
      <c r="B27" s="12"/>
      <c r="C27" s="12"/>
      <c r="D27" s="225" t="s">
        <v>25769</v>
      </c>
      <c r="E27" s="12"/>
      <c r="F27" s="221">
        <v>0.8</v>
      </c>
      <c r="G27" s="216" t="s">
        <v>25759</v>
      </c>
      <c r="H27" s="233">
        <v>0.15</v>
      </c>
      <c r="I27" s="217" t="s">
        <v>25759</v>
      </c>
      <c r="J27" s="216">
        <v>2.1</v>
      </c>
      <c r="K27" s="217" t="s">
        <v>25759</v>
      </c>
      <c r="L27" s="216">
        <v>2</v>
      </c>
      <c r="M27" s="217" t="s">
        <v>44</v>
      </c>
      <c r="N27" s="443">
        <f t="shared" ref="N27:N38" si="4">TRUNC((PRODUCT(F27:L27)),2)</f>
        <v>0.5</v>
      </c>
    </row>
    <row r="28" spans="1:27" s="219" customFormat="1">
      <c r="A28" s="440"/>
      <c r="B28" s="12"/>
      <c r="C28" s="12"/>
      <c r="D28" s="225" t="s">
        <v>25787</v>
      </c>
      <c r="E28" s="12"/>
      <c r="F28" s="221">
        <v>1.65</v>
      </c>
      <c r="G28" s="216" t="s">
        <v>25759</v>
      </c>
      <c r="H28" s="233">
        <v>0.15</v>
      </c>
      <c r="I28" s="217" t="s">
        <v>25759</v>
      </c>
      <c r="J28" s="216">
        <v>2.7</v>
      </c>
      <c r="K28" s="217" t="s">
        <v>25759</v>
      </c>
      <c r="L28" s="216"/>
      <c r="M28" s="217" t="s">
        <v>44</v>
      </c>
      <c r="N28" s="443">
        <f t="shared" si="4"/>
        <v>0.66</v>
      </c>
      <c r="O28" s="302"/>
      <c r="P28" s="408"/>
      <c r="Q28" s="409"/>
      <c r="R28" s="89"/>
      <c r="S28" s="302"/>
      <c r="T28" s="302"/>
      <c r="U28" s="302"/>
      <c r="V28" s="302"/>
      <c r="W28" s="302"/>
      <c r="X28" s="302"/>
      <c r="Y28" s="302"/>
      <c r="Z28" s="302"/>
      <c r="AA28" s="302"/>
    </row>
    <row r="29" spans="1:27" s="219" customFormat="1">
      <c r="A29" s="446"/>
      <c r="B29" s="12"/>
      <c r="C29" s="12"/>
      <c r="D29" s="225"/>
      <c r="E29" s="12"/>
      <c r="F29" s="221">
        <v>0.75</v>
      </c>
      <c r="G29" s="216" t="s">
        <v>25759</v>
      </c>
      <c r="H29" s="233">
        <v>0.15</v>
      </c>
      <c r="I29" s="217" t="s">
        <v>25759</v>
      </c>
      <c r="J29" s="216">
        <v>2.7</v>
      </c>
      <c r="K29" s="217" t="s">
        <v>25759</v>
      </c>
      <c r="L29" s="216"/>
      <c r="M29" s="217" t="s">
        <v>44</v>
      </c>
      <c r="N29" s="443">
        <f t="shared" si="4"/>
        <v>0.3</v>
      </c>
      <c r="O29" s="302"/>
      <c r="P29" s="408"/>
      <c r="Q29" s="409"/>
      <c r="R29" s="89"/>
      <c r="S29" s="302"/>
      <c r="T29" s="302"/>
      <c r="U29" s="302"/>
      <c r="V29" s="302"/>
      <c r="W29" s="302"/>
      <c r="X29" s="302"/>
      <c r="Y29" s="302"/>
      <c r="Z29" s="302"/>
      <c r="AA29" s="302"/>
    </row>
    <row r="30" spans="1:27" s="219" customFormat="1">
      <c r="A30" s="446"/>
      <c r="B30" s="12"/>
      <c r="C30" s="12"/>
      <c r="D30" s="225" t="s">
        <v>25767</v>
      </c>
      <c r="E30" s="12"/>
      <c r="F30" s="221">
        <v>0.8</v>
      </c>
      <c r="G30" s="216" t="s">
        <v>25759</v>
      </c>
      <c r="H30" s="233">
        <v>0.15</v>
      </c>
      <c r="I30" s="216" t="s">
        <v>25759</v>
      </c>
      <c r="J30" s="216">
        <v>2.1</v>
      </c>
      <c r="K30" s="216" t="s">
        <v>25759</v>
      </c>
      <c r="L30" s="216"/>
      <c r="M30" s="217" t="s">
        <v>44</v>
      </c>
      <c r="N30" s="443">
        <f t="shared" ref="N30" si="5">TRUNC((PRODUCT(F30:L30)),2)</f>
        <v>0.25</v>
      </c>
      <c r="O30" s="302"/>
      <c r="P30" s="408"/>
      <c r="Q30" s="409"/>
      <c r="R30" s="89"/>
      <c r="S30" s="302"/>
      <c r="T30" s="302"/>
      <c r="U30" s="302"/>
      <c r="V30" s="302"/>
      <c r="W30" s="302"/>
      <c r="X30" s="302"/>
      <c r="Y30" s="302"/>
      <c r="Z30" s="302"/>
      <c r="AA30" s="302"/>
    </row>
    <row r="31" spans="1:27" s="219" customFormat="1">
      <c r="A31" s="446"/>
      <c r="B31" s="12"/>
      <c r="C31" s="12"/>
      <c r="D31" s="225" t="s">
        <v>25788</v>
      </c>
      <c r="E31" s="12"/>
      <c r="F31" s="221">
        <v>1.53</v>
      </c>
      <c r="G31" s="216" t="s">
        <v>25759</v>
      </c>
      <c r="H31" s="233">
        <v>0.15</v>
      </c>
      <c r="I31" s="216" t="s">
        <v>25759</v>
      </c>
      <c r="J31" s="216">
        <v>2.7</v>
      </c>
      <c r="K31" s="216" t="s">
        <v>25759</v>
      </c>
      <c r="L31" s="216"/>
      <c r="M31" s="217" t="s">
        <v>44</v>
      </c>
      <c r="N31" s="443">
        <f>TRUNC((PRODUCT(F31:L31)),2)</f>
        <v>0.61</v>
      </c>
      <c r="O31" s="302"/>
      <c r="P31" s="408"/>
      <c r="Q31" s="409"/>
      <c r="R31" s="89"/>
      <c r="S31" s="302"/>
      <c r="T31" s="302"/>
      <c r="U31" s="302"/>
      <c r="V31" s="302"/>
      <c r="W31" s="302"/>
      <c r="X31" s="302"/>
      <c r="Y31" s="302"/>
      <c r="Z31" s="302"/>
      <c r="AA31" s="302"/>
    </row>
    <row r="32" spans="1:27" s="219" customFormat="1">
      <c r="A32" s="446"/>
      <c r="B32" s="12"/>
      <c r="C32" s="12"/>
      <c r="D32" s="243" t="s">
        <v>25770</v>
      </c>
      <c r="E32" s="244"/>
      <c r="F32" s="245">
        <v>0.6</v>
      </c>
      <c r="G32" s="246" t="s">
        <v>25759</v>
      </c>
      <c r="H32" s="249">
        <v>0.15</v>
      </c>
      <c r="I32" s="248" t="s">
        <v>25759</v>
      </c>
      <c r="J32" s="246">
        <v>2.1</v>
      </c>
      <c r="K32" s="248" t="s">
        <v>25759</v>
      </c>
      <c r="L32" s="246">
        <v>-1</v>
      </c>
      <c r="M32" s="248" t="s">
        <v>44</v>
      </c>
      <c r="N32" s="449">
        <f t="shared" ref="N32" si="6">TRUNC((PRODUCT(F32:L32)),2)</f>
        <v>-0.18</v>
      </c>
      <c r="O32" s="302"/>
      <c r="P32" s="408"/>
      <c r="Q32" s="409"/>
      <c r="R32" s="89"/>
      <c r="S32" s="302"/>
      <c r="T32" s="302"/>
      <c r="U32" s="302"/>
      <c r="V32" s="302"/>
      <c r="W32" s="302"/>
      <c r="X32" s="302"/>
      <c r="Y32" s="302"/>
      <c r="Z32" s="302"/>
      <c r="AA32" s="302"/>
    </row>
    <row r="33" spans="1:27" s="219" customFormat="1">
      <c r="A33" s="446"/>
      <c r="B33" s="12"/>
      <c r="C33" s="12"/>
      <c r="D33" s="225" t="s">
        <v>25772</v>
      </c>
      <c r="E33" s="12"/>
      <c r="F33" s="221">
        <v>4.45</v>
      </c>
      <c r="G33" s="216" t="s">
        <v>25759</v>
      </c>
      <c r="H33" s="233">
        <v>0.15</v>
      </c>
      <c r="I33" s="217" t="s">
        <v>25759</v>
      </c>
      <c r="J33" s="216">
        <v>2.7</v>
      </c>
      <c r="K33" s="217" t="s">
        <v>25759</v>
      </c>
      <c r="L33" s="216"/>
      <c r="M33" s="217" t="s">
        <v>44</v>
      </c>
      <c r="N33" s="443">
        <f t="shared" si="4"/>
        <v>1.8</v>
      </c>
      <c r="O33" s="302"/>
      <c r="P33" s="408"/>
      <c r="Q33" s="409"/>
      <c r="R33" s="89"/>
      <c r="S33" s="302"/>
      <c r="T33" s="302"/>
      <c r="U33" s="302"/>
      <c r="V33" s="302"/>
      <c r="W33" s="302"/>
      <c r="X33" s="302"/>
      <c r="Y33" s="302"/>
      <c r="Z33" s="302"/>
      <c r="AA33" s="302"/>
    </row>
    <row r="34" spans="1:27" s="219" customFormat="1">
      <c r="A34" s="442"/>
      <c r="B34" s="12"/>
      <c r="C34" s="12"/>
      <c r="D34" s="225"/>
      <c r="E34" s="12"/>
      <c r="F34" s="221">
        <v>0.93</v>
      </c>
      <c r="G34" s="216" t="s">
        <v>25759</v>
      </c>
      <c r="H34" s="233">
        <v>0.15</v>
      </c>
      <c r="I34" s="217" t="s">
        <v>25759</v>
      </c>
      <c r="J34" s="216">
        <v>2.7</v>
      </c>
      <c r="K34" s="217" t="s">
        <v>25759</v>
      </c>
      <c r="L34" s="216"/>
      <c r="M34" s="217" t="s">
        <v>44</v>
      </c>
      <c r="N34" s="443">
        <f t="shared" si="4"/>
        <v>0.37</v>
      </c>
      <c r="O34" s="302"/>
      <c r="P34" s="408"/>
      <c r="Q34" s="409"/>
      <c r="R34" s="89"/>
      <c r="S34" s="302"/>
      <c r="T34" s="302"/>
      <c r="U34" s="302"/>
      <c r="V34" s="302"/>
      <c r="W34" s="302"/>
      <c r="X34" s="302"/>
      <c r="Y34" s="302"/>
      <c r="Z34" s="302"/>
      <c r="AA34" s="302"/>
    </row>
    <row r="35" spans="1:27" s="219" customFormat="1">
      <c r="A35" s="442"/>
      <c r="B35" s="12"/>
      <c r="C35" s="12"/>
      <c r="D35" s="225" t="s">
        <v>25774</v>
      </c>
      <c r="E35" s="12"/>
      <c r="F35" s="221">
        <v>4.45</v>
      </c>
      <c r="G35" s="216" t="s">
        <v>25759</v>
      </c>
      <c r="H35" s="233">
        <v>0.15</v>
      </c>
      <c r="I35" s="217" t="s">
        <v>25759</v>
      </c>
      <c r="J35" s="216">
        <v>2.7</v>
      </c>
      <c r="K35" s="217" t="s">
        <v>25759</v>
      </c>
      <c r="L35" s="216"/>
      <c r="M35" s="217" t="s">
        <v>44</v>
      </c>
      <c r="N35" s="443">
        <f t="shared" si="4"/>
        <v>1.8</v>
      </c>
      <c r="O35" s="302"/>
      <c r="P35" s="408"/>
      <c r="Q35" s="409"/>
      <c r="R35" s="89"/>
      <c r="S35" s="302"/>
      <c r="T35" s="302"/>
      <c r="U35" s="302"/>
      <c r="V35" s="302"/>
      <c r="W35" s="302"/>
      <c r="X35" s="302"/>
      <c r="Y35" s="302"/>
      <c r="Z35" s="302"/>
      <c r="AA35" s="302"/>
    </row>
    <row r="36" spans="1:27" s="219" customFormat="1">
      <c r="A36" s="446"/>
      <c r="B36" s="12"/>
      <c r="C36" s="12"/>
      <c r="D36" s="12"/>
      <c r="E36" s="12"/>
      <c r="F36" s="221">
        <v>0.96</v>
      </c>
      <c r="G36" s="216" t="s">
        <v>25759</v>
      </c>
      <c r="H36" s="233">
        <v>0.15</v>
      </c>
      <c r="I36" s="217" t="s">
        <v>25759</v>
      </c>
      <c r="J36" s="216">
        <v>2.7</v>
      </c>
      <c r="K36" s="217" t="s">
        <v>25759</v>
      </c>
      <c r="L36" s="216"/>
      <c r="M36" s="217" t="s">
        <v>44</v>
      </c>
      <c r="N36" s="443">
        <f t="shared" si="4"/>
        <v>0.38</v>
      </c>
      <c r="O36" s="302"/>
      <c r="P36" s="408"/>
      <c r="Q36" s="409"/>
      <c r="R36" s="89"/>
      <c r="S36" s="302"/>
      <c r="T36" s="302"/>
      <c r="U36" s="302"/>
      <c r="V36" s="302"/>
      <c r="W36" s="302"/>
      <c r="X36" s="302"/>
      <c r="Y36" s="302"/>
      <c r="Z36" s="302"/>
      <c r="AA36" s="302"/>
    </row>
    <row r="37" spans="1:27" s="219" customFormat="1">
      <c r="A37" s="440"/>
      <c r="B37" s="12"/>
      <c r="C37" s="12"/>
      <c r="D37" s="243" t="s">
        <v>25770</v>
      </c>
      <c r="E37" s="244"/>
      <c r="F37" s="245">
        <v>0.6</v>
      </c>
      <c r="G37" s="246" t="s">
        <v>25759</v>
      </c>
      <c r="H37" s="249">
        <v>0.15</v>
      </c>
      <c r="I37" s="248" t="s">
        <v>25759</v>
      </c>
      <c r="J37" s="246">
        <v>2.1</v>
      </c>
      <c r="K37" s="248" t="s">
        <v>25759</v>
      </c>
      <c r="L37" s="246">
        <v>-1</v>
      </c>
      <c r="M37" s="248" t="s">
        <v>44</v>
      </c>
      <c r="N37" s="449">
        <f t="shared" si="4"/>
        <v>-0.18</v>
      </c>
      <c r="O37" s="302"/>
      <c r="P37" s="408"/>
      <c r="Q37" s="409"/>
      <c r="R37" s="89"/>
      <c r="S37" s="302"/>
      <c r="T37" s="302"/>
      <c r="U37" s="302"/>
      <c r="V37" s="302"/>
      <c r="W37" s="302"/>
      <c r="X37" s="302"/>
      <c r="Y37" s="302"/>
      <c r="Z37" s="302"/>
      <c r="AA37" s="302"/>
    </row>
    <row r="38" spans="1:27" s="219" customFormat="1">
      <c r="A38" s="446"/>
      <c r="B38" s="12"/>
      <c r="C38" s="12"/>
      <c r="D38" s="225" t="s">
        <v>25775</v>
      </c>
      <c r="E38" s="12"/>
      <c r="F38" s="221">
        <v>2</v>
      </c>
      <c r="G38" s="216" t="s">
        <v>25759</v>
      </c>
      <c r="H38" s="233">
        <v>0.15</v>
      </c>
      <c r="I38" s="217" t="s">
        <v>25759</v>
      </c>
      <c r="J38" s="216">
        <v>2.7</v>
      </c>
      <c r="K38" s="217" t="s">
        <v>25759</v>
      </c>
      <c r="L38" s="216"/>
      <c r="M38" s="217" t="s">
        <v>44</v>
      </c>
      <c r="N38" s="443">
        <f t="shared" si="4"/>
        <v>0.81</v>
      </c>
      <c r="O38" s="302"/>
      <c r="P38" s="408"/>
      <c r="Q38" s="409"/>
      <c r="R38" s="89"/>
      <c r="S38" s="302"/>
      <c r="T38" s="302"/>
      <c r="U38" s="302"/>
      <c r="V38" s="302"/>
      <c r="W38" s="302"/>
      <c r="X38" s="302"/>
      <c r="Y38" s="302"/>
      <c r="Z38" s="302"/>
      <c r="AA38" s="302"/>
    </row>
    <row r="39" spans="1:27" s="219" customFormat="1">
      <c r="A39" s="440"/>
      <c r="B39" s="12"/>
      <c r="C39" s="12"/>
      <c r="D39" s="12"/>
      <c r="E39" s="12"/>
      <c r="F39" s="221">
        <v>1.5</v>
      </c>
      <c r="G39" s="216" t="s">
        <v>25759</v>
      </c>
      <c r="H39" s="233">
        <v>0.15</v>
      </c>
      <c r="I39" s="216" t="s">
        <v>25759</v>
      </c>
      <c r="J39" s="216">
        <v>2.7</v>
      </c>
      <c r="K39" s="216" t="s">
        <v>25759</v>
      </c>
      <c r="L39" s="216"/>
      <c r="M39" s="217" t="s">
        <v>44</v>
      </c>
      <c r="N39" s="443">
        <f t="shared" ref="N39" si="7">TRUNC((PRODUCT(F39:L39)),2)</f>
        <v>0.6</v>
      </c>
      <c r="O39" s="302"/>
      <c r="P39" s="408"/>
      <c r="Q39" s="409"/>
      <c r="R39" s="89"/>
      <c r="S39" s="302"/>
      <c r="T39" s="302"/>
      <c r="U39" s="302"/>
      <c r="V39" s="302"/>
      <c r="W39" s="302"/>
      <c r="X39" s="302"/>
      <c r="Y39" s="302"/>
      <c r="Z39" s="302"/>
      <c r="AA39" s="302"/>
    </row>
    <row r="40" spans="1:27" s="219" customFormat="1">
      <c r="A40" s="446"/>
      <c r="B40" s="12"/>
      <c r="C40" s="12"/>
      <c r="D40" s="225" t="s">
        <v>25776</v>
      </c>
      <c r="E40" s="12"/>
      <c r="F40" s="221">
        <v>0.8</v>
      </c>
      <c r="G40" s="216" t="s">
        <v>25759</v>
      </c>
      <c r="H40" s="233">
        <v>0.15</v>
      </c>
      <c r="I40" s="216" t="s">
        <v>25759</v>
      </c>
      <c r="J40" s="216">
        <v>2.1</v>
      </c>
      <c r="K40" s="216" t="s">
        <v>25759</v>
      </c>
      <c r="L40" s="216"/>
      <c r="M40" s="217" t="s">
        <v>44</v>
      </c>
      <c r="N40" s="443">
        <f>TRUNC((PRODUCT(F40:L40)),2)</f>
        <v>0.25</v>
      </c>
      <c r="O40" s="302"/>
      <c r="P40" s="408"/>
      <c r="Q40" s="409"/>
      <c r="R40" s="89"/>
      <c r="S40" s="302"/>
      <c r="T40" s="302"/>
      <c r="U40" s="302"/>
      <c r="V40" s="302"/>
      <c r="W40" s="302"/>
      <c r="X40" s="302"/>
      <c r="Y40" s="302"/>
      <c r="Z40" s="302"/>
      <c r="AA40" s="302"/>
    </row>
    <row r="41" spans="1:27" s="219" customFormat="1">
      <c r="A41" s="440"/>
      <c r="B41" s="12"/>
      <c r="C41" s="12"/>
      <c r="D41" s="225" t="s">
        <v>25789</v>
      </c>
      <c r="E41" s="12"/>
      <c r="F41" s="221">
        <v>0.6</v>
      </c>
      <c r="G41" s="216" t="s">
        <v>25759</v>
      </c>
      <c r="H41" s="233">
        <v>0.1</v>
      </c>
      <c r="I41" s="216" t="s">
        <v>25759</v>
      </c>
      <c r="J41" s="216">
        <f>2.3-0.6</f>
        <v>1.7</v>
      </c>
      <c r="K41" s="216" t="s">
        <v>25759</v>
      </c>
      <c r="L41" s="216">
        <v>4</v>
      </c>
      <c r="M41" s="217" t="s">
        <v>44</v>
      </c>
      <c r="N41" s="443">
        <f t="shared" ref="N41:N48" si="8">TRUNC((PRODUCT(F41:L41)),2)</f>
        <v>0.4</v>
      </c>
      <c r="O41" s="302"/>
      <c r="P41" s="408"/>
      <c r="Q41" s="409"/>
      <c r="R41" s="89"/>
      <c r="S41" s="302"/>
      <c r="T41" s="302"/>
      <c r="U41" s="302"/>
      <c r="V41" s="302"/>
      <c r="W41" s="302"/>
      <c r="X41" s="302"/>
      <c r="Y41" s="302"/>
      <c r="Z41" s="302"/>
      <c r="AA41" s="302"/>
    </row>
    <row r="42" spans="1:27" s="219" customFormat="1">
      <c r="A42" s="442"/>
      <c r="B42" s="12"/>
      <c r="C42" s="12"/>
      <c r="D42" s="12"/>
      <c r="E42" s="12"/>
      <c r="F42" s="221">
        <v>0.6</v>
      </c>
      <c r="G42" s="216" t="s">
        <v>25759</v>
      </c>
      <c r="H42" s="233">
        <v>0.1</v>
      </c>
      <c r="I42" s="216" t="s">
        <v>25759</v>
      </c>
      <c r="J42" s="216">
        <v>3</v>
      </c>
      <c r="K42" s="216" t="s">
        <v>25759</v>
      </c>
      <c r="L42" s="216">
        <v>3</v>
      </c>
      <c r="M42" s="217" t="s">
        <v>44</v>
      </c>
      <c r="N42" s="443">
        <f t="shared" si="8"/>
        <v>0.54</v>
      </c>
      <c r="O42" s="302"/>
      <c r="P42" s="408"/>
      <c r="Q42" s="409"/>
      <c r="R42" s="89"/>
      <c r="S42" s="302"/>
      <c r="T42" s="302"/>
      <c r="U42" s="302"/>
      <c r="V42" s="302"/>
      <c r="W42" s="302"/>
      <c r="X42" s="302"/>
      <c r="Y42" s="302"/>
      <c r="Z42" s="302"/>
      <c r="AA42" s="302"/>
    </row>
    <row r="43" spans="1:27" s="219" customFormat="1">
      <c r="A43" s="442"/>
      <c r="B43" s="12"/>
      <c r="C43" s="12"/>
      <c r="D43" s="225" t="s">
        <v>25791</v>
      </c>
      <c r="E43" s="12"/>
      <c r="F43" s="221">
        <v>0.4</v>
      </c>
      <c r="G43" s="216" t="s">
        <v>25759</v>
      </c>
      <c r="H43" s="233">
        <v>0.15</v>
      </c>
      <c r="I43" s="216" t="s">
        <v>25759</v>
      </c>
      <c r="J43" s="216">
        <v>1.1000000000000001</v>
      </c>
      <c r="K43" s="216" t="s">
        <v>25759</v>
      </c>
      <c r="L43" s="216"/>
      <c r="M43" s="217" t="s">
        <v>44</v>
      </c>
      <c r="N43" s="443">
        <f>TRUNC((PRODUCT(F43:L43)),2)</f>
        <v>0.06</v>
      </c>
      <c r="O43" s="302"/>
      <c r="P43" s="408"/>
      <c r="Q43" s="409"/>
      <c r="R43" s="89"/>
      <c r="S43" s="302"/>
      <c r="T43" s="302"/>
      <c r="U43" s="302"/>
      <c r="V43" s="302"/>
      <c r="W43" s="302"/>
      <c r="X43" s="302"/>
      <c r="Y43" s="302"/>
      <c r="Z43" s="302"/>
      <c r="AA43" s="302"/>
    </row>
    <row r="44" spans="1:27" s="219" customFormat="1">
      <c r="A44" s="446"/>
      <c r="B44" s="12"/>
      <c r="C44" s="12"/>
      <c r="D44" s="12"/>
      <c r="E44" s="12"/>
      <c r="F44" s="221">
        <v>2.7</v>
      </c>
      <c r="G44" s="216" t="s">
        <v>25759</v>
      </c>
      <c r="H44" s="233">
        <v>0.15</v>
      </c>
      <c r="I44" s="216" t="s">
        <v>25759</v>
      </c>
      <c r="J44" s="216">
        <v>2.7</v>
      </c>
      <c r="K44" s="216" t="s">
        <v>25759</v>
      </c>
      <c r="L44" s="216"/>
      <c r="M44" s="217" t="s">
        <v>44</v>
      </c>
      <c r="N44" s="443">
        <f t="shared" si="8"/>
        <v>1.0900000000000001</v>
      </c>
      <c r="O44" s="302"/>
      <c r="P44" s="408"/>
      <c r="Q44" s="409"/>
      <c r="R44" s="89"/>
      <c r="S44" s="302"/>
      <c r="T44" s="302"/>
      <c r="U44" s="302"/>
      <c r="V44" s="302"/>
      <c r="W44" s="302"/>
      <c r="X44" s="302"/>
      <c r="Y44" s="302"/>
      <c r="Z44" s="302"/>
      <c r="AA44" s="302"/>
    </row>
    <row r="45" spans="1:27" s="219" customFormat="1">
      <c r="A45" s="440"/>
      <c r="B45" s="12"/>
      <c r="C45" s="12"/>
      <c r="D45" s="243" t="s">
        <v>25792</v>
      </c>
      <c r="E45" s="244"/>
      <c r="F45" s="245">
        <v>2.7</v>
      </c>
      <c r="G45" s="246" t="s">
        <v>25759</v>
      </c>
      <c r="H45" s="249">
        <v>0.15</v>
      </c>
      <c r="I45" s="246" t="s">
        <v>25759</v>
      </c>
      <c r="J45" s="246">
        <f>2.7-1.1</f>
        <v>1.6</v>
      </c>
      <c r="K45" s="246" t="s">
        <v>25759</v>
      </c>
      <c r="L45" s="246">
        <v>-1</v>
      </c>
      <c r="M45" s="248" t="s">
        <v>44</v>
      </c>
      <c r="N45" s="449">
        <f t="shared" si="8"/>
        <v>-0.64</v>
      </c>
      <c r="O45" s="302"/>
      <c r="P45" s="408"/>
      <c r="Q45" s="409"/>
      <c r="R45" s="89"/>
      <c r="S45" s="302"/>
      <c r="T45" s="302"/>
      <c r="U45" s="302"/>
      <c r="V45" s="302"/>
      <c r="W45" s="302"/>
      <c r="X45" s="302"/>
      <c r="Y45" s="302"/>
      <c r="Z45" s="302"/>
      <c r="AA45" s="302"/>
    </row>
    <row r="46" spans="1:27" s="219" customFormat="1">
      <c r="A46" s="446"/>
      <c r="B46" s="12"/>
      <c r="C46" s="12"/>
      <c r="D46" s="225" t="s">
        <v>25781</v>
      </c>
      <c r="E46" s="12"/>
      <c r="F46" s="221">
        <v>2.02</v>
      </c>
      <c r="G46" s="216" t="s">
        <v>25759</v>
      </c>
      <c r="H46" s="233">
        <v>0.15</v>
      </c>
      <c r="I46" s="216" t="s">
        <v>25759</v>
      </c>
      <c r="J46" s="216">
        <v>2.7</v>
      </c>
      <c r="K46" s="216" t="s">
        <v>25759</v>
      </c>
      <c r="L46" s="216"/>
      <c r="M46" s="217" t="s">
        <v>44</v>
      </c>
      <c r="N46" s="443">
        <f t="shared" si="8"/>
        <v>0.81</v>
      </c>
      <c r="O46" s="302"/>
      <c r="P46" s="408"/>
      <c r="Q46" s="409"/>
      <c r="R46" s="89"/>
      <c r="S46" s="302"/>
      <c r="T46" s="302"/>
      <c r="U46" s="302"/>
      <c r="V46" s="302"/>
      <c r="W46" s="302"/>
      <c r="X46" s="302"/>
      <c r="Y46" s="302"/>
      <c r="Z46" s="302"/>
      <c r="AA46" s="302"/>
    </row>
    <row r="47" spans="1:27" s="219" customFormat="1">
      <c r="A47" s="446"/>
      <c r="B47" s="12"/>
      <c r="C47" s="12"/>
      <c r="D47" s="243" t="s">
        <v>25782</v>
      </c>
      <c r="E47" s="244"/>
      <c r="F47" s="245">
        <v>0.9</v>
      </c>
      <c r="G47" s="246" t="s">
        <v>25759</v>
      </c>
      <c r="H47" s="249">
        <v>0.15</v>
      </c>
      <c r="I47" s="246" t="s">
        <v>25759</v>
      </c>
      <c r="J47" s="246">
        <v>2.1</v>
      </c>
      <c r="K47" s="246" t="s">
        <v>25759</v>
      </c>
      <c r="L47" s="246">
        <v>-1</v>
      </c>
      <c r="M47" s="248" t="s">
        <v>44</v>
      </c>
      <c r="N47" s="449">
        <f t="shared" si="8"/>
        <v>-0.28000000000000003</v>
      </c>
      <c r="O47" s="302"/>
      <c r="P47" s="408"/>
      <c r="Q47" s="409"/>
      <c r="R47" s="89"/>
      <c r="S47" s="302"/>
      <c r="T47" s="302"/>
      <c r="U47" s="302"/>
      <c r="V47" s="302"/>
      <c r="W47" s="302"/>
      <c r="X47" s="302"/>
      <c r="Y47" s="302"/>
      <c r="Z47" s="302"/>
      <c r="AA47" s="302"/>
    </row>
    <row r="48" spans="1:27" s="219" customFormat="1">
      <c r="A48" s="440"/>
      <c r="B48" s="12"/>
      <c r="C48" s="12"/>
      <c r="D48" s="225" t="s">
        <v>25780</v>
      </c>
      <c r="E48" s="12"/>
      <c r="F48" s="221">
        <v>4.87</v>
      </c>
      <c r="G48" s="216" t="s">
        <v>25759</v>
      </c>
      <c r="H48" s="233">
        <v>0.15</v>
      </c>
      <c r="I48" s="216" t="s">
        <v>25759</v>
      </c>
      <c r="J48" s="216">
        <v>2.7</v>
      </c>
      <c r="K48" s="216" t="s">
        <v>25759</v>
      </c>
      <c r="L48" s="216"/>
      <c r="M48" s="217" t="s">
        <v>44</v>
      </c>
      <c r="N48" s="443">
        <f t="shared" si="8"/>
        <v>1.97</v>
      </c>
      <c r="O48" s="302"/>
      <c r="P48" s="408"/>
      <c r="Q48" s="409"/>
      <c r="R48" s="89"/>
      <c r="S48" s="302"/>
      <c r="T48" s="302"/>
      <c r="U48" s="302"/>
      <c r="V48" s="302"/>
      <c r="W48" s="302"/>
      <c r="X48" s="302"/>
      <c r="Y48" s="302"/>
      <c r="Z48" s="302"/>
      <c r="AA48" s="302"/>
    </row>
    <row r="49" spans="1:27" s="219" customFormat="1">
      <c r="A49" s="442"/>
      <c r="B49" s="12"/>
      <c r="C49" s="12"/>
      <c r="D49" s="12"/>
      <c r="E49" s="12"/>
      <c r="F49" s="221">
        <v>2.7</v>
      </c>
      <c r="G49" s="216" t="s">
        <v>25759</v>
      </c>
      <c r="H49" s="233">
        <v>0.15</v>
      </c>
      <c r="I49" s="216" t="s">
        <v>25759</v>
      </c>
      <c r="J49" s="216">
        <v>2.7</v>
      </c>
      <c r="K49" s="216" t="s">
        <v>25759</v>
      </c>
      <c r="L49" s="216"/>
      <c r="M49" s="217" t="s">
        <v>44</v>
      </c>
      <c r="N49" s="443">
        <f t="shared" ref="N49:N50" si="9">TRUNC((PRODUCT(F49:L49)),2)</f>
        <v>1.0900000000000001</v>
      </c>
      <c r="O49" s="302"/>
      <c r="P49" s="408"/>
      <c r="Q49" s="409"/>
      <c r="R49" s="89"/>
      <c r="S49" s="302"/>
      <c r="T49" s="302"/>
      <c r="U49" s="302"/>
      <c r="V49" s="302"/>
      <c r="W49" s="302"/>
      <c r="X49" s="302"/>
      <c r="Y49" s="302"/>
      <c r="Z49" s="302"/>
      <c r="AA49" s="302"/>
    </row>
    <row r="50" spans="1:27" s="219" customFormat="1">
      <c r="A50" s="442"/>
      <c r="B50" s="12"/>
      <c r="C50" s="12"/>
      <c r="D50" s="12"/>
      <c r="E50" s="12"/>
      <c r="F50" s="221">
        <v>1.1100000000000001</v>
      </c>
      <c r="G50" s="216" t="s">
        <v>25759</v>
      </c>
      <c r="H50" s="233">
        <v>0.15</v>
      </c>
      <c r="I50" s="216" t="s">
        <v>25759</v>
      </c>
      <c r="J50" s="216">
        <v>2.7</v>
      </c>
      <c r="K50" s="216" t="s">
        <v>25759</v>
      </c>
      <c r="L50" s="216"/>
      <c r="M50" s="217" t="s">
        <v>44</v>
      </c>
      <c r="N50" s="443">
        <f t="shared" si="9"/>
        <v>0.44</v>
      </c>
      <c r="O50" s="302"/>
      <c r="P50" s="408"/>
      <c r="Q50" s="409"/>
      <c r="R50" s="89"/>
      <c r="S50" s="302"/>
      <c r="T50" s="302"/>
      <c r="U50" s="302"/>
      <c r="V50" s="302"/>
      <c r="W50" s="302"/>
      <c r="X50" s="302"/>
      <c r="Y50" s="302"/>
      <c r="Z50" s="302"/>
      <c r="AA50" s="302"/>
    </row>
    <row r="51" spans="1:27" s="219" customFormat="1">
      <c r="A51" s="442"/>
      <c r="B51" s="12"/>
      <c r="C51" s="12"/>
      <c r="D51" s="12"/>
      <c r="E51" s="12"/>
      <c r="F51" s="221">
        <v>0.9</v>
      </c>
      <c r="G51" s="216" t="s">
        <v>25759</v>
      </c>
      <c r="H51" s="233">
        <v>0.15</v>
      </c>
      <c r="I51" s="216" t="s">
        <v>25759</v>
      </c>
      <c r="J51" s="216">
        <v>2.1</v>
      </c>
      <c r="K51" s="216" t="s">
        <v>25759</v>
      </c>
      <c r="L51" s="216"/>
      <c r="M51" s="217" t="s">
        <v>44</v>
      </c>
      <c r="N51" s="443">
        <f t="shared" ref="N51" si="10">TRUNC((PRODUCT(F51:L51)),2)</f>
        <v>0.28000000000000003</v>
      </c>
      <c r="O51" s="302"/>
      <c r="P51" s="408"/>
      <c r="Q51" s="409"/>
      <c r="R51" s="89"/>
      <c r="S51" s="302"/>
      <c r="T51" s="302"/>
      <c r="U51" s="302"/>
      <c r="V51" s="302"/>
      <c r="W51" s="302"/>
      <c r="X51" s="302"/>
      <c r="Y51" s="302"/>
      <c r="Z51" s="302"/>
      <c r="AA51" s="302"/>
    </row>
    <row r="52" spans="1:27" s="219" customFormat="1">
      <c r="A52" s="442"/>
      <c r="B52" s="12"/>
      <c r="C52" s="12"/>
      <c r="D52" s="225" t="s">
        <v>25793</v>
      </c>
      <c r="E52" s="12"/>
      <c r="F52" s="221">
        <v>7.2</v>
      </c>
      <c r="G52" s="216" t="s">
        <v>25759</v>
      </c>
      <c r="H52" s="233">
        <v>0.15</v>
      </c>
      <c r="I52" s="216" t="s">
        <v>25759</v>
      </c>
      <c r="J52" s="216">
        <v>2.5</v>
      </c>
      <c r="K52" s="216" t="s">
        <v>25759</v>
      </c>
      <c r="L52" s="216"/>
      <c r="M52" s="217" t="s">
        <v>44</v>
      </c>
      <c r="N52" s="443">
        <f t="shared" ref="N52" si="11">TRUNC((PRODUCT(F52:L52)),2)</f>
        <v>2.7</v>
      </c>
      <c r="O52" s="302"/>
      <c r="P52" s="408"/>
      <c r="Q52" s="409"/>
      <c r="R52" s="89"/>
      <c r="S52" s="302"/>
      <c r="T52" s="302"/>
      <c r="U52" s="302"/>
      <c r="V52" s="302"/>
      <c r="W52" s="302"/>
      <c r="X52" s="302"/>
      <c r="Y52" s="302"/>
      <c r="Z52" s="302"/>
      <c r="AA52" s="302"/>
    </row>
    <row r="53" spans="1:27" s="219" customFormat="1">
      <c r="A53" s="442"/>
      <c r="B53" s="12"/>
      <c r="C53" s="12"/>
      <c r="D53" s="243" t="s">
        <v>25794</v>
      </c>
      <c r="E53" s="244"/>
      <c r="F53" s="245">
        <v>2.5</v>
      </c>
      <c r="G53" s="246" t="s">
        <v>25759</v>
      </c>
      <c r="H53" s="249">
        <v>0.15</v>
      </c>
      <c r="I53" s="246" t="s">
        <v>25759</v>
      </c>
      <c r="J53" s="246">
        <v>2.5</v>
      </c>
      <c r="K53" s="246" t="s">
        <v>25759</v>
      </c>
      <c r="L53" s="246">
        <v>-1</v>
      </c>
      <c r="M53" s="248" t="s">
        <v>44</v>
      </c>
      <c r="N53" s="449">
        <f t="shared" ref="N53" si="12">TRUNC((PRODUCT(F53:L53)),2)</f>
        <v>-0.93</v>
      </c>
      <c r="O53" s="302"/>
      <c r="P53" s="408"/>
      <c r="Q53" s="409"/>
      <c r="R53" s="89"/>
      <c r="S53" s="302"/>
      <c r="T53" s="302"/>
      <c r="U53" s="302"/>
      <c r="V53" s="302"/>
      <c r="W53" s="302"/>
      <c r="X53" s="302"/>
      <c r="Y53" s="302"/>
      <c r="Z53" s="302"/>
      <c r="AA53" s="302"/>
    </row>
    <row r="54" spans="1:27">
      <c r="A54" s="442"/>
      <c r="B54" s="12"/>
      <c r="C54" s="12"/>
      <c r="D54" s="215" t="str">
        <f>"Total item "&amp;A25</f>
        <v>Total item 1.3.1</v>
      </c>
      <c r="E54" s="12"/>
      <c r="F54" s="221"/>
      <c r="G54" s="216"/>
      <c r="H54" s="231"/>
      <c r="I54" s="213"/>
      <c r="J54" s="231"/>
      <c r="K54" s="213"/>
      <c r="L54" s="212" t="s">
        <v>23</v>
      </c>
      <c r="M54" s="213" t="s">
        <v>44</v>
      </c>
      <c r="N54" s="444">
        <f>+SUM(N26:N53)</f>
        <v>16.54</v>
      </c>
    </row>
    <row r="55" spans="1:27" ht="22.5">
      <c r="A55" s="446" t="s">
        <v>18174</v>
      </c>
      <c r="B55" s="12" t="s">
        <v>18406</v>
      </c>
      <c r="C55" s="222">
        <v>97631</v>
      </c>
      <c r="D55" s="251" t="s">
        <v>15562</v>
      </c>
      <c r="E55" s="13" t="str">
        <f>+VLOOKUP(D55,TABELA!$B$1:$D$8000,2,FALSE)</f>
        <v>M2</v>
      </c>
      <c r="F55" s="33"/>
      <c r="G55" s="124"/>
      <c r="H55" s="28"/>
      <c r="I55" s="28"/>
      <c r="J55" s="28"/>
      <c r="K55" s="28"/>
      <c r="L55" s="28"/>
      <c r="M55" s="28"/>
      <c r="N55" s="447"/>
      <c r="O55" s="303">
        <f>+N59</f>
        <v>253.29</v>
      </c>
      <c r="P55" s="328">
        <f>+VLOOKUP(D55,TABELA!$B$1:$D$8000,3,FALSE)</f>
        <v>2.89</v>
      </c>
      <c r="Q55" s="329">
        <f>+VLOOKUP(D55,TABELA!$B$1:$F$8000,5,FALSE)</f>
        <v>3.23</v>
      </c>
      <c r="S55" s="410">
        <f>TRUNC(P55*$S$10,2)</f>
        <v>3.71</v>
      </c>
      <c r="T55" s="410">
        <f>TRUNC(Q55*$T$10,2)</f>
        <v>3.95</v>
      </c>
      <c r="V55" s="410">
        <f>TRUNC(O55*S55,2)</f>
        <v>939.7</v>
      </c>
      <c r="W55" s="410">
        <f>TRUNC(O55*T55,2)</f>
        <v>1000.49</v>
      </c>
    </row>
    <row r="56" spans="1:27">
      <c r="A56" s="440"/>
      <c r="B56" s="12"/>
      <c r="C56" s="12"/>
      <c r="D56" s="225" t="s">
        <v>25864</v>
      </c>
      <c r="E56" s="12"/>
      <c r="F56" s="221">
        <v>20.53</v>
      </c>
      <c r="G56" s="216" t="s">
        <v>25759</v>
      </c>
      <c r="H56" s="231"/>
      <c r="I56" s="217" t="s">
        <v>25759</v>
      </c>
      <c r="J56" s="216">
        <v>2.5</v>
      </c>
      <c r="K56" s="217" t="s">
        <v>25759</v>
      </c>
      <c r="L56" s="216"/>
      <c r="M56" s="217" t="s">
        <v>44</v>
      </c>
      <c r="N56" s="443">
        <f t="shared" ref="N56:N57" si="13">TRUNC((PRODUCT(F56:L56)),2)</f>
        <v>51.32</v>
      </c>
    </row>
    <row r="57" spans="1:27">
      <c r="A57" s="446"/>
      <c r="B57" s="12"/>
      <c r="C57" s="12"/>
      <c r="D57" s="12"/>
      <c r="E57" s="12"/>
      <c r="F57" s="221">
        <v>28.53</v>
      </c>
      <c r="G57" s="216" t="s">
        <v>25759</v>
      </c>
      <c r="H57" s="231"/>
      <c r="I57" s="217" t="s">
        <v>25759</v>
      </c>
      <c r="J57" s="216">
        <v>2.5</v>
      </c>
      <c r="K57" s="217" t="s">
        <v>25759</v>
      </c>
      <c r="L57" s="216">
        <v>2</v>
      </c>
      <c r="M57" s="217" t="s">
        <v>44</v>
      </c>
      <c r="N57" s="443">
        <f t="shared" si="13"/>
        <v>142.65</v>
      </c>
    </row>
    <row r="58" spans="1:27" s="220" customFormat="1">
      <c r="A58" s="446"/>
      <c r="B58" s="12"/>
      <c r="C58" s="12"/>
      <c r="D58" s="225" t="s">
        <v>25865</v>
      </c>
      <c r="E58" s="12"/>
      <c r="F58" s="221">
        <v>23.73</v>
      </c>
      <c r="G58" s="216" t="s">
        <v>25759</v>
      </c>
      <c r="H58" s="231"/>
      <c r="I58" s="216" t="s">
        <v>25759</v>
      </c>
      <c r="J58" s="216">
        <v>2.5</v>
      </c>
      <c r="K58" s="216" t="s">
        <v>25759</v>
      </c>
      <c r="L58" s="216"/>
      <c r="M58" s="217" t="s">
        <v>44</v>
      </c>
      <c r="N58" s="443">
        <f t="shared" ref="N58" si="14">TRUNC((PRODUCT(F58:L58)),2)</f>
        <v>59.32</v>
      </c>
      <c r="O58" s="302"/>
      <c r="P58" s="408"/>
      <c r="Q58" s="409"/>
      <c r="R58" s="89"/>
      <c r="S58" s="302"/>
      <c r="T58" s="302"/>
      <c r="U58" s="302"/>
      <c r="V58" s="302"/>
      <c r="W58" s="302"/>
      <c r="X58" s="302"/>
      <c r="Y58" s="302"/>
      <c r="Z58" s="302"/>
      <c r="AA58" s="302"/>
    </row>
    <row r="59" spans="1:27">
      <c r="A59" s="440"/>
      <c r="B59" s="12"/>
      <c r="C59" s="12"/>
      <c r="D59" s="215" t="str">
        <f>"Total item "&amp;A55</f>
        <v>Total item 1.3.2</v>
      </c>
      <c r="E59" s="12"/>
      <c r="F59" s="221"/>
      <c r="G59" s="216"/>
      <c r="H59" s="231"/>
      <c r="I59" s="213"/>
      <c r="J59" s="231"/>
      <c r="K59" s="213"/>
      <c r="L59" s="212" t="s">
        <v>23</v>
      </c>
      <c r="M59" s="213" t="s">
        <v>44</v>
      </c>
      <c r="N59" s="444">
        <f>+SUM(N56:N58)</f>
        <v>253.29</v>
      </c>
    </row>
    <row r="60" spans="1:27" ht="22.5">
      <c r="A60" s="442" t="s">
        <v>18175</v>
      </c>
      <c r="B60" s="12" t="s">
        <v>18406</v>
      </c>
      <c r="C60" s="222">
        <v>97633</v>
      </c>
      <c r="D60" s="251" t="s">
        <v>15566</v>
      </c>
      <c r="E60" s="13" t="str">
        <f>+VLOOKUP(D60,TABELA!$B$1:$D$8000,2,FALSE)</f>
        <v>M2</v>
      </c>
      <c r="F60" s="33"/>
      <c r="G60" s="232"/>
      <c r="H60" s="28"/>
      <c r="I60" s="28"/>
      <c r="J60" s="28"/>
      <c r="K60" s="28"/>
      <c r="L60" s="28"/>
      <c r="M60" s="28"/>
      <c r="N60" s="447"/>
      <c r="O60" s="303">
        <f>+N127</f>
        <v>396.86</v>
      </c>
      <c r="P60" s="328">
        <f>+VLOOKUP(D60,TABELA!$B$1:$D$8000,3,FALSE)</f>
        <v>19.78</v>
      </c>
      <c r="Q60" s="329">
        <f>+VLOOKUP(D60,TABELA!$B$1:$F$8000,5,FALSE)</f>
        <v>22.04</v>
      </c>
      <c r="S60" s="410">
        <f>TRUNC(P60*$S$10,2)</f>
        <v>25.41</v>
      </c>
      <c r="T60" s="410">
        <f>TRUNC(Q60*$T$10,2)</f>
        <v>26.96</v>
      </c>
      <c r="V60" s="410">
        <f>TRUNC(O60*S60,2)</f>
        <v>10084.209999999999</v>
      </c>
      <c r="W60" s="410">
        <f>TRUNC(O60*T60,2)</f>
        <v>10699.34</v>
      </c>
    </row>
    <row r="61" spans="1:27" s="219" customFormat="1">
      <c r="A61" s="442"/>
      <c r="B61" s="12"/>
      <c r="C61" s="253"/>
      <c r="D61" s="254" t="s">
        <v>18235</v>
      </c>
      <c r="E61" s="12"/>
      <c r="F61" s="163"/>
      <c r="G61" s="232"/>
      <c r="H61" s="28"/>
      <c r="I61" s="252"/>
      <c r="J61" s="28"/>
      <c r="K61" s="252"/>
      <c r="L61" s="28"/>
      <c r="M61" s="252"/>
      <c r="N61" s="447"/>
      <c r="O61" s="303"/>
      <c r="P61" s="328"/>
      <c r="Q61" s="329"/>
      <c r="R61" s="89"/>
      <c r="S61" s="302"/>
      <c r="T61" s="302"/>
      <c r="U61" s="302"/>
      <c r="V61" s="302"/>
      <c r="W61" s="302"/>
      <c r="X61" s="302"/>
      <c r="Y61" s="302"/>
      <c r="Z61" s="302"/>
      <c r="AA61" s="302"/>
    </row>
    <row r="62" spans="1:27">
      <c r="A62" s="442"/>
      <c r="B62" s="12"/>
      <c r="C62" s="12"/>
      <c r="D62" s="225" t="s">
        <v>25767</v>
      </c>
      <c r="E62" s="12"/>
      <c r="F62" s="221">
        <v>4.4800000000000004</v>
      </c>
      <c r="G62" s="216" t="s">
        <v>25759</v>
      </c>
      <c r="H62" s="233">
        <v>3.44</v>
      </c>
      <c r="I62" s="217" t="s">
        <v>25759</v>
      </c>
      <c r="J62" s="216"/>
      <c r="K62" s="217" t="s">
        <v>25759</v>
      </c>
      <c r="L62" s="216"/>
      <c r="M62" s="217" t="s">
        <v>44</v>
      </c>
      <c r="N62" s="443">
        <f t="shared" ref="N62:N63" si="15">TRUNC((PRODUCT(F62:L62)),2)</f>
        <v>15.41</v>
      </c>
    </row>
    <row r="63" spans="1:27">
      <c r="A63" s="442"/>
      <c r="B63" s="12"/>
      <c r="C63" s="12"/>
      <c r="D63" s="225" t="s">
        <v>25788</v>
      </c>
      <c r="E63" s="12"/>
      <c r="F63" s="221">
        <v>0.92</v>
      </c>
      <c r="G63" s="216" t="s">
        <v>25759</v>
      </c>
      <c r="H63" s="233">
        <v>1.53</v>
      </c>
      <c r="I63" s="217" t="s">
        <v>25759</v>
      </c>
      <c r="J63" s="216"/>
      <c r="K63" s="217" t="s">
        <v>25759</v>
      </c>
      <c r="L63" s="216"/>
      <c r="M63" s="217" t="s">
        <v>44</v>
      </c>
      <c r="N63" s="443">
        <f t="shared" si="15"/>
        <v>1.4</v>
      </c>
    </row>
    <row r="64" spans="1:27" s="219" customFormat="1">
      <c r="A64" s="442"/>
      <c r="B64" s="12"/>
      <c r="C64" s="12"/>
      <c r="D64" s="215" t="s">
        <v>25768</v>
      </c>
      <c r="E64" s="12"/>
      <c r="F64" s="221"/>
      <c r="G64" s="216"/>
      <c r="H64" s="231"/>
      <c r="I64" s="217"/>
      <c r="J64" s="216"/>
      <c r="K64" s="217"/>
      <c r="L64" s="216"/>
      <c r="M64" s="217"/>
      <c r="N64" s="443"/>
      <c r="O64" s="302"/>
      <c r="P64" s="408"/>
      <c r="Q64" s="409"/>
      <c r="R64" s="89"/>
      <c r="S64" s="302"/>
      <c r="T64" s="302"/>
      <c r="U64" s="302"/>
      <c r="V64" s="302"/>
      <c r="W64" s="302"/>
      <c r="X64" s="302"/>
      <c r="Y64" s="302"/>
      <c r="Z64" s="302"/>
      <c r="AA64" s="302"/>
    </row>
    <row r="65" spans="1:27" s="219" customFormat="1">
      <c r="A65" s="442"/>
      <c r="B65" s="12"/>
      <c r="C65" s="12"/>
      <c r="D65" s="225" t="s">
        <v>25769</v>
      </c>
      <c r="E65" s="12"/>
      <c r="F65" s="221">
        <v>4.4800000000000004</v>
      </c>
      <c r="G65" s="216" t="s">
        <v>25759</v>
      </c>
      <c r="H65" s="233"/>
      <c r="I65" s="216" t="s">
        <v>25759</v>
      </c>
      <c r="J65" s="216">
        <v>1.55</v>
      </c>
      <c r="K65" s="216" t="s">
        <v>25759</v>
      </c>
      <c r="L65" s="216">
        <v>2</v>
      </c>
      <c r="M65" s="217" t="s">
        <v>44</v>
      </c>
      <c r="N65" s="443">
        <f t="shared" ref="N65" si="16">TRUNC((PRODUCT(F65:L65)),2)</f>
        <v>13.88</v>
      </c>
      <c r="O65" s="302"/>
      <c r="P65" s="408"/>
      <c r="Q65" s="409"/>
      <c r="R65" s="89"/>
      <c r="S65" s="302"/>
      <c r="T65" s="302"/>
      <c r="U65" s="302"/>
      <c r="V65" s="302"/>
      <c r="W65" s="302"/>
      <c r="X65" s="302"/>
      <c r="Y65" s="302"/>
      <c r="Z65" s="302"/>
      <c r="AA65" s="302"/>
    </row>
    <row r="66" spans="1:27" s="219" customFormat="1">
      <c r="A66" s="442"/>
      <c r="B66" s="12"/>
      <c r="C66" s="12"/>
      <c r="D66" s="225"/>
      <c r="E66" s="12"/>
      <c r="F66" s="221">
        <v>3.41</v>
      </c>
      <c r="G66" s="216" t="s">
        <v>25759</v>
      </c>
      <c r="H66" s="233"/>
      <c r="I66" s="216" t="s">
        <v>25759</v>
      </c>
      <c r="J66" s="216">
        <v>1.55</v>
      </c>
      <c r="K66" s="216" t="s">
        <v>25759</v>
      </c>
      <c r="L66" s="216">
        <v>2</v>
      </c>
      <c r="M66" s="217" t="s">
        <v>44</v>
      </c>
      <c r="N66" s="443">
        <f t="shared" ref="N66:N75" si="17">TRUNC((PRODUCT(F66:L66)),2)</f>
        <v>10.57</v>
      </c>
      <c r="O66" s="302"/>
      <c r="P66" s="408"/>
      <c r="Q66" s="409"/>
      <c r="R66" s="89"/>
      <c r="S66" s="302"/>
      <c r="T66" s="302"/>
      <c r="U66" s="302"/>
      <c r="V66" s="302"/>
      <c r="W66" s="302"/>
      <c r="X66" s="302"/>
      <c r="Y66" s="302"/>
      <c r="Z66" s="302"/>
      <c r="AA66" s="302"/>
    </row>
    <row r="67" spans="1:27" s="219" customFormat="1">
      <c r="A67" s="442"/>
      <c r="B67" s="12"/>
      <c r="C67" s="12"/>
      <c r="D67" s="243" t="s">
        <v>25770</v>
      </c>
      <c r="E67" s="244"/>
      <c r="F67" s="245">
        <v>0.8</v>
      </c>
      <c r="G67" s="246" t="s">
        <v>25759</v>
      </c>
      <c r="H67" s="247"/>
      <c r="I67" s="246" t="s">
        <v>25759</v>
      </c>
      <c r="J67" s="246">
        <v>1.55</v>
      </c>
      <c r="K67" s="246" t="s">
        <v>25759</v>
      </c>
      <c r="L67" s="246">
        <v>-1</v>
      </c>
      <c r="M67" s="248" t="s">
        <v>44</v>
      </c>
      <c r="N67" s="449">
        <f t="shared" si="17"/>
        <v>-1.24</v>
      </c>
      <c r="O67" s="302"/>
      <c r="P67" s="408"/>
      <c r="Q67" s="409"/>
      <c r="R67" s="89"/>
      <c r="S67" s="302"/>
      <c r="T67" s="302"/>
      <c r="U67" s="302"/>
      <c r="V67" s="302"/>
      <c r="W67" s="302"/>
      <c r="X67" s="302"/>
      <c r="Y67" s="302"/>
      <c r="Z67" s="302"/>
      <c r="AA67" s="302"/>
    </row>
    <row r="68" spans="1:27" s="219" customFormat="1">
      <c r="A68" s="442"/>
      <c r="B68" s="12"/>
      <c r="C68" s="12"/>
      <c r="D68" s="243" t="s">
        <v>25771</v>
      </c>
      <c r="E68" s="244"/>
      <c r="F68" s="245">
        <v>3.25</v>
      </c>
      <c r="G68" s="246" t="s">
        <v>25759</v>
      </c>
      <c r="H68" s="247"/>
      <c r="I68" s="246" t="s">
        <v>25759</v>
      </c>
      <c r="J68" s="246">
        <f>1.55-1.1</f>
        <v>0.45</v>
      </c>
      <c r="K68" s="246" t="s">
        <v>25759</v>
      </c>
      <c r="L68" s="246">
        <v>-1</v>
      </c>
      <c r="M68" s="248" t="s">
        <v>44</v>
      </c>
      <c r="N68" s="449">
        <f t="shared" si="17"/>
        <v>-1.46</v>
      </c>
      <c r="O68" s="302"/>
      <c r="P68" s="408"/>
      <c r="Q68" s="409"/>
      <c r="R68" s="89"/>
      <c r="S68" s="302"/>
      <c r="T68" s="302"/>
      <c r="U68" s="302"/>
      <c r="V68" s="302"/>
      <c r="W68" s="302"/>
      <c r="X68" s="302"/>
      <c r="Y68" s="302"/>
      <c r="Z68" s="302"/>
      <c r="AA68" s="302"/>
    </row>
    <row r="69" spans="1:27" s="219" customFormat="1">
      <c r="A69" s="442"/>
      <c r="B69" s="12"/>
      <c r="C69" s="12"/>
      <c r="D69" s="225" t="s">
        <v>25767</v>
      </c>
      <c r="E69" s="12"/>
      <c r="F69" s="221">
        <v>4.4800000000000004</v>
      </c>
      <c r="G69" s="216" t="s">
        <v>25759</v>
      </c>
      <c r="H69" s="231"/>
      <c r="I69" s="216" t="s">
        <v>25759</v>
      </c>
      <c r="J69" s="216">
        <v>1.55</v>
      </c>
      <c r="K69" s="216" t="s">
        <v>25759</v>
      </c>
      <c r="L69" s="216">
        <v>2</v>
      </c>
      <c r="M69" s="217" t="s">
        <v>44</v>
      </c>
      <c r="N69" s="443">
        <f t="shared" si="17"/>
        <v>13.88</v>
      </c>
      <c r="O69" s="302"/>
      <c r="P69" s="408"/>
      <c r="Q69" s="409"/>
      <c r="R69" s="89"/>
      <c r="S69" s="302"/>
      <c r="T69" s="302"/>
      <c r="U69" s="302"/>
      <c r="V69" s="302"/>
      <c r="W69" s="302"/>
      <c r="X69" s="302"/>
      <c r="Y69" s="302"/>
      <c r="Z69" s="302"/>
      <c r="AA69" s="302"/>
    </row>
    <row r="70" spans="1:27" s="219" customFormat="1">
      <c r="A70" s="442"/>
      <c r="B70" s="12"/>
      <c r="C70" s="12"/>
      <c r="D70" s="225"/>
      <c r="E70" s="12"/>
      <c r="F70" s="221">
        <v>3.44</v>
      </c>
      <c r="G70" s="216" t="s">
        <v>25759</v>
      </c>
      <c r="H70" s="231"/>
      <c r="I70" s="216" t="s">
        <v>25759</v>
      </c>
      <c r="J70" s="216">
        <v>1.55</v>
      </c>
      <c r="K70" s="216" t="s">
        <v>25759</v>
      </c>
      <c r="L70" s="216">
        <v>2</v>
      </c>
      <c r="M70" s="217" t="s">
        <v>44</v>
      </c>
      <c r="N70" s="443">
        <f t="shared" si="17"/>
        <v>10.66</v>
      </c>
      <c r="O70" s="302"/>
      <c r="P70" s="408"/>
      <c r="Q70" s="409"/>
      <c r="R70" s="89"/>
      <c r="S70" s="302"/>
      <c r="T70" s="302"/>
      <c r="U70" s="302"/>
      <c r="V70" s="302"/>
      <c r="W70" s="302"/>
      <c r="X70" s="302"/>
      <c r="Y70" s="302"/>
      <c r="Z70" s="302"/>
      <c r="AA70" s="302"/>
    </row>
    <row r="71" spans="1:27" s="219" customFormat="1">
      <c r="A71" s="442"/>
      <c r="B71" s="12"/>
      <c r="C71" s="12"/>
      <c r="D71" s="243" t="s">
        <v>25770</v>
      </c>
      <c r="E71" s="244"/>
      <c r="F71" s="245">
        <v>0.8</v>
      </c>
      <c r="G71" s="246" t="s">
        <v>25759</v>
      </c>
      <c r="H71" s="247"/>
      <c r="I71" s="246" t="s">
        <v>25759</v>
      </c>
      <c r="J71" s="246">
        <v>1.55</v>
      </c>
      <c r="K71" s="246" t="s">
        <v>25759</v>
      </c>
      <c r="L71" s="246">
        <v>-1</v>
      </c>
      <c r="M71" s="248" t="s">
        <v>44</v>
      </c>
      <c r="N71" s="449">
        <f t="shared" ref="N71:N72" si="18">TRUNC((PRODUCT(F71:L71)),2)</f>
        <v>-1.24</v>
      </c>
      <c r="O71" s="302"/>
      <c r="P71" s="408"/>
      <c r="Q71" s="409"/>
      <c r="R71" s="89"/>
      <c r="S71" s="302"/>
      <c r="T71" s="302"/>
      <c r="U71" s="302"/>
      <c r="V71" s="302"/>
      <c r="W71" s="302"/>
      <c r="X71" s="302"/>
      <c r="Y71" s="302"/>
      <c r="Z71" s="302"/>
      <c r="AA71" s="302"/>
    </row>
    <row r="72" spans="1:27" s="219" customFormat="1">
      <c r="A72" s="442"/>
      <c r="B72" s="12"/>
      <c r="C72" s="12"/>
      <c r="D72" s="243" t="s">
        <v>25771</v>
      </c>
      <c r="E72" s="244"/>
      <c r="F72" s="245">
        <v>0.8</v>
      </c>
      <c r="G72" s="246" t="s">
        <v>25759</v>
      </c>
      <c r="H72" s="247"/>
      <c r="I72" s="246" t="s">
        <v>25759</v>
      </c>
      <c r="J72" s="246">
        <f>1.55-1.1</f>
        <v>0.45</v>
      </c>
      <c r="K72" s="246" t="s">
        <v>25759</v>
      </c>
      <c r="L72" s="246">
        <v>-1</v>
      </c>
      <c r="M72" s="248" t="s">
        <v>44</v>
      </c>
      <c r="N72" s="449">
        <f t="shared" si="18"/>
        <v>-0.36</v>
      </c>
      <c r="O72" s="302"/>
      <c r="P72" s="408"/>
      <c r="Q72" s="409"/>
      <c r="R72" s="89"/>
      <c r="S72" s="302"/>
      <c r="T72" s="302"/>
      <c r="U72" s="302"/>
      <c r="V72" s="302"/>
      <c r="W72" s="302"/>
      <c r="X72" s="302"/>
      <c r="Y72" s="302"/>
      <c r="Z72" s="302"/>
      <c r="AA72" s="302"/>
    </row>
    <row r="73" spans="1:27" s="219" customFormat="1">
      <c r="A73" s="442"/>
      <c r="B73" s="12"/>
      <c r="C73" s="12"/>
      <c r="D73" s="225" t="s">
        <v>25788</v>
      </c>
      <c r="E73" s="12"/>
      <c r="F73" s="221">
        <v>0.92</v>
      </c>
      <c r="G73" s="216" t="s">
        <v>25759</v>
      </c>
      <c r="H73" s="231"/>
      <c r="I73" s="216" t="s">
        <v>25759</v>
      </c>
      <c r="J73" s="216">
        <v>1.55</v>
      </c>
      <c r="K73" s="216" t="s">
        <v>25759</v>
      </c>
      <c r="L73" s="216">
        <v>2</v>
      </c>
      <c r="M73" s="217" t="s">
        <v>44</v>
      </c>
      <c r="N73" s="443">
        <f t="shared" si="17"/>
        <v>2.85</v>
      </c>
      <c r="O73" s="302"/>
      <c r="P73" s="408"/>
      <c r="Q73" s="409"/>
      <c r="R73" s="89"/>
      <c r="S73" s="302"/>
      <c r="T73" s="302"/>
      <c r="U73" s="302"/>
      <c r="V73" s="302"/>
      <c r="W73" s="302"/>
      <c r="X73" s="302"/>
      <c r="Y73" s="302"/>
      <c r="Z73" s="302"/>
      <c r="AA73" s="302"/>
    </row>
    <row r="74" spans="1:27" s="219" customFormat="1">
      <c r="A74" s="442"/>
      <c r="B74" s="12"/>
      <c r="C74" s="12"/>
      <c r="D74" s="255" t="s">
        <v>25773</v>
      </c>
      <c r="E74" s="12"/>
      <c r="F74" s="221">
        <v>1.53</v>
      </c>
      <c r="G74" s="216" t="s">
        <v>25759</v>
      </c>
      <c r="H74" s="231"/>
      <c r="I74" s="216" t="s">
        <v>25759</v>
      </c>
      <c r="J74" s="216">
        <v>1.55</v>
      </c>
      <c r="K74" s="216" t="s">
        <v>25759</v>
      </c>
      <c r="L74" s="216">
        <v>2</v>
      </c>
      <c r="M74" s="217" t="s">
        <v>44</v>
      </c>
      <c r="N74" s="443">
        <f t="shared" si="17"/>
        <v>4.74</v>
      </c>
      <c r="O74" s="302"/>
      <c r="P74" s="408"/>
      <c r="Q74" s="409"/>
      <c r="R74" s="89"/>
      <c r="S74" s="302"/>
      <c r="T74" s="302"/>
      <c r="U74" s="302"/>
      <c r="V74" s="302"/>
      <c r="W74" s="302"/>
      <c r="X74" s="302"/>
      <c r="Y74" s="302"/>
      <c r="Z74" s="302"/>
      <c r="AA74" s="302"/>
    </row>
    <row r="75" spans="1:27" s="219" customFormat="1">
      <c r="A75" s="442"/>
      <c r="B75" s="12"/>
      <c r="C75" s="12"/>
      <c r="D75" s="243" t="s">
        <v>25770</v>
      </c>
      <c r="E75" s="244"/>
      <c r="F75" s="245">
        <v>0.6</v>
      </c>
      <c r="G75" s="246" t="s">
        <v>25759</v>
      </c>
      <c r="H75" s="247"/>
      <c r="I75" s="246" t="s">
        <v>25759</v>
      </c>
      <c r="J75" s="246">
        <v>1.55</v>
      </c>
      <c r="K75" s="246" t="s">
        <v>25759</v>
      </c>
      <c r="L75" s="246">
        <v>-1</v>
      </c>
      <c r="M75" s="248" t="s">
        <v>44</v>
      </c>
      <c r="N75" s="449">
        <f t="shared" si="17"/>
        <v>-0.93</v>
      </c>
      <c r="O75" s="302"/>
      <c r="P75" s="408"/>
      <c r="Q75" s="409"/>
      <c r="R75" s="89"/>
      <c r="S75" s="302"/>
      <c r="T75" s="302"/>
      <c r="U75" s="302"/>
      <c r="V75" s="302"/>
      <c r="W75" s="302"/>
      <c r="X75" s="302"/>
      <c r="Y75" s="302"/>
      <c r="Z75" s="302"/>
      <c r="AA75" s="302"/>
    </row>
    <row r="76" spans="1:27" s="219" customFormat="1">
      <c r="A76" s="442"/>
      <c r="B76" s="12"/>
      <c r="C76" s="12"/>
      <c r="D76" s="225" t="s">
        <v>25772</v>
      </c>
      <c r="E76" s="12"/>
      <c r="F76" s="221">
        <v>0.93</v>
      </c>
      <c r="G76" s="216" t="s">
        <v>25759</v>
      </c>
      <c r="H76" s="231"/>
      <c r="I76" s="216" t="s">
        <v>25759</v>
      </c>
      <c r="J76" s="216">
        <v>1.55</v>
      </c>
      <c r="K76" s="216" t="s">
        <v>25759</v>
      </c>
      <c r="L76" s="216">
        <v>2</v>
      </c>
      <c r="M76" s="217" t="s">
        <v>44</v>
      </c>
      <c r="N76" s="443">
        <f t="shared" ref="N76:N79" si="19">TRUNC((PRODUCT(F76:L76)),2)</f>
        <v>2.88</v>
      </c>
      <c r="O76" s="302"/>
      <c r="P76" s="408"/>
      <c r="Q76" s="409"/>
      <c r="R76" s="89"/>
      <c r="S76" s="302"/>
      <c r="T76" s="302"/>
      <c r="U76" s="302"/>
      <c r="V76" s="302"/>
      <c r="W76" s="302"/>
      <c r="X76" s="302"/>
      <c r="Y76" s="302"/>
      <c r="Z76" s="302"/>
      <c r="AA76" s="302"/>
    </row>
    <row r="77" spans="1:27" s="219" customFormat="1">
      <c r="A77" s="442"/>
      <c r="B77" s="12"/>
      <c r="C77" s="12"/>
      <c r="D77" s="225"/>
      <c r="E77" s="12"/>
      <c r="F77" s="221">
        <v>2.8</v>
      </c>
      <c r="G77" s="216" t="s">
        <v>25759</v>
      </c>
      <c r="H77" s="231"/>
      <c r="I77" s="216" t="s">
        <v>25759</v>
      </c>
      <c r="J77" s="216">
        <v>1.55</v>
      </c>
      <c r="K77" s="216" t="s">
        <v>25759</v>
      </c>
      <c r="L77" s="216">
        <v>1</v>
      </c>
      <c r="M77" s="217" t="s">
        <v>44</v>
      </c>
      <c r="N77" s="443">
        <f t="shared" si="19"/>
        <v>4.34</v>
      </c>
      <c r="O77" s="302"/>
      <c r="P77" s="408"/>
      <c r="Q77" s="409"/>
      <c r="R77" s="89"/>
      <c r="S77" s="302"/>
      <c r="T77" s="302"/>
      <c r="U77" s="302"/>
      <c r="V77" s="302"/>
      <c r="W77" s="302"/>
      <c r="X77" s="302"/>
      <c r="Y77" s="302"/>
      <c r="Z77" s="302"/>
      <c r="AA77" s="302"/>
    </row>
    <row r="78" spans="1:27" s="219" customFormat="1">
      <c r="A78" s="442"/>
      <c r="B78" s="12"/>
      <c r="C78" s="12"/>
      <c r="D78" s="243" t="s">
        <v>25770</v>
      </c>
      <c r="E78" s="244"/>
      <c r="F78" s="245">
        <v>0.8</v>
      </c>
      <c r="G78" s="246" t="s">
        <v>25759</v>
      </c>
      <c r="H78" s="247"/>
      <c r="I78" s="246" t="s">
        <v>25759</v>
      </c>
      <c r="J78" s="246">
        <v>1.55</v>
      </c>
      <c r="K78" s="246" t="s">
        <v>25759</v>
      </c>
      <c r="L78" s="246">
        <v>-1</v>
      </c>
      <c r="M78" s="248" t="s">
        <v>44</v>
      </c>
      <c r="N78" s="449">
        <f t="shared" si="19"/>
        <v>-1.24</v>
      </c>
      <c r="O78" s="302"/>
      <c r="P78" s="408"/>
      <c r="Q78" s="409"/>
      <c r="R78" s="89"/>
      <c r="S78" s="302"/>
      <c r="T78" s="302"/>
      <c r="U78" s="302"/>
      <c r="V78" s="302"/>
      <c r="W78" s="302"/>
      <c r="X78" s="302"/>
      <c r="Y78" s="302"/>
      <c r="Z78" s="302"/>
      <c r="AA78" s="302"/>
    </row>
    <row r="79" spans="1:27" s="219" customFormat="1">
      <c r="A79" s="442"/>
      <c r="B79" s="12"/>
      <c r="C79" s="12"/>
      <c r="D79" s="225" t="s">
        <v>25774</v>
      </c>
      <c r="E79" s="12"/>
      <c r="F79" s="221">
        <v>0.96</v>
      </c>
      <c r="G79" s="216" t="s">
        <v>25759</v>
      </c>
      <c r="H79" s="231"/>
      <c r="I79" s="216" t="s">
        <v>25759</v>
      </c>
      <c r="J79" s="216">
        <v>1.55</v>
      </c>
      <c r="K79" s="216" t="s">
        <v>25759</v>
      </c>
      <c r="L79" s="216">
        <v>2</v>
      </c>
      <c r="M79" s="217" t="s">
        <v>44</v>
      </c>
      <c r="N79" s="443">
        <f t="shared" si="19"/>
        <v>2.97</v>
      </c>
      <c r="O79" s="302"/>
      <c r="P79" s="408"/>
      <c r="Q79" s="409"/>
      <c r="R79" s="89"/>
      <c r="S79" s="302"/>
      <c r="T79" s="302"/>
      <c r="U79" s="302"/>
      <c r="V79" s="302"/>
      <c r="W79" s="302"/>
      <c r="X79" s="302"/>
      <c r="Y79" s="302"/>
      <c r="Z79" s="302"/>
      <c r="AA79" s="302"/>
    </row>
    <row r="80" spans="1:27" s="219" customFormat="1">
      <c r="A80" s="442"/>
      <c r="B80" s="12"/>
      <c r="C80" s="12"/>
      <c r="D80" s="243" t="s">
        <v>25770</v>
      </c>
      <c r="E80" s="244"/>
      <c r="F80" s="245">
        <v>0.8</v>
      </c>
      <c r="G80" s="246" t="s">
        <v>25759</v>
      </c>
      <c r="H80" s="247"/>
      <c r="I80" s="246" t="s">
        <v>25759</v>
      </c>
      <c r="J80" s="246">
        <v>1.55</v>
      </c>
      <c r="K80" s="246" t="s">
        <v>25759</v>
      </c>
      <c r="L80" s="246">
        <v>-1</v>
      </c>
      <c r="M80" s="248" t="s">
        <v>44</v>
      </c>
      <c r="N80" s="449">
        <f t="shared" ref="N80" si="20">TRUNC((PRODUCT(F80:L80)),2)</f>
        <v>-1.24</v>
      </c>
      <c r="O80" s="302"/>
      <c r="P80" s="408"/>
      <c r="Q80" s="409"/>
      <c r="R80" s="89"/>
      <c r="S80" s="302"/>
      <c r="T80" s="302"/>
      <c r="U80" s="302"/>
      <c r="V80" s="302"/>
      <c r="W80" s="302"/>
      <c r="X80" s="302"/>
      <c r="Y80" s="302"/>
      <c r="Z80" s="302"/>
      <c r="AA80" s="302"/>
    </row>
    <row r="81" spans="1:27" s="219" customFormat="1">
      <c r="A81" s="442"/>
      <c r="B81" s="12"/>
      <c r="C81" s="12"/>
      <c r="D81" s="225" t="s">
        <v>25775</v>
      </c>
      <c r="E81" s="12"/>
      <c r="F81" s="221">
        <v>4.45</v>
      </c>
      <c r="G81" s="216" t="s">
        <v>25759</v>
      </c>
      <c r="H81" s="231"/>
      <c r="I81" s="216" t="s">
        <v>25759</v>
      </c>
      <c r="J81" s="216">
        <v>1.55</v>
      </c>
      <c r="K81" s="216" t="s">
        <v>25759</v>
      </c>
      <c r="L81" s="216">
        <v>1</v>
      </c>
      <c r="M81" s="217" t="s">
        <v>44</v>
      </c>
      <c r="N81" s="443">
        <f t="shared" ref="N81:N82" si="21">TRUNC((PRODUCT(F81:L81)),2)</f>
        <v>6.89</v>
      </c>
      <c r="O81" s="302"/>
      <c r="P81" s="408"/>
      <c r="Q81" s="409"/>
      <c r="R81" s="89"/>
      <c r="S81" s="302"/>
      <c r="T81" s="302"/>
      <c r="U81" s="302"/>
      <c r="V81" s="302"/>
      <c r="W81" s="302"/>
      <c r="X81" s="302"/>
      <c r="Y81" s="302"/>
      <c r="Z81" s="302"/>
      <c r="AA81" s="302"/>
    </row>
    <row r="82" spans="1:27" s="219" customFormat="1">
      <c r="A82" s="442"/>
      <c r="B82" s="12"/>
      <c r="C82" s="12"/>
      <c r="D82" s="225"/>
      <c r="E82" s="12"/>
      <c r="F82" s="221">
        <v>2</v>
      </c>
      <c r="G82" s="216" t="s">
        <v>25759</v>
      </c>
      <c r="H82" s="231"/>
      <c r="I82" s="216" t="s">
        <v>25759</v>
      </c>
      <c r="J82" s="216">
        <v>1.55</v>
      </c>
      <c r="K82" s="216" t="s">
        <v>25759</v>
      </c>
      <c r="L82" s="216">
        <v>2</v>
      </c>
      <c r="M82" s="217" t="s">
        <v>44</v>
      </c>
      <c r="N82" s="443">
        <f t="shared" si="21"/>
        <v>6.2</v>
      </c>
      <c r="O82" s="302"/>
      <c r="P82" s="408"/>
      <c r="Q82" s="409"/>
      <c r="R82" s="89"/>
      <c r="S82" s="302"/>
      <c r="T82" s="302"/>
      <c r="U82" s="302"/>
      <c r="V82" s="302"/>
      <c r="W82" s="302"/>
      <c r="X82" s="302"/>
      <c r="Y82" s="302"/>
      <c r="Z82" s="302"/>
      <c r="AA82" s="302"/>
    </row>
    <row r="83" spans="1:27" s="219" customFormat="1">
      <c r="A83" s="442"/>
      <c r="B83" s="12"/>
      <c r="C83" s="12"/>
      <c r="D83" s="243" t="s">
        <v>25770</v>
      </c>
      <c r="E83" s="244"/>
      <c r="F83" s="245">
        <v>0.8</v>
      </c>
      <c r="G83" s="246" t="s">
        <v>25759</v>
      </c>
      <c r="H83" s="247"/>
      <c r="I83" s="246" t="s">
        <v>25759</v>
      </c>
      <c r="J83" s="246">
        <v>1.55</v>
      </c>
      <c r="K83" s="246" t="s">
        <v>25759</v>
      </c>
      <c r="L83" s="246">
        <v>-1</v>
      </c>
      <c r="M83" s="248" t="s">
        <v>44</v>
      </c>
      <c r="N83" s="449">
        <f t="shared" ref="N83:N87" si="22">TRUNC((PRODUCT(F83:L83)),2)</f>
        <v>-1.24</v>
      </c>
      <c r="O83" s="302"/>
      <c r="P83" s="408"/>
      <c r="Q83" s="409"/>
      <c r="R83" s="89"/>
      <c r="S83" s="302"/>
      <c r="T83" s="302"/>
      <c r="U83" s="302"/>
      <c r="V83" s="302"/>
      <c r="W83" s="302"/>
      <c r="X83" s="302"/>
      <c r="Y83" s="302"/>
      <c r="Z83" s="302"/>
      <c r="AA83" s="302"/>
    </row>
    <row r="84" spans="1:27" s="219" customFormat="1">
      <c r="A84" s="442"/>
      <c r="B84" s="12"/>
      <c r="C84" s="12"/>
      <c r="D84" s="225" t="s">
        <v>25776</v>
      </c>
      <c r="E84" s="12"/>
      <c r="F84" s="221">
        <v>4.4800000000000004</v>
      </c>
      <c r="G84" s="216" t="s">
        <v>25759</v>
      </c>
      <c r="H84" s="231"/>
      <c r="I84" s="216" t="s">
        <v>25759</v>
      </c>
      <c r="J84" s="216">
        <v>2.2999999999999998</v>
      </c>
      <c r="K84" s="216" t="s">
        <v>25759</v>
      </c>
      <c r="L84" s="216">
        <v>2</v>
      </c>
      <c r="M84" s="217" t="s">
        <v>44</v>
      </c>
      <c r="N84" s="443">
        <f t="shared" si="22"/>
        <v>20.6</v>
      </c>
      <c r="O84" s="302"/>
      <c r="P84" s="408"/>
      <c r="Q84" s="409"/>
      <c r="R84" s="89"/>
      <c r="S84" s="302"/>
      <c r="T84" s="302"/>
      <c r="U84" s="302"/>
      <c r="V84" s="302"/>
      <c r="W84" s="302"/>
      <c r="X84" s="302"/>
      <c r="Y84" s="302"/>
      <c r="Z84" s="302"/>
      <c r="AA84" s="302"/>
    </row>
    <row r="85" spans="1:27" s="219" customFormat="1">
      <c r="A85" s="442"/>
      <c r="B85" s="12"/>
      <c r="C85" s="12"/>
      <c r="D85" s="225"/>
      <c r="E85" s="12"/>
      <c r="F85" s="221">
        <v>3.5</v>
      </c>
      <c r="G85" s="216" t="s">
        <v>25759</v>
      </c>
      <c r="H85" s="231"/>
      <c r="I85" s="216" t="s">
        <v>25759</v>
      </c>
      <c r="J85" s="216">
        <v>2.2999999999999998</v>
      </c>
      <c r="K85" s="216" t="s">
        <v>25759</v>
      </c>
      <c r="L85" s="216">
        <v>1</v>
      </c>
      <c r="M85" s="217" t="s">
        <v>44</v>
      </c>
      <c r="N85" s="443">
        <f t="shared" si="22"/>
        <v>8.0500000000000007</v>
      </c>
      <c r="O85" s="302"/>
      <c r="P85" s="408"/>
      <c r="Q85" s="409"/>
      <c r="R85" s="89"/>
      <c r="S85" s="302"/>
      <c r="T85" s="302"/>
      <c r="U85" s="302"/>
      <c r="V85" s="302"/>
      <c r="W85" s="302"/>
      <c r="X85" s="302"/>
      <c r="Y85" s="302"/>
      <c r="Z85" s="302"/>
      <c r="AA85" s="302"/>
    </row>
    <row r="86" spans="1:27" s="219" customFormat="1">
      <c r="A86" s="442"/>
      <c r="B86" s="12"/>
      <c r="C86" s="12"/>
      <c r="D86" s="243" t="s">
        <v>25770</v>
      </c>
      <c r="E86" s="244"/>
      <c r="F86" s="245">
        <v>0.8</v>
      </c>
      <c r="G86" s="246" t="s">
        <v>25759</v>
      </c>
      <c r="H86" s="247"/>
      <c r="I86" s="246" t="s">
        <v>25759</v>
      </c>
      <c r="J86" s="246">
        <v>1.55</v>
      </c>
      <c r="K86" s="246" t="s">
        <v>25759</v>
      </c>
      <c r="L86" s="246">
        <v>-1</v>
      </c>
      <c r="M86" s="248" t="s">
        <v>44</v>
      </c>
      <c r="N86" s="449">
        <f t="shared" ref="N86" si="23">TRUNC((PRODUCT(F86:L86)),2)</f>
        <v>-1.24</v>
      </c>
      <c r="O86" s="302"/>
      <c r="P86" s="408"/>
      <c r="Q86" s="409"/>
      <c r="R86" s="89"/>
      <c r="S86" s="302"/>
      <c r="T86" s="302"/>
      <c r="U86" s="302"/>
      <c r="V86" s="302"/>
      <c r="W86" s="302"/>
      <c r="X86" s="302"/>
      <c r="Y86" s="302"/>
      <c r="Z86" s="302"/>
      <c r="AA86" s="302"/>
    </row>
    <row r="87" spans="1:27" s="219" customFormat="1">
      <c r="A87" s="442"/>
      <c r="B87" s="12"/>
      <c r="C87" s="12"/>
      <c r="D87" s="225" t="s">
        <v>25777</v>
      </c>
      <c r="E87" s="12"/>
      <c r="F87" s="221">
        <v>6</v>
      </c>
      <c r="G87" s="216" t="s">
        <v>25759</v>
      </c>
      <c r="H87" s="231"/>
      <c r="I87" s="216" t="s">
        <v>25759</v>
      </c>
      <c r="J87" s="216">
        <v>1.55</v>
      </c>
      <c r="K87" s="216" t="s">
        <v>25759</v>
      </c>
      <c r="L87" s="216">
        <v>2</v>
      </c>
      <c r="M87" s="217" t="s">
        <v>44</v>
      </c>
      <c r="N87" s="443">
        <f t="shared" si="22"/>
        <v>18.600000000000001</v>
      </c>
      <c r="O87" s="302"/>
      <c r="P87" s="408"/>
      <c r="Q87" s="409"/>
      <c r="R87" s="89"/>
      <c r="S87" s="302"/>
      <c r="T87" s="302"/>
      <c r="U87" s="302"/>
      <c r="V87" s="302"/>
      <c r="W87" s="302"/>
      <c r="X87" s="302"/>
      <c r="Y87" s="302"/>
      <c r="Z87" s="302"/>
      <c r="AA87" s="302"/>
    </row>
    <row r="88" spans="1:27" s="219" customFormat="1">
      <c r="A88" s="442"/>
      <c r="B88" s="12"/>
      <c r="C88" s="12"/>
      <c r="D88" s="225"/>
      <c r="E88" s="12"/>
      <c r="F88" s="221">
        <v>7</v>
      </c>
      <c r="G88" s="216" t="s">
        <v>25759</v>
      </c>
      <c r="H88" s="231"/>
      <c r="I88" s="216" t="s">
        <v>25759</v>
      </c>
      <c r="J88" s="216">
        <v>1.55</v>
      </c>
      <c r="K88" s="216" t="s">
        <v>25759</v>
      </c>
      <c r="L88" s="216">
        <v>2</v>
      </c>
      <c r="M88" s="217" t="s">
        <v>44</v>
      </c>
      <c r="N88" s="443">
        <f t="shared" ref="N88:N91" si="24">TRUNC((PRODUCT(F88:L88)),2)</f>
        <v>21.7</v>
      </c>
      <c r="O88" s="302"/>
      <c r="P88" s="408"/>
      <c r="Q88" s="409"/>
      <c r="R88" s="89"/>
      <c r="S88" s="302"/>
      <c r="T88" s="302"/>
      <c r="U88" s="302"/>
      <c r="V88" s="302"/>
      <c r="W88" s="302"/>
      <c r="X88" s="302"/>
      <c r="Y88" s="302"/>
      <c r="Z88" s="302"/>
      <c r="AA88" s="302"/>
    </row>
    <row r="89" spans="1:27" s="219" customFormat="1">
      <c r="A89" s="442"/>
      <c r="B89" s="12"/>
      <c r="C89" s="12"/>
      <c r="D89" s="243" t="s">
        <v>25770</v>
      </c>
      <c r="E89" s="244"/>
      <c r="F89" s="245">
        <v>0.8</v>
      </c>
      <c r="G89" s="246" t="s">
        <v>25759</v>
      </c>
      <c r="H89" s="247"/>
      <c r="I89" s="246" t="s">
        <v>25759</v>
      </c>
      <c r="J89" s="246">
        <v>1.55</v>
      </c>
      <c r="K89" s="246" t="s">
        <v>25759</v>
      </c>
      <c r="L89" s="246">
        <v>-1</v>
      </c>
      <c r="M89" s="248" t="s">
        <v>44</v>
      </c>
      <c r="N89" s="449">
        <f t="shared" si="24"/>
        <v>-1.24</v>
      </c>
      <c r="O89" s="302"/>
      <c r="P89" s="408"/>
      <c r="Q89" s="409"/>
      <c r="R89" s="89"/>
      <c r="S89" s="302"/>
      <c r="T89" s="302"/>
      <c r="U89" s="302"/>
      <c r="V89" s="302"/>
      <c r="W89" s="302"/>
      <c r="X89" s="302"/>
      <c r="Y89" s="302"/>
      <c r="Z89" s="302"/>
      <c r="AA89" s="302"/>
    </row>
    <row r="90" spans="1:27" s="219" customFormat="1">
      <c r="A90" s="442"/>
      <c r="B90" s="12"/>
      <c r="C90" s="12"/>
      <c r="D90" s="243" t="s">
        <v>25771</v>
      </c>
      <c r="E90" s="244"/>
      <c r="F90" s="245">
        <v>1.9</v>
      </c>
      <c r="G90" s="246" t="s">
        <v>25759</v>
      </c>
      <c r="H90" s="247"/>
      <c r="I90" s="246" t="s">
        <v>25759</v>
      </c>
      <c r="J90" s="246">
        <f>1.55-1.1</f>
        <v>0.45</v>
      </c>
      <c r="K90" s="246" t="s">
        <v>25759</v>
      </c>
      <c r="L90" s="246">
        <v>-2</v>
      </c>
      <c r="M90" s="248" t="s">
        <v>44</v>
      </c>
      <c r="N90" s="449">
        <f t="shared" si="24"/>
        <v>-1.71</v>
      </c>
      <c r="O90" s="302"/>
      <c r="P90" s="408"/>
      <c r="Q90" s="409"/>
      <c r="R90" s="89"/>
      <c r="S90" s="302"/>
      <c r="T90" s="302"/>
      <c r="U90" s="302"/>
      <c r="V90" s="302"/>
      <c r="W90" s="302"/>
      <c r="X90" s="302"/>
      <c r="Y90" s="302"/>
      <c r="Z90" s="302"/>
      <c r="AA90" s="302"/>
    </row>
    <row r="91" spans="1:27" s="219" customFormat="1">
      <c r="A91" s="442"/>
      <c r="B91" s="12"/>
      <c r="C91" s="12"/>
      <c r="D91" s="225" t="s">
        <v>25778</v>
      </c>
      <c r="E91" s="12"/>
      <c r="F91" s="221">
        <v>6</v>
      </c>
      <c r="G91" s="216" t="s">
        <v>25759</v>
      </c>
      <c r="H91" s="231"/>
      <c r="I91" s="216" t="s">
        <v>25759</v>
      </c>
      <c r="J91" s="216">
        <v>1.55</v>
      </c>
      <c r="K91" s="216" t="s">
        <v>25759</v>
      </c>
      <c r="L91" s="216">
        <v>2</v>
      </c>
      <c r="M91" s="217" t="s">
        <v>44</v>
      </c>
      <c r="N91" s="443">
        <f t="shared" si="24"/>
        <v>18.600000000000001</v>
      </c>
      <c r="O91" s="302"/>
      <c r="P91" s="408"/>
      <c r="Q91" s="409"/>
      <c r="R91" s="89"/>
      <c r="S91" s="302"/>
      <c r="T91" s="302"/>
      <c r="U91" s="302"/>
      <c r="V91" s="302"/>
      <c r="W91" s="302"/>
      <c r="X91" s="302"/>
      <c r="Y91" s="302"/>
      <c r="Z91" s="302"/>
      <c r="AA91" s="302"/>
    </row>
    <row r="92" spans="1:27" s="219" customFormat="1">
      <c r="A92" s="442"/>
      <c r="B92" s="12"/>
      <c r="C92" s="12"/>
      <c r="D92" s="225"/>
      <c r="E92" s="12"/>
      <c r="F92" s="221">
        <v>7</v>
      </c>
      <c r="G92" s="216" t="s">
        <v>25759</v>
      </c>
      <c r="H92" s="231"/>
      <c r="I92" s="216" t="s">
        <v>25759</v>
      </c>
      <c r="J92" s="216">
        <v>1.55</v>
      </c>
      <c r="K92" s="216" t="s">
        <v>25759</v>
      </c>
      <c r="L92" s="216">
        <v>2</v>
      </c>
      <c r="M92" s="217" t="s">
        <v>44</v>
      </c>
      <c r="N92" s="443">
        <f t="shared" ref="N92:N95" si="25">TRUNC((PRODUCT(F92:L92)),2)</f>
        <v>21.7</v>
      </c>
      <c r="O92" s="302"/>
      <c r="P92" s="408"/>
      <c r="Q92" s="409"/>
      <c r="R92" s="89"/>
      <c r="S92" s="302"/>
      <c r="T92" s="302"/>
      <c r="U92" s="302"/>
      <c r="V92" s="302"/>
      <c r="W92" s="302"/>
      <c r="X92" s="302"/>
      <c r="Y92" s="302"/>
      <c r="Z92" s="302"/>
      <c r="AA92" s="302"/>
    </row>
    <row r="93" spans="1:27" s="219" customFormat="1">
      <c r="A93" s="442"/>
      <c r="B93" s="12"/>
      <c r="C93" s="12"/>
      <c r="D93" s="243" t="s">
        <v>25770</v>
      </c>
      <c r="E93" s="244"/>
      <c r="F93" s="245">
        <v>0.8</v>
      </c>
      <c r="G93" s="246" t="s">
        <v>25759</v>
      </c>
      <c r="H93" s="247"/>
      <c r="I93" s="246" t="s">
        <v>25759</v>
      </c>
      <c r="J93" s="246">
        <v>1.55</v>
      </c>
      <c r="K93" s="246" t="s">
        <v>25759</v>
      </c>
      <c r="L93" s="246">
        <v>-1</v>
      </c>
      <c r="M93" s="248" t="s">
        <v>44</v>
      </c>
      <c r="N93" s="449">
        <f t="shared" si="25"/>
        <v>-1.24</v>
      </c>
      <c r="O93" s="302"/>
      <c r="P93" s="408"/>
      <c r="Q93" s="409"/>
      <c r="R93" s="89"/>
      <c r="S93" s="302"/>
      <c r="T93" s="302"/>
      <c r="U93" s="302"/>
      <c r="V93" s="302"/>
      <c r="W93" s="302"/>
      <c r="X93" s="302"/>
      <c r="Y93" s="302"/>
      <c r="Z93" s="302"/>
      <c r="AA93" s="302"/>
    </row>
    <row r="94" spans="1:27" s="219" customFormat="1">
      <c r="A94" s="442"/>
      <c r="B94" s="12"/>
      <c r="C94" s="12"/>
      <c r="D94" s="243" t="s">
        <v>25771</v>
      </c>
      <c r="E94" s="244"/>
      <c r="F94" s="245">
        <v>1.9</v>
      </c>
      <c r="G94" s="246" t="s">
        <v>25759</v>
      </c>
      <c r="H94" s="247"/>
      <c r="I94" s="246" t="s">
        <v>25759</v>
      </c>
      <c r="J94" s="246">
        <f>1.55-1.1</f>
        <v>0.45</v>
      </c>
      <c r="K94" s="246" t="s">
        <v>25759</v>
      </c>
      <c r="L94" s="246">
        <v>-2</v>
      </c>
      <c r="M94" s="248" t="s">
        <v>44</v>
      </c>
      <c r="N94" s="449">
        <f t="shared" si="25"/>
        <v>-1.71</v>
      </c>
      <c r="O94" s="302"/>
      <c r="P94" s="408"/>
      <c r="Q94" s="409"/>
      <c r="R94" s="89"/>
      <c r="S94" s="302"/>
      <c r="T94" s="302"/>
      <c r="U94" s="302"/>
      <c r="V94" s="302"/>
      <c r="W94" s="302"/>
      <c r="X94" s="302"/>
      <c r="Y94" s="302"/>
      <c r="Z94" s="302"/>
      <c r="AA94" s="302"/>
    </row>
    <row r="95" spans="1:27" s="219" customFormat="1">
      <c r="A95" s="442"/>
      <c r="B95" s="12"/>
      <c r="C95" s="12"/>
      <c r="D95" s="225" t="s">
        <v>25779</v>
      </c>
      <c r="E95" s="12"/>
      <c r="F95" s="221">
        <v>6</v>
      </c>
      <c r="G95" s="216" t="s">
        <v>25759</v>
      </c>
      <c r="H95" s="231"/>
      <c r="I95" s="216" t="s">
        <v>25759</v>
      </c>
      <c r="J95" s="216">
        <v>1.55</v>
      </c>
      <c r="K95" s="216" t="s">
        <v>25759</v>
      </c>
      <c r="L95" s="216">
        <v>2</v>
      </c>
      <c r="M95" s="217" t="s">
        <v>44</v>
      </c>
      <c r="N95" s="443">
        <f t="shared" si="25"/>
        <v>18.600000000000001</v>
      </c>
      <c r="O95" s="302"/>
      <c r="P95" s="408"/>
      <c r="Q95" s="409"/>
      <c r="R95" s="89"/>
      <c r="S95" s="302"/>
      <c r="T95" s="302"/>
      <c r="U95" s="302"/>
      <c r="V95" s="302"/>
      <c r="W95" s="302"/>
      <c r="X95" s="302"/>
      <c r="Y95" s="302"/>
      <c r="Z95" s="302"/>
      <c r="AA95" s="302"/>
    </row>
    <row r="96" spans="1:27" s="219" customFormat="1">
      <c r="A96" s="442"/>
      <c r="B96" s="12"/>
      <c r="C96" s="12"/>
      <c r="D96" s="225"/>
      <c r="E96" s="12"/>
      <c r="F96" s="221">
        <v>6</v>
      </c>
      <c r="G96" s="216" t="s">
        <v>25759</v>
      </c>
      <c r="H96" s="231"/>
      <c r="I96" s="216" t="s">
        <v>25759</v>
      </c>
      <c r="J96" s="216">
        <v>1.55</v>
      </c>
      <c r="K96" s="216" t="s">
        <v>25759</v>
      </c>
      <c r="L96" s="216">
        <v>2</v>
      </c>
      <c r="M96" s="217" t="s">
        <v>44</v>
      </c>
      <c r="N96" s="443">
        <f t="shared" ref="N96:N99" si="26">TRUNC((PRODUCT(F96:L96)),2)</f>
        <v>18.600000000000001</v>
      </c>
      <c r="O96" s="302"/>
      <c r="P96" s="408"/>
      <c r="Q96" s="409"/>
      <c r="R96" s="89"/>
      <c r="S96" s="302"/>
      <c r="T96" s="302"/>
      <c r="U96" s="302"/>
      <c r="V96" s="302"/>
      <c r="W96" s="302"/>
      <c r="X96" s="302"/>
      <c r="Y96" s="302"/>
      <c r="Z96" s="302"/>
      <c r="AA96" s="302"/>
    </row>
    <row r="97" spans="1:27" s="219" customFormat="1">
      <c r="A97" s="442"/>
      <c r="B97" s="12"/>
      <c r="C97" s="12"/>
      <c r="D97" s="243" t="s">
        <v>25770</v>
      </c>
      <c r="E97" s="244"/>
      <c r="F97" s="245">
        <v>0.8</v>
      </c>
      <c r="G97" s="246" t="s">
        <v>25759</v>
      </c>
      <c r="H97" s="247"/>
      <c r="I97" s="246" t="s">
        <v>25759</v>
      </c>
      <c r="J97" s="246">
        <v>1.55</v>
      </c>
      <c r="K97" s="246" t="s">
        <v>25759</v>
      </c>
      <c r="L97" s="246">
        <v>-1</v>
      </c>
      <c r="M97" s="248" t="s">
        <v>44</v>
      </c>
      <c r="N97" s="449">
        <f t="shared" si="26"/>
        <v>-1.24</v>
      </c>
      <c r="O97" s="302"/>
      <c r="P97" s="408"/>
      <c r="Q97" s="409"/>
      <c r="R97" s="89"/>
      <c r="S97" s="302"/>
      <c r="T97" s="302"/>
      <c r="U97" s="302"/>
      <c r="V97" s="302"/>
      <c r="W97" s="302"/>
      <c r="X97" s="302"/>
      <c r="Y97" s="302"/>
      <c r="Z97" s="302"/>
      <c r="AA97" s="302"/>
    </row>
    <row r="98" spans="1:27" s="219" customFormat="1">
      <c r="A98" s="442"/>
      <c r="B98" s="12"/>
      <c r="C98" s="12"/>
      <c r="D98" s="243" t="s">
        <v>25771</v>
      </c>
      <c r="E98" s="244"/>
      <c r="F98" s="245">
        <v>1.9</v>
      </c>
      <c r="G98" s="246" t="s">
        <v>25759</v>
      </c>
      <c r="H98" s="247"/>
      <c r="I98" s="246" t="s">
        <v>25759</v>
      </c>
      <c r="J98" s="246">
        <f>1.55-1.1</f>
        <v>0.45</v>
      </c>
      <c r="K98" s="246" t="s">
        <v>25759</v>
      </c>
      <c r="L98" s="246">
        <v>-2</v>
      </c>
      <c r="M98" s="248" t="s">
        <v>44</v>
      </c>
      <c r="N98" s="449">
        <f t="shared" si="26"/>
        <v>-1.71</v>
      </c>
      <c r="O98" s="302"/>
      <c r="P98" s="408"/>
      <c r="Q98" s="409"/>
      <c r="R98" s="89"/>
      <c r="S98" s="302"/>
      <c r="T98" s="302"/>
      <c r="U98" s="302"/>
      <c r="V98" s="302"/>
      <c r="W98" s="302"/>
      <c r="X98" s="302"/>
      <c r="Y98" s="302"/>
      <c r="Z98" s="302"/>
      <c r="AA98" s="302"/>
    </row>
    <row r="99" spans="1:27" s="219" customFormat="1">
      <c r="A99" s="442"/>
      <c r="B99" s="12"/>
      <c r="C99" s="12"/>
      <c r="D99" s="225" t="s">
        <v>25780</v>
      </c>
      <c r="E99" s="12"/>
      <c r="F99" s="221">
        <v>6.12</v>
      </c>
      <c r="G99" s="216" t="s">
        <v>25759</v>
      </c>
      <c r="H99" s="231"/>
      <c r="I99" s="216" t="s">
        <v>25759</v>
      </c>
      <c r="J99" s="216">
        <v>1.55</v>
      </c>
      <c r="K99" s="216" t="s">
        <v>25759</v>
      </c>
      <c r="L99" s="216">
        <v>1</v>
      </c>
      <c r="M99" s="217" t="s">
        <v>44</v>
      </c>
      <c r="N99" s="443">
        <f t="shared" si="26"/>
        <v>9.48</v>
      </c>
      <c r="O99" s="302"/>
      <c r="P99" s="408"/>
      <c r="Q99" s="409"/>
      <c r="R99" s="89"/>
      <c r="S99" s="302"/>
      <c r="T99" s="302"/>
      <c r="U99" s="302"/>
      <c r="V99" s="302"/>
      <c r="W99" s="302"/>
      <c r="X99" s="302"/>
      <c r="Y99" s="302"/>
      <c r="Z99" s="302"/>
      <c r="AA99" s="302"/>
    </row>
    <row r="100" spans="1:27" s="219" customFormat="1">
      <c r="A100" s="442"/>
      <c r="B100" s="12"/>
      <c r="C100" s="12"/>
      <c r="D100" s="225"/>
      <c r="E100" s="12"/>
      <c r="F100" s="221">
        <v>4.45</v>
      </c>
      <c r="G100" s="216" t="s">
        <v>25759</v>
      </c>
      <c r="H100" s="231"/>
      <c r="I100" s="216" t="s">
        <v>25759</v>
      </c>
      <c r="J100" s="216">
        <v>1.55</v>
      </c>
      <c r="K100" s="216" t="s">
        <v>25759</v>
      </c>
      <c r="L100" s="216">
        <v>1</v>
      </c>
      <c r="M100" s="217" t="s">
        <v>44</v>
      </c>
      <c r="N100" s="443">
        <f t="shared" ref="N100:N103" si="27">TRUNC((PRODUCT(F100:L100)),2)</f>
        <v>6.89</v>
      </c>
      <c r="O100" s="302"/>
      <c r="P100" s="408"/>
      <c r="Q100" s="409"/>
      <c r="R100" s="89"/>
      <c r="S100" s="302"/>
      <c r="T100" s="302"/>
      <c r="U100" s="302"/>
      <c r="V100" s="302"/>
      <c r="W100" s="302"/>
      <c r="X100" s="302"/>
      <c r="Y100" s="302"/>
      <c r="Z100" s="302"/>
      <c r="AA100" s="302"/>
    </row>
    <row r="101" spans="1:27" s="259" customFormat="1">
      <c r="A101" s="442"/>
      <c r="B101" s="12"/>
      <c r="C101" s="12"/>
      <c r="D101" s="225"/>
      <c r="E101" s="12"/>
      <c r="F101" s="221">
        <f>4.45-2.7</f>
        <v>1.75</v>
      </c>
      <c r="G101" s="216" t="s">
        <v>25759</v>
      </c>
      <c r="H101" s="231"/>
      <c r="I101" s="216" t="s">
        <v>25759</v>
      </c>
      <c r="J101" s="216">
        <v>1.55</v>
      </c>
      <c r="K101" s="216" t="s">
        <v>25759</v>
      </c>
      <c r="L101" s="216">
        <v>1</v>
      </c>
      <c r="M101" s="217" t="s">
        <v>44</v>
      </c>
      <c r="N101" s="443">
        <f t="shared" ref="N101" si="28">TRUNC((PRODUCT(F101:L101)),2)</f>
        <v>2.71</v>
      </c>
      <c r="O101" s="302"/>
      <c r="P101" s="408"/>
      <c r="Q101" s="409"/>
      <c r="R101" s="89"/>
      <c r="S101" s="302"/>
      <c r="T101" s="302"/>
      <c r="U101" s="302"/>
      <c r="V101" s="302"/>
      <c r="W101" s="302"/>
      <c r="X101" s="302"/>
      <c r="Y101" s="302"/>
      <c r="Z101" s="302"/>
      <c r="AA101" s="302"/>
    </row>
    <row r="102" spans="1:27" s="219" customFormat="1">
      <c r="A102" s="442"/>
      <c r="B102" s="12"/>
      <c r="C102" s="12"/>
      <c r="D102" s="243" t="s">
        <v>25771</v>
      </c>
      <c r="E102" s="244"/>
      <c r="F102" s="245">
        <v>0.95</v>
      </c>
      <c r="G102" s="246" t="s">
        <v>25759</v>
      </c>
      <c r="H102" s="247"/>
      <c r="I102" s="246" t="s">
        <v>25759</v>
      </c>
      <c r="J102" s="246">
        <f>1.55-1.1</f>
        <v>0.45</v>
      </c>
      <c r="K102" s="246" t="s">
        <v>25759</v>
      </c>
      <c r="L102" s="246">
        <v>-2</v>
      </c>
      <c r="M102" s="248" t="s">
        <v>44</v>
      </c>
      <c r="N102" s="449">
        <f t="shared" si="27"/>
        <v>-0.85</v>
      </c>
      <c r="O102" s="302"/>
      <c r="P102" s="408"/>
      <c r="Q102" s="409"/>
      <c r="R102" s="89"/>
      <c r="S102" s="302"/>
      <c r="T102" s="302"/>
      <c r="U102" s="302"/>
      <c r="V102" s="302"/>
      <c r="W102" s="302"/>
      <c r="X102" s="302"/>
      <c r="Y102" s="302"/>
      <c r="Z102" s="302"/>
      <c r="AA102" s="302"/>
    </row>
    <row r="103" spans="1:27" s="219" customFormat="1">
      <c r="A103" s="442"/>
      <c r="B103" s="12"/>
      <c r="C103" s="12"/>
      <c r="D103" s="225" t="s">
        <v>25781</v>
      </c>
      <c r="E103" s="12"/>
      <c r="F103" s="221">
        <v>14.28</v>
      </c>
      <c r="G103" s="216" t="s">
        <v>25759</v>
      </c>
      <c r="H103" s="231"/>
      <c r="I103" s="216" t="s">
        <v>25759</v>
      </c>
      <c r="J103" s="216">
        <v>1.55</v>
      </c>
      <c r="K103" s="216" t="s">
        <v>25759</v>
      </c>
      <c r="L103" s="216">
        <v>2</v>
      </c>
      <c r="M103" s="217" t="s">
        <v>44</v>
      </c>
      <c r="N103" s="443">
        <f t="shared" si="27"/>
        <v>44.26</v>
      </c>
      <c r="O103" s="302"/>
      <c r="P103" s="408"/>
      <c r="Q103" s="409"/>
      <c r="R103" s="89"/>
      <c r="S103" s="302"/>
      <c r="T103" s="302"/>
      <c r="U103" s="302"/>
      <c r="V103" s="302"/>
      <c r="W103" s="302"/>
      <c r="X103" s="302"/>
      <c r="Y103" s="302"/>
      <c r="Z103" s="302"/>
      <c r="AA103" s="302"/>
    </row>
    <row r="104" spans="1:27" s="219" customFormat="1">
      <c r="A104" s="442"/>
      <c r="B104" s="12"/>
      <c r="C104" s="12"/>
      <c r="D104" s="225"/>
      <c r="E104" s="12"/>
      <c r="F104" s="221">
        <v>2.02</v>
      </c>
      <c r="G104" s="216" t="s">
        <v>25759</v>
      </c>
      <c r="H104" s="231"/>
      <c r="I104" s="216" t="s">
        <v>25759</v>
      </c>
      <c r="J104" s="216">
        <v>1.55</v>
      </c>
      <c r="K104" s="216" t="s">
        <v>25759</v>
      </c>
      <c r="L104" s="216">
        <v>1</v>
      </c>
      <c r="M104" s="217" t="s">
        <v>44</v>
      </c>
      <c r="N104" s="443">
        <f t="shared" ref="N104:N105" si="29">TRUNC((PRODUCT(F104:L104)),2)</f>
        <v>3.13</v>
      </c>
      <c r="O104" s="302"/>
      <c r="P104" s="408"/>
      <c r="Q104" s="409"/>
      <c r="R104" s="89"/>
      <c r="S104" s="302"/>
      <c r="T104" s="302"/>
      <c r="U104" s="302"/>
      <c r="V104" s="302"/>
      <c r="W104" s="302"/>
      <c r="X104" s="302"/>
      <c r="Y104" s="302"/>
      <c r="Z104" s="302"/>
      <c r="AA104" s="302"/>
    </row>
    <row r="105" spans="1:27" s="219" customFormat="1">
      <c r="A105" s="442"/>
      <c r="B105" s="12"/>
      <c r="C105" s="12"/>
      <c r="D105" s="243" t="s">
        <v>25770</v>
      </c>
      <c r="E105" s="244"/>
      <c r="F105" s="245">
        <v>0.8</v>
      </c>
      <c r="G105" s="246" t="s">
        <v>25759</v>
      </c>
      <c r="H105" s="247"/>
      <c r="I105" s="246" t="s">
        <v>25759</v>
      </c>
      <c r="J105" s="246">
        <v>1.55</v>
      </c>
      <c r="K105" s="246" t="s">
        <v>25759</v>
      </c>
      <c r="L105" s="246">
        <v>-6</v>
      </c>
      <c r="M105" s="248" t="s">
        <v>44</v>
      </c>
      <c r="N105" s="449">
        <f t="shared" si="29"/>
        <v>-7.44</v>
      </c>
      <c r="O105" s="302"/>
      <c r="P105" s="408"/>
      <c r="Q105" s="409"/>
      <c r="R105" s="89"/>
      <c r="S105" s="302"/>
      <c r="T105" s="302"/>
      <c r="U105" s="302"/>
      <c r="V105" s="302"/>
      <c r="W105" s="302"/>
      <c r="X105" s="302"/>
      <c r="Y105" s="302"/>
      <c r="Z105" s="302"/>
      <c r="AA105" s="302"/>
    </row>
    <row r="106" spans="1:27" s="219" customFormat="1">
      <c r="A106" s="442"/>
      <c r="B106" s="12"/>
      <c r="C106" s="12"/>
      <c r="D106" s="225" t="s">
        <v>25783</v>
      </c>
      <c r="E106" s="12"/>
      <c r="F106" s="221">
        <v>1.4</v>
      </c>
      <c r="G106" s="216" t="s">
        <v>25759</v>
      </c>
      <c r="H106" s="231"/>
      <c r="I106" s="216" t="s">
        <v>25759</v>
      </c>
      <c r="J106" s="216">
        <v>1.55</v>
      </c>
      <c r="K106" s="216" t="s">
        <v>25759</v>
      </c>
      <c r="L106" s="216">
        <v>1</v>
      </c>
      <c r="M106" s="217" t="s">
        <v>44</v>
      </c>
      <c r="N106" s="443">
        <f t="shared" ref="N106:N108" si="30">TRUNC((PRODUCT(F106:L106)),2)</f>
        <v>2.17</v>
      </c>
      <c r="O106" s="302"/>
      <c r="P106" s="408"/>
      <c r="Q106" s="409"/>
      <c r="R106" s="89"/>
      <c r="S106" s="302"/>
      <c r="T106" s="302"/>
      <c r="U106" s="302"/>
      <c r="V106" s="302"/>
      <c r="W106" s="302"/>
      <c r="X106" s="302"/>
      <c r="Y106" s="302"/>
      <c r="Z106" s="302"/>
      <c r="AA106" s="302"/>
    </row>
    <row r="107" spans="1:27" s="219" customFormat="1">
      <c r="A107" s="442"/>
      <c r="B107" s="12"/>
      <c r="C107" s="12"/>
      <c r="D107" s="225"/>
      <c r="E107" s="12"/>
      <c r="F107" s="221">
        <v>1.84</v>
      </c>
      <c r="G107" s="216" t="s">
        <v>25759</v>
      </c>
      <c r="H107" s="231"/>
      <c r="I107" s="216" t="s">
        <v>25759</v>
      </c>
      <c r="J107" s="216">
        <v>1.55</v>
      </c>
      <c r="K107" s="216" t="s">
        <v>25759</v>
      </c>
      <c r="L107" s="216">
        <v>1</v>
      </c>
      <c r="M107" s="217" t="s">
        <v>44</v>
      </c>
      <c r="N107" s="443">
        <f t="shared" si="30"/>
        <v>2.85</v>
      </c>
      <c r="O107" s="302"/>
      <c r="P107" s="408"/>
      <c r="Q107" s="409"/>
      <c r="R107" s="89"/>
      <c r="S107" s="302"/>
      <c r="T107" s="302"/>
      <c r="U107" s="302"/>
      <c r="V107" s="302"/>
      <c r="W107" s="302"/>
      <c r="X107" s="302"/>
      <c r="Y107" s="302"/>
      <c r="Z107" s="302"/>
      <c r="AA107" s="302"/>
    </row>
    <row r="108" spans="1:27" s="219" customFormat="1">
      <c r="A108" s="442"/>
      <c r="B108" s="12"/>
      <c r="C108" s="12"/>
      <c r="D108" s="243" t="s">
        <v>25770</v>
      </c>
      <c r="E108" s="244"/>
      <c r="F108" s="245">
        <v>0.8</v>
      </c>
      <c r="G108" s="246" t="s">
        <v>25759</v>
      </c>
      <c r="H108" s="247"/>
      <c r="I108" s="246" t="s">
        <v>25759</v>
      </c>
      <c r="J108" s="246">
        <v>1.55</v>
      </c>
      <c r="K108" s="246" t="s">
        <v>25759</v>
      </c>
      <c r="L108" s="246">
        <v>-2</v>
      </c>
      <c r="M108" s="248" t="s">
        <v>44</v>
      </c>
      <c r="N108" s="449">
        <f t="shared" si="30"/>
        <v>-2.48</v>
      </c>
      <c r="O108" s="302"/>
      <c r="P108" s="408"/>
      <c r="Q108" s="409"/>
      <c r="R108" s="89"/>
      <c r="S108" s="302"/>
      <c r="T108" s="302"/>
      <c r="U108" s="302"/>
      <c r="V108" s="302"/>
      <c r="W108" s="302"/>
      <c r="X108" s="302"/>
      <c r="Y108" s="302"/>
      <c r="Z108" s="302"/>
      <c r="AA108" s="302"/>
    </row>
    <row r="109" spans="1:27" s="219" customFormat="1">
      <c r="A109" s="442"/>
      <c r="B109" s="12"/>
      <c r="C109" s="12"/>
      <c r="D109" s="225" t="s">
        <v>25916</v>
      </c>
      <c r="E109" s="12"/>
      <c r="F109" s="221">
        <v>4.26</v>
      </c>
      <c r="G109" s="216" t="s">
        <v>25759</v>
      </c>
      <c r="H109" s="231"/>
      <c r="I109" s="216" t="s">
        <v>25759</v>
      </c>
      <c r="J109" s="216">
        <v>1.55</v>
      </c>
      <c r="K109" s="216" t="s">
        <v>25759</v>
      </c>
      <c r="L109" s="216">
        <v>1</v>
      </c>
      <c r="M109" s="217" t="s">
        <v>44</v>
      </c>
      <c r="N109" s="443">
        <f t="shared" ref="N109:N110" si="31">TRUNC((PRODUCT(F109:L109)),2)</f>
        <v>6.6</v>
      </c>
      <c r="O109" s="302"/>
      <c r="P109" s="408"/>
      <c r="Q109" s="409"/>
      <c r="R109" s="89"/>
      <c r="S109" s="302"/>
      <c r="T109" s="302"/>
      <c r="U109" s="302"/>
      <c r="V109" s="302"/>
      <c r="W109" s="302"/>
      <c r="X109" s="302"/>
      <c r="Y109" s="302"/>
      <c r="Z109" s="302"/>
      <c r="AA109" s="302"/>
    </row>
    <row r="110" spans="1:27" s="219" customFormat="1">
      <c r="A110" s="442"/>
      <c r="B110" s="12"/>
      <c r="C110" s="12"/>
      <c r="D110" s="225"/>
      <c r="E110" s="12"/>
      <c r="F110" s="221">
        <v>1.44</v>
      </c>
      <c r="G110" s="216" t="s">
        <v>25759</v>
      </c>
      <c r="H110" s="231"/>
      <c r="I110" s="216" t="s">
        <v>25759</v>
      </c>
      <c r="J110" s="216">
        <v>1.55</v>
      </c>
      <c r="K110" s="216" t="s">
        <v>25759</v>
      </c>
      <c r="L110" s="216">
        <v>2</v>
      </c>
      <c r="M110" s="217" t="s">
        <v>44</v>
      </c>
      <c r="N110" s="443">
        <f t="shared" si="31"/>
        <v>4.46</v>
      </c>
      <c r="O110" s="302"/>
      <c r="P110" s="408"/>
      <c r="Q110" s="409"/>
      <c r="R110" s="89"/>
      <c r="S110" s="302"/>
      <c r="T110" s="302"/>
      <c r="U110" s="302"/>
      <c r="V110" s="302"/>
      <c r="W110" s="302"/>
      <c r="X110" s="302"/>
      <c r="Y110" s="302"/>
      <c r="Z110" s="302"/>
      <c r="AA110" s="302"/>
    </row>
    <row r="111" spans="1:27" s="219" customFormat="1">
      <c r="A111" s="442"/>
      <c r="B111" s="12"/>
      <c r="C111" s="12"/>
      <c r="D111" s="225"/>
      <c r="E111" s="12"/>
      <c r="F111" s="221">
        <v>2.7</v>
      </c>
      <c r="G111" s="216" t="s">
        <v>25759</v>
      </c>
      <c r="H111" s="231"/>
      <c r="I111" s="216" t="s">
        <v>25759</v>
      </c>
      <c r="J111" s="216">
        <v>1.55</v>
      </c>
      <c r="K111" s="216" t="s">
        <v>25759</v>
      </c>
      <c r="L111" s="216">
        <v>1</v>
      </c>
      <c r="M111" s="217" t="s">
        <v>44</v>
      </c>
      <c r="N111" s="443">
        <f t="shared" ref="N111:N114" si="32">TRUNC((PRODUCT(F111:L111)),2)</f>
        <v>4.18</v>
      </c>
      <c r="O111" s="302"/>
      <c r="P111" s="408"/>
      <c r="Q111" s="409"/>
      <c r="R111" s="89"/>
      <c r="S111" s="302"/>
      <c r="T111" s="302"/>
      <c r="U111" s="302"/>
      <c r="V111" s="302"/>
      <c r="W111" s="302"/>
      <c r="X111" s="302"/>
      <c r="Y111" s="302"/>
      <c r="Z111" s="302"/>
      <c r="AA111" s="302"/>
    </row>
    <row r="112" spans="1:27" s="219" customFormat="1">
      <c r="A112" s="442"/>
      <c r="B112" s="12"/>
      <c r="C112" s="12"/>
      <c r="D112" s="243" t="s">
        <v>25770</v>
      </c>
      <c r="E112" s="244"/>
      <c r="F112" s="245">
        <v>0.7</v>
      </c>
      <c r="G112" s="246" t="s">
        <v>25759</v>
      </c>
      <c r="H112" s="247"/>
      <c r="I112" s="246" t="s">
        <v>25759</v>
      </c>
      <c r="J112" s="246">
        <v>1.55</v>
      </c>
      <c r="K112" s="246" t="s">
        <v>25759</v>
      </c>
      <c r="L112" s="246">
        <v>-1</v>
      </c>
      <c r="M112" s="248" t="s">
        <v>44</v>
      </c>
      <c r="N112" s="449">
        <f t="shared" si="32"/>
        <v>-1.08</v>
      </c>
      <c r="O112" s="302"/>
      <c r="P112" s="408"/>
      <c r="Q112" s="409"/>
      <c r="R112" s="89"/>
      <c r="S112" s="302"/>
      <c r="T112" s="302"/>
      <c r="U112" s="302"/>
      <c r="V112" s="302"/>
      <c r="W112" s="302"/>
      <c r="X112" s="302"/>
      <c r="Y112" s="302"/>
      <c r="Z112" s="302"/>
      <c r="AA112" s="302"/>
    </row>
    <row r="113" spans="1:27" s="219" customFormat="1">
      <c r="A113" s="442"/>
      <c r="B113" s="12"/>
      <c r="C113" s="12"/>
      <c r="D113" s="243" t="s">
        <v>25770</v>
      </c>
      <c r="E113" s="244"/>
      <c r="F113" s="245">
        <v>0.8</v>
      </c>
      <c r="G113" s="246" t="s">
        <v>25759</v>
      </c>
      <c r="H113" s="247"/>
      <c r="I113" s="246" t="s">
        <v>25759</v>
      </c>
      <c r="J113" s="246">
        <v>1.55</v>
      </c>
      <c r="K113" s="246" t="s">
        <v>25759</v>
      </c>
      <c r="L113" s="246">
        <v>-1</v>
      </c>
      <c r="M113" s="248" t="s">
        <v>44</v>
      </c>
      <c r="N113" s="449">
        <f t="shared" si="32"/>
        <v>-1.24</v>
      </c>
      <c r="O113" s="302"/>
      <c r="P113" s="408"/>
      <c r="Q113" s="409"/>
      <c r="R113" s="89"/>
      <c r="S113" s="302"/>
      <c r="T113" s="302"/>
      <c r="U113" s="302"/>
      <c r="V113" s="302"/>
      <c r="W113" s="302"/>
      <c r="X113" s="302"/>
      <c r="Y113" s="302"/>
      <c r="Z113" s="302"/>
      <c r="AA113" s="302"/>
    </row>
    <row r="114" spans="1:27" s="219" customFormat="1">
      <c r="A114" s="442"/>
      <c r="B114" s="12"/>
      <c r="C114" s="12"/>
      <c r="D114" s="225" t="s">
        <v>25915</v>
      </c>
      <c r="E114" s="12"/>
      <c r="F114" s="221">
        <v>7.05</v>
      </c>
      <c r="G114" s="216" t="s">
        <v>25759</v>
      </c>
      <c r="H114" s="231"/>
      <c r="I114" s="216" t="s">
        <v>25759</v>
      </c>
      <c r="J114" s="216">
        <v>1.55</v>
      </c>
      <c r="K114" s="216" t="s">
        <v>25759</v>
      </c>
      <c r="L114" s="216">
        <v>2</v>
      </c>
      <c r="M114" s="217" t="s">
        <v>44</v>
      </c>
      <c r="N114" s="443">
        <f t="shared" si="32"/>
        <v>21.85</v>
      </c>
      <c r="O114" s="302"/>
      <c r="P114" s="408"/>
      <c r="Q114" s="409"/>
      <c r="R114" s="89"/>
      <c r="S114" s="302"/>
      <c r="T114" s="302"/>
      <c r="U114" s="302"/>
      <c r="V114" s="302"/>
      <c r="W114" s="302"/>
      <c r="X114" s="302"/>
      <c r="Y114" s="302"/>
      <c r="Z114" s="302"/>
      <c r="AA114" s="302"/>
    </row>
    <row r="115" spans="1:27" s="219" customFormat="1">
      <c r="A115" s="442"/>
      <c r="B115" s="12"/>
      <c r="C115" s="12"/>
      <c r="D115" s="225"/>
      <c r="E115" s="12"/>
      <c r="F115" s="221">
        <v>2.1</v>
      </c>
      <c r="G115" s="216" t="s">
        <v>25759</v>
      </c>
      <c r="H115" s="231"/>
      <c r="I115" s="216" t="s">
        <v>25759</v>
      </c>
      <c r="J115" s="216">
        <v>1.55</v>
      </c>
      <c r="K115" s="216" t="s">
        <v>25759</v>
      </c>
      <c r="L115" s="216">
        <v>2</v>
      </c>
      <c r="M115" s="217" t="s">
        <v>44</v>
      </c>
      <c r="N115" s="443">
        <f t="shared" ref="N115:N116" si="33">TRUNC((PRODUCT(F115:L115)),2)</f>
        <v>6.51</v>
      </c>
      <c r="O115" s="302"/>
      <c r="P115" s="408"/>
      <c r="Q115" s="409"/>
      <c r="R115" s="89"/>
      <c r="S115" s="302"/>
      <c r="T115" s="302"/>
      <c r="U115" s="302"/>
      <c r="V115" s="302"/>
      <c r="W115" s="302"/>
      <c r="X115" s="302"/>
      <c r="Y115" s="302"/>
      <c r="Z115" s="302"/>
      <c r="AA115" s="302"/>
    </row>
    <row r="116" spans="1:27" s="219" customFormat="1">
      <c r="A116" s="442"/>
      <c r="B116" s="12"/>
      <c r="C116" s="12"/>
      <c r="D116" s="243" t="s">
        <v>25770</v>
      </c>
      <c r="E116" s="244"/>
      <c r="F116" s="245">
        <v>0.8</v>
      </c>
      <c r="G116" s="246" t="s">
        <v>25759</v>
      </c>
      <c r="H116" s="247"/>
      <c r="I116" s="246" t="s">
        <v>25759</v>
      </c>
      <c r="J116" s="246">
        <v>1.55</v>
      </c>
      <c r="K116" s="246" t="s">
        <v>25759</v>
      </c>
      <c r="L116" s="246">
        <v>-2</v>
      </c>
      <c r="M116" s="248" t="s">
        <v>44</v>
      </c>
      <c r="N116" s="449">
        <f t="shared" si="33"/>
        <v>-2.48</v>
      </c>
      <c r="O116" s="302"/>
      <c r="P116" s="408"/>
      <c r="Q116" s="409"/>
      <c r="R116" s="89"/>
      <c r="S116" s="302"/>
      <c r="T116" s="302"/>
      <c r="U116" s="302"/>
      <c r="V116" s="302"/>
      <c r="W116" s="302"/>
      <c r="X116" s="302"/>
      <c r="Y116" s="302"/>
      <c r="Z116" s="302"/>
      <c r="AA116" s="302"/>
    </row>
    <row r="117" spans="1:27" s="219" customFormat="1">
      <c r="A117" s="442"/>
      <c r="B117" s="12"/>
      <c r="C117" s="12"/>
      <c r="D117" s="225" t="s">
        <v>25784</v>
      </c>
      <c r="E117" s="12"/>
      <c r="F117" s="221">
        <f>6.3+2.02+4.76</f>
        <v>13.08</v>
      </c>
      <c r="G117" s="216" t="s">
        <v>25759</v>
      </c>
      <c r="H117" s="231"/>
      <c r="I117" s="216" t="s">
        <v>25759</v>
      </c>
      <c r="J117" s="216">
        <v>1.55</v>
      </c>
      <c r="K117" s="216" t="s">
        <v>25759</v>
      </c>
      <c r="L117" s="216"/>
      <c r="M117" s="217" t="s">
        <v>44</v>
      </c>
      <c r="N117" s="443">
        <f t="shared" ref="N117:N118" si="34">TRUNC((PRODUCT(F117:L117)),2)</f>
        <v>20.27</v>
      </c>
      <c r="O117" s="302"/>
      <c r="P117" s="408"/>
      <c r="Q117" s="409"/>
      <c r="R117" s="89"/>
      <c r="S117" s="302"/>
      <c r="T117" s="302"/>
      <c r="U117" s="302"/>
      <c r="V117" s="302"/>
      <c r="W117" s="302"/>
      <c r="X117" s="302"/>
      <c r="Y117" s="302"/>
      <c r="Z117" s="302"/>
      <c r="AA117" s="302"/>
    </row>
    <row r="118" spans="1:27" s="219" customFormat="1">
      <c r="A118" s="442"/>
      <c r="B118" s="12"/>
      <c r="C118" s="12"/>
      <c r="D118" s="243" t="s">
        <v>25770</v>
      </c>
      <c r="E118" s="244"/>
      <c r="F118" s="245">
        <v>2.02</v>
      </c>
      <c r="G118" s="246" t="s">
        <v>25759</v>
      </c>
      <c r="H118" s="247"/>
      <c r="I118" s="246" t="s">
        <v>25759</v>
      </c>
      <c r="J118" s="246">
        <v>1.55</v>
      </c>
      <c r="K118" s="246" t="s">
        <v>25759</v>
      </c>
      <c r="L118" s="246">
        <v>-1</v>
      </c>
      <c r="M118" s="248" t="s">
        <v>44</v>
      </c>
      <c r="N118" s="449">
        <f t="shared" si="34"/>
        <v>-3.13</v>
      </c>
      <c r="O118" s="302"/>
      <c r="P118" s="408"/>
      <c r="Q118" s="409"/>
      <c r="R118" s="89"/>
      <c r="S118" s="302"/>
      <c r="T118" s="302"/>
      <c r="U118" s="302"/>
      <c r="V118" s="302"/>
      <c r="W118" s="302"/>
      <c r="X118" s="302"/>
      <c r="Y118" s="302"/>
      <c r="Z118" s="302"/>
      <c r="AA118" s="302"/>
    </row>
    <row r="119" spans="1:27" s="219" customFormat="1">
      <c r="A119" s="442"/>
      <c r="B119" s="12"/>
      <c r="C119" s="12"/>
      <c r="D119" s="225" t="s">
        <v>25785</v>
      </c>
      <c r="E119" s="12"/>
      <c r="F119" s="221">
        <f>3.31+2.42+5.15+8.1</f>
        <v>18.98</v>
      </c>
      <c r="G119" s="216" t="s">
        <v>25759</v>
      </c>
      <c r="H119" s="231"/>
      <c r="I119" s="216" t="s">
        <v>25759</v>
      </c>
      <c r="J119" s="216">
        <v>1.55</v>
      </c>
      <c r="K119" s="216" t="s">
        <v>25759</v>
      </c>
      <c r="L119" s="216"/>
      <c r="M119" s="217" t="s">
        <v>44</v>
      </c>
      <c r="N119" s="443">
        <f t="shared" ref="N119:N120" si="35">TRUNC((PRODUCT(F119:L119)),2)</f>
        <v>29.41</v>
      </c>
      <c r="O119" s="302"/>
      <c r="P119" s="408"/>
      <c r="Q119" s="409"/>
      <c r="R119" s="89"/>
      <c r="S119" s="302"/>
      <c r="T119" s="302"/>
      <c r="U119" s="302"/>
      <c r="V119" s="302"/>
      <c r="W119" s="302"/>
      <c r="X119" s="302"/>
      <c r="Y119" s="302"/>
      <c r="Z119" s="302"/>
      <c r="AA119" s="302"/>
    </row>
    <row r="120" spans="1:27" s="219" customFormat="1">
      <c r="A120" s="442"/>
      <c r="B120" s="12"/>
      <c r="C120" s="12"/>
      <c r="D120" s="243" t="s">
        <v>25771</v>
      </c>
      <c r="E120" s="244"/>
      <c r="F120" s="245">
        <v>1.9</v>
      </c>
      <c r="G120" s="246" t="s">
        <v>25759</v>
      </c>
      <c r="H120" s="247"/>
      <c r="I120" s="246" t="s">
        <v>25759</v>
      </c>
      <c r="J120" s="246">
        <f>1.55-1.1</f>
        <v>0.45</v>
      </c>
      <c r="K120" s="246" t="s">
        <v>25759</v>
      </c>
      <c r="L120" s="246">
        <v>-6</v>
      </c>
      <c r="M120" s="248" t="s">
        <v>44</v>
      </c>
      <c r="N120" s="449">
        <f t="shared" si="35"/>
        <v>-5.13</v>
      </c>
      <c r="O120" s="302"/>
      <c r="P120" s="408"/>
      <c r="Q120" s="409"/>
      <c r="R120" s="89"/>
      <c r="S120" s="302"/>
      <c r="T120" s="302"/>
      <c r="U120" s="302"/>
      <c r="V120" s="302"/>
      <c r="W120" s="302"/>
      <c r="X120" s="302"/>
      <c r="Y120" s="302"/>
      <c r="Z120" s="302"/>
      <c r="AA120" s="302"/>
    </row>
    <row r="121" spans="1:27" s="219" customFormat="1">
      <c r="A121" s="442"/>
      <c r="B121" s="12"/>
      <c r="C121" s="12"/>
      <c r="D121" s="225" t="s">
        <v>25785</v>
      </c>
      <c r="E121" s="12"/>
      <c r="F121" s="221">
        <f>15.4+5.02</f>
        <v>20.420000000000002</v>
      </c>
      <c r="G121" s="216" t="s">
        <v>25759</v>
      </c>
      <c r="H121" s="231"/>
      <c r="I121" s="216" t="s">
        <v>25759</v>
      </c>
      <c r="J121" s="216">
        <v>1.55</v>
      </c>
      <c r="K121" s="216" t="s">
        <v>25759</v>
      </c>
      <c r="L121" s="216"/>
      <c r="M121" s="217" t="s">
        <v>44</v>
      </c>
      <c r="N121" s="443">
        <f t="shared" ref="N121:N124" si="36">TRUNC((PRODUCT(F121:L121)),2)</f>
        <v>31.65</v>
      </c>
      <c r="O121" s="302"/>
      <c r="P121" s="408"/>
      <c r="Q121" s="409"/>
      <c r="R121" s="89"/>
      <c r="S121" s="302"/>
      <c r="T121" s="302"/>
      <c r="U121" s="302"/>
      <c r="V121" s="302"/>
      <c r="W121" s="302"/>
      <c r="X121" s="302"/>
      <c r="Y121" s="302"/>
      <c r="Z121" s="302"/>
      <c r="AA121" s="302"/>
    </row>
    <row r="122" spans="1:27" s="219" customFormat="1">
      <c r="A122" s="442"/>
      <c r="B122" s="12"/>
      <c r="C122" s="12"/>
      <c r="D122" s="225"/>
      <c r="E122" s="12"/>
      <c r="F122" s="221">
        <v>2.5499999999999998</v>
      </c>
      <c r="G122" s="216" t="s">
        <v>25759</v>
      </c>
      <c r="H122" s="231"/>
      <c r="I122" s="216" t="s">
        <v>25759</v>
      </c>
      <c r="J122" s="216">
        <v>1.55</v>
      </c>
      <c r="K122" s="216" t="s">
        <v>25759</v>
      </c>
      <c r="L122" s="216"/>
      <c r="M122" s="217" t="s">
        <v>44</v>
      </c>
      <c r="N122" s="443">
        <f t="shared" ref="N122:N123" si="37">TRUNC((PRODUCT(F122:L122)),2)</f>
        <v>3.95</v>
      </c>
      <c r="O122" s="302"/>
      <c r="P122" s="408"/>
      <c r="Q122" s="409"/>
      <c r="R122" s="89"/>
      <c r="S122" s="302"/>
      <c r="T122" s="302"/>
      <c r="U122" s="302"/>
      <c r="V122" s="302"/>
      <c r="W122" s="302"/>
      <c r="X122" s="302"/>
      <c r="Y122" s="302"/>
      <c r="Z122" s="302"/>
      <c r="AA122" s="302"/>
    </row>
    <row r="123" spans="1:27" s="219" customFormat="1">
      <c r="A123" s="442"/>
      <c r="B123" s="12"/>
      <c r="C123" s="12"/>
      <c r="D123" s="243" t="s">
        <v>25770</v>
      </c>
      <c r="E123" s="244"/>
      <c r="F123" s="245">
        <v>0.8</v>
      </c>
      <c r="G123" s="246" t="s">
        <v>25759</v>
      </c>
      <c r="H123" s="247"/>
      <c r="I123" s="246" t="s">
        <v>25759</v>
      </c>
      <c r="J123" s="246">
        <v>1.5</v>
      </c>
      <c r="K123" s="246" t="s">
        <v>25759</v>
      </c>
      <c r="L123" s="246">
        <v>-1</v>
      </c>
      <c r="M123" s="248" t="s">
        <v>44</v>
      </c>
      <c r="N123" s="449">
        <f t="shared" si="37"/>
        <v>-1.2</v>
      </c>
      <c r="O123" s="302"/>
      <c r="P123" s="408"/>
      <c r="Q123" s="409"/>
      <c r="R123" s="89"/>
      <c r="S123" s="302"/>
      <c r="T123" s="302"/>
      <c r="U123" s="302"/>
      <c r="V123" s="302"/>
      <c r="W123" s="302"/>
      <c r="X123" s="302"/>
      <c r="Y123" s="302"/>
      <c r="Z123" s="302"/>
      <c r="AA123" s="302"/>
    </row>
    <row r="124" spans="1:27" s="219" customFormat="1">
      <c r="A124" s="442"/>
      <c r="B124" s="12"/>
      <c r="C124" s="12"/>
      <c r="D124" s="243" t="s">
        <v>25771</v>
      </c>
      <c r="E124" s="244"/>
      <c r="F124" s="245">
        <v>3</v>
      </c>
      <c r="G124" s="246" t="s">
        <v>25759</v>
      </c>
      <c r="H124" s="247"/>
      <c r="I124" s="246" t="s">
        <v>25759</v>
      </c>
      <c r="J124" s="246">
        <f>1.55-1.1</f>
        <v>0.45</v>
      </c>
      <c r="K124" s="246" t="s">
        <v>25759</v>
      </c>
      <c r="L124" s="246">
        <v>-1</v>
      </c>
      <c r="M124" s="248" t="s">
        <v>44</v>
      </c>
      <c r="N124" s="449">
        <f t="shared" si="36"/>
        <v>-1.35</v>
      </c>
      <c r="O124" s="302"/>
      <c r="P124" s="408"/>
      <c r="Q124" s="409"/>
      <c r="R124" s="89"/>
      <c r="S124" s="302"/>
      <c r="T124" s="302"/>
      <c r="U124" s="302"/>
      <c r="V124" s="302"/>
      <c r="W124" s="302"/>
      <c r="X124" s="302"/>
      <c r="Y124" s="302"/>
      <c r="Z124" s="302"/>
      <c r="AA124" s="302"/>
    </row>
    <row r="125" spans="1:27" s="219" customFormat="1">
      <c r="A125" s="442"/>
      <c r="B125" s="12"/>
      <c r="C125" s="12"/>
      <c r="D125" s="225"/>
      <c r="E125" s="12"/>
      <c r="F125" s="245">
        <v>0.8</v>
      </c>
      <c r="G125" s="246" t="s">
        <v>25759</v>
      </c>
      <c r="H125" s="247"/>
      <c r="I125" s="246" t="s">
        <v>25759</v>
      </c>
      <c r="J125" s="246">
        <f t="shared" ref="J125:J126" si="38">1.55-1.1</f>
        <v>0.45</v>
      </c>
      <c r="K125" s="246" t="s">
        <v>25759</v>
      </c>
      <c r="L125" s="246">
        <v>-1</v>
      </c>
      <c r="M125" s="248" t="s">
        <v>44</v>
      </c>
      <c r="N125" s="449">
        <f t="shared" ref="N125:N126" si="39">TRUNC((PRODUCT(F125:L125)),2)</f>
        <v>-0.36</v>
      </c>
      <c r="O125" s="302"/>
      <c r="P125" s="408"/>
      <c r="Q125" s="409"/>
      <c r="R125" s="89"/>
      <c r="S125" s="302"/>
      <c r="T125" s="302"/>
      <c r="U125" s="302"/>
      <c r="V125" s="302"/>
      <c r="W125" s="302"/>
      <c r="X125" s="302"/>
      <c r="Y125" s="302"/>
      <c r="Z125" s="302"/>
      <c r="AA125" s="302"/>
    </row>
    <row r="126" spans="1:27" s="219" customFormat="1">
      <c r="A126" s="442"/>
      <c r="B126" s="12"/>
      <c r="C126" s="12"/>
      <c r="D126" s="225"/>
      <c r="E126" s="12"/>
      <c r="F126" s="245">
        <v>0.95</v>
      </c>
      <c r="G126" s="246" t="s">
        <v>25759</v>
      </c>
      <c r="H126" s="247"/>
      <c r="I126" s="246" t="s">
        <v>25759</v>
      </c>
      <c r="J126" s="246">
        <f t="shared" si="38"/>
        <v>0.45</v>
      </c>
      <c r="K126" s="246" t="s">
        <v>25759</v>
      </c>
      <c r="L126" s="246">
        <v>-2</v>
      </c>
      <c r="M126" s="248" t="s">
        <v>44</v>
      </c>
      <c r="N126" s="449">
        <f t="shared" si="39"/>
        <v>-0.85</v>
      </c>
      <c r="O126" s="302"/>
      <c r="P126" s="408"/>
      <c r="Q126" s="409"/>
      <c r="R126" s="89"/>
      <c r="S126" s="302"/>
      <c r="T126" s="302"/>
      <c r="U126" s="302"/>
      <c r="V126" s="302"/>
      <c r="W126" s="302"/>
      <c r="X126" s="302"/>
      <c r="Y126" s="302"/>
      <c r="Z126" s="302"/>
      <c r="AA126" s="302"/>
    </row>
    <row r="127" spans="1:27">
      <c r="A127" s="442"/>
      <c r="B127" s="12"/>
      <c r="C127" s="12"/>
      <c r="D127" s="215" t="str">
        <f>"Total item "&amp;A60</f>
        <v>Total item 1.3.3</v>
      </c>
      <c r="E127" s="12"/>
      <c r="F127" s="124"/>
      <c r="G127" s="216"/>
      <c r="H127" s="231"/>
      <c r="I127" s="213"/>
      <c r="J127" s="231"/>
      <c r="K127" s="213"/>
      <c r="L127" s="212" t="s">
        <v>23</v>
      </c>
      <c r="M127" s="213" t="s">
        <v>44</v>
      </c>
      <c r="N127" s="444">
        <f>+SUM(N62:N126)</f>
        <v>396.86</v>
      </c>
    </row>
    <row r="128" spans="1:27" ht="22.5">
      <c r="A128" s="442" t="s">
        <v>18176</v>
      </c>
      <c r="B128" s="12" t="s">
        <v>18406</v>
      </c>
      <c r="C128" s="222">
        <v>97628</v>
      </c>
      <c r="D128" s="251" t="s">
        <v>15559</v>
      </c>
      <c r="E128" s="13" t="str">
        <f>+VLOOKUP(D128,TABELA!$B$1:$D$8000,2,FALSE)</f>
        <v>M3</v>
      </c>
      <c r="F128" s="28"/>
      <c r="G128" s="124"/>
      <c r="H128" s="28"/>
      <c r="I128" s="28"/>
      <c r="J128" s="28"/>
      <c r="K128" s="28"/>
      <c r="L128" s="28"/>
      <c r="M128" s="28"/>
      <c r="N128" s="447"/>
      <c r="O128" s="303">
        <f>+N135</f>
        <v>3.32</v>
      </c>
      <c r="P128" s="328">
        <f>+VLOOKUP(D128,TABELA!$B$1:$D$8000,3,FALSE)</f>
        <v>246.32</v>
      </c>
      <c r="Q128" s="329">
        <f>+VLOOKUP(D128,TABELA!$B$1:$F$8000,5,FALSE)</f>
        <v>273.93</v>
      </c>
      <c r="S128" s="410">
        <f>TRUNC(P128*$S$10,2)</f>
        <v>316.47000000000003</v>
      </c>
      <c r="T128" s="410">
        <f>TRUNC(Q128*$T$10,2)</f>
        <v>335.15</v>
      </c>
      <c r="V128" s="410">
        <f>TRUNC(O128*S128,2)</f>
        <v>1050.68</v>
      </c>
      <c r="W128" s="410">
        <f>TRUNC(O128*T128,2)</f>
        <v>1112.69</v>
      </c>
    </row>
    <row r="129" spans="1:27">
      <c r="A129" s="442"/>
      <c r="B129" s="12"/>
      <c r="C129" s="12"/>
      <c r="D129" s="225" t="s">
        <v>25917</v>
      </c>
      <c r="E129" s="12"/>
      <c r="F129" s="221">
        <v>3.31</v>
      </c>
      <c r="G129" s="216" t="s">
        <v>25759</v>
      </c>
      <c r="H129" s="233">
        <v>1.82</v>
      </c>
      <c r="I129" s="217" t="s">
        <v>25759</v>
      </c>
      <c r="J129" s="216">
        <v>0.12</v>
      </c>
      <c r="K129" s="217" t="s">
        <v>25759</v>
      </c>
      <c r="L129" s="216"/>
      <c r="M129" s="217" t="s">
        <v>44</v>
      </c>
      <c r="N129" s="443">
        <f t="shared" ref="N129:N130" si="40">TRUNC((PRODUCT(F129:L129)),2)</f>
        <v>0.72</v>
      </c>
    </row>
    <row r="130" spans="1:27">
      <c r="A130" s="442"/>
      <c r="B130" s="12"/>
      <c r="C130" s="12"/>
      <c r="D130" s="225" t="s">
        <v>25918</v>
      </c>
      <c r="E130" s="12"/>
      <c r="F130" s="221">
        <v>5.15</v>
      </c>
      <c r="G130" s="216" t="s">
        <v>25759</v>
      </c>
      <c r="H130" s="233">
        <v>1.76</v>
      </c>
      <c r="I130" s="217" t="s">
        <v>25759</v>
      </c>
      <c r="J130" s="216">
        <v>0.12</v>
      </c>
      <c r="K130" s="217" t="s">
        <v>25759</v>
      </c>
      <c r="L130" s="216"/>
      <c r="M130" s="217" t="s">
        <v>44</v>
      </c>
      <c r="N130" s="443">
        <f t="shared" si="40"/>
        <v>1.08</v>
      </c>
    </row>
    <row r="131" spans="1:27" s="219" customFormat="1">
      <c r="A131" s="442"/>
      <c r="B131" s="12"/>
      <c r="C131" s="12"/>
      <c r="D131" s="225" t="s">
        <v>25790</v>
      </c>
      <c r="E131" s="12"/>
      <c r="F131" s="221">
        <v>2.9</v>
      </c>
      <c r="G131" s="216" t="s">
        <v>25759</v>
      </c>
      <c r="H131" s="233">
        <v>0.6</v>
      </c>
      <c r="I131" s="216" t="s">
        <v>25759</v>
      </c>
      <c r="J131" s="216">
        <v>0.1</v>
      </c>
      <c r="K131" s="216" t="s">
        <v>25759</v>
      </c>
      <c r="L131" s="216"/>
      <c r="M131" s="217" t="s">
        <v>44</v>
      </c>
      <c r="N131" s="443">
        <f t="shared" ref="N131" si="41">TRUNC((PRODUCT(F131:L131)),2)</f>
        <v>0.17</v>
      </c>
      <c r="O131" s="302"/>
      <c r="P131" s="408"/>
      <c r="Q131" s="409"/>
      <c r="R131" s="89"/>
      <c r="S131" s="302"/>
      <c r="T131" s="302"/>
      <c r="U131" s="302"/>
      <c r="V131" s="302"/>
      <c r="W131" s="302"/>
      <c r="X131" s="302"/>
      <c r="Y131" s="302"/>
      <c r="Z131" s="302"/>
      <c r="AA131" s="302"/>
    </row>
    <row r="132" spans="1:27" s="220" customFormat="1">
      <c r="A132" s="442"/>
      <c r="B132" s="12"/>
      <c r="C132" s="12"/>
      <c r="D132" s="225" t="s">
        <v>25916</v>
      </c>
      <c r="E132" s="12"/>
      <c r="F132" s="221">
        <v>4.26</v>
      </c>
      <c r="G132" s="216" t="s">
        <v>25759</v>
      </c>
      <c r="H132" s="233">
        <v>1.44</v>
      </c>
      <c r="I132" s="216" t="s">
        <v>25759</v>
      </c>
      <c r="J132" s="216">
        <v>0.12</v>
      </c>
      <c r="K132" s="216" t="s">
        <v>25759</v>
      </c>
      <c r="L132" s="216"/>
      <c r="M132" s="217" t="s">
        <v>44</v>
      </c>
      <c r="N132" s="443">
        <f t="shared" ref="N132:N134" si="42">TRUNC((PRODUCT(F132:L132)),2)</f>
        <v>0.73</v>
      </c>
      <c r="O132" s="302"/>
      <c r="P132" s="408"/>
      <c r="Q132" s="409"/>
      <c r="R132" s="89"/>
      <c r="S132" s="302"/>
      <c r="T132" s="302"/>
      <c r="U132" s="302"/>
      <c r="V132" s="302"/>
      <c r="W132" s="302"/>
      <c r="X132" s="302"/>
      <c r="Y132" s="302"/>
      <c r="Z132" s="302"/>
      <c r="AA132" s="302"/>
    </row>
    <row r="133" spans="1:27" s="220" customFormat="1">
      <c r="A133" s="442"/>
      <c r="B133" s="12"/>
      <c r="C133" s="12"/>
      <c r="D133" s="225"/>
      <c r="E133" s="12"/>
      <c r="F133" s="221">
        <v>2.7</v>
      </c>
      <c r="G133" s="216" t="s">
        <v>25759</v>
      </c>
      <c r="H133" s="233">
        <v>1</v>
      </c>
      <c r="I133" s="216" t="s">
        <v>25759</v>
      </c>
      <c r="J133" s="216">
        <v>0.12</v>
      </c>
      <c r="K133" s="216" t="s">
        <v>25759</v>
      </c>
      <c r="L133" s="216"/>
      <c r="M133" s="217" t="s">
        <v>44</v>
      </c>
      <c r="N133" s="443">
        <f t="shared" si="42"/>
        <v>0.32</v>
      </c>
      <c r="O133" s="302"/>
      <c r="P133" s="408"/>
      <c r="Q133" s="409"/>
      <c r="R133" s="89"/>
      <c r="S133" s="302"/>
      <c r="T133" s="302"/>
      <c r="U133" s="302"/>
      <c r="V133" s="302"/>
      <c r="W133" s="302"/>
      <c r="X133" s="302"/>
      <c r="Y133" s="302"/>
      <c r="Z133" s="302"/>
      <c r="AA133" s="302"/>
    </row>
    <row r="134" spans="1:27" s="220" customFormat="1">
      <c r="A134" s="442"/>
      <c r="B134" s="12"/>
      <c r="C134" s="12"/>
      <c r="D134" s="225" t="s">
        <v>25783</v>
      </c>
      <c r="E134" s="12"/>
      <c r="F134" s="221">
        <v>1.84</v>
      </c>
      <c r="G134" s="216" t="s">
        <v>25759</v>
      </c>
      <c r="H134" s="233">
        <v>1.4</v>
      </c>
      <c r="I134" s="216" t="s">
        <v>25759</v>
      </c>
      <c r="J134" s="216">
        <v>0.12</v>
      </c>
      <c r="K134" s="216" t="s">
        <v>25759</v>
      </c>
      <c r="L134" s="216"/>
      <c r="M134" s="217" t="s">
        <v>44</v>
      </c>
      <c r="N134" s="443">
        <f t="shared" si="42"/>
        <v>0.3</v>
      </c>
      <c r="O134" s="302"/>
      <c r="P134" s="408"/>
      <c r="Q134" s="409"/>
      <c r="R134" s="89"/>
      <c r="S134" s="302"/>
      <c r="T134" s="302"/>
      <c r="U134" s="302"/>
      <c r="V134" s="302"/>
      <c r="W134" s="302"/>
      <c r="X134" s="302"/>
      <c r="Y134" s="302"/>
      <c r="Z134" s="302"/>
      <c r="AA134" s="302"/>
    </row>
    <row r="135" spans="1:27">
      <c r="A135" s="442"/>
      <c r="B135" s="12"/>
      <c r="C135" s="12"/>
      <c r="D135" s="215" t="str">
        <f>"Total item "&amp;A128</f>
        <v>Total item 1.3.4</v>
      </c>
      <c r="E135" s="12"/>
      <c r="F135" s="124"/>
      <c r="G135" s="216"/>
      <c r="H135" s="231"/>
      <c r="I135" s="213"/>
      <c r="J135" s="231"/>
      <c r="K135" s="213"/>
      <c r="L135" s="212" t="s">
        <v>23</v>
      </c>
      <c r="M135" s="213" t="s">
        <v>44</v>
      </c>
      <c r="N135" s="444">
        <f>+SUM(N129:N134)</f>
        <v>3.32</v>
      </c>
    </row>
    <row r="136" spans="1:27">
      <c r="A136" s="442" t="s">
        <v>18177</v>
      </c>
      <c r="B136" s="12" t="s">
        <v>25914</v>
      </c>
      <c r="C136" s="224" t="s">
        <v>25978</v>
      </c>
      <c r="D136" s="251" t="s">
        <v>18164</v>
      </c>
      <c r="E136" s="13" t="s">
        <v>31</v>
      </c>
      <c r="F136" s="28"/>
      <c r="G136" s="124"/>
      <c r="H136" s="28"/>
      <c r="I136" s="28"/>
      <c r="J136" s="28"/>
      <c r="K136" s="28"/>
      <c r="L136" s="28"/>
      <c r="M136" s="28"/>
      <c r="N136" s="447"/>
      <c r="O136" s="303">
        <f>+N153</f>
        <v>245.26</v>
      </c>
      <c r="P136" s="328">
        <v>18.71</v>
      </c>
      <c r="Q136" s="329">
        <v>18.71</v>
      </c>
      <c r="S136" s="410">
        <f>TRUNC(P136*$S$10,2)</f>
        <v>24.03</v>
      </c>
      <c r="T136" s="410">
        <f>TRUNC(Q136*$T$10,2)</f>
        <v>22.89</v>
      </c>
      <c r="V136" s="410">
        <f>TRUNC(O136*S136,2)</f>
        <v>5893.59</v>
      </c>
      <c r="W136" s="410">
        <f>TRUNC(O136*T136,2)</f>
        <v>5614</v>
      </c>
    </row>
    <row r="137" spans="1:27">
      <c r="A137" s="442"/>
      <c r="B137" s="12"/>
      <c r="C137" s="12"/>
      <c r="D137" s="257" t="s">
        <v>25795</v>
      </c>
      <c r="E137" s="12"/>
      <c r="F137" s="221"/>
      <c r="G137" s="216"/>
      <c r="H137" s="233"/>
      <c r="I137" s="216"/>
      <c r="J137" s="216"/>
      <c r="K137" s="216"/>
      <c r="L137" s="216"/>
      <c r="M137" s="217"/>
      <c r="N137" s="443"/>
    </row>
    <row r="138" spans="1:27" s="219" customFormat="1">
      <c r="A138" s="442"/>
      <c r="B138" s="12"/>
      <c r="C138" s="12"/>
      <c r="D138" s="250" t="s">
        <v>25769</v>
      </c>
      <c r="E138" s="12"/>
      <c r="F138" s="221">
        <v>4.4800000000000004</v>
      </c>
      <c r="G138" s="216" t="s">
        <v>25759</v>
      </c>
      <c r="H138" s="233">
        <v>3.41</v>
      </c>
      <c r="I138" s="216" t="s">
        <v>25759</v>
      </c>
      <c r="J138" s="216"/>
      <c r="K138" s="216" t="s">
        <v>25759</v>
      </c>
      <c r="L138" s="216"/>
      <c r="M138" s="217" t="s">
        <v>44</v>
      </c>
      <c r="N138" s="443">
        <f t="shared" ref="N138" si="43">TRUNC((PRODUCT(F138:L138)),2)</f>
        <v>15.27</v>
      </c>
      <c r="O138" s="302"/>
      <c r="P138" s="408"/>
      <c r="Q138" s="409"/>
      <c r="R138" s="89"/>
      <c r="S138" s="302"/>
      <c r="T138" s="302"/>
      <c r="U138" s="302"/>
      <c r="V138" s="302"/>
      <c r="W138" s="302"/>
      <c r="X138" s="302"/>
      <c r="Y138" s="302"/>
      <c r="Z138" s="302"/>
      <c r="AA138" s="302"/>
    </row>
    <row r="139" spans="1:27" s="219" customFormat="1">
      <c r="A139" s="442"/>
      <c r="B139" s="12"/>
      <c r="C139" s="12"/>
      <c r="D139" s="250" t="s">
        <v>25772</v>
      </c>
      <c r="E139" s="12"/>
      <c r="F139" s="221">
        <v>2.8</v>
      </c>
      <c r="G139" s="216" t="s">
        <v>25759</v>
      </c>
      <c r="H139" s="233">
        <v>0.93</v>
      </c>
      <c r="I139" s="216" t="s">
        <v>25759</v>
      </c>
      <c r="J139" s="216"/>
      <c r="K139" s="216" t="s">
        <v>25759</v>
      </c>
      <c r="L139" s="216"/>
      <c r="M139" s="217" t="s">
        <v>44</v>
      </c>
      <c r="N139" s="443">
        <f t="shared" ref="N139:N148" si="44">TRUNC((PRODUCT(F139:L139)),2)</f>
        <v>2.6</v>
      </c>
      <c r="O139" s="302"/>
      <c r="P139" s="408"/>
      <c r="Q139" s="409"/>
      <c r="R139" s="89"/>
      <c r="S139" s="302"/>
      <c r="T139" s="302"/>
      <c r="U139" s="302"/>
      <c r="V139" s="302"/>
      <c r="W139" s="302"/>
      <c r="X139" s="302"/>
      <c r="Y139" s="302"/>
      <c r="Z139" s="302"/>
      <c r="AA139" s="302"/>
    </row>
    <row r="140" spans="1:27" s="219" customFormat="1">
      <c r="A140" s="442"/>
      <c r="B140" s="12"/>
      <c r="C140" s="12"/>
      <c r="D140" s="250" t="s">
        <v>25774</v>
      </c>
      <c r="E140" s="12"/>
      <c r="F140" s="221">
        <v>4.45</v>
      </c>
      <c r="G140" s="216" t="s">
        <v>25759</v>
      </c>
      <c r="H140" s="233">
        <v>0.96</v>
      </c>
      <c r="I140" s="216" t="s">
        <v>25759</v>
      </c>
      <c r="J140" s="216"/>
      <c r="K140" s="216" t="s">
        <v>25759</v>
      </c>
      <c r="L140" s="216"/>
      <c r="M140" s="217" t="s">
        <v>44</v>
      </c>
      <c r="N140" s="443">
        <f t="shared" si="44"/>
        <v>4.2699999999999996</v>
      </c>
      <c r="O140" s="302"/>
      <c r="P140" s="408"/>
      <c r="Q140" s="409"/>
      <c r="R140" s="89"/>
      <c r="S140" s="302"/>
      <c r="T140" s="302"/>
      <c r="U140" s="302"/>
      <c r="V140" s="302"/>
      <c r="W140" s="302"/>
      <c r="X140" s="302"/>
      <c r="Y140" s="302"/>
      <c r="Z140" s="302"/>
      <c r="AA140" s="302"/>
    </row>
    <row r="141" spans="1:27" s="219" customFormat="1">
      <c r="A141" s="442"/>
      <c r="B141" s="12"/>
      <c r="C141" s="12"/>
      <c r="D141" s="250" t="s">
        <v>25775</v>
      </c>
      <c r="E141" s="12"/>
      <c r="F141" s="221">
        <v>4.45</v>
      </c>
      <c r="G141" s="216" t="s">
        <v>25759</v>
      </c>
      <c r="H141" s="233">
        <v>2</v>
      </c>
      <c r="I141" s="216" t="s">
        <v>25759</v>
      </c>
      <c r="J141" s="216"/>
      <c r="K141" s="216" t="s">
        <v>25759</v>
      </c>
      <c r="L141" s="216"/>
      <c r="M141" s="217" t="s">
        <v>44</v>
      </c>
      <c r="N141" s="443">
        <f t="shared" si="44"/>
        <v>8.9</v>
      </c>
      <c r="O141" s="302"/>
      <c r="P141" s="408"/>
      <c r="Q141" s="409"/>
      <c r="R141" s="89"/>
      <c r="S141" s="302"/>
      <c r="T141" s="302"/>
      <c r="U141" s="302"/>
      <c r="V141" s="302"/>
      <c r="W141" s="302"/>
      <c r="X141" s="302"/>
      <c r="Y141" s="302"/>
      <c r="Z141" s="302"/>
      <c r="AA141" s="302"/>
    </row>
    <row r="142" spans="1:27" s="219" customFormat="1">
      <c r="A142" s="442"/>
      <c r="B142" s="12"/>
      <c r="C142" s="12"/>
      <c r="D142" s="250" t="s">
        <v>25776</v>
      </c>
      <c r="E142" s="12"/>
      <c r="F142" s="221">
        <v>4.45</v>
      </c>
      <c r="G142" s="216" t="s">
        <v>25759</v>
      </c>
      <c r="H142" s="233">
        <v>3.5</v>
      </c>
      <c r="I142" s="216" t="s">
        <v>25759</v>
      </c>
      <c r="J142" s="216"/>
      <c r="K142" s="216" t="s">
        <v>25759</v>
      </c>
      <c r="L142" s="216"/>
      <c r="M142" s="217" t="s">
        <v>44</v>
      </c>
      <c r="N142" s="443">
        <f t="shared" si="44"/>
        <v>15.57</v>
      </c>
      <c r="O142" s="302"/>
      <c r="P142" s="408"/>
      <c r="Q142" s="409"/>
      <c r="R142" s="89"/>
      <c r="S142" s="302"/>
      <c r="T142" s="302"/>
      <c r="U142" s="302"/>
      <c r="V142" s="302"/>
      <c r="W142" s="302"/>
      <c r="X142" s="302"/>
      <c r="Y142" s="302"/>
      <c r="Z142" s="302"/>
      <c r="AA142" s="302"/>
    </row>
    <row r="143" spans="1:27" s="219" customFormat="1">
      <c r="A143" s="442"/>
      <c r="B143" s="12"/>
      <c r="C143" s="12"/>
      <c r="D143" s="250" t="s">
        <v>25777</v>
      </c>
      <c r="E143" s="12"/>
      <c r="F143" s="221">
        <v>7</v>
      </c>
      <c r="G143" s="216" t="s">
        <v>25759</v>
      </c>
      <c r="H143" s="233">
        <v>6</v>
      </c>
      <c r="I143" s="216" t="s">
        <v>25759</v>
      </c>
      <c r="J143" s="216"/>
      <c r="K143" s="216" t="s">
        <v>25759</v>
      </c>
      <c r="L143" s="216"/>
      <c r="M143" s="217" t="s">
        <v>44</v>
      </c>
      <c r="N143" s="443">
        <f t="shared" si="44"/>
        <v>42</v>
      </c>
      <c r="O143" s="302"/>
      <c r="P143" s="408"/>
      <c r="Q143" s="409"/>
      <c r="R143" s="89"/>
      <c r="S143" s="302"/>
      <c r="T143" s="302"/>
      <c r="U143" s="302"/>
      <c r="V143" s="302"/>
      <c r="W143" s="302"/>
      <c r="X143" s="302"/>
      <c r="Y143" s="302"/>
      <c r="Z143" s="302"/>
      <c r="AA143" s="302"/>
    </row>
    <row r="144" spans="1:27" s="219" customFormat="1">
      <c r="A144" s="442"/>
      <c r="B144" s="12"/>
      <c r="C144" s="12"/>
      <c r="D144" s="250" t="s">
        <v>25778</v>
      </c>
      <c r="E144" s="12"/>
      <c r="F144" s="221">
        <v>7</v>
      </c>
      <c r="G144" s="216" t="s">
        <v>25759</v>
      </c>
      <c r="H144" s="233">
        <v>6</v>
      </c>
      <c r="I144" s="216" t="s">
        <v>25759</v>
      </c>
      <c r="J144" s="216"/>
      <c r="K144" s="216" t="s">
        <v>25759</v>
      </c>
      <c r="L144" s="216"/>
      <c r="M144" s="217" t="s">
        <v>44</v>
      </c>
      <c r="N144" s="443">
        <f t="shared" si="44"/>
        <v>42</v>
      </c>
      <c r="O144" s="302"/>
      <c r="P144" s="408"/>
      <c r="Q144" s="409"/>
      <c r="R144" s="89"/>
      <c r="S144" s="302"/>
      <c r="T144" s="302"/>
      <c r="U144" s="302"/>
      <c r="V144" s="302"/>
      <c r="W144" s="302"/>
      <c r="X144" s="302"/>
      <c r="Y144" s="302"/>
      <c r="Z144" s="302"/>
      <c r="AA144" s="302"/>
    </row>
    <row r="145" spans="1:27" s="219" customFormat="1">
      <c r="A145" s="442"/>
      <c r="B145" s="12"/>
      <c r="C145" s="12"/>
      <c r="D145" s="250" t="s">
        <v>25779</v>
      </c>
      <c r="E145" s="12"/>
      <c r="F145" s="221">
        <v>6</v>
      </c>
      <c r="G145" s="216" t="s">
        <v>25759</v>
      </c>
      <c r="H145" s="233">
        <v>6</v>
      </c>
      <c r="I145" s="216" t="s">
        <v>25759</v>
      </c>
      <c r="J145" s="216"/>
      <c r="K145" s="216" t="s">
        <v>25759</v>
      </c>
      <c r="L145" s="216"/>
      <c r="M145" s="217" t="s">
        <v>44</v>
      </c>
      <c r="N145" s="443">
        <f t="shared" si="44"/>
        <v>36</v>
      </c>
      <c r="O145" s="302"/>
      <c r="P145" s="408"/>
      <c r="Q145" s="409"/>
      <c r="R145" s="89"/>
      <c r="S145" s="302"/>
      <c r="T145" s="302"/>
      <c r="U145" s="302"/>
      <c r="V145" s="302"/>
      <c r="W145" s="302"/>
      <c r="X145" s="302"/>
      <c r="Y145" s="302"/>
      <c r="Z145" s="302"/>
      <c r="AA145" s="302"/>
    </row>
    <row r="146" spans="1:27" s="219" customFormat="1">
      <c r="A146" s="442"/>
      <c r="B146" s="12"/>
      <c r="C146" s="12"/>
      <c r="D146" s="250" t="s">
        <v>25780</v>
      </c>
      <c r="E146" s="12"/>
      <c r="F146" s="221">
        <v>4.87</v>
      </c>
      <c r="G146" s="216" t="s">
        <v>25759</v>
      </c>
      <c r="H146" s="233">
        <v>4.45</v>
      </c>
      <c r="I146" s="216" t="s">
        <v>25759</v>
      </c>
      <c r="J146" s="216"/>
      <c r="K146" s="216" t="s">
        <v>25759</v>
      </c>
      <c r="L146" s="216"/>
      <c r="M146" s="217" t="s">
        <v>44</v>
      </c>
      <c r="N146" s="443">
        <f t="shared" si="44"/>
        <v>21.67</v>
      </c>
      <c r="O146" s="302"/>
      <c r="P146" s="408"/>
      <c r="Q146" s="409"/>
      <c r="R146" s="89"/>
      <c r="S146" s="302"/>
      <c r="T146" s="302"/>
      <c r="U146" s="302"/>
      <c r="V146" s="302"/>
      <c r="W146" s="302"/>
      <c r="X146" s="302"/>
      <c r="Y146" s="302"/>
      <c r="Z146" s="302"/>
      <c r="AA146" s="302"/>
    </row>
    <row r="147" spans="1:27" s="219" customFormat="1">
      <c r="A147" s="442"/>
      <c r="B147" s="12"/>
      <c r="C147" s="12"/>
      <c r="D147" s="250"/>
      <c r="E147" s="12"/>
      <c r="F147" s="221">
        <v>1.1100000000000001</v>
      </c>
      <c r="G147" s="216" t="s">
        <v>25759</v>
      </c>
      <c r="H147" s="233">
        <f>4.45-2.7</f>
        <v>1.75</v>
      </c>
      <c r="I147" s="216" t="s">
        <v>25759</v>
      </c>
      <c r="J147" s="216"/>
      <c r="K147" s="216" t="s">
        <v>25759</v>
      </c>
      <c r="L147" s="216"/>
      <c r="M147" s="217" t="s">
        <v>44</v>
      </c>
      <c r="N147" s="443">
        <f>TRUNC((PRODUCT(F147:L147)),2)</f>
        <v>1.94</v>
      </c>
      <c r="O147" s="302"/>
      <c r="P147" s="408"/>
      <c r="Q147" s="409"/>
      <c r="R147" s="89"/>
      <c r="S147" s="302"/>
      <c r="T147" s="302"/>
      <c r="U147" s="302"/>
      <c r="V147" s="302"/>
      <c r="W147" s="302"/>
      <c r="X147" s="302"/>
      <c r="Y147" s="302"/>
      <c r="Z147" s="302"/>
      <c r="AA147" s="302"/>
    </row>
    <row r="148" spans="1:27" s="219" customFormat="1">
      <c r="A148" s="442"/>
      <c r="B148" s="12"/>
      <c r="C148" s="12"/>
      <c r="D148" s="250" t="s">
        <v>25781</v>
      </c>
      <c r="E148" s="12"/>
      <c r="F148" s="221">
        <v>14.28</v>
      </c>
      <c r="G148" s="216" t="s">
        <v>25759</v>
      </c>
      <c r="H148" s="233">
        <v>2.02</v>
      </c>
      <c r="I148" s="216" t="s">
        <v>25759</v>
      </c>
      <c r="J148" s="216"/>
      <c r="K148" s="216" t="s">
        <v>25759</v>
      </c>
      <c r="L148" s="216"/>
      <c r="M148" s="217" t="s">
        <v>44</v>
      </c>
      <c r="N148" s="443">
        <f t="shared" si="44"/>
        <v>28.84</v>
      </c>
      <c r="O148" s="302"/>
      <c r="P148" s="408"/>
      <c r="Q148" s="409"/>
      <c r="R148" s="89"/>
      <c r="S148" s="302"/>
      <c r="T148" s="302"/>
      <c r="U148" s="302"/>
      <c r="V148" s="302"/>
      <c r="W148" s="302"/>
      <c r="X148" s="302"/>
      <c r="Y148" s="302"/>
      <c r="Z148" s="302"/>
      <c r="AA148" s="302"/>
    </row>
    <row r="149" spans="1:27" s="219" customFormat="1">
      <c r="A149" s="442"/>
      <c r="B149" s="12"/>
      <c r="C149" s="12"/>
      <c r="D149" s="250" t="s">
        <v>25783</v>
      </c>
      <c r="E149" s="12"/>
      <c r="F149" s="221">
        <v>1.84</v>
      </c>
      <c r="G149" s="216" t="s">
        <v>25759</v>
      </c>
      <c r="H149" s="233">
        <v>1.4</v>
      </c>
      <c r="I149" s="216" t="s">
        <v>25759</v>
      </c>
      <c r="J149" s="216"/>
      <c r="K149" s="216" t="s">
        <v>25759</v>
      </c>
      <c r="L149" s="216"/>
      <c r="M149" s="217" t="s">
        <v>44</v>
      </c>
      <c r="N149" s="443">
        <f t="shared" ref="N149:N152" si="45">TRUNC((PRODUCT(F149:L149)),2)</f>
        <v>2.57</v>
      </c>
      <c r="O149" s="302"/>
      <c r="P149" s="408"/>
      <c r="Q149" s="409"/>
      <c r="R149" s="89"/>
      <c r="S149" s="302"/>
      <c r="T149" s="302"/>
      <c r="U149" s="302"/>
      <c r="V149" s="302"/>
      <c r="W149" s="302"/>
      <c r="X149" s="302"/>
      <c r="Y149" s="302"/>
      <c r="Z149" s="302"/>
      <c r="AA149" s="302"/>
    </row>
    <row r="150" spans="1:27" s="219" customFormat="1">
      <c r="A150" s="442"/>
      <c r="B150" s="12"/>
      <c r="C150" s="12"/>
      <c r="D150" s="250" t="s">
        <v>25916</v>
      </c>
      <c r="E150" s="12"/>
      <c r="F150" s="221">
        <v>4.26</v>
      </c>
      <c r="G150" s="216" t="s">
        <v>25759</v>
      </c>
      <c r="H150" s="233">
        <v>1.44</v>
      </c>
      <c r="I150" s="216" t="s">
        <v>25759</v>
      </c>
      <c r="J150" s="216"/>
      <c r="K150" s="216" t="s">
        <v>25759</v>
      </c>
      <c r="L150" s="216"/>
      <c r="M150" s="217" t="s">
        <v>44</v>
      </c>
      <c r="N150" s="443">
        <f t="shared" si="45"/>
        <v>6.13</v>
      </c>
      <c r="O150" s="302"/>
      <c r="P150" s="408"/>
      <c r="Q150" s="409"/>
      <c r="R150" s="89"/>
      <c r="S150" s="302"/>
      <c r="T150" s="302"/>
      <c r="U150" s="302"/>
      <c r="V150" s="302"/>
      <c r="W150" s="302"/>
      <c r="X150" s="302"/>
      <c r="Y150" s="302"/>
      <c r="Z150" s="302"/>
      <c r="AA150" s="302"/>
    </row>
    <row r="151" spans="1:27" s="219" customFormat="1">
      <c r="A151" s="442"/>
      <c r="B151" s="12"/>
      <c r="C151" s="12"/>
      <c r="D151" s="250"/>
      <c r="E151" s="12"/>
      <c r="F151" s="221">
        <v>2.7</v>
      </c>
      <c r="G151" s="216" t="s">
        <v>25759</v>
      </c>
      <c r="H151" s="233">
        <v>1</v>
      </c>
      <c r="I151" s="216" t="s">
        <v>25759</v>
      </c>
      <c r="J151" s="216"/>
      <c r="K151" s="216" t="s">
        <v>25759</v>
      </c>
      <c r="L151" s="216"/>
      <c r="M151" s="217" t="s">
        <v>44</v>
      </c>
      <c r="N151" s="443">
        <f t="shared" si="45"/>
        <v>2.7</v>
      </c>
      <c r="O151" s="302"/>
      <c r="P151" s="408"/>
      <c r="Q151" s="409"/>
      <c r="R151" s="89"/>
      <c r="S151" s="302"/>
      <c r="T151" s="302"/>
      <c r="U151" s="302"/>
      <c r="V151" s="302"/>
      <c r="W151" s="302"/>
      <c r="X151" s="302"/>
      <c r="Y151" s="302"/>
      <c r="Z151" s="302"/>
      <c r="AA151" s="302"/>
    </row>
    <row r="152" spans="1:27" s="219" customFormat="1">
      <c r="A152" s="442"/>
      <c r="B152" s="12"/>
      <c r="C152" s="12"/>
      <c r="D152" s="250" t="s">
        <v>25915</v>
      </c>
      <c r="E152" s="12"/>
      <c r="F152" s="221">
        <v>7.05</v>
      </c>
      <c r="G152" s="216" t="s">
        <v>25759</v>
      </c>
      <c r="H152" s="233">
        <v>2.1</v>
      </c>
      <c r="I152" s="216" t="s">
        <v>25759</v>
      </c>
      <c r="J152" s="216"/>
      <c r="K152" s="216" t="s">
        <v>25759</v>
      </c>
      <c r="L152" s="216"/>
      <c r="M152" s="217" t="s">
        <v>44</v>
      </c>
      <c r="N152" s="443">
        <f t="shared" si="45"/>
        <v>14.8</v>
      </c>
      <c r="O152" s="302"/>
      <c r="P152" s="408"/>
      <c r="Q152" s="409"/>
      <c r="R152" s="89"/>
      <c r="S152" s="302"/>
      <c r="T152" s="302"/>
      <c r="U152" s="302"/>
      <c r="V152" s="302"/>
      <c r="W152" s="302"/>
      <c r="X152" s="302"/>
      <c r="Y152" s="302"/>
      <c r="Z152" s="302"/>
      <c r="AA152" s="302"/>
    </row>
    <row r="153" spans="1:27">
      <c r="A153" s="442"/>
      <c r="B153" s="12"/>
      <c r="C153" s="12"/>
      <c r="D153" s="215" t="str">
        <f>"Total item "&amp;A136</f>
        <v>Total item 1.3.5</v>
      </c>
      <c r="E153" s="12"/>
      <c r="F153" s="124"/>
      <c r="G153" s="216"/>
      <c r="H153" s="231"/>
      <c r="I153" s="213"/>
      <c r="J153" s="231"/>
      <c r="K153" s="213"/>
      <c r="L153" s="212" t="s">
        <v>23</v>
      </c>
      <c r="M153" s="213" t="s">
        <v>44</v>
      </c>
      <c r="N153" s="444">
        <f>+SUM(N138:N152)</f>
        <v>245.26</v>
      </c>
    </row>
    <row r="154" spans="1:27">
      <c r="A154" s="442" t="s">
        <v>18178</v>
      </c>
      <c r="B154" s="12" t="s">
        <v>18156</v>
      </c>
      <c r="C154" s="224" t="str">
        <f>+COMPOSIÇÕES!C11</f>
        <v>001</v>
      </c>
      <c r="D154" s="14" t="str">
        <f>+COMPOSIÇÕES!D11</f>
        <v>DEMOLIÇÃO DE PISO EM LAJOTA</v>
      </c>
      <c r="E154" s="13" t="str">
        <f>+COMPOSIÇÕES!E11</f>
        <v>M2</v>
      </c>
      <c r="F154" s="28"/>
      <c r="G154" s="124"/>
      <c r="H154" s="28"/>
      <c r="I154" s="28"/>
      <c r="J154" s="28"/>
      <c r="K154" s="28"/>
      <c r="L154" s="28"/>
      <c r="M154" s="28"/>
      <c r="N154" s="447"/>
      <c r="O154" s="303">
        <f>+N160</f>
        <v>232.39</v>
      </c>
      <c r="P154" s="328">
        <f>+COMPOSIÇÕES!H11</f>
        <v>13.97</v>
      </c>
      <c r="Q154" s="329">
        <f>+COMPOSIÇÕES!J11</f>
        <v>15.53</v>
      </c>
      <c r="S154" s="410">
        <f>TRUNC(P154*$S$10,2)</f>
        <v>17.940000000000001</v>
      </c>
      <c r="T154" s="410">
        <f>TRUNC(Q154*$T$10,2)</f>
        <v>19</v>
      </c>
      <c r="V154" s="410">
        <f>TRUNC(O154*S154,2)</f>
        <v>4169.07</v>
      </c>
      <c r="W154" s="410">
        <f>TRUNC(O154*T154,2)</f>
        <v>4415.41</v>
      </c>
    </row>
    <row r="155" spans="1:27">
      <c r="A155" s="442"/>
      <c r="B155" s="12"/>
      <c r="C155" s="159"/>
      <c r="D155" s="225" t="s">
        <v>25762</v>
      </c>
      <c r="E155" s="12"/>
      <c r="F155" s="221">
        <f>1.82+1.02+6.3+2.02+4.76+4.65</f>
        <v>20.57</v>
      </c>
      <c r="G155" s="216" t="s">
        <v>25759</v>
      </c>
      <c r="H155" s="233">
        <v>7.2</v>
      </c>
      <c r="I155" s="217" t="s">
        <v>25759</v>
      </c>
      <c r="J155" s="216"/>
      <c r="K155" s="217" t="s">
        <v>25759</v>
      </c>
      <c r="L155" s="216"/>
      <c r="M155" s="217" t="s">
        <v>44</v>
      </c>
      <c r="N155" s="443">
        <f>TRUNC((PRODUCT(F155:L155)),2)</f>
        <v>148.1</v>
      </c>
    </row>
    <row r="156" spans="1:27" s="219" customFormat="1">
      <c r="A156" s="442"/>
      <c r="B156" s="12"/>
      <c r="C156" s="159"/>
      <c r="D156" s="243" t="s">
        <v>25764</v>
      </c>
      <c r="E156" s="244"/>
      <c r="F156" s="245">
        <v>5</v>
      </c>
      <c r="G156" s="246" t="s">
        <v>25759</v>
      </c>
      <c r="H156" s="249">
        <v>2.67</v>
      </c>
      <c r="I156" s="248" t="s">
        <v>25759</v>
      </c>
      <c r="J156" s="246"/>
      <c r="K156" s="248" t="s">
        <v>25759</v>
      </c>
      <c r="L156" s="246">
        <v>-1</v>
      </c>
      <c r="M156" s="248" t="s">
        <v>44</v>
      </c>
      <c r="N156" s="449">
        <f t="shared" ref="N156" si="46">TRUNC((PRODUCT(F156:L156)),2)</f>
        <v>-13.35</v>
      </c>
      <c r="O156" s="302"/>
      <c r="P156" s="408"/>
      <c r="Q156" s="409"/>
      <c r="R156" s="89"/>
      <c r="S156" s="302"/>
      <c r="T156" s="302"/>
      <c r="U156" s="302"/>
      <c r="V156" s="302"/>
      <c r="W156" s="302"/>
      <c r="X156" s="302"/>
      <c r="Y156" s="302"/>
      <c r="Z156" s="302"/>
      <c r="AA156" s="302"/>
    </row>
    <row r="157" spans="1:27">
      <c r="A157" s="442"/>
      <c r="B157" s="12"/>
      <c r="C157" s="159"/>
      <c r="D157" s="225" t="s">
        <v>25763</v>
      </c>
      <c r="E157" s="12"/>
      <c r="F157" s="221">
        <f>3.31+2.42+5.15+8.1</f>
        <v>18.98</v>
      </c>
      <c r="G157" s="216" t="s">
        <v>25759</v>
      </c>
      <c r="H157" s="233">
        <v>2.86</v>
      </c>
      <c r="I157" s="216" t="s">
        <v>25759</v>
      </c>
      <c r="J157" s="216"/>
      <c r="K157" s="216" t="s">
        <v>25759</v>
      </c>
      <c r="L157" s="216"/>
      <c r="M157" s="217" t="s">
        <v>44</v>
      </c>
      <c r="N157" s="443">
        <f>TRUNC((PRODUCT(F157:L157)),2)</f>
        <v>54.28</v>
      </c>
    </row>
    <row r="158" spans="1:27" s="219" customFormat="1">
      <c r="A158" s="442"/>
      <c r="B158" s="12"/>
      <c r="C158" s="159"/>
      <c r="D158" s="225" t="s">
        <v>25763</v>
      </c>
      <c r="E158" s="12"/>
      <c r="F158" s="221">
        <f>15.4+5.02</f>
        <v>20.420000000000002</v>
      </c>
      <c r="G158" s="216" t="s">
        <v>25759</v>
      </c>
      <c r="H158" s="233">
        <v>4.6500000000000004</v>
      </c>
      <c r="I158" s="216" t="s">
        <v>25759</v>
      </c>
      <c r="J158" s="216"/>
      <c r="K158" s="216" t="s">
        <v>25759</v>
      </c>
      <c r="L158" s="216"/>
      <c r="M158" s="217" t="s">
        <v>44</v>
      </c>
      <c r="N158" s="443">
        <f>TRUNC((PRODUCT(F158:L158)),2)</f>
        <v>94.95</v>
      </c>
      <c r="O158" s="302"/>
      <c r="P158" s="408"/>
      <c r="Q158" s="409"/>
      <c r="R158" s="89"/>
      <c r="S158" s="302"/>
      <c r="T158" s="302"/>
      <c r="U158" s="302"/>
      <c r="V158" s="302"/>
      <c r="W158" s="302"/>
      <c r="X158" s="302"/>
      <c r="Y158" s="302"/>
      <c r="Z158" s="302"/>
      <c r="AA158" s="302"/>
    </row>
    <row r="159" spans="1:27" s="219" customFormat="1">
      <c r="A159" s="442"/>
      <c r="B159" s="12"/>
      <c r="C159" s="159"/>
      <c r="D159" s="243" t="s">
        <v>25765</v>
      </c>
      <c r="E159" s="244"/>
      <c r="F159" s="245">
        <v>15.4</v>
      </c>
      <c r="G159" s="246" t="s">
        <v>25759</v>
      </c>
      <c r="H159" s="249">
        <v>3.35</v>
      </c>
      <c r="I159" s="246" t="s">
        <v>25759</v>
      </c>
      <c r="J159" s="246"/>
      <c r="K159" s="246" t="s">
        <v>25759</v>
      </c>
      <c r="L159" s="246">
        <v>-1</v>
      </c>
      <c r="M159" s="248" t="s">
        <v>44</v>
      </c>
      <c r="N159" s="449">
        <f>TRUNC((PRODUCT(F159:L159)),2)</f>
        <v>-51.59</v>
      </c>
      <c r="O159" s="302"/>
      <c r="P159" s="408"/>
      <c r="Q159" s="409"/>
      <c r="R159" s="89"/>
      <c r="S159" s="302"/>
      <c r="T159" s="302"/>
      <c r="U159" s="302"/>
      <c r="V159" s="302"/>
      <c r="W159" s="302"/>
      <c r="X159" s="302"/>
      <c r="Y159" s="302"/>
      <c r="Z159" s="302"/>
      <c r="AA159" s="302"/>
    </row>
    <row r="160" spans="1:27">
      <c r="A160" s="442"/>
      <c r="B160" s="12"/>
      <c r="C160" s="159"/>
      <c r="D160" s="215" t="str">
        <f>"Total item "&amp;A154</f>
        <v>Total item 1.3.6</v>
      </c>
      <c r="E160" s="12"/>
      <c r="F160" s="124"/>
      <c r="G160" s="216"/>
      <c r="H160" s="231"/>
      <c r="I160" s="213"/>
      <c r="J160" s="231"/>
      <c r="K160" s="213"/>
      <c r="L160" s="212" t="s">
        <v>23</v>
      </c>
      <c r="M160" s="213" t="s">
        <v>44</v>
      </c>
      <c r="N160" s="444">
        <f>+SUM(N155:N159)</f>
        <v>232.39</v>
      </c>
    </row>
    <row r="161" spans="1:27" ht="22.5">
      <c r="A161" s="448" t="s">
        <v>18179</v>
      </c>
      <c r="B161" s="12" t="s">
        <v>25914</v>
      </c>
      <c r="C161" s="273" t="s">
        <v>25979</v>
      </c>
      <c r="D161" s="256" t="s">
        <v>18183</v>
      </c>
      <c r="E161" s="13" t="s">
        <v>31</v>
      </c>
      <c r="F161" s="28"/>
      <c r="G161" s="124"/>
      <c r="H161" s="28"/>
      <c r="I161" s="28"/>
      <c r="J161" s="28"/>
      <c r="K161" s="28"/>
      <c r="L161" s="28"/>
      <c r="M161" s="28"/>
      <c r="N161" s="447"/>
      <c r="O161" s="303">
        <f>+N165</f>
        <v>53.59</v>
      </c>
      <c r="P161" s="328">
        <v>24.3</v>
      </c>
      <c r="Q161" s="329">
        <v>24.3</v>
      </c>
      <c r="S161" s="410">
        <f>TRUNC(P161*$S$10,2)</f>
        <v>31.22</v>
      </c>
      <c r="T161" s="410">
        <f>TRUNC(Q161*$T$10,2)</f>
        <v>29.73</v>
      </c>
      <c r="V161" s="410">
        <f>TRUNC(O161*S161,2)</f>
        <v>1673.07</v>
      </c>
      <c r="W161" s="410">
        <f>TRUNC(O161*T161,2)</f>
        <v>1593.23</v>
      </c>
    </row>
    <row r="162" spans="1:27">
      <c r="A162" s="448"/>
      <c r="B162" s="12"/>
      <c r="C162" s="13"/>
      <c r="D162" s="250" t="s">
        <v>25765</v>
      </c>
      <c r="E162" s="12"/>
      <c r="F162" s="221">
        <v>15.4</v>
      </c>
      <c r="G162" s="216" t="s">
        <v>25759</v>
      </c>
      <c r="H162" s="233">
        <v>3.35</v>
      </c>
      <c r="I162" s="216" t="s">
        <v>25759</v>
      </c>
      <c r="J162" s="216"/>
      <c r="K162" s="216" t="s">
        <v>25759</v>
      </c>
      <c r="L162" s="216"/>
      <c r="M162" s="217" t="s">
        <v>44</v>
      </c>
      <c r="N162" s="443">
        <f t="shared" ref="N162:N164" si="47">TRUNC((PRODUCT(F162:L162)),2)</f>
        <v>51.59</v>
      </c>
    </row>
    <row r="163" spans="1:27" s="219" customFormat="1">
      <c r="A163" s="448"/>
      <c r="B163" s="12"/>
      <c r="C163" s="13"/>
      <c r="D163" s="250" t="s">
        <v>25766</v>
      </c>
      <c r="E163" s="12"/>
      <c r="F163" s="221">
        <v>0.8</v>
      </c>
      <c r="G163" s="216" t="s">
        <v>25759</v>
      </c>
      <c r="H163" s="233">
        <v>1</v>
      </c>
      <c r="I163" s="216" t="s">
        <v>25759</v>
      </c>
      <c r="J163" s="216"/>
      <c r="K163" s="216" t="s">
        <v>25759</v>
      </c>
      <c r="L163" s="216"/>
      <c r="M163" s="217" t="s">
        <v>44</v>
      </c>
      <c r="N163" s="443">
        <f t="shared" si="47"/>
        <v>0.8</v>
      </c>
      <c r="O163" s="302"/>
      <c r="P163" s="408"/>
      <c r="Q163" s="409"/>
      <c r="R163" s="89"/>
      <c r="S163" s="302"/>
      <c r="T163" s="302"/>
      <c r="U163" s="302"/>
      <c r="V163" s="302"/>
      <c r="W163" s="302"/>
      <c r="X163" s="302"/>
      <c r="Y163" s="302"/>
      <c r="Z163" s="302"/>
      <c r="AA163" s="302"/>
    </row>
    <row r="164" spans="1:27" s="219" customFormat="1">
      <c r="A164" s="448"/>
      <c r="B164" s="12"/>
      <c r="C164" s="13"/>
      <c r="D164" s="250"/>
      <c r="E164" s="12"/>
      <c r="F164" s="221">
        <v>1.2</v>
      </c>
      <c r="G164" s="216" t="s">
        <v>25759</v>
      </c>
      <c r="H164" s="233">
        <v>1</v>
      </c>
      <c r="I164" s="216" t="s">
        <v>25759</v>
      </c>
      <c r="J164" s="216"/>
      <c r="K164" s="216" t="s">
        <v>25759</v>
      </c>
      <c r="L164" s="216"/>
      <c r="M164" s="217" t="s">
        <v>44</v>
      </c>
      <c r="N164" s="443">
        <f t="shared" si="47"/>
        <v>1.2</v>
      </c>
      <c r="O164" s="302"/>
      <c r="P164" s="408"/>
      <c r="Q164" s="409"/>
      <c r="R164" s="89"/>
      <c r="S164" s="302"/>
      <c r="T164" s="302"/>
      <c r="U164" s="302"/>
      <c r="V164" s="302"/>
      <c r="W164" s="302"/>
      <c r="X164" s="302"/>
      <c r="Y164" s="302"/>
      <c r="Z164" s="302"/>
      <c r="AA164" s="302"/>
    </row>
    <row r="165" spans="1:27">
      <c r="A165" s="448"/>
      <c r="B165" s="12"/>
      <c r="C165" s="13"/>
      <c r="D165" s="215" t="str">
        <f>"Total item "&amp;A161</f>
        <v>Total item 1.3.7</v>
      </c>
      <c r="E165" s="12"/>
      <c r="F165" s="124"/>
      <c r="G165" s="216"/>
      <c r="H165" s="231"/>
      <c r="I165" s="213"/>
      <c r="J165" s="231"/>
      <c r="K165" s="213"/>
      <c r="L165" s="212" t="s">
        <v>23</v>
      </c>
      <c r="M165" s="213" t="s">
        <v>44</v>
      </c>
      <c r="N165" s="444">
        <f>+SUM(N162:N164)</f>
        <v>53.59</v>
      </c>
    </row>
    <row r="166" spans="1:27" ht="22.5">
      <c r="A166" s="446" t="s">
        <v>18180</v>
      </c>
      <c r="B166" s="13" t="s">
        <v>25914</v>
      </c>
      <c r="C166" s="273" t="s">
        <v>25977</v>
      </c>
      <c r="D166" s="256" t="s">
        <v>18184</v>
      </c>
      <c r="E166" s="13" t="s">
        <v>26</v>
      </c>
      <c r="F166" s="28"/>
      <c r="G166" s="124"/>
      <c r="H166" s="28"/>
      <c r="I166" s="28"/>
      <c r="J166" s="28"/>
      <c r="K166" s="28"/>
      <c r="L166" s="28"/>
      <c r="M166" s="28"/>
      <c r="N166" s="447"/>
      <c r="O166" s="303">
        <f>+N173</f>
        <v>0.74</v>
      </c>
      <c r="P166" s="328">
        <v>36.28</v>
      </c>
      <c r="Q166" s="329">
        <v>36.28</v>
      </c>
      <c r="S166" s="410">
        <f>TRUNC(P166*$S$10,2)</f>
        <v>46.61</v>
      </c>
      <c r="T166" s="410">
        <f>TRUNC(Q166*$T$10,2)</f>
        <v>44.38</v>
      </c>
      <c r="V166" s="410">
        <f>TRUNC(O166*S166,2)</f>
        <v>34.49</v>
      </c>
      <c r="W166" s="410">
        <f>TRUNC(O166*T166,2)</f>
        <v>32.840000000000003</v>
      </c>
    </row>
    <row r="167" spans="1:27">
      <c r="A167" s="448"/>
      <c r="B167" s="12"/>
      <c r="C167" s="13"/>
      <c r="D167" s="258" t="s">
        <v>25769</v>
      </c>
      <c r="E167" s="12"/>
      <c r="F167" s="221">
        <v>2.2999999999999998</v>
      </c>
      <c r="G167" s="216" t="s">
        <v>25759</v>
      </c>
      <c r="H167" s="233">
        <v>0.1</v>
      </c>
      <c r="I167" s="217" t="s">
        <v>25759</v>
      </c>
      <c r="J167" s="216">
        <v>0.5</v>
      </c>
      <c r="K167" s="217" t="s">
        <v>25759</v>
      </c>
      <c r="L167" s="216"/>
      <c r="M167" s="217" t="s">
        <v>44</v>
      </c>
      <c r="N167" s="443">
        <f t="shared" ref="N167:N168" si="48">TRUNC((PRODUCT(F167:L167)),2)</f>
        <v>0.11</v>
      </c>
    </row>
    <row r="168" spans="1:27">
      <c r="A168" s="448"/>
      <c r="B168" s="12"/>
      <c r="C168" s="13"/>
      <c r="D168" s="225" t="s">
        <v>25796</v>
      </c>
      <c r="E168" s="12"/>
      <c r="F168" s="221">
        <v>2</v>
      </c>
      <c r="G168" s="216" t="s">
        <v>25759</v>
      </c>
      <c r="H168" s="233">
        <v>0.1</v>
      </c>
      <c r="I168" s="217" t="s">
        <v>25759</v>
      </c>
      <c r="J168" s="216">
        <v>0.5</v>
      </c>
      <c r="K168" s="217" t="s">
        <v>25759</v>
      </c>
      <c r="L168" s="216"/>
      <c r="M168" s="217" t="s">
        <v>44</v>
      </c>
      <c r="N168" s="443">
        <f t="shared" si="48"/>
        <v>0.1</v>
      </c>
    </row>
    <row r="169" spans="1:27" s="219" customFormat="1">
      <c r="A169" s="448"/>
      <c r="B169" s="12"/>
      <c r="C169" s="13"/>
      <c r="D169" s="225" t="s">
        <v>25775</v>
      </c>
      <c r="E169" s="12"/>
      <c r="F169" s="221">
        <v>2</v>
      </c>
      <c r="G169" s="216" t="s">
        <v>25759</v>
      </c>
      <c r="H169" s="233">
        <v>0.1</v>
      </c>
      <c r="I169" s="217" t="s">
        <v>25759</v>
      </c>
      <c r="J169" s="216">
        <v>0.5</v>
      </c>
      <c r="K169" s="217" t="s">
        <v>25759</v>
      </c>
      <c r="L169" s="216"/>
      <c r="M169" s="217" t="s">
        <v>44</v>
      </c>
      <c r="N169" s="443">
        <f t="shared" ref="N169:N172" si="49">TRUNC((PRODUCT(F169:L169)),2)</f>
        <v>0.1</v>
      </c>
      <c r="O169" s="302"/>
      <c r="P169" s="408"/>
      <c r="Q169" s="409"/>
      <c r="R169" s="89"/>
      <c r="S169" s="302"/>
      <c r="T169" s="302"/>
      <c r="U169" s="302"/>
      <c r="V169" s="302"/>
      <c r="W169" s="302"/>
      <c r="X169" s="302"/>
      <c r="Y169" s="302"/>
      <c r="Z169" s="302"/>
      <c r="AA169" s="302"/>
    </row>
    <row r="170" spans="1:27" s="219" customFormat="1">
      <c r="A170" s="448"/>
      <c r="B170" s="12"/>
      <c r="C170" s="13"/>
      <c r="D170" s="225" t="s">
        <v>25777</v>
      </c>
      <c r="E170" s="12"/>
      <c r="F170" s="221">
        <v>2.2999999999999998</v>
      </c>
      <c r="G170" s="216" t="s">
        <v>25759</v>
      </c>
      <c r="H170" s="233">
        <v>0.1</v>
      </c>
      <c r="I170" s="217" t="s">
        <v>25759</v>
      </c>
      <c r="J170" s="216">
        <v>0.5</v>
      </c>
      <c r="K170" s="217" t="s">
        <v>25759</v>
      </c>
      <c r="L170" s="216"/>
      <c r="M170" s="217" t="s">
        <v>44</v>
      </c>
      <c r="N170" s="443">
        <f t="shared" si="49"/>
        <v>0.11</v>
      </c>
      <c r="O170" s="302"/>
      <c r="P170" s="408"/>
      <c r="Q170" s="409"/>
      <c r="R170" s="89"/>
      <c r="S170" s="302"/>
      <c r="T170" s="302"/>
      <c r="U170" s="302"/>
      <c r="V170" s="302"/>
      <c r="W170" s="302"/>
      <c r="X170" s="302"/>
      <c r="Y170" s="302"/>
      <c r="Z170" s="302"/>
      <c r="AA170" s="302"/>
    </row>
    <row r="171" spans="1:27" s="220" customFormat="1">
      <c r="A171" s="448"/>
      <c r="B171" s="12"/>
      <c r="C171" s="13"/>
      <c r="D171" s="225" t="s">
        <v>25776</v>
      </c>
      <c r="E171" s="12"/>
      <c r="F171" s="221">
        <v>3.5</v>
      </c>
      <c r="G171" s="216" t="s">
        <v>25759</v>
      </c>
      <c r="H171" s="233">
        <v>0.1</v>
      </c>
      <c r="I171" s="217" t="s">
        <v>25759</v>
      </c>
      <c r="J171" s="216">
        <v>0.5</v>
      </c>
      <c r="K171" s="217" t="s">
        <v>25759</v>
      </c>
      <c r="L171" s="216"/>
      <c r="M171" s="217" t="s">
        <v>44</v>
      </c>
      <c r="N171" s="443">
        <f t="shared" ref="N171" si="50">TRUNC((PRODUCT(F171:L171)),2)</f>
        <v>0.17</v>
      </c>
      <c r="O171" s="302"/>
      <c r="P171" s="408"/>
      <c r="Q171" s="409"/>
      <c r="R171" s="89"/>
      <c r="S171" s="302"/>
      <c r="T171" s="302"/>
      <c r="U171" s="302"/>
      <c r="V171" s="302"/>
      <c r="W171" s="302"/>
      <c r="X171" s="302"/>
      <c r="Y171" s="302"/>
      <c r="Z171" s="302"/>
      <c r="AA171" s="302"/>
    </row>
    <row r="172" spans="1:27" s="219" customFormat="1">
      <c r="A172" s="448"/>
      <c r="B172" s="12"/>
      <c r="C172" s="13"/>
      <c r="D172" s="225" t="s">
        <v>25919</v>
      </c>
      <c r="E172" s="12"/>
      <c r="F172" s="221">
        <v>1.5</v>
      </c>
      <c r="G172" s="216" t="s">
        <v>25759</v>
      </c>
      <c r="H172" s="233">
        <v>0.1</v>
      </c>
      <c r="I172" s="217" t="s">
        <v>25759</v>
      </c>
      <c r="J172" s="216">
        <v>0.5</v>
      </c>
      <c r="K172" s="217" t="s">
        <v>25759</v>
      </c>
      <c r="L172" s="216">
        <v>2</v>
      </c>
      <c r="M172" s="217" t="s">
        <v>44</v>
      </c>
      <c r="N172" s="443">
        <f t="shared" si="49"/>
        <v>0.15</v>
      </c>
      <c r="O172" s="302"/>
      <c r="P172" s="408"/>
      <c r="Q172" s="409"/>
      <c r="R172" s="89"/>
      <c r="S172" s="302"/>
      <c r="T172" s="302"/>
      <c r="U172" s="302"/>
      <c r="V172" s="302"/>
      <c r="W172" s="302"/>
      <c r="X172" s="302"/>
      <c r="Y172" s="302"/>
      <c r="Z172" s="302"/>
      <c r="AA172" s="302"/>
    </row>
    <row r="173" spans="1:27">
      <c r="A173" s="448"/>
      <c r="B173" s="124"/>
      <c r="C173" s="13"/>
      <c r="D173" s="218" t="str">
        <f>"Total item "&amp;A166</f>
        <v>Total item 1.3.8</v>
      </c>
      <c r="E173" s="124"/>
      <c r="F173" s="124"/>
      <c r="G173" s="216"/>
      <c r="H173" s="231"/>
      <c r="I173" s="213"/>
      <c r="J173" s="231"/>
      <c r="K173" s="213"/>
      <c r="L173" s="212" t="s">
        <v>23</v>
      </c>
      <c r="M173" s="213" t="s">
        <v>44</v>
      </c>
      <c r="N173" s="444">
        <f>+SUM(N167:N172)</f>
        <v>0.74</v>
      </c>
    </row>
    <row r="174" spans="1:27">
      <c r="A174" s="438" t="s">
        <v>18181</v>
      </c>
      <c r="B174" s="131"/>
      <c r="C174" s="128"/>
      <c r="D174" s="129" t="s">
        <v>18169</v>
      </c>
      <c r="E174" s="130"/>
      <c r="F174" s="228"/>
      <c r="G174" s="229"/>
      <c r="H174" s="230"/>
      <c r="I174" s="228"/>
      <c r="J174" s="228"/>
      <c r="K174" s="228"/>
      <c r="L174" s="228"/>
      <c r="M174" s="228"/>
      <c r="N174" s="439"/>
    </row>
    <row r="175" spans="1:27" ht="22.5">
      <c r="A175" s="450" t="s">
        <v>18187</v>
      </c>
      <c r="B175" s="12" t="s">
        <v>18406</v>
      </c>
      <c r="C175" s="222">
        <v>97641</v>
      </c>
      <c r="D175" s="14" t="s">
        <v>15583</v>
      </c>
      <c r="E175" s="13" t="str">
        <f>+VLOOKUP(D175,TABELA!$B$1:$D$8000,2,FALSE)</f>
        <v>M2</v>
      </c>
      <c r="F175" s="28"/>
      <c r="G175" s="124"/>
      <c r="H175" s="28"/>
      <c r="I175" s="28"/>
      <c r="J175" s="28"/>
      <c r="K175" s="28"/>
      <c r="L175" s="28"/>
      <c r="M175" s="28"/>
      <c r="N175" s="447"/>
      <c r="O175" s="303">
        <f>+N193</f>
        <v>262.18</v>
      </c>
      <c r="P175" s="328">
        <f>+VLOOKUP(D175,TABELA!$B$1:$D$8000,3,FALSE)</f>
        <v>4.3499999999999996</v>
      </c>
      <c r="Q175" s="329">
        <f>+VLOOKUP(D175,TABELA!$B$1:$F$8000,5,FALSE)</f>
        <v>4.8499999999999996</v>
      </c>
      <c r="S175" s="410">
        <f>TRUNC(P175*$S$10,2)</f>
        <v>5.58</v>
      </c>
      <c r="T175" s="410">
        <f>TRUNC(Q175*$T$10,2)</f>
        <v>5.93</v>
      </c>
      <c r="V175" s="410">
        <f>TRUNC(O175*S175,2)</f>
        <v>1462.96</v>
      </c>
      <c r="W175" s="410">
        <f>TRUNC(O175*T175,2)</f>
        <v>1554.72</v>
      </c>
    </row>
    <row r="176" spans="1:27">
      <c r="A176" s="450"/>
      <c r="B176" s="12"/>
      <c r="C176" s="12"/>
      <c r="D176" s="225" t="s">
        <v>25769</v>
      </c>
      <c r="E176" s="12"/>
      <c r="F176" s="221">
        <v>4.4800000000000004</v>
      </c>
      <c r="G176" s="216" t="s">
        <v>25759</v>
      </c>
      <c r="H176" s="233">
        <v>3.41</v>
      </c>
      <c r="I176" s="217" t="s">
        <v>25759</v>
      </c>
      <c r="J176" s="216"/>
      <c r="K176" s="217" t="s">
        <v>25759</v>
      </c>
      <c r="L176" s="216"/>
      <c r="M176" s="217" t="s">
        <v>44</v>
      </c>
      <c r="N176" s="443">
        <f t="shared" ref="N176" si="51">TRUNC((PRODUCT(F176:L176)),2)</f>
        <v>15.27</v>
      </c>
    </row>
    <row r="177" spans="1:27">
      <c r="A177" s="450"/>
      <c r="B177" s="12"/>
      <c r="C177" s="12"/>
      <c r="D177" s="225" t="s">
        <v>25767</v>
      </c>
      <c r="E177" s="12"/>
      <c r="F177" s="221">
        <v>4.4800000000000004</v>
      </c>
      <c r="G177" s="216" t="s">
        <v>25759</v>
      </c>
      <c r="H177" s="233">
        <v>3.44</v>
      </c>
      <c r="I177" s="217" t="s">
        <v>25759</v>
      </c>
      <c r="J177" s="216"/>
      <c r="K177" s="217" t="s">
        <v>25759</v>
      </c>
      <c r="L177" s="216"/>
      <c r="M177" s="217" t="s">
        <v>44</v>
      </c>
      <c r="N177" s="443">
        <f t="shared" ref="N177:N192" si="52">TRUNC((PRODUCT(F177:L177)),2)</f>
        <v>15.41</v>
      </c>
    </row>
    <row r="178" spans="1:27" s="219" customFormat="1">
      <c r="A178" s="450"/>
      <c r="B178" s="12"/>
      <c r="C178" s="12"/>
      <c r="D178" s="225" t="s">
        <v>25788</v>
      </c>
      <c r="E178" s="12"/>
      <c r="F178" s="221">
        <v>1.53</v>
      </c>
      <c r="G178" s="216" t="s">
        <v>25759</v>
      </c>
      <c r="H178" s="233">
        <v>0.92</v>
      </c>
      <c r="I178" s="217" t="s">
        <v>25759</v>
      </c>
      <c r="J178" s="216"/>
      <c r="K178" s="217" t="s">
        <v>25759</v>
      </c>
      <c r="L178" s="216"/>
      <c r="M178" s="217" t="s">
        <v>44</v>
      </c>
      <c r="N178" s="443">
        <f t="shared" si="52"/>
        <v>1.4</v>
      </c>
      <c r="O178" s="302"/>
      <c r="P178" s="408"/>
      <c r="Q178" s="409"/>
      <c r="R178" s="89"/>
      <c r="S178" s="302"/>
      <c r="T178" s="302"/>
      <c r="U178" s="302"/>
      <c r="V178" s="302"/>
      <c r="W178" s="302"/>
      <c r="X178" s="302"/>
      <c r="Y178" s="302"/>
      <c r="Z178" s="302"/>
      <c r="AA178" s="302"/>
    </row>
    <row r="179" spans="1:27" s="219" customFormat="1">
      <c r="A179" s="450"/>
      <c r="B179" s="12"/>
      <c r="C179" s="12"/>
      <c r="D179" s="225" t="s">
        <v>25772</v>
      </c>
      <c r="E179" s="12"/>
      <c r="F179" s="221">
        <v>2.8</v>
      </c>
      <c r="G179" s="216" t="s">
        <v>25759</v>
      </c>
      <c r="H179" s="233">
        <v>0.93</v>
      </c>
      <c r="I179" s="217" t="s">
        <v>25759</v>
      </c>
      <c r="J179" s="216"/>
      <c r="K179" s="217" t="s">
        <v>25759</v>
      </c>
      <c r="L179" s="216"/>
      <c r="M179" s="217" t="s">
        <v>44</v>
      </c>
      <c r="N179" s="443">
        <f t="shared" si="52"/>
        <v>2.6</v>
      </c>
      <c r="O179" s="302"/>
      <c r="P179" s="408"/>
      <c r="Q179" s="409"/>
      <c r="R179" s="89"/>
      <c r="S179" s="302"/>
      <c r="T179" s="302"/>
      <c r="U179" s="302"/>
      <c r="V179" s="302"/>
      <c r="W179" s="302"/>
      <c r="X179" s="302"/>
      <c r="Y179" s="302"/>
      <c r="Z179" s="302"/>
      <c r="AA179" s="302"/>
    </row>
    <row r="180" spans="1:27" s="219" customFormat="1">
      <c r="A180" s="450"/>
      <c r="B180" s="12"/>
      <c r="C180" s="12"/>
      <c r="D180" s="225" t="s">
        <v>25774</v>
      </c>
      <c r="E180" s="12"/>
      <c r="F180" s="221">
        <v>4.45</v>
      </c>
      <c r="G180" s="216" t="s">
        <v>25759</v>
      </c>
      <c r="H180" s="233">
        <v>0.96</v>
      </c>
      <c r="I180" s="217" t="s">
        <v>25759</v>
      </c>
      <c r="J180" s="216"/>
      <c r="K180" s="217" t="s">
        <v>25759</v>
      </c>
      <c r="L180" s="216"/>
      <c r="M180" s="217" t="s">
        <v>44</v>
      </c>
      <c r="N180" s="443">
        <f t="shared" si="52"/>
        <v>4.2699999999999996</v>
      </c>
      <c r="O180" s="302"/>
      <c r="P180" s="408"/>
      <c r="Q180" s="409"/>
      <c r="R180" s="89"/>
      <c r="S180" s="302"/>
      <c r="T180" s="302"/>
      <c r="U180" s="302"/>
      <c r="V180" s="302"/>
      <c r="W180" s="302"/>
      <c r="X180" s="302"/>
      <c r="Y180" s="302"/>
      <c r="Z180" s="302"/>
      <c r="AA180" s="302"/>
    </row>
    <row r="181" spans="1:27" s="219" customFormat="1">
      <c r="A181" s="450"/>
      <c r="B181" s="12"/>
      <c r="C181" s="12"/>
      <c r="D181" s="225" t="s">
        <v>25775</v>
      </c>
      <c r="E181" s="12"/>
      <c r="F181" s="221">
        <v>4.45</v>
      </c>
      <c r="G181" s="216" t="s">
        <v>25759</v>
      </c>
      <c r="H181" s="233">
        <v>2</v>
      </c>
      <c r="I181" s="217" t="s">
        <v>25759</v>
      </c>
      <c r="J181" s="216"/>
      <c r="K181" s="217" t="s">
        <v>25759</v>
      </c>
      <c r="L181" s="216"/>
      <c r="M181" s="217" t="s">
        <v>44</v>
      </c>
      <c r="N181" s="443">
        <f t="shared" si="52"/>
        <v>8.9</v>
      </c>
      <c r="O181" s="302"/>
      <c r="P181" s="408"/>
      <c r="Q181" s="409"/>
      <c r="R181" s="89"/>
      <c r="S181" s="302"/>
      <c r="T181" s="302"/>
      <c r="U181" s="302"/>
      <c r="V181" s="302"/>
      <c r="W181" s="302"/>
      <c r="X181" s="302"/>
      <c r="Y181" s="302"/>
      <c r="Z181" s="302"/>
      <c r="AA181" s="302"/>
    </row>
    <row r="182" spans="1:27" s="219" customFormat="1">
      <c r="A182" s="450"/>
      <c r="B182" s="12"/>
      <c r="C182" s="12"/>
      <c r="D182" s="225" t="s">
        <v>25776</v>
      </c>
      <c r="E182" s="12"/>
      <c r="F182" s="221">
        <v>4.4800000000000004</v>
      </c>
      <c r="G182" s="216" t="s">
        <v>25759</v>
      </c>
      <c r="H182" s="233">
        <v>3.5</v>
      </c>
      <c r="I182" s="217" t="s">
        <v>25759</v>
      </c>
      <c r="J182" s="216"/>
      <c r="K182" s="217" t="s">
        <v>25759</v>
      </c>
      <c r="L182" s="216"/>
      <c r="M182" s="217" t="s">
        <v>44</v>
      </c>
      <c r="N182" s="443">
        <f t="shared" si="52"/>
        <v>15.68</v>
      </c>
      <c r="O182" s="302"/>
      <c r="P182" s="408"/>
      <c r="Q182" s="409"/>
      <c r="R182" s="89"/>
      <c r="S182" s="302"/>
      <c r="T182" s="302"/>
      <c r="U182" s="302"/>
      <c r="V182" s="302"/>
      <c r="W182" s="302"/>
      <c r="X182" s="302"/>
      <c r="Y182" s="302"/>
      <c r="Z182" s="302"/>
      <c r="AA182" s="302"/>
    </row>
    <row r="183" spans="1:27" s="219" customFormat="1">
      <c r="A183" s="450"/>
      <c r="B183" s="12"/>
      <c r="C183" s="12"/>
      <c r="D183" s="225" t="s">
        <v>25777</v>
      </c>
      <c r="E183" s="12"/>
      <c r="F183" s="221">
        <v>7</v>
      </c>
      <c r="G183" s="216" t="s">
        <v>25759</v>
      </c>
      <c r="H183" s="233">
        <v>6</v>
      </c>
      <c r="I183" s="217" t="s">
        <v>25759</v>
      </c>
      <c r="J183" s="216"/>
      <c r="K183" s="217" t="s">
        <v>25759</v>
      </c>
      <c r="L183" s="216"/>
      <c r="M183" s="217" t="s">
        <v>44</v>
      </c>
      <c r="N183" s="443">
        <f t="shared" si="52"/>
        <v>42</v>
      </c>
      <c r="O183" s="302"/>
      <c r="P183" s="408"/>
      <c r="Q183" s="409"/>
      <c r="R183" s="89"/>
      <c r="S183" s="302"/>
      <c r="T183" s="302"/>
      <c r="U183" s="302"/>
      <c r="V183" s="302"/>
      <c r="W183" s="302"/>
      <c r="X183" s="302"/>
      <c r="Y183" s="302"/>
      <c r="Z183" s="302"/>
      <c r="AA183" s="302"/>
    </row>
    <row r="184" spans="1:27" s="219" customFormat="1">
      <c r="A184" s="450"/>
      <c r="B184" s="12"/>
      <c r="C184" s="12"/>
      <c r="D184" s="225" t="s">
        <v>25778</v>
      </c>
      <c r="E184" s="12"/>
      <c r="F184" s="221">
        <v>7</v>
      </c>
      <c r="G184" s="216" t="s">
        <v>25759</v>
      </c>
      <c r="H184" s="233">
        <v>6</v>
      </c>
      <c r="I184" s="217" t="s">
        <v>25759</v>
      </c>
      <c r="J184" s="216"/>
      <c r="K184" s="217" t="s">
        <v>25759</v>
      </c>
      <c r="L184" s="216"/>
      <c r="M184" s="217" t="s">
        <v>44</v>
      </c>
      <c r="N184" s="443">
        <f t="shared" si="52"/>
        <v>42</v>
      </c>
      <c r="O184" s="302"/>
      <c r="P184" s="408"/>
      <c r="Q184" s="409"/>
      <c r="R184" s="89"/>
      <c r="S184" s="302"/>
      <c r="T184" s="302"/>
      <c r="U184" s="302"/>
      <c r="V184" s="302"/>
      <c r="W184" s="302"/>
      <c r="X184" s="302"/>
      <c r="Y184" s="302"/>
      <c r="Z184" s="302"/>
      <c r="AA184" s="302"/>
    </row>
    <row r="185" spans="1:27" s="219" customFormat="1">
      <c r="A185" s="450"/>
      <c r="B185" s="12"/>
      <c r="C185" s="12"/>
      <c r="D185" s="225" t="s">
        <v>25779</v>
      </c>
      <c r="E185" s="12"/>
      <c r="F185" s="221">
        <v>6</v>
      </c>
      <c r="G185" s="216" t="s">
        <v>25759</v>
      </c>
      <c r="H185" s="233">
        <v>6</v>
      </c>
      <c r="I185" s="217" t="s">
        <v>25759</v>
      </c>
      <c r="J185" s="216"/>
      <c r="K185" s="217" t="s">
        <v>25759</v>
      </c>
      <c r="L185" s="216"/>
      <c r="M185" s="217" t="s">
        <v>44</v>
      </c>
      <c r="N185" s="443">
        <f t="shared" si="52"/>
        <v>36</v>
      </c>
      <c r="O185" s="302"/>
      <c r="P185" s="408"/>
      <c r="Q185" s="409"/>
      <c r="R185" s="89"/>
      <c r="S185" s="302"/>
      <c r="T185" s="302"/>
      <c r="U185" s="302"/>
      <c r="V185" s="302"/>
      <c r="W185" s="302"/>
      <c r="X185" s="302"/>
      <c r="Y185" s="302"/>
      <c r="Z185" s="302"/>
      <c r="AA185" s="302"/>
    </row>
    <row r="186" spans="1:27" s="219" customFormat="1">
      <c r="A186" s="450"/>
      <c r="B186" s="12"/>
      <c r="C186" s="12"/>
      <c r="D186" s="225" t="s">
        <v>25780</v>
      </c>
      <c r="E186" s="12"/>
      <c r="F186" s="221">
        <v>4.87</v>
      </c>
      <c r="G186" s="216" t="s">
        <v>25759</v>
      </c>
      <c r="H186" s="233">
        <v>4.45</v>
      </c>
      <c r="I186" s="217" t="s">
        <v>25759</v>
      </c>
      <c r="J186" s="216"/>
      <c r="K186" s="217" t="s">
        <v>25759</v>
      </c>
      <c r="L186" s="216"/>
      <c r="M186" s="217" t="s">
        <v>44</v>
      </c>
      <c r="N186" s="443">
        <f t="shared" si="52"/>
        <v>21.67</v>
      </c>
      <c r="O186" s="302"/>
      <c r="P186" s="408"/>
      <c r="Q186" s="409"/>
      <c r="R186" s="89"/>
      <c r="S186" s="302"/>
      <c r="T186" s="302"/>
      <c r="U186" s="302"/>
      <c r="V186" s="302"/>
      <c r="W186" s="302"/>
      <c r="X186" s="302"/>
      <c r="Y186" s="302"/>
      <c r="Z186" s="302"/>
      <c r="AA186" s="302"/>
    </row>
    <row r="187" spans="1:27" s="219" customFormat="1">
      <c r="A187" s="450"/>
      <c r="B187" s="12"/>
      <c r="C187" s="12"/>
      <c r="D187" s="225"/>
      <c r="E187" s="12"/>
      <c r="F187" s="221">
        <f>4.45-2.7</f>
        <v>1.75</v>
      </c>
      <c r="G187" s="216" t="s">
        <v>25759</v>
      </c>
      <c r="H187" s="233">
        <v>1.1100000000000001</v>
      </c>
      <c r="I187" s="217" t="s">
        <v>25759</v>
      </c>
      <c r="J187" s="216"/>
      <c r="K187" s="217" t="s">
        <v>25759</v>
      </c>
      <c r="L187" s="216"/>
      <c r="M187" s="217" t="s">
        <v>44</v>
      </c>
      <c r="N187" s="443">
        <f t="shared" si="52"/>
        <v>1.94</v>
      </c>
      <c r="O187" s="302"/>
      <c r="P187" s="408"/>
      <c r="Q187" s="409"/>
      <c r="R187" s="89"/>
      <c r="S187" s="302"/>
      <c r="T187" s="302"/>
      <c r="U187" s="302"/>
      <c r="V187" s="302"/>
      <c r="W187" s="302"/>
      <c r="X187" s="302"/>
      <c r="Y187" s="302"/>
      <c r="Z187" s="302"/>
      <c r="AA187" s="302"/>
    </row>
    <row r="188" spans="1:27" s="219" customFormat="1">
      <c r="A188" s="450"/>
      <c r="B188" s="12"/>
      <c r="C188" s="12"/>
      <c r="D188" s="225" t="s">
        <v>25781</v>
      </c>
      <c r="E188" s="12"/>
      <c r="F188" s="221">
        <v>14.28</v>
      </c>
      <c r="G188" s="216" t="s">
        <v>25759</v>
      </c>
      <c r="H188" s="233">
        <v>2.02</v>
      </c>
      <c r="I188" s="217" t="s">
        <v>25759</v>
      </c>
      <c r="J188" s="216"/>
      <c r="K188" s="217" t="s">
        <v>25759</v>
      </c>
      <c r="L188" s="216"/>
      <c r="M188" s="217" t="s">
        <v>44</v>
      </c>
      <c r="N188" s="443">
        <f t="shared" si="52"/>
        <v>28.84</v>
      </c>
      <c r="O188" s="302"/>
      <c r="P188" s="408"/>
      <c r="Q188" s="409"/>
      <c r="R188" s="89"/>
      <c r="S188" s="302"/>
      <c r="T188" s="302"/>
      <c r="U188" s="302"/>
      <c r="V188" s="302"/>
      <c r="W188" s="302"/>
      <c r="X188" s="302"/>
      <c r="Y188" s="302"/>
      <c r="Z188" s="302"/>
      <c r="AA188" s="302"/>
    </row>
    <row r="189" spans="1:27" s="219" customFormat="1">
      <c r="A189" s="450"/>
      <c r="B189" s="12"/>
      <c r="C189" s="12"/>
      <c r="D189" s="225" t="s">
        <v>25783</v>
      </c>
      <c r="E189" s="12"/>
      <c r="F189" s="221">
        <v>1.84</v>
      </c>
      <c r="G189" s="216" t="s">
        <v>25759</v>
      </c>
      <c r="H189" s="233">
        <v>1.4</v>
      </c>
      <c r="I189" s="217" t="s">
        <v>25759</v>
      </c>
      <c r="J189" s="216"/>
      <c r="K189" s="217" t="s">
        <v>25759</v>
      </c>
      <c r="L189" s="216"/>
      <c r="M189" s="217" t="s">
        <v>44</v>
      </c>
      <c r="N189" s="443">
        <f t="shared" si="52"/>
        <v>2.57</v>
      </c>
      <c r="O189" s="302"/>
      <c r="P189" s="408"/>
      <c r="Q189" s="409"/>
      <c r="R189" s="89"/>
      <c r="S189" s="302"/>
      <c r="T189" s="302"/>
      <c r="U189" s="302"/>
      <c r="V189" s="302"/>
      <c r="W189" s="302"/>
      <c r="X189" s="302"/>
      <c r="Y189" s="302"/>
      <c r="Z189" s="302"/>
      <c r="AA189" s="302"/>
    </row>
    <row r="190" spans="1:27" s="219" customFormat="1">
      <c r="A190" s="450"/>
      <c r="B190" s="12"/>
      <c r="C190" s="12"/>
      <c r="D190" s="225" t="s">
        <v>25916</v>
      </c>
      <c r="E190" s="12"/>
      <c r="F190" s="221">
        <v>4.26</v>
      </c>
      <c r="G190" s="216" t="s">
        <v>25759</v>
      </c>
      <c r="H190" s="233">
        <v>1.44</v>
      </c>
      <c r="I190" s="217" t="s">
        <v>25759</v>
      </c>
      <c r="J190" s="216"/>
      <c r="K190" s="217" t="s">
        <v>25759</v>
      </c>
      <c r="L190" s="216"/>
      <c r="M190" s="217" t="s">
        <v>44</v>
      </c>
      <c r="N190" s="443">
        <f t="shared" si="52"/>
        <v>6.13</v>
      </c>
      <c r="O190" s="302"/>
      <c r="P190" s="408"/>
      <c r="Q190" s="409"/>
      <c r="R190" s="89"/>
      <c r="S190" s="302"/>
      <c r="T190" s="302"/>
      <c r="U190" s="302"/>
      <c r="V190" s="302"/>
      <c r="W190" s="302"/>
      <c r="X190" s="302"/>
      <c r="Y190" s="302"/>
      <c r="Z190" s="302"/>
      <c r="AA190" s="302"/>
    </row>
    <row r="191" spans="1:27" s="219" customFormat="1">
      <c r="A191" s="450"/>
      <c r="B191" s="12"/>
      <c r="C191" s="12"/>
      <c r="D191" s="225"/>
      <c r="E191" s="12"/>
      <c r="F191" s="221">
        <v>2.7</v>
      </c>
      <c r="G191" s="216" t="s">
        <v>25759</v>
      </c>
      <c r="H191" s="233">
        <v>1</v>
      </c>
      <c r="I191" s="217" t="s">
        <v>25759</v>
      </c>
      <c r="J191" s="216"/>
      <c r="K191" s="217" t="s">
        <v>25759</v>
      </c>
      <c r="L191" s="216"/>
      <c r="M191" s="217" t="s">
        <v>44</v>
      </c>
      <c r="N191" s="443">
        <f t="shared" si="52"/>
        <v>2.7</v>
      </c>
      <c r="O191" s="302"/>
      <c r="P191" s="408"/>
      <c r="Q191" s="409"/>
      <c r="R191" s="89"/>
      <c r="S191" s="302"/>
      <c r="T191" s="302"/>
      <c r="U191" s="302"/>
      <c r="V191" s="302"/>
      <c r="W191" s="302"/>
      <c r="X191" s="302"/>
      <c r="Y191" s="302"/>
      <c r="Z191" s="302"/>
      <c r="AA191" s="302"/>
    </row>
    <row r="192" spans="1:27" s="219" customFormat="1">
      <c r="A192" s="450"/>
      <c r="B192" s="12"/>
      <c r="C192" s="12"/>
      <c r="D192" s="225" t="s">
        <v>25915</v>
      </c>
      <c r="E192" s="12"/>
      <c r="F192" s="221">
        <v>7.05</v>
      </c>
      <c r="G192" s="216" t="s">
        <v>25759</v>
      </c>
      <c r="H192" s="233">
        <v>2.1</v>
      </c>
      <c r="I192" s="217" t="s">
        <v>25759</v>
      </c>
      <c r="J192" s="216"/>
      <c r="K192" s="217" t="s">
        <v>25759</v>
      </c>
      <c r="L192" s="216"/>
      <c r="M192" s="217" t="s">
        <v>44</v>
      </c>
      <c r="N192" s="443">
        <f t="shared" si="52"/>
        <v>14.8</v>
      </c>
      <c r="O192" s="302"/>
      <c r="P192" s="408"/>
      <c r="Q192" s="409"/>
      <c r="R192" s="89"/>
      <c r="S192" s="302"/>
      <c r="T192" s="302"/>
      <c r="U192" s="302"/>
      <c r="V192" s="302"/>
      <c r="W192" s="302"/>
      <c r="X192" s="302"/>
      <c r="Y192" s="302"/>
      <c r="Z192" s="302"/>
      <c r="AA192" s="302"/>
    </row>
    <row r="193" spans="1:27">
      <c r="A193" s="450"/>
      <c r="B193" s="12"/>
      <c r="C193" s="12"/>
      <c r="D193" s="215" t="str">
        <f>"Total item "&amp;A175</f>
        <v>Total item 1.4.1</v>
      </c>
      <c r="E193" s="12"/>
      <c r="F193" s="124"/>
      <c r="G193" s="216"/>
      <c r="H193" s="231"/>
      <c r="I193" s="213"/>
      <c r="J193" s="231"/>
      <c r="K193" s="213"/>
      <c r="L193" s="212" t="s">
        <v>23</v>
      </c>
      <c r="M193" s="213" t="s">
        <v>44</v>
      </c>
      <c r="N193" s="444">
        <f>+SUM(N176:N192)</f>
        <v>262.18</v>
      </c>
    </row>
    <row r="194" spans="1:27" ht="22.5">
      <c r="A194" s="451" t="s">
        <v>18188</v>
      </c>
      <c r="B194" s="12" t="s">
        <v>18406</v>
      </c>
      <c r="C194" s="222">
        <v>97644</v>
      </c>
      <c r="D194" s="14" t="s">
        <v>15589</v>
      </c>
      <c r="E194" s="13" t="str">
        <f>+VLOOKUP(D194,TABELA!$B$1:$D$8000,2,FALSE)</f>
        <v>M2</v>
      </c>
      <c r="F194" s="28"/>
      <c r="G194" s="124"/>
      <c r="H194" s="28"/>
      <c r="I194" s="28"/>
      <c r="J194" s="28"/>
      <c r="K194" s="28"/>
      <c r="L194" s="28"/>
      <c r="M194" s="28"/>
      <c r="N194" s="447"/>
      <c r="O194" s="303">
        <f>+N211</f>
        <v>28.56</v>
      </c>
      <c r="P194" s="328">
        <f>+VLOOKUP(D194,TABELA!$B$1:$D$8000,3,FALSE)</f>
        <v>8.0500000000000007</v>
      </c>
      <c r="Q194" s="329">
        <f>+VLOOKUP(D194,TABELA!$B$1:$F$8000,5,FALSE)</f>
        <v>8.9700000000000006</v>
      </c>
      <c r="S194" s="410">
        <f>TRUNC(P194*$S$10,2)</f>
        <v>10.34</v>
      </c>
      <c r="T194" s="410">
        <f>TRUNC(Q194*$T$10,2)</f>
        <v>10.97</v>
      </c>
      <c r="V194" s="410">
        <f>TRUNC(O194*S194,2)</f>
        <v>295.31</v>
      </c>
      <c r="W194" s="410">
        <f>TRUNC(O194*T194,2)</f>
        <v>313.3</v>
      </c>
    </row>
    <row r="195" spans="1:27">
      <c r="A195" s="452"/>
      <c r="B195" s="12"/>
      <c r="C195" s="12"/>
      <c r="D195" s="225" t="s">
        <v>25769</v>
      </c>
      <c r="E195" s="12"/>
      <c r="F195" s="221">
        <v>0.8</v>
      </c>
      <c r="G195" s="216" t="s">
        <v>25759</v>
      </c>
      <c r="H195" s="231"/>
      <c r="I195" s="217" t="s">
        <v>25759</v>
      </c>
      <c r="J195" s="216">
        <v>2.1</v>
      </c>
      <c r="K195" s="217" t="s">
        <v>25759</v>
      </c>
      <c r="L195" s="216"/>
      <c r="M195" s="217" t="s">
        <v>44</v>
      </c>
      <c r="N195" s="443">
        <f t="shared" ref="N195" si="53">TRUNC((PRODUCT(F195:L195)),2)</f>
        <v>1.68</v>
      </c>
    </row>
    <row r="196" spans="1:27">
      <c r="A196" s="452"/>
      <c r="B196" s="12"/>
      <c r="C196" s="12"/>
      <c r="D196" s="225" t="s">
        <v>25767</v>
      </c>
      <c r="E196" s="12"/>
      <c r="F196" s="221">
        <v>0.8</v>
      </c>
      <c r="G196" s="216" t="s">
        <v>25759</v>
      </c>
      <c r="H196" s="231"/>
      <c r="I196" s="217" t="s">
        <v>25759</v>
      </c>
      <c r="J196" s="216">
        <v>2.1</v>
      </c>
      <c r="K196" s="217" t="s">
        <v>25759</v>
      </c>
      <c r="L196" s="216"/>
      <c r="M196" s="217" t="s">
        <v>44</v>
      </c>
      <c r="N196" s="443">
        <f t="shared" ref="N196:N210" si="54">TRUNC((PRODUCT(F196:L196)),2)</f>
        <v>1.68</v>
      </c>
    </row>
    <row r="197" spans="1:27" s="219" customFormat="1">
      <c r="A197" s="452"/>
      <c r="B197" s="12"/>
      <c r="C197" s="12"/>
      <c r="D197" s="225" t="s">
        <v>25788</v>
      </c>
      <c r="E197" s="12"/>
      <c r="F197" s="221">
        <v>0.6</v>
      </c>
      <c r="G197" s="216" t="s">
        <v>25759</v>
      </c>
      <c r="H197" s="231"/>
      <c r="I197" s="217" t="s">
        <v>25759</v>
      </c>
      <c r="J197" s="216">
        <v>2.1</v>
      </c>
      <c r="K197" s="217" t="s">
        <v>25759</v>
      </c>
      <c r="L197" s="216"/>
      <c r="M197" s="217" t="s">
        <v>44</v>
      </c>
      <c r="N197" s="443">
        <f t="shared" si="54"/>
        <v>1.26</v>
      </c>
      <c r="O197" s="302"/>
      <c r="P197" s="408"/>
      <c r="Q197" s="409"/>
      <c r="R197" s="89"/>
      <c r="S197" s="302"/>
      <c r="T197" s="302"/>
      <c r="U197" s="302"/>
      <c r="V197" s="302"/>
      <c r="W197" s="302"/>
      <c r="X197" s="302"/>
      <c r="Y197" s="302"/>
      <c r="Z197" s="302"/>
      <c r="AA197" s="302"/>
    </row>
    <row r="198" spans="1:27" s="219" customFormat="1">
      <c r="A198" s="452"/>
      <c r="B198" s="12"/>
      <c r="C198" s="12"/>
      <c r="D198" s="225" t="s">
        <v>25772</v>
      </c>
      <c r="E198" s="12"/>
      <c r="F198" s="221">
        <v>0.8</v>
      </c>
      <c r="G198" s="216" t="s">
        <v>25759</v>
      </c>
      <c r="H198" s="231"/>
      <c r="I198" s="217" t="s">
        <v>25759</v>
      </c>
      <c r="J198" s="216">
        <v>2.1</v>
      </c>
      <c r="K198" s="217" t="s">
        <v>25759</v>
      </c>
      <c r="L198" s="216"/>
      <c r="M198" s="217" t="s">
        <v>44</v>
      </c>
      <c r="N198" s="443">
        <f t="shared" si="54"/>
        <v>1.68</v>
      </c>
      <c r="O198" s="302"/>
      <c r="P198" s="408"/>
      <c r="Q198" s="409"/>
      <c r="R198" s="89"/>
      <c r="S198" s="302"/>
      <c r="T198" s="302"/>
      <c r="U198" s="302"/>
      <c r="V198" s="302"/>
      <c r="W198" s="302"/>
      <c r="X198" s="302"/>
      <c r="Y198" s="302"/>
      <c r="Z198" s="302"/>
      <c r="AA198" s="302"/>
    </row>
    <row r="199" spans="1:27" s="219" customFormat="1">
      <c r="A199" s="452"/>
      <c r="B199" s="12"/>
      <c r="C199" s="12"/>
      <c r="D199" s="225" t="s">
        <v>25774</v>
      </c>
      <c r="E199" s="12"/>
      <c r="F199" s="221">
        <v>0.8</v>
      </c>
      <c r="G199" s="216" t="s">
        <v>25759</v>
      </c>
      <c r="H199" s="231"/>
      <c r="I199" s="217" t="s">
        <v>25759</v>
      </c>
      <c r="J199" s="216">
        <v>2.1</v>
      </c>
      <c r="K199" s="217" t="s">
        <v>25759</v>
      </c>
      <c r="L199" s="216"/>
      <c r="M199" s="217" t="s">
        <v>44</v>
      </c>
      <c r="N199" s="443">
        <f t="shared" si="54"/>
        <v>1.68</v>
      </c>
      <c r="O199" s="302"/>
      <c r="P199" s="408"/>
      <c r="Q199" s="409"/>
      <c r="R199" s="89"/>
      <c r="S199" s="302"/>
      <c r="T199" s="302"/>
      <c r="U199" s="302"/>
      <c r="V199" s="302"/>
      <c r="W199" s="302"/>
      <c r="X199" s="302"/>
      <c r="Y199" s="302"/>
      <c r="Z199" s="302"/>
      <c r="AA199" s="302"/>
    </row>
    <row r="200" spans="1:27" s="219" customFormat="1">
      <c r="A200" s="452"/>
      <c r="B200" s="12"/>
      <c r="C200" s="12"/>
      <c r="D200" s="225"/>
      <c r="E200" s="12"/>
      <c r="F200" s="221">
        <v>0.6</v>
      </c>
      <c r="G200" s="216" t="s">
        <v>25759</v>
      </c>
      <c r="H200" s="231"/>
      <c r="I200" s="217" t="s">
        <v>25759</v>
      </c>
      <c r="J200" s="216">
        <v>2.1</v>
      </c>
      <c r="K200" s="217" t="s">
        <v>25759</v>
      </c>
      <c r="L200" s="216"/>
      <c r="M200" s="217" t="s">
        <v>44</v>
      </c>
      <c r="N200" s="443">
        <f t="shared" ref="N200" si="55">TRUNC((PRODUCT(F200:L200)),2)</f>
        <v>1.26</v>
      </c>
      <c r="O200" s="302"/>
      <c r="P200" s="408"/>
      <c r="Q200" s="409"/>
      <c r="R200" s="89"/>
      <c r="S200" s="302"/>
      <c r="T200" s="302"/>
      <c r="U200" s="302"/>
      <c r="V200" s="302"/>
      <c r="W200" s="302"/>
      <c r="X200" s="302"/>
      <c r="Y200" s="302"/>
      <c r="Z200" s="302"/>
      <c r="AA200" s="302"/>
    </row>
    <row r="201" spans="1:27" s="219" customFormat="1">
      <c r="A201" s="452"/>
      <c r="B201" s="12"/>
      <c r="C201" s="12"/>
      <c r="D201" s="225" t="s">
        <v>25775</v>
      </c>
      <c r="E201" s="12"/>
      <c r="F201" s="221">
        <v>0.8</v>
      </c>
      <c r="G201" s="216" t="s">
        <v>25759</v>
      </c>
      <c r="H201" s="231"/>
      <c r="I201" s="217" t="s">
        <v>25759</v>
      </c>
      <c r="J201" s="216">
        <v>2.1</v>
      </c>
      <c r="K201" s="217" t="s">
        <v>25759</v>
      </c>
      <c r="L201" s="216"/>
      <c r="M201" s="217" t="s">
        <v>44</v>
      </c>
      <c r="N201" s="443">
        <f t="shared" si="54"/>
        <v>1.68</v>
      </c>
      <c r="O201" s="302"/>
      <c r="P201" s="408"/>
      <c r="Q201" s="409"/>
      <c r="R201" s="89"/>
      <c r="S201" s="302"/>
      <c r="T201" s="302"/>
      <c r="U201" s="302"/>
      <c r="V201" s="302"/>
      <c r="W201" s="302"/>
      <c r="X201" s="302"/>
      <c r="Y201" s="302"/>
      <c r="Z201" s="302"/>
      <c r="AA201" s="302"/>
    </row>
    <row r="202" spans="1:27" s="219" customFormat="1">
      <c r="A202" s="452"/>
      <c r="B202" s="12"/>
      <c r="C202" s="12"/>
      <c r="D202" s="225"/>
      <c r="E202" s="12"/>
      <c r="F202" s="221">
        <v>0.6</v>
      </c>
      <c r="G202" s="216" t="s">
        <v>25759</v>
      </c>
      <c r="H202" s="231"/>
      <c r="I202" s="217" t="s">
        <v>25759</v>
      </c>
      <c r="J202" s="216">
        <v>2.1</v>
      </c>
      <c r="K202" s="217" t="s">
        <v>25759</v>
      </c>
      <c r="L202" s="216">
        <v>2</v>
      </c>
      <c r="M202" s="217" t="s">
        <v>44</v>
      </c>
      <c r="N202" s="443">
        <f t="shared" si="54"/>
        <v>2.52</v>
      </c>
      <c r="O202" s="302"/>
      <c r="P202" s="408"/>
      <c r="Q202" s="409"/>
      <c r="R202" s="89"/>
      <c r="S202" s="302"/>
      <c r="T202" s="302"/>
      <c r="U202" s="302"/>
      <c r="V202" s="302"/>
      <c r="W202" s="302"/>
      <c r="X202" s="302"/>
      <c r="Y202" s="302"/>
      <c r="Z202" s="302"/>
      <c r="AA202" s="302"/>
    </row>
    <row r="203" spans="1:27" s="219" customFormat="1">
      <c r="A203" s="452"/>
      <c r="B203" s="12"/>
      <c r="C203" s="12"/>
      <c r="D203" s="225" t="s">
        <v>25777</v>
      </c>
      <c r="E203" s="12"/>
      <c r="F203" s="221">
        <v>0.8</v>
      </c>
      <c r="G203" s="216" t="s">
        <v>25759</v>
      </c>
      <c r="H203" s="231"/>
      <c r="I203" s="217" t="s">
        <v>25759</v>
      </c>
      <c r="J203" s="216">
        <v>2.1</v>
      </c>
      <c r="K203" s="217" t="s">
        <v>25759</v>
      </c>
      <c r="L203" s="216"/>
      <c r="M203" s="217" t="s">
        <v>44</v>
      </c>
      <c r="N203" s="443">
        <f t="shared" si="54"/>
        <v>1.68</v>
      </c>
      <c r="O203" s="302"/>
      <c r="P203" s="408"/>
      <c r="Q203" s="409"/>
      <c r="R203" s="89"/>
      <c r="S203" s="302"/>
      <c r="T203" s="302"/>
      <c r="U203" s="302"/>
      <c r="V203" s="302"/>
      <c r="W203" s="302"/>
      <c r="X203" s="302"/>
      <c r="Y203" s="302"/>
      <c r="Z203" s="302"/>
      <c r="AA203" s="302"/>
    </row>
    <row r="204" spans="1:27" s="219" customFormat="1">
      <c r="A204" s="452"/>
      <c r="B204" s="12"/>
      <c r="C204" s="12"/>
      <c r="D204" s="225" t="s">
        <v>25778</v>
      </c>
      <c r="E204" s="12"/>
      <c r="F204" s="221">
        <v>0.8</v>
      </c>
      <c r="G204" s="216" t="s">
        <v>25759</v>
      </c>
      <c r="H204" s="231"/>
      <c r="I204" s="217" t="s">
        <v>25759</v>
      </c>
      <c r="J204" s="216">
        <v>2.1</v>
      </c>
      <c r="K204" s="217" t="s">
        <v>25759</v>
      </c>
      <c r="L204" s="216"/>
      <c r="M204" s="217" t="s">
        <v>44</v>
      </c>
      <c r="N204" s="443">
        <f t="shared" si="54"/>
        <v>1.68</v>
      </c>
      <c r="O204" s="302"/>
      <c r="P204" s="408"/>
      <c r="Q204" s="409"/>
      <c r="R204" s="89"/>
      <c r="S204" s="302"/>
      <c r="T204" s="302"/>
      <c r="U204" s="302"/>
      <c r="V204" s="302"/>
      <c r="W204" s="302"/>
      <c r="X204" s="302"/>
      <c r="Y204" s="302"/>
      <c r="Z204" s="302"/>
      <c r="AA204" s="302"/>
    </row>
    <row r="205" spans="1:27" s="219" customFormat="1">
      <c r="A205" s="452"/>
      <c r="B205" s="12"/>
      <c r="C205" s="12"/>
      <c r="D205" s="225" t="s">
        <v>25779</v>
      </c>
      <c r="E205" s="12"/>
      <c r="F205" s="221">
        <v>0.8</v>
      </c>
      <c r="G205" s="216" t="s">
        <v>25759</v>
      </c>
      <c r="H205" s="231"/>
      <c r="I205" s="216" t="s">
        <v>25759</v>
      </c>
      <c r="J205" s="216">
        <v>2.1</v>
      </c>
      <c r="K205" s="216" t="s">
        <v>25759</v>
      </c>
      <c r="L205" s="216"/>
      <c r="M205" s="217" t="s">
        <v>44</v>
      </c>
      <c r="N205" s="443">
        <f t="shared" si="54"/>
        <v>1.68</v>
      </c>
      <c r="O205" s="302"/>
      <c r="P205" s="408"/>
      <c r="Q205" s="409"/>
      <c r="R205" s="89"/>
      <c r="S205" s="302"/>
      <c r="T205" s="302"/>
      <c r="U205" s="302"/>
      <c r="V205" s="302"/>
      <c r="W205" s="302"/>
      <c r="X205" s="302"/>
      <c r="Y205" s="302"/>
      <c r="Z205" s="302"/>
      <c r="AA205" s="302"/>
    </row>
    <row r="206" spans="1:27" s="219" customFormat="1">
      <c r="A206" s="452"/>
      <c r="B206" s="12"/>
      <c r="C206" s="12"/>
      <c r="D206" s="225" t="s">
        <v>25780</v>
      </c>
      <c r="E206" s="12"/>
      <c r="F206" s="221">
        <v>0.8</v>
      </c>
      <c r="G206" s="216" t="s">
        <v>25759</v>
      </c>
      <c r="H206" s="231"/>
      <c r="I206" s="216" t="s">
        <v>25759</v>
      </c>
      <c r="J206" s="216">
        <v>2.1</v>
      </c>
      <c r="K206" s="216" t="s">
        <v>25759</v>
      </c>
      <c r="L206" s="216"/>
      <c r="M206" s="217" t="s">
        <v>44</v>
      </c>
      <c r="N206" s="443">
        <f t="shared" ref="N206:N207" si="56">TRUNC((PRODUCT(F206:L206)),2)</f>
        <v>1.68</v>
      </c>
      <c r="O206" s="302"/>
      <c r="P206" s="408"/>
      <c r="Q206" s="409"/>
      <c r="R206" s="89"/>
      <c r="S206" s="302"/>
      <c r="T206" s="302"/>
      <c r="U206" s="302"/>
      <c r="V206" s="302"/>
      <c r="W206" s="302"/>
      <c r="X206" s="302"/>
      <c r="Y206" s="302"/>
      <c r="Z206" s="302"/>
      <c r="AA206" s="302"/>
    </row>
    <row r="207" spans="1:27" s="219" customFormat="1">
      <c r="A207" s="452"/>
      <c r="B207" s="12"/>
      <c r="C207" s="12"/>
      <c r="D207" s="225" t="s">
        <v>25916</v>
      </c>
      <c r="E207" s="12"/>
      <c r="F207" s="221">
        <v>0.7</v>
      </c>
      <c r="G207" s="216" t="s">
        <v>25759</v>
      </c>
      <c r="H207" s="231"/>
      <c r="I207" s="216" t="s">
        <v>25759</v>
      </c>
      <c r="J207" s="216">
        <v>2.1</v>
      </c>
      <c r="K207" s="216" t="s">
        <v>25759</v>
      </c>
      <c r="L207" s="216"/>
      <c r="M207" s="217" t="s">
        <v>44</v>
      </c>
      <c r="N207" s="443">
        <f t="shared" si="56"/>
        <v>1.47</v>
      </c>
      <c r="O207" s="302"/>
      <c r="P207" s="408"/>
      <c r="Q207" s="409"/>
      <c r="R207" s="89"/>
      <c r="S207" s="302"/>
      <c r="T207" s="302"/>
      <c r="U207" s="302"/>
      <c r="V207" s="302"/>
      <c r="W207" s="302"/>
      <c r="X207" s="302"/>
      <c r="Y207" s="302"/>
      <c r="Z207" s="302"/>
      <c r="AA207" s="302"/>
    </row>
    <row r="208" spans="1:27" s="219" customFormat="1">
      <c r="A208" s="452"/>
      <c r="B208" s="12"/>
      <c r="C208" s="12"/>
      <c r="D208" s="225" t="s">
        <v>25915</v>
      </c>
      <c r="E208" s="12"/>
      <c r="F208" s="221">
        <v>0.8</v>
      </c>
      <c r="G208" s="216" t="s">
        <v>25759</v>
      </c>
      <c r="H208" s="231"/>
      <c r="I208" s="217" t="s">
        <v>25759</v>
      </c>
      <c r="J208" s="216">
        <v>2.1</v>
      </c>
      <c r="K208" s="217" t="s">
        <v>25759</v>
      </c>
      <c r="L208" s="216">
        <v>2</v>
      </c>
      <c r="M208" s="217" t="s">
        <v>44</v>
      </c>
      <c r="N208" s="443">
        <f t="shared" si="54"/>
        <v>3.36</v>
      </c>
      <c r="O208" s="302"/>
      <c r="P208" s="408"/>
      <c r="Q208" s="409"/>
      <c r="R208" s="89"/>
      <c r="S208" s="302"/>
      <c r="T208" s="302"/>
      <c r="U208" s="302"/>
      <c r="V208" s="302"/>
      <c r="W208" s="302"/>
      <c r="X208" s="302"/>
      <c r="Y208" s="302"/>
      <c r="Z208" s="302"/>
      <c r="AA208" s="302"/>
    </row>
    <row r="209" spans="1:27" s="219" customFormat="1">
      <c r="A209" s="452"/>
      <c r="B209" s="12"/>
      <c r="C209" s="12"/>
      <c r="D209" s="225" t="s">
        <v>25917</v>
      </c>
      <c r="E209" s="12"/>
      <c r="F209" s="221">
        <v>0.8</v>
      </c>
      <c r="G209" s="216" t="s">
        <v>25759</v>
      </c>
      <c r="H209" s="231"/>
      <c r="I209" s="217" t="s">
        <v>25759</v>
      </c>
      <c r="J209" s="216">
        <v>2.1</v>
      </c>
      <c r="K209" s="217" t="s">
        <v>25759</v>
      </c>
      <c r="L209" s="216"/>
      <c r="M209" s="217" t="s">
        <v>44</v>
      </c>
      <c r="N209" s="443">
        <f t="shared" si="54"/>
        <v>1.68</v>
      </c>
      <c r="O209" s="302"/>
      <c r="P209" s="408"/>
      <c r="Q209" s="409"/>
      <c r="R209" s="89"/>
      <c r="S209" s="302"/>
      <c r="T209" s="302"/>
      <c r="U209" s="302"/>
      <c r="V209" s="302"/>
      <c r="W209" s="302"/>
      <c r="X209" s="302"/>
      <c r="Y209" s="302"/>
      <c r="Z209" s="302"/>
      <c r="AA209" s="302"/>
    </row>
    <row r="210" spans="1:27" s="219" customFormat="1">
      <c r="A210" s="452"/>
      <c r="B210" s="12"/>
      <c r="C210" s="12"/>
      <c r="D210" s="225" t="s">
        <v>25918</v>
      </c>
      <c r="E210" s="12"/>
      <c r="F210" s="221">
        <v>0.9</v>
      </c>
      <c r="G210" s="216" t="s">
        <v>25759</v>
      </c>
      <c r="H210" s="231"/>
      <c r="I210" s="216" t="s">
        <v>25759</v>
      </c>
      <c r="J210" s="216">
        <v>2.1</v>
      </c>
      <c r="K210" s="216" t="s">
        <v>25759</v>
      </c>
      <c r="L210" s="216"/>
      <c r="M210" s="217" t="s">
        <v>44</v>
      </c>
      <c r="N210" s="443">
        <f t="shared" si="54"/>
        <v>1.89</v>
      </c>
      <c r="O210" s="302"/>
      <c r="P210" s="408"/>
      <c r="Q210" s="409"/>
      <c r="R210" s="89"/>
      <c r="S210" s="302"/>
      <c r="T210" s="302"/>
      <c r="U210" s="302"/>
      <c r="V210" s="302"/>
      <c r="W210" s="302"/>
      <c r="X210" s="302"/>
      <c r="Y210" s="302"/>
      <c r="Z210" s="302"/>
      <c r="AA210" s="302"/>
    </row>
    <row r="211" spans="1:27">
      <c r="A211" s="452"/>
      <c r="B211" s="12"/>
      <c r="C211" s="12"/>
      <c r="D211" s="215" t="str">
        <f>"Total item "&amp;A194</f>
        <v>Total item 1.4.2</v>
      </c>
      <c r="E211" s="12"/>
      <c r="F211" s="124"/>
      <c r="G211" s="216"/>
      <c r="H211" s="231"/>
      <c r="I211" s="213"/>
      <c r="J211" s="231"/>
      <c r="K211" s="213"/>
      <c r="L211" s="212" t="s">
        <v>23</v>
      </c>
      <c r="M211" s="213" t="s">
        <v>44</v>
      </c>
      <c r="N211" s="444">
        <f>+SUM(N195:N210)</f>
        <v>28.56</v>
      </c>
    </row>
    <row r="212" spans="1:27" ht="22.5">
      <c r="A212" s="440" t="s">
        <v>18189</v>
      </c>
      <c r="B212" s="12" t="s">
        <v>25914</v>
      </c>
      <c r="C212" s="224" t="s">
        <v>25980</v>
      </c>
      <c r="D212" s="14" t="s">
        <v>18185</v>
      </c>
      <c r="E212" s="13" t="s">
        <v>31</v>
      </c>
      <c r="F212" s="28"/>
      <c r="G212" s="124"/>
      <c r="H212" s="28"/>
      <c r="I212" s="28"/>
      <c r="J212" s="28"/>
      <c r="K212" s="28"/>
      <c r="L212" s="28"/>
      <c r="M212" s="28"/>
      <c r="N212" s="447"/>
      <c r="O212" s="303">
        <f>+N214</f>
        <v>6.25</v>
      </c>
      <c r="P212" s="328">
        <v>19.170000000000002</v>
      </c>
      <c r="Q212" s="329">
        <v>19.170000000000002</v>
      </c>
      <c r="S212" s="410">
        <f>TRUNC(P212*$S$10,2)</f>
        <v>24.62</v>
      </c>
      <c r="T212" s="410">
        <f>TRUNC(Q212*$T$10,2)</f>
        <v>23.45</v>
      </c>
      <c r="V212" s="410">
        <f>TRUNC(O212*S212,2)</f>
        <v>153.87</v>
      </c>
      <c r="W212" s="410">
        <f>TRUNC(O212*T212,2)</f>
        <v>146.56</v>
      </c>
    </row>
    <row r="213" spans="1:27" s="220" customFormat="1">
      <c r="A213" s="452"/>
      <c r="B213" s="12"/>
      <c r="C213" s="12"/>
      <c r="D213" s="225" t="s">
        <v>25797</v>
      </c>
      <c r="E213" s="12"/>
      <c r="F213" s="221">
        <v>2.5</v>
      </c>
      <c r="G213" s="216" t="s">
        <v>25759</v>
      </c>
      <c r="H213" s="231"/>
      <c r="I213" s="216" t="s">
        <v>25759</v>
      </c>
      <c r="J213" s="216">
        <v>2.5</v>
      </c>
      <c r="K213" s="217" t="s">
        <v>25759</v>
      </c>
      <c r="L213" s="216"/>
      <c r="M213" s="217" t="s">
        <v>44</v>
      </c>
      <c r="N213" s="443">
        <f t="shared" ref="N213" si="57">TRUNC((PRODUCT(F213:L213)),2)</f>
        <v>6.25</v>
      </c>
      <c r="O213" s="302"/>
      <c r="P213" s="408"/>
      <c r="Q213" s="409"/>
      <c r="R213" s="89"/>
      <c r="S213" s="302"/>
      <c r="T213" s="302"/>
      <c r="U213" s="302"/>
      <c r="V213" s="302"/>
      <c r="W213" s="302"/>
      <c r="X213" s="302"/>
      <c r="Y213" s="302"/>
      <c r="Z213" s="302"/>
      <c r="AA213" s="302"/>
    </row>
    <row r="214" spans="1:27">
      <c r="A214" s="452"/>
      <c r="B214" s="12"/>
      <c r="C214" s="12"/>
      <c r="D214" s="215" t="str">
        <f>"Total item "&amp;A212</f>
        <v>Total item 1.4.3</v>
      </c>
      <c r="E214" s="12"/>
      <c r="F214" s="221"/>
      <c r="G214" s="216"/>
      <c r="H214" s="231"/>
      <c r="I214" s="213"/>
      <c r="J214" s="231"/>
      <c r="K214" s="213"/>
      <c r="L214" s="212" t="s">
        <v>23</v>
      </c>
      <c r="M214" s="213" t="s">
        <v>44</v>
      </c>
      <c r="N214" s="444">
        <f>+SUM(N213:N213)</f>
        <v>6.25</v>
      </c>
    </row>
    <row r="215" spans="1:27">
      <c r="A215" s="446" t="s">
        <v>18194</v>
      </c>
      <c r="B215" s="12" t="s">
        <v>18155</v>
      </c>
      <c r="C215" s="222" t="s">
        <v>18170</v>
      </c>
      <c r="D215" s="14" t="s">
        <v>18171</v>
      </c>
      <c r="E215" s="13" t="s">
        <v>31</v>
      </c>
      <c r="F215" s="33"/>
      <c r="G215" s="124"/>
      <c r="H215" s="28"/>
      <c r="I215" s="28"/>
      <c r="J215" s="28"/>
      <c r="K215" s="28"/>
      <c r="L215" s="28"/>
      <c r="M215" s="28"/>
      <c r="N215" s="447"/>
      <c r="O215" s="303">
        <f>+N226</f>
        <v>26.23</v>
      </c>
      <c r="P215" s="328">
        <v>7.26</v>
      </c>
      <c r="Q215" s="329">
        <v>8.06</v>
      </c>
      <c r="S215" s="410">
        <f>TRUNC(P215*$S$10,2)</f>
        <v>9.32</v>
      </c>
      <c r="T215" s="410">
        <f>TRUNC(Q215*$T$10,2)</f>
        <v>9.86</v>
      </c>
      <c r="V215" s="410">
        <f>TRUNC(O215*S215,2)</f>
        <v>244.46</v>
      </c>
      <c r="W215" s="410">
        <f>TRUNC(O215*T215,2)</f>
        <v>258.62</v>
      </c>
    </row>
    <row r="216" spans="1:27" s="220" customFormat="1">
      <c r="A216" s="452"/>
      <c r="B216" s="12"/>
      <c r="C216" s="12"/>
      <c r="D216" s="261" t="s">
        <v>25799</v>
      </c>
      <c r="E216" s="12"/>
      <c r="F216" s="16"/>
      <c r="G216" s="124"/>
      <c r="H216" s="28"/>
      <c r="I216" s="252"/>
      <c r="J216" s="28"/>
      <c r="K216" s="252"/>
      <c r="L216" s="28"/>
      <c r="M216" s="252"/>
      <c r="N216" s="447"/>
      <c r="O216" s="303"/>
      <c r="P216" s="328"/>
      <c r="Q216" s="329"/>
      <c r="R216" s="89"/>
      <c r="S216" s="302"/>
      <c r="T216" s="302"/>
      <c r="U216" s="302"/>
      <c r="V216" s="302"/>
      <c r="W216" s="302"/>
      <c r="X216" s="302"/>
      <c r="Y216" s="302"/>
      <c r="Z216" s="302"/>
      <c r="AA216" s="302"/>
    </row>
    <row r="217" spans="1:27">
      <c r="A217" s="452"/>
      <c r="B217" s="12"/>
      <c r="C217" s="12"/>
      <c r="D217" s="225" t="s">
        <v>25776</v>
      </c>
      <c r="E217" s="12"/>
      <c r="F217" s="221">
        <v>0.8</v>
      </c>
      <c r="G217" s="216" t="s">
        <v>25759</v>
      </c>
      <c r="H217" s="231"/>
      <c r="I217" s="217" t="s">
        <v>25759</v>
      </c>
      <c r="J217" s="216">
        <v>2.1</v>
      </c>
      <c r="K217" s="217" t="s">
        <v>25759</v>
      </c>
      <c r="L217" s="216"/>
      <c r="M217" s="217" t="s">
        <v>44</v>
      </c>
      <c r="N217" s="443">
        <f t="shared" ref="N217:N219" si="58">TRUNC((PRODUCT(F217:L217)),2)</f>
        <v>1.68</v>
      </c>
    </row>
    <row r="218" spans="1:27" s="220" customFormat="1">
      <c r="A218" s="452"/>
      <c r="B218" s="12"/>
      <c r="C218" s="12"/>
      <c r="D218" s="225" t="s">
        <v>25763</v>
      </c>
      <c r="E218" s="12"/>
      <c r="F218" s="221">
        <v>1</v>
      </c>
      <c r="G218" s="216" t="s">
        <v>25759</v>
      </c>
      <c r="H218" s="231"/>
      <c r="I218" s="216" t="s">
        <v>25759</v>
      </c>
      <c r="J218" s="216">
        <v>1.8</v>
      </c>
      <c r="K218" s="216" t="s">
        <v>25759</v>
      </c>
      <c r="L218" s="216"/>
      <c r="M218" s="217" t="s">
        <v>44</v>
      </c>
      <c r="N218" s="443">
        <f t="shared" si="58"/>
        <v>1.8</v>
      </c>
      <c r="O218" s="302"/>
      <c r="P218" s="408"/>
      <c r="Q218" s="409"/>
      <c r="R218" s="89"/>
      <c r="S218" s="302"/>
      <c r="T218" s="302"/>
      <c r="U218" s="302"/>
      <c r="V218" s="302"/>
      <c r="W218" s="302"/>
      <c r="X218" s="302"/>
      <c r="Y218" s="302"/>
      <c r="Z218" s="302"/>
      <c r="AA218" s="302"/>
    </row>
    <row r="219" spans="1:27" s="220" customFormat="1">
      <c r="A219" s="452"/>
      <c r="B219" s="12"/>
      <c r="C219" s="12"/>
      <c r="D219" s="225" t="s">
        <v>25798</v>
      </c>
      <c r="E219" s="12"/>
      <c r="F219" s="221">
        <v>2</v>
      </c>
      <c r="G219" s="216" t="s">
        <v>25759</v>
      </c>
      <c r="H219" s="231"/>
      <c r="I219" s="216" t="s">
        <v>25759</v>
      </c>
      <c r="J219" s="216">
        <v>2.1</v>
      </c>
      <c r="K219" s="216" t="s">
        <v>25759</v>
      </c>
      <c r="L219" s="216"/>
      <c r="M219" s="217" t="s">
        <v>44</v>
      </c>
      <c r="N219" s="443">
        <f t="shared" si="58"/>
        <v>4.2</v>
      </c>
      <c r="O219" s="302"/>
      <c r="P219" s="408"/>
      <c r="Q219" s="409"/>
      <c r="R219" s="89"/>
      <c r="S219" s="302"/>
      <c r="T219" s="302"/>
      <c r="U219" s="302"/>
      <c r="V219" s="302"/>
      <c r="W219" s="302"/>
      <c r="X219" s="302"/>
      <c r="Y219" s="302"/>
      <c r="Z219" s="302"/>
      <c r="AA219" s="302"/>
    </row>
    <row r="220" spans="1:27" s="220" customFormat="1">
      <c r="A220" s="452"/>
      <c r="B220" s="12"/>
      <c r="C220" s="12"/>
      <c r="D220" s="225"/>
      <c r="E220" s="12"/>
      <c r="F220" s="221"/>
      <c r="G220" s="216"/>
      <c r="H220" s="231"/>
      <c r="I220" s="217"/>
      <c r="J220" s="216"/>
      <c r="K220" s="217"/>
      <c r="L220" s="216"/>
      <c r="M220" s="217"/>
      <c r="N220" s="443"/>
      <c r="O220" s="302"/>
      <c r="P220" s="408"/>
      <c r="Q220" s="409"/>
      <c r="R220" s="89"/>
      <c r="S220" s="302"/>
      <c r="T220" s="302"/>
      <c r="U220" s="302"/>
      <c r="V220" s="302"/>
      <c r="W220" s="302"/>
      <c r="X220" s="302"/>
      <c r="Y220" s="302"/>
      <c r="Z220" s="302"/>
      <c r="AA220" s="302"/>
    </row>
    <row r="221" spans="1:27" s="220" customFormat="1">
      <c r="A221" s="452"/>
      <c r="B221" s="12"/>
      <c r="C221" s="12"/>
      <c r="D221" s="215" t="s">
        <v>25800</v>
      </c>
      <c r="E221" s="12"/>
      <c r="F221" s="221"/>
      <c r="G221" s="216"/>
      <c r="H221" s="231"/>
      <c r="I221" s="216"/>
      <c r="J221" s="216"/>
      <c r="K221" s="216"/>
      <c r="L221" s="216"/>
      <c r="M221" s="217"/>
      <c r="N221" s="443"/>
      <c r="O221" s="302"/>
      <c r="P221" s="408"/>
      <c r="Q221" s="409"/>
      <c r="R221" s="89"/>
      <c r="S221" s="302"/>
      <c r="T221" s="302"/>
      <c r="U221" s="302"/>
      <c r="V221" s="302"/>
      <c r="W221" s="302"/>
      <c r="X221" s="302"/>
      <c r="Y221" s="302"/>
      <c r="Z221" s="302"/>
      <c r="AA221" s="302"/>
    </row>
    <row r="222" spans="1:27" s="220" customFormat="1">
      <c r="A222" s="452"/>
      <c r="B222" s="12"/>
      <c r="C222" s="12"/>
      <c r="D222" s="225" t="s">
        <v>25802</v>
      </c>
      <c r="E222" s="12"/>
      <c r="F222" s="221">
        <v>2.1</v>
      </c>
      <c r="G222" s="216" t="s">
        <v>25759</v>
      </c>
      <c r="H222" s="231"/>
      <c r="I222" s="216" t="s">
        <v>25759</v>
      </c>
      <c r="J222" s="216">
        <v>1</v>
      </c>
      <c r="K222" s="216" t="s">
        <v>25759</v>
      </c>
      <c r="L222" s="216">
        <v>6</v>
      </c>
      <c r="M222" s="217" t="s">
        <v>44</v>
      </c>
      <c r="N222" s="443">
        <f t="shared" ref="N222" si="59">TRUNC((PRODUCT(F222:L222)),2)</f>
        <v>12.6</v>
      </c>
      <c r="O222" s="302"/>
      <c r="P222" s="408"/>
      <c r="Q222" s="409"/>
      <c r="R222" s="89"/>
      <c r="S222" s="302"/>
      <c r="T222" s="302"/>
      <c r="U222" s="302"/>
      <c r="V222" s="302"/>
      <c r="W222" s="302"/>
      <c r="X222" s="302"/>
      <c r="Y222" s="302"/>
      <c r="Z222" s="302"/>
      <c r="AA222" s="302"/>
    </row>
    <row r="223" spans="1:27" s="220" customFormat="1">
      <c r="A223" s="452"/>
      <c r="B223" s="12"/>
      <c r="C223" s="12"/>
      <c r="D223" s="225" t="s">
        <v>25801</v>
      </c>
      <c r="E223" s="12"/>
      <c r="F223" s="221">
        <v>3.25</v>
      </c>
      <c r="G223" s="216" t="s">
        <v>25759</v>
      </c>
      <c r="H223" s="231"/>
      <c r="I223" s="216" t="s">
        <v>25759</v>
      </c>
      <c r="J223" s="216">
        <v>1</v>
      </c>
      <c r="K223" s="216" t="s">
        <v>25759</v>
      </c>
      <c r="L223" s="216"/>
      <c r="M223" s="217" t="s">
        <v>44</v>
      </c>
      <c r="N223" s="443">
        <f t="shared" ref="N223:N225" si="60">TRUNC((PRODUCT(F223:L223)),2)</f>
        <v>3.25</v>
      </c>
      <c r="O223" s="302"/>
      <c r="P223" s="408"/>
      <c r="Q223" s="409"/>
      <c r="R223" s="89"/>
      <c r="S223" s="302"/>
      <c r="T223" s="302"/>
      <c r="U223" s="302"/>
      <c r="V223" s="302"/>
      <c r="W223" s="302"/>
      <c r="X223" s="302"/>
      <c r="Y223" s="302"/>
      <c r="Z223" s="302"/>
      <c r="AA223" s="302"/>
    </row>
    <row r="224" spans="1:27" s="220" customFormat="1">
      <c r="A224" s="452"/>
      <c r="B224" s="12"/>
      <c r="C224" s="12"/>
      <c r="D224" s="225"/>
      <c r="E224" s="12"/>
      <c r="F224" s="221">
        <v>0.8</v>
      </c>
      <c r="G224" s="216" t="s">
        <v>25759</v>
      </c>
      <c r="H224" s="231"/>
      <c r="I224" s="216" t="s">
        <v>25759</v>
      </c>
      <c r="J224" s="216">
        <v>1</v>
      </c>
      <c r="K224" s="216" t="s">
        <v>25759</v>
      </c>
      <c r="L224" s="216"/>
      <c r="M224" s="217" t="s">
        <v>44</v>
      </c>
      <c r="N224" s="443">
        <f t="shared" si="60"/>
        <v>0.8</v>
      </c>
      <c r="O224" s="302"/>
      <c r="P224" s="408"/>
      <c r="Q224" s="409"/>
      <c r="R224" s="89"/>
      <c r="S224" s="302"/>
      <c r="T224" s="302"/>
      <c r="U224" s="302"/>
      <c r="V224" s="302"/>
      <c r="W224" s="302"/>
      <c r="X224" s="302"/>
      <c r="Y224" s="302"/>
      <c r="Z224" s="302"/>
      <c r="AA224" s="302"/>
    </row>
    <row r="225" spans="1:27" s="220" customFormat="1">
      <c r="A225" s="452"/>
      <c r="B225" s="12"/>
      <c r="C225" s="12"/>
      <c r="D225" s="225"/>
      <c r="E225" s="12"/>
      <c r="F225" s="221">
        <v>0.95</v>
      </c>
      <c r="G225" s="216" t="s">
        <v>25759</v>
      </c>
      <c r="H225" s="231"/>
      <c r="I225" s="216" t="s">
        <v>25759</v>
      </c>
      <c r="J225" s="216">
        <v>1</v>
      </c>
      <c r="K225" s="216" t="s">
        <v>25759</v>
      </c>
      <c r="L225" s="216">
        <v>2</v>
      </c>
      <c r="M225" s="217" t="s">
        <v>44</v>
      </c>
      <c r="N225" s="443">
        <f t="shared" si="60"/>
        <v>1.9</v>
      </c>
      <c r="O225" s="302"/>
      <c r="P225" s="408"/>
      <c r="Q225" s="409"/>
      <c r="R225" s="89"/>
      <c r="S225" s="302"/>
      <c r="T225" s="302"/>
      <c r="U225" s="302"/>
      <c r="V225" s="302"/>
      <c r="W225" s="302"/>
      <c r="X225" s="302"/>
      <c r="Y225" s="302"/>
      <c r="Z225" s="302"/>
      <c r="AA225" s="302"/>
    </row>
    <row r="226" spans="1:27">
      <c r="A226" s="452"/>
      <c r="B226" s="12"/>
      <c r="C226" s="12"/>
      <c r="D226" s="215" t="str">
        <f>"Total item "&amp;A215</f>
        <v>Total item 1.4.4</v>
      </c>
      <c r="E226" s="12"/>
      <c r="F226" s="124"/>
      <c r="G226" s="216"/>
      <c r="H226" s="231"/>
      <c r="I226" s="213"/>
      <c r="J226" s="231"/>
      <c r="K226" s="213"/>
      <c r="L226" s="212" t="s">
        <v>23</v>
      </c>
      <c r="M226" s="213" t="s">
        <v>44</v>
      </c>
      <c r="N226" s="444">
        <f>+SUM(N217:N225)</f>
        <v>26.23</v>
      </c>
    </row>
    <row r="227" spans="1:27" ht="22.5">
      <c r="A227" s="453" t="s">
        <v>18195</v>
      </c>
      <c r="B227" s="12" t="s">
        <v>18406</v>
      </c>
      <c r="C227" s="222">
        <v>97645</v>
      </c>
      <c r="D227" s="14" t="s">
        <v>15590</v>
      </c>
      <c r="E227" s="13" t="str">
        <f>+VLOOKUP(D227,TABELA!$B$1:$D$8000,2,FALSE)</f>
        <v>M2</v>
      </c>
      <c r="F227" s="28"/>
      <c r="G227" s="124"/>
      <c r="H227" s="28"/>
      <c r="I227" s="28"/>
      <c r="J227" s="28"/>
      <c r="K227" s="28"/>
      <c r="L227" s="28"/>
      <c r="M227" s="28"/>
      <c r="N227" s="447"/>
      <c r="O227" s="303">
        <f>+N232</f>
        <v>17.350000000000001</v>
      </c>
      <c r="P227" s="328">
        <f>+VLOOKUP(D227,TABELA!$B$1:$D$8000,3,FALSE)</f>
        <v>30.26</v>
      </c>
      <c r="Q227" s="329">
        <f>+VLOOKUP(D227,TABELA!$B$1:$F$8000,5,FALSE)</f>
        <v>32.799999999999997</v>
      </c>
      <c r="S227" s="410">
        <f>TRUNC(P227*$S$10,2)</f>
        <v>38.869999999999997</v>
      </c>
      <c r="T227" s="410">
        <f>TRUNC(Q227*$T$10,2)</f>
        <v>40.130000000000003</v>
      </c>
      <c r="V227" s="410">
        <f>TRUNC(O227*S227,2)</f>
        <v>674.39</v>
      </c>
      <c r="W227" s="410">
        <f>TRUNC(O227*T227,2)</f>
        <v>696.25</v>
      </c>
    </row>
    <row r="228" spans="1:27">
      <c r="A228" s="452"/>
      <c r="B228" s="12"/>
      <c r="C228" s="12"/>
      <c r="D228" s="225" t="s">
        <v>25802</v>
      </c>
      <c r="E228" s="12"/>
      <c r="F228" s="221">
        <v>1.9</v>
      </c>
      <c r="G228" s="216" t="s">
        <v>25759</v>
      </c>
      <c r="H228" s="231"/>
      <c r="I228" s="217" t="s">
        <v>25759</v>
      </c>
      <c r="J228" s="216">
        <v>1</v>
      </c>
      <c r="K228" s="217" t="s">
        <v>25759</v>
      </c>
      <c r="L228" s="216">
        <v>6</v>
      </c>
      <c r="M228" s="217" t="s">
        <v>44</v>
      </c>
      <c r="N228" s="443">
        <f t="shared" ref="N228" si="61">TRUNC((PRODUCT(F228:L228)),2)</f>
        <v>11.4</v>
      </c>
    </row>
    <row r="229" spans="1:27">
      <c r="A229" s="452"/>
      <c r="B229" s="12"/>
      <c r="C229" s="12"/>
      <c r="D229" s="225" t="s">
        <v>25769</v>
      </c>
      <c r="E229" s="12"/>
      <c r="F229" s="221">
        <v>3.25</v>
      </c>
      <c r="G229" s="216" t="s">
        <v>25759</v>
      </c>
      <c r="H229" s="231"/>
      <c r="I229" s="217" t="s">
        <v>25759</v>
      </c>
      <c r="J229" s="216">
        <v>1</v>
      </c>
      <c r="K229" s="217" t="s">
        <v>25759</v>
      </c>
      <c r="L229" s="216"/>
      <c r="M229" s="217" t="s">
        <v>44</v>
      </c>
      <c r="N229" s="443">
        <f t="shared" ref="N229:N231" si="62">TRUNC((PRODUCT(F229:L229)),2)</f>
        <v>3.25</v>
      </c>
    </row>
    <row r="230" spans="1:27" s="220" customFormat="1">
      <c r="A230" s="452"/>
      <c r="B230" s="12"/>
      <c r="C230" s="12"/>
      <c r="D230" s="225" t="s">
        <v>25767</v>
      </c>
      <c r="E230" s="12"/>
      <c r="F230" s="221">
        <v>0.8</v>
      </c>
      <c r="G230" s="216" t="s">
        <v>25759</v>
      </c>
      <c r="H230" s="231"/>
      <c r="I230" s="217" t="s">
        <v>25759</v>
      </c>
      <c r="J230" s="216">
        <v>1</v>
      </c>
      <c r="K230" s="217" t="s">
        <v>25759</v>
      </c>
      <c r="L230" s="216"/>
      <c r="M230" s="217" t="s">
        <v>44</v>
      </c>
      <c r="N230" s="443">
        <f t="shared" si="62"/>
        <v>0.8</v>
      </c>
      <c r="O230" s="302"/>
      <c r="P230" s="408"/>
      <c r="Q230" s="409"/>
      <c r="R230" s="89"/>
      <c r="S230" s="302"/>
      <c r="T230" s="302"/>
      <c r="U230" s="302"/>
      <c r="V230" s="302"/>
      <c r="W230" s="302"/>
      <c r="X230" s="302"/>
      <c r="Y230" s="302"/>
      <c r="Z230" s="302"/>
      <c r="AA230" s="302"/>
    </row>
    <row r="231" spans="1:27" s="220" customFormat="1">
      <c r="A231" s="452"/>
      <c r="B231" s="12"/>
      <c r="C231" s="12"/>
      <c r="D231" s="225" t="s">
        <v>25780</v>
      </c>
      <c r="E231" s="12"/>
      <c r="F231" s="221">
        <v>0.95</v>
      </c>
      <c r="G231" s="216" t="s">
        <v>25759</v>
      </c>
      <c r="H231" s="231"/>
      <c r="I231" s="217" t="s">
        <v>25759</v>
      </c>
      <c r="J231" s="216">
        <v>1</v>
      </c>
      <c r="K231" s="217" t="s">
        <v>25759</v>
      </c>
      <c r="L231" s="216">
        <v>2</v>
      </c>
      <c r="M231" s="217" t="s">
        <v>44</v>
      </c>
      <c r="N231" s="443">
        <f t="shared" si="62"/>
        <v>1.9</v>
      </c>
      <c r="O231" s="302"/>
      <c r="P231" s="408"/>
      <c r="Q231" s="409"/>
      <c r="R231" s="89"/>
      <c r="S231" s="302"/>
      <c r="T231" s="302"/>
      <c r="U231" s="302"/>
      <c r="V231" s="302"/>
      <c r="W231" s="302"/>
      <c r="X231" s="302"/>
      <c r="Y231" s="302"/>
      <c r="Z231" s="302"/>
      <c r="AA231" s="302"/>
    </row>
    <row r="232" spans="1:27">
      <c r="A232" s="452"/>
      <c r="B232" s="12"/>
      <c r="C232" s="12"/>
      <c r="D232" s="215" t="str">
        <f>"Total item "&amp;A227</f>
        <v>Total item 1.4.5</v>
      </c>
      <c r="E232" s="12"/>
      <c r="F232" s="124"/>
      <c r="G232" s="216"/>
      <c r="H232" s="231"/>
      <c r="I232" s="213"/>
      <c r="J232" s="231"/>
      <c r="K232" s="213"/>
      <c r="L232" s="212" t="s">
        <v>23</v>
      </c>
      <c r="M232" s="213" t="s">
        <v>44</v>
      </c>
      <c r="N232" s="444">
        <f>+SUM(N228:N231)</f>
        <v>17.350000000000001</v>
      </c>
    </row>
    <row r="233" spans="1:27" ht="22.5">
      <c r="A233" s="446" t="s">
        <v>18196</v>
      </c>
      <c r="B233" s="12" t="s">
        <v>18406</v>
      </c>
      <c r="C233" s="222">
        <v>97647</v>
      </c>
      <c r="D233" s="14" t="s">
        <v>15592</v>
      </c>
      <c r="E233" s="13" t="str">
        <f>+VLOOKUP(D233,TABELA!$B$1:$D$8000,2,FALSE)</f>
        <v>M2</v>
      </c>
      <c r="F233" s="28"/>
      <c r="G233" s="124"/>
      <c r="H233" s="28"/>
      <c r="I233" s="28"/>
      <c r="J233" s="28"/>
      <c r="K233" s="28"/>
      <c r="L233" s="28"/>
      <c r="M233" s="28"/>
      <c r="N233" s="447"/>
      <c r="O233" s="303">
        <f>+N243</f>
        <v>424.41</v>
      </c>
      <c r="P233" s="328">
        <f>+VLOOKUP(D233,TABELA!$B$1:$D$8000,3,FALSE)</f>
        <v>2.99</v>
      </c>
      <c r="Q233" s="329">
        <f>+VLOOKUP(D233,TABELA!$B$1:$F$8000,5,FALSE)</f>
        <v>3.33</v>
      </c>
      <c r="S233" s="410">
        <f>TRUNC(P233*$S$10,2)</f>
        <v>3.84</v>
      </c>
      <c r="T233" s="410">
        <f>TRUNC(Q233*$T$10,2)</f>
        <v>4.07</v>
      </c>
      <c r="V233" s="410">
        <f>TRUNC(O233*S233,2)</f>
        <v>1629.73</v>
      </c>
      <c r="W233" s="410">
        <f>TRUNC(O233*T233,2)</f>
        <v>1727.34</v>
      </c>
    </row>
    <row r="234" spans="1:27" s="220" customFormat="1">
      <c r="A234" s="446"/>
      <c r="B234" s="12"/>
      <c r="C234" s="253"/>
      <c r="D234" s="261" t="s">
        <v>25804</v>
      </c>
      <c r="E234" s="12"/>
      <c r="F234" s="28"/>
      <c r="G234" s="124"/>
      <c r="H234" s="28"/>
      <c r="I234" s="252"/>
      <c r="J234" s="28"/>
      <c r="K234" s="252"/>
      <c r="L234" s="28"/>
      <c r="M234" s="252"/>
      <c r="N234" s="447"/>
      <c r="O234" s="303"/>
      <c r="P234" s="328"/>
      <c r="Q234" s="329"/>
      <c r="R234" s="89"/>
      <c r="S234" s="302"/>
      <c r="T234" s="302"/>
      <c r="U234" s="302"/>
      <c r="V234" s="302"/>
      <c r="W234" s="302"/>
      <c r="X234" s="302"/>
      <c r="Y234" s="302"/>
      <c r="Z234" s="302"/>
      <c r="AA234" s="302"/>
    </row>
    <row r="235" spans="1:27">
      <c r="A235" s="446"/>
      <c r="B235" s="12"/>
      <c r="C235" s="12"/>
      <c r="D235" s="225" t="s">
        <v>25803</v>
      </c>
      <c r="E235" s="12"/>
      <c r="F235" s="233">
        <v>24.08</v>
      </c>
      <c r="G235" s="216" t="s">
        <v>25759</v>
      </c>
      <c r="H235" s="233">
        <v>14.07</v>
      </c>
      <c r="I235" s="217" t="s">
        <v>25759</v>
      </c>
      <c r="J235" s="216"/>
      <c r="K235" s="217" t="s">
        <v>25759</v>
      </c>
      <c r="L235" s="216"/>
      <c r="M235" s="217" t="s">
        <v>44</v>
      </c>
      <c r="N235" s="443">
        <f t="shared" ref="N235" si="63">TRUNC((PRODUCT(F235:L235)),2)</f>
        <v>338.8</v>
      </c>
    </row>
    <row r="236" spans="1:27" s="220" customFormat="1">
      <c r="A236" s="446"/>
      <c r="B236" s="12"/>
      <c r="C236" s="12"/>
      <c r="D236" s="261" t="s">
        <v>25805</v>
      </c>
      <c r="E236" s="12"/>
      <c r="F236" s="221"/>
      <c r="G236" s="216"/>
      <c r="H236" s="231"/>
      <c r="I236" s="217"/>
      <c r="J236" s="216"/>
      <c r="K236" s="217"/>
      <c r="L236" s="216"/>
      <c r="M236" s="217"/>
      <c r="N236" s="443"/>
      <c r="O236" s="302"/>
      <c r="P236" s="408"/>
      <c r="Q236" s="409"/>
      <c r="R236" s="89"/>
      <c r="S236" s="302"/>
      <c r="T236" s="302"/>
      <c r="U236" s="302"/>
      <c r="V236" s="302"/>
      <c r="W236" s="302"/>
      <c r="X236" s="302"/>
      <c r="Y236" s="302"/>
      <c r="Z236" s="302"/>
      <c r="AA236" s="302"/>
    </row>
    <row r="237" spans="1:27" s="220" customFormat="1">
      <c r="A237" s="446"/>
      <c r="B237" s="12"/>
      <c r="C237" s="12"/>
      <c r="D237" s="225" t="s">
        <v>25920</v>
      </c>
      <c r="E237" s="12"/>
      <c r="F237" s="221">
        <v>1.8</v>
      </c>
      <c r="G237" s="216" t="s">
        <v>25759</v>
      </c>
      <c r="H237" s="233">
        <v>2.1</v>
      </c>
      <c r="I237" s="216" t="s">
        <v>25759</v>
      </c>
      <c r="J237" s="216"/>
      <c r="K237" s="216" t="s">
        <v>25759</v>
      </c>
      <c r="L237" s="216"/>
      <c r="M237" s="217" t="s">
        <v>44</v>
      </c>
      <c r="N237" s="443">
        <f t="shared" ref="N237" si="64">TRUNC((PRODUCT(F237:L237)),2)</f>
        <v>3.78</v>
      </c>
      <c r="O237" s="302"/>
      <c r="P237" s="408"/>
      <c r="Q237" s="409"/>
      <c r="R237" s="89"/>
      <c r="S237" s="302"/>
      <c r="T237" s="302"/>
      <c r="U237" s="302"/>
      <c r="V237" s="302"/>
      <c r="W237" s="302"/>
      <c r="X237" s="302"/>
      <c r="Y237" s="302"/>
      <c r="Z237" s="302"/>
      <c r="AA237" s="302"/>
    </row>
    <row r="238" spans="1:27" s="220" customFormat="1">
      <c r="A238" s="446"/>
      <c r="B238" s="12"/>
      <c r="C238" s="12"/>
      <c r="D238" s="261" t="s">
        <v>25806</v>
      </c>
      <c r="E238" s="12"/>
      <c r="F238" s="221"/>
      <c r="G238" s="216"/>
      <c r="H238" s="231"/>
      <c r="I238" s="217"/>
      <c r="J238" s="216"/>
      <c r="K238" s="217"/>
      <c r="L238" s="216"/>
      <c r="M238" s="217"/>
      <c r="N238" s="443"/>
      <c r="O238" s="302"/>
      <c r="P238" s="408"/>
      <c r="Q238" s="409"/>
      <c r="R238" s="89"/>
      <c r="S238" s="302"/>
      <c r="T238" s="302"/>
      <c r="U238" s="302"/>
      <c r="V238" s="302"/>
      <c r="W238" s="302"/>
      <c r="X238" s="302"/>
      <c r="Y238" s="302"/>
      <c r="Z238" s="302"/>
      <c r="AA238" s="302"/>
    </row>
    <row r="239" spans="1:27" s="220" customFormat="1">
      <c r="A239" s="446"/>
      <c r="B239" s="12"/>
      <c r="C239" s="12"/>
      <c r="D239" s="225" t="s">
        <v>25765</v>
      </c>
      <c r="E239" s="12"/>
      <c r="F239" s="221">
        <v>16.829999999999998</v>
      </c>
      <c r="G239" s="216" t="s">
        <v>25759</v>
      </c>
      <c r="H239" s="233">
        <v>3.35</v>
      </c>
      <c r="I239" s="216" t="s">
        <v>25759</v>
      </c>
      <c r="J239" s="216"/>
      <c r="K239" s="216" t="s">
        <v>25759</v>
      </c>
      <c r="L239" s="216"/>
      <c r="M239" s="217" t="s">
        <v>44</v>
      </c>
      <c r="N239" s="443">
        <f t="shared" ref="N239" si="65">TRUNC((PRODUCT(F239:L239)),2)</f>
        <v>56.38</v>
      </c>
      <c r="O239" s="302"/>
      <c r="P239" s="408"/>
      <c r="Q239" s="409"/>
      <c r="R239" s="89"/>
      <c r="S239" s="302"/>
      <c r="T239" s="302"/>
      <c r="U239" s="302"/>
      <c r="V239" s="302"/>
      <c r="W239" s="302"/>
      <c r="X239" s="302"/>
      <c r="Y239" s="302"/>
      <c r="Z239" s="302"/>
      <c r="AA239" s="302"/>
    </row>
    <row r="240" spans="1:27" s="220" customFormat="1">
      <c r="A240" s="446"/>
      <c r="B240" s="12"/>
      <c r="C240" s="12"/>
      <c r="D240" s="225" t="s">
        <v>25921</v>
      </c>
      <c r="E240" s="12"/>
      <c r="F240" s="221">
        <v>2.5499999999999998</v>
      </c>
      <c r="G240" s="216" t="s">
        <v>25759</v>
      </c>
      <c r="H240" s="233">
        <v>2.75</v>
      </c>
      <c r="I240" s="216" t="s">
        <v>25759</v>
      </c>
      <c r="J240" s="216"/>
      <c r="K240" s="216" t="s">
        <v>25759</v>
      </c>
      <c r="L240" s="216"/>
      <c r="M240" s="217" t="s">
        <v>44</v>
      </c>
      <c r="N240" s="443">
        <f t="shared" ref="N240:N242" si="66">TRUNC((PRODUCT(F240:L240)),2)</f>
        <v>7.01</v>
      </c>
      <c r="O240" s="302"/>
      <c r="P240" s="408"/>
      <c r="Q240" s="409"/>
      <c r="R240" s="89"/>
      <c r="S240" s="302"/>
      <c r="T240" s="302"/>
      <c r="U240" s="302"/>
      <c r="V240" s="302"/>
      <c r="W240" s="302"/>
      <c r="X240" s="302"/>
      <c r="Y240" s="302"/>
      <c r="Z240" s="302"/>
      <c r="AA240" s="302"/>
    </row>
    <row r="241" spans="1:27" s="220" customFormat="1">
      <c r="A241" s="446"/>
      <c r="B241" s="12"/>
      <c r="C241" s="12"/>
      <c r="D241" s="225" t="s">
        <v>25917</v>
      </c>
      <c r="E241" s="12"/>
      <c r="F241" s="221">
        <v>3.5</v>
      </c>
      <c r="G241" s="216" t="s">
        <v>25759</v>
      </c>
      <c r="H241" s="233">
        <f>1.82+0.3</f>
        <v>2.12</v>
      </c>
      <c r="I241" s="216" t="s">
        <v>25759</v>
      </c>
      <c r="J241" s="216"/>
      <c r="K241" s="216" t="s">
        <v>25759</v>
      </c>
      <c r="L241" s="216"/>
      <c r="M241" s="217" t="s">
        <v>44</v>
      </c>
      <c r="N241" s="443">
        <f t="shared" si="66"/>
        <v>7.42</v>
      </c>
      <c r="O241" s="302"/>
      <c r="P241" s="408"/>
      <c r="Q241" s="409"/>
      <c r="R241" s="89"/>
      <c r="S241" s="302"/>
      <c r="T241" s="302"/>
      <c r="U241" s="302"/>
      <c r="V241" s="302"/>
      <c r="W241" s="302"/>
      <c r="X241" s="302"/>
      <c r="Y241" s="302"/>
      <c r="Z241" s="302"/>
      <c r="AA241" s="302"/>
    </row>
    <row r="242" spans="1:27" s="220" customFormat="1">
      <c r="A242" s="446"/>
      <c r="B242" s="12"/>
      <c r="C242" s="12"/>
      <c r="D242" s="225" t="s">
        <v>25918</v>
      </c>
      <c r="E242" s="12"/>
      <c r="F242" s="221">
        <v>5.35</v>
      </c>
      <c r="G242" s="216" t="s">
        <v>25759</v>
      </c>
      <c r="H242" s="233">
        <f>1.76+0.3</f>
        <v>2.06</v>
      </c>
      <c r="I242" s="216" t="s">
        <v>25759</v>
      </c>
      <c r="J242" s="216"/>
      <c r="K242" s="216" t="s">
        <v>25759</v>
      </c>
      <c r="L242" s="216"/>
      <c r="M242" s="217" t="s">
        <v>44</v>
      </c>
      <c r="N242" s="443">
        <f t="shared" si="66"/>
        <v>11.02</v>
      </c>
      <c r="O242" s="302"/>
      <c r="P242" s="408"/>
      <c r="Q242" s="409"/>
      <c r="R242" s="89"/>
      <c r="S242" s="302"/>
      <c r="T242" s="302"/>
      <c r="U242" s="302"/>
      <c r="V242" s="302"/>
      <c r="W242" s="302"/>
      <c r="X242" s="302"/>
      <c r="Y242" s="302"/>
      <c r="Z242" s="302"/>
      <c r="AA242" s="302"/>
    </row>
    <row r="243" spans="1:27">
      <c r="A243" s="446"/>
      <c r="B243" s="12"/>
      <c r="C243" s="12"/>
      <c r="D243" s="215" t="str">
        <f>"Total item "&amp;A233</f>
        <v>Total item 1.4.6</v>
      </c>
      <c r="E243" s="12"/>
      <c r="F243" s="124"/>
      <c r="G243" s="216"/>
      <c r="H243" s="231"/>
      <c r="I243" s="213"/>
      <c r="J243" s="231"/>
      <c r="K243" s="213"/>
      <c r="L243" s="212" t="s">
        <v>23</v>
      </c>
      <c r="M243" s="213" t="s">
        <v>44</v>
      </c>
      <c r="N243" s="444">
        <f>+SUM(N235:N242)</f>
        <v>424.41</v>
      </c>
    </row>
    <row r="244" spans="1:27" ht="22.5">
      <c r="A244" s="446" t="s">
        <v>18197</v>
      </c>
      <c r="B244" s="12" t="s">
        <v>18406</v>
      </c>
      <c r="C244" s="222">
        <v>97650</v>
      </c>
      <c r="D244" s="14" t="s">
        <v>15598</v>
      </c>
      <c r="E244" s="13" t="str">
        <f>+VLOOKUP(D244,TABELA!$B$1:$D$8000,2,FALSE)</f>
        <v>M2</v>
      </c>
      <c r="F244" s="28"/>
      <c r="G244" s="124"/>
      <c r="H244" s="28"/>
      <c r="I244" s="28"/>
      <c r="J244" s="28"/>
      <c r="K244" s="28"/>
      <c r="L244" s="28"/>
      <c r="M244" s="28"/>
      <c r="N244" s="447"/>
      <c r="O244" s="303">
        <f>+N249</f>
        <v>395.18</v>
      </c>
      <c r="P244" s="328">
        <f>+VLOOKUP(D244,TABELA!$B$1:$D$8000,3,FALSE)</f>
        <v>6.44</v>
      </c>
      <c r="Q244" s="329">
        <f>+VLOOKUP(D244,TABELA!$B$1:$F$8000,5,FALSE)</f>
        <v>7.17</v>
      </c>
      <c r="S244" s="410">
        <f>TRUNC(P244*$S$10,2)</f>
        <v>8.27</v>
      </c>
      <c r="T244" s="410">
        <f>TRUNC(Q244*$T$10,2)</f>
        <v>8.77</v>
      </c>
      <c r="V244" s="410">
        <f>TRUNC(O244*S244,2)</f>
        <v>3268.13</v>
      </c>
      <c r="W244" s="410">
        <f>TRUNC(O244*T244,2)</f>
        <v>3465.72</v>
      </c>
    </row>
    <row r="245" spans="1:27">
      <c r="A245" s="446"/>
      <c r="B245" s="12"/>
      <c r="C245" s="12"/>
      <c r="D245" s="261" t="s">
        <v>25804</v>
      </c>
      <c r="E245" s="12"/>
      <c r="F245" s="28"/>
      <c r="G245" s="124"/>
      <c r="H245" s="28"/>
      <c r="I245" s="252"/>
      <c r="J245" s="28"/>
      <c r="K245" s="252"/>
      <c r="L245" s="28"/>
      <c r="M245" s="252"/>
      <c r="N245" s="447"/>
    </row>
    <row r="246" spans="1:27">
      <c r="A246" s="446"/>
      <c r="B246" s="12"/>
      <c r="C246" s="12"/>
      <c r="D246" s="225" t="s">
        <v>25803</v>
      </c>
      <c r="E246" s="12"/>
      <c r="F246" s="233">
        <v>24.08</v>
      </c>
      <c r="G246" s="216" t="s">
        <v>25759</v>
      </c>
      <c r="H246" s="233">
        <v>14.07</v>
      </c>
      <c r="I246" s="217" t="s">
        <v>25759</v>
      </c>
      <c r="J246" s="216"/>
      <c r="K246" s="217" t="s">
        <v>25759</v>
      </c>
      <c r="L246" s="216"/>
      <c r="M246" s="217" t="s">
        <v>44</v>
      </c>
      <c r="N246" s="443">
        <f t="shared" ref="N246" si="67">TRUNC((PRODUCT(F246:L246)),2)</f>
        <v>338.8</v>
      </c>
    </row>
    <row r="247" spans="1:27" s="220" customFormat="1">
      <c r="A247" s="446"/>
      <c r="B247" s="12"/>
      <c r="C247" s="12"/>
      <c r="D247" s="261" t="s">
        <v>25806</v>
      </c>
      <c r="E247" s="12"/>
      <c r="F247" s="221"/>
      <c r="G247" s="216"/>
      <c r="H247" s="231"/>
      <c r="I247" s="217"/>
      <c r="J247" s="216"/>
      <c r="K247" s="217"/>
      <c r="L247" s="216"/>
      <c r="M247" s="217"/>
      <c r="N247" s="443"/>
      <c r="O247" s="302"/>
      <c r="P247" s="408"/>
      <c r="Q247" s="409"/>
      <c r="R247" s="89"/>
      <c r="S247" s="302"/>
      <c r="T247" s="302"/>
      <c r="U247" s="302"/>
      <c r="V247" s="302"/>
      <c r="W247" s="302"/>
      <c r="X247" s="302"/>
      <c r="Y247" s="302"/>
      <c r="Z247" s="302"/>
      <c r="AA247" s="302"/>
    </row>
    <row r="248" spans="1:27" s="220" customFormat="1">
      <c r="A248" s="446"/>
      <c r="B248" s="12"/>
      <c r="C248" s="12"/>
      <c r="D248" s="225" t="s">
        <v>25765</v>
      </c>
      <c r="E248" s="12"/>
      <c r="F248" s="221">
        <v>16.829999999999998</v>
      </c>
      <c r="G248" s="216" t="s">
        <v>25759</v>
      </c>
      <c r="H248" s="233">
        <v>3.35</v>
      </c>
      <c r="I248" s="216" t="s">
        <v>25759</v>
      </c>
      <c r="J248" s="216"/>
      <c r="K248" s="216" t="s">
        <v>25759</v>
      </c>
      <c r="L248" s="216"/>
      <c r="M248" s="217" t="s">
        <v>44</v>
      </c>
      <c r="N248" s="443">
        <f t="shared" ref="N248" si="68">TRUNC((PRODUCT(F248:L248)),2)</f>
        <v>56.38</v>
      </c>
      <c r="O248" s="302"/>
      <c r="P248" s="408"/>
      <c r="Q248" s="409"/>
      <c r="R248" s="89"/>
      <c r="S248" s="302"/>
      <c r="T248" s="302"/>
      <c r="U248" s="302"/>
      <c r="V248" s="302"/>
      <c r="W248" s="302"/>
      <c r="X248" s="302"/>
      <c r="Y248" s="302"/>
      <c r="Z248" s="302"/>
      <c r="AA248" s="302"/>
    </row>
    <row r="249" spans="1:27">
      <c r="A249" s="446"/>
      <c r="B249" s="12"/>
      <c r="C249" s="12"/>
      <c r="D249" s="215" t="str">
        <f>"Total item "&amp;A244</f>
        <v>Total item 1.4.7</v>
      </c>
      <c r="E249" s="12"/>
      <c r="F249" s="124"/>
      <c r="G249" s="216"/>
      <c r="H249" s="231"/>
      <c r="I249" s="213"/>
      <c r="J249" s="231"/>
      <c r="K249" s="213"/>
      <c r="L249" s="212" t="s">
        <v>23</v>
      </c>
      <c r="M249" s="213" t="s">
        <v>44</v>
      </c>
      <c r="N249" s="444">
        <f>+SUM(N246:N248)</f>
        <v>395.18</v>
      </c>
    </row>
    <row r="250" spans="1:27" ht="22.5">
      <c r="A250" s="446" t="s">
        <v>18198</v>
      </c>
      <c r="B250" s="12" t="s">
        <v>18406</v>
      </c>
      <c r="C250" s="222">
        <v>97665</v>
      </c>
      <c r="D250" s="14" t="s">
        <v>15627</v>
      </c>
      <c r="E250" s="13" t="str">
        <f>+VLOOKUP(D250,TABELA!$B$1:$D$8000,2,FALSE)</f>
        <v>UN</v>
      </c>
      <c r="F250" s="28"/>
      <c r="G250" s="232"/>
      <c r="H250" s="28"/>
      <c r="I250" s="28"/>
      <c r="J250" s="28"/>
      <c r="K250" s="28"/>
      <c r="L250" s="28"/>
      <c r="M250" s="28"/>
      <c r="N250" s="447"/>
      <c r="O250" s="303">
        <f>+N271</f>
        <v>40</v>
      </c>
      <c r="P250" s="328">
        <f>+VLOOKUP(D250,TABELA!$B$1:$D$8000,3,FALSE)</f>
        <v>1.1100000000000001</v>
      </c>
      <c r="Q250" s="329">
        <f>+VLOOKUP(D250,TABELA!$B$1:$F$8000,5,FALSE)</f>
        <v>1.25</v>
      </c>
      <c r="R250" s="410"/>
      <c r="S250" s="410">
        <f>TRUNC(P250*$S$10,2)</f>
        <v>1.42</v>
      </c>
      <c r="T250" s="410">
        <f>TRUNC(Q250*$T$10,2)</f>
        <v>1.52</v>
      </c>
      <c r="V250" s="410">
        <f>TRUNC(O250*S250,2)</f>
        <v>56.8</v>
      </c>
      <c r="W250" s="410">
        <f>TRUNC(O250*T250,2)</f>
        <v>60.8</v>
      </c>
    </row>
    <row r="251" spans="1:27">
      <c r="A251" s="452"/>
      <c r="B251" s="12"/>
      <c r="C251" s="12"/>
      <c r="D251" s="225" t="s">
        <v>25769</v>
      </c>
      <c r="E251" s="12"/>
      <c r="F251" s="221"/>
      <c r="G251" s="216" t="s">
        <v>25759</v>
      </c>
      <c r="H251" s="233"/>
      <c r="I251" s="217" t="s">
        <v>25759</v>
      </c>
      <c r="J251" s="216"/>
      <c r="K251" s="217" t="s">
        <v>25759</v>
      </c>
      <c r="L251" s="216">
        <v>2</v>
      </c>
      <c r="M251" s="217" t="s">
        <v>44</v>
      </c>
      <c r="N251" s="443">
        <f t="shared" ref="N251" si="69">TRUNC((PRODUCT(F251:L251)),2)</f>
        <v>2</v>
      </c>
    </row>
    <row r="252" spans="1:27">
      <c r="A252" s="452"/>
      <c r="B252" s="12"/>
      <c r="C252" s="12"/>
      <c r="D252" s="225" t="s">
        <v>25767</v>
      </c>
      <c r="E252" s="12"/>
      <c r="F252" s="221"/>
      <c r="G252" s="216" t="s">
        <v>25759</v>
      </c>
      <c r="H252" s="233"/>
      <c r="I252" s="217" t="s">
        <v>25759</v>
      </c>
      <c r="J252" s="216"/>
      <c r="K252" s="217" t="s">
        <v>25759</v>
      </c>
      <c r="L252" s="216">
        <v>2</v>
      </c>
      <c r="M252" s="217" t="s">
        <v>44</v>
      </c>
      <c r="N252" s="443">
        <f t="shared" ref="N252:N267" si="70">TRUNC((PRODUCT(F252:L252)),2)</f>
        <v>2</v>
      </c>
    </row>
    <row r="253" spans="1:27" s="220" customFormat="1">
      <c r="A253" s="452"/>
      <c r="B253" s="12"/>
      <c r="C253" s="12"/>
      <c r="D253" s="225" t="s">
        <v>25788</v>
      </c>
      <c r="E253" s="12"/>
      <c r="F253" s="221"/>
      <c r="G253" s="216" t="s">
        <v>25759</v>
      </c>
      <c r="H253" s="233"/>
      <c r="I253" s="217" t="s">
        <v>25759</v>
      </c>
      <c r="J253" s="216"/>
      <c r="K253" s="217" t="s">
        <v>25759</v>
      </c>
      <c r="L253" s="216">
        <v>1</v>
      </c>
      <c r="M253" s="217" t="s">
        <v>44</v>
      </c>
      <c r="N253" s="443">
        <f t="shared" si="70"/>
        <v>1</v>
      </c>
      <c r="O253" s="302"/>
      <c r="P253" s="408"/>
      <c r="Q253" s="409"/>
      <c r="R253" s="89"/>
      <c r="S253" s="302"/>
      <c r="T253" s="302"/>
      <c r="U253" s="302"/>
      <c r="V253" s="302"/>
      <c r="W253" s="302"/>
      <c r="X253" s="302"/>
      <c r="Y253" s="302"/>
      <c r="Z253" s="302"/>
      <c r="AA253" s="302"/>
    </row>
    <row r="254" spans="1:27" s="220" customFormat="1">
      <c r="A254" s="452"/>
      <c r="B254" s="12"/>
      <c r="C254" s="12"/>
      <c r="D254" s="225" t="s">
        <v>25772</v>
      </c>
      <c r="E254" s="12"/>
      <c r="F254" s="221"/>
      <c r="G254" s="216" t="s">
        <v>25759</v>
      </c>
      <c r="H254" s="233"/>
      <c r="I254" s="217" t="s">
        <v>25759</v>
      </c>
      <c r="J254" s="216"/>
      <c r="K254" s="217" t="s">
        <v>25759</v>
      </c>
      <c r="L254" s="216">
        <v>1</v>
      </c>
      <c r="M254" s="217" t="s">
        <v>44</v>
      </c>
      <c r="N254" s="443">
        <f t="shared" si="70"/>
        <v>1</v>
      </c>
      <c r="O254" s="302"/>
      <c r="P254" s="408"/>
      <c r="Q254" s="409"/>
      <c r="R254" s="89"/>
      <c r="S254" s="302"/>
      <c r="T254" s="302"/>
      <c r="U254" s="302"/>
      <c r="V254" s="302"/>
      <c r="W254" s="302"/>
      <c r="X254" s="302"/>
      <c r="Y254" s="302"/>
      <c r="Z254" s="302"/>
      <c r="AA254" s="302"/>
    </row>
    <row r="255" spans="1:27" s="220" customFormat="1">
      <c r="A255" s="452"/>
      <c r="B255" s="12"/>
      <c r="C255" s="12"/>
      <c r="D255" s="225" t="s">
        <v>25774</v>
      </c>
      <c r="E255" s="12"/>
      <c r="F255" s="221"/>
      <c r="G255" s="216" t="s">
        <v>25759</v>
      </c>
      <c r="H255" s="233"/>
      <c r="I255" s="217" t="s">
        <v>25759</v>
      </c>
      <c r="J255" s="216"/>
      <c r="K255" s="217" t="s">
        <v>25759</v>
      </c>
      <c r="L255" s="216">
        <v>1</v>
      </c>
      <c r="M255" s="217" t="s">
        <v>44</v>
      </c>
      <c r="N255" s="443">
        <f t="shared" si="70"/>
        <v>1</v>
      </c>
      <c r="O255" s="302"/>
      <c r="P255" s="408"/>
      <c r="Q255" s="409"/>
      <c r="R255" s="89"/>
      <c r="S255" s="302"/>
      <c r="T255" s="302"/>
      <c r="U255" s="302"/>
      <c r="V255" s="302"/>
      <c r="W255" s="302"/>
      <c r="X255" s="302"/>
      <c r="Y255" s="302"/>
      <c r="Z255" s="302"/>
      <c r="AA255" s="302"/>
    </row>
    <row r="256" spans="1:27" s="220" customFormat="1">
      <c r="A256" s="452"/>
      <c r="B256" s="12"/>
      <c r="C256" s="12"/>
      <c r="D256" s="225" t="s">
        <v>25775</v>
      </c>
      <c r="E256" s="12"/>
      <c r="F256" s="221"/>
      <c r="G256" s="216" t="s">
        <v>25759</v>
      </c>
      <c r="H256" s="233"/>
      <c r="I256" s="217" t="s">
        <v>25759</v>
      </c>
      <c r="J256" s="216"/>
      <c r="K256" s="217" t="s">
        <v>25759</v>
      </c>
      <c r="L256" s="216">
        <v>1</v>
      </c>
      <c r="M256" s="217" t="s">
        <v>44</v>
      </c>
      <c r="N256" s="443">
        <f t="shared" si="70"/>
        <v>1</v>
      </c>
      <c r="O256" s="302"/>
      <c r="P256" s="408"/>
      <c r="Q256" s="409"/>
      <c r="R256" s="89"/>
      <c r="S256" s="302"/>
      <c r="T256" s="302"/>
      <c r="U256" s="302"/>
      <c r="V256" s="302"/>
      <c r="W256" s="302"/>
      <c r="X256" s="302"/>
      <c r="Y256" s="302"/>
      <c r="Z256" s="302"/>
      <c r="AA256" s="302"/>
    </row>
    <row r="257" spans="1:27" s="220" customFormat="1">
      <c r="A257" s="452"/>
      <c r="B257" s="12"/>
      <c r="C257" s="12"/>
      <c r="D257" s="225" t="s">
        <v>25776</v>
      </c>
      <c r="E257" s="12"/>
      <c r="F257" s="221"/>
      <c r="G257" s="216" t="s">
        <v>25759</v>
      </c>
      <c r="H257" s="233"/>
      <c r="I257" s="217" t="s">
        <v>25759</v>
      </c>
      <c r="J257" s="216"/>
      <c r="K257" s="217" t="s">
        <v>25759</v>
      </c>
      <c r="L257" s="216">
        <v>2</v>
      </c>
      <c r="M257" s="217" t="s">
        <v>44</v>
      </c>
      <c r="N257" s="443">
        <f t="shared" si="70"/>
        <v>2</v>
      </c>
      <c r="O257" s="302"/>
      <c r="P257" s="408"/>
      <c r="Q257" s="409"/>
      <c r="R257" s="89"/>
      <c r="S257" s="302"/>
      <c r="T257" s="302"/>
      <c r="U257" s="302"/>
      <c r="V257" s="302"/>
      <c r="W257" s="302"/>
      <c r="X257" s="302"/>
      <c r="Y257" s="302"/>
      <c r="Z257" s="302"/>
      <c r="AA257" s="302"/>
    </row>
    <row r="258" spans="1:27" s="220" customFormat="1">
      <c r="A258" s="452"/>
      <c r="B258" s="12"/>
      <c r="C258" s="12"/>
      <c r="D258" s="225" t="s">
        <v>25777</v>
      </c>
      <c r="E258" s="12"/>
      <c r="F258" s="221"/>
      <c r="G258" s="216" t="s">
        <v>25759</v>
      </c>
      <c r="H258" s="233"/>
      <c r="I258" s="217" t="s">
        <v>25759</v>
      </c>
      <c r="J258" s="216"/>
      <c r="K258" s="217" t="s">
        <v>25759</v>
      </c>
      <c r="L258" s="216">
        <v>4</v>
      </c>
      <c r="M258" s="217" t="s">
        <v>44</v>
      </c>
      <c r="N258" s="443">
        <f t="shared" si="70"/>
        <v>4</v>
      </c>
      <c r="O258" s="302"/>
      <c r="P258" s="408"/>
      <c r="Q258" s="409"/>
      <c r="R258" s="89"/>
      <c r="S258" s="302"/>
      <c r="T258" s="302"/>
      <c r="U258" s="302"/>
      <c r="V258" s="302"/>
      <c r="W258" s="302"/>
      <c r="X258" s="302"/>
      <c r="Y258" s="302"/>
      <c r="Z258" s="302"/>
      <c r="AA258" s="302"/>
    </row>
    <row r="259" spans="1:27" s="220" customFormat="1">
      <c r="A259" s="452"/>
      <c r="B259" s="12"/>
      <c r="C259" s="12"/>
      <c r="D259" s="225" t="s">
        <v>25778</v>
      </c>
      <c r="E259" s="12"/>
      <c r="F259" s="221"/>
      <c r="G259" s="216" t="s">
        <v>25759</v>
      </c>
      <c r="H259" s="233"/>
      <c r="I259" s="217" t="s">
        <v>25759</v>
      </c>
      <c r="J259" s="216"/>
      <c r="K259" s="217" t="s">
        <v>25759</v>
      </c>
      <c r="L259" s="216">
        <v>4</v>
      </c>
      <c r="M259" s="217" t="s">
        <v>44</v>
      </c>
      <c r="N259" s="443">
        <f t="shared" si="70"/>
        <v>4</v>
      </c>
      <c r="O259" s="302"/>
      <c r="P259" s="408"/>
      <c r="Q259" s="409"/>
      <c r="R259" s="89"/>
      <c r="S259" s="302"/>
      <c r="T259" s="302"/>
      <c r="U259" s="302"/>
      <c r="V259" s="302"/>
      <c r="W259" s="302"/>
      <c r="X259" s="302"/>
      <c r="Y259" s="302"/>
      <c r="Z259" s="302"/>
      <c r="AA259" s="302"/>
    </row>
    <row r="260" spans="1:27" s="220" customFormat="1">
      <c r="A260" s="452"/>
      <c r="B260" s="12"/>
      <c r="C260" s="12"/>
      <c r="D260" s="225" t="s">
        <v>25779</v>
      </c>
      <c r="E260" s="12"/>
      <c r="F260" s="221"/>
      <c r="G260" s="216" t="s">
        <v>25759</v>
      </c>
      <c r="H260" s="233"/>
      <c r="I260" s="217" t="s">
        <v>25759</v>
      </c>
      <c r="J260" s="216"/>
      <c r="K260" s="217" t="s">
        <v>25759</v>
      </c>
      <c r="L260" s="216">
        <v>4</v>
      </c>
      <c r="M260" s="217" t="s">
        <v>44</v>
      </c>
      <c r="N260" s="443">
        <f t="shared" si="70"/>
        <v>4</v>
      </c>
      <c r="O260" s="302"/>
      <c r="P260" s="408"/>
      <c r="Q260" s="409"/>
      <c r="R260" s="89"/>
      <c r="S260" s="302"/>
      <c r="T260" s="302"/>
      <c r="U260" s="302"/>
      <c r="V260" s="302"/>
      <c r="W260" s="302"/>
      <c r="X260" s="302"/>
      <c r="Y260" s="302"/>
      <c r="Z260" s="302"/>
      <c r="AA260" s="302"/>
    </row>
    <row r="261" spans="1:27" s="220" customFormat="1">
      <c r="A261" s="452"/>
      <c r="B261" s="12"/>
      <c r="C261" s="12"/>
      <c r="D261" s="225" t="s">
        <v>25780</v>
      </c>
      <c r="E261" s="12"/>
      <c r="F261" s="221"/>
      <c r="G261" s="216" t="s">
        <v>25759</v>
      </c>
      <c r="H261" s="233"/>
      <c r="I261" s="217" t="s">
        <v>25759</v>
      </c>
      <c r="J261" s="216"/>
      <c r="K261" s="217" t="s">
        <v>25759</v>
      </c>
      <c r="L261" s="216">
        <v>4</v>
      </c>
      <c r="M261" s="217" t="s">
        <v>44</v>
      </c>
      <c r="N261" s="443">
        <f t="shared" si="70"/>
        <v>4</v>
      </c>
      <c r="O261" s="302"/>
      <c r="P261" s="408"/>
      <c r="Q261" s="409"/>
      <c r="R261" s="89"/>
      <c r="S261" s="302"/>
      <c r="T261" s="302"/>
      <c r="U261" s="302"/>
      <c r="V261" s="302"/>
      <c r="W261" s="302"/>
      <c r="X261" s="302"/>
      <c r="Y261" s="302"/>
      <c r="Z261" s="302"/>
      <c r="AA261" s="302"/>
    </row>
    <row r="262" spans="1:27" s="220" customFormat="1">
      <c r="A262" s="452"/>
      <c r="B262" s="12"/>
      <c r="C262" s="12"/>
      <c r="D262" s="225" t="s">
        <v>25781</v>
      </c>
      <c r="E262" s="12"/>
      <c r="F262" s="221"/>
      <c r="G262" s="216" t="s">
        <v>25759</v>
      </c>
      <c r="H262" s="233"/>
      <c r="I262" s="217" t="s">
        <v>25759</v>
      </c>
      <c r="J262" s="216"/>
      <c r="K262" s="217" t="s">
        <v>25759</v>
      </c>
      <c r="L262" s="216">
        <v>2</v>
      </c>
      <c r="M262" s="217" t="s">
        <v>44</v>
      </c>
      <c r="N262" s="443">
        <f t="shared" si="70"/>
        <v>2</v>
      </c>
      <c r="O262" s="302"/>
      <c r="P262" s="408"/>
      <c r="Q262" s="409"/>
      <c r="R262" s="89"/>
      <c r="S262" s="302"/>
      <c r="T262" s="302"/>
      <c r="U262" s="302"/>
      <c r="V262" s="302"/>
      <c r="W262" s="302"/>
      <c r="X262" s="302"/>
      <c r="Y262" s="302"/>
      <c r="Z262" s="302"/>
      <c r="AA262" s="302"/>
    </row>
    <row r="263" spans="1:27" s="220" customFormat="1">
      <c r="A263" s="452"/>
      <c r="B263" s="12"/>
      <c r="C263" s="12"/>
      <c r="D263" s="225" t="s">
        <v>25783</v>
      </c>
      <c r="E263" s="12"/>
      <c r="F263" s="221"/>
      <c r="G263" s="216" t="s">
        <v>25759</v>
      </c>
      <c r="H263" s="233"/>
      <c r="I263" s="217" t="s">
        <v>25759</v>
      </c>
      <c r="J263" s="216"/>
      <c r="K263" s="217" t="s">
        <v>25759</v>
      </c>
      <c r="L263" s="216">
        <v>1</v>
      </c>
      <c r="M263" s="217" t="s">
        <v>44</v>
      </c>
      <c r="N263" s="443">
        <f t="shared" si="70"/>
        <v>1</v>
      </c>
      <c r="O263" s="302"/>
      <c r="P263" s="408"/>
      <c r="Q263" s="409"/>
      <c r="R263" s="89"/>
      <c r="S263" s="302"/>
      <c r="T263" s="302"/>
      <c r="U263" s="302"/>
      <c r="V263" s="302"/>
      <c r="W263" s="302"/>
      <c r="X263" s="302"/>
      <c r="Y263" s="302"/>
      <c r="Z263" s="302"/>
      <c r="AA263" s="302"/>
    </row>
    <row r="264" spans="1:27" s="220" customFormat="1">
      <c r="A264" s="452"/>
      <c r="B264" s="12"/>
      <c r="C264" s="12"/>
      <c r="D264" s="225" t="s">
        <v>25916</v>
      </c>
      <c r="E264" s="12"/>
      <c r="F264" s="221"/>
      <c r="G264" s="216" t="s">
        <v>25759</v>
      </c>
      <c r="H264" s="233"/>
      <c r="I264" s="217" t="s">
        <v>25759</v>
      </c>
      <c r="J264" s="216"/>
      <c r="K264" s="217" t="s">
        <v>25759</v>
      </c>
      <c r="L264" s="216">
        <v>1</v>
      </c>
      <c r="M264" s="217" t="s">
        <v>44</v>
      </c>
      <c r="N264" s="443">
        <f t="shared" si="70"/>
        <v>1</v>
      </c>
      <c r="O264" s="302"/>
      <c r="P264" s="408"/>
      <c r="Q264" s="409"/>
      <c r="R264" s="89"/>
      <c r="S264" s="302"/>
      <c r="T264" s="302"/>
      <c r="U264" s="302"/>
      <c r="V264" s="302"/>
      <c r="W264" s="302"/>
      <c r="X264" s="302"/>
      <c r="Y264" s="302"/>
      <c r="Z264" s="302"/>
      <c r="AA264" s="302"/>
    </row>
    <row r="265" spans="1:27" s="220" customFormat="1">
      <c r="A265" s="452"/>
      <c r="B265" s="12"/>
      <c r="C265" s="12"/>
      <c r="D265" s="225" t="s">
        <v>25915</v>
      </c>
      <c r="E265" s="12"/>
      <c r="F265" s="221"/>
      <c r="G265" s="216" t="s">
        <v>25759</v>
      </c>
      <c r="H265" s="233"/>
      <c r="I265" s="217" t="s">
        <v>25759</v>
      </c>
      <c r="J265" s="216"/>
      <c r="K265" s="217" t="s">
        <v>25759</v>
      </c>
      <c r="L265" s="216">
        <v>1</v>
      </c>
      <c r="M265" s="217" t="s">
        <v>44</v>
      </c>
      <c r="N265" s="443">
        <f t="shared" si="70"/>
        <v>1</v>
      </c>
      <c r="O265" s="302"/>
      <c r="P265" s="408"/>
      <c r="Q265" s="409"/>
      <c r="R265" s="89"/>
      <c r="S265" s="302"/>
      <c r="T265" s="302"/>
      <c r="U265" s="302"/>
      <c r="V265" s="302"/>
      <c r="W265" s="302"/>
      <c r="X265" s="302"/>
      <c r="Y265" s="302"/>
      <c r="Z265" s="302"/>
      <c r="AA265" s="302"/>
    </row>
    <row r="266" spans="1:27" s="220" customFormat="1">
      <c r="A266" s="452"/>
      <c r="B266" s="12"/>
      <c r="C266" s="12"/>
      <c r="D266" s="225" t="s">
        <v>25917</v>
      </c>
      <c r="E266" s="12"/>
      <c r="F266" s="221"/>
      <c r="G266" s="216" t="s">
        <v>25759</v>
      </c>
      <c r="H266" s="233"/>
      <c r="I266" s="217" t="s">
        <v>25759</v>
      </c>
      <c r="J266" s="216"/>
      <c r="K266" s="217" t="s">
        <v>25759</v>
      </c>
      <c r="L266" s="216">
        <v>1</v>
      </c>
      <c r="M266" s="217" t="s">
        <v>44</v>
      </c>
      <c r="N266" s="443">
        <f t="shared" si="70"/>
        <v>1</v>
      </c>
      <c r="O266" s="302"/>
      <c r="P266" s="408"/>
      <c r="Q266" s="409"/>
      <c r="R266" s="89"/>
      <c r="S266" s="302"/>
      <c r="T266" s="302"/>
      <c r="U266" s="302"/>
      <c r="V266" s="302"/>
      <c r="W266" s="302"/>
      <c r="X266" s="302"/>
      <c r="Y266" s="302"/>
      <c r="Z266" s="302"/>
      <c r="AA266" s="302"/>
    </row>
    <row r="267" spans="1:27" s="220" customFormat="1">
      <c r="A267" s="452"/>
      <c r="B267" s="12"/>
      <c r="C267" s="12"/>
      <c r="D267" s="225" t="s">
        <v>25918</v>
      </c>
      <c r="E267" s="12"/>
      <c r="F267" s="221"/>
      <c r="G267" s="216" t="s">
        <v>25759</v>
      </c>
      <c r="H267" s="233"/>
      <c r="I267" s="217" t="s">
        <v>25759</v>
      </c>
      <c r="J267" s="216"/>
      <c r="K267" s="217" t="s">
        <v>25759</v>
      </c>
      <c r="L267" s="216">
        <v>1</v>
      </c>
      <c r="M267" s="217" t="s">
        <v>44</v>
      </c>
      <c r="N267" s="443">
        <f t="shared" si="70"/>
        <v>1</v>
      </c>
      <c r="O267" s="302"/>
      <c r="P267" s="408"/>
      <c r="Q267" s="409"/>
      <c r="R267" s="89"/>
      <c r="S267" s="302"/>
      <c r="T267" s="302"/>
      <c r="U267" s="302"/>
      <c r="V267" s="302"/>
      <c r="W267" s="302"/>
      <c r="X267" s="302"/>
      <c r="Y267" s="302"/>
      <c r="Z267" s="302"/>
      <c r="AA267" s="302"/>
    </row>
    <row r="268" spans="1:27" s="220" customFormat="1">
      <c r="A268" s="452"/>
      <c r="B268" s="12"/>
      <c r="C268" s="12"/>
      <c r="D268" s="225" t="s">
        <v>25763</v>
      </c>
      <c r="E268" s="12"/>
      <c r="F268" s="221"/>
      <c r="G268" s="216" t="s">
        <v>25759</v>
      </c>
      <c r="H268" s="233"/>
      <c r="I268" s="217" t="s">
        <v>25759</v>
      </c>
      <c r="J268" s="216"/>
      <c r="K268" s="217" t="s">
        <v>25759</v>
      </c>
      <c r="L268" s="216">
        <v>3</v>
      </c>
      <c r="M268" s="217" t="s">
        <v>44</v>
      </c>
      <c r="N268" s="443">
        <f t="shared" ref="N268:N270" si="71">TRUNC((PRODUCT(F268:L268)),2)</f>
        <v>3</v>
      </c>
      <c r="O268" s="302"/>
      <c r="P268" s="408"/>
      <c r="Q268" s="409"/>
      <c r="R268" s="89"/>
      <c r="S268" s="302"/>
      <c r="T268" s="302"/>
      <c r="U268" s="302"/>
      <c r="V268" s="302"/>
      <c r="W268" s="302"/>
      <c r="X268" s="302"/>
      <c r="Y268" s="302"/>
      <c r="Z268" s="302"/>
      <c r="AA268" s="302"/>
    </row>
    <row r="269" spans="1:27" s="220" customFormat="1">
      <c r="A269" s="452"/>
      <c r="B269" s="12"/>
      <c r="C269" s="12"/>
      <c r="D269" s="225" t="s">
        <v>25765</v>
      </c>
      <c r="E269" s="12"/>
      <c r="F269" s="221"/>
      <c r="G269" s="216" t="s">
        <v>25759</v>
      </c>
      <c r="H269" s="233"/>
      <c r="I269" s="217" t="s">
        <v>25759</v>
      </c>
      <c r="J269" s="216"/>
      <c r="K269" s="217" t="s">
        <v>25759</v>
      </c>
      <c r="L269" s="216">
        <v>2</v>
      </c>
      <c r="M269" s="217" t="s">
        <v>44</v>
      </c>
      <c r="N269" s="443">
        <f t="shared" si="71"/>
        <v>2</v>
      </c>
      <c r="O269" s="302"/>
      <c r="P269" s="408"/>
      <c r="Q269" s="409"/>
      <c r="R269" s="89"/>
      <c r="S269" s="302"/>
      <c r="T269" s="302"/>
      <c r="U269" s="302"/>
      <c r="V269" s="302"/>
      <c r="W269" s="302"/>
      <c r="X269" s="302"/>
      <c r="Y269" s="302"/>
      <c r="Z269" s="302"/>
      <c r="AA269" s="302"/>
    </row>
    <row r="270" spans="1:27" s="220" customFormat="1">
      <c r="A270" s="452"/>
      <c r="B270" s="12"/>
      <c r="C270" s="12"/>
      <c r="D270" s="225" t="s">
        <v>25762</v>
      </c>
      <c r="E270" s="12"/>
      <c r="F270" s="221"/>
      <c r="G270" s="216" t="s">
        <v>25759</v>
      </c>
      <c r="H270" s="233"/>
      <c r="I270" s="217" t="s">
        <v>25759</v>
      </c>
      <c r="J270" s="216"/>
      <c r="K270" s="217" t="s">
        <v>25759</v>
      </c>
      <c r="L270" s="216">
        <v>2</v>
      </c>
      <c r="M270" s="217" t="s">
        <v>44</v>
      </c>
      <c r="N270" s="443">
        <f t="shared" si="71"/>
        <v>2</v>
      </c>
      <c r="O270" s="302"/>
      <c r="P270" s="408"/>
      <c r="Q270" s="409"/>
      <c r="R270" s="89"/>
      <c r="S270" s="302"/>
      <c r="T270" s="302"/>
      <c r="U270" s="302"/>
      <c r="V270" s="302"/>
      <c r="W270" s="302"/>
      <c r="X270" s="302"/>
      <c r="Y270" s="302"/>
      <c r="Z270" s="302"/>
      <c r="AA270" s="302"/>
    </row>
    <row r="271" spans="1:27">
      <c r="A271" s="452"/>
      <c r="B271" s="12"/>
      <c r="C271" s="12"/>
      <c r="D271" s="215" t="str">
        <f>"Total item "&amp;A250</f>
        <v>Total item 1.4.8</v>
      </c>
      <c r="E271" s="12"/>
      <c r="F271" s="124"/>
      <c r="G271" s="216"/>
      <c r="H271" s="231"/>
      <c r="I271" s="213"/>
      <c r="J271" s="231"/>
      <c r="K271" s="213"/>
      <c r="L271" s="212" t="s">
        <v>23</v>
      </c>
      <c r="M271" s="213" t="s">
        <v>44</v>
      </c>
      <c r="N271" s="444">
        <f>+SUM(N251:N270)</f>
        <v>40</v>
      </c>
    </row>
    <row r="272" spans="1:27" ht="22.5">
      <c r="A272" s="440" t="s">
        <v>18199</v>
      </c>
      <c r="B272" s="12" t="s">
        <v>18406</v>
      </c>
      <c r="C272" s="222">
        <v>97660</v>
      </c>
      <c r="D272" s="14" t="s">
        <v>15620</v>
      </c>
      <c r="E272" s="13" t="str">
        <f>+VLOOKUP(D272,TABELA!$B$1:$D$8000,2,FALSE)</f>
        <v>UN</v>
      </c>
      <c r="F272" s="28"/>
      <c r="G272" s="124"/>
      <c r="H272" s="28"/>
      <c r="I272" s="28"/>
      <c r="J272" s="28"/>
      <c r="K272" s="28"/>
      <c r="L272" s="28"/>
      <c r="M272" s="28"/>
      <c r="N272" s="447"/>
      <c r="O272" s="303">
        <f>+N290</f>
        <v>57</v>
      </c>
      <c r="P272" s="328">
        <f>+VLOOKUP(D272,TABELA!$B$1:$D$8000,3,FALSE)</f>
        <v>0.56999999999999995</v>
      </c>
      <c r="Q272" s="329">
        <f>+VLOOKUP(D272,TABELA!$B$1:$F$8000,5,FALSE)</f>
        <v>0.64</v>
      </c>
      <c r="S272" s="410">
        <f>TRUNC(P272*$S$10,2)</f>
        <v>0.73</v>
      </c>
      <c r="T272" s="410">
        <f>TRUNC(Q272*$T$10,2)</f>
        <v>0.78</v>
      </c>
      <c r="V272" s="410">
        <f>TRUNC(O272*S272,2)</f>
        <v>41.61</v>
      </c>
      <c r="W272" s="410">
        <f>TRUNC(O272*T272,2)</f>
        <v>44.46</v>
      </c>
    </row>
    <row r="273" spans="1:27">
      <c r="A273" s="452"/>
      <c r="B273" s="12"/>
      <c r="C273" s="12"/>
      <c r="D273" s="225" t="s">
        <v>25769</v>
      </c>
      <c r="E273" s="12"/>
      <c r="F273" s="221"/>
      <c r="G273" s="216" t="s">
        <v>25759</v>
      </c>
      <c r="H273" s="233"/>
      <c r="I273" s="217" t="s">
        <v>25759</v>
      </c>
      <c r="J273" s="216"/>
      <c r="K273" s="217" t="s">
        <v>25759</v>
      </c>
      <c r="L273" s="216">
        <v>4</v>
      </c>
      <c r="M273" s="217" t="s">
        <v>44</v>
      </c>
      <c r="N273" s="443">
        <f t="shared" ref="N273:N289" si="72">TRUNC((PRODUCT(F273:L273)),2)</f>
        <v>4</v>
      </c>
    </row>
    <row r="274" spans="1:27">
      <c r="A274" s="452"/>
      <c r="B274" s="12"/>
      <c r="C274" s="12"/>
      <c r="D274" s="225" t="s">
        <v>25767</v>
      </c>
      <c r="E274" s="12"/>
      <c r="F274" s="221"/>
      <c r="G274" s="216" t="s">
        <v>25759</v>
      </c>
      <c r="H274" s="233"/>
      <c r="I274" s="217" t="s">
        <v>25759</v>
      </c>
      <c r="J274" s="216"/>
      <c r="K274" s="217" t="s">
        <v>25759</v>
      </c>
      <c r="L274" s="216">
        <v>11</v>
      </c>
      <c r="M274" s="217" t="s">
        <v>44</v>
      </c>
      <c r="N274" s="443">
        <f t="shared" si="72"/>
        <v>11</v>
      </c>
    </row>
    <row r="275" spans="1:27" s="220" customFormat="1">
      <c r="A275" s="452"/>
      <c r="B275" s="12"/>
      <c r="C275" s="12"/>
      <c r="D275" s="225" t="s">
        <v>25788</v>
      </c>
      <c r="E275" s="12"/>
      <c r="F275" s="221"/>
      <c r="G275" s="216" t="s">
        <v>25759</v>
      </c>
      <c r="H275" s="233"/>
      <c r="I275" s="217" t="s">
        <v>25759</v>
      </c>
      <c r="J275" s="216"/>
      <c r="K275" s="217" t="s">
        <v>25759</v>
      </c>
      <c r="L275" s="216">
        <v>1</v>
      </c>
      <c r="M275" s="217" t="s">
        <v>44</v>
      </c>
      <c r="N275" s="443">
        <f t="shared" si="72"/>
        <v>1</v>
      </c>
      <c r="O275" s="302"/>
      <c r="P275" s="408"/>
      <c r="Q275" s="409"/>
      <c r="R275" s="89"/>
      <c r="S275" s="302"/>
      <c r="T275" s="302"/>
      <c r="U275" s="302"/>
      <c r="V275" s="302"/>
      <c r="W275" s="302"/>
      <c r="X275" s="302"/>
      <c r="Y275" s="302"/>
      <c r="Z275" s="302"/>
      <c r="AA275" s="302"/>
    </row>
    <row r="276" spans="1:27" s="220" customFormat="1">
      <c r="A276" s="452"/>
      <c r="B276" s="12"/>
      <c r="C276" s="12"/>
      <c r="D276" s="225" t="s">
        <v>25772</v>
      </c>
      <c r="E276" s="12"/>
      <c r="F276" s="221"/>
      <c r="G276" s="216" t="s">
        <v>25759</v>
      </c>
      <c r="H276" s="233"/>
      <c r="I276" s="217" t="s">
        <v>25759</v>
      </c>
      <c r="J276" s="216"/>
      <c r="K276" s="217" t="s">
        <v>25759</v>
      </c>
      <c r="L276" s="216">
        <v>1</v>
      </c>
      <c r="M276" s="217" t="s">
        <v>44</v>
      </c>
      <c r="N276" s="443">
        <f t="shared" si="72"/>
        <v>1</v>
      </c>
      <c r="O276" s="302"/>
      <c r="P276" s="408"/>
      <c r="Q276" s="409"/>
      <c r="R276" s="89"/>
      <c r="S276" s="302"/>
      <c r="T276" s="302"/>
      <c r="U276" s="302"/>
      <c r="V276" s="302"/>
      <c r="W276" s="302"/>
      <c r="X276" s="302"/>
      <c r="Y276" s="302"/>
      <c r="Z276" s="302"/>
      <c r="AA276" s="302"/>
    </row>
    <row r="277" spans="1:27" s="220" customFormat="1">
      <c r="A277" s="452"/>
      <c r="B277" s="12"/>
      <c r="C277" s="12"/>
      <c r="D277" s="225" t="s">
        <v>25774</v>
      </c>
      <c r="E277" s="12"/>
      <c r="F277" s="221"/>
      <c r="G277" s="216" t="s">
        <v>25759</v>
      </c>
      <c r="H277" s="233"/>
      <c r="I277" s="217" t="s">
        <v>25759</v>
      </c>
      <c r="J277" s="216"/>
      <c r="K277" s="217" t="s">
        <v>25759</v>
      </c>
      <c r="L277" s="216">
        <v>1</v>
      </c>
      <c r="M277" s="217" t="s">
        <v>44</v>
      </c>
      <c r="N277" s="443">
        <f t="shared" si="72"/>
        <v>1</v>
      </c>
      <c r="O277" s="302"/>
      <c r="P277" s="408"/>
      <c r="Q277" s="409"/>
      <c r="R277" s="89"/>
      <c r="S277" s="302"/>
      <c r="T277" s="302"/>
      <c r="U277" s="302"/>
      <c r="V277" s="302"/>
      <c r="W277" s="302"/>
      <c r="X277" s="302"/>
      <c r="Y277" s="302"/>
      <c r="Z277" s="302"/>
      <c r="AA277" s="302"/>
    </row>
    <row r="278" spans="1:27" s="220" customFormat="1">
      <c r="A278" s="452"/>
      <c r="B278" s="12"/>
      <c r="C278" s="12"/>
      <c r="D278" s="225" t="s">
        <v>25775</v>
      </c>
      <c r="E278" s="12"/>
      <c r="F278" s="221"/>
      <c r="G278" s="216" t="s">
        <v>25759</v>
      </c>
      <c r="H278" s="233"/>
      <c r="I278" s="217" t="s">
        <v>25759</v>
      </c>
      <c r="J278" s="216"/>
      <c r="K278" s="217" t="s">
        <v>25759</v>
      </c>
      <c r="L278" s="216">
        <v>1</v>
      </c>
      <c r="M278" s="217" t="s">
        <v>44</v>
      </c>
      <c r="N278" s="443">
        <f t="shared" si="72"/>
        <v>1</v>
      </c>
      <c r="O278" s="302"/>
      <c r="P278" s="408"/>
      <c r="Q278" s="409"/>
      <c r="R278" s="89"/>
      <c r="S278" s="302"/>
      <c r="T278" s="302"/>
      <c r="U278" s="302"/>
      <c r="V278" s="302"/>
      <c r="W278" s="302"/>
      <c r="X278" s="302"/>
      <c r="Y278" s="302"/>
      <c r="Z278" s="302"/>
      <c r="AA278" s="302"/>
    </row>
    <row r="279" spans="1:27" s="220" customFormat="1">
      <c r="A279" s="452"/>
      <c r="B279" s="12"/>
      <c r="C279" s="12"/>
      <c r="D279" s="225" t="s">
        <v>25776</v>
      </c>
      <c r="E279" s="12"/>
      <c r="F279" s="221"/>
      <c r="G279" s="216" t="s">
        <v>25759</v>
      </c>
      <c r="H279" s="233"/>
      <c r="I279" s="217" t="s">
        <v>25759</v>
      </c>
      <c r="J279" s="216"/>
      <c r="K279" s="217" t="s">
        <v>25759</v>
      </c>
      <c r="L279" s="216">
        <v>7</v>
      </c>
      <c r="M279" s="217" t="s">
        <v>44</v>
      </c>
      <c r="N279" s="443">
        <f t="shared" si="72"/>
        <v>7</v>
      </c>
      <c r="O279" s="302"/>
      <c r="P279" s="408"/>
      <c r="Q279" s="409"/>
      <c r="R279" s="89"/>
      <c r="S279" s="302"/>
      <c r="T279" s="302"/>
      <c r="U279" s="302"/>
      <c r="V279" s="302"/>
      <c r="W279" s="302"/>
      <c r="X279" s="302"/>
      <c r="Y279" s="302"/>
      <c r="Z279" s="302"/>
      <c r="AA279" s="302"/>
    </row>
    <row r="280" spans="1:27" s="220" customFormat="1">
      <c r="A280" s="452"/>
      <c r="B280" s="12"/>
      <c r="C280" s="12"/>
      <c r="D280" s="225" t="s">
        <v>25777</v>
      </c>
      <c r="E280" s="12"/>
      <c r="F280" s="221"/>
      <c r="G280" s="216" t="s">
        <v>25759</v>
      </c>
      <c r="H280" s="233"/>
      <c r="I280" s="217" t="s">
        <v>25759</v>
      </c>
      <c r="J280" s="216"/>
      <c r="K280" s="217" t="s">
        <v>25759</v>
      </c>
      <c r="L280" s="216">
        <v>6</v>
      </c>
      <c r="M280" s="217" t="s">
        <v>44</v>
      </c>
      <c r="N280" s="443">
        <f t="shared" si="72"/>
        <v>6</v>
      </c>
      <c r="O280" s="302"/>
      <c r="P280" s="408"/>
      <c r="Q280" s="409"/>
      <c r="R280" s="89"/>
      <c r="S280" s="302"/>
      <c r="T280" s="302"/>
      <c r="U280" s="302"/>
      <c r="V280" s="302"/>
      <c r="W280" s="302"/>
      <c r="X280" s="302"/>
      <c r="Y280" s="302"/>
      <c r="Z280" s="302"/>
      <c r="AA280" s="302"/>
    </row>
    <row r="281" spans="1:27" s="220" customFormat="1">
      <c r="A281" s="452"/>
      <c r="B281" s="12"/>
      <c r="C281" s="12"/>
      <c r="D281" s="225" t="s">
        <v>25778</v>
      </c>
      <c r="E281" s="12"/>
      <c r="F281" s="221"/>
      <c r="G281" s="216" t="s">
        <v>25759</v>
      </c>
      <c r="H281" s="233"/>
      <c r="I281" s="217" t="s">
        <v>25759</v>
      </c>
      <c r="J281" s="216"/>
      <c r="K281" s="217" t="s">
        <v>25759</v>
      </c>
      <c r="L281" s="216">
        <v>7</v>
      </c>
      <c r="M281" s="217" t="s">
        <v>44</v>
      </c>
      <c r="N281" s="443">
        <f t="shared" si="72"/>
        <v>7</v>
      </c>
      <c r="O281" s="302"/>
      <c r="P281" s="408"/>
      <c r="Q281" s="409"/>
      <c r="R281" s="89"/>
      <c r="S281" s="302"/>
      <c r="T281" s="302"/>
      <c r="U281" s="302"/>
      <c r="V281" s="302"/>
      <c r="W281" s="302"/>
      <c r="X281" s="302"/>
      <c r="Y281" s="302"/>
      <c r="Z281" s="302"/>
      <c r="AA281" s="302"/>
    </row>
    <row r="282" spans="1:27" s="220" customFormat="1">
      <c r="A282" s="452"/>
      <c r="B282" s="12"/>
      <c r="C282" s="12"/>
      <c r="D282" s="225" t="s">
        <v>25779</v>
      </c>
      <c r="E282" s="12"/>
      <c r="F282" s="221"/>
      <c r="G282" s="216" t="s">
        <v>25759</v>
      </c>
      <c r="H282" s="233"/>
      <c r="I282" s="217" t="s">
        <v>25759</v>
      </c>
      <c r="J282" s="216"/>
      <c r="K282" s="217" t="s">
        <v>25759</v>
      </c>
      <c r="L282" s="216">
        <v>4</v>
      </c>
      <c r="M282" s="217" t="s">
        <v>44</v>
      </c>
      <c r="N282" s="443">
        <f t="shared" si="72"/>
        <v>4</v>
      </c>
      <c r="O282" s="302"/>
      <c r="P282" s="408"/>
      <c r="Q282" s="409"/>
      <c r="R282" s="89"/>
      <c r="S282" s="302"/>
      <c r="T282" s="302"/>
      <c r="U282" s="302"/>
      <c r="V282" s="302"/>
      <c r="W282" s="302"/>
      <c r="X282" s="302"/>
      <c r="Y282" s="302"/>
      <c r="Z282" s="302"/>
      <c r="AA282" s="302"/>
    </row>
    <row r="283" spans="1:27" s="220" customFormat="1">
      <c r="A283" s="452"/>
      <c r="B283" s="12"/>
      <c r="C283" s="12"/>
      <c r="D283" s="225" t="s">
        <v>25780</v>
      </c>
      <c r="E283" s="12"/>
      <c r="F283" s="221"/>
      <c r="G283" s="216" t="s">
        <v>25759</v>
      </c>
      <c r="H283" s="233"/>
      <c r="I283" s="217" t="s">
        <v>25759</v>
      </c>
      <c r="J283" s="216"/>
      <c r="K283" s="217" t="s">
        <v>25759</v>
      </c>
      <c r="L283" s="216">
        <v>4</v>
      </c>
      <c r="M283" s="217" t="s">
        <v>44</v>
      </c>
      <c r="N283" s="443">
        <f t="shared" si="72"/>
        <v>4</v>
      </c>
      <c r="O283" s="302"/>
      <c r="P283" s="408"/>
      <c r="Q283" s="409"/>
      <c r="R283" s="89"/>
      <c r="S283" s="302"/>
      <c r="T283" s="302"/>
      <c r="U283" s="302"/>
      <c r="V283" s="302"/>
      <c r="W283" s="302"/>
      <c r="X283" s="302"/>
      <c r="Y283" s="302"/>
      <c r="Z283" s="302"/>
      <c r="AA283" s="302"/>
    </row>
    <row r="284" spans="1:27" s="220" customFormat="1">
      <c r="A284" s="452"/>
      <c r="B284" s="12"/>
      <c r="C284" s="12"/>
      <c r="D284" s="225" t="s">
        <v>25781</v>
      </c>
      <c r="E284" s="12"/>
      <c r="F284" s="221"/>
      <c r="G284" s="216" t="s">
        <v>25759</v>
      </c>
      <c r="H284" s="233"/>
      <c r="I284" s="217" t="s">
        <v>25759</v>
      </c>
      <c r="J284" s="216"/>
      <c r="K284" s="217" t="s">
        <v>25759</v>
      </c>
      <c r="L284" s="216">
        <v>3</v>
      </c>
      <c r="M284" s="217" t="s">
        <v>44</v>
      </c>
      <c r="N284" s="443">
        <f t="shared" si="72"/>
        <v>3</v>
      </c>
      <c r="O284" s="302"/>
      <c r="P284" s="408"/>
      <c r="Q284" s="409"/>
      <c r="R284" s="89"/>
      <c r="S284" s="302"/>
      <c r="T284" s="302"/>
      <c r="U284" s="302"/>
      <c r="V284" s="302"/>
      <c r="W284" s="302"/>
      <c r="X284" s="302"/>
      <c r="Y284" s="302"/>
      <c r="Z284" s="302"/>
      <c r="AA284" s="302"/>
    </row>
    <row r="285" spans="1:27" s="220" customFormat="1">
      <c r="A285" s="452"/>
      <c r="B285" s="12"/>
      <c r="C285" s="12"/>
      <c r="D285" s="225" t="s">
        <v>25783</v>
      </c>
      <c r="E285" s="12"/>
      <c r="F285" s="221"/>
      <c r="G285" s="216" t="s">
        <v>25759</v>
      </c>
      <c r="H285" s="233"/>
      <c r="I285" s="217" t="s">
        <v>25759</v>
      </c>
      <c r="J285" s="216"/>
      <c r="K285" s="217" t="s">
        <v>25759</v>
      </c>
      <c r="L285" s="216">
        <v>1</v>
      </c>
      <c r="M285" s="217" t="s">
        <v>44</v>
      </c>
      <c r="N285" s="443">
        <f t="shared" si="72"/>
        <v>1</v>
      </c>
      <c r="O285" s="302"/>
      <c r="P285" s="408"/>
      <c r="Q285" s="409"/>
      <c r="R285" s="89"/>
      <c r="S285" s="302"/>
      <c r="T285" s="302"/>
      <c r="U285" s="302"/>
      <c r="V285" s="302"/>
      <c r="W285" s="302"/>
      <c r="X285" s="302"/>
      <c r="Y285" s="302"/>
      <c r="Z285" s="302"/>
      <c r="AA285" s="302"/>
    </row>
    <row r="286" spans="1:27" s="220" customFormat="1">
      <c r="A286" s="452"/>
      <c r="B286" s="12"/>
      <c r="C286" s="12"/>
      <c r="D286" s="225" t="s">
        <v>25916</v>
      </c>
      <c r="E286" s="12"/>
      <c r="F286" s="221"/>
      <c r="G286" s="216" t="s">
        <v>25759</v>
      </c>
      <c r="H286" s="233"/>
      <c r="I286" s="217" t="s">
        <v>25759</v>
      </c>
      <c r="J286" s="216"/>
      <c r="K286" s="217" t="s">
        <v>25759</v>
      </c>
      <c r="L286" s="216">
        <v>3</v>
      </c>
      <c r="M286" s="217" t="s">
        <v>44</v>
      </c>
      <c r="N286" s="443">
        <f t="shared" si="72"/>
        <v>3</v>
      </c>
      <c r="O286" s="302"/>
      <c r="P286" s="408"/>
      <c r="Q286" s="409"/>
      <c r="R286" s="89"/>
      <c r="S286" s="302"/>
      <c r="T286" s="302"/>
      <c r="U286" s="302"/>
      <c r="V286" s="302"/>
      <c r="W286" s="302"/>
      <c r="X286" s="302"/>
      <c r="Y286" s="302"/>
      <c r="Z286" s="302"/>
      <c r="AA286" s="302"/>
    </row>
    <row r="287" spans="1:27" s="220" customFormat="1">
      <c r="A287" s="452"/>
      <c r="B287" s="12"/>
      <c r="C287" s="12"/>
      <c r="D287" s="225" t="s">
        <v>25915</v>
      </c>
      <c r="E287" s="12"/>
      <c r="F287" s="221"/>
      <c r="G287" s="216" t="s">
        <v>25759</v>
      </c>
      <c r="H287" s="233"/>
      <c r="I287" s="217" t="s">
        <v>25759</v>
      </c>
      <c r="J287" s="216"/>
      <c r="K287" s="217" t="s">
        <v>25759</v>
      </c>
      <c r="L287" s="216">
        <v>1</v>
      </c>
      <c r="M287" s="217" t="s">
        <v>44</v>
      </c>
      <c r="N287" s="443">
        <f t="shared" si="72"/>
        <v>1</v>
      </c>
      <c r="O287" s="302"/>
      <c r="P287" s="408"/>
      <c r="Q287" s="409"/>
      <c r="R287" s="89"/>
      <c r="S287" s="302"/>
      <c r="T287" s="302"/>
      <c r="U287" s="302"/>
      <c r="V287" s="302"/>
      <c r="W287" s="302"/>
      <c r="X287" s="302"/>
      <c r="Y287" s="302"/>
      <c r="Z287" s="302"/>
      <c r="AA287" s="302"/>
    </row>
    <row r="288" spans="1:27" s="220" customFormat="1">
      <c r="A288" s="452"/>
      <c r="B288" s="12"/>
      <c r="C288" s="12"/>
      <c r="D288" s="225" t="s">
        <v>25917</v>
      </c>
      <c r="E288" s="12"/>
      <c r="F288" s="221"/>
      <c r="G288" s="216" t="s">
        <v>25759</v>
      </c>
      <c r="H288" s="233"/>
      <c r="I288" s="217" t="s">
        <v>25759</v>
      </c>
      <c r="J288" s="216"/>
      <c r="K288" s="217" t="s">
        <v>25759</v>
      </c>
      <c r="L288" s="216">
        <v>1</v>
      </c>
      <c r="M288" s="217" t="s">
        <v>44</v>
      </c>
      <c r="N288" s="443">
        <f t="shared" si="72"/>
        <v>1</v>
      </c>
      <c r="O288" s="302"/>
      <c r="P288" s="408"/>
      <c r="Q288" s="409"/>
      <c r="R288" s="89"/>
      <c r="S288" s="302"/>
      <c r="T288" s="302"/>
      <c r="U288" s="302"/>
      <c r="V288" s="302"/>
      <c r="W288" s="302"/>
      <c r="X288" s="302"/>
      <c r="Y288" s="302"/>
      <c r="Z288" s="302"/>
      <c r="AA288" s="302"/>
    </row>
    <row r="289" spans="1:27" s="220" customFormat="1">
      <c r="A289" s="452"/>
      <c r="B289" s="12"/>
      <c r="C289" s="12"/>
      <c r="D289" s="225" t="s">
        <v>25922</v>
      </c>
      <c r="E289" s="12"/>
      <c r="F289" s="221"/>
      <c r="G289" s="216" t="s">
        <v>25759</v>
      </c>
      <c r="H289" s="233"/>
      <c r="I289" s="217" t="s">
        <v>25759</v>
      </c>
      <c r="J289" s="216"/>
      <c r="K289" s="217" t="s">
        <v>25759</v>
      </c>
      <c r="L289" s="216">
        <v>1</v>
      </c>
      <c r="M289" s="217" t="s">
        <v>44</v>
      </c>
      <c r="N289" s="443">
        <f t="shared" si="72"/>
        <v>1</v>
      </c>
      <c r="O289" s="302"/>
      <c r="P289" s="408"/>
      <c r="Q289" s="409"/>
      <c r="R289" s="89"/>
      <c r="S289" s="302"/>
      <c r="T289" s="302"/>
      <c r="U289" s="302"/>
      <c r="V289" s="302"/>
      <c r="W289" s="302"/>
      <c r="X289" s="302"/>
      <c r="Y289" s="302"/>
      <c r="Z289" s="302"/>
      <c r="AA289" s="302"/>
    </row>
    <row r="290" spans="1:27">
      <c r="A290" s="452"/>
      <c r="B290" s="12"/>
      <c r="C290" s="12"/>
      <c r="D290" s="215" t="str">
        <f>"Total item "&amp;A272</f>
        <v>Total item 1.4.9</v>
      </c>
      <c r="E290" s="12"/>
      <c r="F290" s="124"/>
      <c r="G290" s="216"/>
      <c r="H290" s="231"/>
      <c r="I290" s="213"/>
      <c r="J290" s="231"/>
      <c r="K290" s="213"/>
      <c r="L290" s="212" t="s">
        <v>23</v>
      </c>
      <c r="M290" s="213" t="s">
        <v>44</v>
      </c>
      <c r="N290" s="444">
        <f>+SUM(N273:N289)</f>
        <v>57</v>
      </c>
    </row>
    <row r="291" spans="1:27" ht="22.5">
      <c r="A291" s="446" t="s">
        <v>18200</v>
      </c>
      <c r="B291" s="12" t="s">
        <v>18406</v>
      </c>
      <c r="C291" s="222">
        <v>97661</v>
      </c>
      <c r="D291" s="14" t="s">
        <v>15621</v>
      </c>
      <c r="E291" s="13" t="str">
        <f>+VLOOKUP(D291,TABELA!$B$1:$D$8000,2,FALSE)</f>
        <v>M</v>
      </c>
      <c r="F291" s="28"/>
      <c r="G291" s="124"/>
      <c r="H291" s="28"/>
      <c r="I291" s="28"/>
      <c r="J291" s="28"/>
      <c r="K291" s="28"/>
      <c r="L291" s="28"/>
      <c r="M291" s="28"/>
      <c r="N291" s="447"/>
      <c r="O291" s="303">
        <f>+N312</f>
        <v>347.5</v>
      </c>
      <c r="P291" s="328">
        <f>+VLOOKUP(D291,TABELA!$B$1:$D$8000,3,FALSE)</f>
        <v>0.59</v>
      </c>
      <c r="Q291" s="329">
        <f>+VLOOKUP(D291,TABELA!$B$1:$F$8000,5,FALSE)</f>
        <v>0.65</v>
      </c>
      <c r="S291" s="410">
        <f>TRUNC(P291*$S$10,2)</f>
        <v>0.75</v>
      </c>
      <c r="T291" s="410">
        <f>TRUNC(Q291*$T$10,2)</f>
        <v>0.79</v>
      </c>
      <c r="V291" s="410">
        <f>TRUNC(O291*S291,2)</f>
        <v>260.62</v>
      </c>
      <c r="W291" s="410">
        <f>TRUNC(O291*T291,2)</f>
        <v>274.52</v>
      </c>
    </row>
    <row r="292" spans="1:27">
      <c r="A292" s="446"/>
      <c r="B292" s="12"/>
      <c r="C292" s="12"/>
      <c r="D292" s="225" t="s">
        <v>25769</v>
      </c>
      <c r="E292" s="12"/>
      <c r="F292" s="221">
        <f>(L251*2)+(L273*3)</f>
        <v>16</v>
      </c>
      <c r="G292" s="216" t="s">
        <v>25759</v>
      </c>
      <c r="H292" s="233"/>
      <c r="I292" s="217" t="s">
        <v>25759</v>
      </c>
      <c r="J292" s="216"/>
      <c r="K292" s="217" t="s">
        <v>25759</v>
      </c>
      <c r="L292" s="216"/>
      <c r="M292" s="217" t="s">
        <v>44</v>
      </c>
      <c r="N292" s="443">
        <f t="shared" ref="N292:N311" si="73">TRUNC((PRODUCT(F292:L292)),2)</f>
        <v>16</v>
      </c>
    </row>
    <row r="293" spans="1:27">
      <c r="A293" s="446"/>
      <c r="B293" s="12"/>
      <c r="C293" s="12"/>
      <c r="D293" s="225" t="s">
        <v>25767</v>
      </c>
      <c r="E293" s="12"/>
      <c r="F293" s="221">
        <f>(L252*1.5)+(L274*3)</f>
        <v>36</v>
      </c>
      <c r="G293" s="216" t="s">
        <v>25759</v>
      </c>
      <c r="H293" s="233"/>
      <c r="I293" s="217" t="s">
        <v>25759</v>
      </c>
      <c r="J293" s="216"/>
      <c r="K293" s="217" t="s">
        <v>25759</v>
      </c>
      <c r="L293" s="216"/>
      <c r="M293" s="217" t="s">
        <v>44</v>
      </c>
      <c r="N293" s="443">
        <f t="shared" si="73"/>
        <v>36</v>
      </c>
    </row>
    <row r="294" spans="1:27" s="220" customFormat="1">
      <c r="A294" s="446"/>
      <c r="B294" s="12"/>
      <c r="C294" s="12"/>
      <c r="D294" s="225" t="s">
        <v>25788</v>
      </c>
      <c r="E294" s="12"/>
      <c r="F294" s="221">
        <f>(L253*3)</f>
        <v>3</v>
      </c>
      <c r="G294" s="216" t="s">
        <v>25759</v>
      </c>
      <c r="H294" s="233"/>
      <c r="I294" s="217" t="s">
        <v>25759</v>
      </c>
      <c r="J294" s="216"/>
      <c r="K294" s="217" t="s">
        <v>25759</v>
      </c>
      <c r="L294" s="216"/>
      <c r="M294" s="217" t="s">
        <v>44</v>
      </c>
      <c r="N294" s="443">
        <f t="shared" si="73"/>
        <v>3</v>
      </c>
      <c r="O294" s="302"/>
      <c r="P294" s="408"/>
      <c r="Q294" s="409"/>
      <c r="R294" s="89"/>
      <c r="S294" s="302"/>
      <c r="T294" s="302"/>
      <c r="U294" s="302"/>
      <c r="V294" s="302"/>
      <c r="W294" s="302"/>
      <c r="X294" s="302"/>
      <c r="Y294" s="302"/>
      <c r="Z294" s="302"/>
      <c r="AA294" s="302"/>
    </row>
    <row r="295" spans="1:27" s="220" customFormat="1">
      <c r="A295" s="446"/>
      <c r="B295" s="12"/>
      <c r="C295" s="12"/>
      <c r="D295" s="225" t="s">
        <v>25772</v>
      </c>
      <c r="E295" s="12"/>
      <c r="F295" s="221">
        <f>(L254*3)</f>
        <v>3</v>
      </c>
      <c r="G295" s="216" t="s">
        <v>25759</v>
      </c>
      <c r="H295" s="233"/>
      <c r="I295" s="217" t="s">
        <v>25759</v>
      </c>
      <c r="J295" s="216"/>
      <c r="K295" s="217" t="s">
        <v>25759</v>
      </c>
      <c r="L295" s="216"/>
      <c r="M295" s="217" t="s">
        <v>44</v>
      </c>
      <c r="N295" s="443">
        <f t="shared" si="73"/>
        <v>3</v>
      </c>
      <c r="O295" s="302"/>
      <c r="P295" s="408"/>
      <c r="Q295" s="409"/>
      <c r="R295" s="89"/>
      <c r="S295" s="302"/>
      <c r="T295" s="302"/>
      <c r="U295" s="302"/>
      <c r="V295" s="302"/>
      <c r="W295" s="302"/>
      <c r="X295" s="302"/>
      <c r="Y295" s="302"/>
      <c r="Z295" s="302"/>
      <c r="AA295" s="302"/>
    </row>
    <row r="296" spans="1:27" s="220" customFormat="1">
      <c r="A296" s="446"/>
      <c r="B296" s="12"/>
      <c r="C296" s="12"/>
      <c r="D296" s="225" t="s">
        <v>25774</v>
      </c>
      <c r="E296" s="12"/>
      <c r="F296" s="221">
        <f>(L255*3)</f>
        <v>3</v>
      </c>
      <c r="G296" s="216" t="s">
        <v>25759</v>
      </c>
      <c r="H296" s="233"/>
      <c r="I296" s="217" t="s">
        <v>25759</v>
      </c>
      <c r="J296" s="216"/>
      <c r="K296" s="217" t="s">
        <v>25759</v>
      </c>
      <c r="L296" s="216"/>
      <c r="M296" s="217" t="s">
        <v>44</v>
      </c>
      <c r="N296" s="443">
        <f t="shared" si="73"/>
        <v>3</v>
      </c>
      <c r="O296" s="302"/>
      <c r="P296" s="408"/>
      <c r="Q296" s="409"/>
      <c r="R296" s="89"/>
      <c r="S296" s="302"/>
      <c r="T296" s="302"/>
      <c r="U296" s="302"/>
      <c r="V296" s="302"/>
      <c r="W296" s="302"/>
      <c r="X296" s="302"/>
      <c r="Y296" s="302"/>
      <c r="Z296" s="302"/>
      <c r="AA296" s="302"/>
    </row>
    <row r="297" spans="1:27" s="220" customFormat="1">
      <c r="A297" s="446"/>
      <c r="B297" s="12"/>
      <c r="C297" s="12"/>
      <c r="D297" s="225" t="s">
        <v>25775</v>
      </c>
      <c r="E297" s="12"/>
      <c r="F297" s="221">
        <f>(L256*3)</f>
        <v>3</v>
      </c>
      <c r="G297" s="216" t="s">
        <v>25759</v>
      </c>
      <c r="H297" s="233"/>
      <c r="I297" s="217" t="s">
        <v>25759</v>
      </c>
      <c r="J297" s="216"/>
      <c r="K297" s="217" t="s">
        <v>25759</v>
      </c>
      <c r="L297" s="216"/>
      <c r="M297" s="217" t="s">
        <v>44</v>
      </c>
      <c r="N297" s="443">
        <f t="shared" si="73"/>
        <v>3</v>
      </c>
      <c r="O297" s="302"/>
      <c r="P297" s="408"/>
      <c r="Q297" s="409"/>
      <c r="R297" s="89"/>
      <c r="S297" s="302"/>
      <c r="T297" s="302"/>
      <c r="U297" s="302"/>
      <c r="V297" s="302"/>
      <c r="W297" s="302"/>
      <c r="X297" s="302"/>
      <c r="Y297" s="302"/>
      <c r="Z297" s="302"/>
      <c r="AA297" s="302"/>
    </row>
    <row r="298" spans="1:27" s="220" customFormat="1">
      <c r="A298" s="446"/>
      <c r="B298" s="12"/>
      <c r="C298" s="12"/>
      <c r="D298" s="225" t="s">
        <v>25776</v>
      </c>
      <c r="E298" s="12"/>
      <c r="F298" s="221">
        <f>(L257*2)+(L279*3)</f>
        <v>25</v>
      </c>
      <c r="G298" s="216" t="s">
        <v>25759</v>
      </c>
      <c r="H298" s="233"/>
      <c r="I298" s="217" t="s">
        <v>25759</v>
      </c>
      <c r="J298" s="216"/>
      <c r="K298" s="217" t="s">
        <v>25759</v>
      </c>
      <c r="L298" s="216"/>
      <c r="M298" s="217" t="s">
        <v>44</v>
      </c>
      <c r="N298" s="443">
        <f t="shared" si="73"/>
        <v>25</v>
      </c>
      <c r="O298" s="302"/>
      <c r="P298" s="408"/>
      <c r="Q298" s="409"/>
      <c r="R298" s="89"/>
      <c r="S298" s="302"/>
      <c r="T298" s="302"/>
      <c r="U298" s="302"/>
      <c r="V298" s="302"/>
      <c r="W298" s="302"/>
      <c r="X298" s="302"/>
      <c r="Y298" s="302"/>
      <c r="Z298" s="302"/>
      <c r="AA298" s="302"/>
    </row>
    <row r="299" spans="1:27" s="220" customFormat="1">
      <c r="A299" s="446"/>
      <c r="B299" s="12"/>
      <c r="C299" s="12"/>
      <c r="D299" s="225" t="s">
        <v>25777</v>
      </c>
      <c r="E299" s="12"/>
      <c r="F299" s="221">
        <f>(L258*2)+(L280*3)</f>
        <v>26</v>
      </c>
      <c r="G299" s="216" t="s">
        <v>25759</v>
      </c>
      <c r="H299" s="233"/>
      <c r="I299" s="217" t="s">
        <v>25759</v>
      </c>
      <c r="J299" s="216"/>
      <c r="K299" s="217" t="s">
        <v>25759</v>
      </c>
      <c r="L299" s="216"/>
      <c r="M299" s="217" t="s">
        <v>44</v>
      </c>
      <c r="N299" s="443">
        <f t="shared" si="73"/>
        <v>26</v>
      </c>
      <c r="O299" s="302"/>
      <c r="P299" s="408"/>
      <c r="Q299" s="409"/>
      <c r="R299" s="89"/>
      <c r="S299" s="302"/>
      <c r="T299" s="302"/>
      <c r="U299" s="302"/>
      <c r="V299" s="302"/>
      <c r="W299" s="302"/>
      <c r="X299" s="302"/>
      <c r="Y299" s="302"/>
      <c r="Z299" s="302"/>
      <c r="AA299" s="302"/>
    </row>
    <row r="300" spans="1:27" s="220" customFormat="1">
      <c r="A300" s="446"/>
      <c r="B300" s="12"/>
      <c r="C300" s="12"/>
      <c r="D300" s="225" t="s">
        <v>25778</v>
      </c>
      <c r="E300" s="12"/>
      <c r="F300" s="221">
        <f>(L259*2)+(L281*3)</f>
        <v>29</v>
      </c>
      <c r="G300" s="216" t="s">
        <v>25759</v>
      </c>
      <c r="H300" s="233"/>
      <c r="I300" s="217" t="s">
        <v>25759</v>
      </c>
      <c r="J300" s="216"/>
      <c r="K300" s="217" t="s">
        <v>25759</v>
      </c>
      <c r="L300" s="216"/>
      <c r="M300" s="217" t="s">
        <v>44</v>
      </c>
      <c r="N300" s="443">
        <f t="shared" si="73"/>
        <v>29</v>
      </c>
      <c r="O300" s="302"/>
      <c r="P300" s="408"/>
      <c r="Q300" s="409"/>
      <c r="R300" s="89"/>
      <c r="S300" s="302"/>
      <c r="T300" s="302"/>
      <c r="U300" s="302"/>
      <c r="V300" s="302"/>
      <c r="W300" s="302"/>
      <c r="X300" s="302"/>
      <c r="Y300" s="302"/>
      <c r="Z300" s="302"/>
      <c r="AA300" s="302"/>
    </row>
    <row r="301" spans="1:27" s="220" customFormat="1">
      <c r="A301" s="446"/>
      <c r="B301" s="12"/>
      <c r="C301" s="12"/>
      <c r="D301" s="225" t="s">
        <v>25779</v>
      </c>
      <c r="E301" s="12"/>
      <c r="F301" s="221">
        <f>(L260*2)+(L282*3)</f>
        <v>20</v>
      </c>
      <c r="G301" s="216" t="s">
        <v>25759</v>
      </c>
      <c r="H301" s="233"/>
      <c r="I301" s="217" t="s">
        <v>25759</v>
      </c>
      <c r="J301" s="216"/>
      <c r="K301" s="217" t="s">
        <v>25759</v>
      </c>
      <c r="L301" s="216"/>
      <c r="M301" s="217" t="s">
        <v>44</v>
      </c>
      <c r="N301" s="443">
        <f t="shared" si="73"/>
        <v>20</v>
      </c>
      <c r="O301" s="302"/>
      <c r="P301" s="408"/>
      <c r="Q301" s="409"/>
      <c r="R301" s="89"/>
      <c r="S301" s="302"/>
      <c r="T301" s="302"/>
      <c r="U301" s="302"/>
      <c r="V301" s="302"/>
      <c r="W301" s="302"/>
      <c r="X301" s="302"/>
      <c r="Y301" s="302"/>
      <c r="Z301" s="302"/>
      <c r="AA301" s="302"/>
    </row>
    <row r="302" spans="1:27" s="220" customFormat="1">
      <c r="A302" s="446"/>
      <c r="B302" s="12"/>
      <c r="C302" s="12"/>
      <c r="D302" s="225" t="s">
        <v>25780</v>
      </c>
      <c r="E302" s="12"/>
      <c r="F302" s="221">
        <f>(L261*2)+(L283*3)</f>
        <v>20</v>
      </c>
      <c r="G302" s="216" t="s">
        <v>25759</v>
      </c>
      <c r="H302" s="233"/>
      <c r="I302" s="217" t="s">
        <v>25759</v>
      </c>
      <c r="J302" s="216"/>
      <c r="K302" s="217" t="s">
        <v>25759</v>
      </c>
      <c r="L302" s="216"/>
      <c r="M302" s="217" t="s">
        <v>44</v>
      </c>
      <c r="N302" s="443">
        <f t="shared" si="73"/>
        <v>20</v>
      </c>
      <c r="O302" s="302"/>
      <c r="P302" s="408"/>
      <c r="Q302" s="409"/>
      <c r="R302" s="89"/>
      <c r="S302" s="302"/>
      <c r="T302" s="302"/>
      <c r="U302" s="302"/>
      <c r="V302" s="302"/>
      <c r="W302" s="302"/>
      <c r="X302" s="302"/>
      <c r="Y302" s="302"/>
      <c r="Z302" s="302"/>
      <c r="AA302" s="302"/>
    </row>
    <row r="303" spans="1:27" s="220" customFormat="1">
      <c r="A303" s="446"/>
      <c r="B303" s="12"/>
      <c r="C303" s="12"/>
      <c r="D303" s="225" t="s">
        <v>25781</v>
      </c>
      <c r="E303" s="12"/>
      <c r="F303" s="221">
        <f>(14.3*3)+(L284*3)</f>
        <v>51.9</v>
      </c>
      <c r="G303" s="216" t="s">
        <v>25759</v>
      </c>
      <c r="H303" s="233"/>
      <c r="I303" s="217" t="s">
        <v>25759</v>
      </c>
      <c r="J303" s="216"/>
      <c r="K303" s="217" t="s">
        <v>25759</v>
      </c>
      <c r="L303" s="216"/>
      <c r="M303" s="217" t="s">
        <v>44</v>
      </c>
      <c r="N303" s="443">
        <f t="shared" si="73"/>
        <v>51.9</v>
      </c>
      <c r="O303" s="302"/>
      <c r="P303" s="408"/>
      <c r="Q303" s="409"/>
      <c r="R303" s="89"/>
      <c r="S303" s="302"/>
      <c r="T303" s="302"/>
      <c r="U303" s="302"/>
      <c r="V303" s="302"/>
      <c r="W303" s="302"/>
      <c r="X303" s="302"/>
      <c r="Y303" s="302"/>
      <c r="Z303" s="302"/>
      <c r="AA303" s="302"/>
    </row>
    <row r="304" spans="1:27" s="220" customFormat="1">
      <c r="A304" s="446"/>
      <c r="B304" s="12"/>
      <c r="C304" s="12"/>
      <c r="D304" s="225" t="s">
        <v>25783</v>
      </c>
      <c r="E304" s="12"/>
      <c r="F304" s="221">
        <f>(L263*3)</f>
        <v>3</v>
      </c>
      <c r="G304" s="216" t="s">
        <v>25759</v>
      </c>
      <c r="H304" s="233"/>
      <c r="I304" s="217" t="s">
        <v>25759</v>
      </c>
      <c r="J304" s="216"/>
      <c r="K304" s="217" t="s">
        <v>25759</v>
      </c>
      <c r="L304" s="216"/>
      <c r="M304" s="217" t="s">
        <v>44</v>
      </c>
      <c r="N304" s="443">
        <f t="shared" si="73"/>
        <v>3</v>
      </c>
      <c r="O304" s="302"/>
      <c r="P304" s="408"/>
      <c r="Q304" s="409"/>
      <c r="R304" s="89"/>
      <c r="S304" s="302"/>
      <c r="T304" s="302"/>
      <c r="U304" s="302"/>
      <c r="V304" s="302"/>
      <c r="W304" s="302"/>
      <c r="X304" s="302"/>
      <c r="Y304" s="302"/>
      <c r="Z304" s="302"/>
      <c r="AA304" s="302"/>
    </row>
    <row r="305" spans="1:27" s="220" customFormat="1">
      <c r="A305" s="446"/>
      <c r="B305" s="12"/>
      <c r="C305" s="12"/>
      <c r="D305" s="225" t="s">
        <v>25916</v>
      </c>
      <c r="E305" s="12"/>
      <c r="F305" s="221">
        <f>(L264*2)+(L286*3)</f>
        <v>11</v>
      </c>
      <c r="G305" s="216" t="s">
        <v>25759</v>
      </c>
      <c r="H305" s="233"/>
      <c r="I305" s="217" t="s">
        <v>25759</v>
      </c>
      <c r="J305" s="216"/>
      <c r="K305" s="217" t="s">
        <v>25759</v>
      </c>
      <c r="L305" s="216"/>
      <c r="M305" s="217" t="s">
        <v>44</v>
      </c>
      <c r="N305" s="443">
        <f t="shared" si="73"/>
        <v>11</v>
      </c>
      <c r="O305" s="302"/>
      <c r="P305" s="408"/>
      <c r="Q305" s="409"/>
      <c r="R305" s="89"/>
      <c r="S305" s="302"/>
      <c r="T305" s="302"/>
      <c r="U305" s="302"/>
      <c r="V305" s="302"/>
      <c r="W305" s="302"/>
      <c r="X305" s="302"/>
      <c r="Y305" s="302"/>
      <c r="Z305" s="302"/>
      <c r="AA305" s="302"/>
    </row>
    <row r="306" spans="1:27" s="220" customFormat="1">
      <c r="A306" s="446"/>
      <c r="B306" s="12"/>
      <c r="C306" s="12"/>
      <c r="D306" s="225" t="s">
        <v>25915</v>
      </c>
      <c r="E306" s="12"/>
      <c r="F306" s="221">
        <f>(L265*2)+(L287*3)</f>
        <v>5</v>
      </c>
      <c r="G306" s="216" t="s">
        <v>25759</v>
      </c>
      <c r="H306" s="233"/>
      <c r="I306" s="217" t="s">
        <v>25759</v>
      </c>
      <c r="J306" s="216"/>
      <c r="K306" s="217" t="s">
        <v>25759</v>
      </c>
      <c r="L306" s="216"/>
      <c r="M306" s="217" t="s">
        <v>44</v>
      </c>
      <c r="N306" s="443">
        <f t="shared" si="73"/>
        <v>5</v>
      </c>
      <c r="O306" s="302"/>
      <c r="P306" s="408"/>
      <c r="Q306" s="409"/>
      <c r="R306" s="89"/>
      <c r="S306" s="302"/>
      <c r="T306" s="302"/>
      <c r="U306" s="302"/>
      <c r="V306" s="302"/>
      <c r="W306" s="302"/>
      <c r="X306" s="302"/>
      <c r="Y306" s="302"/>
      <c r="Z306" s="302"/>
      <c r="AA306" s="302"/>
    </row>
    <row r="307" spans="1:27" s="220" customFormat="1">
      <c r="A307" s="446"/>
      <c r="B307" s="12"/>
      <c r="C307" s="12"/>
      <c r="D307" s="225" t="s">
        <v>25917</v>
      </c>
      <c r="E307" s="12"/>
      <c r="F307" s="221">
        <f>(L266*2)+(L288*3)</f>
        <v>5</v>
      </c>
      <c r="G307" s="216" t="s">
        <v>25759</v>
      </c>
      <c r="H307" s="233"/>
      <c r="I307" s="217" t="s">
        <v>25759</v>
      </c>
      <c r="J307" s="216"/>
      <c r="K307" s="217" t="s">
        <v>25759</v>
      </c>
      <c r="L307" s="216"/>
      <c r="M307" s="217" t="s">
        <v>44</v>
      </c>
      <c r="N307" s="443">
        <f t="shared" si="73"/>
        <v>5</v>
      </c>
      <c r="O307" s="302"/>
      <c r="P307" s="408"/>
      <c r="Q307" s="409"/>
      <c r="R307" s="89"/>
      <c r="S307" s="302"/>
      <c r="T307" s="302"/>
      <c r="U307" s="302"/>
      <c r="V307" s="302"/>
      <c r="W307" s="302"/>
      <c r="X307" s="302"/>
      <c r="Y307" s="302"/>
      <c r="Z307" s="302"/>
      <c r="AA307" s="302"/>
    </row>
    <row r="308" spans="1:27" s="220" customFormat="1">
      <c r="A308" s="446"/>
      <c r="B308" s="12"/>
      <c r="C308" s="12"/>
      <c r="D308" s="225" t="s">
        <v>25918</v>
      </c>
      <c r="E308" s="12"/>
      <c r="F308" s="221">
        <f>(L267*2)+(L289*3)</f>
        <v>5</v>
      </c>
      <c r="G308" s="216" t="s">
        <v>25759</v>
      </c>
      <c r="H308" s="233"/>
      <c r="I308" s="217" t="s">
        <v>25759</v>
      </c>
      <c r="J308" s="216"/>
      <c r="K308" s="217" t="s">
        <v>25759</v>
      </c>
      <c r="L308" s="216"/>
      <c r="M308" s="217" t="s">
        <v>44</v>
      </c>
      <c r="N308" s="443">
        <f t="shared" si="73"/>
        <v>5</v>
      </c>
      <c r="O308" s="302"/>
      <c r="P308" s="408"/>
      <c r="Q308" s="409"/>
      <c r="R308" s="89"/>
      <c r="S308" s="302"/>
      <c r="T308" s="302"/>
      <c r="U308" s="302"/>
      <c r="V308" s="302"/>
      <c r="W308" s="302"/>
      <c r="X308" s="302"/>
      <c r="Y308" s="302"/>
      <c r="Z308" s="302"/>
      <c r="AA308" s="302"/>
    </row>
    <row r="309" spans="1:27" s="220" customFormat="1">
      <c r="A309" s="446"/>
      <c r="B309" s="12"/>
      <c r="C309" s="12"/>
      <c r="D309" s="225" t="s">
        <v>25763</v>
      </c>
      <c r="E309" s="12"/>
      <c r="F309" s="221">
        <f>17.8*2</f>
        <v>35.6</v>
      </c>
      <c r="G309" s="216" t="s">
        <v>25759</v>
      </c>
      <c r="H309" s="233"/>
      <c r="I309" s="217" t="s">
        <v>25759</v>
      </c>
      <c r="J309" s="216"/>
      <c r="K309" s="217" t="s">
        <v>25759</v>
      </c>
      <c r="L309" s="216"/>
      <c r="M309" s="217" t="s">
        <v>44</v>
      </c>
      <c r="N309" s="443">
        <f t="shared" si="73"/>
        <v>35.6</v>
      </c>
      <c r="O309" s="302"/>
      <c r="P309" s="408"/>
      <c r="Q309" s="409"/>
      <c r="R309" s="89"/>
      <c r="S309" s="302"/>
      <c r="T309" s="302"/>
      <c r="U309" s="302"/>
      <c r="V309" s="302"/>
      <c r="W309" s="302"/>
      <c r="X309" s="302"/>
      <c r="Y309" s="302"/>
      <c r="Z309" s="302"/>
      <c r="AA309" s="302"/>
    </row>
    <row r="310" spans="1:27" s="220" customFormat="1">
      <c r="A310" s="446"/>
      <c r="B310" s="12"/>
      <c r="C310" s="12"/>
      <c r="D310" s="225" t="s">
        <v>25765</v>
      </c>
      <c r="E310" s="12"/>
      <c r="F310" s="221">
        <f>13.65*2</f>
        <v>27.3</v>
      </c>
      <c r="G310" s="216" t="s">
        <v>25759</v>
      </c>
      <c r="H310" s="233"/>
      <c r="I310" s="217" t="s">
        <v>25759</v>
      </c>
      <c r="J310" s="216"/>
      <c r="K310" s="217" t="s">
        <v>25759</v>
      </c>
      <c r="L310" s="216"/>
      <c r="M310" s="217" t="s">
        <v>44</v>
      </c>
      <c r="N310" s="443">
        <f t="shared" si="73"/>
        <v>27.3</v>
      </c>
      <c r="O310" s="302"/>
      <c r="P310" s="408"/>
      <c r="Q310" s="409"/>
      <c r="R310" s="89"/>
      <c r="S310" s="302"/>
      <c r="T310" s="302"/>
      <c r="U310" s="302"/>
      <c r="V310" s="302"/>
      <c r="W310" s="302"/>
      <c r="X310" s="302"/>
      <c r="Y310" s="302"/>
      <c r="Z310" s="302"/>
      <c r="AA310" s="302"/>
    </row>
    <row r="311" spans="1:27" s="220" customFormat="1">
      <c r="A311" s="446"/>
      <c r="B311" s="12"/>
      <c r="C311" s="12"/>
      <c r="D311" s="225" t="s">
        <v>25762</v>
      </c>
      <c r="E311" s="12"/>
      <c r="F311" s="221">
        <f>9.85*2</f>
        <v>19.7</v>
      </c>
      <c r="G311" s="216" t="s">
        <v>25759</v>
      </c>
      <c r="H311" s="233"/>
      <c r="I311" s="217" t="s">
        <v>25759</v>
      </c>
      <c r="J311" s="216"/>
      <c r="K311" s="217" t="s">
        <v>25759</v>
      </c>
      <c r="L311" s="216"/>
      <c r="M311" s="217" t="s">
        <v>44</v>
      </c>
      <c r="N311" s="443">
        <f t="shared" si="73"/>
        <v>19.7</v>
      </c>
      <c r="O311" s="302"/>
      <c r="P311" s="408"/>
      <c r="Q311" s="409"/>
      <c r="R311" s="89"/>
      <c r="S311" s="302"/>
      <c r="T311" s="302"/>
      <c r="U311" s="302"/>
      <c r="V311" s="302"/>
      <c r="W311" s="302"/>
      <c r="X311" s="302"/>
      <c r="Y311" s="302"/>
      <c r="Z311" s="302"/>
      <c r="AA311" s="302"/>
    </row>
    <row r="312" spans="1:27">
      <c r="A312" s="446"/>
      <c r="B312" s="12"/>
      <c r="C312" s="12"/>
      <c r="D312" s="215" t="str">
        <f>"Total item "&amp;A291</f>
        <v>Total item 1.4.10</v>
      </c>
      <c r="E312" s="12"/>
      <c r="F312" s="124"/>
      <c r="G312" s="216"/>
      <c r="H312" s="231"/>
      <c r="I312" s="213"/>
      <c r="J312" s="231"/>
      <c r="K312" s="213"/>
      <c r="L312" s="212" t="s">
        <v>23</v>
      </c>
      <c r="M312" s="213" t="s">
        <v>44</v>
      </c>
      <c r="N312" s="444">
        <f>+SUM(N292:N311)</f>
        <v>347.5</v>
      </c>
    </row>
    <row r="313" spans="1:27" ht="22.5">
      <c r="A313" s="446" t="s">
        <v>18201</v>
      </c>
      <c r="B313" s="12" t="s">
        <v>18406</v>
      </c>
      <c r="C313" s="222">
        <v>97663</v>
      </c>
      <c r="D313" s="14" t="s">
        <v>15624</v>
      </c>
      <c r="E313" s="13" t="str">
        <f>+VLOOKUP(D313,TABELA!$B$1:$D$8000,2,FALSE)</f>
        <v>UN</v>
      </c>
      <c r="F313" s="28"/>
      <c r="G313" s="124"/>
      <c r="H313" s="28"/>
      <c r="I313" s="28"/>
      <c r="J313" s="28"/>
      <c r="K313" s="28"/>
      <c r="L313" s="28"/>
      <c r="M313" s="28"/>
      <c r="N313" s="447"/>
      <c r="O313" s="303">
        <f>+N317</f>
        <v>8</v>
      </c>
      <c r="P313" s="328">
        <f>+VLOOKUP(D313,TABELA!$B$1:$D$8000,3,FALSE)</f>
        <v>10.62</v>
      </c>
      <c r="Q313" s="329">
        <f>+VLOOKUP(D313,TABELA!$B$1:$F$8000,5,FALSE)</f>
        <v>11.85</v>
      </c>
      <c r="S313" s="410">
        <f>TRUNC(P313*$S$10,2)</f>
        <v>13.64</v>
      </c>
      <c r="T313" s="410">
        <f>TRUNC(Q313*$T$10,2)</f>
        <v>14.49</v>
      </c>
      <c r="V313" s="410">
        <f>TRUNC(O313*S313,2)</f>
        <v>109.12</v>
      </c>
      <c r="W313" s="410">
        <f>TRUNC(O313*T313,2)</f>
        <v>115.92</v>
      </c>
    </row>
    <row r="314" spans="1:27">
      <c r="A314" s="452"/>
      <c r="B314" s="12"/>
      <c r="C314" s="12"/>
      <c r="D314" s="225" t="s">
        <v>25807</v>
      </c>
      <c r="E314" s="12"/>
      <c r="F314" s="221"/>
      <c r="G314" s="216" t="s">
        <v>25759</v>
      </c>
      <c r="H314" s="231"/>
      <c r="I314" s="217" t="s">
        <v>25759</v>
      </c>
      <c r="J314" s="216"/>
      <c r="K314" s="217" t="s">
        <v>25759</v>
      </c>
      <c r="L314" s="216">
        <v>2</v>
      </c>
      <c r="M314" s="217" t="s">
        <v>44</v>
      </c>
      <c r="N314" s="443">
        <f t="shared" ref="N314" si="74">TRUNC((PRODUCT(F314:L314)),2)</f>
        <v>2</v>
      </c>
    </row>
    <row r="315" spans="1:27">
      <c r="A315" s="452"/>
      <c r="B315" s="12"/>
      <c r="C315" s="12"/>
      <c r="D315" s="225" t="s">
        <v>25808</v>
      </c>
      <c r="E315" s="12"/>
      <c r="F315" s="221"/>
      <c r="G315" s="216" t="s">
        <v>25759</v>
      </c>
      <c r="H315" s="231"/>
      <c r="I315" s="217" t="s">
        <v>25759</v>
      </c>
      <c r="J315" s="216"/>
      <c r="K315" s="217" t="s">
        <v>25759</v>
      </c>
      <c r="L315" s="216">
        <v>2</v>
      </c>
      <c r="M315" s="217" t="s">
        <v>44</v>
      </c>
      <c r="N315" s="443">
        <f t="shared" ref="N315:N316" si="75">TRUNC((PRODUCT(F315:L315)),2)</f>
        <v>2</v>
      </c>
    </row>
    <row r="316" spans="1:27" s="220" customFormat="1">
      <c r="A316" s="452"/>
      <c r="B316" s="12"/>
      <c r="C316" s="12"/>
      <c r="D316" s="225" t="s">
        <v>25809</v>
      </c>
      <c r="E316" s="12"/>
      <c r="F316" s="221"/>
      <c r="G316" s="216" t="s">
        <v>25759</v>
      </c>
      <c r="H316" s="231"/>
      <c r="I316" s="217" t="s">
        <v>25759</v>
      </c>
      <c r="J316" s="216"/>
      <c r="K316" s="217" t="s">
        <v>25759</v>
      </c>
      <c r="L316" s="216">
        <v>4</v>
      </c>
      <c r="M316" s="217" t="s">
        <v>44</v>
      </c>
      <c r="N316" s="443">
        <f t="shared" si="75"/>
        <v>4</v>
      </c>
      <c r="O316" s="302"/>
      <c r="P316" s="408"/>
      <c r="Q316" s="409"/>
      <c r="R316" s="89"/>
      <c r="S316" s="302"/>
      <c r="T316" s="302"/>
      <c r="U316" s="302"/>
      <c r="V316" s="302"/>
      <c r="W316" s="302"/>
      <c r="X316" s="302"/>
      <c r="Y316" s="302"/>
      <c r="Z316" s="302"/>
      <c r="AA316" s="302"/>
    </row>
    <row r="317" spans="1:27">
      <c r="A317" s="452"/>
      <c r="B317" s="12"/>
      <c r="C317" s="12"/>
      <c r="D317" s="215" t="str">
        <f>"Total item "&amp;A313</f>
        <v>Total item 1.4.11</v>
      </c>
      <c r="E317" s="12"/>
      <c r="F317" s="124"/>
      <c r="G317" s="216"/>
      <c r="H317" s="231"/>
      <c r="I317" s="213"/>
      <c r="J317" s="231"/>
      <c r="K317" s="213"/>
      <c r="L317" s="212" t="s">
        <v>23</v>
      </c>
      <c r="M317" s="213" t="s">
        <v>44</v>
      </c>
      <c r="N317" s="444">
        <f>+SUM(N314:N316)</f>
        <v>8</v>
      </c>
    </row>
    <row r="318" spans="1:27" ht="22.5">
      <c r="A318" s="440" t="s">
        <v>18202</v>
      </c>
      <c r="B318" s="12" t="s">
        <v>18406</v>
      </c>
      <c r="C318" s="222">
        <v>97666</v>
      </c>
      <c r="D318" s="14" t="s">
        <v>15628</v>
      </c>
      <c r="E318" s="13" t="str">
        <f>+VLOOKUP(D318,TABELA!$B$1:$D$8000,2,FALSE)</f>
        <v>UN</v>
      </c>
      <c r="F318" s="28"/>
      <c r="G318" s="124"/>
      <c r="H318" s="28"/>
      <c r="I318" s="28"/>
      <c r="J318" s="28"/>
      <c r="K318" s="28"/>
      <c r="L318" s="28"/>
      <c r="M318" s="28"/>
      <c r="N318" s="447"/>
      <c r="O318" s="303">
        <f>+N322</f>
        <v>4</v>
      </c>
      <c r="P318" s="328">
        <f>+VLOOKUP(D318,TABELA!$B$1:$D$8000,3,FALSE)</f>
        <v>7.74</v>
      </c>
      <c r="Q318" s="329">
        <f>+VLOOKUP(D318,TABELA!$B$1:$F$8000,5,FALSE)</f>
        <v>8.6300000000000008</v>
      </c>
      <c r="S318" s="410">
        <f>TRUNC(P318*$S$10,2)</f>
        <v>9.94</v>
      </c>
      <c r="T318" s="410">
        <f>TRUNC(Q318*$T$10,2)</f>
        <v>10.55</v>
      </c>
      <c r="V318" s="410">
        <f>TRUNC(O318*S318,2)</f>
        <v>39.76</v>
      </c>
      <c r="W318" s="410">
        <f>TRUNC(O318*T318,2)</f>
        <v>42.2</v>
      </c>
    </row>
    <row r="319" spans="1:27">
      <c r="A319" s="452"/>
      <c r="B319" s="12"/>
      <c r="C319" s="12"/>
      <c r="D319" s="225" t="s">
        <v>25810</v>
      </c>
      <c r="E319" s="12"/>
      <c r="F319" s="221"/>
      <c r="G319" s="216" t="s">
        <v>25759</v>
      </c>
      <c r="H319" s="231"/>
      <c r="I319" s="217" t="s">
        <v>25759</v>
      </c>
      <c r="J319" s="216"/>
      <c r="K319" s="217" t="s">
        <v>25759</v>
      </c>
      <c r="L319" s="216">
        <v>1</v>
      </c>
      <c r="M319" s="217" t="s">
        <v>44</v>
      </c>
      <c r="N319" s="443">
        <f t="shared" ref="N319:N320" si="76">TRUNC((PRODUCT(F319:L319)),2)</f>
        <v>1</v>
      </c>
    </row>
    <row r="320" spans="1:27">
      <c r="A320" s="452"/>
      <c r="B320" s="12"/>
      <c r="C320" s="12"/>
      <c r="D320" s="225" t="s">
        <v>25811</v>
      </c>
      <c r="E320" s="12"/>
      <c r="F320" s="221"/>
      <c r="G320" s="216" t="s">
        <v>25759</v>
      </c>
      <c r="H320" s="231"/>
      <c r="I320" s="217" t="s">
        <v>25759</v>
      </c>
      <c r="J320" s="216"/>
      <c r="K320" s="217" t="s">
        <v>25759</v>
      </c>
      <c r="L320" s="216">
        <v>1</v>
      </c>
      <c r="M320" s="217" t="s">
        <v>44</v>
      </c>
      <c r="N320" s="443">
        <f t="shared" si="76"/>
        <v>1</v>
      </c>
    </row>
    <row r="321" spans="1:27" s="220" customFormat="1">
      <c r="A321" s="452"/>
      <c r="B321" s="12"/>
      <c r="C321" s="12"/>
      <c r="D321" s="225" t="s">
        <v>25812</v>
      </c>
      <c r="E321" s="12"/>
      <c r="F321" s="221"/>
      <c r="G321" s="216" t="s">
        <v>25759</v>
      </c>
      <c r="H321" s="231"/>
      <c r="I321" s="217" t="s">
        <v>25759</v>
      </c>
      <c r="J321" s="216"/>
      <c r="K321" s="217" t="s">
        <v>25759</v>
      </c>
      <c r="L321" s="216">
        <v>2</v>
      </c>
      <c r="M321" s="217" t="s">
        <v>44</v>
      </c>
      <c r="N321" s="443">
        <f t="shared" ref="N321" si="77">TRUNC((PRODUCT(F321:L321)),2)</f>
        <v>2</v>
      </c>
      <c r="O321" s="302"/>
      <c r="P321" s="408"/>
      <c r="Q321" s="409"/>
      <c r="R321" s="89"/>
      <c r="S321" s="302"/>
      <c r="T321" s="302"/>
      <c r="U321" s="302"/>
      <c r="V321" s="302"/>
      <c r="W321" s="302"/>
      <c r="X321" s="302"/>
      <c r="Y321" s="302"/>
      <c r="Z321" s="302"/>
      <c r="AA321" s="302"/>
    </row>
    <row r="322" spans="1:27">
      <c r="A322" s="452"/>
      <c r="B322" s="12"/>
      <c r="C322" s="12"/>
      <c r="D322" s="215" t="str">
        <f>"Total item "&amp;A318</f>
        <v>Total item 1.4.12</v>
      </c>
      <c r="E322" s="12"/>
      <c r="F322" s="124"/>
      <c r="G322" s="216"/>
      <c r="H322" s="231"/>
      <c r="I322" s="213"/>
      <c r="J322" s="231"/>
      <c r="K322" s="213"/>
      <c r="L322" s="212" t="s">
        <v>23</v>
      </c>
      <c r="M322" s="213" t="s">
        <v>44</v>
      </c>
      <c r="N322" s="444">
        <f>+SUM(N319:N321)</f>
        <v>4</v>
      </c>
    </row>
    <row r="323" spans="1:27" ht="22.5">
      <c r="A323" s="442" t="s">
        <v>18203</v>
      </c>
      <c r="B323" s="12" t="s">
        <v>18406</v>
      </c>
      <c r="C323" s="222">
        <v>97664</v>
      </c>
      <c r="D323" s="14" t="s">
        <v>15625</v>
      </c>
      <c r="E323" s="13" t="str">
        <f>+VLOOKUP(D323,TABELA!$B$1:$D$8000,2,FALSE)</f>
        <v>UN</v>
      </c>
      <c r="F323" s="28"/>
      <c r="G323" s="124"/>
      <c r="H323" s="28"/>
      <c r="I323" s="28"/>
      <c r="J323" s="28"/>
      <c r="K323" s="28"/>
      <c r="L323" s="28"/>
      <c r="M323" s="28"/>
      <c r="N323" s="447"/>
      <c r="O323" s="303">
        <f>+N327</f>
        <v>9</v>
      </c>
      <c r="P323" s="328">
        <f>+VLOOKUP(D323,TABELA!$B$1:$D$8000,3,FALSE)</f>
        <v>1.32</v>
      </c>
      <c r="Q323" s="329">
        <f>+VLOOKUP(D323,TABELA!$B$1:$F$8000,5,FALSE)</f>
        <v>1.47</v>
      </c>
      <c r="S323" s="410">
        <f>TRUNC(P323*$S$10,2)</f>
        <v>1.69</v>
      </c>
      <c r="T323" s="410">
        <f>TRUNC(Q323*$T$10,2)</f>
        <v>1.79</v>
      </c>
      <c r="V323" s="410">
        <f>TRUNC(O323*S323,2)</f>
        <v>15.21</v>
      </c>
      <c r="W323" s="410">
        <f>TRUNC(O323*T323,2)</f>
        <v>16.11</v>
      </c>
    </row>
    <row r="324" spans="1:27">
      <c r="A324" s="442"/>
      <c r="B324" s="12"/>
      <c r="C324" s="12"/>
      <c r="D324" s="225" t="s">
        <v>25813</v>
      </c>
      <c r="E324" s="12"/>
      <c r="F324" s="221"/>
      <c r="G324" s="216" t="s">
        <v>25759</v>
      </c>
      <c r="H324" s="231"/>
      <c r="I324" s="217" t="s">
        <v>25759</v>
      </c>
      <c r="J324" s="216"/>
      <c r="K324" s="217" t="s">
        <v>25759</v>
      </c>
      <c r="L324" s="216">
        <v>3</v>
      </c>
      <c r="M324" s="217" t="s">
        <v>44</v>
      </c>
      <c r="N324" s="443">
        <f t="shared" ref="N324:N325" si="78">TRUNC((PRODUCT(F324:L324)),2)</f>
        <v>3</v>
      </c>
    </row>
    <row r="325" spans="1:27">
      <c r="A325" s="442"/>
      <c r="B325" s="12"/>
      <c r="C325" s="12"/>
      <c r="D325" s="225" t="s">
        <v>25814</v>
      </c>
      <c r="E325" s="12"/>
      <c r="F325" s="221"/>
      <c r="G325" s="216" t="s">
        <v>25759</v>
      </c>
      <c r="H325" s="231"/>
      <c r="I325" s="217" t="s">
        <v>25759</v>
      </c>
      <c r="J325" s="216"/>
      <c r="K325" s="217" t="s">
        <v>25759</v>
      </c>
      <c r="L325" s="216">
        <v>3</v>
      </c>
      <c r="M325" s="217" t="s">
        <v>44</v>
      </c>
      <c r="N325" s="443">
        <f t="shared" si="78"/>
        <v>3</v>
      </c>
    </row>
    <row r="326" spans="1:27" s="220" customFormat="1">
      <c r="A326" s="442"/>
      <c r="B326" s="12"/>
      <c r="C326" s="12"/>
      <c r="D326" s="225" t="s">
        <v>25815</v>
      </c>
      <c r="E326" s="12"/>
      <c r="F326" s="221"/>
      <c r="G326" s="216" t="s">
        <v>25759</v>
      </c>
      <c r="H326" s="231"/>
      <c r="I326" s="217" t="s">
        <v>25759</v>
      </c>
      <c r="J326" s="216"/>
      <c r="K326" s="217" t="s">
        <v>25759</v>
      </c>
      <c r="L326" s="216">
        <v>3</v>
      </c>
      <c r="M326" s="217" t="s">
        <v>44</v>
      </c>
      <c r="N326" s="443">
        <f t="shared" ref="N326" si="79">TRUNC((PRODUCT(F326:L326)),2)</f>
        <v>3</v>
      </c>
      <c r="O326" s="302"/>
      <c r="P326" s="408"/>
      <c r="Q326" s="409"/>
      <c r="R326" s="89"/>
      <c r="S326" s="302"/>
      <c r="T326" s="302"/>
      <c r="U326" s="302"/>
      <c r="V326" s="302"/>
      <c r="W326" s="302"/>
      <c r="X326" s="302"/>
      <c r="Y326" s="302"/>
      <c r="Z326" s="302"/>
      <c r="AA326" s="302"/>
    </row>
    <row r="327" spans="1:27">
      <c r="A327" s="442"/>
      <c r="B327" s="12"/>
      <c r="C327" s="12"/>
      <c r="D327" s="215" t="str">
        <f>"Total item "&amp;A323</f>
        <v>Total item 1.4.13</v>
      </c>
      <c r="E327" s="12"/>
      <c r="F327" s="124"/>
      <c r="G327" s="216"/>
      <c r="H327" s="231"/>
      <c r="I327" s="213"/>
      <c r="J327" s="231"/>
      <c r="K327" s="213"/>
      <c r="L327" s="212" t="s">
        <v>23</v>
      </c>
      <c r="M327" s="213" t="s">
        <v>44</v>
      </c>
      <c r="N327" s="444">
        <f>+SUM(N324:N326)</f>
        <v>9</v>
      </c>
    </row>
    <row r="328" spans="1:27">
      <c r="A328" s="442" t="s">
        <v>18204</v>
      </c>
      <c r="B328" s="13" t="s">
        <v>25914</v>
      </c>
      <c r="C328" s="273" t="s">
        <v>25981</v>
      </c>
      <c r="D328" s="256" t="s">
        <v>18172</v>
      </c>
      <c r="E328" s="13" t="s">
        <v>31</v>
      </c>
      <c r="F328" s="28"/>
      <c r="G328" s="124"/>
      <c r="H328" s="28"/>
      <c r="I328" s="28"/>
      <c r="J328" s="28"/>
      <c r="K328" s="28"/>
      <c r="L328" s="28"/>
      <c r="M328" s="28"/>
      <c r="N328" s="447"/>
      <c r="O328" s="303">
        <f>+N330</f>
        <v>725.61</v>
      </c>
      <c r="P328" s="328">
        <v>6.6</v>
      </c>
      <c r="Q328" s="328">
        <v>6.6</v>
      </c>
      <c r="S328" s="410">
        <f>TRUNC(P328*$S$10,2)</f>
        <v>8.4700000000000006</v>
      </c>
      <c r="T328" s="410">
        <f>TRUNC(Q328*$T$10,2)</f>
        <v>8.07</v>
      </c>
      <c r="V328" s="410">
        <f>TRUNC(O328*S328,2)</f>
        <v>6145.91</v>
      </c>
      <c r="W328" s="410">
        <f>TRUNC(O328*T328,2)</f>
        <v>5855.67</v>
      </c>
    </row>
    <row r="329" spans="1:27">
      <c r="A329" s="442"/>
      <c r="B329" s="12"/>
      <c r="C329" s="12"/>
      <c r="D329" s="225" t="s">
        <v>25923</v>
      </c>
      <c r="E329" s="12"/>
      <c r="F329" s="221">
        <f>N1311</f>
        <v>725.61</v>
      </c>
      <c r="G329" s="216" t="s">
        <v>25759</v>
      </c>
      <c r="H329" s="231"/>
      <c r="I329" s="217" t="s">
        <v>25759</v>
      </c>
      <c r="J329" s="216"/>
      <c r="K329" s="217" t="s">
        <v>25759</v>
      </c>
      <c r="L329" s="216"/>
      <c r="M329" s="217" t="s">
        <v>44</v>
      </c>
      <c r="N329" s="443">
        <f t="shared" ref="N329" si="80">TRUNC((PRODUCT(F329:L329)),2)</f>
        <v>725.61</v>
      </c>
    </row>
    <row r="330" spans="1:27">
      <c r="A330" s="446"/>
      <c r="B330" s="12"/>
      <c r="C330" s="12"/>
      <c r="D330" s="215" t="str">
        <f>"Total item "&amp;A328</f>
        <v>Total item 1.4.14</v>
      </c>
      <c r="E330" s="13"/>
      <c r="F330" s="221"/>
      <c r="G330" s="216"/>
      <c r="H330" s="231"/>
      <c r="I330" s="213"/>
      <c r="J330" s="231"/>
      <c r="K330" s="213"/>
      <c r="L330" s="212" t="s">
        <v>23</v>
      </c>
      <c r="M330" s="213" t="s">
        <v>44</v>
      </c>
      <c r="N330" s="444">
        <f>+SUM(N329:N329)</f>
        <v>725.61</v>
      </c>
    </row>
    <row r="331" spans="1:27" s="220" customFormat="1">
      <c r="A331" s="438" t="s">
        <v>18205</v>
      </c>
      <c r="B331" s="165"/>
      <c r="C331" s="164"/>
      <c r="D331" s="167" t="s">
        <v>18182</v>
      </c>
      <c r="E331" s="130"/>
      <c r="F331" s="236"/>
      <c r="G331" s="229"/>
      <c r="H331" s="230"/>
      <c r="I331" s="228"/>
      <c r="J331" s="228"/>
      <c r="K331" s="228"/>
      <c r="L331" s="228"/>
      <c r="M331" s="228"/>
      <c r="N331" s="439"/>
      <c r="O331" s="302"/>
      <c r="P331" s="408"/>
      <c r="Q331" s="409"/>
      <c r="R331" s="89"/>
      <c r="S331" s="302"/>
      <c r="T331" s="302"/>
      <c r="U331" s="302"/>
      <c r="V331" s="302"/>
      <c r="W331" s="302"/>
      <c r="X331" s="302"/>
      <c r="Y331" s="302"/>
      <c r="Z331" s="302"/>
      <c r="AA331" s="302"/>
    </row>
    <row r="332" spans="1:27" ht="22.5">
      <c r="A332" s="442" t="s">
        <v>18206</v>
      </c>
      <c r="B332" s="12" t="s">
        <v>18406</v>
      </c>
      <c r="C332" s="222">
        <v>99806</v>
      </c>
      <c r="D332" s="251" t="s">
        <v>15442</v>
      </c>
      <c r="E332" s="13" t="str">
        <f>+VLOOKUP(D332,TABELA!$B$1:$D$8000,2,FALSE)</f>
        <v>M2</v>
      </c>
      <c r="F332" s="28"/>
      <c r="G332" s="124"/>
      <c r="H332" s="28"/>
      <c r="I332" s="28"/>
      <c r="J332" s="28"/>
      <c r="K332" s="28"/>
      <c r="L332" s="28"/>
      <c r="M332" s="28"/>
      <c r="N332" s="447"/>
      <c r="O332" s="303">
        <f>+N335</f>
        <v>633.23</v>
      </c>
      <c r="P332" s="328">
        <f>+VLOOKUP(D332,TABELA!$B$1:$D$8000,3,FALSE)</f>
        <v>0.76</v>
      </c>
      <c r="Q332" s="329">
        <f>+VLOOKUP(D332,TABELA!$B$1:$F$8000,5,FALSE)</f>
        <v>0.85</v>
      </c>
      <c r="S332" s="410">
        <f>TRUNC(P332*$S$10,2)</f>
        <v>0.97</v>
      </c>
      <c r="T332" s="410">
        <f>TRUNC(Q332*$T$10,2)</f>
        <v>1.03</v>
      </c>
      <c r="V332" s="410">
        <f>TRUNC(O332*S332,2)</f>
        <v>614.23</v>
      </c>
      <c r="W332" s="410">
        <f>TRUNC(O332*T332,2)</f>
        <v>652.22</v>
      </c>
    </row>
    <row r="333" spans="1:27">
      <c r="A333" s="442"/>
      <c r="B333" s="12"/>
      <c r="C333" s="12"/>
      <c r="D333" s="260" t="s">
        <v>25894</v>
      </c>
      <c r="E333" s="13"/>
      <c r="F333" s="169">
        <f>N1006</f>
        <v>114.51</v>
      </c>
      <c r="G333" s="216" t="s">
        <v>25759</v>
      </c>
      <c r="H333" s="231"/>
      <c r="I333" s="217" t="s">
        <v>25759</v>
      </c>
      <c r="J333" s="216"/>
      <c r="K333" s="217" t="s">
        <v>25759</v>
      </c>
      <c r="L333" s="216"/>
      <c r="M333" s="217" t="s">
        <v>44</v>
      </c>
      <c r="N333" s="443">
        <f t="shared" ref="N333:N334" si="81">TRUNC((PRODUCT(F333:L333)),2)</f>
        <v>114.51</v>
      </c>
    </row>
    <row r="334" spans="1:27">
      <c r="A334" s="442"/>
      <c r="B334" s="12"/>
      <c r="C334" s="12"/>
      <c r="D334" s="260" t="s">
        <v>25895</v>
      </c>
      <c r="E334" s="13"/>
      <c r="F334" s="169">
        <f>N1118</f>
        <v>518.72</v>
      </c>
      <c r="G334" s="216" t="s">
        <v>25759</v>
      </c>
      <c r="H334" s="231"/>
      <c r="I334" s="217" t="s">
        <v>25759</v>
      </c>
      <c r="J334" s="216"/>
      <c r="K334" s="217" t="s">
        <v>25759</v>
      </c>
      <c r="L334" s="216"/>
      <c r="M334" s="217" t="s">
        <v>44</v>
      </c>
      <c r="N334" s="443">
        <f t="shared" si="81"/>
        <v>518.72</v>
      </c>
    </row>
    <row r="335" spans="1:27">
      <c r="A335" s="442"/>
      <c r="B335" s="12"/>
      <c r="C335" s="12"/>
      <c r="D335" s="215" t="str">
        <f>"Total item "&amp;A332</f>
        <v>Total item 1.5.1</v>
      </c>
      <c r="E335" s="13"/>
      <c r="F335" s="124"/>
      <c r="G335" s="216"/>
      <c r="H335" s="231"/>
      <c r="I335" s="213"/>
      <c r="J335" s="231"/>
      <c r="K335" s="213"/>
      <c r="L335" s="212" t="s">
        <v>23</v>
      </c>
      <c r="M335" s="213" t="s">
        <v>44</v>
      </c>
      <c r="N335" s="444">
        <f>+SUM(N333:N334)</f>
        <v>633.23</v>
      </c>
    </row>
    <row r="336" spans="1:27">
      <c r="A336" s="442" t="s">
        <v>18207</v>
      </c>
      <c r="B336" s="12" t="s">
        <v>25914</v>
      </c>
      <c r="C336" s="224" t="s">
        <v>25982</v>
      </c>
      <c r="D336" s="251" t="s">
        <v>18186</v>
      </c>
      <c r="E336" s="13" t="s">
        <v>31</v>
      </c>
      <c r="F336" s="28"/>
      <c r="G336" s="124"/>
      <c r="H336" s="28"/>
      <c r="I336" s="28"/>
      <c r="J336" s="28"/>
      <c r="K336" s="28"/>
      <c r="L336" s="28"/>
      <c r="M336" s="28"/>
      <c r="N336" s="447"/>
      <c r="O336" s="303">
        <f>+N338</f>
        <v>585.72</v>
      </c>
      <c r="P336" s="328">
        <v>2.2799999999999998</v>
      </c>
      <c r="Q336" s="329">
        <v>2.2799999999999998</v>
      </c>
      <c r="S336" s="410">
        <f>TRUNC(P336*$S$10,2)</f>
        <v>2.92</v>
      </c>
      <c r="T336" s="410">
        <f>TRUNC(Q336*$T$10,2)</f>
        <v>2.78</v>
      </c>
      <c r="V336" s="410">
        <f>TRUNC(O336*S336,2)</f>
        <v>1710.3</v>
      </c>
      <c r="W336" s="410">
        <f>TRUNC(O336*T336,2)</f>
        <v>1628.3</v>
      </c>
    </row>
    <row r="337" spans="1:27">
      <c r="A337" s="452"/>
      <c r="B337" s="12"/>
      <c r="C337" s="12"/>
      <c r="D337" s="260" t="s">
        <v>25885</v>
      </c>
      <c r="E337" s="13"/>
      <c r="F337" s="169">
        <v>20.53</v>
      </c>
      <c r="G337" s="216" t="s">
        <v>25759</v>
      </c>
      <c r="H337" s="233">
        <v>28.53</v>
      </c>
      <c r="I337" s="217" t="s">
        <v>25759</v>
      </c>
      <c r="J337" s="216"/>
      <c r="K337" s="217" t="s">
        <v>25759</v>
      </c>
      <c r="L337" s="216"/>
      <c r="M337" s="217" t="s">
        <v>44</v>
      </c>
      <c r="N337" s="443">
        <f t="shared" ref="N337" si="82">TRUNC((PRODUCT(F337:L337)),2)</f>
        <v>585.72</v>
      </c>
    </row>
    <row r="338" spans="1:27">
      <c r="A338" s="442"/>
      <c r="B338" s="12"/>
      <c r="C338" s="12"/>
      <c r="D338" s="215" t="str">
        <f>"Total item "&amp;A336</f>
        <v>Total item 1.5.2</v>
      </c>
      <c r="E338" s="12"/>
      <c r="F338" s="221"/>
      <c r="G338" s="216"/>
      <c r="H338" s="231"/>
      <c r="I338" s="213"/>
      <c r="J338" s="231"/>
      <c r="K338" s="213"/>
      <c r="L338" s="212" t="s">
        <v>23</v>
      </c>
      <c r="M338" s="213" t="s">
        <v>44</v>
      </c>
      <c r="N338" s="444">
        <f>+SUM(N337:N337)</f>
        <v>585.72</v>
      </c>
    </row>
    <row r="339" spans="1:27">
      <c r="A339" s="454" t="s">
        <v>34</v>
      </c>
      <c r="B339" s="27"/>
      <c r="C339" s="27"/>
      <c r="D339" s="34" t="s">
        <v>18208</v>
      </c>
      <c r="E339" s="27"/>
      <c r="F339" s="226"/>
      <c r="G339" s="234"/>
      <c r="H339" s="235"/>
      <c r="I339" s="226"/>
      <c r="J339" s="226"/>
      <c r="K339" s="226"/>
      <c r="L339" s="226"/>
      <c r="M339" s="226"/>
      <c r="N339" s="437"/>
    </row>
    <row r="340" spans="1:27">
      <c r="A340" s="442" t="s">
        <v>36</v>
      </c>
      <c r="B340" s="12" t="s">
        <v>18406</v>
      </c>
      <c r="C340" s="222">
        <v>90777</v>
      </c>
      <c r="D340" s="251" t="s">
        <v>16321</v>
      </c>
      <c r="E340" s="13" t="str">
        <f>+VLOOKUP(D340,TABELA!$B$1:$D$8000,2,FALSE)</f>
        <v>H</v>
      </c>
      <c r="F340" s="28"/>
      <c r="G340" s="124"/>
      <c r="H340" s="28"/>
      <c r="I340" s="28"/>
      <c r="J340" s="28"/>
      <c r="K340" s="28"/>
      <c r="L340" s="28"/>
      <c r="M340" s="28"/>
      <c r="N340" s="447"/>
      <c r="O340" s="303">
        <f>+N343</f>
        <v>64</v>
      </c>
      <c r="P340" s="328">
        <f>+VLOOKUP(D340,TABELA!$B$1:$D$8000,3,FALSE)</f>
        <v>98.13</v>
      </c>
      <c r="Q340" s="329">
        <f>+VLOOKUP(D340,TABELA!$B$1:$F$8000,5,FALSE)</f>
        <v>113.54</v>
      </c>
      <c r="S340" s="410">
        <f>TRUNC(P340*$S$10,2)</f>
        <v>126.07</v>
      </c>
      <c r="T340" s="410">
        <f>TRUNC(Q340*$T$10,2)</f>
        <v>138.91</v>
      </c>
      <c r="V340" s="410">
        <f>TRUNC(O340*S340,2)</f>
        <v>8068.48</v>
      </c>
      <c r="W340" s="410">
        <f>TRUNC(O340*T340,2)</f>
        <v>8890.24</v>
      </c>
    </row>
    <row r="341" spans="1:27">
      <c r="A341" s="442"/>
      <c r="B341" s="12"/>
      <c r="C341" s="12"/>
      <c r="D341" s="14"/>
      <c r="E341" s="13"/>
      <c r="F341" s="278" t="s">
        <v>26154</v>
      </c>
      <c r="G341" s="212"/>
      <c r="H341" s="231" t="s">
        <v>26155</v>
      </c>
      <c r="I341" s="213"/>
      <c r="J341" s="212" t="s">
        <v>26156</v>
      </c>
      <c r="K341" s="213"/>
      <c r="L341" s="212" t="s">
        <v>26157</v>
      </c>
      <c r="M341" s="217"/>
      <c r="N341" s="443"/>
    </row>
    <row r="342" spans="1:27">
      <c r="A342" s="442"/>
      <c r="B342" s="12"/>
      <c r="C342" s="12"/>
      <c r="D342" s="14"/>
      <c r="E342" s="13"/>
      <c r="F342" s="28">
        <v>1</v>
      </c>
      <c r="G342" s="216" t="s">
        <v>25759</v>
      </c>
      <c r="H342" s="233">
        <v>2</v>
      </c>
      <c r="I342" s="217" t="s">
        <v>25759</v>
      </c>
      <c r="J342" s="216">
        <v>4</v>
      </c>
      <c r="K342" s="217" t="s">
        <v>25759</v>
      </c>
      <c r="L342" s="216">
        <v>8</v>
      </c>
      <c r="M342" s="217" t="s">
        <v>44</v>
      </c>
      <c r="N342" s="443">
        <f t="shared" ref="N342" si="83">TRUNC((PRODUCT(F342:L342)),2)</f>
        <v>64</v>
      </c>
    </row>
    <row r="343" spans="1:27">
      <c r="A343" s="442"/>
      <c r="B343" s="12"/>
      <c r="C343" s="12"/>
      <c r="D343" s="215" t="str">
        <f>"Total item "&amp;A340</f>
        <v>Total item 2.1</v>
      </c>
      <c r="E343" s="12"/>
      <c r="F343" s="28"/>
      <c r="G343" s="216"/>
      <c r="H343" s="231"/>
      <c r="I343" s="213"/>
      <c r="J343" s="231"/>
      <c r="K343" s="213"/>
      <c r="L343" s="212" t="s">
        <v>23</v>
      </c>
      <c r="M343" s="213" t="s">
        <v>44</v>
      </c>
      <c r="N343" s="444">
        <f>+SUM(N342)</f>
        <v>64</v>
      </c>
    </row>
    <row r="344" spans="1:27">
      <c r="A344" s="442" t="s">
        <v>18190</v>
      </c>
      <c r="B344" s="12" t="s">
        <v>18406</v>
      </c>
      <c r="C344" s="222">
        <v>90776</v>
      </c>
      <c r="D344" s="251" t="s">
        <v>16320</v>
      </c>
      <c r="E344" s="13" t="str">
        <f>+VLOOKUP(D344,TABELA!$B$1:$D$8000,2,FALSE)</f>
        <v>H</v>
      </c>
      <c r="F344" s="28"/>
      <c r="G344" s="124"/>
      <c r="H344" s="28"/>
      <c r="I344" s="28"/>
      <c r="J344" s="28"/>
      <c r="K344" s="28"/>
      <c r="L344" s="28"/>
      <c r="M344" s="28"/>
      <c r="N344" s="447"/>
      <c r="O344" s="303">
        <f>+N347</f>
        <v>448</v>
      </c>
      <c r="P344" s="328">
        <f>+VLOOKUP(D344,TABELA!$B$1:$D$8000,3,FALSE)</f>
        <v>33.86</v>
      </c>
      <c r="Q344" s="329">
        <f>+VLOOKUP(D344,TABELA!$B$1:$F$8000,5,FALSE)</f>
        <v>38.89</v>
      </c>
      <c r="S344" s="410">
        <f>TRUNC(P344*$S$10,2)</f>
        <v>43.5</v>
      </c>
      <c r="T344" s="410">
        <f>TRUNC(Q344*$T$10,2)</f>
        <v>47.58</v>
      </c>
      <c r="V344" s="410">
        <f>TRUNC(O344*S344,2)</f>
        <v>19488</v>
      </c>
      <c r="W344" s="410">
        <f>TRUNC(O344*T344,2)</f>
        <v>21315.84</v>
      </c>
    </row>
    <row r="345" spans="1:27">
      <c r="A345" s="442"/>
      <c r="B345" s="12"/>
      <c r="C345" s="12"/>
      <c r="D345" s="14"/>
      <c r="E345" s="13"/>
      <c r="F345" s="278" t="s">
        <v>26154</v>
      </c>
      <c r="G345" s="212"/>
      <c r="H345" s="231" t="s">
        <v>26155</v>
      </c>
      <c r="I345" s="213"/>
      <c r="J345" s="212" t="s">
        <v>26156</v>
      </c>
      <c r="K345" s="213"/>
      <c r="L345" s="212" t="s">
        <v>26157</v>
      </c>
      <c r="M345" s="217"/>
      <c r="N345" s="443"/>
    </row>
    <row r="346" spans="1:27">
      <c r="A346" s="442"/>
      <c r="B346" s="12"/>
      <c r="C346" s="12"/>
      <c r="D346" s="14"/>
      <c r="E346" s="13"/>
      <c r="F346" s="28">
        <v>3.5</v>
      </c>
      <c r="G346" s="216" t="s">
        <v>25759</v>
      </c>
      <c r="H346" s="233">
        <v>4</v>
      </c>
      <c r="I346" s="217" t="s">
        <v>25759</v>
      </c>
      <c r="J346" s="216">
        <v>4</v>
      </c>
      <c r="K346" s="217" t="s">
        <v>25759</v>
      </c>
      <c r="L346" s="216">
        <v>8</v>
      </c>
      <c r="M346" s="217" t="s">
        <v>44</v>
      </c>
      <c r="N346" s="443">
        <f t="shared" ref="N346" si="84">TRUNC((PRODUCT(F346:L346)),2)</f>
        <v>448</v>
      </c>
    </row>
    <row r="347" spans="1:27">
      <c r="A347" s="442"/>
      <c r="B347" s="12"/>
      <c r="C347" s="12"/>
      <c r="D347" s="215" t="str">
        <f>"Total item "&amp;A344</f>
        <v>Total item 2.2</v>
      </c>
      <c r="E347" s="12"/>
      <c r="F347" s="221"/>
      <c r="G347" s="216"/>
      <c r="H347" s="231"/>
      <c r="I347" s="213"/>
      <c r="J347" s="231"/>
      <c r="K347" s="213"/>
      <c r="L347" s="212" t="s">
        <v>23</v>
      </c>
      <c r="M347" s="213" t="s">
        <v>44</v>
      </c>
      <c r="N347" s="444">
        <f>+SUM(N346)</f>
        <v>448</v>
      </c>
    </row>
    <row r="348" spans="1:27">
      <c r="A348" s="454" t="s">
        <v>37</v>
      </c>
      <c r="B348" s="27"/>
      <c r="C348" s="27"/>
      <c r="D348" s="34" t="s">
        <v>25818</v>
      </c>
      <c r="E348" s="27"/>
      <c r="F348" s="226"/>
      <c r="G348" s="234"/>
      <c r="H348" s="235"/>
      <c r="I348" s="226"/>
      <c r="J348" s="226"/>
      <c r="K348" s="226"/>
      <c r="L348" s="226"/>
      <c r="M348" s="226"/>
      <c r="N348" s="437"/>
    </row>
    <row r="349" spans="1:27">
      <c r="A349" s="442" t="s">
        <v>38</v>
      </c>
      <c r="B349" s="12" t="s">
        <v>18155</v>
      </c>
      <c r="C349" s="222" t="s">
        <v>25816</v>
      </c>
      <c r="D349" s="14" t="s">
        <v>25817</v>
      </c>
      <c r="E349" s="13" t="s">
        <v>26</v>
      </c>
      <c r="F349" s="16"/>
      <c r="G349" s="33"/>
      <c r="H349" s="28"/>
      <c r="I349" s="16"/>
      <c r="J349" s="16"/>
      <c r="K349" s="16"/>
      <c r="L349" s="16"/>
      <c r="M349" s="16"/>
      <c r="N349" s="455"/>
      <c r="O349" s="303">
        <f>+N361</f>
        <v>441.9</v>
      </c>
      <c r="P349" s="328">
        <v>38.880000000000003</v>
      </c>
      <c r="Q349" s="329">
        <v>42.85</v>
      </c>
      <c r="S349" s="410">
        <f>TRUNC(P349*$S$10,2)</f>
        <v>49.95</v>
      </c>
      <c r="T349" s="410">
        <f>TRUNC(Q349*$T$10,2)</f>
        <v>52.42</v>
      </c>
      <c r="V349" s="410">
        <f>TRUNC(O349*S349,2)</f>
        <v>22072.9</v>
      </c>
      <c r="W349" s="410">
        <f>TRUNC(O349*T349,2)</f>
        <v>23164.39</v>
      </c>
    </row>
    <row r="350" spans="1:27">
      <c r="A350" s="442"/>
      <c r="B350" s="12"/>
      <c r="C350" s="12"/>
      <c r="D350" s="260" t="s">
        <v>25819</v>
      </c>
      <c r="E350" s="13"/>
      <c r="F350" s="124">
        <f>N54</f>
        <v>16.54</v>
      </c>
      <c r="G350" s="216" t="s">
        <v>25759</v>
      </c>
      <c r="H350" s="231"/>
      <c r="I350" s="217" t="s">
        <v>25759</v>
      </c>
      <c r="J350" s="216"/>
      <c r="K350" s="217" t="s">
        <v>25759</v>
      </c>
      <c r="L350" s="216">
        <v>1.2</v>
      </c>
      <c r="M350" s="217" t="s">
        <v>44</v>
      </c>
      <c r="N350" s="443">
        <f t="shared" ref="N350" si="85">TRUNC((PRODUCT(F350:L350)),2)</f>
        <v>19.84</v>
      </c>
    </row>
    <row r="351" spans="1:27">
      <c r="A351" s="442"/>
      <c r="B351" s="12"/>
      <c r="C351" s="12"/>
      <c r="D351" s="260" t="s">
        <v>25820</v>
      </c>
      <c r="E351" s="13"/>
      <c r="F351" s="169">
        <f>N59</f>
        <v>253.29</v>
      </c>
      <c r="G351" s="216" t="s">
        <v>25759</v>
      </c>
      <c r="H351" s="233" t="s">
        <v>25821</v>
      </c>
      <c r="I351" s="217" t="s">
        <v>25759</v>
      </c>
      <c r="J351" s="216"/>
      <c r="K351" s="217" t="s">
        <v>25759</v>
      </c>
      <c r="L351" s="216">
        <v>1.2</v>
      </c>
      <c r="M351" s="217" t="s">
        <v>44</v>
      </c>
      <c r="N351" s="443">
        <f t="shared" ref="N351:N359" si="86">TRUNC((PRODUCT(F351:L351)),2)</f>
        <v>303.94</v>
      </c>
    </row>
    <row r="352" spans="1:27" s="220" customFormat="1">
      <c r="A352" s="442"/>
      <c r="B352" s="12"/>
      <c r="C352" s="12"/>
      <c r="D352" s="260" t="s">
        <v>25822</v>
      </c>
      <c r="E352" s="12"/>
      <c r="F352" s="124">
        <f>N127</f>
        <v>396.86</v>
      </c>
      <c r="G352" s="216" t="s">
        <v>25759</v>
      </c>
      <c r="H352" s="233">
        <v>0.01</v>
      </c>
      <c r="I352" s="217" t="s">
        <v>25759</v>
      </c>
      <c r="J352" s="216"/>
      <c r="K352" s="217" t="s">
        <v>25759</v>
      </c>
      <c r="L352" s="216">
        <v>1.2</v>
      </c>
      <c r="M352" s="217" t="s">
        <v>44</v>
      </c>
      <c r="N352" s="443">
        <f t="shared" si="86"/>
        <v>4.76</v>
      </c>
      <c r="O352" s="302"/>
      <c r="P352" s="408"/>
      <c r="Q352" s="409"/>
      <c r="R352" s="89"/>
      <c r="S352" s="302"/>
      <c r="T352" s="302"/>
      <c r="U352" s="302"/>
      <c r="V352" s="302"/>
      <c r="W352" s="302"/>
      <c r="X352" s="302"/>
      <c r="Y352" s="302"/>
      <c r="Z352" s="302"/>
      <c r="AA352" s="302"/>
    </row>
    <row r="353" spans="1:27" s="220" customFormat="1">
      <c r="A353" s="442"/>
      <c r="B353" s="12"/>
      <c r="C353" s="12"/>
      <c r="D353" s="260" t="s">
        <v>25823</v>
      </c>
      <c r="E353" s="12"/>
      <c r="F353" s="124">
        <f>N135</f>
        <v>3.32</v>
      </c>
      <c r="G353" s="216" t="s">
        <v>25759</v>
      </c>
      <c r="H353" s="231"/>
      <c r="I353" s="217" t="s">
        <v>25759</v>
      </c>
      <c r="J353" s="216"/>
      <c r="K353" s="217" t="s">
        <v>25759</v>
      </c>
      <c r="L353" s="216">
        <v>1.2</v>
      </c>
      <c r="M353" s="217" t="s">
        <v>44</v>
      </c>
      <c r="N353" s="443">
        <f t="shared" si="86"/>
        <v>3.98</v>
      </c>
      <c r="O353" s="302"/>
      <c r="P353" s="408"/>
      <c r="Q353" s="409"/>
      <c r="R353" s="89"/>
      <c r="S353" s="302"/>
      <c r="T353" s="302"/>
      <c r="U353" s="302"/>
      <c r="V353" s="302"/>
      <c r="W353" s="302"/>
      <c r="X353" s="302"/>
      <c r="Y353" s="302"/>
      <c r="Z353" s="302"/>
      <c r="AA353" s="302"/>
    </row>
    <row r="354" spans="1:27" s="220" customFormat="1">
      <c r="A354" s="442"/>
      <c r="B354" s="12"/>
      <c r="C354" s="12"/>
      <c r="D354" s="260" t="s">
        <v>25824</v>
      </c>
      <c r="E354" s="12"/>
      <c r="F354" s="124">
        <f>N153</f>
        <v>245.26</v>
      </c>
      <c r="G354" s="216" t="s">
        <v>25759</v>
      </c>
      <c r="H354" s="233">
        <v>0.1</v>
      </c>
      <c r="I354" s="217" t="s">
        <v>25759</v>
      </c>
      <c r="J354" s="216"/>
      <c r="K354" s="217" t="s">
        <v>25759</v>
      </c>
      <c r="L354" s="216">
        <v>1.2</v>
      </c>
      <c r="M354" s="217" t="s">
        <v>44</v>
      </c>
      <c r="N354" s="443">
        <f t="shared" si="86"/>
        <v>29.43</v>
      </c>
      <c r="O354" s="302"/>
      <c r="P354" s="408"/>
      <c r="Q354" s="409"/>
      <c r="R354" s="89"/>
      <c r="S354" s="302"/>
      <c r="T354" s="302"/>
      <c r="U354" s="302"/>
      <c r="V354" s="302"/>
      <c r="W354" s="302"/>
      <c r="X354" s="302"/>
      <c r="Y354" s="302"/>
      <c r="Z354" s="302"/>
      <c r="AA354" s="302"/>
    </row>
    <row r="355" spans="1:27" s="220" customFormat="1">
      <c r="A355" s="442"/>
      <c r="B355" s="12"/>
      <c r="C355" s="12"/>
      <c r="D355" s="260" t="s">
        <v>25825</v>
      </c>
      <c r="E355" s="12"/>
      <c r="F355" s="124">
        <f>N160</f>
        <v>232.39</v>
      </c>
      <c r="G355" s="216" t="s">
        <v>25759</v>
      </c>
      <c r="H355" s="233">
        <v>0.05</v>
      </c>
      <c r="I355" s="217" t="s">
        <v>25759</v>
      </c>
      <c r="J355" s="216"/>
      <c r="K355" s="217" t="s">
        <v>25759</v>
      </c>
      <c r="L355" s="216">
        <v>1.2</v>
      </c>
      <c r="M355" s="217" t="s">
        <v>44</v>
      </c>
      <c r="N355" s="443">
        <f t="shared" si="86"/>
        <v>13.94</v>
      </c>
      <c r="O355" s="302"/>
      <c r="P355" s="408"/>
      <c r="Q355" s="409"/>
      <c r="R355" s="89"/>
      <c r="S355" s="302"/>
      <c r="T355" s="302"/>
      <c r="U355" s="302"/>
      <c r="V355" s="302"/>
      <c r="W355" s="302"/>
      <c r="X355" s="302"/>
      <c r="Y355" s="302"/>
      <c r="Z355" s="302"/>
      <c r="AA355" s="302"/>
    </row>
    <row r="356" spans="1:27" s="220" customFormat="1">
      <c r="A356" s="442"/>
      <c r="B356" s="12"/>
      <c r="C356" s="12"/>
      <c r="D356" s="260" t="s">
        <v>25826</v>
      </c>
      <c r="E356" s="12"/>
      <c r="F356" s="124">
        <f>N165</f>
        <v>53.59</v>
      </c>
      <c r="G356" s="216" t="s">
        <v>25759</v>
      </c>
      <c r="H356" s="233">
        <v>7.0000000000000007E-2</v>
      </c>
      <c r="I356" s="217" t="s">
        <v>25759</v>
      </c>
      <c r="J356" s="216"/>
      <c r="K356" s="217" t="s">
        <v>25759</v>
      </c>
      <c r="L356" s="216">
        <v>1.2</v>
      </c>
      <c r="M356" s="217" t="s">
        <v>44</v>
      </c>
      <c r="N356" s="443">
        <f t="shared" si="86"/>
        <v>4.5</v>
      </c>
      <c r="O356" s="302"/>
      <c r="P356" s="408"/>
      <c r="Q356" s="409"/>
      <c r="R356" s="89"/>
      <c r="S356" s="302"/>
      <c r="T356" s="302"/>
      <c r="U356" s="302"/>
      <c r="V356" s="302"/>
      <c r="W356" s="302"/>
      <c r="X356" s="302"/>
      <c r="Y356" s="302"/>
      <c r="Z356" s="302"/>
      <c r="AA356" s="302"/>
    </row>
    <row r="357" spans="1:27" s="220" customFormat="1">
      <c r="A357" s="442"/>
      <c r="B357" s="12"/>
      <c r="C357" s="12"/>
      <c r="D357" s="260" t="s">
        <v>25827</v>
      </c>
      <c r="E357" s="12"/>
      <c r="F357" s="124">
        <f>N173</f>
        <v>0.74</v>
      </c>
      <c r="G357" s="216" t="s">
        <v>25759</v>
      </c>
      <c r="H357" s="231"/>
      <c r="I357" s="217" t="s">
        <v>25759</v>
      </c>
      <c r="J357" s="216"/>
      <c r="K357" s="217" t="s">
        <v>25759</v>
      </c>
      <c r="L357" s="216">
        <v>1.2</v>
      </c>
      <c r="M357" s="217" t="s">
        <v>44</v>
      </c>
      <c r="N357" s="443">
        <f t="shared" si="86"/>
        <v>0.88</v>
      </c>
      <c r="O357" s="302"/>
      <c r="P357" s="408"/>
      <c r="Q357" s="409"/>
      <c r="R357" s="89"/>
      <c r="S357" s="302"/>
      <c r="T357" s="302"/>
      <c r="U357" s="302"/>
      <c r="V357" s="302"/>
      <c r="W357" s="302"/>
      <c r="X357" s="302"/>
      <c r="Y357" s="302"/>
      <c r="Z357" s="302"/>
      <c r="AA357" s="302"/>
    </row>
    <row r="358" spans="1:27" s="220" customFormat="1">
      <c r="A358" s="442"/>
      <c r="B358" s="12"/>
      <c r="C358" s="12"/>
      <c r="D358" s="260" t="s">
        <v>25828</v>
      </c>
      <c r="E358" s="12"/>
      <c r="F358" s="124">
        <f>N193</f>
        <v>262.18</v>
      </c>
      <c r="G358" s="216" t="s">
        <v>25759</v>
      </c>
      <c r="H358" s="233">
        <v>0.08</v>
      </c>
      <c r="I358" s="217" t="s">
        <v>25759</v>
      </c>
      <c r="J358" s="216"/>
      <c r="K358" s="217" t="s">
        <v>25759</v>
      </c>
      <c r="L358" s="216">
        <v>1.2</v>
      </c>
      <c r="M358" s="217" t="s">
        <v>44</v>
      </c>
      <c r="N358" s="443">
        <f t="shared" si="86"/>
        <v>25.16</v>
      </c>
      <c r="O358" s="302"/>
      <c r="P358" s="408"/>
      <c r="Q358" s="409"/>
      <c r="R358" s="89"/>
      <c r="S358" s="302"/>
      <c r="T358" s="302"/>
      <c r="U358" s="302"/>
      <c r="V358" s="302"/>
      <c r="W358" s="302"/>
      <c r="X358" s="302"/>
      <c r="Y358" s="302"/>
      <c r="Z358" s="302"/>
      <c r="AA358" s="302"/>
    </row>
    <row r="359" spans="1:27" s="220" customFormat="1">
      <c r="A359" s="442"/>
      <c r="B359" s="12"/>
      <c r="C359" s="12"/>
      <c r="D359" s="260" t="s">
        <v>25829</v>
      </c>
      <c r="E359" s="12"/>
      <c r="F359" s="124">
        <f>N243</f>
        <v>424.41</v>
      </c>
      <c r="G359" s="216" t="s">
        <v>25759</v>
      </c>
      <c r="H359" s="233">
        <v>0.04</v>
      </c>
      <c r="I359" s="217" t="s">
        <v>25759</v>
      </c>
      <c r="J359" s="216"/>
      <c r="K359" s="217" t="s">
        <v>25759</v>
      </c>
      <c r="L359" s="216">
        <v>1.2</v>
      </c>
      <c r="M359" s="217" t="s">
        <v>44</v>
      </c>
      <c r="N359" s="443">
        <f t="shared" si="86"/>
        <v>20.37</v>
      </c>
      <c r="O359" s="302"/>
      <c r="P359" s="408"/>
      <c r="Q359" s="409"/>
      <c r="R359" s="89"/>
      <c r="S359" s="302"/>
      <c r="T359" s="302"/>
      <c r="U359" s="302"/>
      <c r="V359" s="302"/>
      <c r="W359" s="302"/>
      <c r="X359" s="302"/>
      <c r="Y359" s="302"/>
      <c r="Z359" s="302"/>
      <c r="AA359" s="302"/>
    </row>
    <row r="360" spans="1:27" s="220" customFormat="1">
      <c r="A360" s="442"/>
      <c r="B360" s="12"/>
      <c r="C360" s="12"/>
      <c r="D360" s="267" t="str">
        <f>"ESCAVAÇÃO - REATERRO"</f>
        <v>ESCAVAÇÃO - REATERRO</v>
      </c>
      <c r="E360" s="12"/>
      <c r="F360" s="124">
        <f>N404-N414</f>
        <v>12.59</v>
      </c>
      <c r="G360" s="216" t="s">
        <v>25759</v>
      </c>
      <c r="H360" s="233"/>
      <c r="I360" s="216" t="s">
        <v>25759</v>
      </c>
      <c r="J360" s="216"/>
      <c r="K360" s="216" t="s">
        <v>25759</v>
      </c>
      <c r="L360" s="216">
        <v>1.2</v>
      </c>
      <c r="M360" s="217" t="s">
        <v>44</v>
      </c>
      <c r="N360" s="443">
        <f t="shared" ref="N360" si="87">TRUNC((PRODUCT(F360:L360)),2)</f>
        <v>15.1</v>
      </c>
      <c r="O360" s="302"/>
      <c r="P360" s="408"/>
      <c r="Q360" s="409"/>
      <c r="R360" s="89"/>
      <c r="S360" s="302"/>
      <c r="T360" s="302"/>
      <c r="U360" s="302"/>
      <c r="V360" s="302"/>
      <c r="W360" s="302"/>
      <c r="X360" s="302"/>
      <c r="Y360" s="302"/>
      <c r="Z360" s="302"/>
      <c r="AA360" s="302"/>
    </row>
    <row r="361" spans="1:27">
      <c r="A361" s="442"/>
      <c r="B361" s="12"/>
      <c r="C361" s="12"/>
      <c r="D361" s="215" t="str">
        <f>"Total item "&amp;A349</f>
        <v>Total item 3.1</v>
      </c>
      <c r="E361" s="12"/>
      <c r="F361" s="124"/>
      <c r="G361" s="216"/>
      <c r="H361" s="231"/>
      <c r="I361" s="213"/>
      <c r="J361" s="231"/>
      <c r="K361" s="213"/>
      <c r="L361" s="212" t="s">
        <v>23</v>
      </c>
      <c r="M361" s="213" t="s">
        <v>44</v>
      </c>
      <c r="N361" s="444">
        <f>+SUM(N350:N360)</f>
        <v>441.9</v>
      </c>
    </row>
    <row r="362" spans="1:27">
      <c r="A362" s="456" t="s">
        <v>18145</v>
      </c>
      <c r="B362" s="27"/>
      <c r="C362" s="27"/>
      <c r="D362" s="34" t="s">
        <v>18191</v>
      </c>
      <c r="E362" s="27"/>
      <c r="F362" s="234"/>
      <c r="G362" s="234"/>
      <c r="H362" s="235"/>
      <c r="I362" s="226"/>
      <c r="J362" s="226"/>
      <c r="K362" s="226"/>
      <c r="L362" s="226"/>
      <c r="M362" s="226"/>
      <c r="N362" s="437"/>
    </row>
    <row r="363" spans="1:27">
      <c r="A363" s="438" t="s">
        <v>18147</v>
      </c>
      <c r="B363" s="131"/>
      <c r="C363" s="128"/>
      <c r="D363" s="129" t="s">
        <v>18192</v>
      </c>
      <c r="E363" s="130"/>
      <c r="F363" s="228"/>
      <c r="G363" s="229"/>
      <c r="H363" s="230"/>
      <c r="I363" s="228"/>
      <c r="J363" s="228"/>
      <c r="K363" s="228"/>
      <c r="L363" s="228"/>
      <c r="M363" s="228"/>
      <c r="N363" s="439"/>
    </row>
    <row r="364" spans="1:27" ht="22.5">
      <c r="A364" s="457" t="s">
        <v>18209</v>
      </c>
      <c r="B364" s="12" t="s">
        <v>18406</v>
      </c>
      <c r="C364" s="222">
        <v>93358</v>
      </c>
      <c r="D364" s="14" t="s">
        <v>12864</v>
      </c>
      <c r="E364" s="13" t="str">
        <f>+VLOOKUP(D364,TABELA!$B$1:$D$8000,2,FALSE)</f>
        <v>M3</v>
      </c>
      <c r="F364" s="33"/>
      <c r="G364" s="16"/>
      <c r="H364" s="28"/>
      <c r="I364" s="16"/>
      <c r="J364" s="16"/>
      <c r="K364" s="16"/>
      <c r="L364" s="16"/>
      <c r="M364" s="16"/>
      <c r="N364" s="455"/>
      <c r="O364" s="303">
        <f>+N404</f>
        <v>17.5</v>
      </c>
      <c r="P364" s="328">
        <f>+VLOOKUP(D364,TABELA!$B$1:$D$8000,3,FALSE)</f>
        <v>75.75</v>
      </c>
      <c r="Q364" s="329">
        <f>+VLOOKUP(D364,TABELA!$B$1:$F$8000,5,FALSE)</f>
        <v>84.18</v>
      </c>
      <c r="S364" s="410">
        <f>TRUNC(P364*$S$10,2)</f>
        <v>97.32</v>
      </c>
      <c r="T364" s="410">
        <f>TRUNC(Q364*$T$10,2)</f>
        <v>102.99</v>
      </c>
      <c r="V364" s="410">
        <f>TRUNC(O364*S364,2)</f>
        <v>1703.1</v>
      </c>
      <c r="W364" s="410">
        <f>TRUNC(O364*T364,2)</f>
        <v>1802.32</v>
      </c>
    </row>
    <row r="365" spans="1:27">
      <c r="A365" s="442"/>
      <c r="B365" s="12"/>
      <c r="C365" s="12"/>
      <c r="D365" s="261" t="s">
        <v>25831</v>
      </c>
      <c r="E365" s="13"/>
      <c r="F365" s="33"/>
      <c r="G365" s="216"/>
      <c r="H365" s="231"/>
      <c r="I365" s="217"/>
      <c r="J365" s="216"/>
      <c r="K365" s="217"/>
      <c r="L365" s="216"/>
      <c r="M365" s="217"/>
      <c r="N365" s="443"/>
    </row>
    <row r="366" spans="1:27">
      <c r="A366" s="442"/>
      <c r="B366" s="12"/>
      <c r="C366" s="12"/>
      <c r="D366" s="260" t="s">
        <v>25917</v>
      </c>
      <c r="E366" s="13"/>
      <c r="F366" s="169">
        <v>0.5</v>
      </c>
      <c r="G366" s="216" t="s">
        <v>25759</v>
      </c>
      <c r="H366" s="233">
        <v>0.5</v>
      </c>
      <c r="I366" s="217" t="s">
        <v>25759</v>
      </c>
      <c r="J366" s="216">
        <v>0.35</v>
      </c>
      <c r="K366" s="217" t="s">
        <v>25759</v>
      </c>
      <c r="L366" s="216">
        <v>4</v>
      </c>
      <c r="M366" s="217" t="s">
        <v>44</v>
      </c>
      <c r="N366" s="443">
        <f t="shared" ref="N366:N377" si="88">TRUNC((PRODUCT(F366:L366)),2)</f>
        <v>0.35</v>
      </c>
    </row>
    <row r="367" spans="1:27" s="220" customFormat="1">
      <c r="A367" s="442"/>
      <c r="B367" s="12"/>
      <c r="C367" s="12"/>
      <c r="D367" s="260" t="s">
        <v>25918</v>
      </c>
      <c r="E367" s="12"/>
      <c r="F367" s="124">
        <v>0.5</v>
      </c>
      <c r="G367" s="216" t="s">
        <v>25759</v>
      </c>
      <c r="H367" s="233">
        <v>0.5</v>
      </c>
      <c r="I367" s="217" t="s">
        <v>25759</v>
      </c>
      <c r="J367" s="216">
        <v>0.35</v>
      </c>
      <c r="K367" s="217" t="s">
        <v>25759</v>
      </c>
      <c r="L367" s="216">
        <v>4</v>
      </c>
      <c r="M367" s="217" t="s">
        <v>44</v>
      </c>
      <c r="N367" s="443">
        <f t="shared" si="88"/>
        <v>0.35</v>
      </c>
      <c r="O367" s="302"/>
      <c r="P367" s="408"/>
      <c r="Q367" s="409"/>
      <c r="R367" s="89"/>
      <c r="S367" s="302"/>
      <c r="T367" s="302"/>
      <c r="U367" s="302"/>
      <c r="V367" s="302"/>
      <c r="W367" s="302"/>
      <c r="X367" s="302"/>
      <c r="Y367" s="302"/>
      <c r="Z367" s="302"/>
      <c r="AA367" s="302"/>
    </row>
    <row r="368" spans="1:27" s="220" customFormat="1">
      <c r="A368" s="442"/>
      <c r="B368" s="12"/>
      <c r="C368" s="12"/>
      <c r="D368" s="260" t="s">
        <v>25832</v>
      </c>
      <c r="E368" s="12"/>
      <c r="F368" s="169">
        <v>0.8</v>
      </c>
      <c r="G368" s="216" t="s">
        <v>25759</v>
      </c>
      <c r="H368" s="233">
        <v>0.8</v>
      </c>
      <c r="I368" s="217" t="s">
        <v>25759</v>
      </c>
      <c r="J368" s="216">
        <v>1</v>
      </c>
      <c r="K368" s="217" t="s">
        <v>25759</v>
      </c>
      <c r="L368" s="216">
        <v>3</v>
      </c>
      <c r="M368" s="217" t="s">
        <v>44</v>
      </c>
      <c r="N368" s="443">
        <f t="shared" si="88"/>
        <v>1.92</v>
      </c>
      <c r="O368" s="302"/>
      <c r="P368" s="408"/>
      <c r="Q368" s="409"/>
      <c r="R368" s="89"/>
      <c r="S368" s="302"/>
      <c r="T368" s="302"/>
      <c r="U368" s="302"/>
      <c r="V368" s="302"/>
      <c r="W368" s="302"/>
      <c r="X368" s="302"/>
      <c r="Y368" s="302"/>
      <c r="Z368" s="302"/>
      <c r="AA368" s="302"/>
    </row>
    <row r="369" spans="1:27" s="220" customFormat="1">
      <c r="A369" s="442"/>
      <c r="B369" s="12"/>
      <c r="C369" s="12"/>
      <c r="D369" s="260" t="s">
        <v>25841</v>
      </c>
      <c r="E369" s="12"/>
      <c r="F369" s="124">
        <v>0.5</v>
      </c>
      <c r="G369" s="216" t="s">
        <v>25759</v>
      </c>
      <c r="H369" s="233">
        <v>0.5</v>
      </c>
      <c r="I369" s="217" t="s">
        <v>25759</v>
      </c>
      <c r="J369" s="216">
        <v>0.8</v>
      </c>
      <c r="K369" s="217" t="s">
        <v>25759</v>
      </c>
      <c r="L369" s="216">
        <v>2</v>
      </c>
      <c r="M369" s="217" t="s">
        <v>44</v>
      </c>
      <c r="N369" s="443">
        <f t="shared" ref="N369" si="89">TRUNC((PRODUCT(F369:L369)),2)</f>
        <v>0.4</v>
      </c>
      <c r="O369" s="302"/>
      <c r="P369" s="408"/>
      <c r="Q369" s="409"/>
      <c r="R369" s="89"/>
      <c r="S369" s="302"/>
      <c r="T369" s="302"/>
      <c r="U369" s="302"/>
      <c r="V369" s="302"/>
      <c r="W369" s="302"/>
      <c r="X369" s="302"/>
      <c r="Y369" s="302"/>
      <c r="Z369" s="302"/>
      <c r="AA369" s="302"/>
    </row>
    <row r="370" spans="1:27" s="220" customFormat="1">
      <c r="A370" s="442"/>
      <c r="B370" s="12"/>
      <c r="C370" s="12"/>
      <c r="D370" s="260" t="s">
        <v>25833</v>
      </c>
      <c r="E370" s="12"/>
      <c r="F370" s="124">
        <v>0.5</v>
      </c>
      <c r="G370" s="216" t="s">
        <v>25759</v>
      </c>
      <c r="H370" s="233">
        <v>0.5</v>
      </c>
      <c r="I370" s="217" t="s">
        <v>25759</v>
      </c>
      <c r="J370" s="216">
        <v>0.8</v>
      </c>
      <c r="K370" s="217" t="s">
        <v>25759</v>
      </c>
      <c r="L370" s="216">
        <v>2</v>
      </c>
      <c r="M370" s="217" t="s">
        <v>44</v>
      </c>
      <c r="N370" s="443">
        <f t="shared" si="88"/>
        <v>0.4</v>
      </c>
      <c r="O370" s="302"/>
      <c r="P370" s="408"/>
      <c r="Q370" s="409"/>
      <c r="R370" s="89"/>
      <c r="S370" s="302"/>
      <c r="T370" s="302"/>
      <c r="U370" s="302"/>
      <c r="V370" s="302"/>
      <c r="W370" s="302"/>
      <c r="X370" s="302"/>
      <c r="Y370" s="302"/>
      <c r="Z370" s="302"/>
      <c r="AA370" s="302"/>
    </row>
    <row r="371" spans="1:27" s="220" customFormat="1">
      <c r="A371" s="442"/>
      <c r="B371" s="12"/>
      <c r="C371" s="12"/>
      <c r="D371" s="260" t="s">
        <v>25834</v>
      </c>
      <c r="E371" s="12"/>
      <c r="F371" s="124">
        <v>0.5</v>
      </c>
      <c r="G371" s="216" t="s">
        <v>25759</v>
      </c>
      <c r="H371" s="233">
        <v>0.5</v>
      </c>
      <c r="I371" s="217" t="s">
        <v>25759</v>
      </c>
      <c r="J371" s="216">
        <v>0.8</v>
      </c>
      <c r="K371" s="217" t="s">
        <v>25759</v>
      </c>
      <c r="L371" s="216">
        <v>6</v>
      </c>
      <c r="M371" s="217" t="s">
        <v>44</v>
      </c>
      <c r="N371" s="443">
        <f t="shared" si="88"/>
        <v>1.2</v>
      </c>
      <c r="O371" s="302"/>
      <c r="P371" s="408"/>
      <c r="Q371" s="409"/>
      <c r="R371" s="89"/>
      <c r="S371" s="302"/>
      <c r="T371" s="302"/>
      <c r="U371" s="302"/>
      <c r="V371" s="302"/>
      <c r="W371" s="302"/>
      <c r="X371" s="302"/>
      <c r="Y371" s="302"/>
      <c r="Z371" s="302"/>
      <c r="AA371" s="302"/>
    </row>
    <row r="372" spans="1:27" s="220" customFormat="1">
      <c r="A372" s="442"/>
      <c r="B372" s="12"/>
      <c r="C372" s="12"/>
      <c r="D372" s="260" t="s">
        <v>25769</v>
      </c>
      <c r="E372" s="12"/>
      <c r="F372" s="169">
        <v>0.5</v>
      </c>
      <c r="G372" s="216" t="s">
        <v>25759</v>
      </c>
      <c r="H372" s="233">
        <v>0.5</v>
      </c>
      <c r="I372" s="217" t="s">
        <v>25759</v>
      </c>
      <c r="J372" s="216">
        <v>0.8</v>
      </c>
      <c r="K372" s="217" t="s">
        <v>25759</v>
      </c>
      <c r="L372" s="216">
        <v>1</v>
      </c>
      <c r="M372" s="217" t="s">
        <v>44</v>
      </c>
      <c r="N372" s="443">
        <f t="shared" si="88"/>
        <v>0.2</v>
      </c>
      <c r="O372" s="302"/>
      <c r="P372" s="408"/>
      <c r="Q372" s="409"/>
      <c r="R372" s="89"/>
      <c r="S372" s="302"/>
      <c r="T372" s="302"/>
      <c r="U372" s="302"/>
      <c r="V372" s="302"/>
      <c r="W372" s="302"/>
      <c r="X372" s="302"/>
      <c r="Y372" s="302"/>
      <c r="Z372" s="302"/>
      <c r="AA372" s="302"/>
    </row>
    <row r="373" spans="1:27" s="220" customFormat="1">
      <c r="A373" s="442"/>
      <c r="B373" s="12"/>
      <c r="C373" s="12"/>
      <c r="D373" s="260" t="s">
        <v>25835</v>
      </c>
      <c r="E373" s="12"/>
      <c r="F373" s="124">
        <v>0.5</v>
      </c>
      <c r="G373" s="216" t="s">
        <v>25759</v>
      </c>
      <c r="H373" s="233">
        <v>0.5</v>
      </c>
      <c r="I373" s="217" t="s">
        <v>25759</v>
      </c>
      <c r="J373" s="216">
        <v>0.8</v>
      </c>
      <c r="K373" s="217" t="s">
        <v>25759</v>
      </c>
      <c r="L373" s="216">
        <v>1</v>
      </c>
      <c r="M373" s="217" t="s">
        <v>44</v>
      </c>
      <c r="N373" s="443">
        <f t="shared" si="88"/>
        <v>0.2</v>
      </c>
      <c r="O373" s="302"/>
      <c r="P373" s="408"/>
      <c r="Q373" s="409"/>
      <c r="R373" s="89"/>
      <c r="S373" s="302"/>
      <c r="T373" s="302"/>
      <c r="U373" s="302"/>
      <c r="V373" s="302"/>
      <c r="W373" s="302"/>
      <c r="X373" s="302"/>
      <c r="Y373" s="302"/>
      <c r="Z373" s="302"/>
      <c r="AA373" s="302"/>
    </row>
    <row r="374" spans="1:27" s="220" customFormat="1">
      <c r="A374" s="442"/>
      <c r="B374" s="12"/>
      <c r="C374" s="12"/>
      <c r="D374" s="260" t="s">
        <v>25836</v>
      </c>
      <c r="E374" s="12"/>
      <c r="F374" s="124">
        <v>0.5</v>
      </c>
      <c r="G374" s="216" t="s">
        <v>25759</v>
      </c>
      <c r="H374" s="233">
        <v>0.5</v>
      </c>
      <c r="I374" s="217" t="s">
        <v>25759</v>
      </c>
      <c r="J374" s="216">
        <v>0.8</v>
      </c>
      <c r="K374" s="217" t="s">
        <v>25759</v>
      </c>
      <c r="L374" s="216">
        <v>2</v>
      </c>
      <c r="M374" s="217" t="s">
        <v>44</v>
      </c>
      <c r="N374" s="443">
        <f t="shared" si="88"/>
        <v>0.4</v>
      </c>
      <c r="O374" s="302"/>
      <c r="P374" s="408"/>
      <c r="Q374" s="409"/>
      <c r="R374" s="89"/>
      <c r="S374" s="302"/>
      <c r="T374" s="302"/>
      <c r="U374" s="302"/>
      <c r="V374" s="302"/>
      <c r="W374" s="302"/>
      <c r="X374" s="302"/>
      <c r="Y374" s="302"/>
      <c r="Z374" s="302"/>
      <c r="AA374" s="302"/>
    </row>
    <row r="375" spans="1:27" s="220" customFormat="1">
      <c r="A375" s="442"/>
      <c r="B375" s="12"/>
      <c r="C375" s="12"/>
      <c r="D375" s="260" t="s">
        <v>25837</v>
      </c>
      <c r="E375" s="12"/>
      <c r="F375" s="124">
        <v>0.5</v>
      </c>
      <c r="G375" s="216" t="s">
        <v>25759</v>
      </c>
      <c r="H375" s="233">
        <v>0.5</v>
      </c>
      <c r="I375" s="217" t="s">
        <v>25759</v>
      </c>
      <c r="J375" s="216">
        <v>0.8</v>
      </c>
      <c r="K375" s="217" t="s">
        <v>25759</v>
      </c>
      <c r="L375" s="216">
        <v>2</v>
      </c>
      <c r="M375" s="217" t="s">
        <v>44</v>
      </c>
      <c r="N375" s="443">
        <f t="shared" si="88"/>
        <v>0.4</v>
      </c>
      <c r="O375" s="302"/>
      <c r="P375" s="408"/>
      <c r="Q375" s="409"/>
      <c r="R375" s="89"/>
      <c r="S375" s="302"/>
      <c r="T375" s="302"/>
      <c r="U375" s="302"/>
      <c r="V375" s="302"/>
      <c r="W375" s="302"/>
      <c r="X375" s="302"/>
      <c r="Y375" s="302"/>
      <c r="Z375" s="302"/>
      <c r="AA375" s="302"/>
    </row>
    <row r="376" spans="1:27" s="220" customFormat="1">
      <c r="A376" s="442"/>
      <c r="B376" s="12"/>
      <c r="C376" s="12"/>
      <c r="D376" s="260" t="s">
        <v>25838</v>
      </c>
      <c r="E376" s="12"/>
      <c r="F376" s="124">
        <v>0.5</v>
      </c>
      <c r="G376" s="216" t="s">
        <v>25759</v>
      </c>
      <c r="H376" s="233">
        <v>0.5</v>
      </c>
      <c r="I376" s="217" t="s">
        <v>25759</v>
      </c>
      <c r="J376" s="216">
        <v>0.8</v>
      </c>
      <c r="K376" s="217" t="s">
        <v>25759</v>
      </c>
      <c r="L376" s="216">
        <v>2</v>
      </c>
      <c r="M376" s="217" t="s">
        <v>44</v>
      </c>
      <c r="N376" s="443">
        <f t="shared" si="88"/>
        <v>0.4</v>
      </c>
      <c r="O376" s="302"/>
      <c r="P376" s="408"/>
      <c r="Q376" s="409"/>
      <c r="R376" s="89"/>
      <c r="S376" s="302"/>
      <c r="T376" s="302"/>
      <c r="U376" s="302"/>
      <c r="V376" s="302"/>
      <c r="W376" s="302"/>
      <c r="X376" s="302"/>
      <c r="Y376" s="302"/>
      <c r="Z376" s="302"/>
      <c r="AA376" s="302"/>
    </row>
    <row r="377" spans="1:27" s="220" customFormat="1">
      <c r="A377" s="442"/>
      <c r="B377" s="12"/>
      <c r="C377" s="12"/>
      <c r="D377" s="260" t="s">
        <v>25839</v>
      </c>
      <c r="E377" s="12"/>
      <c r="F377" s="124">
        <v>0.5</v>
      </c>
      <c r="G377" s="216" t="s">
        <v>25759</v>
      </c>
      <c r="H377" s="233">
        <v>0.5</v>
      </c>
      <c r="I377" s="217" t="s">
        <v>25759</v>
      </c>
      <c r="J377" s="216">
        <v>0.8</v>
      </c>
      <c r="K377" s="217" t="s">
        <v>25759</v>
      </c>
      <c r="L377" s="216">
        <v>3</v>
      </c>
      <c r="M377" s="217" t="s">
        <v>44</v>
      </c>
      <c r="N377" s="443">
        <f t="shared" si="88"/>
        <v>0.6</v>
      </c>
      <c r="O377" s="302"/>
      <c r="P377" s="408"/>
      <c r="Q377" s="409"/>
      <c r="R377" s="89"/>
      <c r="S377" s="302"/>
      <c r="T377" s="302"/>
      <c r="U377" s="302"/>
      <c r="V377" s="302"/>
      <c r="W377" s="302"/>
      <c r="X377" s="302"/>
      <c r="Y377" s="302"/>
      <c r="Z377" s="302"/>
      <c r="AA377" s="302"/>
    </row>
    <row r="378" spans="1:27" s="220" customFormat="1">
      <c r="A378" s="442"/>
      <c r="B378" s="12"/>
      <c r="C378" s="12"/>
      <c r="D378" s="261" t="s">
        <v>25840</v>
      </c>
      <c r="E378" s="12"/>
      <c r="F378" s="221"/>
      <c r="G378" s="216"/>
      <c r="H378" s="233"/>
      <c r="I378" s="217"/>
      <c r="J378" s="216"/>
      <c r="K378" s="217"/>
      <c r="L378" s="216"/>
      <c r="M378" s="217"/>
      <c r="N378" s="443"/>
      <c r="O378" s="302"/>
      <c r="P378" s="408"/>
      <c r="Q378" s="409"/>
      <c r="R378" s="89"/>
      <c r="S378" s="302"/>
      <c r="T378" s="302"/>
      <c r="U378" s="302"/>
      <c r="V378" s="302"/>
      <c r="W378" s="302"/>
      <c r="X378" s="302"/>
      <c r="Y378" s="302"/>
      <c r="Z378" s="302"/>
      <c r="AA378" s="302"/>
    </row>
    <row r="379" spans="1:27" s="220" customFormat="1">
      <c r="A379" s="442"/>
      <c r="B379" s="12"/>
      <c r="C379" s="12"/>
      <c r="D379" s="260" t="s">
        <v>25841</v>
      </c>
      <c r="E379" s="12"/>
      <c r="F379" s="221">
        <v>5.2</v>
      </c>
      <c r="G379" s="216" t="s">
        <v>25759</v>
      </c>
      <c r="H379" s="233">
        <v>0.2</v>
      </c>
      <c r="I379" s="216" t="s">
        <v>25759</v>
      </c>
      <c r="J379" s="216">
        <v>0.45</v>
      </c>
      <c r="K379" s="216" t="s">
        <v>25759</v>
      </c>
      <c r="L379" s="216">
        <v>2</v>
      </c>
      <c r="M379" s="217" t="s">
        <v>44</v>
      </c>
      <c r="N379" s="443">
        <f t="shared" ref="N379" si="90">TRUNC((PRODUCT(F379:L379)),2)</f>
        <v>0.93</v>
      </c>
      <c r="O379" s="302"/>
      <c r="P379" s="408"/>
      <c r="Q379" s="409"/>
      <c r="R379" s="89"/>
      <c r="S379" s="302"/>
      <c r="T379" s="302"/>
      <c r="U379" s="302"/>
      <c r="V379" s="302"/>
      <c r="W379" s="302"/>
      <c r="X379" s="302"/>
      <c r="Y379" s="302"/>
      <c r="Z379" s="302"/>
      <c r="AA379" s="302"/>
    </row>
    <row r="380" spans="1:27" s="220" customFormat="1">
      <c r="A380" s="442"/>
      <c r="B380" s="12"/>
      <c r="C380" s="12"/>
      <c r="D380" s="260"/>
      <c r="E380" s="12"/>
      <c r="F380" s="221">
        <v>3</v>
      </c>
      <c r="G380" s="216" t="s">
        <v>25759</v>
      </c>
      <c r="H380" s="233">
        <v>0.2</v>
      </c>
      <c r="I380" s="216" t="s">
        <v>25759</v>
      </c>
      <c r="J380" s="216">
        <v>0.45</v>
      </c>
      <c r="K380" s="216" t="s">
        <v>25759</v>
      </c>
      <c r="L380" s="216"/>
      <c r="M380" s="217" t="s">
        <v>44</v>
      </c>
      <c r="N380" s="443">
        <f t="shared" ref="N380:N395" si="91">TRUNC((PRODUCT(F380:L380)),2)</f>
        <v>0.27</v>
      </c>
      <c r="O380" s="302"/>
      <c r="P380" s="408"/>
      <c r="Q380" s="409"/>
      <c r="R380" s="89"/>
      <c r="S380" s="302"/>
      <c r="T380" s="302"/>
      <c r="U380" s="302"/>
      <c r="V380" s="302"/>
      <c r="W380" s="302"/>
      <c r="X380" s="302"/>
      <c r="Y380" s="302"/>
      <c r="Z380" s="302"/>
      <c r="AA380" s="302"/>
    </row>
    <row r="381" spans="1:27" s="220" customFormat="1">
      <c r="A381" s="442"/>
      <c r="B381" s="12"/>
      <c r="C381" s="12"/>
      <c r="D381" s="260" t="s">
        <v>25833</v>
      </c>
      <c r="E381" s="12"/>
      <c r="F381" s="221">
        <v>3.5</v>
      </c>
      <c r="G381" s="216" t="s">
        <v>25759</v>
      </c>
      <c r="H381" s="233">
        <v>0.2</v>
      </c>
      <c r="I381" s="216" t="s">
        <v>25759</v>
      </c>
      <c r="J381" s="216">
        <v>0.45</v>
      </c>
      <c r="K381" s="216" t="s">
        <v>25759</v>
      </c>
      <c r="L381" s="216"/>
      <c r="M381" s="217" t="s">
        <v>44</v>
      </c>
      <c r="N381" s="443">
        <f t="shared" si="91"/>
        <v>0.31</v>
      </c>
      <c r="O381" s="302"/>
      <c r="P381" s="408"/>
      <c r="Q381" s="409"/>
      <c r="R381" s="89"/>
      <c r="S381" s="302"/>
      <c r="T381" s="302"/>
      <c r="U381" s="302"/>
      <c r="V381" s="302"/>
      <c r="W381" s="302"/>
      <c r="X381" s="302"/>
      <c r="Y381" s="302"/>
      <c r="Z381" s="302"/>
      <c r="AA381" s="302"/>
    </row>
    <row r="382" spans="1:27" s="220" customFormat="1">
      <c r="A382" s="442"/>
      <c r="B382" s="12"/>
      <c r="C382" s="12"/>
      <c r="D382" s="260"/>
      <c r="E382" s="12"/>
      <c r="F382" s="221">
        <v>2</v>
      </c>
      <c r="G382" s="216" t="s">
        <v>25759</v>
      </c>
      <c r="H382" s="233">
        <v>0.2</v>
      </c>
      <c r="I382" s="216" t="s">
        <v>25759</v>
      </c>
      <c r="J382" s="216">
        <v>0.45</v>
      </c>
      <c r="K382" s="216" t="s">
        <v>25759</v>
      </c>
      <c r="L382" s="216"/>
      <c r="M382" s="217" t="s">
        <v>44</v>
      </c>
      <c r="N382" s="443">
        <f t="shared" ref="N382" si="92">TRUNC((PRODUCT(F382:L382)),2)</f>
        <v>0.18</v>
      </c>
      <c r="O382" s="302"/>
      <c r="P382" s="408"/>
      <c r="Q382" s="409"/>
      <c r="R382" s="89"/>
      <c r="S382" s="302"/>
      <c r="T382" s="302"/>
      <c r="U382" s="302"/>
      <c r="V382" s="302"/>
      <c r="W382" s="302"/>
      <c r="X382" s="302"/>
      <c r="Y382" s="302"/>
      <c r="Z382" s="302"/>
      <c r="AA382" s="302"/>
    </row>
    <row r="383" spans="1:27" s="220" customFormat="1">
      <c r="A383" s="442"/>
      <c r="B383" s="12"/>
      <c r="C383" s="12"/>
      <c r="D383" s="260" t="s">
        <v>25842</v>
      </c>
      <c r="E383" s="12"/>
      <c r="F383" s="221">
        <v>4.7699999999999996</v>
      </c>
      <c r="G383" s="216" t="s">
        <v>25759</v>
      </c>
      <c r="H383" s="233">
        <v>0.2</v>
      </c>
      <c r="I383" s="216" t="s">
        <v>25759</v>
      </c>
      <c r="J383" s="216">
        <v>0.45</v>
      </c>
      <c r="K383" s="216" t="s">
        <v>25759</v>
      </c>
      <c r="L383" s="216">
        <v>2</v>
      </c>
      <c r="M383" s="217" t="s">
        <v>44</v>
      </c>
      <c r="N383" s="443">
        <f t="shared" si="91"/>
        <v>0.85</v>
      </c>
      <c r="O383" s="302"/>
      <c r="P383" s="408"/>
      <c r="Q383" s="409"/>
      <c r="R383" s="89"/>
      <c r="S383" s="302"/>
      <c r="T383" s="302"/>
      <c r="U383" s="302"/>
      <c r="V383" s="302"/>
      <c r="W383" s="302"/>
      <c r="X383" s="302"/>
      <c r="Y383" s="302"/>
      <c r="Z383" s="302"/>
      <c r="AA383" s="302"/>
    </row>
    <row r="384" spans="1:27" s="220" customFormat="1">
      <c r="A384" s="442"/>
      <c r="B384" s="12"/>
      <c r="C384" s="12"/>
      <c r="D384" s="260"/>
      <c r="E384" s="12"/>
      <c r="F384" s="221">
        <v>2.2000000000000002</v>
      </c>
      <c r="G384" s="216" t="s">
        <v>25759</v>
      </c>
      <c r="H384" s="233">
        <v>0.2</v>
      </c>
      <c r="I384" s="216" t="s">
        <v>25759</v>
      </c>
      <c r="J384" s="216">
        <v>0.45</v>
      </c>
      <c r="K384" s="216" t="s">
        <v>25759</v>
      </c>
      <c r="L384" s="216"/>
      <c r="M384" s="217" t="s">
        <v>44</v>
      </c>
      <c r="N384" s="443">
        <f t="shared" si="91"/>
        <v>0.19</v>
      </c>
      <c r="O384" s="302"/>
      <c r="P384" s="408"/>
      <c r="Q384" s="409"/>
      <c r="R384" s="89"/>
      <c r="S384" s="302"/>
      <c r="T384" s="302"/>
      <c r="U384" s="302"/>
      <c r="V384" s="302"/>
      <c r="W384" s="302"/>
      <c r="X384" s="302"/>
      <c r="Y384" s="302"/>
      <c r="Z384" s="302"/>
      <c r="AA384" s="302"/>
    </row>
    <row r="385" spans="1:27" s="220" customFormat="1">
      <c r="A385" s="442"/>
      <c r="B385" s="12"/>
      <c r="C385" s="12"/>
      <c r="D385" s="260"/>
      <c r="E385" s="12"/>
      <c r="F385" s="221">
        <v>3.35</v>
      </c>
      <c r="G385" s="216" t="s">
        <v>25759</v>
      </c>
      <c r="H385" s="233">
        <v>0.2</v>
      </c>
      <c r="I385" s="216" t="s">
        <v>25759</v>
      </c>
      <c r="J385" s="216">
        <v>0.45</v>
      </c>
      <c r="K385" s="216" t="s">
        <v>25759</v>
      </c>
      <c r="L385" s="216"/>
      <c r="M385" s="217" t="s">
        <v>44</v>
      </c>
      <c r="N385" s="443">
        <f t="shared" ref="N385" si="93">TRUNC((PRODUCT(F385:L385)),2)</f>
        <v>0.3</v>
      </c>
      <c r="O385" s="302"/>
      <c r="P385" s="408"/>
      <c r="Q385" s="409"/>
      <c r="R385" s="89"/>
      <c r="S385" s="302"/>
      <c r="T385" s="302"/>
      <c r="U385" s="302"/>
      <c r="V385" s="302"/>
      <c r="W385" s="302"/>
      <c r="X385" s="302"/>
      <c r="Y385" s="302"/>
      <c r="Z385" s="302"/>
      <c r="AA385" s="302"/>
    </row>
    <row r="386" spans="1:27" s="220" customFormat="1">
      <c r="A386" s="442"/>
      <c r="B386" s="12"/>
      <c r="C386" s="12"/>
      <c r="D386" s="260" t="s">
        <v>25769</v>
      </c>
      <c r="E386" s="12"/>
      <c r="F386" s="221">
        <v>3.41</v>
      </c>
      <c r="G386" s="216" t="s">
        <v>25759</v>
      </c>
      <c r="H386" s="233">
        <v>0.2</v>
      </c>
      <c r="I386" s="216" t="s">
        <v>25759</v>
      </c>
      <c r="J386" s="216">
        <v>0.45</v>
      </c>
      <c r="K386" s="216" t="s">
        <v>25759</v>
      </c>
      <c r="L386" s="216"/>
      <c r="M386" s="217" t="s">
        <v>44</v>
      </c>
      <c r="N386" s="443">
        <f t="shared" si="91"/>
        <v>0.3</v>
      </c>
      <c r="O386" s="302"/>
      <c r="P386" s="408"/>
      <c r="Q386" s="409"/>
      <c r="R386" s="89"/>
      <c r="S386" s="302"/>
      <c r="T386" s="302"/>
      <c r="U386" s="302"/>
      <c r="V386" s="302"/>
      <c r="W386" s="302"/>
      <c r="X386" s="302"/>
      <c r="Y386" s="302"/>
      <c r="Z386" s="302"/>
      <c r="AA386" s="302"/>
    </row>
    <row r="387" spans="1:27" s="220" customFormat="1">
      <c r="A387" s="442"/>
      <c r="B387" s="12"/>
      <c r="C387" s="12"/>
      <c r="D387" s="260" t="s">
        <v>25835</v>
      </c>
      <c r="E387" s="12"/>
      <c r="F387" s="221">
        <v>4.47</v>
      </c>
      <c r="G387" s="216" t="s">
        <v>25759</v>
      </c>
      <c r="H387" s="233">
        <v>0.2</v>
      </c>
      <c r="I387" s="216" t="s">
        <v>25759</v>
      </c>
      <c r="J387" s="216">
        <v>0.45</v>
      </c>
      <c r="K387" s="216" t="s">
        <v>25759</v>
      </c>
      <c r="L387" s="216"/>
      <c r="M387" s="217" t="s">
        <v>44</v>
      </c>
      <c r="N387" s="443">
        <f t="shared" si="91"/>
        <v>0.4</v>
      </c>
      <c r="O387" s="302"/>
      <c r="P387" s="408"/>
      <c r="Q387" s="409"/>
      <c r="R387" s="89"/>
      <c r="S387" s="302"/>
      <c r="T387" s="302"/>
      <c r="U387" s="302"/>
      <c r="V387" s="302"/>
      <c r="W387" s="302"/>
      <c r="X387" s="302"/>
      <c r="Y387" s="302"/>
      <c r="Z387" s="302"/>
      <c r="AA387" s="302"/>
    </row>
    <row r="388" spans="1:27" s="220" customFormat="1">
      <c r="A388" s="442"/>
      <c r="B388" s="12"/>
      <c r="C388" s="12"/>
      <c r="D388" s="260"/>
      <c r="E388" s="12"/>
      <c r="F388" s="221">
        <v>1.64</v>
      </c>
      <c r="G388" s="216" t="s">
        <v>25759</v>
      </c>
      <c r="H388" s="233">
        <v>0.2</v>
      </c>
      <c r="I388" s="216" t="s">
        <v>25759</v>
      </c>
      <c r="J388" s="216">
        <v>0.45</v>
      </c>
      <c r="K388" s="216" t="s">
        <v>25759</v>
      </c>
      <c r="L388" s="216">
        <v>2</v>
      </c>
      <c r="M388" s="217" t="s">
        <v>44</v>
      </c>
      <c r="N388" s="443">
        <f t="shared" si="91"/>
        <v>0.28999999999999998</v>
      </c>
      <c r="O388" s="302"/>
      <c r="P388" s="408"/>
      <c r="Q388" s="409"/>
      <c r="R388" s="89"/>
      <c r="S388" s="302"/>
      <c r="T388" s="302"/>
      <c r="U388" s="302"/>
      <c r="V388" s="302"/>
      <c r="W388" s="302"/>
      <c r="X388" s="302"/>
      <c r="Y388" s="302"/>
      <c r="Z388" s="302"/>
      <c r="AA388" s="302"/>
    </row>
    <row r="389" spans="1:27" s="220" customFormat="1">
      <c r="A389" s="442"/>
      <c r="B389" s="12"/>
      <c r="C389" s="12"/>
      <c r="D389" s="260" t="s">
        <v>25836</v>
      </c>
      <c r="E389" s="12"/>
      <c r="F389" s="221">
        <v>2.7</v>
      </c>
      <c r="G389" s="216" t="s">
        <v>25759</v>
      </c>
      <c r="H389" s="233">
        <v>0.2</v>
      </c>
      <c r="I389" s="216" t="s">
        <v>25759</v>
      </c>
      <c r="J389" s="216">
        <v>0.45</v>
      </c>
      <c r="K389" s="216" t="s">
        <v>25759</v>
      </c>
      <c r="L389" s="216">
        <v>2</v>
      </c>
      <c r="M389" s="217" t="s">
        <v>44</v>
      </c>
      <c r="N389" s="443">
        <f t="shared" si="91"/>
        <v>0.48</v>
      </c>
      <c r="O389" s="302"/>
      <c r="P389" s="408"/>
      <c r="Q389" s="409"/>
      <c r="R389" s="89"/>
      <c r="S389" s="302"/>
      <c r="T389" s="302"/>
      <c r="U389" s="302"/>
      <c r="V389" s="302"/>
      <c r="W389" s="302"/>
      <c r="X389" s="302"/>
      <c r="Y389" s="302"/>
      <c r="Z389" s="302"/>
      <c r="AA389" s="302"/>
    </row>
    <row r="390" spans="1:27" s="220" customFormat="1">
      <c r="A390" s="442"/>
      <c r="B390" s="12"/>
      <c r="C390" s="12"/>
      <c r="D390" s="260"/>
      <c r="E390" s="12"/>
      <c r="F390" s="221">
        <v>1.2</v>
      </c>
      <c r="G390" s="216" t="s">
        <v>25759</v>
      </c>
      <c r="H390" s="233">
        <v>0.2</v>
      </c>
      <c r="I390" s="216" t="s">
        <v>25759</v>
      </c>
      <c r="J390" s="216">
        <v>0.45</v>
      </c>
      <c r="K390" s="216" t="s">
        <v>25759</v>
      </c>
      <c r="L390" s="216"/>
      <c r="M390" s="217" t="s">
        <v>44</v>
      </c>
      <c r="N390" s="443">
        <f t="shared" si="91"/>
        <v>0.1</v>
      </c>
      <c r="O390" s="302"/>
      <c r="P390" s="408"/>
      <c r="Q390" s="409"/>
      <c r="R390" s="89"/>
      <c r="S390" s="302"/>
      <c r="T390" s="302"/>
      <c r="U390" s="302"/>
      <c r="V390" s="302"/>
      <c r="W390" s="302"/>
      <c r="X390" s="302"/>
      <c r="Y390" s="302"/>
      <c r="Z390" s="302"/>
      <c r="AA390" s="302"/>
    </row>
    <row r="391" spans="1:27" s="220" customFormat="1">
      <c r="A391" s="442"/>
      <c r="B391" s="12"/>
      <c r="C391" s="12"/>
      <c r="D391" s="260" t="s">
        <v>25843</v>
      </c>
      <c r="E391" s="12"/>
      <c r="F391" s="221">
        <v>4.62</v>
      </c>
      <c r="G391" s="216" t="s">
        <v>25759</v>
      </c>
      <c r="H391" s="233">
        <v>0.2</v>
      </c>
      <c r="I391" s="216" t="s">
        <v>25759</v>
      </c>
      <c r="J391" s="216">
        <v>0.45</v>
      </c>
      <c r="K391" s="216" t="s">
        <v>25759</v>
      </c>
      <c r="L391" s="216"/>
      <c r="M391" s="217" t="s">
        <v>44</v>
      </c>
      <c r="N391" s="443">
        <f t="shared" si="91"/>
        <v>0.41</v>
      </c>
      <c r="O391" s="302"/>
      <c r="P391" s="408"/>
      <c r="Q391" s="409"/>
      <c r="R391" s="89"/>
      <c r="S391" s="302"/>
      <c r="T391" s="302"/>
      <c r="U391" s="302"/>
      <c r="V391" s="302"/>
      <c r="W391" s="302"/>
      <c r="X391" s="302"/>
      <c r="Y391" s="302"/>
      <c r="Z391" s="302"/>
      <c r="AA391" s="302"/>
    </row>
    <row r="392" spans="1:27" s="220" customFormat="1">
      <c r="A392" s="442"/>
      <c r="B392" s="12"/>
      <c r="C392" s="12"/>
      <c r="D392" s="260" t="s">
        <v>25839</v>
      </c>
      <c r="E392" s="12"/>
      <c r="F392" s="221">
        <v>3.35</v>
      </c>
      <c r="G392" s="216" t="s">
        <v>25759</v>
      </c>
      <c r="H392" s="233">
        <v>0.2</v>
      </c>
      <c r="I392" s="216" t="s">
        <v>25759</v>
      </c>
      <c r="J392" s="216">
        <v>0.45</v>
      </c>
      <c r="K392" s="216" t="s">
        <v>25759</v>
      </c>
      <c r="L392" s="216"/>
      <c r="M392" s="217" t="s">
        <v>44</v>
      </c>
      <c r="N392" s="443">
        <f t="shared" si="91"/>
        <v>0.3</v>
      </c>
      <c r="O392" s="302"/>
      <c r="P392" s="408"/>
      <c r="Q392" s="409"/>
      <c r="R392" s="89"/>
      <c r="S392" s="302"/>
      <c r="T392" s="302"/>
      <c r="U392" s="302"/>
      <c r="V392" s="302"/>
      <c r="W392" s="302"/>
      <c r="X392" s="302"/>
      <c r="Y392" s="302"/>
      <c r="Z392" s="302"/>
      <c r="AA392" s="302"/>
    </row>
    <row r="393" spans="1:27" s="220" customFormat="1">
      <c r="A393" s="442"/>
      <c r="B393" s="12"/>
      <c r="C393" s="12"/>
      <c r="D393" s="260"/>
      <c r="E393" s="12"/>
      <c r="F393" s="221">
        <v>4.71</v>
      </c>
      <c r="G393" s="216" t="s">
        <v>25759</v>
      </c>
      <c r="H393" s="233">
        <v>0.2</v>
      </c>
      <c r="I393" s="216" t="s">
        <v>25759</v>
      </c>
      <c r="J393" s="216">
        <v>0.45</v>
      </c>
      <c r="K393" s="216" t="s">
        <v>25759</v>
      </c>
      <c r="L393" s="216"/>
      <c r="M393" s="217" t="s">
        <v>44</v>
      </c>
      <c r="N393" s="443">
        <f t="shared" si="91"/>
        <v>0.42</v>
      </c>
      <c r="O393" s="302"/>
      <c r="P393" s="408"/>
      <c r="Q393" s="409"/>
      <c r="R393" s="89"/>
      <c r="S393" s="302"/>
      <c r="T393" s="302"/>
      <c r="U393" s="302"/>
      <c r="V393" s="302"/>
      <c r="W393" s="302"/>
      <c r="X393" s="302"/>
      <c r="Y393" s="302"/>
      <c r="Z393" s="302"/>
      <c r="AA393" s="302"/>
    </row>
    <row r="394" spans="1:27" s="220" customFormat="1">
      <c r="A394" s="442"/>
      <c r="B394" s="12"/>
      <c r="C394" s="12"/>
      <c r="D394" s="260" t="s">
        <v>25838</v>
      </c>
      <c r="E394" s="12"/>
      <c r="F394" s="221">
        <v>2.2999999999999998</v>
      </c>
      <c r="G394" s="216" t="s">
        <v>25759</v>
      </c>
      <c r="H394" s="233">
        <v>0.2</v>
      </c>
      <c r="I394" s="216" t="s">
        <v>25759</v>
      </c>
      <c r="J394" s="216">
        <v>0.45</v>
      </c>
      <c r="K394" s="216" t="s">
        <v>25759</v>
      </c>
      <c r="L394" s="216">
        <v>2</v>
      </c>
      <c r="M394" s="217" t="s">
        <v>44</v>
      </c>
      <c r="N394" s="443">
        <f t="shared" si="91"/>
        <v>0.41</v>
      </c>
      <c r="O394" s="302"/>
      <c r="P394" s="408"/>
      <c r="Q394" s="409"/>
      <c r="R394" s="89"/>
      <c r="S394" s="302"/>
      <c r="T394" s="302"/>
      <c r="U394" s="302"/>
      <c r="V394" s="302"/>
      <c r="W394" s="302"/>
      <c r="X394" s="302"/>
      <c r="Y394" s="302"/>
      <c r="Z394" s="302"/>
      <c r="AA394" s="302"/>
    </row>
    <row r="395" spans="1:27" s="220" customFormat="1">
      <c r="A395" s="442"/>
      <c r="B395" s="12"/>
      <c r="C395" s="12"/>
      <c r="D395" s="260"/>
      <c r="E395" s="12"/>
      <c r="F395" s="221">
        <v>1.7</v>
      </c>
      <c r="G395" s="216" t="s">
        <v>25759</v>
      </c>
      <c r="H395" s="233">
        <v>0.2</v>
      </c>
      <c r="I395" s="216" t="s">
        <v>25759</v>
      </c>
      <c r="J395" s="216">
        <v>0.45</v>
      </c>
      <c r="K395" s="216" t="s">
        <v>25759</v>
      </c>
      <c r="L395" s="216"/>
      <c r="M395" s="217" t="s">
        <v>44</v>
      </c>
      <c r="N395" s="443">
        <f t="shared" si="91"/>
        <v>0.15</v>
      </c>
      <c r="O395" s="302"/>
      <c r="P395" s="408"/>
      <c r="Q395" s="409"/>
      <c r="R395" s="89"/>
      <c r="S395" s="302"/>
      <c r="T395" s="302"/>
      <c r="U395" s="302"/>
      <c r="V395" s="302"/>
      <c r="W395" s="302"/>
      <c r="X395" s="302"/>
      <c r="Y395" s="302"/>
      <c r="Z395" s="302"/>
      <c r="AA395" s="302"/>
    </row>
    <row r="396" spans="1:27" s="220" customFormat="1">
      <c r="A396" s="442"/>
      <c r="B396" s="12"/>
      <c r="C396" s="12"/>
      <c r="D396" s="260" t="s">
        <v>25844</v>
      </c>
      <c r="E396" s="12"/>
      <c r="F396" s="221">
        <v>7.2</v>
      </c>
      <c r="G396" s="216" t="s">
        <v>25759</v>
      </c>
      <c r="H396" s="233">
        <v>0.2</v>
      </c>
      <c r="I396" s="216" t="s">
        <v>25759</v>
      </c>
      <c r="J396" s="216">
        <v>0.45</v>
      </c>
      <c r="K396" s="216" t="s">
        <v>25759</v>
      </c>
      <c r="L396" s="216"/>
      <c r="M396" s="217" t="s">
        <v>44</v>
      </c>
      <c r="N396" s="443">
        <f t="shared" ref="N396:N397" si="94">TRUNC((PRODUCT(F396:L396)),2)</f>
        <v>0.64</v>
      </c>
      <c r="O396" s="302"/>
      <c r="P396" s="408"/>
      <c r="Q396" s="409"/>
      <c r="R396" s="89"/>
      <c r="S396" s="302"/>
      <c r="T396" s="302"/>
      <c r="U396" s="302"/>
      <c r="V396" s="302"/>
      <c r="W396" s="302"/>
      <c r="X396" s="302"/>
      <c r="Y396" s="302"/>
      <c r="Z396" s="302"/>
      <c r="AA396" s="302"/>
    </row>
    <row r="397" spans="1:27" s="220" customFormat="1">
      <c r="A397" s="442"/>
      <c r="B397" s="12"/>
      <c r="C397" s="12"/>
      <c r="D397" s="260"/>
      <c r="E397" s="12"/>
      <c r="F397" s="221">
        <v>2</v>
      </c>
      <c r="G397" s="216" t="s">
        <v>25759</v>
      </c>
      <c r="H397" s="233">
        <v>0.2</v>
      </c>
      <c r="I397" s="216" t="s">
        <v>25759</v>
      </c>
      <c r="J397" s="216">
        <v>0.45</v>
      </c>
      <c r="K397" s="216" t="s">
        <v>25759</v>
      </c>
      <c r="L397" s="216"/>
      <c r="M397" s="217" t="s">
        <v>44</v>
      </c>
      <c r="N397" s="443">
        <f t="shared" si="94"/>
        <v>0.18</v>
      </c>
      <c r="O397" s="302"/>
      <c r="P397" s="408"/>
      <c r="Q397" s="409"/>
      <c r="R397" s="89"/>
      <c r="S397" s="302"/>
      <c r="T397" s="302"/>
      <c r="U397" s="302"/>
      <c r="V397" s="302"/>
      <c r="W397" s="302"/>
      <c r="X397" s="302"/>
      <c r="Y397" s="302"/>
      <c r="Z397" s="302"/>
      <c r="AA397" s="302"/>
    </row>
    <row r="398" spans="1:27" s="299" customFormat="1">
      <c r="A398" s="442"/>
      <c r="B398" s="12"/>
      <c r="C398" s="12"/>
      <c r="D398" s="261" t="s">
        <v>25970</v>
      </c>
      <c r="E398" s="12"/>
      <c r="F398" s="221"/>
      <c r="G398" s="216"/>
      <c r="H398" s="233"/>
      <c r="I398" s="217"/>
      <c r="J398" s="216"/>
      <c r="K398" s="217"/>
      <c r="L398" s="216"/>
      <c r="M398" s="217"/>
      <c r="N398" s="443"/>
      <c r="O398" s="302"/>
      <c r="P398" s="408"/>
      <c r="Q398" s="409"/>
      <c r="R398" s="89"/>
      <c r="S398" s="302"/>
      <c r="T398" s="302"/>
      <c r="U398" s="302"/>
      <c r="V398" s="302"/>
      <c r="W398" s="302"/>
      <c r="X398" s="302"/>
      <c r="Y398" s="302"/>
      <c r="Z398" s="302"/>
      <c r="AA398" s="302"/>
    </row>
    <row r="399" spans="1:27" s="299" customFormat="1">
      <c r="A399" s="442"/>
      <c r="B399" s="12"/>
      <c r="C399" s="12"/>
      <c r="D399" s="260" t="s">
        <v>25971</v>
      </c>
      <c r="E399" s="12"/>
      <c r="F399" s="221">
        <v>0.7</v>
      </c>
      <c r="G399" s="216" t="s">
        <v>25759</v>
      </c>
      <c r="H399" s="233">
        <v>0.7</v>
      </c>
      <c r="I399" s="216" t="s">
        <v>25759</v>
      </c>
      <c r="J399" s="216">
        <v>0.7</v>
      </c>
      <c r="K399" s="216" t="s">
        <v>25759</v>
      </c>
      <c r="L399" s="216">
        <v>3</v>
      </c>
      <c r="M399" s="217" t="s">
        <v>44</v>
      </c>
      <c r="N399" s="443">
        <f t="shared" ref="N399" si="95">TRUNC((PRODUCT(F399:L399)),2)</f>
        <v>1.02</v>
      </c>
      <c r="O399" s="302"/>
      <c r="P399" s="408"/>
      <c r="Q399" s="409"/>
      <c r="R399" s="89"/>
      <c r="S399" s="302"/>
      <c r="T399" s="302"/>
      <c r="U399" s="302"/>
      <c r="V399" s="302"/>
      <c r="W399" s="302"/>
      <c r="X399" s="302"/>
      <c r="Y399" s="302"/>
      <c r="Z399" s="302"/>
      <c r="AA399" s="302"/>
    </row>
    <row r="400" spans="1:27" s="299" customFormat="1">
      <c r="A400" s="442"/>
      <c r="B400" s="12"/>
      <c r="C400" s="12"/>
      <c r="D400" s="260" t="s">
        <v>25972</v>
      </c>
      <c r="E400" s="12"/>
      <c r="F400" s="221">
        <v>2.5</v>
      </c>
      <c r="G400" s="216" t="s">
        <v>25759</v>
      </c>
      <c r="H400" s="233">
        <v>0.15</v>
      </c>
      <c r="I400" s="216" t="s">
        <v>25759</v>
      </c>
      <c r="J400" s="216">
        <v>0.4</v>
      </c>
      <c r="K400" s="216" t="s">
        <v>25759</v>
      </c>
      <c r="L400" s="216">
        <v>3</v>
      </c>
      <c r="M400" s="217" t="s">
        <v>44</v>
      </c>
      <c r="N400" s="443">
        <f t="shared" ref="N400:N402" si="96">TRUNC((PRODUCT(F400:L400)),2)</f>
        <v>0.45</v>
      </c>
      <c r="O400" s="302"/>
      <c r="P400" s="408"/>
      <c r="Q400" s="409"/>
      <c r="R400" s="89"/>
      <c r="S400" s="302"/>
      <c r="T400" s="302"/>
      <c r="U400" s="302"/>
      <c r="V400" s="302"/>
      <c r="W400" s="302"/>
      <c r="X400" s="302"/>
      <c r="Y400" s="302"/>
      <c r="Z400" s="302"/>
      <c r="AA400" s="302"/>
    </row>
    <row r="401" spans="1:27" s="299" customFormat="1">
      <c r="A401" s="442"/>
      <c r="B401" s="12"/>
      <c r="C401" s="12"/>
      <c r="D401" s="260"/>
      <c r="E401" s="12"/>
      <c r="F401" s="221">
        <v>6</v>
      </c>
      <c r="G401" s="216" t="s">
        <v>25759</v>
      </c>
      <c r="H401" s="233">
        <v>0.15</v>
      </c>
      <c r="I401" s="216" t="s">
        <v>25759</v>
      </c>
      <c r="J401" s="216">
        <v>0.4</v>
      </c>
      <c r="K401" s="216" t="s">
        <v>25759</v>
      </c>
      <c r="L401" s="216">
        <v>1</v>
      </c>
      <c r="M401" s="217" t="s">
        <v>44</v>
      </c>
      <c r="N401" s="443">
        <f t="shared" si="96"/>
        <v>0.36</v>
      </c>
      <c r="O401" s="302"/>
      <c r="P401" s="408"/>
      <c r="Q401" s="409"/>
      <c r="R401" s="89"/>
      <c r="S401" s="302"/>
      <c r="T401" s="302"/>
      <c r="U401" s="302"/>
      <c r="V401" s="302"/>
      <c r="W401" s="302"/>
      <c r="X401" s="302"/>
      <c r="Y401" s="302"/>
      <c r="Z401" s="302"/>
      <c r="AA401" s="302"/>
    </row>
    <row r="402" spans="1:27" s="299" customFormat="1">
      <c r="A402" s="442"/>
      <c r="B402" s="12"/>
      <c r="C402" s="12"/>
      <c r="D402" s="260"/>
      <c r="E402" s="12"/>
      <c r="F402" s="221">
        <v>25</v>
      </c>
      <c r="G402" s="216" t="s">
        <v>25759</v>
      </c>
      <c r="H402" s="233">
        <v>0.15</v>
      </c>
      <c r="I402" s="216" t="s">
        <v>25759</v>
      </c>
      <c r="J402" s="216">
        <v>0.4</v>
      </c>
      <c r="K402" s="216" t="s">
        <v>25759</v>
      </c>
      <c r="L402" s="216">
        <v>1</v>
      </c>
      <c r="M402" s="217" t="s">
        <v>44</v>
      </c>
      <c r="N402" s="443">
        <f t="shared" si="96"/>
        <v>1.5</v>
      </c>
      <c r="O402" s="302"/>
      <c r="P402" s="408"/>
      <c r="Q402" s="409"/>
      <c r="R402" s="89"/>
      <c r="S402" s="302"/>
      <c r="T402" s="302"/>
      <c r="U402" s="302"/>
      <c r="V402" s="302"/>
      <c r="W402" s="302"/>
      <c r="X402" s="302"/>
      <c r="Y402" s="302"/>
      <c r="Z402" s="302"/>
      <c r="AA402" s="302"/>
    </row>
    <row r="403" spans="1:27" s="299" customFormat="1">
      <c r="A403" s="442"/>
      <c r="B403" s="12"/>
      <c r="C403" s="12"/>
      <c r="D403" s="260"/>
      <c r="E403" s="12"/>
      <c r="F403" s="221">
        <v>4</v>
      </c>
      <c r="G403" s="216" t="s">
        <v>25759</v>
      </c>
      <c r="H403" s="233">
        <v>0.15</v>
      </c>
      <c r="I403" s="216" t="s">
        <v>25759</v>
      </c>
      <c r="J403" s="216">
        <v>0.4</v>
      </c>
      <c r="K403" s="216" t="s">
        <v>25759</v>
      </c>
      <c r="L403" s="216">
        <v>1</v>
      </c>
      <c r="M403" s="217" t="s">
        <v>44</v>
      </c>
      <c r="N403" s="443">
        <f>TRUNC((PRODUCT(F403:L403)),2)</f>
        <v>0.24</v>
      </c>
      <c r="O403" s="302"/>
      <c r="P403" s="408"/>
      <c r="Q403" s="409"/>
      <c r="R403" s="89"/>
      <c r="S403" s="302"/>
      <c r="T403" s="302"/>
      <c r="U403" s="302"/>
      <c r="V403" s="302"/>
      <c r="W403" s="302"/>
      <c r="X403" s="302"/>
      <c r="Y403" s="302"/>
      <c r="Z403" s="302"/>
      <c r="AA403" s="302"/>
    </row>
    <row r="404" spans="1:27">
      <c r="A404" s="442"/>
      <c r="B404" s="12"/>
      <c r="C404" s="12"/>
      <c r="D404" s="215" t="str">
        <f>"Total item "&amp;A364</f>
        <v>Total item 4.1.1</v>
      </c>
      <c r="E404" s="12"/>
      <c r="F404" s="221"/>
      <c r="G404" s="216"/>
      <c r="H404" s="231"/>
      <c r="I404" s="213"/>
      <c r="J404" s="231"/>
      <c r="K404" s="213"/>
      <c r="L404" s="212" t="s">
        <v>23</v>
      </c>
      <c r="M404" s="213" t="s">
        <v>44</v>
      </c>
      <c r="N404" s="444">
        <f>+SUM(N366:N403)</f>
        <v>17.5</v>
      </c>
    </row>
    <row r="405" spans="1:27">
      <c r="A405" s="446" t="s">
        <v>18210</v>
      </c>
      <c r="B405" s="13" t="s">
        <v>18406</v>
      </c>
      <c r="C405" s="223">
        <v>96995</v>
      </c>
      <c r="D405" s="15" t="s">
        <v>13105</v>
      </c>
      <c r="E405" s="13" t="str">
        <f>+VLOOKUP(D405,TABELA!$B$1:$D$8000,2,FALSE)</f>
        <v>M3</v>
      </c>
      <c r="F405" s="33"/>
      <c r="G405" s="16"/>
      <c r="H405" s="28"/>
      <c r="I405" s="16"/>
      <c r="J405" s="16"/>
      <c r="K405" s="16"/>
      <c r="L405" s="16"/>
      <c r="M405" s="16"/>
      <c r="N405" s="455"/>
      <c r="O405" s="303">
        <f>+N414</f>
        <v>4.91</v>
      </c>
      <c r="P405" s="328">
        <f>+VLOOKUP(D405,TABELA!$B$1:$D$8000,3,FALSE)</f>
        <v>45.93</v>
      </c>
      <c r="Q405" s="329">
        <f>+VLOOKUP(D405,TABELA!$B$1:$F$8000,5,FALSE)</f>
        <v>51.04</v>
      </c>
      <c r="S405" s="410">
        <f>TRUNC(P405*$S$10,2)</f>
        <v>59.01</v>
      </c>
      <c r="T405" s="410">
        <f>TRUNC(Q405*$T$10,2)</f>
        <v>62.44</v>
      </c>
      <c r="V405" s="410">
        <f>TRUNC(O405*S405,2)</f>
        <v>289.73</v>
      </c>
      <c r="W405" s="410">
        <f>TRUNC(O405*T405,2)</f>
        <v>306.58</v>
      </c>
    </row>
    <row r="406" spans="1:27" s="220" customFormat="1">
      <c r="A406" s="442"/>
      <c r="B406" s="12"/>
      <c r="C406" s="253"/>
      <c r="D406" s="260" t="s">
        <v>25849</v>
      </c>
      <c r="E406" s="13"/>
      <c r="F406" s="33">
        <f>N404</f>
        <v>17.5</v>
      </c>
      <c r="G406" s="216" t="s">
        <v>25759</v>
      </c>
      <c r="H406" s="233"/>
      <c r="I406" s="216" t="s">
        <v>25759</v>
      </c>
      <c r="J406" s="216"/>
      <c r="K406" s="216" t="s">
        <v>25759</v>
      </c>
      <c r="L406" s="216"/>
      <c r="M406" s="217" t="s">
        <v>44</v>
      </c>
      <c r="N406" s="443">
        <f t="shared" ref="N406:N407" si="97">TRUNC((PRODUCT(F406:L406)),2)</f>
        <v>17.5</v>
      </c>
      <c r="O406" s="303"/>
      <c r="P406" s="328"/>
      <c r="Q406" s="329"/>
      <c r="R406" s="89"/>
      <c r="S406" s="302"/>
      <c r="T406" s="302"/>
      <c r="U406" s="302"/>
      <c r="V406" s="302"/>
      <c r="W406" s="302"/>
      <c r="X406" s="302"/>
      <c r="Y406" s="302"/>
      <c r="Z406" s="302"/>
      <c r="AA406" s="302"/>
    </row>
    <row r="407" spans="1:27">
      <c r="A407" s="442"/>
      <c r="B407" s="12"/>
      <c r="C407" s="12"/>
      <c r="D407" s="262" t="s">
        <v>25973</v>
      </c>
      <c r="E407" s="265"/>
      <c r="F407" s="263">
        <f>SUM(N418:N449)</f>
        <v>25.13</v>
      </c>
      <c r="G407" s="246" t="s">
        <v>25759</v>
      </c>
      <c r="H407" s="249"/>
      <c r="I407" s="246" t="s">
        <v>25759</v>
      </c>
      <c r="J407" s="246">
        <v>0.05</v>
      </c>
      <c r="K407" s="246" t="s">
        <v>25759</v>
      </c>
      <c r="L407" s="246">
        <v>-1</v>
      </c>
      <c r="M407" s="248" t="s">
        <v>44</v>
      </c>
      <c r="N407" s="449">
        <f t="shared" si="97"/>
        <v>-1.25</v>
      </c>
    </row>
    <row r="408" spans="1:27">
      <c r="A408" s="442"/>
      <c r="B408" s="12"/>
      <c r="C408" s="12"/>
      <c r="D408" s="262" t="s">
        <v>25831</v>
      </c>
      <c r="E408" s="265"/>
      <c r="F408" s="266">
        <f>SUM(N455:N466)</f>
        <v>3.44</v>
      </c>
      <c r="G408" s="246" t="s">
        <v>25759</v>
      </c>
      <c r="H408" s="249"/>
      <c r="I408" s="246" t="s">
        <v>25759</v>
      </c>
      <c r="J408" s="246"/>
      <c r="K408" s="246" t="s">
        <v>25759</v>
      </c>
      <c r="L408" s="246">
        <v>-1</v>
      </c>
      <c r="M408" s="248" t="s">
        <v>44</v>
      </c>
      <c r="N408" s="449">
        <f t="shared" ref="N408:N411" si="98">TRUNC((PRODUCT(F408:L408)),2)</f>
        <v>-3.44</v>
      </c>
    </row>
    <row r="409" spans="1:27" s="220" customFormat="1">
      <c r="A409" s="442"/>
      <c r="B409" s="12"/>
      <c r="C409" s="12"/>
      <c r="D409" s="262" t="s">
        <v>25847</v>
      </c>
      <c r="E409" s="265"/>
      <c r="F409" s="266">
        <f>SUM(N468:N478)</f>
        <v>0.21</v>
      </c>
      <c r="G409" s="246" t="s">
        <v>25759</v>
      </c>
      <c r="H409" s="249"/>
      <c r="I409" s="246" t="s">
        <v>25759</v>
      </c>
      <c r="J409" s="246"/>
      <c r="K409" s="246" t="s">
        <v>25759</v>
      </c>
      <c r="L409" s="246">
        <v>-1</v>
      </c>
      <c r="M409" s="248" t="s">
        <v>44</v>
      </c>
      <c r="N409" s="449">
        <f t="shared" si="98"/>
        <v>-0.21</v>
      </c>
      <c r="O409" s="302"/>
      <c r="P409" s="408"/>
      <c r="Q409" s="409"/>
      <c r="R409" s="89"/>
      <c r="S409" s="302"/>
      <c r="T409" s="302"/>
      <c r="U409" s="302"/>
      <c r="V409" s="302"/>
      <c r="W409" s="302"/>
      <c r="X409" s="302"/>
      <c r="Y409" s="302"/>
      <c r="Z409" s="302"/>
      <c r="AA409" s="302"/>
    </row>
    <row r="410" spans="1:27" s="220" customFormat="1">
      <c r="A410" s="442"/>
      <c r="B410" s="12"/>
      <c r="C410" s="12"/>
      <c r="D410" s="262" t="s">
        <v>25845</v>
      </c>
      <c r="E410" s="265"/>
      <c r="F410" s="266">
        <f>SUM(N502:N520)</f>
        <v>15.96</v>
      </c>
      <c r="G410" s="246" t="s">
        <v>25759</v>
      </c>
      <c r="H410" s="249"/>
      <c r="I410" s="246" t="s">
        <v>25759</v>
      </c>
      <c r="J410" s="246">
        <v>0.2</v>
      </c>
      <c r="K410" s="246" t="s">
        <v>25759</v>
      </c>
      <c r="L410" s="246">
        <v>-1</v>
      </c>
      <c r="M410" s="248" t="s">
        <v>44</v>
      </c>
      <c r="N410" s="449">
        <f t="shared" si="98"/>
        <v>-3.19</v>
      </c>
      <c r="O410" s="302"/>
      <c r="P410" s="408"/>
      <c r="Q410" s="409"/>
      <c r="R410" s="89"/>
      <c r="S410" s="302"/>
      <c r="T410" s="302"/>
      <c r="U410" s="302"/>
      <c r="V410" s="302"/>
      <c r="W410" s="302"/>
      <c r="X410" s="302"/>
      <c r="Y410" s="302"/>
      <c r="Z410" s="302"/>
      <c r="AA410" s="302"/>
    </row>
    <row r="411" spans="1:27" s="220" customFormat="1">
      <c r="A411" s="442"/>
      <c r="B411" s="12"/>
      <c r="C411" s="12"/>
      <c r="D411" s="262" t="s">
        <v>25846</v>
      </c>
      <c r="E411" s="265"/>
      <c r="F411" s="266">
        <f>SUM(N480:N498)</f>
        <v>3.11</v>
      </c>
      <c r="G411" s="246" t="s">
        <v>25759</v>
      </c>
      <c r="H411" s="249"/>
      <c r="I411" s="246" t="s">
        <v>25759</v>
      </c>
      <c r="J411" s="246"/>
      <c r="K411" s="246" t="s">
        <v>25759</v>
      </c>
      <c r="L411" s="246">
        <v>-1</v>
      </c>
      <c r="M411" s="248" t="s">
        <v>44</v>
      </c>
      <c r="N411" s="449">
        <f t="shared" si="98"/>
        <v>-3.11</v>
      </c>
      <c r="O411" s="302"/>
      <c r="P411" s="408"/>
      <c r="Q411" s="409"/>
      <c r="R411" s="89"/>
      <c r="S411" s="302"/>
      <c r="T411" s="302"/>
      <c r="U411" s="302"/>
      <c r="V411" s="302"/>
      <c r="W411" s="302"/>
      <c r="X411" s="302"/>
      <c r="Y411" s="302"/>
      <c r="Z411" s="302"/>
      <c r="AA411" s="302"/>
    </row>
    <row r="412" spans="1:27" s="299" customFormat="1">
      <c r="A412" s="442"/>
      <c r="B412" s="12"/>
      <c r="C412" s="12"/>
      <c r="D412" s="262" t="s">
        <v>25971</v>
      </c>
      <c r="E412" s="265"/>
      <c r="F412" s="266">
        <f>N399</f>
        <v>1.02</v>
      </c>
      <c r="G412" s="246" t="s">
        <v>25759</v>
      </c>
      <c r="H412" s="249"/>
      <c r="I412" s="246" t="s">
        <v>25759</v>
      </c>
      <c r="J412" s="246"/>
      <c r="K412" s="246" t="s">
        <v>25759</v>
      </c>
      <c r="L412" s="246">
        <v>-1</v>
      </c>
      <c r="M412" s="248" t="s">
        <v>44</v>
      </c>
      <c r="N412" s="449">
        <f t="shared" ref="N412:N413" si="99">TRUNC((PRODUCT(F412:L412)),2)</f>
        <v>-1.02</v>
      </c>
      <c r="O412" s="302"/>
      <c r="P412" s="408"/>
      <c r="Q412" s="409"/>
      <c r="R412" s="89"/>
      <c r="S412" s="302"/>
      <c r="T412" s="302"/>
      <c r="U412" s="302"/>
      <c r="V412" s="302"/>
      <c r="W412" s="302"/>
      <c r="X412" s="302"/>
      <c r="Y412" s="302"/>
      <c r="Z412" s="302"/>
      <c r="AA412" s="302"/>
    </row>
    <row r="413" spans="1:27" s="299" customFormat="1">
      <c r="A413" s="442"/>
      <c r="B413" s="12"/>
      <c r="C413" s="12"/>
      <c r="D413" s="262" t="s">
        <v>25972</v>
      </c>
      <c r="E413" s="265"/>
      <c r="F413" s="266">
        <f>+F400+F401+F402+F403</f>
        <v>37.5</v>
      </c>
      <c r="G413" s="246" t="s">
        <v>25759</v>
      </c>
      <c r="H413" s="249">
        <v>0.1</v>
      </c>
      <c r="I413" s="246" t="s">
        <v>25759</v>
      </c>
      <c r="J413" s="246">
        <v>0.1</v>
      </c>
      <c r="K413" s="246" t="s">
        <v>25759</v>
      </c>
      <c r="L413" s="246">
        <v>-1</v>
      </c>
      <c r="M413" s="248" t="s">
        <v>44</v>
      </c>
      <c r="N413" s="449">
        <f t="shared" si="99"/>
        <v>-0.37</v>
      </c>
      <c r="O413" s="302"/>
      <c r="P413" s="408"/>
      <c r="Q413" s="409"/>
      <c r="R413" s="89"/>
      <c r="S413" s="302"/>
      <c r="T413" s="302"/>
      <c r="U413" s="302"/>
      <c r="V413" s="302"/>
      <c r="W413" s="302"/>
      <c r="X413" s="302"/>
      <c r="Y413" s="302"/>
      <c r="Z413" s="302"/>
      <c r="AA413" s="302"/>
    </row>
    <row r="414" spans="1:27">
      <c r="A414" s="446"/>
      <c r="B414" s="13"/>
      <c r="C414" s="13"/>
      <c r="D414" s="218" t="str">
        <f>"Total item "&amp;A405</f>
        <v>Total item 4.1.2</v>
      </c>
      <c r="E414" s="13"/>
      <c r="F414" s="124"/>
      <c r="G414" s="216"/>
      <c r="H414" s="231"/>
      <c r="I414" s="213"/>
      <c r="J414" s="231"/>
      <c r="K414" s="213"/>
      <c r="L414" s="212" t="s">
        <v>23</v>
      </c>
      <c r="M414" s="213" t="s">
        <v>44</v>
      </c>
      <c r="N414" s="444">
        <f>+SUM(N406:N413)</f>
        <v>4.91</v>
      </c>
    </row>
    <row r="415" spans="1:27">
      <c r="A415" s="438" t="s">
        <v>18148</v>
      </c>
      <c r="B415" s="131"/>
      <c r="C415" s="128"/>
      <c r="D415" s="129" t="s">
        <v>35</v>
      </c>
      <c r="E415" s="130"/>
      <c r="F415" s="228"/>
      <c r="G415" s="229"/>
      <c r="H415" s="230"/>
      <c r="I415" s="228"/>
      <c r="J415" s="228"/>
      <c r="K415" s="228"/>
      <c r="L415" s="228"/>
      <c r="M415" s="228"/>
      <c r="N415" s="439"/>
    </row>
    <row r="416" spans="1:27" ht="22.5">
      <c r="A416" s="457" t="s">
        <v>18213</v>
      </c>
      <c r="B416" s="12" t="s">
        <v>18406</v>
      </c>
      <c r="C416" s="222">
        <v>96619</v>
      </c>
      <c r="D416" s="14" t="s">
        <v>30</v>
      </c>
      <c r="E416" s="13" t="str">
        <f>+VLOOKUP(D416,TABELA!$B$1:$D$8000,2,FALSE)</f>
        <v>M2</v>
      </c>
      <c r="F416" s="33"/>
      <c r="G416" s="16"/>
      <c r="H416" s="28"/>
      <c r="I416" s="16"/>
      <c r="J416" s="16"/>
      <c r="K416" s="16"/>
      <c r="L416" s="16"/>
      <c r="M416" s="16"/>
      <c r="N416" s="455"/>
      <c r="O416" s="303">
        <f>+N452</f>
        <v>26.6</v>
      </c>
      <c r="P416" s="328">
        <f>+VLOOKUP(D416,TABELA!$B$1:$D$8000,3,FALSE)</f>
        <v>31.2</v>
      </c>
      <c r="Q416" s="329">
        <f>+VLOOKUP(D416,TABELA!$B$1:$F$8000,5,FALSE)</f>
        <v>32.76</v>
      </c>
      <c r="S416" s="410">
        <f>TRUNC(P416*$S$10,2)</f>
        <v>40.08</v>
      </c>
      <c r="T416" s="410">
        <f>TRUNC(Q416*$T$10,2)</f>
        <v>40.08</v>
      </c>
      <c r="V416" s="410">
        <f>TRUNC(O416*S416,2)</f>
        <v>1066.1199999999999</v>
      </c>
      <c r="W416" s="410">
        <f>TRUNC(O416*T416,2)</f>
        <v>1066.1199999999999</v>
      </c>
    </row>
    <row r="417" spans="1:27">
      <c r="A417" s="442"/>
      <c r="B417" s="12"/>
      <c r="C417" s="12"/>
      <c r="D417" s="261" t="s">
        <v>25831</v>
      </c>
      <c r="E417" s="13"/>
      <c r="F417" s="33"/>
      <c r="G417" s="216"/>
      <c r="H417" s="231"/>
      <c r="I417" s="217"/>
      <c r="J417" s="216"/>
      <c r="K417" s="217"/>
      <c r="L417" s="216"/>
      <c r="M417" s="217"/>
      <c r="N417" s="443"/>
    </row>
    <row r="418" spans="1:27">
      <c r="A418" s="442"/>
      <c r="B418" s="12"/>
      <c r="C418" s="12"/>
      <c r="D418" s="260" t="s">
        <v>25917</v>
      </c>
      <c r="E418" s="13"/>
      <c r="F418" s="169">
        <v>0.5</v>
      </c>
      <c r="G418" s="216" t="s">
        <v>25759</v>
      </c>
      <c r="H418" s="233">
        <v>0.5</v>
      </c>
      <c r="I418" s="217" t="s">
        <v>25759</v>
      </c>
      <c r="J418" s="216"/>
      <c r="K418" s="217" t="s">
        <v>25759</v>
      </c>
      <c r="L418" s="216">
        <v>4</v>
      </c>
      <c r="M418" s="217" t="s">
        <v>44</v>
      </c>
      <c r="N418" s="443">
        <f t="shared" ref="N418:N429" si="100">TRUNC((PRODUCT(F418:L418)),2)</f>
        <v>1</v>
      </c>
    </row>
    <row r="419" spans="1:27" s="220" customFormat="1">
      <c r="A419" s="442"/>
      <c r="B419" s="12"/>
      <c r="C419" s="12"/>
      <c r="D419" s="260" t="s">
        <v>25918</v>
      </c>
      <c r="E419" s="12"/>
      <c r="F419" s="124">
        <v>0.5</v>
      </c>
      <c r="G419" s="216" t="s">
        <v>25759</v>
      </c>
      <c r="H419" s="233">
        <v>0.5</v>
      </c>
      <c r="I419" s="217" t="s">
        <v>25759</v>
      </c>
      <c r="J419" s="216"/>
      <c r="K419" s="217" t="s">
        <v>25759</v>
      </c>
      <c r="L419" s="216">
        <v>4</v>
      </c>
      <c r="M419" s="217" t="s">
        <v>44</v>
      </c>
      <c r="N419" s="443">
        <f t="shared" si="100"/>
        <v>1</v>
      </c>
      <c r="O419" s="302"/>
      <c r="P419" s="408"/>
      <c r="Q419" s="409"/>
      <c r="R419" s="89"/>
      <c r="S419" s="302"/>
      <c r="T419" s="302"/>
      <c r="U419" s="302"/>
      <c r="V419" s="302"/>
      <c r="W419" s="302"/>
      <c r="X419" s="302"/>
      <c r="Y419" s="302"/>
      <c r="Z419" s="302"/>
      <c r="AA419" s="302"/>
    </row>
    <row r="420" spans="1:27" s="220" customFormat="1">
      <c r="A420" s="442"/>
      <c r="B420" s="12"/>
      <c r="C420" s="12"/>
      <c r="D420" s="260" t="s">
        <v>25832</v>
      </c>
      <c r="E420" s="12"/>
      <c r="F420" s="169">
        <v>0.8</v>
      </c>
      <c r="G420" s="216" t="s">
        <v>25759</v>
      </c>
      <c r="H420" s="233">
        <v>0.8</v>
      </c>
      <c r="I420" s="217" t="s">
        <v>25759</v>
      </c>
      <c r="J420" s="216"/>
      <c r="K420" s="217" t="s">
        <v>25759</v>
      </c>
      <c r="L420" s="216">
        <v>3</v>
      </c>
      <c r="M420" s="217" t="s">
        <v>44</v>
      </c>
      <c r="N420" s="443">
        <f t="shared" si="100"/>
        <v>1.92</v>
      </c>
      <c r="O420" s="302"/>
      <c r="P420" s="408"/>
      <c r="Q420" s="409"/>
      <c r="R420" s="89"/>
      <c r="S420" s="302"/>
      <c r="T420" s="302"/>
      <c r="U420" s="302"/>
      <c r="V420" s="302"/>
      <c r="W420" s="302"/>
      <c r="X420" s="302"/>
      <c r="Y420" s="302"/>
      <c r="Z420" s="302"/>
      <c r="AA420" s="302"/>
    </row>
    <row r="421" spans="1:27" s="220" customFormat="1">
      <c r="A421" s="442"/>
      <c r="B421" s="12"/>
      <c r="C421" s="12"/>
      <c r="D421" s="260" t="s">
        <v>25841</v>
      </c>
      <c r="E421" s="12"/>
      <c r="F421" s="124">
        <v>0.5</v>
      </c>
      <c r="G421" s="216" t="s">
        <v>25759</v>
      </c>
      <c r="H421" s="233">
        <v>0.5</v>
      </c>
      <c r="I421" s="217" t="s">
        <v>25759</v>
      </c>
      <c r="J421" s="216"/>
      <c r="K421" s="217" t="s">
        <v>25759</v>
      </c>
      <c r="L421" s="216">
        <v>2</v>
      </c>
      <c r="M421" s="217" t="s">
        <v>44</v>
      </c>
      <c r="N421" s="443">
        <f t="shared" si="100"/>
        <v>0.5</v>
      </c>
      <c r="O421" s="302"/>
      <c r="P421" s="408"/>
      <c r="Q421" s="409"/>
      <c r="R421" s="89"/>
      <c r="S421" s="302"/>
      <c r="T421" s="302"/>
      <c r="U421" s="302"/>
      <c r="V421" s="302"/>
      <c r="W421" s="302"/>
      <c r="X421" s="302"/>
      <c r="Y421" s="302"/>
      <c r="Z421" s="302"/>
      <c r="AA421" s="302"/>
    </row>
    <row r="422" spans="1:27" s="220" customFormat="1">
      <c r="A422" s="442"/>
      <c r="B422" s="12"/>
      <c r="C422" s="12"/>
      <c r="D422" s="260" t="s">
        <v>25833</v>
      </c>
      <c r="E422" s="12"/>
      <c r="F422" s="124">
        <v>0.5</v>
      </c>
      <c r="G422" s="216" t="s">
        <v>25759</v>
      </c>
      <c r="H422" s="233">
        <v>0.5</v>
      </c>
      <c r="I422" s="217" t="s">
        <v>25759</v>
      </c>
      <c r="J422" s="216"/>
      <c r="K422" s="217" t="s">
        <v>25759</v>
      </c>
      <c r="L422" s="216">
        <v>2</v>
      </c>
      <c r="M422" s="217" t="s">
        <v>44</v>
      </c>
      <c r="N422" s="443">
        <f t="shared" si="100"/>
        <v>0.5</v>
      </c>
      <c r="O422" s="302"/>
      <c r="P422" s="408"/>
      <c r="Q422" s="409"/>
      <c r="R422" s="89"/>
      <c r="S422" s="302"/>
      <c r="T422" s="302"/>
      <c r="U422" s="302"/>
      <c r="V422" s="302"/>
      <c r="W422" s="302"/>
      <c r="X422" s="302"/>
      <c r="Y422" s="302"/>
      <c r="Z422" s="302"/>
      <c r="AA422" s="302"/>
    </row>
    <row r="423" spans="1:27" s="220" customFormat="1">
      <c r="A423" s="442"/>
      <c r="B423" s="12"/>
      <c r="C423" s="12"/>
      <c r="D423" s="260" t="s">
        <v>25834</v>
      </c>
      <c r="E423" s="12"/>
      <c r="F423" s="124">
        <v>0.5</v>
      </c>
      <c r="G423" s="216" t="s">
        <v>25759</v>
      </c>
      <c r="H423" s="233">
        <v>0.5</v>
      </c>
      <c r="I423" s="217" t="s">
        <v>25759</v>
      </c>
      <c r="J423" s="216"/>
      <c r="K423" s="217" t="s">
        <v>25759</v>
      </c>
      <c r="L423" s="216">
        <v>6</v>
      </c>
      <c r="M423" s="217" t="s">
        <v>44</v>
      </c>
      <c r="N423" s="443">
        <f t="shared" si="100"/>
        <v>1.5</v>
      </c>
      <c r="O423" s="302"/>
      <c r="P423" s="408"/>
      <c r="Q423" s="409"/>
      <c r="R423" s="89"/>
      <c r="S423" s="302"/>
      <c r="T423" s="302"/>
      <c r="U423" s="302"/>
      <c r="V423" s="302"/>
      <c r="W423" s="302"/>
      <c r="X423" s="302"/>
      <c r="Y423" s="302"/>
      <c r="Z423" s="302"/>
      <c r="AA423" s="302"/>
    </row>
    <row r="424" spans="1:27" s="220" customFormat="1">
      <c r="A424" s="442"/>
      <c r="B424" s="12"/>
      <c r="C424" s="12"/>
      <c r="D424" s="260" t="s">
        <v>25769</v>
      </c>
      <c r="E424" s="12"/>
      <c r="F424" s="169">
        <v>0.5</v>
      </c>
      <c r="G424" s="216" t="s">
        <v>25759</v>
      </c>
      <c r="H424" s="233">
        <v>0.5</v>
      </c>
      <c r="I424" s="217" t="s">
        <v>25759</v>
      </c>
      <c r="J424" s="216"/>
      <c r="K424" s="217" t="s">
        <v>25759</v>
      </c>
      <c r="L424" s="216">
        <v>1</v>
      </c>
      <c r="M424" s="217" t="s">
        <v>44</v>
      </c>
      <c r="N424" s="443">
        <f t="shared" si="100"/>
        <v>0.25</v>
      </c>
      <c r="O424" s="302"/>
      <c r="P424" s="408"/>
      <c r="Q424" s="409"/>
      <c r="R424" s="89"/>
      <c r="S424" s="302"/>
      <c r="T424" s="302"/>
      <c r="U424" s="302"/>
      <c r="V424" s="302"/>
      <c r="W424" s="302"/>
      <c r="X424" s="302"/>
      <c r="Y424" s="302"/>
      <c r="Z424" s="302"/>
      <c r="AA424" s="302"/>
    </row>
    <row r="425" spans="1:27" s="220" customFormat="1">
      <c r="A425" s="442"/>
      <c r="B425" s="12"/>
      <c r="C425" s="12"/>
      <c r="D425" s="260" t="s">
        <v>25835</v>
      </c>
      <c r="E425" s="12"/>
      <c r="F425" s="124">
        <v>0.5</v>
      </c>
      <c r="G425" s="216" t="s">
        <v>25759</v>
      </c>
      <c r="H425" s="233">
        <v>0.5</v>
      </c>
      <c r="I425" s="217" t="s">
        <v>25759</v>
      </c>
      <c r="J425" s="216"/>
      <c r="K425" s="217" t="s">
        <v>25759</v>
      </c>
      <c r="L425" s="216">
        <v>1</v>
      </c>
      <c r="M425" s="217" t="s">
        <v>44</v>
      </c>
      <c r="N425" s="443">
        <f t="shared" si="100"/>
        <v>0.25</v>
      </c>
      <c r="O425" s="302"/>
      <c r="P425" s="408"/>
      <c r="Q425" s="409"/>
      <c r="R425" s="89"/>
      <c r="S425" s="302"/>
      <c r="T425" s="302"/>
      <c r="U425" s="302"/>
      <c r="V425" s="302"/>
      <c r="W425" s="302"/>
      <c r="X425" s="302"/>
      <c r="Y425" s="302"/>
      <c r="Z425" s="302"/>
      <c r="AA425" s="302"/>
    </row>
    <row r="426" spans="1:27" s="220" customFormat="1">
      <c r="A426" s="442"/>
      <c r="B426" s="12"/>
      <c r="C426" s="12"/>
      <c r="D426" s="260" t="s">
        <v>25836</v>
      </c>
      <c r="E426" s="12"/>
      <c r="F426" s="124">
        <v>0.5</v>
      </c>
      <c r="G426" s="216" t="s">
        <v>25759</v>
      </c>
      <c r="H426" s="233">
        <v>0.5</v>
      </c>
      <c r="I426" s="217" t="s">
        <v>25759</v>
      </c>
      <c r="J426" s="216"/>
      <c r="K426" s="217" t="s">
        <v>25759</v>
      </c>
      <c r="L426" s="216">
        <v>2</v>
      </c>
      <c r="M426" s="217" t="s">
        <v>44</v>
      </c>
      <c r="N426" s="443">
        <f t="shared" si="100"/>
        <v>0.5</v>
      </c>
      <c r="O426" s="302"/>
      <c r="P426" s="408"/>
      <c r="Q426" s="409"/>
      <c r="R426" s="89"/>
      <c r="S426" s="302"/>
      <c r="T426" s="302"/>
      <c r="U426" s="302"/>
      <c r="V426" s="302"/>
      <c r="W426" s="302"/>
      <c r="X426" s="302"/>
      <c r="Y426" s="302"/>
      <c r="Z426" s="302"/>
      <c r="AA426" s="302"/>
    </row>
    <row r="427" spans="1:27" s="220" customFormat="1">
      <c r="A427" s="442"/>
      <c r="B427" s="12"/>
      <c r="C427" s="12"/>
      <c r="D427" s="260" t="s">
        <v>25837</v>
      </c>
      <c r="E427" s="12"/>
      <c r="F427" s="124">
        <v>0.5</v>
      </c>
      <c r="G427" s="216" t="s">
        <v>25759</v>
      </c>
      <c r="H427" s="233">
        <v>0.5</v>
      </c>
      <c r="I427" s="217" t="s">
        <v>25759</v>
      </c>
      <c r="J427" s="216"/>
      <c r="K427" s="217" t="s">
        <v>25759</v>
      </c>
      <c r="L427" s="216">
        <v>2</v>
      </c>
      <c r="M427" s="217" t="s">
        <v>44</v>
      </c>
      <c r="N427" s="443">
        <f t="shared" si="100"/>
        <v>0.5</v>
      </c>
      <c r="O427" s="302"/>
      <c r="P427" s="408"/>
      <c r="Q427" s="409"/>
      <c r="R427" s="89"/>
      <c r="S427" s="302"/>
      <c r="T427" s="302"/>
      <c r="U427" s="302"/>
      <c r="V427" s="302"/>
      <c r="W427" s="302"/>
      <c r="X427" s="302"/>
      <c r="Y427" s="302"/>
      <c r="Z427" s="302"/>
      <c r="AA427" s="302"/>
    </row>
    <row r="428" spans="1:27" s="220" customFormat="1">
      <c r="A428" s="442"/>
      <c r="B428" s="12"/>
      <c r="C428" s="12"/>
      <c r="D428" s="260" t="s">
        <v>25838</v>
      </c>
      <c r="E428" s="12"/>
      <c r="F428" s="124">
        <v>0.5</v>
      </c>
      <c r="G428" s="216" t="s">
        <v>25759</v>
      </c>
      <c r="H428" s="233">
        <v>0.5</v>
      </c>
      <c r="I428" s="217" t="s">
        <v>25759</v>
      </c>
      <c r="J428" s="216"/>
      <c r="K428" s="217" t="s">
        <v>25759</v>
      </c>
      <c r="L428" s="216">
        <v>2</v>
      </c>
      <c r="M428" s="217" t="s">
        <v>44</v>
      </c>
      <c r="N428" s="443">
        <f t="shared" si="100"/>
        <v>0.5</v>
      </c>
      <c r="O428" s="302"/>
      <c r="P428" s="408"/>
      <c r="Q428" s="409"/>
      <c r="R428" s="89"/>
      <c r="S428" s="302"/>
      <c r="T428" s="302"/>
      <c r="U428" s="302"/>
      <c r="V428" s="302"/>
      <c r="W428" s="302"/>
      <c r="X428" s="302"/>
      <c r="Y428" s="302"/>
      <c r="Z428" s="302"/>
      <c r="AA428" s="302"/>
    </row>
    <row r="429" spans="1:27" s="220" customFormat="1">
      <c r="A429" s="442"/>
      <c r="B429" s="12"/>
      <c r="C429" s="12"/>
      <c r="D429" s="260" t="s">
        <v>25839</v>
      </c>
      <c r="E429" s="12"/>
      <c r="F429" s="124">
        <v>0.5</v>
      </c>
      <c r="G429" s="216" t="s">
        <v>25759</v>
      </c>
      <c r="H429" s="233">
        <v>0.5</v>
      </c>
      <c r="I429" s="217" t="s">
        <v>25759</v>
      </c>
      <c r="J429" s="216"/>
      <c r="K429" s="217" t="s">
        <v>25759</v>
      </c>
      <c r="L429" s="216">
        <v>3</v>
      </c>
      <c r="M429" s="217" t="s">
        <v>44</v>
      </c>
      <c r="N429" s="443">
        <f t="shared" si="100"/>
        <v>0.75</v>
      </c>
      <c r="O429" s="302"/>
      <c r="P429" s="408"/>
      <c r="Q429" s="409"/>
      <c r="R429" s="89"/>
      <c r="S429" s="302"/>
      <c r="T429" s="302"/>
      <c r="U429" s="302"/>
      <c r="V429" s="302"/>
      <c r="W429" s="302"/>
      <c r="X429" s="302"/>
      <c r="Y429" s="302"/>
      <c r="Z429" s="302"/>
      <c r="AA429" s="302"/>
    </row>
    <row r="430" spans="1:27" s="220" customFormat="1">
      <c r="A430" s="442"/>
      <c r="B430" s="12"/>
      <c r="C430" s="12"/>
      <c r="D430" s="261" t="s">
        <v>25840</v>
      </c>
      <c r="E430" s="12"/>
      <c r="F430" s="221"/>
      <c r="G430" s="216"/>
      <c r="H430" s="233"/>
      <c r="I430" s="217"/>
      <c r="J430" s="216"/>
      <c r="K430" s="217"/>
      <c r="L430" s="216"/>
      <c r="M430" s="217"/>
      <c r="N430" s="443"/>
      <c r="O430" s="302"/>
      <c r="P430" s="408"/>
      <c r="Q430" s="409"/>
      <c r="R430" s="89"/>
      <c r="S430" s="302"/>
      <c r="T430" s="302"/>
      <c r="U430" s="302"/>
      <c r="V430" s="302"/>
      <c r="W430" s="302"/>
      <c r="X430" s="302"/>
      <c r="Y430" s="302"/>
      <c r="Z430" s="302"/>
      <c r="AA430" s="302"/>
    </row>
    <row r="431" spans="1:27" s="220" customFormat="1">
      <c r="A431" s="442"/>
      <c r="B431" s="12"/>
      <c r="C431" s="12"/>
      <c r="D431" s="260" t="s">
        <v>25841</v>
      </c>
      <c r="E431" s="12"/>
      <c r="F431" s="221">
        <v>5.2</v>
      </c>
      <c r="G431" s="216" t="s">
        <v>25759</v>
      </c>
      <c r="H431" s="233">
        <v>0.2</v>
      </c>
      <c r="I431" s="216" t="s">
        <v>25759</v>
      </c>
      <c r="J431" s="216"/>
      <c r="K431" s="216" t="s">
        <v>25759</v>
      </c>
      <c r="L431" s="216">
        <v>2</v>
      </c>
      <c r="M431" s="217" t="s">
        <v>44</v>
      </c>
      <c r="N431" s="443">
        <f t="shared" ref="N431:N449" si="101">TRUNC((PRODUCT(F431:L431)),2)</f>
        <v>2.08</v>
      </c>
      <c r="O431" s="302"/>
      <c r="P431" s="408"/>
      <c r="Q431" s="409"/>
      <c r="R431" s="89"/>
      <c r="S431" s="302"/>
      <c r="T431" s="302"/>
      <c r="U431" s="302"/>
      <c r="V431" s="302"/>
      <c r="W431" s="302"/>
      <c r="X431" s="302"/>
      <c r="Y431" s="302"/>
      <c r="Z431" s="302"/>
      <c r="AA431" s="302"/>
    </row>
    <row r="432" spans="1:27" s="220" customFormat="1">
      <c r="A432" s="442"/>
      <c r="B432" s="12"/>
      <c r="C432" s="12"/>
      <c r="D432" s="260"/>
      <c r="E432" s="12"/>
      <c r="F432" s="221">
        <v>3</v>
      </c>
      <c r="G432" s="216" t="s">
        <v>25759</v>
      </c>
      <c r="H432" s="233">
        <v>0.2</v>
      </c>
      <c r="I432" s="216" t="s">
        <v>25759</v>
      </c>
      <c r="J432" s="216"/>
      <c r="K432" s="216" t="s">
        <v>25759</v>
      </c>
      <c r="L432" s="216"/>
      <c r="M432" s="217" t="s">
        <v>44</v>
      </c>
      <c r="N432" s="443">
        <f t="shared" si="101"/>
        <v>0.6</v>
      </c>
      <c r="O432" s="302"/>
      <c r="P432" s="408"/>
      <c r="Q432" s="409"/>
      <c r="R432" s="89"/>
      <c r="S432" s="302"/>
      <c r="T432" s="302"/>
      <c r="U432" s="302"/>
      <c r="V432" s="302"/>
      <c r="W432" s="302"/>
      <c r="X432" s="302"/>
      <c r="Y432" s="302"/>
      <c r="Z432" s="302"/>
      <c r="AA432" s="302"/>
    </row>
    <row r="433" spans="1:27" s="220" customFormat="1">
      <c r="A433" s="442"/>
      <c r="B433" s="12"/>
      <c r="C433" s="12"/>
      <c r="D433" s="260" t="s">
        <v>25833</v>
      </c>
      <c r="E433" s="12"/>
      <c r="F433" s="221">
        <v>3.5</v>
      </c>
      <c r="G433" s="216" t="s">
        <v>25759</v>
      </c>
      <c r="H433" s="233">
        <v>0.2</v>
      </c>
      <c r="I433" s="216" t="s">
        <v>25759</v>
      </c>
      <c r="J433" s="216"/>
      <c r="K433" s="216" t="s">
        <v>25759</v>
      </c>
      <c r="L433" s="216"/>
      <c r="M433" s="217" t="s">
        <v>44</v>
      </c>
      <c r="N433" s="443">
        <f t="shared" si="101"/>
        <v>0.7</v>
      </c>
      <c r="O433" s="302"/>
      <c r="P433" s="408"/>
      <c r="Q433" s="409"/>
      <c r="R433" s="89"/>
      <c r="S433" s="302"/>
      <c r="T433" s="302"/>
      <c r="U433" s="302"/>
      <c r="V433" s="302"/>
      <c r="W433" s="302"/>
      <c r="X433" s="302"/>
      <c r="Y433" s="302"/>
      <c r="Z433" s="302"/>
      <c r="AA433" s="302"/>
    </row>
    <row r="434" spans="1:27" s="220" customFormat="1">
      <c r="A434" s="442"/>
      <c r="B434" s="12"/>
      <c r="C434" s="12"/>
      <c r="D434" s="260"/>
      <c r="E434" s="12"/>
      <c r="F434" s="221">
        <v>2</v>
      </c>
      <c r="G434" s="216" t="s">
        <v>25759</v>
      </c>
      <c r="H434" s="233">
        <v>0.2</v>
      </c>
      <c r="I434" s="216" t="s">
        <v>25759</v>
      </c>
      <c r="J434" s="216"/>
      <c r="K434" s="216" t="s">
        <v>25759</v>
      </c>
      <c r="L434" s="216"/>
      <c r="M434" s="217" t="s">
        <v>44</v>
      </c>
      <c r="N434" s="443">
        <f t="shared" ref="N434" si="102">TRUNC((PRODUCT(F434:L434)),2)</f>
        <v>0.4</v>
      </c>
      <c r="O434" s="302"/>
      <c r="P434" s="408"/>
      <c r="Q434" s="409"/>
      <c r="R434" s="89"/>
      <c r="S434" s="302"/>
      <c r="T434" s="302"/>
      <c r="U434" s="302"/>
      <c r="V434" s="302"/>
      <c r="W434" s="302"/>
      <c r="X434" s="302"/>
      <c r="Y434" s="302"/>
      <c r="Z434" s="302"/>
      <c r="AA434" s="302"/>
    </row>
    <row r="435" spans="1:27" s="220" customFormat="1">
      <c r="A435" s="442"/>
      <c r="B435" s="12"/>
      <c r="C435" s="12"/>
      <c r="D435" s="260" t="s">
        <v>25842</v>
      </c>
      <c r="E435" s="12"/>
      <c r="F435" s="221">
        <v>4.7699999999999996</v>
      </c>
      <c r="G435" s="216" t="s">
        <v>25759</v>
      </c>
      <c r="H435" s="233">
        <v>0.2</v>
      </c>
      <c r="I435" s="216" t="s">
        <v>25759</v>
      </c>
      <c r="J435" s="216"/>
      <c r="K435" s="216" t="s">
        <v>25759</v>
      </c>
      <c r="L435" s="216">
        <v>2</v>
      </c>
      <c r="M435" s="217" t="s">
        <v>44</v>
      </c>
      <c r="N435" s="443">
        <f t="shared" si="101"/>
        <v>1.9</v>
      </c>
      <c r="O435" s="302"/>
      <c r="P435" s="408"/>
      <c r="Q435" s="409"/>
      <c r="R435" s="89"/>
      <c r="S435" s="302"/>
      <c r="T435" s="302"/>
      <c r="U435" s="302"/>
      <c r="V435" s="302"/>
      <c r="W435" s="302"/>
      <c r="X435" s="302"/>
      <c r="Y435" s="302"/>
      <c r="Z435" s="302"/>
      <c r="AA435" s="302"/>
    </row>
    <row r="436" spans="1:27" s="220" customFormat="1">
      <c r="A436" s="442"/>
      <c r="B436" s="12"/>
      <c r="C436" s="12"/>
      <c r="D436" s="260"/>
      <c r="E436" s="12"/>
      <c r="F436" s="221">
        <v>2.2000000000000002</v>
      </c>
      <c r="G436" s="216" t="s">
        <v>25759</v>
      </c>
      <c r="H436" s="233">
        <v>0.2</v>
      </c>
      <c r="I436" s="216" t="s">
        <v>25759</v>
      </c>
      <c r="J436" s="216"/>
      <c r="K436" s="216" t="s">
        <v>25759</v>
      </c>
      <c r="L436" s="216"/>
      <c r="M436" s="217" t="s">
        <v>44</v>
      </c>
      <c r="N436" s="443">
        <f t="shared" si="101"/>
        <v>0.44</v>
      </c>
      <c r="O436" s="302"/>
      <c r="P436" s="408"/>
      <c r="Q436" s="409"/>
      <c r="R436" s="89"/>
      <c r="S436" s="302"/>
      <c r="T436" s="302"/>
      <c r="U436" s="302"/>
      <c r="V436" s="302"/>
      <c r="W436" s="302"/>
      <c r="X436" s="302"/>
      <c r="Y436" s="302"/>
      <c r="Z436" s="302"/>
      <c r="AA436" s="302"/>
    </row>
    <row r="437" spans="1:27" s="220" customFormat="1">
      <c r="A437" s="442"/>
      <c r="B437" s="12"/>
      <c r="C437" s="12"/>
      <c r="D437" s="260"/>
      <c r="E437" s="12"/>
      <c r="F437" s="221">
        <v>3.35</v>
      </c>
      <c r="G437" s="216" t="s">
        <v>25759</v>
      </c>
      <c r="H437" s="233">
        <v>0.2</v>
      </c>
      <c r="I437" s="216" t="s">
        <v>25759</v>
      </c>
      <c r="J437" s="216"/>
      <c r="K437" s="216" t="s">
        <v>25759</v>
      </c>
      <c r="L437" s="216"/>
      <c r="M437" s="217" t="s">
        <v>44</v>
      </c>
      <c r="N437" s="443">
        <f t="shared" ref="N437" si="103">TRUNC((PRODUCT(F437:L437)),2)</f>
        <v>0.67</v>
      </c>
      <c r="O437" s="302"/>
      <c r="P437" s="408"/>
      <c r="Q437" s="409"/>
      <c r="R437" s="89"/>
      <c r="S437" s="302"/>
      <c r="T437" s="302"/>
      <c r="U437" s="302"/>
      <c r="V437" s="302"/>
      <c r="W437" s="302"/>
      <c r="X437" s="302"/>
      <c r="Y437" s="302"/>
      <c r="Z437" s="302"/>
      <c r="AA437" s="302"/>
    </row>
    <row r="438" spans="1:27" s="220" customFormat="1">
      <c r="A438" s="442"/>
      <c r="B438" s="12"/>
      <c r="C438" s="12"/>
      <c r="D438" s="260" t="s">
        <v>25769</v>
      </c>
      <c r="E438" s="12"/>
      <c r="F438" s="221">
        <v>3.41</v>
      </c>
      <c r="G438" s="216" t="s">
        <v>25759</v>
      </c>
      <c r="H438" s="233">
        <v>0.2</v>
      </c>
      <c r="I438" s="216" t="s">
        <v>25759</v>
      </c>
      <c r="J438" s="216"/>
      <c r="K438" s="216" t="s">
        <v>25759</v>
      </c>
      <c r="L438" s="216"/>
      <c r="M438" s="217" t="s">
        <v>44</v>
      </c>
      <c r="N438" s="443">
        <f t="shared" si="101"/>
        <v>0.68</v>
      </c>
      <c r="O438" s="302"/>
      <c r="P438" s="408"/>
      <c r="Q438" s="409"/>
      <c r="R438" s="89"/>
      <c r="S438" s="302"/>
      <c r="T438" s="302"/>
      <c r="U438" s="302"/>
      <c r="V438" s="302"/>
      <c r="W438" s="302"/>
      <c r="X438" s="302"/>
      <c r="Y438" s="302"/>
      <c r="Z438" s="302"/>
      <c r="AA438" s="302"/>
    </row>
    <row r="439" spans="1:27" s="220" customFormat="1">
      <c r="A439" s="442"/>
      <c r="B439" s="12"/>
      <c r="C439" s="12"/>
      <c r="D439" s="260" t="s">
        <v>25835</v>
      </c>
      <c r="E439" s="12"/>
      <c r="F439" s="221">
        <v>4.47</v>
      </c>
      <c r="G439" s="216" t="s">
        <v>25759</v>
      </c>
      <c r="H439" s="233">
        <v>0.2</v>
      </c>
      <c r="I439" s="216" t="s">
        <v>25759</v>
      </c>
      <c r="J439" s="216"/>
      <c r="K439" s="216" t="s">
        <v>25759</v>
      </c>
      <c r="L439" s="216"/>
      <c r="M439" s="217" t="s">
        <v>44</v>
      </c>
      <c r="N439" s="443">
        <f t="shared" si="101"/>
        <v>0.89</v>
      </c>
      <c r="O439" s="302"/>
      <c r="P439" s="408"/>
      <c r="Q439" s="409"/>
      <c r="R439" s="89"/>
      <c r="S439" s="302"/>
      <c r="T439" s="302"/>
      <c r="U439" s="302"/>
      <c r="V439" s="302"/>
      <c r="W439" s="302"/>
      <c r="X439" s="302"/>
      <c r="Y439" s="302"/>
      <c r="Z439" s="302"/>
      <c r="AA439" s="302"/>
    </row>
    <row r="440" spans="1:27" s="220" customFormat="1">
      <c r="A440" s="442"/>
      <c r="B440" s="12"/>
      <c r="C440" s="12"/>
      <c r="D440" s="260"/>
      <c r="E440" s="12"/>
      <c r="F440" s="221">
        <v>1.64</v>
      </c>
      <c r="G440" s="216" t="s">
        <v>25759</v>
      </c>
      <c r="H440" s="233">
        <v>0.2</v>
      </c>
      <c r="I440" s="216" t="s">
        <v>25759</v>
      </c>
      <c r="J440" s="216"/>
      <c r="K440" s="216" t="s">
        <v>25759</v>
      </c>
      <c r="L440" s="216">
        <v>2</v>
      </c>
      <c r="M440" s="217" t="s">
        <v>44</v>
      </c>
      <c r="N440" s="443">
        <f t="shared" si="101"/>
        <v>0.65</v>
      </c>
      <c r="O440" s="302"/>
      <c r="P440" s="408"/>
      <c r="Q440" s="409"/>
      <c r="R440" s="89"/>
      <c r="S440" s="302"/>
      <c r="T440" s="302"/>
      <c r="U440" s="302"/>
      <c r="V440" s="302"/>
      <c r="W440" s="302"/>
      <c r="X440" s="302"/>
      <c r="Y440" s="302"/>
      <c r="Z440" s="302"/>
      <c r="AA440" s="302"/>
    </row>
    <row r="441" spans="1:27" s="220" customFormat="1">
      <c r="A441" s="442"/>
      <c r="B441" s="12"/>
      <c r="C441" s="12"/>
      <c r="D441" s="260" t="s">
        <v>25836</v>
      </c>
      <c r="E441" s="12"/>
      <c r="F441" s="221">
        <v>2.7</v>
      </c>
      <c r="G441" s="216" t="s">
        <v>25759</v>
      </c>
      <c r="H441" s="233">
        <v>0.2</v>
      </c>
      <c r="I441" s="216" t="s">
        <v>25759</v>
      </c>
      <c r="J441" s="216"/>
      <c r="K441" s="216" t="s">
        <v>25759</v>
      </c>
      <c r="L441" s="216">
        <v>2</v>
      </c>
      <c r="M441" s="217" t="s">
        <v>44</v>
      </c>
      <c r="N441" s="443">
        <f t="shared" si="101"/>
        <v>1.08</v>
      </c>
      <c r="O441" s="302"/>
      <c r="P441" s="408"/>
      <c r="Q441" s="409"/>
      <c r="R441" s="89"/>
      <c r="S441" s="302"/>
      <c r="T441" s="302"/>
      <c r="U441" s="302"/>
      <c r="V441" s="302"/>
      <c r="W441" s="302"/>
      <c r="X441" s="302"/>
      <c r="Y441" s="302"/>
      <c r="Z441" s="302"/>
      <c r="AA441" s="302"/>
    </row>
    <row r="442" spans="1:27" s="220" customFormat="1">
      <c r="A442" s="442"/>
      <c r="B442" s="12"/>
      <c r="C442" s="12"/>
      <c r="D442" s="260"/>
      <c r="E442" s="12"/>
      <c r="F442" s="221">
        <v>1.2</v>
      </c>
      <c r="G442" s="216" t="s">
        <v>25759</v>
      </c>
      <c r="H442" s="233">
        <v>0.2</v>
      </c>
      <c r="I442" s="216" t="s">
        <v>25759</v>
      </c>
      <c r="J442" s="216"/>
      <c r="K442" s="216" t="s">
        <v>25759</v>
      </c>
      <c r="L442" s="216"/>
      <c r="M442" s="217" t="s">
        <v>44</v>
      </c>
      <c r="N442" s="443">
        <f t="shared" si="101"/>
        <v>0.24</v>
      </c>
      <c r="O442" s="302"/>
      <c r="P442" s="408"/>
      <c r="Q442" s="409"/>
      <c r="R442" s="89"/>
      <c r="S442" s="302"/>
      <c r="T442" s="302"/>
      <c r="U442" s="302"/>
      <c r="V442" s="302"/>
      <c r="W442" s="302"/>
      <c r="X442" s="302"/>
      <c r="Y442" s="302"/>
      <c r="Z442" s="302"/>
      <c r="AA442" s="302"/>
    </row>
    <row r="443" spans="1:27" s="220" customFormat="1">
      <c r="A443" s="442"/>
      <c r="B443" s="12"/>
      <c r="C443" s="12"/>
      <c r="D443" s="260" t="s">
        <v>25843</v>
      </c>
      <c r="E443" s="12"/>
      <c r="F443" s="221">
        <v>4.62</v>
      </c>
      <c r="G443" s="216" t="s">
        <v>25759</v>
      </c>
      <c r="H443" s="233">
        <v>0.2</v>
      </c>
      <c r="I443" s="216" t="s">
        <v>25759</v>
      </c>
      <c r="J443" s="216"/>
      <c r="K443" s="216" t="s">
        <v>25759</v>
      </c>
      <c r="L443" s="216"/>
      <c r="M443" s="217" t="s">
        <v>44</v>
      </c>
      <c r="N443" s="443">
        <f t="shared" si="101"/>
        <v>0.92</v>
      </c>
      <c r="O443" s="302"/>
      <c r="P443" s="408"/>
      <c r="Q443" s="409"/>
      <c r="R443" s="89"/>
      <c r="S443" s="302"/>
      <c r="T443" s="302"/>
      <c r="U443" s="302"/>
      <c r="V443" s="302"/>
      <c r="W443" s="302"/>
      <c r="X443" s="302"/>
      <c r="Y443" s="302"/>
      <c r="Z443" s="302"/>
      <c r="AA443" s="302"/>
    </row>
    <row r="444" spans="1:27" s="220" customFormat="1">
      <c r="A444" s="442"/>
      <c r="B444" s="12"/>
      <c r="C444" s="12"/>
      <c r="D444" s="260" t="s">
        <v>25839</v>
      </c>
      <c r="E444" s="12"/>
      <c r="F444" s="221">
        <v>3.35</v>
      </c>
      <c r="G444" s="216" t="s">
        <v>25759</v>
      </c>
      <c r="H444" s="233">
        <v>0.2</v>
      </c>
      <c r="I444" s="216" t="s">
        <v>25759</v>
      </c>
      <c r="J444" s="216"/>
      <c r="K444" s="216" t="s">
        <v>25759</v>
      </c>
      <c r="L444" s="216"/>
      <c r="M444" s="217" t="s">
        <v>44</v>
      </c>
      <c r="N444" s="443">
        <f t="shared" si="101"/>
        <v>0.67</v>
      </c>
      <c r="O444" s="302"/>
      <c r="P444" s="408"/>
      <c r="Q444" s="409"/>
      <c r="R444" s="89"/>
      <c r="S444" s="302"/>
      <c r="T444" s="302"/>
      <c r="U444" s="302"/>
      <c r="V444" s="302"/>
      <c r="W444" s="302"/>
      <c r="X444" s="302"/>
      <c r="Y444" s="302"/>
      <c r="Z444" s="302"/>
      <c r="AA444" s="302"/>
    </row>
    <row r="445" spans="1:27" s="220" customFormat="1">
      <c r="A445" s="442"/>
      <c r="B445" s="12"/>
      <c r="C445" s="12"/>
      <c r="D445" s="260"/>
      <c r="E445" s="12"/>
      <c r="F445" s="221">
        <v>4.71</v>
      </c>
      <c r="G445" s="216" t="s">
        <v>25759</v>
      </c>
      <c r="H445" s="233">
        <v>0.2</v>
      </c>
      <c r="I445" s="216" t="s">
        <v>25759</v>
      </c>
      <c r="J445" s="216"/>
      <c r="K445" s="216" t="s">
        <v>25759</v>
      </c>
      <c r="L445" s="216"/>
      <c r="M445" s="217" t="s">
        <v>44</v>
      </c>
      <c r="N445" s="443">
        <f t="shared" si="101"/>
        <v>0.94</v>
      </c>
      <c r="O445" s="302"/>
      <c r="P445" s="408"/>
      <c r="Q445" s="409"/>
      <c r="R445" s="89"/>
      <c r="S445" s="302"/>
      <c r="T445" s="302"/>
      <c r="U445" s="302"/>
      <c r="V445" s="302"/>
      <c r="W445" s="302"/>
      <c r="X445" s="302"/>
      <c r="Y445" s="302"/>
      <c r="Z445" s="302"/>
      <c r="AA445" s="302"/>
    </row>
    <row r="446" spans="1:27" s="220" customFormat="1">
      <c r="A446" s="442"/>
      <c r="B446" s="12"/>
      <c r="C446" s="12"/>
      <c r="D446" s="260" t="s">
        <v>25838</v>
      </c>
      <c r="E446" s="12"/>
      <c r="F446" s="221">
        <v>2.2999999999999998</v>
      </c>
      <c r="G446" s="216" t="s">
        <v>25759</v>
      </c>
      <c r="H446" s="233">
        <v>0.2</v>
      </c>
      <c r="I446" s="216" t="s">
        <v>25759</v>
      </c>
      <c r="J446" s="216"/>
      <c r="K446" s="216" t="s">
        <v>25759</v>
      </c>
      <c r="L446" s="216">
        <v>2</v>
      </c>
      <c r="M446" s="217" t="s">
        <v>44</v>
      </c>
      <c r="N446" s="443">
        <f t="shared" si="101"/>
        <v>0.92</v>
      </c>
      <c r="O446" s="302"/>
      <c r="P446" s="408"/>
      <c r="Q446" s="409"/>
      <c r="R446" s="89"/>
      <c r="S446" s="302"/>
      <c r="T446" s="302"/>
      <c r="U446" s="302"/>
      <c r="V446" s="302"/>
      <c r="W446" s="302"/>
      <c r="X446" s="302"/>
      <c r="Y446" s="302"/>
      <c r="Z446" s="302"/>
      <c r="AA446" s="302"/>
    </row>
    <row r="447" spans="1:27" s="220" customFormat="1">
      <c r="A447" s="442"/>
      <c r="B447" s="12"/>
      <c r="C447" s="12"/>
      <c r="D447" s="260"/>
      <c r="E447" s="12"/>
      <c r="F447" s="221">
        <v>1.7</v>
      </c>
      <c r="G447" s="216" t="s">
        <v>25759</v>
      </c>
      <c r="H447" s="233">
        <v>0.2</v>
      </c>
      <c r="I447" s="216" t="s">
        <v>25759</v>
      </c>
      <c r="J447" s="216"/>
      <c r="K447" s="216" t="s">
        <v>25759</v>
      </c>
      <c r="L447" s="216"/>
      <c r="M447" s="217" t="s">
        <v>44</v>
      </c>
      <c r="N447" s="443">
        <f t="shared" si="101"/>
        <v>0.34</v>
      </c>
      <c r="O447" s="302"/>
      <c r="P447" s="408"/>
      <c r="Q447" s="409"/>
      <c r="R447" s="89"/>
      <c r="S447" s="302"/>
      <c r="T447" s="302"/>
      <c r="U447" s="302"/>
      <c r="V447" s="302"/>
      <c r="W447" s="302"/>
      <c r="X447" s="302"/>
      <c r="Y447" s="302"/>
      <c r="Z447" s="302"/>
      <c r="AA447" s="302"/>
    </row>
    <row r="448" spans="1:27" s="220" customFormat="1">
      <c r="A448" s="442"/>
      <c r="B448" s="12"/>
      <c r="C448" s="12"/>
      <c r="D448" s="260" t="s">
        <v>25844</v>
      </c>
      <c r="E448" s="12"/>
      <c r="F448" s="221">
        <v>7.2</v>
      </c>
      <c r="G448" s="216" t="s">
        <v>25759</v>
      </c>
      <c r="H448" s="233">
        <v>0.2</v>
      </c>
      <c r="I448" s="216" t="s">
        <v>25759</v>
      </c>
      <c r="J448" s="216"/>
      <c r="K448" s="216" t="s">
        <v>25759</v>
      </c>
      <c r="L448" s="216"/>
      <c r="M448" s="217" t="s">
        <v>44</v>
      </c>
      <c r="N448" s="443">
        <f t="shared" si="101"/>
        <v>1.44</v>
      </c>
      <c r="O448" s="302"/>
      <c r="P448" s="408"/>
      <c r="Q448" s="409"/>
      <c r="R448" s="89"/>
      <c r="S448" s="302"/>
      <c r="T448" s="302"/>
      <c r="U448" s="302"/>
      <c r="V448" s="302"/>
      <c r="W448" s="302"/>
      <c r="X448" s="302"/>
      <c r="Y448" s="302"/>
      <c r="Z448" s="302"/>
      <c r="AA448" s="302"/>
    </row>
    <row r="449" spans="1:27" s="220" customFormat="1">
      <c r="A449" s="442"/>
      <c r="B449" s="12"/>
      <c r="C449" s="12"/>
      <c r="D449" s="260"/>
      <c r="E449" s="12"/>
      <c r="F449" s="221">
        <v>2</v>
      </c>
      <c r="G449" s="216" t="s">
        <v>25759</v>
      </c>
      <c r="H449" s="233">
        <v>0.2</v>
      </c>
      <c r="I449" s="216" t="s">
        <v>25759</v>
      </c>
      <c r="J449" s="216"/>
      <c r="K449" s="216" t="s">
        <v>25759</v>
      </c>
      <c r="L449" s="216"/>
      <c r="M449" s="217" t="s">
        <v>44</v>
      </c>
      <c r="N449" s="443">
        <f t="shared" si="101"/>
        <v>0.4</v>
      </c>
      <c r="O449" s="302"/>
      <c r="P449" s="408"/>
      <c r="Q449" s="409"/>
      <c r="R449" s="89"/>
      <c r="S449" s="302"/>
      <c r="T449" s="302"/>
      <c r="U449" s="302"/>
      <c r="V449" s="302"/>
      <c r="W449" s="302"/>
      <c r="X449" s="302"/>
      <c r="Y449" s="302"/>
      <c r="Z449" s="302"/>
      <c r="AA449" s="302"/>
    </row>
    <row r="450" spans="1:27" s="299" customFormat="1">
      <c r="A450" s="442"/>
      <c r="B450" s="12"/>
      <c r="C450" s="12"/>
      <c r="D450" s="260"/>
      <c r="E450" s="12"/>
      <c r="F450" s="221"/>
      <c r="G450" s="216"/>
      <c r="H450" s="233"/>
      <c r="I450" s="216"/>
      <c r="J450" s="216"/>
      <c r="K450" s="216"/>
      <c r="L450" s="216"/>
      <c r="M450" s="217"/>
      <c r="N450" s="443"/>
      <c r="O450" s="302"/>
      <c r="P450" s="408"/>
      <c r="Q450" s="409"/>
      <c r="R450" s="89"/>
      <c r="S450" s="302"/>
      <c r="T450" s="302"/>
      <c r="U450" s="302"/>
      <c r="V450" s="302"/>
      <c r="W450" s="302"/>
      <c r="X450" s="302"/>
      <c r="Y450" s="302"/>
      <c r="Z450" s="302"/>
      <c r="AA450" s="302"/>
    </row>
    <row r="451" spans="1:27" s="299" customFormat="1">
      <c r="A451" s="442"/>
      <c r="B451" s="12"/>
      <c r="C451" s="12"/>
      <c r="D451" s="261" t="s">
        <v>25971</v>
      </c>
      <c r="E451" s="12"/>
      <c r="F451" s="221">
        <v>0.7</v>
      </c>
      <c r="G451" s="216" t="s">
        <v>25759</v>
      </c>
      <c r="H451" s="233">
        <v>0.7</v>
      </c>
      <c r="I451" s="216" t="s">
        <v>25759</v>
      </c>
      <c r="J451" s="216"/>
      <c r="K451" s="216" t="s">
        <v>25759</v>
      </c>
      <c r="L451" s="216">
        <v>3</v>
      </c>
      <c r="M451" s="217" t="s">
        <v>44</v>
      </c>
      <c r="N451" s="443">
        <f t="shared" ref="N451" si="104">TRUNC((PRODUCT(F451:L451)),2)</f>
        <v>1.47</v>
      </c>
      <c r="O451" s="302"/>
      <c r="P451" s="408"/>
      <c r="Q451" s="409"/>
      <c r="R451" s="89"/>
      <c r="S451" s="302"/>
      <c r="T451" s="302"/>
      <c r="U451" s="302"/>
      <c r="V451" s="302"/>
      <c r="W451" s="302"/>
      <c r="X451" s="302"/>
      <c r="Y451" s="302"/>
      <c r="Z451" s="302"/>
      <c r="AA451" s="302"/>
    </row>
    <row r="452" spans="1:27">
      <c r="A452" s="442"/>
      <c r="B452" s="12"/>
      <c r="C452" s="12"/>
      <c r="D452" s="215" t="str">
        <f>"Total item "&amp;A416</f>
        <v>Total item 4.2.1</v>
      </c>
      <c r="E452" s="12"/>
      <c r="F452" s="221"/>
      <c r="G452" s="216"/>
      <c r="H452" s="231"/>
      <c r="I452" s="213"/>
      <c r="J452" s="231"/>
      <c r="K452" s="213"/>
      <c r="L452" s="212" t="s">
        <v>23</v>
      </c>
      <c r="M452" s="213" t="s">
        <v>44</v>
      </c>
      <c r="N452" s="444">
        <f>+SUM(N418:N451)</f>
        <v>26.6</v>
      </c>
    </row>
    <row r="453" spans="1:27" ht="33.75">
      <c r="A453" s="457" t="s">
        <v>18214</v>
      </c>
      <c r="B453" s="12" t="s">
        <v>18406</v>
      </c>
      <c r="C453" s="222">
        <v>104488</v>
      </c>
      <c r="D453" s="14" t="s">
        <v>32</v>
      </c>
      <c r="E453" s="13" t="str">
        <f>+VLOOKUP(D453,TABELA!$B$1:$D$8000,2,FALSE)</f>
        <v>M3</v>
      </c>
      <c r="F453" s="33"/>
      <c r="G453" s="16"/>
      <c r="H453" s="28"/>
      <c r="I453" s="16"/>
      <c r="J453" s="16"/>
      <c r="K453" s="16"/>
      <c r="L453" s="16"/>
      <c r="M453" s="16"/>
      <c r="N453" s="455"/>
      <c r="O453" s="303">
        <f>+N499</f>
        <v>6.76</v>
      </c>
      <c r="P453" s="328">
        <f>+VLOOKUP(D453,TABELA!$B$1:$D$8000,3,FALSE)</f>
        <v>2599.14</v>
      </c>
      <c r="Q453" s="329">
        <f>+VLOOKUP(D453,TABELA!$B$1:$F$8000,5,FALSE)</f>
        <v>2658.99</v>
      </c>
      <c r="S453" s="410">
        <f>TRUNC(P453*$S$10,2)</f>
        <v>3339.37</v>
      </c>
      <c r="T453" s="410">
        <f>TRUNC(Q453*$T$10,2)</f>
        <v>3253.27</v>
      </c>
      <c r="V453" s="410">
        <f>TRUNC(O453*S453,2)</f>
        <v>22574.14</v>
      </c>
      <c r="W453" s="410">
        <f>TRUNC(O453*T453,2)</f>
        <v>21992.1</v>
      </c>
    </row>
    <row r="454" spans="1:27">
      <c r="A454" s="442"/>
      <c r="B454" s="12"/>
      <c r="C454" s="12"/>
      <c r="D454" s="261" t="s">
        <v>25831</v>
      </c>
      <c r="E454" s="13"/>
      <c r="F454" s="33"/>
      <c r="G454" s="216"/>
      <c r="H454" s="231"/>
      <c r="I454" s="217"/>
      <c r="J454" s="216"/>
      <c r="K454" s="217"/>
      <c r="L454" s="216"/>
      <c r="M454" s="217"/>
      <c r="N454" s="443"/>
    </row>
    <row r="455" spans="1:27">
      <c r="A455" s="442"/>
      <c r="B455" s="12"/>
      <c r="C455" s="12"/>
      <c r="D455" s="260" t="s">
        <v>25917</v>
      </c>
      <c r="E455" s="13"/>
      <c r="F455" s="169">
        <v>0.5</v>
      </c>
      <c r="G455" s="216" t="s">
        <v>25759</v>
      </c>
      <c r="H455" s="233">
        <v>0.5</v>
      </c>
      <c r="I455" s="217" t="s">
        <v>25759</v>
      </c>
      <c r="J455" s="216">
        <v>0.3</v>
      </c>
      <c r="K455" s="217" t="s">
        <v>25759</v>
      </c>
      <c r="L455" s="216">
        <v>4</v>
      </c>
      <c r="M455" s="217" t="s">
        <v>44</v>
      </c>
      <c r="N455" s="443">
        <f t="shared" ref="N455:N466" si="105">TRUNC((PRODUCT(F455:L455)),2)</f>
        <v>0.3</v>
      </c>
    </row>
    <row r="456" spans="1:27" s="220" customFormat="1">
      <c r="A456" s="442"/>
      <c r="B456" s="12"/>
      <c r="C456" s="12"/>
      <c r="D456" s="260" t="s">
        <v>25918</v>
      </c>
      <c r="E456" s="12"/>
      <c r="F456" s="124">
        <v>0.5</v>
      </c>
      <c r="G456" s="216" t="s">
        <v>25759</v>
      </c>
      <c r="H456" s="233">
        <v>0.5</v>
      </c>
      <c r="I456" s="217" t="s">
        <v>25759</v>
      </c>
      <c r="J456" s="216">
        <v>0.3</v>
      </c>
      <c r="K456" s="217" t="s">
        <v>25759</v>
      </c>
      <c r="L456" s="216">
        <v>4</v>
      </c>
      <c r="M456" s="217" t="s">
        <v>44</v>
      </c>
      <c r="N456" s="443">
        <f t="shared" si="105"/>
        <v>0.3</v>
      </c>
      <c r="O456" s="302"/>
      <c r="P456" s="408"/>
      <c r="Q456" s="409"/>
      <c r="R456" s="89"/>
      <c r="S456" s="302"/>
      <c r="T456" s="302"/>
      <c r="U456" s="302"/>
      <c r="V456" s="302"/>
      <c r="W456" s="302"/>
      <c r="X456" s="302"/>
      <c r="Y456" s="302"/>
      <c r="Z456" s="302"/>
      <c r="AA456" s="302"/>
    </row>
    <row r="457" spans="1:27" s="220" customFormat="1">
      <c r="A457" s="442"/>
      <c r="B457" s="12"/>
      <c r="C457" s="12"/>
      <c r="D457" s="260" t="s">
        <v>25832</v>
      </c>
      <c r="E457" s="12"/>
      <c r="F457" s="169">
        <v>0.8</v>
      </c>
      <c r="G457" s="216" t="s">
        <v>25759</v>
      </c>
      <c r="H457" s="233">
        <v>0.8</v>
      </c>
      <c r="I457" s="217" t="s">
        <v>25759</v>
      </c>
      <c r="J457" s="216">
        <f>1-0.45</f>
        <v>0.55000000000000004</v>
      </c>
      <c r="K457" s="217" t="s">
        <v>25759</v>
      </c>
      <c r="L457" s="216">
        <v>3</v>
      </c>
      <c r="M457" s="217" t="s">
        <v>44</v>
      </c>
      <c r="N457" s="443">
        <f t="shared" si="105"/>
        <v>1.05</v>
      </c>
      <c r="O457" s="302"/>
      <c r="P457" s="408"/>
      <c r="Q457" s="409"/>
      <c r="R457" s="89"/>
      <c r="S457" s="302"/>
      <c r="T457" s="302"/>
      <c r="U457" s="302"/>
      <c r="V457" s="302"/>
      <c r="W457" s="302"/>
      <c r="X457" s="302"/>
      <c r="Y457" s="302"/>
      <c r="Z457" s="302"/>
      <c r="AA457" s="302"/>
    </row>
    <row r="458" spans="1:27" s="220" customFormat="1">
      <c r="A458" s="442"/>
      <c r="B458" s="12"/>
      <c r="C458" s="12"/>
      <c r="D458" s="260" t="s">
        <v>25841</v>
      </c>
      <c r="E458" s="12"/>
      <c r="F458" s="124">
        <v>0.5</v>
      </c>
      <c r="G458" s="216" t="s">
        <v>25759</v>
      </c>
      <c r="H458" s="233">
        <v>0.5</v>
      </c>
      <c r="I458" s="217" t="s">
        <v>25759</v>
      </c>
      <c r="J458" s="216">
        <v>0.35</v>
      </c>
      <c r="K458" s="217" t="s">
        <v>25759</v>
      </c>
      <c r="L458" s="216">
        <v>2</v>
      </c>
      <c r="M458" s="217" t="s">
        <v>44</v>
      </c>
      <c r="N458" s="443">
        <f t="shared" si="105"/>
        <v>0.17</v>
      </c>
      <c r="O458" s="302"/>
      <c r="P458" s="408"/>
      <c r="Q458" s="409"/>
      <c r="R458" s="89"/>
      <c r="S458" s="302"/>
      <c r="T458" s="302"/>
      <c r="U458" s="302"/>
      <c r="V458" s="302"/>
      <c r="W458" s="302"/>
      <c r="X458" s="302"/>
      <c r="Y458" s="302"/>
      <c r="Z458" s="302"/>
      <c r="AA458" s="302"/>
    </row>
    <row r="459" spans="1:27" s="220" customFormat="1">
      <c r="A459" s="442"/>
      <c r="B459" s="12"/>
      <c r="C459" s="12"/>
      <c r="D459" s="260" t="s">
        <v>25833</v>
      </c>
      <c r="E459" s="12"/>
      <c r="F459" s="124">
        <v>0.5</v>
      </c>
      <c r="G459" s="216" t="s">
        <v>25759</v>
      </c>
      <c r="H459" s="233">
        <v>0.5</v>
      </c>
      <c r="I459" s="217" t="s">
        <v>25759</v>
      </c>
      <c r="J459" s="216">
        <v>0.35</v>
      </c>
      <c r="K459" s="217" t="s">
        <v>25759</v>
      </c>
      <c r="L459" s="216">
        <v>2</v>
      </c>
      <c r="M459" s="217" t="s">
        <v>44</v>
      </c>
      <c r="N459" s="443">
        <f t="shared" si="105"/>
        <v>0.17</v>
      </c>
      <c r="O459" s="302"/>
      <c r="P459" s="408"/>
      <c r="Q459" s="409"/>
      <c r="R459" s="89"/>
      <c r="S459" s="302"/>
      <c r="T459" s="302"/>
      <c r="U459" s="302"/>
      <c r="V459" s="302"/>
      <c r="W459" s="302"/>
      <c r="X459" s="302"/>
      <c r="Y459" s="302"/>
      <c r="Z459" s="302"/>
      <c r="AA459" s="302"/>
    </row>
    <row r="460" spans="1:27" s="220" customFormat="1">
      <c r="A460" s="442"/>
      <c r="B460" s="12"/>
      <c r="C460" s="12"/>
      <c r="D460" s="260" t="s">
        <v>25834</v>
      </c>
      <c r="E460" s="12"/>
      <c r="F460" s="124">
        <v>0.5</v>
      </c>
      <c r="G460" s="216" t="s">
        <v>25759</v>
      </c>
      <c r="H460" s="233">
        <v>0.5</v>
      </c>
      <c r="I460" s="217" t="s">
        <v>25759</v>
      </c>
      <c r="J460" s="216">
        <v>0.35</v>
      </c>
      <c r="K460" s="217" t="s">
        <v>25759</v>
      </c>
      <c r="L460" s="216">
        <v>6</v>
      </c>
      <c r="M460" s="217" t="s">
        <v>44</v>
      </c>
      <c r="N460" s="443">
        <f t="shared" si="105"/>
        <v>0.52</v>
      </c>
      <c r="O460" s="302"/>
      <c r="P460" s="408"/>
      <c r="Q460" s="409"/>
      <c r="R460" s="89"/>
      <c r="S460" s="302"/>
      <c r="T460" s="302"/>
      <c r="U460" s="302"/>
      <c r="V460" s="302"/>
      <c r="W460" s="302"/>
      <c r="X460" s="302"/>
      <c r="Y460" s="302"/>
      <c r="Z460" s="302"/>
      <c r="AA460" s="302"/>
    </row>
    <row r="461" spans="1:27" s="220" customFormat="1">
      <c r="A461" s="442"/>
      <c r="B461" s="12"/>
      <c r="C461" s="12"/>
      <c r="D461" s="260" t="s">
        <v>25769</v>
      </c>
      <c r="E461" s="12"/>
      <c r="F461" s="169">
        <v>0.5</v>
      </c>
      <c r="G461" s="216" t="s">
        <v>25759</v>
      </c>
      <c r="H461" s="233">
        <v>0.5</v>
      </c>
      <c r="I461" s="217" t="s">
        <v>25759</v>
      </c>
      <c r="J461" s="216">
        <v>0.35</v>
      </c>
      <c r="K461" s="217" t="s">
        <v>25759</v>
      </c>
      <c r="L461" s="216">
        <v>1</v>
      </c>
      <c r="M461" s="217" t="s">
        <v>44</v>
      </c>
      <c r="N461" s="443">
        <f t="shared" si="105"/>
        <v>0.08</v>
      </c>
      <c r="O461" s="302"/>
      <c r="P461" s="408"/>
      <c r="Q461" s="409"/>
      <c r="R461" s="89"/>
      <c r="S461" s="302"/>
      <c r="T461" s="302"/>
      <c r="U461" s="302"/>
      <c r="V461" s="302"/>
      <c r="W461" s="302"/>
      <c r="X461" s="302"/>
      <c r="Y461" s="302"/>
      <c r="Z461" s="302"/>
      <c r="AA461" s="302"/>
    </row>
    <row r="462" spans="1:27" s="220" customFormat="1">
      <c r="A462" s="442"/>
      <c r="B462" s="12"/>
      <c r="C462" s="12"/>
      <c r="D462" s="260" t="s">
        <v>25835</v>
      </c>
      <c r="E462" s="12"/>
      <c r="F462" s="124">
        <v>0.5</v>
      </c>
      <c r="G462" s="216" t="s">
        <v>25759</v>
      </c>
      <c r="H462" s="233">
        <v>0.5</v>
      </c>
      <c r="I462" s="217" t="s">
        <v>25759</v>
      </c>
      <c r="J462" s="216">
        <v>0.35</v>
      </c>
      <c r="K462" s="217" t="s">
        <v>25759</v>
      </c>
      <c r="L462" s="216">
        <v>1</v>
      </c>
      <c r="M462" s="217" t="s">
        <v>44</v>
      </c>
      <c r="N462" s="443">
        <f t="shared" si="105"/>
        <v>0.08</v>
      </c>
      <c r="O462" s="302"/>
      <c r="P462" s="408"/>
      <c r="Q462" s="409"/>
      <c r="R462" s="89"/>
      <c r="S462" s="302"/>
      <c r="T462" s="302"/>
      <c r="U462" s="302"/>
      <c r="V462" s="302"/>
      <c r="W462" s="302"/>
      <c r="X462" s="302"/>
      <c r="Y462" s="302"/>
      <c r="Z462" s="302"/>
      <c r="AA462" s="302"/>
    </row>
    <row r="463" spans="1:27" s="220" customFormat="1">
      <c r="A463" s="442"/>
      <c r="B463" s="12"/>
      <c r="C463" s="12"/>
      <c r="D463" s="260" t="s">
        <v>25836</v>
      </c>
      <c r="E463" s="12"/>
      <c r="F463" s="124">
        <v>0.5</v>
      </c>
      <c r="G463" s="216" t="s">
        <v>25759</v>
      </c>
      <c r="H463" s="233">
        <v>0.5</v>
      </c>
      <c r="I463" s="217" t="s">
        <v>25759</v>
      </c>
      <c r="J463" s="216">
        <v>0.35</v>
      </c>
      <c r="K463" s="217" t="s">
        <v>25759</v>
      </c>
      <c r="L463" s="216">
        <v>2</v>
      </c>
      <c r="M463" s="217" t="s">
        <v>44</v>
      </c>
      <c r="N463" s="443">
        <f t="shared" si="105"/>
        <v>0.17</v>
      </c>
      <c r="O463" s="302"/>
      <c r="P463" s="408"/>
      <c r="Q463" s="409"/>
      <c r="R463" s="89"/>
      <c r="S463" s="302"/>
      <c r="T463" s="302"/>
      <c r="U463" s="302"/>
      <c r="V463" s="302"/>
      <c r="W463" s="302"/>
      <c r="X463" s="302"/>
      <c r="Y463" s="302"/>
      <c r="Z463" s="302"/>
      <c r="AA463" s="302"/>
    </row>
    <row r="464" spans="1:27" s="220" customFormat="1">
      <c r="A464" s="442"/>
      <c r="B464" s="12"/>
      <c r="C464" s="12"/>
      <c r="D464" s="260" t="s">
        <v>25837</v>
      </c>
      <c r="E464" s="12"/>
      <c r="F464" s="124">
        <v>0.5</v>
      </c>
      <c r="G464" s="216" t="s">
        <v>25759</v>
      </c>
      <c r="H464" s="233">
        <v>0.5</v>
      </c>
      <c r="I464" s="217" t="s">
        <v>25759</v>
      </c>
      <c r="J464" s="216">
        <v>0.35</v>
      </c>
      <c r="K464" s="217" t="s">
        <v>25759</v>
      </c>
      <c r="L464" s="216">
        <v>2</v>
      </c>
      <c r="M464" s="217" t="s">
        <v>44</v>
      </c>
      <c r="N464" s="443">
        <f t="shared" si="105"/>
        <v>0.17</v>
      </c>
      <c r="O464" s="302"/>
      <c r="P464" s="408"/>
      <c r="Q464" s="409"/>
      <c r="R464" s="89"/>
      <c r="S464" s="302"/>
      <c r="T464" s="302"/>
      <c r="U464" s="302"/>
      <c r="V464" s="302"/>
      <c r="W464" s="302"/>
      <c r="X464" s="302"/>
      <c r="Y464" s="302"/>
      <c r="Z464" s="302"/>
      <c r="AA464" s="302"/>
    </row>
    <row r="465" spans="1:27" s="220" customFormat="1">
      <c r="A465" s="442"/>
      <c r="B465" s="12"/>
      <c r="C465" s="12"/>
      <c r="D465" s="260" t="s">
        <v>25838</v>
      </c>
      <c r="E465" s="12"/>
      <c r="F465" s="124">
        <v>0.5</v>
      </c>
      <c r="G465" s="216" t="s">
        <v>25759</v>
      </c>
      <c r="H465" s="233">
        <v>0.5</v>
      </c>
      <c r="I465" s="217" t="s">
        <v>25759</v>
      </c>
      <c r="J465" s="216">
        <v>0.35</v>
      </c>
      <c r="K465" s="217" t="s">
        <v>25759</v>
      </c>
      <c r="L465" s="216">
        <v>2</v>
      </c>
      <c r="M465" s="217" t="s">
        <v>44</v>
      </c>
      <c r="N465" s="443">
        <f t="shared" si="105"/>
        <v>0.17</v>
      </c>
      <c r="O465" s="302"/>
      <c r="P465" s="408"/>
      <c r="Q465" s="409"/>
      <c r="R465" s="89"/>
      <c r="S465" s="302"/>
      <c r="T465" s="302"/>
      <c r="U465" s="302"/>
      <c r="V465" s="302"/>
      <c r="W465" s="302"/>
      <c r="X465" s="302"/>
      <c r="Y465" s="302"/>
      <c r="Z465" s="302"/>
      <c r="AA465" s="302"/>
    </row>
    <row r="466" spans="1:27" s="220" customFormat="1">
      <c r="A466" s="442"/>
      <c r="B466" s="12"/>
      <c r="C466" s="12"/>
      <c r="D466" s="260" t="s">
        <v>25839</v>
      </c>
      <c r="E466" s="12"/>
      <c r="F466" s="124">
        <v>0.5</v>
      </c>
      <c r="G466" s="216" t="s">
        <v>25759</v>
      </c>
      <c r="H466" s="233">
        <v>0.5</v>
      </c>
      <c r="I466" s="217" t="s">
        <v>25759</v>
      </c>
      <c r="J466" s="216">
        <v>0.35</v>
      </c>
      <c r="K466" s="217" t="s">
        <v>25759</v>
      </c>
      <c r="L466" s="216">
        <v>3</v>
      </c>
      <c r="M466" s="217" t="s">
        <v>44</v>
      </c>
      <c r="N466" s="443">
        <f t="shared" si="105"/>
        <v>0.26</v>
      </c>
      <c r="O466" s="302"/>
      <c r="P466" s="408"/>
      <c r="Q466" s="409"/>
      <c r="R466" s="89"/>
      <c r="S466" s="302"/>
      <c r="T466" s="302"/>
      <c r="U466" s="302"/>
      <c r="V466" s="302"/>
      <c r="W466" s="302"/>
      <c r="X466" s="302"/>
      <c r="Y466" s="302"/>
      <c r="Z466" s="302"/>
      <c r="AA466" s="302"/>
    </row>
    <row r="467" spans="1:27" s="220" customFormat="1">
      <c r="A467" s="442"/>
      <c r="B467" s="12"/>
      <c r="C467" s="12"/>
      <c r="D467" s="261" t="s">
        <v>25847</v>
      </c>
      <c r="E467" s="13"/>
      <c r="F467" s="169"/>
      <c r="G467" s="216"/>
      <c r="H467" s="233"/>
      <c r="I467" s="216"/>
      <c r="J467" s="216"/>
      <c r="K467" s="216"/>
      <c r="L467" s="216"/>
      <c r="M467" s="217"/>
      <c r="N467" s="443"/>
      <c r="O467" s="302"/>
      <c r="P467" s="408"/>
      <c r="Q467" s="409"/>
      <c r="R467" s="89"/>
      <c r="S467" s="302"/>
      <c r="T467" s="302"/>
      <c r="U467" s="302"/>
      <c r="V467" s="302"/>
      <c r="W467" s="302"/>
      <c r="X467" s="302"/>
      <c r="Y467" s="302"/>
      <c r="Z467" s="302"/>
      <c r="AA467" s="302"/>
    </row>
    <row r="468" spans="1:27" s="220" customFormat="1">
      <c r="A468" s="442"/>
      <c r="B468" s="12"/>
      <c r="C468" s="12"/>
      <c r="D468" s="260" t="s">
        <v>25832</v>
      </c>
      <c r="E468" s="12"/>
      <c r="F468" s="169">
        <v>0.3</v>
      </c>
      <c r="G468" s="216" t="s">
        <v>25759</v>
      </c>
      <c r="H468" s="233">
        <v>0.3</v>
      </c>
      <c r="I468" s="217" t="s">
        <v>25759</v>
      </c>
      <c r="J468" s="216">
        <v>0.45</v>
      </c>
      <c r="K468" s="217" t="s">
        <v>25759</v>
      </c>
      <c r="L468" s="216">
        <v>2</v>
      </c>
      <c r="M468" s="217" t="s">
        <v>44</v>
      </c>
      <c r="N468" s="443">
        <f t="shared" ref="N468:N478" si="106">TRUNC((PRODUCT(F468:L468)),2)</f>
        <v>0.08</v>
      </c>
      <c r="O468" s="302"/>
      <c r="P468" s="408"/>
      <c r="Q468" s="409"/>
      <c r="R468" s="89"/>
      <c r="S468" s="302"/>
      <c r="T468" s="302"/>
      <c r="U468" s="302"/>
      <c r="V468" s="302"/>
      <c r="W468" s="302"/>
      <c r="X468" s="302"/>
      <c r="Y468" s="302"/>
      <c r="Z468" s="302"/>
      <c r="AA468" s="302"/>
    </row>
    <row r="469" spans="1:27" s="220" customFormat="1">
      <c r="A469" s="442"/>
      <c r="B469" s="12"/>
      <c r="C469" s="12"/>
      <c r="D469" s="260" t="s">
        <v>25832</v>
      </c>
      <c r="E469" s="12"/>
      <c r="F469" s="169">
        <v>0.3</v>
      </c>
      <c r="G469" s="216" t="s">
        <v>25759</v>
      </c>
      <c r="H469" s="233">
        <v>0.1</v>
      </c>
      <c r="I469" s="217" t="s">
        <v>25759</v>
      </c>
      <c r="J469" s="216">
        <v>0.45</v>
      </c>
      <c r="K469" s="217" t="s">
        <v>25759</v>
      </c>
      <c r="L469" s="216">
        <v>1</v>
      </c>
      <c r="M469" s="217" t="s">
        <v>44</v>
      </c>
      <c r="N469" s="443">
        <f t="shared" ref="N469:N470" si="107">TRUNC((PRODUCT(F469:L469)),2)</f>
        <v>0.01</v>
      </c>
      <c r="O469" s="302"/>
      <c r="P469" s="408"/>
      <c r="Q469" s="409"/>
      <c r="R469" s="89"/>
      <c r="S469" s="302"/>
      <c r="T469" s="302"/>
      <c r="U469" s="302"/>
      <c r="V469" s="302"/>
      <c r="W469" s="302"/>
      <c r="X469" s="302"/>
      <c r="Y469" s="302"/>
      <c r="Z469" s="302"/>
      <c r="AA469" s="302"/>
    </row>
    <row r="470" spans="1:27" s="220" customFormat="1">
      <c r="A470" s="442"/>
      <c r="B470" s="12"/>
      <c r="C470" s="12"/>
      <c r="D470" s="260" t="s">
        <v>25841</v>
      </c>
      <c r="E470" s="12"/>
      <c r="F470" s="124">
        <v>0.2</v>
      </c>
      <c r="G470" s="216" t="s">
        <v>25759</v>
      </c>
      <c r="H470" s="233">
        <v>0.1</v>
      </c>
      <c r="I470" s="217" t="s">
        <v>25759</v>
      </c>
      <c r="J470" s="216">
        <v>0.45</v>
      </c>
      <c r="K470" s="217" t="s">
        <v>25759</v>
      </c>
      <c r="L470" s="216">
        <v>2</v>
      </c>
      <c r="M470" s="217" t="s">
        <v>44</v>
      </c>
      <c r="N470" s="443">
        <f t="shared" si="107"/>
        <v>0.01</v>
      </c>
      <c r="O470" s="302"/>
      <c r="P470" s="408"/>
      <c r="Q470" s="409"/>
      <c r="R470" s="89"/>
      <c r="S470" s="302"/>
      <c r="T470" s="302"/>
      <c r="U470" s="302"/>
      <c r="V470" s="302"/>
      <c r="W470" s="302"/>
      <c r="X470" s="302"/>
      <c r="Y470" s="302"/>
      <c r="Z470" s="302"/>
      <c r="AA470" s="302"/>
    </row>
    <row r="471" spans="1:27" s="220" customFormat="1">
      <c r="A471" s="442"/>
      <c r="B471" s="12"/>
      <c r="C471" s="12"/>
      <c r="D471" s="260" t="s">
        <v>25833</v>
      </c>
      <c r="E471" s="12"/>
      <c r="F471" s="233">
        <v>0.2</v>
      </c>
      <c r="G471" s="216" t="s">
        <v>25759</v>
      </c>
      <c r="H471" s="233">
        <v>0.1</v>
      </c>
      <c r="I471" s="217" t="s">
        <v>25759</v>
      </c>
      <c r="J471" s="216">
        <v>0.45</v>
      </c>
      <c r="K471" s="217" t="s">
        <v>25759</v>
      </c>
      <c r="L471" s="216">
        <v>2</v>
      </c>
      <c r="M471" s="217" t="s">
        <v>44</v>
      </c>
      <c r="N471" s="443">
        <f t="shared" si="106"/>
        <v>0.01</v>
      </c>
      <c r="O471" s="302"/>
      <c r="P471" s="408"/>
      <c r="Q471" s="409"/>
      <c r="R471" s="89"/>
      <c r="S471" s="302"/>
      <c r="T471" s="302"/>
      <c r="U471" s="302"/>
      <c r="V471" s="302"/>
      <c r="W471" s="302"/>
      <c r="X471" s="302"/>
      <c r="Y471" s="302"/>
      <c r="Z471" s="302"/>
      <c r="AA471" s="302"/>
    </row>
    <row r="472" spans="1:27" s="220" customFormat="1">
      <c r="A472" s="442"/>
      <c r="B472" s="12"/>
      <c r="C472" s="12"/>
      <c r="D472" s="260" t="s">
        <v>25834</v>
      </c>
      <c r="E472" s="12"/>
      <c r="F472" s="233">
        <v>0.2</v>
      </c>
      <c r="G472" s="216" t="s">
        <v>25759</v>
      </c>
      <c r="H472" s="233">
        <v>0.1</v>
      </c>
      <c r="I472" s="217" t="s">
        <v>25759</v>
      </c>
      <c r="J472" s="216">
        <v>0.45</v>
      </c>
      <c r="K472" s="217" t="s">
        <v>25759</v>
      </c>
      <c r="L472" s="216">
        <v>6</v>
      </c>
      <c r="M472" s="217" t="s">
        <v>44</v>
      </c>
      <c r="N472" s="443">
        <f t="shared" si="106"/>
        <v>0.05</v>
      </c>
      <c r="O472" s="302"/>
      <c r="P472" s="408"/>
      <c r="Q472" s="409"/>
      <c r="R472" s="89"/>
      <c r="S472" s="302"/>
      <c r="T472" s="302"/>
      <c r="U472" s="302"/>
      <c r="V472" s="302"/>
      <c r="W472" s="302"/>
      <c r="X472" s="302"/>
      <c r="Y472" s="302"/>
      <c r="Z472" s="302"/>
      <c r="AA472" s="302"/>
    </row>
    <row r="473" spans="1:27" s="220" customFormat="1">
      <c r="A473" s="442"/>
      <c r="B473" s="12"/>
      <c r="C473" s="12"/>
      <c r="D473" s="260" t="s">
        <v>25769</v>
      </c>
      <c r="E473" s="12"/>
      <c r="F473" s="233">
        <v>0.2</v>
      </c>
      <c r="G473" s="216" t="s">
        <v>25759</v>
      </c>
      <c r="H473" s="233">
        <v>0.1</v>
      </c>
      <c r="I473" s="217" t="s">
        <v>25759</v>
      </c>
      <c r="J473" s="216">
        <v>0.45</v>
      </c>
      <c r="K473" s="217" t="s">
        <v>25759</v>
      </c>
      <c r="L473" s="216">
        <v>1</v>
      </c>
      <c r="M473" s="217" t="s">
        <v>44</v>
      </c>
      <c r="N473" s="443">
        <f t="shared" si="106"/>
        <v>0</v>
      </c>
      <c r="O473" s="302"/>
      <c r="P473" s="408"/>
      <c r="Q473" s="409"/>
      <c r="R473" s="89"/>
      <c r="S473" s="302"/>
      <c r="T473" s="302"/>
      <c r="U473" s="302"/>
      <c r="V473" s="302"/>
      <c r="W473" s="302"/>
      <c r="X473" s="302"/>
      <c r="Y473" s="302"/>
      <c r="Z473" s="302"/>
      <c r="AA473" s="302"/>
    </row>
    <row r="474" spans="1:27" s="220" customFormat="1">
      <c r="A474" s="442"/>
      <c r="B474" s="12"/>
      <c r="C474" s="12"/>
      <c r="D474" s="260" t="s">
        <v>25835</v>
      </c>
      <c r="E474" s="12"/>
      <c r="F474" s="233">
        <v>0.2</v>
      </c>
      <c r="G474" s="216" t="s">
        <v>25759</v>
      </c>
      <c r="H474" s="233">
        <v>0.1</v>
      </c>
      <c r="I474" s="217" t="s">
        <v>25759</v>
      </c>
      <c r="J474" s="216">
        <v>0.45</v>
      </c>
      <c r="K474" s="217" t="s">
        <v>25759</v>
      </c>
      <c r="L474" s="216">
        <v>1</v>
      </c>
      <c r="M474" s="217" t="s">
        <v>44</v>
      </c>
      <c r="N474" s="443">
        <f t="shared" si="106"/>
        <v>0</v>
      </c>
      <c r="O474" s="302"/>
      <c r="P474" s="408"/>
      <c r="Q474" s="409"/>
      <c r="R474" s="89"/>
      <c r="S474" s="302"/>
      <c r="T474" s="302"/>
      <c r="U474" s="302"/>
      <c r="V474" s="302"/>
      <c r="W474" s="302"/>
      <c r="X474" s="302"/>
      <c r="Y474" s="302"/>
      <c r="Z474" s="302"/>
      <c r="AA474" s="302"/>
    </row>
    <row r="475" spans="1:27" s="220" customFormat="1">
      <c r="A475" s="442"/>
      <c r="B475" s="12"/>
      <c r="C475" s="12"/>
      <c r="D475" s="260" t="s">
        <v>25836</v>
      </c>
      <c r="E475" s="12"/>
      <c r="F475" s="233">
        <v>0.2</v>
      </c>
      <c r="G475" s="216" t="s">
        <v>25759</v>
      </c>
      <c r="H475" s="233">
        <v>0.1</v>
      </c>
      <c r="I475" s="217" t="s">
        <v>25759</v>
      </c>
      <c r="J475" s="216">
        <v>0.45</v>
      </c>
      <c r="K475" s="217" t="s">
        <v>25759</v>
      </c>
      <c r="L475" s="216">
        <v>2</v>
      </c>
      <c r="M475" s="217" t="s">
        <v>44</v>
      </c>
      <c r="N475" s="443">
        <f t="shared" si="106"/>
        <v>0.01</v>
      </c>
      <c r="O475" s="302"/>
      <c r="P475" s="408"/>
      <c r="Q475" s="409"/>
      <c r="R475" s="89"/>
      <c r="S475" s="302"/>
      <c r="T475" s="302"/>
      <c r="U475" s="302"/>
      <c r="V475" s="302"/>
      <c r="W475" s="302"/>
      <c r="X475" s="302"/>
      <c r="Y475" s="302"/>
      <c r="Z475" s="302"/>
      <c r="AA475" s="302"/>
    </row>
    <row r="476" spans="1:27" s="220" customFormat="1">
      <c r="A476" s="442"/>
      <c r="B476" s="12"/>
      <c r="C476" s="12"/>
      <c r="D476" s="260" t="s">
        <v>25837</v>
      </c>
      <c r="E476" s="12"/>
      <c r="F476" s="233">
        <v>0.2</v>
      </c>
      <c r="G476" s="216" t="s">
        <v>25759</v>
      </c>
      <c r="H476" s="233">
        <v>0.1</v>
      </c>
      <c r="I476" s="217" t="s">
        <v>25759</v>
      </c>
      <c r="J476" s="216">
        <v>0.45</v>
      </c>
      <c r="K476" s="217" t="s">
        <v>25759</v>
      </c>
      <c r="L476" s="216">
        <v>2</v>
      </c>
      <c r="M476" s="217" t="s">
        <v>44</v>
      </c>
      <c r="N476" s="443">
        <f t="shared" si="106"/>
        <v>0.01</v>
      </c>
      <c r="O476" s="302"/>
      <c r="P476" s="408"/>
      <c r="Q476" s="409"/>
      <c r="R476" s="89"/>
      <c r="S476" s="302"/>
      <c r="T476" s="302"/>
      <c r="U476" s="302"/>
      <c r="V476" s="302"/>
      <c r="W476" s="302"/>
      <c r="X476" s="302"/>
      <c r="Y476" s="302"/>
      <c r="Z476" s="302"/>
      <c r="AA476" s="302"/>
    </row>
    <row r="477" spans="1:27" s="220" customFormat="1">
      <c r="A477" s="442"/>
      <c r="B477" s="12"/>
      <c r="C477" s="12"/>
      <c r="D477" s="260" t="s">
        <v>25838</v>
      </c>
      <c r="E477" s="12"/>
      <c r="F477" s="233">
        <v>0.2</v>
      </c>
      <c r="G477" s="216" t="s">
        <v>25759</v>
      </c>
      <c r="H477" s="233">
        <v>0.1</v>
      </c>
      <c r="I477" s="217" t="s">
        <v>25759</v>
      </c>
      <c r="J477" s="216">
        <v>0.45</v>
      </c>
      <c r="K477" s="217" t="s">
        <v>25759</v>
      </c>
      <c r="L477" s="216">
        <v>2</v>
      </c>
      <c r="M477" s="217" t="s">
        <v>44</v>
      </c>
      <c r="N477" s="443">
        <f t="shared" si="106"/>
        <v>0.01</v>
      </c>
      <c r="O477" s="302"/>
      <c r="P477" s="408"/>
      <c r="Q477" s="409"/>
      <c r="R477" s="89"/>
      <c r="S477" s="302"/>
      <c r="T477" s="302"/>
      <c r="U477" s="302"/>
      <c r="V477" s="302"/>
      <c r="W477" s="302"/>
      <c r="X477" s="302"/>
      <c r="Y477" s="302"/>
      <c r="Z477" s="302"/>
      <c r="AA477" s="302"/>
    </row>
    <row r="478" spans="1:27" s="220" customFormat="1">
      <c r="A478" s="442"/>
      <c r="B478" s="12"/>
      <c r="C478" s="12"/>
      <c r="D478" s="260" t="s">
        <v>25839</v>
      </c>
      <c r="E478" s="12"/>
      <c r="F478" s="233">
        <v>0.2</v>
      </c>
      <c r="G478" s="216" t="s">
        <v>25759</v>
      </c>
      <c r="H478" s="233">
        <v>0.1</v>
      </c>
      <c r="I478" s="217" t="s">
        <v>25759</v>
      </c>
      <c r="J478" s="216">
        <v>0.45</v>
      </c>
      <c r="K478" s="217" t="s">
        <v>25759</v>
      </c>
      <c r="L478" s="216">
        <v>3</v>
      </c>
      <c r="M478" s="217" t="s">
        <v>44</v>
      </c>
      <c r="N478" s="443">
        <f t="shared" si="106"/>
        <v>0.02</v>
      </c>
      <c r="O478" s="302"/>
      <c r="P478" s="408"/>
      <c r="Q478" s="409"/>
      <c r="R478" s="89"/>
      <c r="S478" s="302"/>
      <c r="T478" s="302"/>
      <c r="U478" s="302"/>
      <c r="V478" s="302"/>
      <c r="W478" s="302"/>
      <c r="X478" s="302"/>
      <c r="Y478" s="302"/>
      <c r="Z478" s="302"/>
      <c r="AA478" s="302"/>
    </row>
    <row r="479" spans="1:27" s="220" customFormat="1">
      <c r="A479" s="442"/>
      <c r="B479" s="12"/>
      <c r="C479" s="12"/>
      <c r="D479" s="261" t="s">
        <v>25840</v>
      </c>
      <c r="E479" s="12"/>
      <c r="F479" s="221"/>
      <c r="G479" s="216"/>
      <c r="H479" s="233"/>
      <c r="I479" s="217"/>
      <c r="J479" s="216"/>
      <c r="K479" s="217"/>
      <c r="L479" s="216"/>
      <c r="M479" s="217"/>
      <c r="N479" s="443"/>
      <c r="O479" s="302"/>
      <c r="P479" s="408"/>
      <c r="Q479" s="409"/>
      <c r="R479" s="89"/>
      <c r="S479" s="302"/>
      <c r="T479" s="302"/>
      <c r="U479" s="302"/>
      <c r="V479" s="302"/>
      <c r="W479" s="302"/>
      <c r="X479" s="302"/>
      <c r="Y479" s="302"/>
      <c r="Z479" s="302"/>
      <c r="AA479" s="302"/>
    </row>
    <row r="480" spans="1:27" s="220" customFormat="1">
      <c r="A480" s="442"/>
      <c r="B480" s="12"/>
      <c r="C480" s="12"/>
      <c r="D480" s="260" t="s">
        <v>25841</v>
      </c>
      <c r="E480" s="12"/>
      <c r="F480" s="221">
        <v>5.2</v>
      </c>
      <c r="G480" s="216" t="s">
        <v>25759</v>
      </c>
      <c r="H480" s="233">
        <v>0.2</v>
      </c>
      <c r="I480" s="216" t="s">
        <v>25759</v>
      </c>
      <c r="J480" s="216">
        <v>0.2</v>
      </c>
      <c r="K480" s="216" t="s">
        <v>25759</v>
      </c>
      <c r="L480" s="216">
        <v>2</v>
      </c>
      <c r="M480" s="217" t="s">
        <v>44</v>
      </c>
      <c r="N480" s="443">
        <f t="shared" ref="N480:N498" si="108">TRUNC((PRODUCT(F480:L480)),2)</f>
        <v>0.41</v>
      </c>
      <c r="O480" s="302"/>
      <c r="P480" s="408"/>
      <c r="Q480" s="409"/>
      <c r="R480" s="89"/>
      <c r="S480" s="302"/>
      <c r="T480" s="302"/>
      <c r="U480" s="302"/>
      <c r="V480" s="302"/>
      <c r="W480" s="302"/>
      <c r="X480" s="302"/>
      <c r="Y480" s="302"/>
      <c r="Z480" s="302"/>
      <c r="AA480" s="302"/>
    </row>
    <row r="481" spans="1:27" s="220" customFormat="1">
      <c r="A481" s="442"/>
      <c r="B481" s="12"/>
      <c r="C481" s="12"/>
      <c r="D481" s="260"/>
      <c r="E481" s="12"/>
      <c r="F481" s="221">
        <v>3</v>
      </c>
      <c r="G481" s="216" t="s">
        <v>25759</v>
      </c>
      <c r="H481" s="233">
        <v>0.2</v>
      </c>
      <c r="I481" s="216" t="s">
        <v>25759</v>
      </c>
      <c r="J481" s="216">
        <v>0.2</v>
      </c>
      <c r="K481" s="216" t="s">
        <v>25759</v>
      </c>
      <c r="L481" s="216"/>
      <c r="M481" s="217" t="s">
        <v>44</v>
      </c>
      <c r="N481" s="443">
        <f t="shared" si="108"/>
        <v>0.12</v>
      </c>
      <c r="O481" s="302"/>
      <c r="P481" s="408"/>
      <c r="Q481" s="409"/>
      <c r="R481" s="89"/>
      <c r="S481" s="302"/>
      <c r="T481" s="302"/>
      <c r="U481" s="302"/>
      <c r="V481" s="302"/>
      <c r="W481" s="302"/>
      <c r="X481" s="302"/>
      <c r="Y481" s="302"/>
      <c r="Z481" s="302"/>
      <c r="AA481" s="302"/>
    </row>
    <row r="482" spans="1:27" s="220" customFormat="1">
      <c r="A482" s="442"/>
      <c r="B482" s="12"/>
      <c r="C482" s="12"/>
      <c r="D482" s="260" t="s">
        <v>25833</v>
      </c>
      <c r="E482" s="12"/>
      <c r="F482" s="221">
        <v>3.5</v>
      </c>
      <c r="G482" s="216" t="s">
        <v>25759</v>
      </c>
      <c r="H482" s="233">
        <v>0.2</v>
      </c>
      <c r="I482" s="216" t="s">
        <v>25759</v>
      </c>
      <c r="J482" s="216">
        <v>0.2</v>
      </c>
      <c r="K482" s="216" t="s">
        <v>25759</v>
      </c>
      <c r="L482" s="216"/>
      <c r="M482" s="217" t="s">
        <v>44</v>
      </c>
      <c r="N482" s="443">
        <f t="shared" si="108"/>
        <v>0.14000000000000001</v>
      </c>
      <c r="O482" s="302"/>
      <c r="P482" s="408"/>
      <c r="Q482" s="409"/>
      <c r="R482" s="89"/>
      <c r="S482" s="302"/>
      <c r="T482" s="302"/>
      <c r="U482" s="302"/>
      <c r="V482" s="302"/>
      <c r="W482" s="302"/>
      <c r="X482" s="302"/>
      <c r="Y482" s="302"/>
      <c r="Z482" s="302"/>
      <c r="AA482" s="302"/>
    </row>
    <row r="483" spans="1:27" s="220" customFormat="1">
      <c r="A483" s="442"/>
      <c r="B483" s="12"/>
      <c r="C483" s="12"/>
      <c r="D483" s="260"/>
      <c r="E483" s="12"/>
      <c r="F483" s="221">
        <v>2</v>
      </c>
      <c r="G483" s="216" t="s">
        <v>25759</v>
      </c>
      <c r="H483" s="233">
        <v>0.2</v>
      </c>
      <c r="I483" s="216" t="s">
        <v>25759</v>
      </c>
      <c r="J483" s="216">
        <v>0.2</v>
      </c>
      <c r="K483" s="216" t="s">
        <v>25759</v>
      </c>
      <c r="L483" s="216"/>
      <c r="M483" s="217" t="s">
        <v>44</v>
      </c>
      <c r="N483" s="443">
        <f t="shared" ref="N483" si="109">TRUNC((PRODUCT(F483:L483)),2)</f>
        <v>0.08</v>
      </c>
      <c r="O483" s="302"/>
      <c r="P483" s="408"/>
      <c r="Q483" s="409"/>
      <c r="R483" s="89"/>
      <c r="S483" s="302"/>
      <c r="T483" s="302"/>
      <c r="U483" s="302"/>
      <c r="V483" s="302"/>
      <c r="W483" s="302"/>
      <c r="X483" s="302"/>
      <c r="Y483" s="302"/>
      <c r="Z483" s="302"/>
      <c r="AA483" s="302"/>
    </row>
    <row r="484" spans="1:27" s="220" customFormat="1">
      <c r="A484" s="442"/>
      <c r="B484" s="12"/>
      <c r="C484" s="12"/>
      <c r="D484" s="260" t="s">
        <v>25842</v>
      </c>
      <c r="E484" s="12"/>
      <c r="F484" s="221">
        <v>4.7699999999999996</v>
      </c>
      <c r="G484" s="216" t="s">
        <v>25759</v>
      </c>
      <c r="H484" s="233">
        <v>0.2</v>
      </c>
      <c r="I484" s="216" t="s">
        <v>25759</v>
      </c>
      <c r="J484" s="216">
        <v>0.2</v>
      </c>
      <c r="K484" s="216" t="s">
        <v>25759</v>
      </c>
      <c r="L484" s="216">
        <v>2</v>
      </c>
      <c r="M484" s="217" t="s">
        <v>44</v>
      </c>
      <c r="N484" s="443">
        <f t="shared" si="108"/>
        <v>0.38</v>
      </c>
      <c r="O484" s="302"/>
      <c r="P484" s="408"/>
      <c r="Q484" s="409"/>
      <c r="R484" s="89"/>
      <c r="S484" s="302"/>
      <c r="T484" s="302"/>
      <c r="U484" s="302"/>
      <c r="V484" s="302"/>
      <c r="W484" s="302"/>
      <c r="X484" s="302"/>
      <c r="Y484" s="302"/>
      <c r="Z484" s="302"/>
      <c r="AA484" s="302"/>
    </row>
    <row r="485" spans="1:27" s="220" customFormat="1">
      <c r="A485" s="442"/>
      <c r="B485" s="12"/>
      <c r="C485" s="12"/>
      <c r="D485" s="260"/>
      <c r="E485" s="12"/>
      <c r="F485" s="221">
        <v>2.2000000000000002</v>
      </c>
      <c r="G485" s="216" t="s">
        <v>25759</v>
      </c>
      <c r="H485" s="233">
        <v>0.2</v>
      </c>
      <c r="I485" s="216" t="s">
        <v>25759</v>
      </c>
      <c r="J485" s="216">
        <v>0.2</v>
      </c>
      <c r="K485" s="216" t="s">
        <v>25759</v>
      </c>
      <c r="L485" s="216"/>
      <c r="M485" s="217" t="s">
        <v>44</v>
      </c>
      <c r="N485" s="443">
        <f t="shared" si="108"/>
        <v>0.08</v>
      </c>
      <c r="O485" s="302"/>
      <c r="P485" s="408"/>
      <c r="Q485" s="409"/>
      <c r="R485" s="89"/>
      <c r="S485" s="302"/>
      <c r="T485" s="302"/>
      <c r="U485" s="302"/>
      <c r="V485" s="302"/>
      <c r="W485" s="302"/>
      <c r="X485" s="302"/>
      <c r="Y485" s="302"/>
      <c r="Z485" s="302"/>
      <c r="AA485" s="302"/>
    </row>
    <row r="486" spans="1:27" s="220" customFormat="1">
      <c r="A486" s="442"/>
      <c r="B486" s="12"/>
      <c r="C486" s="12"/>
      <c r="D486" s="260"/>
      <c r="E486" s="12"/>
      <c r="F486" s="221">
        <v>3.35</v>
      </c>
      <c r="G486" s="216" t="s">
        <v>25759</v>
      </c>
      <c r="H486" s="233">
        <v>0.2</v>
      </c>
      <c r="I486" s="216" t="s">
        <v>25759</v>
      </c>
      <c r="J486" s="216">
        <v>0.2</v>
      </c>
      <c r="K486" s="216" t="s">
        <v>25759</v>
      </c>
      <c r="L486" s="216"/>
      <c r="M486" s="217" t="s">
        <v>44</v>
      </c>
      <c r="N486" s="443">
        <f t="shared" ref="N486" si="110">TRUNC((PRODUCT(F486:L486)),2)</f>
        <v>0.13</v>
      </c>
      <c r="O486" s="302"/>
      <c r="P486" s="408"/>
      <c r="Q486" s="409"/>
      <c r="R486" s="89"/>
      <c r="S486" s="302"/>
      <c r="T486" s="302"/>
      <c r="U486" s="302"/>
      <c r="V486" s="302"/>
      <c r="W486" s="302"/>
      <c r="X486" s="302"/>
      <c r="Y486" s="302"/>
      <c r="Z486" s="302"/>
      <c r="AA486" s="302"/>
    </row>
    <row r="487" spans="1:27" s="220" customFormat="1">
      <c r="A487" s="442"/>
      <c r="B487" s="12"/>
      <c r="C487" s="12"/>
      <c r="D487" s="260" t="s">
        <v>25769</v>
      </c>
      <c r="E487" s="12"/>
      <c r="F487" s="221">
        <v>3.41</v>
      </c>
      <c r="G487" s="216" t="s">
        <v>25759</v>
      </c>
      <c r="H487" s="233">
        <v>0.2</v>
      </c>
      <c r="I487" s="216" t="s">
        <v>25759</v>
      </c>
      <c r="J487" s="216">
        <v>0.2</v>
      </c>
      <c r="K487" s="216" t="s">
        <v>25759</v>
      </c>
      <c r="L487" s="216"/>
      <c r="M487" s="217" t="s">
        <v>44</v>
      </c>
      <c r="N487" s="443">
        <f t="shared" si="108"/>
        <v>0.13</v>
      </c>
      <c r="O487" s="302"/>
      <c r="P487" s="408"/>
      <c r="Q487" s="409"/>
      <c r="R487" s="89"/>
      <c r="S487" s="302"/>
      <c r="T487" s="302"/>
      <c r="U487" s="302"/>
      <c r="V487" s="302"/>
      <c r="W487" s="302"/>
      <c r="X487" s="302"/>
      <c r="Y487" s="302"/>
      <c r="Z487" s="302"/>
      <c r="AA487" s="302"/>
    </row>
    <row r="488" spans="1:27" s="220" customFormat="1">
      <c r="A488" s="442"/>
      <c r="B488" s="12"/>
      <c r="C488" s="12"/>
      <c r="D488" s="260" t="s">
        <v>25835</v>
      </c>
      <c r="E488" s="12"/>
      <c r="F488" s="221">
        <v>4.47</v>
      </c>
      <c r="G488" s="216" t="s">
        <v>25759</v>
      </c>
      <c r="H488" s="233">
        <v>0.2</v>
      </c>
      <c r="I488" s="216" t="s">
        <v>25759</v>
      </c>
      <c r="J488" s="216">
        <v>0.2</v>
      </c>
      <c r="K488" s="216" t="s">
        <v>25759</v>
      </c>
      <c r="L488" s="216"/>
      <c r="M488" s="217" t="s">
        <v>44</v>
      </c>
      <c r="N488" s="443">
        <f t="shared" si="108"/>
        <v>0.17</v>
      </c>
      <c r="O488" s="302"/>
      <c r="P488" s="408"/>
      <c r="Q488" s="409"/>
      <c r="R488" s="89"/>
      <c r="S488" s="302"/>
      <c r="T488" s="302"/>
      <c r="U488" s="302"/>
      <c r="V488" s="302"/>
      <c r="W488" s="302"/>
      <c r="X488" s="302"/>
      <c r="Y488" s="302"/>
      <c r="Z488" s="302"/>
      <c r="AA488" s="302"/>
    </row>
    <row r="489" spans="1:27" s="220" customFormat="1">
      <c r="A489" s="442"/>
      <c r="B489" s="12"/>
      <c r="C489" s="12"/>
      <c r="D489" s="260"/>
      <c r="E489" s="12"/>
      <c r="F489" s="221">
        <v>1.64</v>
      </c>
      <c r="G489" s="216" t="s">
        <v>25759</v>
      </c>
      <c r="H489" s="233">
        <v>0.2</v>
      </c>
      <c r="I489" s="216" t="s">
        <v>25759</v>
      </c>
      <c r="J489" s="216">
        <v>0.2</v>
      </c>
      <c r="K489" s="216" t="s">
        <v>25759</v>
      </c>
      <c r="L489" s="216">
        <v>2</v>
      </c>
      <c r="M489" s="217" t="s">
        <v>44</v>
      </c>
      <c r="N489" s="443">
        <f t="shared" si="108"/>
        <v>0.13</v>
      </c>
      <c r="O489" s="302"/>
      <c r="P489" s="408"/>
      <c r="Q489" s="409"/>
      <c r="R489" s="89"/>
      <c r="S489" s="302"/>
      <c r="T489" s="302"/>
      <c r="U489" s="302"/>
      <c r="V489" s="302"/>
      <c r="W489" s="302"/>
      <c r="X489" s="302"/>
      <c r="Y489" s="302"/>
      <c r="Z489" s="302"/>
      <c r="AA489" s="302"/>
    </row>
    <row r="490" spans="1:27" s="220" customFormat="1">
      <c r="A490" s="442"/>
      <c r="B490" s="12"/>
      <c r="C490" s="12"/>
      <c r="D490" s="260" t="s">
        <v>25836</v>
      </c>
      <c r="E490" s="12"/>
      <c r="F490" s="221">
        <v>2.7</v>
      </c>
      <c r="G490" s="216" t="s">
        <v>25759</v>
      </c>
      <c r="H490" s="233">
        <v>0.2</v>
      </c>
      <c r="I490" s="216" t="s">
        <v>25759</v>
      </c>
      <c r="J490" s="216">
        <v>0.2</v>
      </c>
      <c r="K490" s="216" t="s">
        <v>25759</v>
      </c>
      <c r="L490" s="216">
        <v>2</v>
      </c>
      <c r="M490" s="217" t="s">
        <v>44</v>
      </c>
      <c r="N490" s="443">
        <f t="shared" si="108"/>
        <v>0.21</v>
      </c>
      <c r="O490" s="302"/>
      <c r="P490" s="408"/>
      <c r="Q490" s="409"/>
      <c r="R490" s="89"/>
      <c r="S490" s="302"/>
      <c r="T490" s="302"/>
      <c r="U490" s="302"/>
      <c r="V490" s="302"/>
      <c r="W490" s="302"/>
      <c r="X490" s="302"/>
      <c r="Y490" s="302"/>
      <c r="Z490" s="302"/>
      <c r="AA490" s="302"/>
    </row>
    <row r="491" spans="1:27" s="220" customFormat="1">
      <c r="A491" s="442"/>
      <c r="B491" s="12"/>
      <c r="C491" s="12"/>
      <c r="D491" s="260"/>
      <c r="E491" s="12"/>
      <c r="F491" s="221">
        <v>1.2</v>
      </c>
      <c r="G491" s="216" t="s">
        <v>25759</v>
      </c>
      <c r="H491" s="233">
        <v>0.2</v>
      </c>
      <c r="I491" s="216" t="s">
        <v>25759</v>
      </c>
      <c r="J491" s="216">
        <v>0.2</v>
      </c>
      <c r="K491" s="216" t="s">
        <v>25759</v>
      </c>
      <c r="L491" s="216"/>
      <c r="M491" s="217" t="s">
        <v>44</v>
      </c>
      <c r="N491" s="443">
        <f t="shared" si="108"/>
        <v>0.04</v>
      </c>
      <c r="O491" s="302"/>
      <c r="P491" s="408"/>
      <c r="Q491" s="409"/>
      <c r="R491" s="89"/>
      <c r="S491" s="302"/>
      <c r="T491" s="302"/>
      <c r="U491" s="302"/>
      <c r="V491" s="302"/>
      <c r="W491" s="302"/>
      <c r="X491" s="302"/>
      <c r="Y491" s="302"/>
      <c r="Z491" s="302"/>
      <c r="AA491" s="302"/>
    </row>
    <row r="492" spans="1:27" s="220" customFormat="1">
      <c r="A492" s="442"/>
      <c r="B492" s="12"/>
      <c r="C492" s="12"/>
      <c r="D492" s="260" t="s">
        <v>25843</v>
      </c>
      <c r="E492" s="12"/>
      <c r="F492" s="221">
        <v>4.62</v>
      </c>
      <c r="G492" s="216" t="s">
        <v>25759</v>
      </c>
      <c r="H492" s="233">
        <v>0.2</v>
      </c>
      <c r="I492" s="216" t="s">
        <v>25759</v>
      </c>
      <c r="J492" s="216">
        <v>0.2</v>
      </c>
      <c r="K492" s="216" t="s">
        <v>25759</v>
      </c>
      <c r="L492" s="216"/>
      <c r="M492" s="217" t="s">
        <v>44</v>
      </c>
      <c r="N492" s="443">
        <f t="shared" si="108"/>
        <v>0.18</v>
      </c>
      <c r="O492" s="302"/>
      <c r="P492" s="408"/>
      <c r="Q492" s="409"/>
      <c r="R492" s="89"/>
      <c r="S492" s="302"/>
      <c r="T492" s="302"/>
      <c r="U492" s="302"/>
      <c r="V492" s="302"/>
      <c r="W492" s="302"/>
      <c r="X492" s="302"/>
      <c r="Y492" s="302"/>
      <c r="Z492" s="302"/>
      <c r="AA492" s="302"/>
    </row>
    <row r="493" spans="1:27" s="220" customFormat="1">
      <c r="A493" s="442"/>
      <c r="B493" s="12"/>
      <c r="C493" s="12"/>
      <c r="D493" s="260" t="s">
        <v>25839</v>
      </c>
      <c r="E493" s="12"/>
      <c r="F493" s="221">
        <v>3.35</v>
      </c>
      <c r="G493" s="216" t="s">
        <v>25759</v>
      </c>
      <c r="H493" s="233">
        <v>0.2</v>
      </c>
      <c r="I493" s="216" t="s">
        <v>25759</v>
      </c>
      <c r="J493" s="216">
        <v>0.2</v>
      </c>
      <c r="K493" s="216" t="s">
        <v>25759</v>
      </c>
      <c r="L493" s="216"/>
      <c r="M493" s="217" t="s">
        <v>44</v>
      </c>
      <c r="N493" s="443">
        <f t="shared" si="108"/>
        <v>0.13</v>
      </c>
      <c r="O493" s="302"/>
      <c r="P493" s="408"/>
      <c r="Q493" s="409"/>
      <c r="R493" s="89"/>
      <c r="S493" s="302"/>
      <c r="T493" s="302"/>
      <c r="U493" s="302"/>
      <c r="V493" s="302"/>
      <c r="W493" s="302"/>
      <c r="X493" s="302"/>
      <c r="Y493" s="302"/>
      <c r="Z493" s="302"/>
      <c r="AA493" s="302"/>
    </row>
    <row r="494" spans="1:27" s="220" customFormat="1">
      <c r="A494" s="442"/>
      <c r="B494" s="12"/>
      <c r="C494" s="12"/>
      <c r="D494" s="260"/>
      <c r="E494" s="12"/>
      <c r="F494" s="221">
        <v>4.71</v>
      </c>
      <c r="G494" s="216" t="s">
        <v>25759</v>
      </c>
      <c r="H494" s="233">
        <v>0.2</v>
      </c>
      <c r="I494" s="216" t="s">
        <v>25759</v>
      </c>
      <c r="J494" s="216">
        <v>0.2</v>
      </c>
      <c r="K494" s="216" t="s">
        <v>25759</v>
      </c>
      <c r="L494" s="216"/>
      <c r="M494" s="217" t="s">
        <v>44</v>
      </c>
      <c r="N494" s="443">
        <f t="shared" si="108"/>
        <v>0.18</v>
      </c>
      <c r="O494" s="302"/>
      <c r="P494" s="408"/>
      <c r="Q494" s="409"/>
      <c r="R494" s="89"/>
      <c r="S494" s="302"/>
      <c r="T494" s="302"/>
      <c r="U494" s="302"/>
      <c r="V494" s="302"/>
      <c r="W494" s="302"/>
      <c r="X494" s="302"/>
      <c r="Y494" s="302"/>
      <c r="Z494" s="302"/>
      <c r="AA494" s="302"/>
    </row>
    <row r="495" spans="1:27" s="220" customFormat="1">
      <c r="A495" s="442"/>
      <c r="B495" s="12"/>
      <c r="C495" s="12"/>
      <c r="D495" s="260" t="s">
        <v>25838</v>
      </c>
      <c r="E495" s="12"/>
      <c r="F495" s="221">
        <v>2.2999999999999998</v>
      </c>
      <c r="G495" s="216" t="s">
        <v>25759</v>
      </c>
      <c r="H495" s="233">
        <v>0.2</v>
      </c>
      <c r="I495" s="216" t="s">
        <v>25759</v>
      </c>
      <c r="J495" s="216">
        <v>0.2</v>
      </c>
      <c r="K495" s="216" t="s">
        <v>25759</v>
      </c>
      <c r="L495" s="216">
        <v>2</v>
      </c>
      <c r="M495" s="217" t="s">
        <v>44</v>
      </c>
      <c r="N495" s="443">
        <f t="shared" si="108"/>
        <v>0.18</v>
      </c>
      <c r="O495" s="302"/>
      <c r="P495" s="408"/>
      <c r="Q495" s="409"/>
      <c r="R495" s="89"/>
      <c r="S495" s="302"/>
      <c r="T495" s="302"/>
      <c r="U495" s="302"/>
      <c r="V495" s="302"/>
      <c r="W495" s="302"/>
      <c r="X495" s="302"/>
      <c r="Y495" s="302"/>
      <c r="Z495" s="302"/>
      <c r="AA495" s="302"/>
    </row>
    <row r="496" spans="1:27" s="220" customFormat="1">
      <c r="A496" s="442"/>
      <c r="B496" s="12"/>
      <c r="C496" s="12"/>
      <c r="D496" s="260"/>
      <c r="E496" s="12"/>
      <c r="F496" s="221">
        <v>1.7</v>
      </c>
      <c r="G496" s="216" t="s">
        <v>25759</v>
      </c>
      <c r="H496" s="233">
        <v>0.2</v>
      </c>
      <c r="I496" s="216" t="s">
        <v>25759</v>
      </c>
      <c r="J496" s="216">
        <v>0.2</v>
      </c>
      <c r="K496" s="216" t="s">
        <v>25759</v>
      </c>
      <c r="L496" s="216"/>
      <c r="M496" s="217" t="s">
        <v>44</v>
      </c>
      <c r="N496" s="443">
        <f t="shared" si="108"/>
        <v>0.06</v>
      </c>
      <c r="O496" s="302"/>
      <c r="P496" s="408"/>
      <c r="Q496" s="409"/>
      <c r="R496" s="89"/>
      <c r="S496" s="302"/>
      <c r="T496" s="302"/>
      <c r="U496" s="302"/>
      <c r="V496" s="302"/>
      <c r="W496" s="302"/>
      <c r="X496" s="302"/>
      <c r="Y496" s="302"/>
      <c r="Z496" s="302"/>
      <c r="AA496" s="302"/>
    </row>
    <row r="497" spans="1:27" s="220" customFormat="1">
      <c r="A497" s="442"/>
      <c r="B497" s="12"/>
      <c r="C497" s="12"/>
      <c r="D497" s="260" t="s">
        <v>25844</v>
      </c>
      <c r="E497" s="12"/>
      <c r="F497" s="221">
        <v>7.2</v>
      </c>
      <c r="G497" s="216" t="s">
        <v>25759</v>
      </c>
      <c r="H497" s="233">
        <v>0.2</v>
      </c>
      <c r="I497" s="216" t="s">
        <v>25759</v>
      </c>
      <c r="J497" s="216">
        <v>0.2</v>
      </c>
      <c r="K497" s="216" t="s">
        <v>25759</v>
      </c>
      <c r="L497" s="216"/>
      <c r="M497" s="217" t="s">
        <v>44</v>
      </c>
      <c r="N497" s="443">
        <f t="shared" si="108"/>
        <v>0.28000000000000003</v>
      </c>
      <c r="O497" s="302"/>
      <c r="P497" s="408"/>
      <c r="Q497" s="409"/>
      <c r="R497" s="89"/>
      <c r="S497" s="302"/>
      <c r="T497" s="302"/>
      <c r="U497" s="302"/>
      <c r="V497" s="302"/>
      <c r="W497" s="302"/>
      <c r="X497" s="302"/>
      <c r="Y497" s="302"/>
      <c r="Z497" s="302"/>
      <c r="AA497" s="302"/>
    </row>
    <row r="498" spans="1:27" s="220" customFormat="1">
      <c r="A498" s="442"/>
      <c r="B498" s="12"/>
      <c r="C498" s="12"/>
      <c r="D498" s="260"/>
      <c r="E498" s="12"/>
      <c r="F498" s="221">
        <v>2</v>
      </c>
      <c r="G498" s="216" t="s">
        <v>25759</v>
      </c>
      <c r="H498" s="233">
        <v>0.2</v>
      </c>
      <c r="I498" s="216" t="s">
        <v>25759</v>
      </c>
      <c r="J498" s="216">
        <v>0.2</v>
      </c>
      <c r="K498" s="216" t="s">
        <v>25759</v>
      </c>
      <c r="L498" s="216"/>
      <c r="M498" s="217" t="s">
        <v>44</v>
      </c>
      <c r="N498" s="443">
        <f t="shared" si="108"/>
        <v>0.08</v>
      </c>
      <c r="O498" s="302"/>
      <c r="P498" s="408"/>
      <c r="Q498" s="409"/>
      <c r="R498" s="89"/>
      <c r="S498" s="302"/>
      <c r="T498" s="302"/>
      <c r="U498" s="302"/>
      <c r="V498" s="302"/>
      <c r="W498" s="302"/>
      <c r="X498" s="302"/>
      <c r="Y498" s="302"/>
      <c r="Z498" s="302"/>
      <c r="AA498" s="302"/>
    </row>
    <row r="499" spans="1:27">
      <c r="A499" s="442"/>
      <c r="B499" s="12"/>
      <c r="C499" s="12"/>
      <c r="D499" s="215" t="str">
        <f>"Total item "&amp;A453</f>
        <v>Total item 4.2.2</v>
      </c>
      <c r="E499" s="12"/>
      <c r="F499" s="221"/>
      <c r="G499" s="216"/>
      <c r="H499" s="231"/>
      <c r="I499" s="213"/>
      <c r="J499" s="231"/>
      <c r="K499" s="213"/>
      <c r="L499" s="212" t="s">
        <v>23</v>
      </c>
      <c r="M499" s="213" t="s">
        <v>44</v>
      </c>
      <c r="N499" s="444">
        <f>+SUM(N455:N498)</f>
        <v>6.76</v>
      </c>
    </row>
    <row r="500" spans="1:27" ht="22.5">
      <c r="A500" s="446" t="s">
        <v>18215</v>
      </c>
      <c r="B500" s="12" t="s">
        <v>18155</v>
      </c>
      <c r="C500" s="222" t="s">
        <v>18211</v>
      </c>
      <c r="D500" s="14" t="s">
        <v>25984</v>
      </c>
      <c r="E500" s="13" t="s">
        <v>31</v>
      </c>
      <c r="F500" s="33"/>
      <c r="G500" s="16"/>
      <c r="H500" s="28"/>
      <c r="I500" s="16"/>
      <c r="J500" s="16"/>
      <c r="K500" s="16"/>
      <c r="L500" s="16"/>
      <c r="M500" s="16"/>
      <c r="N500" s="455"/>
      <c r="O500" s="303">
        <f>+N522</f>
        <v>21.84</v>
      </c>
      <c r="P500" s="328">
        <v>104.79</v>
      </c>
      <c r="Q500" s="329">
        <v>111.32</v>
      </c>
      <c r="S500" s="410">
        <f>TRUNC(P500*$S$10,2)</f>
        <v>134.63</v>
      </c>
      <c r="T500" s="410">
        <f>TRUNC(Q500*$T$10,2)</f>
        <v>136.19999999999999</v>
      </c>
      <c r="V500" s="410">
        <f>TRUNC(O500*S500,2)</f>
        <v>2940.31</v>
      </c>
      <c r="W500" s="410">
        <f>TRUNC(O500*T500,2)</f>
        <v>2974.6</v>
      </c>
    </row>
    <row r="501" spans="1:27">
      <c r="A501" s="442"/>
      <c r="B501" s="12"/>
      <c r="C501" s="12"/>
      <c r="D501" s="261" t="s">
        <v>25840</v>
      </c>
      <c r="E501" s="12"/>
      <c r="F501" s="221"/>
      <c r="G501" s="216"/>
      <c r="H501" s="233"/>
      <c r="I501" s="217"/>
      <c r="J501" s="216"/>
      <c r="K501" s="217"/>
      <c r="L501" s="216"/>
      <c r="M501" s="217"/>
      <c r="N501" s="443"/>
    </row>
    <row r="502" spans="1:27">
      <c r="A502" s="442"/>
      <c r="B502" s="12"/>
      <c r="C502" s="12"/>
      <c r="D502" s="260" t="s">
        <v>25841</v>
      </c>
      <c r="E502" s="12"/>
      <c r="F502" s="221">
        <v>5.2</v>
      </c>
      <c r="G502" s="216" t="s">
        <v>25759</v>
      </c>
      <c r="H502" s="233"/>
      <c r="I502" s="216" t="s">
        <v>25759</v>
      </c>
      <c r="J502" s="216">
        <v>0.2</v>
      </c>
      <c r="K502" s="216" t="s">
        <v>25759</v>
      </c>
      <c r="L502" s="216">
        <v>2</v>
      </c>
      <c r="M502" s="217" t="s">
        <v>44</v>
      </c>
      <c r="N502" s="443">
        <f t="shared" ref="N502:N520" si="111">TRUNC((PRODUCT(F502:L502)),2)</f>
        <v>2.08</v>
      </c>
    </row>
    <row r="503" spans="1:27" s="220" customFormat="1">
      <c r="A503" s="442"/>
      <c r="B503" s="12"/>
      <c r="C503" s="12"/>
      <c r="D503" s="260"/>
      <c r="E503" s="12"/>
      <c r="F503" s="221">
        <v>3</v>
      </c>
      <c r="G503" s="216" t="s">
        <v>25759</v>
      </c>
      <c r="H503" s="233"/>
      <c r="I503" s="216" t="s">
        <v>25759</v>
      </c>
      <c r="J503" s="216">
        <v>0.2</v>
      </c>
      <c r="K503" s="216" t="s">
        <v>25759</v>
      </c>
      <c r="L503" s="216"/>
      <c r="M503" s="217" t="s">
        <v>44</v>
      </c>
      <c r="N503" s="443">
        <f t="shared" si="111"/>
        <v>0.6</v>
      </c>
      <c r="O503" s="302"/>
      <c r="P503" s="408"/>
      <c r="Q503" s="409"/>
      <c r="R503" s="89"/>
      <c r="S503" s="302"/>
      <c r="T503" s="302"/>
      <c r="U503" s="302"/>
      <c r="V503" s="302"/>
      <c r="W503" s="302"/>
      <c r="X503" s="302"/>
      <c r="Y503" s="302"/>
      <c r="Z503" s="302"/>
      <c r="AA503" s="302"/>
    </row>
    <row r="504" spans="1:27" s="220" customFormat="1">
      <c r="A504" s="442"/>
      <c r="B504" s="12"/>
      <c r="C504" s="12"/>
      <c r="D504" s="260" t="s">
        <v>25833</v>
      </c>
      <c r="E504" s="12"/>
      <c r="F504" s="221">
        <v>3.5</v>
      </c>
      <c r="G504" s="216" t="s">
        <v>25759</v>
      </c>
      <c r="H504" s="233"/>
      <c r="I504" s="216" t="s">
        <v>25759</v>
      </c>
      <c r="J504" s="216">
        <v>0.2</v>
      </c>
      <c r="K504" s="216" t="s">
        <v>25759</v>
      </c>
      <c r="L504" s="216"/>
      <c r="M504" s="217" t="s">
        <v>44</v>
      </c>
      <c r="N504" s="443">
        <f t="shared" si="111"/>
        <v>0.7</v>
      </c>
      <c r="O504" s="302"/>
      <c r="P504" s="408"/>
      <c r="Q504" s="409"/>
      <c r="R504" s="89"/>
      <c r="S504" s="302"/>
      <c r="T504" s="302"/>
      <c r="U504" s="302"/>
      <c r="V504" s="302"/>
      <c r="W504" s="302"/>
      <c r="X504" s="302"/>
      <c r="Y504" s="302"/>
      <c r="Z504" s="302"/>
      <c r="AA504" s="302"/>
    </row>
    <row r="505" spans="1:27" s="220" customFormat="1">
      <c r="A505" s="442"/>
      <c r="B505" s="12"/>
      <c r="C505" s="12"/>
      <c r="D505" s="260"/>
      <c r="E505" s="12"/>
      <c r="F505" s="221">
        <v>2</v>
      </c>
      <c r="G505" s="216" t="s">
        <v>25759</v>
      </c>
      <c r="H505" s="233"/>
      <c r="I505" s="216" t="s">
        <v>25759</v>
      </c>
      <c r="J505" s="216">
        <v>0.2</v>
      </c>
      <c r="K505" s="216" t="s">
        <v>25759</v>
      </c>
      <c r="L505" s="216"/>
      <c r="M505" s="217" t="s">
        <v>44</v>
      </c>
      <c r="N505" s="443">
        <f t="shared" ref="N505" si="112">TRUNC((PRODUCT(F505:L505)),2)</f>
        <v>0.4</v>
      </c>
      <c r="O505" s="302"/>
      <c r="P505" s="408"/>
      <c r="Q505" s="409"/>
      <c r="R505" s="89"/>
      <c r="S505" s="302"/>
      <c r="T505" s="302"/>
      <c r="U505" s="302"/>
      <c r="V505" s="302"/>
      <c r="W505" s="302"/>
      <c r="X505" s="302"/>
      <c r="Y505" s="302"/>
      <c r="Z505" s="302"/>
      <c r="AA505" s="302"/>
    </row>
    <row r="506" spans="1:27" s="220" customFormat="1">
      <c r="A506" s="442"/>
      <c r="B506" s="12"/>
      <c r="C506" s="12"/>
      <c r="D506" s="260" t="s">
        <v>25842</v>
      </c>
      <c r="E506" s="12"/>
      <c r="F506" s="221">
        <v>4.7699999999999996</v>
      </c>
      <c r="G506" s="216" t="s">
        <v>25759</v>
      </c>
      <c r="H506" s="233"/>
      <c r="I506" s="216" t="s">
        <v>25759</v>
      </c>
      <c r="J506" s="216">
        <v>0.2</v>
      </c>
      <c r="K506" s="216" t="s">
        <v>25759</v>
      </c>
      <c r="L506" s="216">
        <v>2</v>
      </c>
      <c r="M506" s="217" t="s">
        <v>44</v>
      </c>
      <c r="N506" s="443">
        <f t="shared" si="111"/>
        <v>1.9</v>
      </c>
      <c r="O506" s="302"/>
      <c r="P506" s="408"/>
      <c r="Q506" s="409"/>
      <c r="R506" s="89"/>
      <c r="S506" s="302"/>
      <c r="T506" s="302"/>
      <c r="U506" s="302"/>
      <c r="V506" s="302"/>
      <c r="W506" s="302"/>
      <c r="X506" s="302"/>
      <c r="Y506" s="302"/>
      <c r="Z506" s="302"/>
      <c r="AA506" s="302"/>
    </row>
    <row r="507" spans="1:27" s="220" customFormat="1">
      <c r="A507" s="442"/>
      <c r="B507" s="12"/>
      <c r="C507" s="12"/>
      <c r="D507" s="260"/>
      <c r="E507" s="12"/>
      <c r="F507" s="221">
        <v>2.2000000000000002</v>
      </c>
      <c r="G507" s="216" t="s">
        <v>25759</v>
      </c>
      <c r="H507" s="233"/>
      <c r="I507" s="216" t="s">
        <v>25759</v>
      </c>
      <c r="J507" s="216">
        <v>0.2</v>
      </c>
      <c r="K507" s="216" t="s">
        <v>25759</v>
      </c>
      <c r="L507" s="216"/>
      <c r="M507" s="217" t="s">
        <v>44</v>
      </c>
      <c r="N507" s="443">
        <f t="shared" si="111"/>
        <v>0.44</v>
      </c>
      <c r="O507" s="302"/>
      <c r="P507" s="408"/>
      <c r="Q507" s="409"/>
      <c r="R507" s="89"/>
      <c r="S507" s="302"/>
      <c r="T507" s="302"/>
      <c r="U507" s="302"/>
      <c r="V507" s="302"/>
      <c r="W507" s="302"/>
      <c r="X507" s="302"/>
      <c r="Y507" s="302"/>
      <c r="Z507" s="302"/>
      <c r="AA507" s="302"/>
    </row>
    <row r="508" spans="1:27" s="220" customFormat="1">
      <c r="A508" s="442"/>
      <c r="B508" s="12"/>
      <c r="C508" s="12"/>
      <c r="D508" s="260"/>
      <c r="E508" s="12"/>
      <c r="F508" s="221">
        <v>3.35</v>
      </c>
      <c r="G508" s="216" t="s">
        <v>25759</v>
      </c>
      <c r="H508" s="233"/>
      <c r="I508" s="216" t="s">
        <v>25759</v>
      </c>
      <c r="J508" s="216">
        <v>0.2</v>
      </c>
      <c r="K508" s="216" t="s">
        <v>25759</v>
      </c>
      <c r="L508" s="216"/>
      <c r="M508" s="217" t="s">
        <v>44</v>
      </c>
      <c r="N508" s="443">
        <f t="shared" ref="N508" si="113">TRUNC((PRODUCT(F508:L508)),2)</f>
        <v>0.67</v>
      </c>
      <c r="O508" s="302"/>
      <c r="P508" s="408"/>
      <c r="Q508" s="409"/>
      <c r="R508" s="89"/>
      <c r="S508" s="302"/>
      <c r="T508" s="302"/>
      <c r="U508" s="302"/>
      <c r="V508" s="302"/>
      <c r="W508" s="302"/>
      <c r="X508" s="302"/>
      <c r="Y508" s="302"/>
      <c r="Z508" s="302"/>
      <c r="AA508" s="302"/>
    </row>
    <row r="509" spans="1:27" s="220" customFormat="1">
      <c r="A509" s="442"/>
      <c r="B509" s="12"/>
      <c r="C509" s="12"/>
      <c r="D509" s="260" t="s">
        <v>25769</v>
      </c>
      <c r="E509" s="12"/>
      <c r="F509" s="221">
        <v>3.41</v>
      </c>
      <c r="G509" s="216" t="s">
        <v>25759</v>
      </c>
      <c r="H509" s="233"/>
      <c r="I509" s="216" t="s">
        <v>25759</v>
      </c>
      <c r="J509" s="216">
        <v>0.2</v>
      </c>
      <c r="K509" s="216" t="s">
        <v>25759</v>
      </c>
      <c r="L509" s="216"/>
      <c r="M509" s="217" t="s">
        <v>44</v>
      </c>
      <c r="N509" s="443">
        <f t="shared" si="111"/>
        <v>0.68</v>
      </c>
      <c r="O509" s="302"/>
      <c r="P509" s="408"/>
      <c r="Q509" s="409"/>
      <c r="R509" s="89"/>
      <c r="S509" s="302"/>
      <c r="T509" s="302"/>
      <c r="U509" s="302"/>
      <c r="V509" s="302"/>
      <c r="W509" s="302"/>
      <c r="X509" s="302"/>
      <c r="Y509" s="302"/>
      <c r="Z509" s="302"/>
      <c r="AA509" s="302"/>
    </row>
    <row r="510" spans="1:27" s="220" customFormat="1">
      <c r="A510" s="442"/>
      <c r="B510" s="12"/>
      <c r="C510" s="12"/>
      <c r="D510" s="260" t="s">
        <v>25835</v>
      </c>
      <c r="E510" s="12"/>
      <c r="F510" s="221">
        <v>4.47</v>
      </c>
      <c r="G510" s="216" t="s">
        <v>25759</v>
      </c>
      <c r="H510" s="233"/>
      <c r="I510" s="216" t="s">
        <v>25759</v>
      </c>
      <c r="J510" s="216">
        <v>0.2</v>
      </c>
      <c r="K510" s="216" t="s">
        <v>25759</v>
      </c>
      <c r="L510" s="216"/>
      <c r="M510" s="217" t="s">
        <v>44</v>
      </c>
      <c r="N510" s="443">
        <f t="shared" si="111"/>
        <v>0.89</v>
      </c>
      <c r="O510" s="302"/>
      <c r="P510" s="408"/>
      <c r="Q510" s="409"/>
      <c r="R510" s="89"/>
      <c r="S510" s="302"/>
      <c r="T510" s="302"/>
      <c r="U510" s="302"/>
      <c r="V510" s="302"/>
      <c r="W510" s="302"/>
      <c r="X510" s="302"/>
      <c r="Y510" s="302"/>
      <c r="Z510" s="302"/>
      <c r="AA510" s="302"/>
    </row>
    <row r="511" spans="1:27" s="220" customFormat="1">
      <c r="A511" s="442"/>
      <c r="B511" s="12"/>
      <c r="C511" s="12"/>
      <c r="D511" s="260"/>
      <c r="E511" s="12"/>
      <c r="F511" s="221">
        <v>1.64</v>
      </c>
      <c r="G511" s="216" t="s">
        <v>25759</v>
      </c>
      <c r="H511" s="233"/>
      <c r="I511" s="216" t="s">
        <v>25759</v>
      </c>
      <c r="J511" s="216">
        <v>0.2</v>
      </c>
      <c r="K511" s="216" t="s">
        <v>25759</v>
      </c>
      <c r="L511" s="216">
        <v>2</v>
      </c>
      <c r="M511" s="217" t="s">
        <v>44</v>
      </c>
      <c r="N511" s="443">
        <f t="shared" si="111"/>
        <v>0.65</v>
      </c>
      <c r="O511" s="302"/>
      <c r="P511" s="408"/>
      <c r="Q511" s="409"/>
      <c r="R511" s="89"/>
      <c r="S511" s="302"/>
      <c r="T511" s="302"/>
      <c r="U511" s="302"/>
      <c r="V511" s="302"/>
      <c r="W511" s="302"/>
      <c r="X511" s="302"/>
      <c r="Y511" s="302"/>
      <c r="Z511" s="302"/>
      <c r="AA511" s="302"/>
    </row>
    <row r="512" spans="1:27" s="220" customFormat="1">
      <c r="A512" s="442"/>
      <c r="B512" s="12"/>
      <c r="C512" s="12"/>
      <c r="D512" s="260" t="s">
        <v>25836</v>
      </c>
      <c r="E512" s="12"/>
      <c r="F512" s="221">
        <v>2.7</v>
      </c>
      <c r="G512" s="216" t="s">
        <v>25759</v>
      </c>
      <c r="H512" s="233"/>
      <c r="I512" s="216" t="s">
        <v>25759</v>
      </c>
      <c r="J512" s="216">
        <v>0.2</v>
      </c>
      <c r="K512" s="216" t="s">
        <v>25759</v>
      </c>
      <c r="L512" s="216">
        <v>2</v>
      </c>
      <c r="M512" s="217" t="s">
        <v>44</v>
      </c>
      <c r="N512" s="443">
        <f t="shared" si="111"/>
        <v>1.08</v>
      </c>
      <c r="O512" s="302"/>
      <c r="P512" s="408"/>
      <c r="Q512" s="409"/>
      <c r="R512" s="89"/>
      <c r="S512" s="302"/>
      <c r="T512" s="302"/>
      <c r="U512" s="302"/>
      <c r="V512" s="302"/>
      <c r="W512" s="302"/>
      <c r="X512" s="302"/>
      <c r="Y512" s="302"/>
      <c r="Z512" s="302"/>
      <c r="AA512" s="302"/>
    </row>
    <row r="513" spans="1:27" s="220" customFormat="1">
      <c r="A513" s="442"/>
      <c r="B513" s="12"/>
      <c r="C513" s="12"/>
      <c r="D513" s="260"/>
      <c r="E513" s="12"/>
      <c r="F513" s="221">
        <v>1.2</v>
      </c>
      <c r="G513" s="216" t="s">
        <v>25759</v>
      </c>
      <c r="H513" s="233"/>
      <c r="I513" s="216" t="s">
        <v>25759</v>
      </c>
      <c r="J513" s="216">
        <v>0.2</v>
      </c>
      <c r="K513" s="216" t="s">
        <v>25759</v>
      </c>
      <c r="L513" s="216"/>
      <c r="M513" s="217" t="s">
        <v>44</v>
      </c>
      <c r="N513" s="443">
        <f t="shared" si="111"/>
        <v>0.24</v>
      </c>
      <c r="O513" s="302"/>
      <c r="P513" s="408"/>
      <c r="Q513" s="409"/>
      <c r="R513" s="89"/>
      <c r="S513" s="302"/>
      <c r="T513" s="302"/>
      <c r="U513" s="302"/>
      <c r="V513" s="302"/>
      <c r="W513" s="302"/>
      <c r="X513" s="302"/>
      <c r="Y513" s="302"/>
      <c r="Z513" s="302"/>
      <c r="AA513" s="302"/>
    </row>
    <row r="514" spans="1:27" s="220" customFormat="1">
      <c r="A514" s="442"/>
      <c r="B514" s="12"/>
      <c r="C514" s="12"/>
      <c r="D514" s="260" t="s">
        <v>25843</v>
      </c>
      <c r="E514" s="12"/>
      <c r="F514" s="221">
        <v>4.62</v>
      </c>
      <c r="G514" s="216" t="s">
        <v>25759</v>
      </c>
      <c r="H514" s="233"/>
      <c r="I514" s="216" t="s">
        <v>25759</v>
      </c>
      <c r="J514" s="216">
        <v>0.2</v>
      </c>
      <c r="K514" s="216" t="s">
        <v>25759</v>
      </c>
      <c r="L514" s="216"/>
      <c r="M514" s="217" t="s">
        <v>44</v>
      </c>
      <c r="N514" s="443">
        <f t="shared" si="111"/>
        <v>0.92</v>
      </c>
      <c r="O514" s="302"/>
      <c r="P514" s="408"/>
      <c r="Q514" s="409"/>
      <c r="R514" s="89"/>
      <c r="S514" s="302"/>
      <c r="T514" s="302"/>
      <c r="U514" s="302"/>
      <c r="V514" s="302"/>
      <c r="W514" s="302"/>
      <c r="X514" s="302"/>
      <c r="Y514" s="302"/>
      <c r="Z514" s="302"/>
      <c r="AA514" s="302"/>
    </row>
    <row r="515" spans="1:27" s="220" customFormat="1">
      <c r="A515" s="442"/>
      <c r="B515" s="12"/>
      <c r="C515" s="12"/>
      <c r="D515" s="260" t="s">
        <v>25839</v>
      </c>
      <c r="E515" s="12"/>
      <c r="F515" s="221">
        <v>3.35</v>
      </c>
      <c r="G515" s="216" t="s">
        <v>25759</v>
      </c>
      <c r="H515" s="233"/>
      <c r="I515" s="216" t="s">
        <v>25759</v>
      </c>
      <c r="J515" s="216">
        <v>0.2</v>
      </c>
      <c r="K515" s="216" t="s">
        <v>25759</v>
      </c>
      <c r="L515" s="216"/>
      <c r="M515" s="217" t="s">
        <v>44</v>
      </c>
      <c r="N515" s="443">
        <f t="shared" si="111"/>
        <v>0.67</v>
      </c>
      <c r="O515" s="302"/>
      <c r="P515" s="408"/>
      <c r="Q515" s="409"/>
      <c r="R515" s="89"/>
      <c r="S515" s="302"/>
      <c r="T515" s="302"/>
      <c r="U515" s="302"/>
      <c r="V515" s="302"/>
      <c r="W515" s="302"/>
      <c r="X515" s="302"/>
      <c r="Y515" s="302"/>
      <c r="Z515" s="302"/>
      <c r="AA515" s="302"/>
    </row>
    <row r="516" spans="1:27" s="220" customFormat="1">
      <c r="A516" s="442"/>
      <c r="B516" s="12"/>
      <c r="C516" s="12"/>
      <c r="D516" s="260"/>
      <c r="E516" s="12"/>
      <c r="F516" s="221">
        <v>4.71</v>
      </c>
      <c r="G516" s="216" t="s">
        <v>25759</v>
      </c>
      <c r="H516" s="233"/>
      <c r="I516" s="216" t="s">
        <v>25759</v>
      </c>
      <c r="J516" s="216">
        <v>0.2</v>
      </c>
      <c r="K516" s="216" t="s">
        <v>25759</v>
      </c>
      <c r="L516" s="216"/>
      <c r="M516" s="217" t="s">
        <v>44</v>
      </c>
      <c r="N516" s="443">
        <f t="shared" si="111"/>
        <v>0.94</v>
      </c>
      <c r="O516" s="302"/>
      <c r="P516" s="408"/>
      <c r="Q516" s="409"/>
      <c r="R516" s="89"/>
      <c r="S516" s="302"/>
      <c r="T516" s="302"/>
      <c r="U516" s="302"/>
      <c r="V516" s="302"/>
      <c r="W516" s="302"/>
      <c r="X516" s="302"/>
      <c r="Y516" s="302"/>
      <c r="Z516" s="302"/>
      <c r="AA516" s="302"/>
    </row>
    <row r="517" spans="1:27" s="220" customFormat="1">
      <c r="A517" s="442"/>
      <c r="B517" s="12"/>
      <c r="C517" s="12"/>
      <c r="D517" s="260" t="s">
        <v>25838</v>
      </c>
      <c r="E517" s="12"/>
      <c r="F517" s="221">
        <v>2.2999999999999998</v>
      </c>
      <c r="G517" s="216" t="s">
        <v>25759</v>
      </c>
      <c r="H517" s="233"/>
      <c r="I517" s="216" t="s">
        <v>25759</v>
      </c>
      <c r="J517" s="216">
        <v>0.2</v>
      </c>
      <c r="K517" s="216" t="s">
        <v>25759</v>
      </c>
      <c r="L517" s="216">
        <v>2</v>
      </c>
      <c r="M517" s="217" t="s">
        <v>44</v>
      </c>
      <c r="N517" s="443">
        <f t="shared" si="111"/>
        <v>0.92</v>
      </c>
      <c r="O517" s="302"/>
      <c r="P517" s="408"/>
      <c r="Q517" s="409"/>
      <c r="R517" s="89"/>
      <c r="S517" s="302"/>
      <c r="T517" s="302"/>
      <c r="U517" s="302"/>
      <c r="V517" s="302"/>
      <c r="W517" s="302"/>
      <c r="X517" s="302"/>
      <c r="Y517" s="302"/>
      <c r="Z517" s="302"/>
      <c r="AA517" s="302"/>
    </row>
    <row r="518" spans="1:27" s="220" customFormat="1">
      <c r="A518" s="442"/>
      <c r="B518" s="12"/>
      <c r="C518" s="12"/>
      <c r="D518" s="260"/>
      <c r="E518" s="12"/>
      <c r="F518" s="221">
        <v>1.7</v>
      </c>
      <c r="G518" s="216" t="s">
        <v>25759</v>
      </c>
      <c r="H518" s="233"/>
      <c r="I518" s="216" t="s">
        <v>25759</v>
      </c>
      <c r="J518" s="216">
        <v>0.2</v>
      </c>
      <c r="K518" s="216" t="s">
        <v>25759</v>
      </c>
      <c r="L518" s="216"/>
      <c r="M518" s="217" t="s">
        <v>44</v>
      </c>
      <c r="N518" s="443">
        <f t="shared" si="111"/>
        <v>0.34</v>
      </c>
      <c r="O518" s="302"/>
      <c r="P518" s="408"/>
      <c r="Q518" s="409"/>
      <c r="R518" s="89"/>
      <c r="S518" s="302"/>
      <c r="T518" s="302"/>
      <c r="U518" s="302"/>
      <c r="V518" s="302"/>
      <c r="W518" s="302"/>
      <c r="X518" s="302"/>
      <c r="Y518" s="302"/>
      <c r="Z518" s="302"/>
      <c r="AA518" s="302"/>
    </row>
    <row r="519" spans="1:27" s="220" customFormat="1">
      <c r="A519" s="442"/>
      <c r="B519" s="12"/>
      <c r="C519" s="12"/>
      <c r="D519" s="260" t="s">
        <v>25844</v>
      </c>
      <c r="E519" s="12"/>
      <c r="F519" s="221">
        <v>7.2</v>
      </c>
      <c r="G519" s="216" t="s">
        <v>25759</v>
      </c>
      <c r="H519" s="233"/>
      <c r="I519" s="216" t="s">
        <v>25759</v>
      </c>
      <c r="J519" s="216">
        <v>0.2</v>
      </c>
      <c r="K519" s="216" t="s">
        <v>25759</v>
      </c>
      <c r="L519" s="216"/>
      <c r="M519" s="217" t="s">
        <v>44</v>
      </c>
      <c r="N519" s="443">
        <f t="shared" si="111"/>
        <v>1.44</v>
      </c>
      <c r="O519" s="302"/>
      <c r="P519" s="408"/>
      <c r="Q519" s="409"/>
      <c r="R519" s="89"/>
      <c r="S519" s="302"/>
      <c r="T519" s="302"/>
      <c r="U519" s="302"/>
      <c r="V519" s="302"/>
      <c r="W519" s="302"/>
      <c r="X519" s="302"/>
      <c r="Y519" s="302"/>
      <c r="Z519" s="302"/>
      <c r="AA519" s="302"/>
    </row>
    <row r="520" spans="1:27" s="220" customFormat="1">
      <c r="A520" s="442"/>
      <c r="B520" s="12"/>
      <c r="C520" s="12"/>
      <c r="D520" s="260"/>
      <c r="E520" s="12"/>
      <c r="F520" s="124">
        <v>2</v>
      </c>
      <c r="G520" s="216" t="s">
        <v>25759</v>
      </c>
      <c r="H520" s="233"/>
      <c r="I520" s="216" t="s">
        <v>25759</v>
      </c>
      <c r="J520" s="216">
        <v>0.2</v>
      </c>
      <c r="K520" s="216" t="s">
        <v>25759</v>
      </c>
      <c r="L520" s="216"/>
      <c r="M520" s="217" t="s">
        <v>44</v>
      </c>
      <c r="N520" s="443">
        <f t="shared" si="111"/>
        <v>0.4</v>
      </c>
      <c r="O520" s="302"/>
      <c r="P520" s="408"/>
      <c r="Q520" s="409"/>
      <c r="R520" s="89"/>
      <c r="S520" s="302"/>
      <c r="T520" s="302"/>
      <c r="U520" s="302"/>
      <c r="V520" s="302"/>
      <c r="W520" s="302"/>
      <c r="X520" s="302"/>
      <c r="Y520" s="302"/>
      <c r="Z520" s="302"/>
      <c r="AA520" s="302"/>
    </row>
    <row r="521" spans="1:27" s="299" customFormat="1">
      <c r="A521" s="442"/>
      <c r="B521" s="12"/>
      <c r="C521" s="12"/>
      <c r="D521" s="261" t="s">
        <v>25971</v>
      </c>
      <c r="E521" s="12"/>
      <c r="F521" s="221">
        <v>0.7</v>
      </c>
      <c r="G521" s="216" t="s">
        <v>25759</v>
      </c>
      <c r="H521" s="233"/>
      <c r="I521" s="216" t="s">
        <v>25759</v>
      </c>
      <c r="J521" s="216">
        <v>0.7</v>
      </c>
      <c r="K521" s="216" t="s">
        <v>25759</v>
      </c>
      <c r="L521" s="216">
        <f>4*3</f>
        <v>12</v>
      </c>
      <c r="M521" s="217" t="s">
        <v>44</v>
      </c>
      <c r="N521" s="443">
        <f t="shared" ref="N521" si="114">TRUNC((PRODUCT(F521:L521)),2)</f>
        <v>5.88</v>
      </c>
      <c r="O521" s="302"/>
      <c r="P521" s="408"/>
      <c r="Q521" s="409"/>
      <c r="R521" s="89"/>
      <c r="S521" s="302"/>
      <c r="T521" s="302"/>
      <c r="U521" s="302"/>
      <c r="V521" s="302"/>
      <c r="W521" s="302"/>
      <c r="X521" s="302"/>
      <c r="Y521" s="302"/>
      <c r="Z521" s="302"/>
      <c r="AA521" s="302"/>
    </row>
    <row r="522" spans="1:27">
      <c r="A522" s="446"/>
      <c r="B522" s="12"/>
      <c r="C522" s="12"/>
      <c r="D522" s="215" t="str">
        <f>"Total item "&amp;A500</f>
        <v>Total item 4.2.3</v>
      </c>
      <c r="E522" s="12"/>
      <c r="F522" s="221"/>
      <c r="G522" s="216"/>
      <c r="H522" s="231"/>
      <c r="I522" s="213"/>
      <c r="J522" s="231"/>
      <c r="K522" s="213"/>
      <c r="L522" s="212" t="s">
        <v>23</v>
      </c>
      <c r="M522" s="213" t="s">
        <v>44</v>
      </c>
      <c r="N522" s="444">
        <f>+SUM(N502:N521)</f>
        <v>21.84</v>
      </c>
    </row>
    <row r="523" spans="1:27">
      <c r="A523" s="454" t="s">
        <v>18216</v>
      </c>
      <c r="B523" s="27"/>
      <c r="C523" s="27"/>
      <c r="D523" s="34" t="s">
        <v>18212</v>
      </c>
      <c r="E523" s="27"/>
      <c r="F523" s="234"/>
      <c r="G523" s="234"/>
      <c r="H523" s="235"/>
      <c r="I523" s="234"/>
      <c r="J523" s="234"/>
      <c r="K523" s="234"/>
      <c r="L523" s="234"/>
      <c r="M523" s="234"/>
      <c r="N523" s="458"/>
    </row>
    <row r="524" spans="1:27">
      <c r="A524" s="445" t="s">
        <v>18217</v>
      </c>
      <c r="B524" s="131"/>
      <c r="C524" s="128"/>
      <c r="D524" s="129" t="s">
        <v>18232</v>
      </c>
      <c r="E524" s="130"/>
      <c r="F524" s="228"/>
      <c r="G524" s="229"/>
      <c r="H524" s="230"/>
      <c r="I524" s="228"/>
      <c r="J524" s="228"/>
      <c r="K524" s="228"/>
      <c r="L524" s="228"/>
      <c r="M524" s="228"/>
      <c r="N524" s="439"/>
    </row>
    <row r="525" spans="1:27" ht="33.75">
      <c r="A525" s="457" t="s">
        <v>18220</v>
      </c>
      <c r="B525" s="12" t="s">
        <v>25914</v>
      </c>
      <c r="C525" s="224" t="s">
        <v>25983</v>
      </c>
      <c r="D525" s="14" t="s">
        <v>18234</v>
      </c>
      <c r="E525" s="13" t="s">
        <v>31</v>
      </c>
      <c r="F525" s="33"/>
      <c r="G525" s="16"/>
      <c r="H525" s="28"/>
      <c r="I525" s="16"/>
      <c r="J525" s="16"/>
      <c r="K525" s="16"/>
      <c r="L525" s="16"/>
      <c r="M525" s="16"/>
      <c r="N525" s="455"/>
      <c r="O525" s="303">
        <f>+N529</f>
        <v>18.62</v>
      </c>
      <c r="P525" s="328">
        <v>166.52</v>
      </c>
      <c r="Q525" s="329">
        <v>166.52</v>
      </c>
      <c r="S525" s="410">
        <f>TRUNC(P525*$S$10,2)</f>
        <v>213.94</v>
      </c>
      <c r="T525" s="410">
        <f>TRUNC(Q525*$T$10,2)</f>
        <v>203.73</v>
      </c>
      <c r="V525" s="410">
        <f>TRUNC(O525*S525,2)</f>
        <v>3983.56</v>
      </c>
      <c r="W525" s="410">
        <f>TRUNC(O525*T525,2)</f>
        <v>3793.45</v>
      </c>
    </row>
    <row r="526" spans="1:27">
      <c r="A526" s="442"/>
      <c r="B526" s="12"/>
      <c r="C526" s="12"/>
      <c r="D526" s="260" t="s">
        <v>25917</v>
      </c>
      <c r="E526" s="13"/>
      <c r="F526" s="124">
        <v>3.31</v>
      </c>
      <c r="G526" s="216" t="s">
        <v>25759</v>
      </c>
      <c r="H526" s="233">
        <v>1.82</v>
      </c>
      <c r="I526" s="217" t="s">
        <v>25759</v>
      </c>
      <c r="J526" s="216"/>
      <c r="K526" s="217" t="s">
        <v>25759</v>
      </c>
      <c r="L526" s="216"/>
      <c r="M526" s="217" t="s">
        <v>44</v>
      </c>
      <c r="N526" s="443">
        <f t="shared" ref="N526:N527" si="115">TRUNC((PRODUCT(F526:L526)),2)</f>
        <v>6.02</v>
      </c>
    </row>
    <row r="527" spans="1:27">
      <c r="A527" s="442"/>
      <c r="B527" s="12"/>
      <c r="C527" s="12"/>
      <c r="D527" s="260" t="s">
        <v>25918</v>
      </c>
      <c r="E527" s="13"/>
      <c r="F527" s="169">
        <v>5.15</v>
      </c>
      <c r="G527" s="216" t="s">
        <v>25759</v>
      </c>
      <c r="H527" s="233">
        <v>1.76</v>
      </c>
      <c r="I527" s="217" t="s">
        <v>25759</v>
      </c>
      <c r="J527" s="216"/>
      <c r="K527" s="217" t="s">
        <v>25759</v>
      </c>
      <c r="L527" s="216"/>
      <c r="M527" s="217" t="s">
        <v>44</v>
      </c>
      <c r="N527" s="443">
        <f t="shared" si="115"/>
        <v>9.06</v>
      </c>
    </row>
    <row r="528" spans="1:27" s="280" customFormat="1">
      <c r="A528" s="442"/>
      <c r="B528" s="12"/>
      <c r="C528" s="12"/>
      <c r="D528" s="260" t="s">
        <v>25924</v>
      </c>
      <c r="E528" s="12"/>
      <c r="F528" s="169">
        <v>3.54</v>
      </c>
      <c r="G528" s="216" t="s">
        <v>25759</v>
      </c>
      <c r="H528" s="233"/>
      <c r="I528" s="217" t="s">
        <v>25759</v>
      </c>
      <c r="J528" s="216"/>
      <c r="K528" s="217" t="s">
        <v>25759</v>
      </c>
      <c r="L528" s="216"/>
      <c r="M528" s="217" t="s">
        <v>44</v>
      </c>
      <c r="N528" s="443">
        <f t="shared" ref="N528" si="116">TRUNC((PRODUCT(F528:L528)),2)</f>
        <v>3.54</v>
      </c>
      <c r="O528" s="302"/>
      <c r="P528" s="408"/>
      <c r="Q528" s="409"/>
      <c r="R528" s="89"/>
      <c r="S528" s="302"/>
      <c r="T528" s="302"/>
      <c r="U528" s="302"/>
      <c r="V528" s="302"/>
      <c r="W528" s="302"/>
      <c r="X528" s="302"/>
      <c r="Y528" s="302"/>
      <c r="Z528" s="302"/>
      <c r="AA528" s="302"/>
    </row>
    <row r="529" spans="1:27">
      <c r="A529" s="442"/>
      <c r="B529" s="12"/>
      <c r="C529" s="12"/>
      <c r="D529" s="215" t="str">
        <f>"Total item "&amp;A525</f>
        <v>Total item 5.1.1</v>
      </c>
      <c r="E529" s="12"/>
      <c r="F529" s="221"/>
      <c r="G529" s="216"/>
      <c r="H529" s="231"/>
      <c r="I529" s="213"/>
      <c r="J529" s="231"/>
      <c r="K529" s="213"/>
      <c r="L529" s="212" t="s">
        <v>23</v>
      </c>
      <c r="M529" s="213" t="s">
        <v>44</v>
      </c>
      <c r="N529" s="444">
        <f>+SUM(N526:N528)</f>
        <v>18.62</v>
      </c>
    </row>
    <row r="530" spans="1:27" ht="33.75">
      <c r="A530" s="457" t="s">
        <v>18221</v>
      </c>
      <c r="B530" s="12" t="s">
        <v>18406</v>
      </c>
      <c r="C530" s="222">
        <v>104488</v>
      </c>
      <c r="D530" s="14" t="s">
        <v>32</v>
      </c>
      <c r="E530" s="13" t="str">
        <f>+VLOOKUP(D530,TABELA!$B$1:$D$8000,2,FALSE)</f>
        <v>M3</v>
      </c>
      <c r="F530" s="33"/>
      <c r="G530" s="16"/>
      <c r="H530" s="28"/>
      <c r="I530" s="16"/>
      <c r="J530" s="16"/>
      <c r="K530" s="16"/>
      <c r="L530" s="16"/>
      <c r="M530" s="16"/>
      <c r="N530" s="455"/>
      <c r="O530" s="303">
        <f>+N566</f>
        <v>4.6399999999999997</v>
      </c>
      <c r="P530" s="328">
        <f>+VLOOKUP(D530,TABELA!$B$1:$D$8000,3,FALSE)</f>
        <v>2599.14</v>
      </c>
      <c r="Q530" s="329">
        <f>+VLOOKUP(D530,TABELA!$B$1:$F$8000,5,FALSE)</f>
        <v>2658.99</v>
      </c>
      <c r="S530" s="410">
        <f>TRUNC(P530*$S$10,2)</f>
        <v>3339.37</v>
      </c>
      <c r="T530" s="410">
        <f>TRUNC(Q530*$T$10,2)</f>
        <v>3253.27</v>
      </c>
      <c r="V530" s="410">
        <f>TRUNC(O530*S530,2)</f>
        <v>15494.67</v>
      </c>
      <c r="W530" s="410">
        <f>TRUNC(O530*T530,2)</f>
        <v>15095.17</v>
      </c>
    </row>
    <row r="531" spans="1:27">
      <c r="A531" s="442"/>
      <c r="B531" s="12"/>
      <c r="C531" s="12"/>
      <c r="D531" s="261" t="s">
        <v>25830</v>
      </c>
      <c r="E531" s="13"/>
      <c r="F531" s="33"/>
      <c r="G531" s="216"/>
      <c r="H531" s="231"/>
      <c r="I531" s="217"/>
      <c r="J531" s="216"/>
      <c r="K531" s="217"/>
      <c r="L531" s="216"/>
      <c r="M531" s="217"/>
      <c r="N531" s="443"/>
    </row>
    <row r="532" spans="1:27">
      <c r="A532" s="442"/>
      <c r="B532" s="12"/>
      <c r="C532" s="12"/>
      <c r="D532" s="260" t="s">
        <v>25917</v>
      </c>
      <c r="E532" s="13"/>
      <c r="F532" s="169">
        <v>0.2</v>
      </c>
      <c r="G532" s="216" t="s">
        <v>25759</v>
      </c>
      <c r="H532" s="233">
        <v>0.1</v>
      </c>
      <c r="I532" s="217" t="s">
        <v>25759</v>
      </c>
      <c r="J532" s="216">
        <v>2.5</v>
      </c>
      <c r="K532" s="217" t="s">
        <v>25759</v>
      </c>
      <c r="L532" s="216">
        <v>4</v>
      </c>
      <c r="M532" s="217" t="s">
        <v>44</v>
      </c>
      <c r="N532" s="443">
        <f t="shared" ref="N532:N545" si="117">TRUNC((PRODUCT(F532:L532)),2)</f>
        <v>0.2</v>
      </c>
    </row>
    <row r="533" spans="1:27" s="220" customFormat="1">
      <c r="A533" s="442"/>
      <c r="B533" s="12"/>
      <c r="C533" s="12"/>
      <c r="D533" s="260" t="s">
        <v>25918</v>
      </c>
      <c r="E533" s="12"/>
      <c r="F533" s="169">
        <v>0.2</v>
      </c>
      <c r="G533" s="216" t="s">
        <v>25759</v>
      </c>
      <c r="H533" s="233">
        <v>0.1</v>
      </c>
      <c r="I533" s="217" t="s">
        <v>25759</v>
      </c>
      <c r="J533" s="216">
        <v>2.5</v>
      </c>
      <c r="K533" s="217" t="s">
        <v>25759</v>
      </c>
      <c r="L533" s="216">
        <v>4</v>
      </c>
      <c r="M533" s="217" t="s">
        <v>44</v>
      </c>
      <c r="N533" s="443">
        <f t="shared" si="117"/>
        <v>0.2</v>
      </c>
      <c r="O533" s="302"/>
      <c r="P533" s="408"/>
      <c r="Q533" s="409"/>
      <c r="R533" s="89"/>
      <c r="S533" s="302"/>
      <c r="T533" s="302"/>
      <c r="U533" s="302"/>
      <c r="V533" s="302"/>
      <c r="W533" s="302"/>
      <c r="X533" s="302"/>
      <c r="Y533" s="302"/>
      <c r="Z533" s="302"/>
      <c r="AA533" s="302"/>
    </row>
    <row r="534" spans="1:27" s="220" customFormat="1">
      <c r="A534" s="442"/>
      <c r="B534" s="12"/>
      <c r="C534" s="12"/>
      <c r="D534" s="260" t="s">
        <v>25832</v>
      </c>
      <c r="E534" s="12"/>
      <c r="F534" s="169">
        <v>0.3</v>
      </c>
      <c r="G534" s="216" t="s">
        <v>25759</v>
      </c>
      <c r="H534" s="233">
        <v>0.3</v>
      </c>
      <c r="I534" s="217" t="s">
        <v>25759</v>
      </c>
      <c r="J534" s="216">
        <v>3.4</v>
      </c>
      <c r="K534" s="217" t="s">
        <v>25759</v>
      </c>
      <c r="L534" s="216">
        <v>1</v>
      </c>
      <c r="M534" s="217" t="s">
        <v>44</v>
      </c>
      <c r="N534" s="443">
        <f t="shared" si="117"/>
        <v>0.3</v>
      </c>
      <c r="O534" s="302"/>
      <c r="P534" s="408"/>
      <c r="Q534" s="409"/>
      <c r="R534" s="89"/>
      <c r="S534" s="302"/>
      <c r="T534" s="302"/>
      <c r="U534" s="302"/>
      <c r="V534" s="302"/>
      <c r="W534" s="302"/>
      <c r="X534" s="302"/>
      <c r="Y534" s="302"/>
      <c r="Z534" s="302"/>
      <c r="AA534" s="302"/>
    </row>
    <row r="535" spans="1:27" s="220" customFormat="1">
      <c r="A535" s="442"/>
      <c r="B535" s="12"/>
      <c r="C535" s="12"/>
      <c r="D535" s="260"/>
      <c r="E535" s="12"/>
      <c r="F535" s="169">
        <v>0.3</v>
      </c>
      <c r="G535" s="216" t="s">
        <v>25759</v>
      </c>
      <c r="H535" s="233">
        <v>0.3</v>
      </c>
      <c r="I535" s="217" t="s">
        <v>25759</v>
      </c>
      <c r="J535" s="216">
        <v>4.05</v>
      </c>
      <c r="K535" s="217" t="s">
        <v>25759</v>
      </c>
      <c r="L535" s="216">
        <v>1</v>
      </c>
      <c r="M535" s="217" t="s">
        <v>44</v>
      </c>
      <c r="N535" s="443">
        <f t="shared" ref="N535:N537" si="118">TRUNC((PRODUCT(F535:L535)),2)</f>
        <v>0.36</v>
      </c>
      <c r="O535" s="302"/>
      <c r="P535" s="408"/>
      <c r="Q535" s="409"/>
      <c r="R535" s="89"/>
      <c r="S535" s="302"/>
      <c r="T535" s="302"/>
      <c r="U535" s="302"/>
      <c r="V535" s="302"/>
      <c r="W535" s="302"/>
      <c r="X535" s="302"/>
      <c r="Y535" s="302"/>
      <c r="Z535" s="302"/>
      <c r="AA535" s="302"/>
    </row>
    <row r="536" spans="1:27" s="220" customFormat="1">
      <c r="A536" s="442"/>
      <c r="B536" s="12"/>
      <c r="C536" s="12"/>
      <c r="D536" s="260"/>
      <c r="E536" s="12"/>
      <c r="F536" s="169">
        <v>0.3</v>
      </c>
      <c r="G536" s="216" t="s">
        <v>25759</v>
      </c>
      <c r="H536" s="233">
        <v>0.1</v>
      </c>
      <c r="I536" s="217" t="s">
        <v>25759</v>
      </c>
      <c r="J536" s="216">
        <v>4.05</v>
      </c>
      <c r="K536" s="217" t="s">
        <v>25759</v>
      </c>
      <c r="L536" s="216">
        <v>1</v>
      </c>
      <c r="M536" s="217" t="s">
        <v>44</v>
      </c>
      <c r="N536" s="443">
        <f t="shared" si="118"/>
        <v>0.12</v>
      </c>
      <c r="O536" s="302"/>
      <c r="P536" s="408"/>
      <c r="Q536" s="409"/>
      <c r="R536" s="89"/>
      <c r="S536" s="302"/>
      <c r="T536" s="302"/>
      <c r="U536" s="302"/>
      <c r="V536" s="302"/>
      <c r="W536" s="302"/>
      <c r="X536" s="302"/>
      <c r="Y536" s="302"/>
      <c r="Z536" s="302"/>
      <c r="AA536" s="302"/>
    </row>
    <row r="537" spans="1:27" s="220" customFormat="1">
      <c r="A537" s="442"/>
      <c r="B537" s="12"/>
      <c r="C537" s="12"/>
      <c r="D537" s="260" t="s">
        <v>25841</v>
      </c>
      <c r="E537" s="12"/>
      <c r="F537" s="124">
        <v>0.2</v>
      </c>
      <c r="G537" s="216" t="s">
        <v>25759</v>
      </c>
      <c r="H537" s="233">
        <v>0.1</v>
      </c>
      <c r="I537" s="217" t="s">
        <v>25759</v>
      </c>
      <c r="J537" s="216">
        <v>1.8</v>
      </c>
      <c r="K537" s="217" t="s">
        <v>25759</v>
      </c>
      <c r="L537" s="216">
        <v>2</v>
      </c>
      <c r="M537" s="217" t="s">
        <v>44</v>
      </c>
      <c r="N537" s="443">
        <f t="shared" si="118"/>
        <v>7.0000000000000007E-2</v>
      </c>
      <c r="O537" s="302"/>
      <c r="P537" s="408"/>
      <c r="Q537" s="409"/>
      <c r="R537" s="89"/>
      <c r="S537" s="302"/>
      <c r="T537" s="302"/>
      <c r="U537" s="302"/>
      <c r="V537" s="302"/>
      <c r="W537" s="302"/>
      <c r="X537" s="302"/>
      <c r="Y537" s="302"/>
      <c r="Z537" s="302"/>
      <c r="AA537" s="302"/>
    </row>
    <row r="538" spans="1:27" s="220" customFormat="1">
      <c r="A538" s="442"/>
      <c r="B538" s="12"/>
      <c r="C538" s="12"/>
      <c r="D538" s="260" t="s">
        <v>25833</v>
      </c>
      <c r="E538" s="12"/>
      <c r="F538" s="169">
        <v>0.2</v>
      </c>
      <c r="G538" s="216" t="s">
        <v>25759</v>
      </c>
      <c r="H538" s="233">
        <v>0.1</v>
      </c>
      <c r="I538" s="217" t="s">
        <v>25759</v>
      </c>
      <c r="J538" s="216">
        <v>3.6</v>
      </c>
      <c r="K538" s="217" t="s">
        <v>25759</v>
      </c>
      <c r="L538" s="216">
        <v>2</v>
      </c>
      <c r="M538" s="217" t="s">
        <v>44</v>
      </c>
      <c r="N538" s="443">
        <f t="shared" si="117"/>
        <v>0.14000000000000001</v>
      </c>
      <c r="O538" s="302"/>
      <c r="P538" s="408"/>
      <c r="Q538" s="409"/>
      <c r="R538" s="89"/>
      <c r="S538" s="302"/>
      <c r="T538" s="302"/>
      <c r="U538" s="302"/>
      <c r="V538" s="302"/>
      <c r="W538" s="302"/>
      <c r="X538" s="302"/>
      <c r="Y538" s="302"/>
      <c r="Z538" s="302"/>
      <c r="AA538" s="302"/>
    </row>
    <row r="539" spans="1:27" s="220" customFormat="1">
      <c r="A539" s="442"/>
      <c r="B539" s="12"/>
      <c r="C539" s="12"/>
      <c r="D539" s="260" t="s">
        <v>25834</v>
      </c>
      <c r="E539" s="12"/>
      <c r="F539" s="169">
        <v>0.2</v>
      </c>
      <c r="G539" s="216" t="s">
        <v>25759</v>
      </c>
      <c r="H539" s="233">
        <v>0.1</v>
      </c>
      <c r="I539" s="217" t="s">
        <v>25759</v>
      </c>
      <c r="J539" s="216">
        <v>3.6</v>
      </c>
      <c r="K539" s="217" t="s">
        <v>25759</v>
      </c>
      <c r="L539" s="216">
        <v>6</v>
      </c>
      <c r="M539" s="217" t="s">
        <v>44</v>
      </c>
      <c r="N539" s="443">
        <f t="shared" si="117"/>
        <v>0.43</v>
      </c>
      <c r="O539" s="302"/>
      <c r="P539" s="408"/>
      <c r="Q539" s="409"/>
      <c r="R539" s="89"/>
      <c r="S539" s="302"/>
      <c r="T539" s="302"/>
      <c r="U539" s="302"/>
      <c r="V539" s="302"/>
      <c r="W539" s="302"/>
      <c r="X539" s="302"/>
      <c r="Y539" s="302"/>
      <c r="Z539" s="302"/>
      <c r="AA539" s="302"/>
    </row>
    <row r="540" spans="1:27" s="220" customFormat="1">
      <c r="A540" s="442"/>
      <c r="B540" s="12"/>
      <c r="C540" s="12"/>
      <c r="D540" s="260" t="s">
        <v>25769</v>
      </c>
      <c r="E540" s="12"/>
      <c r="F540" s="169">
        <v>0.2</v>
      </c>
      <c r="G540" s="216" t="s">
        <v>25759</v>
      </c>
      <c r="H540" s="233">
        <v>0.1</v>
      </c>
      <c r="I540" s="217" t="s">
        <v>25759</v>
      </c>
      <c r="J540" s="216">
        <v>3</v>
      </c>
      <c r="K540" s="217" t="s">
        <v>25759</v>
      </c>
      <c r="L540" s="216">
        <v>1</v>
      </c>
      <c r="M540" s="217" t="s">
        <v>44</v>
      </c>
      <c r="N540" s="443">
        <f t="shared" si="117"/>
        <v>0.06</v>
      </c>
      <c r="O540" s="302"/>
      <c r="P540" s="408"/>
      <c r="Q540" s="409"/>
      <c r="R540" s="89"/>
      <c r="S540" s="302"/>
      <c r="T540" s="302"/>
      <c r="U540" s="302"/>
      <c r="V540" s="302"/>
      <c r="W540" s="302"/>
      <c r="X540" s="302"/>
      <c r="Y540" s="302"/>
      <c r="Z540" s="302"/>
      <c r="AA540" s="302"/>
    </row>
    <row r="541" spans="1:27" s="220" customFormat="1">
      <c r="A541" s="442"/>
      <c r="B541" s="12"/>
      <c r="C541" s="12"/>
      <c r="D541" s="260" t="s">
        <v>25835</v>
      </c>
      <c r="E541" s="12"/>
      <c r="F541" s="169">
        <v>0.2</v>
      </c>
      <c r="G541" s="216" t="s">
        <v>25759</v>
      </c>
      <c r="H541" s="233">
        <v>0.1</v>
      </c>
      <c r="I541" s="217" t="s">
        <v>25759</v>
      </c>
      <c r="J541" s="216">
        <v>3</v>
      </c>
      <c r="K541" s="217" t="s">
        <v>25759</v>
      </c>
      <c r="L541" s="216">
        <v>1</v>
      </c>
      <c r="M541" s="217" t="s">
        <v>44</v>
      </c>
      <c r="N541" s="443">
        <f t="shared" si="117"/>
        <v>0.06</v>
      </c>
      <c r="O541" s="302"/>
      <c r="P541" s="408"/>
      <c r="Q541" s="409"/>
      <c r="R541" s="89"/>
      <c r="S541" s="302"/>
      <c r="T541" s="302"/>
      <c r="U541" s="302"/>
      <c r="V541" s="302"/>
      <c r="W541" s="302"/>
      <c r="X541" s="302"/>
      <c r="Y541" s="302"/>
      <c r="Z541" s="302"/>
      <c r="AA541" s="302"/>
    </row>
    <row r="542" spans="1:27" s="220" customFormat="1">
      <c r="A542" s="442"/>
      <c r="B542" s="12"/>
      <c r="C542" s="12"/>
      <c r="D542" s="260" t="s">
        <v>25836</v>
      </c>
      <c r="E542" s="12"/>
      <c r="F542" s="169">
        <v>0.2</v>
      </c>
      <c r="G542" s="216" t="s">
        <v>25759</v>
      </c>
      <c r="H542" s="233">
        <v>0.1</v>
      </c>
      <c r="I542" s="217" t="s">
        <v>25759</v>
      </c>
      <c r="J542" s="216">
        <v>3</v>
      </c>
      <c r="K542" s="217" t="s">
        <v>25759</v>
      </c>
      <c r="L542" s="216">
        <v>2</v>
      </c>
      <c r="M542" s="217" t="s">
        <v>44</v>
      </c>
      <c r="N542" s="443">
        <f t="shared" si="117"/>
        <v>0.12</v>
      </c>
      <c r="O542" s="302"/>
      <c r="P542" s="408"/>
      <c r="Q542" s="409"/>
      <c r="R542" s="89"/>
      <c r="S542" s="302"/>
      <c r="T542" s="302"/>
      <c r="U542" s="302"/>
      <c r="V542" s="302"/>
      <c r="W542" s="302"/>
      <c r="X542" s="302"/>
      <c r="Y542" s="302"/>
      <c r="Z542" s="302"/>
      <c r="AA542" s="302"/>
    </row>
    <row r="543" spans="1:27" s="220" customFormat="1">
      <c r="A543" s="442"/>
      <c r="B543" s="12"/>
      <c r="C543" s="12"/>
      <c r="D543" s="260" t="s">
        <v>25837</v>
      </c>
      <c r="E543" s="12"/>
      <c r="F543" s="169">
        <v>0.2</v>
      </c>
      <c r="G543" s="216" t="s">
        <v>25759</v>
      </c>
      <c r="H543" s="233">
        <v>0.1</v>
      </c>
      <c r="I543" s="217" t="s">
        <v>25759</v>
      </c>
      <c r="J543" s="216">
        <v>3</v>
      </c>
      <c r="K543" s="217" t="s">
        <v>25759</v>
      </c>
      <c r="L543" s="216">
        <v>2</v>
      </c>
      <c r="M543" s="217" t="s">
        <v>44</v>
      </c>
      <c r="N543" s="443">
        <f t="shared" si="117"/>
        <v>0.12</v>
      </c>
      <c r="O543" s="302"/>
      <c r="P543" s="408"/>
      <c r="Q543" s="409"/>
      <c r="R543" s="89"/>
      <c r="S543" s="302"/>
      <c r="T543" s="302"/>
      <c r="U543" s="302"/>
      <c r="V543" s="302"/>
      <c r="W543" s="302"/>
      <c r="X543" s="302"/>
      <c r="Y543" s="302"/>
      <c r="Z543" s="302"/>
      <c r="AA543" s="302"/>
    </row>
    <row r="544" spans="1:27" s="220" customFormat="1">
      <c r="A544" s="442"/>
      <c r="B544" s="12"/>
      <c r="C544" s="12"/>
      <c r="D544" s="260" t="s">
        <v>25838</v>
      </c>
      <c r="E544" s="12"/>
      <c r="F544" s="169">
        <v>0.2</v>
      </c>
      <c r="G544" s="216" t="s">
        <v>25759</v>
      </c>
      <c r="H544" s="233">
        <v>0.1</v>
      </c>
      <c r="I544" s="217" t="s">
        <v>25759</v>
      </c>
      <c r="J544" s="216">
        <v>3.2</v>
      </c>
      <c r="K544" s="217" t="s">
        <v>25759</v>
      </c>
      <c r="L544" s="216">
        <v>2</v>
      </c>
      <c r="M544" s="217" t="s">
        <v>44</v>
      </c>
      <c r="N544" s="443">
        <f t="shared" si="117"/>
        <v>0.12</v>
      </c>
      <c r="O544" s="302"/>
      <c r="P544" s="408"/>
      <c r="Q544" s="409"/>
      <c r="R544" s="89"/>
      <c r="S544" s="302"/>
      <c r="T544" s="302"/>
      <c r="U544" s="302"/>
      <c r="V544" s="302"/>
      <c r="W544" s="302"/>
      <c r="X544" s="302"/>
      <c r="Y544" s="302"/>
      <c r="Z544" s="302"/>
      <c r="AA544" s="302"/>
    </row>
    <row r="545" spans="1:27" s="220" customFormat="1">
      <c r="A545" s="442"/>
      <c r="B545" s="12"/>
      <c r="C545" s="12"/>
      <c r="D545" s="260" t="s">
        <v>25839</v>
      </c>
      <c r="E545" s="12"/>
      <c r="F545" s="169">
        <v>0.2</v>
      </c>
      <c r="G545" s="216" t="s">
        <v>25759</v>
      </c>
      <c r="H545" s="233">
        <v>0.1</v>
      </c>
      <c r="I545" s="217" t="s">
        <v>25759</v>
      </c>
      <c r="J545" s="216">
        <v>1.8</v>
      </c>
      <c r="K545" s="217" t="s">
        <v>25759</v>
      </c>
      <c r="L545" s="216">
        <v>3</v>
      </c>
      <c r="M545" s="217" t="s">
        <v>44</v>
      </c>
      <c r="N545" s="443">
        <f t="shared" si="117"/>
        <v>0.1</v>
      </c>
      <c r="O545" s="302"/>
      <c r="P545" s="408"/>
      <c r="Q545" s="409"/>
      <c r="R545" s="89"/>
      <c r="S545" s="302"/>
      <c r="T545" s="302"/>
      <c r="U545" s="302"/>
      <c r="V545" s="302"/>
      <c r="W545" s="302"/>
      <c r="X545" s="302"/>
      <c r="Y545" s="302"/>
      <c r="Z545" s="302"/>
      <c r="AA545" s="302"/>
    </row>
    <row r="546" spans="1:27" s="220" customFormat="1">
      <c r="A546" s="442"/>
      <c r="B546" s="12"/>
      <c r="C546" s="12"/>
      <c r="D546" s="261" t="s">
        <v>25848</v>
      </c>
      <c r="E546" s="12"/>
      <c r="F546" s="33"/>
      <c r="G546" s="216"/>
      <c r="H546" s="231"/>
      <c r="I546" s="217"/>
      <c r="J546" s="216"/>
      <c r="K546" s="217"/>
      <c r="L546" s="216"/>
      <c r="M546" s="217"/>
      <c r="N546" s="443"/>
      <c r="O546" s="302"/>
      <c r="P546" s="408"/>
      <c r="Q546" s="409"/>
      <c r="R546" s="89"/>
      <c r="S546" s="302"/>
      <c r="T546" s="302"/>
      <c r="U546" s="302"/>
      <c r="V546" s="302"/>
      <c r="W546" s="302"/>
      <c r="X546" s="302"/>
      <c r="Y546" s="302"/>
      <c r="Z546" s="302"/>
      <c r="AA546" s="302"/>
    </row>
    <row r="547" spans="1:27" s="220" customFormat="1">
      <c r="A547" s="442"/>
      <c r="B547" s="12"/>
      <c r="C547" s="12"/>
      <c r="D547" s="260" t="s">
        <v>25917</v>
      </c>
      <c r="E547" s="12"/>
      <c r="F547" s="221">
        <v>3.31</v>
      </c>
      <c r="G547" s="216" t="s">
        <v>25759</v>
      </c>
      <c r="H547" s="233">
        <v>0.1</v>
      </c>
      <c r="I547" s="216" t="s">
        <v>25759</v>
      </c>
      <c r="J547" s="216">
        <v>0.2</v>
      </c>
      <c r="K547" s="216" t="s">
        <v>25759</v>
      </c>
      <c r="L547" s="216">
        <v>2</v>
      </c>
      <c r="M547" s="217" t="s">
        <v>44</v>
      </c>
      <c r="N547" s="443">
        <f t="shared" ref="N547:N565" si="119">TRUNC((PRODUCT(F547:L547)),2)</f>
        <v>0.13</v>
      </c>
      <c r="O547" s="302"/>
      <c r="P547" s="408"/>
      <c r="Q547" s="409"/>
      <c r="R547" s="89"/>
      <c r="S547" s="302"/>
      <c r="T547" s="302"/>
      <c r="U547" s="302"/>
      <c r="V547" s="302"/>
      <c r="W547" s="302"/>
      <c r="X547" s="302"/>
      <c r="Y547" s="302"/>
      <c r="Z547" s="302"/>
      <c r="AA547" s="302"/>
    </row>
    <row r="548" spans="1:27" s="220" customFormat="1">
      <c r="A548" s="442"/>
      <c r="B548" s="12"/>
      <c r="C548" s="12"/>
      <c r="D548" s="260"/>
      <c r="E548" s="12"/>
      <c r="F548" s="221">
        <v>1.82</v>
      </c>
      <c r="G548" s="216" t="s">
        <v>25759</v>
      </c>
      <c r="H548" s="233">
        <v>0.1</v>
      </c>
      <c r="I548" s="216" t="s">
        <v>25759</v>
      </c>
      <c r="J548" s="216">
        <v>0.2</v>
      </c>
      <c r="K548" s="216" t="s">
        <v>25759</v>
      </c>
      <c r="L548" s="216">
        <v>2</v>
      </c>
      <c r="M548" s="217" t="s">
        <v>44</v>
      </c>
      <c r="N548" s="443">
        <f t="shared" ref="N548" si="120">TRUNC((PRODUCT(F548:L548)),2)</f>
        <v>7.0000000000000007E-2</v>
      </c>
      <c r="O548" s="302"/>
      <c r="P548" s="408"/>
      <c r="Q548" s="409"/>
      <c r="R548" s="89"/>
      <c r="S548" s="302"/>
      <c r="T548" s="302"/>
      <c r="U548" s="302"/>
      <c r="V548" s="302"/>
      <c r="W548" s="302"/>
      <c r="X548" s="302"/>
      <c r="Y548" s="302"/>
      <c r="Z548" s="302"/>
      <c r="AA548" s="302"/>
    </row>
    <row r="549" spans="1:27" s="220" customFormat="1">
      <c r="A549" s="442"/>
      <c r="B549" s="12"/>
      <c r="C549" s="12"/>
      <c r="D549" s="260" t="s">
        <v>25918</v>
      </c>
      <c r="E549" s="12"/>
      <c r="F549" s="221">
        <v>5.15</v>
      </c>
      <c r="G549" s="216" t="s">
        <v>25759</v>
      </c>
      <c r="H549" s="233">
        <v>0.1</v>
      </c>
      <c r="I549" s="216" t="s">
        <v>25759</v>
      </c>
      <c r="J549" s="216">
        <v>0.2</v>
      </c>
      <c r="K549" s="216" t="s">
        <v>25759</v>
      </c>
      <c r="L549" s="216">
        <v>2</v>
      </c>
      <c r="M549" s="217" t="s">
        <v>44</v>
      </c>
      <c r="N549" s="443">
        <f t="shared" si="119"/>
        <v>0.2</v>
      </c>
      <c r="O549" s="302"/>
      <c r="P549" s="408"/>
      <c r="Q549" s="409"/>
      <c r="R549" s="89"/>
      <c r="S549" s="302"/>
      <c r="T549" s="302"/>
      <c r="U549" s="302"/>
      <c r="V549" s="302"/>
      <c r="W549" s="302"/>
      <c r="X549" s="302"/>
      <c r="Y549" s="302"/>
      <c r="Z549" s="302"/>
      <c r="AA549" s="302"/>
    </row>
    <row r="550" spans="1:27" s="220" customFormat="1">
      <c r="A550" s="442"/>
      <c r="B550" s="12"/>
      <c r="C550" s="12"/>
      <c r="D550" s="260"/>
      <c r="E550" s="12"/>
      <c r="F550" s="221">
        <v>1.76</v>
      </c>
      <c r="G550" s="216" t="s">
        <v>25759</v>
      </c>
      <c r="H550" s="233">
        <v>0.1</v>
      </c>
      <c r="I550" s="216" t="s">
        <v>25759</v>
      </c>
      <c r="J550" s="216">
        <v>0.2</v>
      </c>
      <c r="K550" s="216" t="s">
        <v>25759</v>
      </c>
      <c r="L550" s="216">
        <v>2</v>
      </c>
      <c r="M550" s="217" t="s">
        <v>44</v>
      </c>
      <c r="N550" s="443">
        <f t="shared" ref="N550" si="121">TRUNC((PRODUCT(F550:L550)),2)</f>
        <v>7.0000000000000007E-2</v>
      </c>
      <c r="O550" s="302"/>
      <c r="P550" s="408"/>
      <c r="Q550" s="409"/>
      <c r="R550" s="89"/>
      <c r="S550" s="302"/>
      <c r="T550" s="302"/>
      <c r="U550" s="302"/>
      <c r="V550" s="302"/>
      <c r="W550" s="302"/>
      <c r="X550" s="302"/>
      <c r="Y550" s="302"/>
      <c r="Z550" s="302"/>
      <c r="AA550" s="302"/>
    </row>
    <row r="551" spans="1:27" s="220" customFormat="1">
      <c r="A551" s="442"/>
      <c r="B551" s="12"/>
      <c r="C551" s="12"/>
      <c r="D551" s="260" t="s">
        <v>25833</v>
      </c>
      <c r="E551" s="12"/>
      <c r="F551" s="221">
        <v>3.5</v>
      </c>
      <c r="G551" s="216" t="s">
        <v>25759</v>
      </c>
      <c r="H551" s="233">
        <v>0.1</v>
      </c>
      <c r="I551" s="216" t="s">
        <v>25759</v>
      </c>
      <c r="J551" s="216">
        <v>0.2</v>
      </c>
      <c r="K551" s="216" t="s">
        <v>25759</v>
      </c>
      <c r="L551" s="216"/>
      <c r="M551" s="217" t="s">
        <v>44</v>
      </c>
      <c r="N551" s="443">
        <f t="shared" si="119"/>
        <v>7.0000000000000007E-2</v>
      </c>
      <c r="O551" s="302"/>
      <c r="P551" s="408"/>
      <c r="Q551" s="409"/>
      <c r="R551" s="89"/>
      <c r="S551" s="302"/>
      <c r="T551" s="302"/>
      <c r="U551" s="302"/>
      <c r="V551" s="302"/>
      <c r="W551" s="302"/>
      <c r="X551" s="302"/>
      <c r="Y551" s="302"/>
      <c r="Z551" s="302"/>
      <c r="AA551" s="302"/>
    </row>
    <row r="552" spans="1:27" s="220" customFormat="1">
      <c r="A552" s="442"/>
      <c r="B552" s="12"/>
      <c r="C552" s="12"/>
      <c r="D552" s="260"/>
      <c r="E552" s="12"/>
      <c r="F552" s="221">
        <v>2</v>
      </c>
      <c r="G552" s="216" t="s">
        <v>25759</v>
      </c>
      <c r="H552" s="233">
        <v>0.1</v>
      </c>
      <c r="I552" s="216" t="s">
        <v>25759</v>
      </c>
      <c r="J552" s="216">
        <v>0.2</v>
      </c>
      <c r="K552" s="216" t="s">
        <v>25759</v>
      </c>
      <c r="L552" s="216"/>
      <c r="M552" s="217" t="s">
        <v>44</v>
      </c>
      <c r="N552" s="443">
        <f t="shared" ref="N552" si="122">TRUNC((PRODUCT(F552:L552)),2)</f>
        <v>0.04</v>
      </c>
      <c r="O552" s="302"/>
      <c r="P552" s="408"/>
      <c r="Q552" s="409"/>
      <c r="R552" s="89"/>
      <c r="S552" s="302"/>
      <c r="T552" s="302"/>
      <c r="U552" s="302"/>
      <c r="V552" s="302"/>
      <c r="W552" s="302"/>
      <c r="X552" s="302"/>
      <c r="Y552" s="302"/>
      <c r="Z552" s="302"/>
      <c r="AA552" s="302"/>
    </row>
    <row r="553" spans="1:27" s="220" customFormat="1">
      <c r="A553" s="442"/>
      <c r="B553" s="12"/>
      <c r="C553" s="12"/>
      <c r="D553" s="260" t="s">
        <v>25842</v>
      </c>
      <c r="E553" s="12"/>
      <c r="F553" s="221">
        <v>4.7699999999999996</v>
      </c>
      <c r="G553" s="216" t="s">
        <v>25759</v>
      </c>
      <c r="H553" s="233">
        <v>0.1</v>
      </c>
      <c r="I553" s="216" t="s">
        <v>25759</v>
      </c>
      <c r="J553" s="216">
        <v>0.2</v>
      </c>
      <c r="K553" s="216" t="s">
        <v>25759</v>
      </c>
      <c r="L553" s="216">
        <v>2</v>
      </c>
      <c r="M553" s="217" t="s">
        <v>44</v>
      </c>
      <c r="N553" s="443">
        <f t="shared" si="119"/>
        <v>0.19</v>
      </c>
      <c r="O553" s="302"/>
      <c r="P553" s="408"/>
      <c r="Q553" s="409"/>
      <c r="R553" s="89"/>
      <c r="S553" s="302"/>
      <c r="T553" s="302"/>
      <c r="U553" s="302"/>
      <c r="V553" s="302"/>
      <c r="W553" s="302"/>
      <c r="X553" s="302"/>
      <c r="Y553" s="302"/>
      <c r="Z553" s="302"/>
      <c r="AA553" s="302"/>
    </row>
    <row r="554" spans="1:27" s="220" customFormat="1">
      <c r="A554" s="442"/>
      <c r="B554" s="12"/>
      <c r="C554" s="12"/>
      <c r="D554" s="260"/>
      <c r="E554" s="12"/>
      <c r="F554" s="221">
        <v>2.2000000000000002</v>
      </c>
      <c r="G554" s="216" t="s">
        <v>25759</v>
      </c>
      <c r="H554" s="233">
        <v>0.1</v>
      </c>
      <c r="I554" s="216" t="s">
        <v>25759</v>
      </c>
      <c r="J554" s="216">
        <v>0.2</v>
      </c>
      <c r="K554" s="216" t="s">
        <v>25759</v>
      </c>
      <c r="L554" s="216"/>
      <c r="M554" s="217" t="s">
        <v>44</v>
      </c>
      <c r="N554" s="443">
        <f t="shared" si="119"/>
        <v>0.04</v>
      </c>
      <c r="O554" s="302"/>
      <c r="P554" s="408"/>
      <c r="Q554" s="409"/>
      <c r="R554" s="89"/>
      <c r="S554" s="302"/>
      <c r="T554" s="302"/>
      <c r="U554" s="302"/>
      <c r="V554" s="302"/>
      <c r="W554" s="302"/>
      <c r="X554" s="302"/>
      <c r="Y554" s="302"/>
      <c r="Z554" s="302"/>
      <c r="AA554" s="302"/>
    </row>
    <row r="555" spans="1:27" s="220" customFormat="1">
      <c r="A555" s="442"/>
      <c r="B555" s="12"/>
      <c r="C555" s="12"/>
      <c r="D555" s="260"/>
      <c r="E555" s="12"/>
      <c r="F555" s="221">
        <v>3.35</v>
      </c>
      <c r="G555" s="216" t="s">
        <v>25759</v>
      </c>
      <c r="H555" s="233">
        <v>0.1</v>
      </c>
      <c r="I555" s="216" t="s">
        <v>25759</v>
      </c>
      <c r="J555" s="216">
        <v>0.2</v>
      </c>
      <c r="K555" s="216" t="s">
        <v>25759</v>
      </c>
      <c r="L555" s="216"/>
      <c r="M555" s="217" t="s">
        <v>44</v>
      </c>
      <c r="N555" s="443">
        <f t="shared" ref="N555" si="123">TRUNC((PRODUCT(F555:L555)),2)</f>
        <v>0.06</v>
      </c>
      <c r="O555" s="302"/>
      <c r="P555" s="408"/>
      <c r="Q555" s="409"/>
      <c r="R555" s="89"/>
      <c r="S555" s="302"/>
      <c r="T555" s="302"/>
      <c r="U555" s="302"/>
      <c r="V555" s="302"/>
      <c r="W555" s="302"/>
      <c r="X555" s="302"/>
      <c r="Y555" s="302"/>
      <c r="Z555" s="302"/>
      <c r="AA555" s="302"/>
    </row>
    <row r="556" spans="1:27" s="220" customFormat="1">
      <c r="A556" s="442"/>
      <c r="B556" s="12"/>
      <c r="C556" s="12"/>
      <c r="D556" s="260" t="s">
        <v>25769</v>
      </c>
      <c r="E556" s="12"/>
      <c r="F556" s="221">
        <v>3.41</v>
      </c>
      <c r="G556" s="216" t="s">
        <v>25759</v>
      </c>
      <c r="H556" s="233">
        <v>0.1</v>
      </c>
      <c r="I556" s="216" t="s">
        <v>25759</v>
      </c>
      <c r="J556" s="216">
        <v>0.2</v>
      </c>
      <c r="K556" s="216" t="s">
        <v>25759</v>
      </c>
      <c r="L556" s="216"/>
      <c r="M556" s="217" t="s">
        <v>44</v>
      </c>
      <c r="N556" s="443">
        <f t="shared" si="119"/>
        <v>0.06</v>
      </c>
      <c r="O556" s="302"/>
      <c r="P556" s="408"/>
      <c r="Q556" s="409"/>
      <c r="R556" s="89"/>
      <c r="S556" s="302"/>
      <c r="T556" s="302"/>
      <c r="U556" s="302"/>
      <c r="V556" s="302"/>
      <c r="W556" s="302"/>
      <c r="X556" s="302"/>
      <c r="Y556" s="302"/>
      <c r="Z556" s="302"/>
      <c r="AA556" s="302"/>
    </row>
    <row r="557" spans="1:27" s="220" customFormat="1">
      <c r="A557" s="442"/>
      <c r="B557" s="12"/>
      <c r="C557" s="12"/>
      <c r="D557" s="260" t="s">
        <v>25835</v>
      </c>
      <c r="E557" s="12"/>
      <c r="F557" s="221">
        <v>4.47</v>
      </c>
      <c r="G557" s="216" t="s">
        <v>25759</v>
      </c>
      <c r="H557" s="233">
        <v>0.1</v>
      </c>
      <c r="I557" s="216" t="s">
        <v>25759</v>
      </c>
      <c r="J557" s="216">
        <v>0.2</v>
      </c>
      <c r="K557" s="216" t="s">
        <v>25759</v>
      </c>
      <c r="L557" s="216"/>
      <c r="M557" s="217" t="s">
        <v>44</v>
      </c>
      <c r="N557" s="443">
        <f t="shared" si="119"/>
        <v>0.08</v>
      </c>
      <c r="O557" s="302"/>
      <c r="P557" s="408"/>
      <c r="Q557" s="409"/>
      <c r="R557" s="89"/>
      <c r="S557" s="302"/>
      <c r="T557" s="302"/>
      <c r="U557" s="302"/>
      <c r="V557" s="302"/>
      <c r="W557" s="302"/>
      <c r="X557" s="302"/>
      <c r="Y557" s="302"/>
      <c r="Z557" s="302"/>
      <c r="AA557" s="302"/>
    </row>
    <row r="558" spans="1:27" s="220" customFormat="1">
      <c r="A558" s="442"/>
      <c r="B558" s="12"/>
      <c r="C558" s="12"/>
      <c r="D558" s="260"/>
      <c r="E558" s="12"/>
      <c r="F558" s="221">
        <v>1.64</v>
      </c>
      <c r="G558" s="216" t="s">
        <v>25759</v>
      </c>
      <c r="H558" s="233">
        <v>0.1</v>
      </c>
      <c r="I558" s="216" t="s">
        <v>25759</v>
      </c>
      <c r="J558" s="216">
        <v>0.2</v>
      </c>
      <c r="K558" s="216" t="s">
        <v>25759</v>
      </c>
      <c r="L558" s="216">
        <v>2</v>
      </c>
      <c r="M558" s="217" t="s">
        <v>44</v>
      </c>
      <c r="N558" s="443">
        <f t="shared" si="119"/>
        <v>0.06</v>
      </c>
      <c r="O558" s="302"/>
      <c r="P558" s="408"/>
      <c r="Q558" s="409"/>
      <c r="R558" s="89"/>
      <c r="S558" s="302"/>
      <c r="T558" s="302"/>
      <c r="U558" s="302"/>
      <c r="V558" s="302"/>
      <c r="W558" s="302"/>
      <c r="X558" s="302"/>
      <c r="Y558" s="302"/>
      <c r="Z558" s="302"/>
      <c r="AA558" s="302"/>
    </row>
    <row r="559" spans="1:27" s="220" customFormat="1">
      <c r="A559" s="442"/>
      <c r="B559" s="12"/>
      <c r="C559" s="12"/>
      <c r="D559" s="260" t="s">
        <v>25836</v>
      </c>
      <c r="E559" s="12"/>
      <c r="F559" s="221">
        <v>2.7</v>
      </c>
      <c r="G559" s="216" t="s">
        <v>25759</v>
      </c>
      <c r="H559" s="233">
        <v>0.1</v>
      </c>
      <c r="I559" s="216" t="s">
        <v>25759</v>
      </c>
      <c r="J559" s="216">
        <v>0.2</v>
      </c>
      <c r="K559" s="216" t="s">
        <v>25759</v>
      </c>
      <c r="L559" s="216">
        <v>2</v>
      </c>
      <c r="M559" s="217" t="s">
        <v>44</v>
      </c>
      <c r="N559" s="443">
        <f t="shared" si="119"/>
        <v>0.1</v>
      </c>
      <c r="O559" s="302"/>
      <c r="P559" s="408"/>
      <c r="Q559" s="409"/>
      <c r="R559" s="89"/>
      <c r="S559" s="302"/>
      <c r="T559" s="302"/>
      <c r="U559" s="302"/>
      <c r="V559" s="302"/>
      <c r="W559" s="302"/>
      <c r="X559" s="302"/>
      <c r="Y559" s="302"/>
      <c r="Z559" s="302"/>
      <c r="AA559" s="302"/>
    </row>
    <row r="560" spans="1:27" s="220" customFormat="1">
      <c r="A560" s="442"/>
      <c r="B560" s="12"/>
      <c r="C560" s="12"/>
      <c r="D560" s="260"/>
      <c r="E560" s="12"/>
      <c r="F560" s="221">
        <v>1.2</v>
      </c>
      <c r="G560" s="216" t="s">
        <v>25759</v>
      </c>
      <c r="H560" s="233">
        <v>0.1</v>
      </c>
      <c r="I560" s="216" t="s">
        <v>25759</v>
      </c>
      <c r="J560" s="216">
        <v>0.2</v>
      </c>
      <c r="K560" s="216" t="s">
        <v>25759</v>
      </c>
      <c r="L560" s="216"/>
      <c r="M560" s="217" t="s">
        <v>44</v>
      </c>
      <c r="N560" s="443">
        <f t="shared" si="119"/>
        <v>0.02</v>
      </c>
      <c r="O560" s="302"/>
      <c r="P560" s="408"/>
      <c r="Q560" s="409"/>
      <c r="R560" s="89"/>
      <c r="S560" s="302"/>
      <c r="T560" s="302"/>
      <c r="U560" s="302"/>
      <c r="V560" s="302"/>
      <c r="W560" s="302"/>
      <c r="X560" s="302"/>
      <c r="Y560" s="302"/>
      <c r="Z560" s="302"/>
      <c r="AA560" s="302"/>
    </row>
    <row r="561" spans="1:27" s="220" customFormat="1">
      <c r="A561" s="442"/>
      <c r="B561" s="12"/>
      <c r="C561" s="12"/>
      <c r="D561" s="260" t="s">
        <v>25843</v>
      </c>
      <c r="E561" s="12"/>
      <c r="F561" s="221">
        <v>4.62</v>
      </c>
      <c r="G561" s="216" t="s">
        <v>25759</v>
      </c>
      <c r="H561" s="233">
        <v>0.1</v>
      </c>
      <c r="I561" s="216" t="s">
        <v>25759</v>
      </c>
      <c r="J561" s="216">
        <v>0.2</v>
      </c>
      <c r="K561" s="216" t="s">
        <v>25759</v>
      </c>
      <c r="L561" s="216"/>
      <c r="M561" s="217" t="s">
        <v>44</v>
      </c>
      <c r="N561" s="443">
        <f t="shared" si="119"/>
        <v>0.09</v>
      </c>
      <c r="O561" s="302"/>
      <c r="P561" s="408"/>
      <c r="Q561" s="409"/>
      <c r="R561" s="89"/>
      <c r="S561" s="302"/>
      <c r="T561" s="302"/>
      <c r="U561" s="302"/>
      <c r="V561" s="302"/>
      <c r="W561" s="302"/>
      <c r="X561" s="302"/>
      <c r="Y561" s="302"/>
      <c r="Z561" s="302"/>
      <c r="AA561" s="302"/>
    </row>
    <row r="562" spans="1:27" s="220" customFormat="1">
      <c r="A562" s="442"/>
      <c r="B562" s="12"/>
      <c r="C562" s="12"/>
      <c r="D562" s="260" t="s">
        <v>25838</v>
      </c>
      <c r="E562" s="12"/>
      <c r="F562" s="221">
        <v>2.2999999999999998</v>
      </c>
      <c r="G562" s="216" t="s">
        <v>25759</v>
      </c>
      <c r="H562" s="233">
        <v>0.1</v>
      </c>
      <c r="I562" s="216" t="s">
        <v>25759</v>
      </c>
      <c r="J562" s="216">
        <v>0.2</v>
      </c>
      <c r="K562" s="216" t="s">
        <v>25759</v>
      </c>
      <c r="L562" s="216">
        <v>2</v>
      </c>
      <c r="M562" s="217" t="s">
        <v>44</v>
      </c>
      <c r="N562" s="443">
        <f t="shared" si="119"/>
        <v>0.09</v>
      </c>
      <c r="O562" s="302"/>
      <c r="P562" s="408"/>
      <c r="Q562" s="409"/>
      <c r="R562" s="89"/>
      <c r="S562" s="302"/>
      <c r="T562" s="302"/>
      <c r="U562" s="302"/>
      <c r="V562" s="302"/>
      <c r="W562" s="302"/>
      <c r="X562" s="302"/>
      <c r="Y562" s="302"/>
      <c r="Z562" s="302"/>
      <c r="AA562" s="302"/>
    </row>
    <row r="563" spans="1:27" s="220" customFormat="1">
      <c r="A563" s="442"/>
      <c r="B563" s="12"/>
      <c r="C563" s="12"/>
      <c r="D563" s="260"/>
      <c r="E563" s="12"/>
      <c r="F563" s="221">
        <v>1.7</v>
      </c>
      <c r="G563" s="216" t="s">
        <v>25759</v>
      </c>
      <c r="H563" s="233">
        <v>0.1</v>
      </c>
      <c r="I563" s="216" t="s">
        <v>25759</v>
      </c>
      <c r="J563" s="216">
        <v>0.2</v>
      </c>
      <c r="K563" s="216" t="s">
        <v>25759</v>
      </c>
      <c r="L563" s="216"/>
      <c r="M563" s="217" t="s">
        <v>44</v>
      </c>
      <c r="N563" s="443">
        <f t="shared" si="119"/>
        <v>0.03</v>
      </c>
      <c r="O563" s="302"/>
      <c r="P563" s="408"/>
      <c r="Q563" s="409"/>
      <c r="R563" s="89"/>
      <c r="S563" s="302"/>
      <c r="T563" s="302"/>
      <c r="U563" s="302"/>
      <c r="V563" s="302"/>
      <c r="W563" s="302"/>
      <c r="X563" s="302"/>
      <c r="Y563" s="302"/>
      <c r="Z563" s="302"/>
      <c r="AA563" s="302"/>
    </row>
    <row r="564" spans="1:27" s="220" customFormat="1">
      <c r="A564" s="442"/>
      <c r="B564" s="12"/>
      <c r="C564" s="12"/>
      <c r="D564" s="260" t="s">
        <v>25844</v>
      </c>
      <c r="E564" s="12"/>
      <c r="F564" s="221">
        <v>4.38</v>
      </c>
      <c r="G564" s="216" t="s">
        <v>25759</v>
      </c>
      <c r="H564" s="233">
        <v>0.3</v>
      </c>
      <c r="I564" s="216" t="s">
        <v>25759</v>
      </c>
      <c r="J564" s="216">
        <v>0.3</v>
      </c>
      <c r="K564" s="216" t="s">
        <v>25759</v>
      </c>
      <c r="L564" s="216">
        <v>2</v>
      </c>
      <c r="M564" s="217" t="s">
        <v>44</v>
      </c>
      <c r="N564" s="443">
        <f t="shared" si="119"/>
        <v>0.78</v>
      </c>
      <c r="O564" s="302"/>
      <c r="P564" s="408"/>
      <c r="Q564" s="409"/>
      <c r="R564" s="89"/>
      <c r="S564" s="302"/>
      <c r="T564" s="302"/>
      <c r="U564" s="302"/>
      <c r="V564" s="302"/>
      <c r="W564" s="302"/>
      <c r="X564" s="302"/>
      <c r="Y564" s="302"/>
      <c r="Z564" s="302"/>
      <c r="AA564" s="302"/>
    </row>
    <row r="565" spans="1:27" s="220" customFormat="1">
      <c r="A565" s="442"/>
      <c r="B565" s="12"/>
      <c r="C565" s="12"/>
      <c r="D565" s="260"/>
      <c r="E565" s="12"/>
      <c r="F565" s="221">
        <v>2</v>
      </c>
      <c r="G565" s="216" t="s">
        <v>25759</v>
      </c>
      <c r="H565" s="233">
        <v>0.1</v>
      </c>
      <c r="I565" s="216" t="s">
        <v>25759</v>
      </c>
      <c r="J565" s="216">
        <v>0.3</v>
      </c>
      <c r="K565" s="216" t="s">
        <v>25759</v>
      </c>
      <c r="L565" s="216"/>
      <c r="M565" s="217" t="s">
        <v>44</v>
      </c>
      <c r="N565" s="443">
        <f t="shared" si="119"/>
        <v>0.06</v>
      </c>
      <c r="O565" s="302"/>
      <c r="P565" s="408"/>
      <c r="Q565" s="409"/>
      <c r="R565" s="89"/>
      <c r="S565" s="302"/>
      <c r="T565" s="302"/>
      <c r="U565" s="302"/>
      <c r="V565" s="302"/>
      <c r="W565" s="302"/>
      <c r="X565" s="302"/>
      <c r="Y565" s="302"/>
      <c r="Z565" s="302"/>
      <c r="AA565" s="302"/>
    </row>
    <row r="566" spans="1:27">
      <c r="A566" s="442"/>
      <c r="B566" s="12"/>
      <c r="C566" s="12"/>
      <c r="D566" s="215" t="str">
        <f>"Total item "&amp;A530</f>
        <v>Total item 5.1.2</v>
      </c>
      <c r="E566" s="12"/>
      <c r="F566" s="124"/>
      <c r="G566" s="216"/>
      <c r="H566" s="231"/>
      <c r="I566" s="213"/>
      <c r="J566" s="231"/>
      <c r="K566" s="213"/>
      <c r="L566" s="212" t="s">
        <v>23</v>
      </c>
      <c r="M566" s="213" t="s">
        <v>44</v>
      </c>
      <c r="N566" s="444">
        <f>+SUM(N532:N565)</f>
        <v>4.6399999999999997</v>
      </c>
    </row>
    <row r="567" spans="1:27" ht="33.75">
      <c r="A567" s="457" t="s">
        <v>18222</v>
      </c>
      <c r="B567" s="12" t="s">
        <v>18406</v>
      </c>
      <c r="C567" s="222">
        <v>103328</v>
      </c>
      <c r="D567" s="14" t="s">
        <v>39</v>
      </c>
      <c r="E567" s="13" t="str">
        <f>+VLOOKUP(D567,TABELA!$B$1:$D$8000,2,FALSE)</f>
        <v>M2</v>
      </c>
      <c r="F567" s="33"/>
      <c r="G567" s="16"/>
      <c r="H567" s="28"/>
      <c r="I567" s="16"/>
      <c r="J567" s="16"/>
      <c r="K567" s="16"/>
      <c r="L567" s="16"/>
      <c r="M567" s="16"/>
      <c r="N567" s="455"/>
      <c r="O567" s="303">
        <f>+N602</f>
        <v>198.33</v>
      </c>
      <c r="P567" s="328">
        <f>+VLOOKUP(D567,TABELA!$B$1:$D$8000,3,FALSE)</f>
        <v>74.900000000000006</v>
      </c>
      <c r="Q567" s="329">
        <f>+VLOOKUP(D567,TABELA!$B$1:$F$8000,5,FALSE)</f>
        <v>81.3</v>
      </c>
      <c r="S567" s="410">
        <f>TRUNC(P567*$S$10,2)</f>
        <v>96.23</v>
      </c>
      <c r="T567" s="410">
        <f>TRUNC(Q567*$T$10,2)</f>
        <v>99.47</v>
      </c>
      <c r="V567" s="410">
        <f>TRUNC(O567*S567,2)</f>
        <v>19085.29</v>
      </c>
      <c r="W567" s="410">
        <f>TRUNC(O567*T567,2)</f>
        <v>19727.88</v>
      </c>
    </row>
    <row r="568" spans="1:27">
      <c r="A568" s="442"/>
      <c r="B568" s="12"/>
      <c r="C568" s="12"/>
      <c r="D568" s="260" t="s">
        <v>25841</v>
      </c>
      <c r="E568" s="13"/>
      <c r="F568" s="124">
        <v>5.2</v>
      </c>
      <c r="G568" s="216" t="s">
        <v>25759</v>
      </c>
      <c r="H568" s="233"/>
      <c r="I568" s="217" t="s">
        <v>25759</v>
      </c>
      <c r="J568" s="216">
        <v>1.8</v>
      </c>
      <c r="K568" s="217" t="s">
        <v>25759</v>
      </c>
      <c r="L568" s="216"/>
      <c r="M568" s="217" t="s">
        <v>44</v>
      </c>
      <c r="N568" s="443">
        <f t="shared" ref="N568:N569" si="124">TRUNC((PRODUCT(F568:L568)),2)</f>
        <v>9.36</v>
      </c>
    </row>
    <row r="569" spans="1:27">
      <c r="A569" s="442"/>
      <c r="B569" s="12"/>
      <c r="C569" s="12"/>
      <c r="D569" s="260"/>
      <c r="E569" s="13"/>
      <c r="F569" s="169">
        <v>3</v>
      </c>
      <c r="G569" s="216" t="s">
        <v>25759</v>
      </c>
      <c r="H569" s="233"/>
      <c r="I569" s="217" t="s">
        <v>25759</v>
      </c>
      <c r="J569" s="216">
        <v>1.8</v>
      </c>
      <c r="K569" s="217" t="s">
        <v>25759</v>
      </c>
      <c r="L569" s="216"/>
      <c r="M569" s="217" t="s">
        <v>44</v>
      </c>
      <c r="N569" s="443">
        <f t="shared" si="124"/>
        <v>5.4</v>
      </c>
    </row>
    <row r="570" spans="1:27" s="220" customFormat="1">
      <c r="A570" s="442"/>
      <c r="B570" s="12"/>
      <c r="C570" s="12"/>
      <c r="D570" s="260"/>
      <c r="E570" s="12"/>
      <c r="F570" s="124">
        <v>3.7</v>
      </c>
      <c r="G570" s="216" t="s">
        <v>25759</v>
      </c>
      <c r="H570" s="233"/>
      <c r="I570" s="217" t="s">
        <v>25759</v>
      </c>
      <c r="J570" s="216">
        <v>0.3</v>
      </c>
      <c r="K570" s="217" t="s">
        <v>25759</v>
      </c>
      <c r="L570" s="216"/>
      <c r="M570" s="217" t="s">
        <v>44</v>
      </c>
      <c r="N570" s="443">
        <f t="shared" ref="N570:N597" si="125">TRUNC((PRODUCT(F570:L570)),2)</f>
        <v>1.1100000000000001</v>
      </c>
      <c r="O570" s="302"/>
      <c r="P570" s="408"/>
      <c r="Q570" s="409"/>
      <c r="R570" s="89"/>
      <c r="S570" s="302"/>
      <c r="T570" s="302"/>
      <c r="U570" s="302"/>
      <c r="V570" s="302"/>
      <c r="W570" s="302"/>
      <c r="X570" s="302"/>
      <c r="Y570" s="302"/>
      <c r="Z570" s="302"/>
      <c r="AA570" s="302"/>
    </row>
    <row r="571" spans="1:27" s="220" customFormat="1">
      <c r="A571" s="442"/>
      <c r="B571" s="12"/>
      <c r="C571" s="12"/>
      <c r="D571" s="260" t="s">
        <v>25833</v>
      </c>
      <c r="E571" s="12"/>
      <c r="F571" s="124">
        <v>3.5</v>
      </c>
      <c r="G571" s="216" t="s">
        <v>25759</v>
      </c>
      <c r="H571" s="233"/>
      <c r="I571" s="217" t="s">
        <v>25759</v>
      </c>
      <c r="J571" s="216">
        <v>3.6</v>
      </c>
      <c r="K571" s="217" t="s">
        <v>25759</v>
      </c>
      <c r="L571" s="216"/>
      <c r="M571" s="217" t="s">
        <v>44</v>
      </c>
      <c r="N571" s="443">
        <f t="shared" si="125"/>
        <v>12.6</v>
      </c>
      <c r="O571" s="302"/>
      <c r="P571" s="408"/>
      <c r="Q571" s="409"/>
      <c r="R571" s="89"/>
      <c r="S571" s="302"/>
      <c r="T571" s="302"/>
      <c r="U571" s="302"/>
      <c r="V571" s="302"/>
      <c r="W571" s="302"/>
      <c r="X571" s="302"/>
      <c r="Y571" s="302"/>
      <c r="Z571" s="302"/>
      <c r="AA571" s="302"/>
    </row>
    <row r="572" spans="1:27" s="220" customFormat="1">
      <c r="A572" s="442"/>
      <c r="B572" s="12"/>
      <c r="C572" s="12"/>
      <c r="D572" s="260"/>
      <c r="E572" s="12"/>
      <c r="F572" s="124">
        <v>2</v>
      </c>
      <c r="G572" s="216" t="s">
        <v>25759</v>
      </c>
      <c r="H572" s="233"/>
      <c r="I572" s="217" t="s">
        <v>25759</v>
      </c>
      <c r="J572" s="216">
        <v>3.6</v>
      </c>
      <c r="K572" s="217" t="s">
        <v>25759</v>
      </c>
      <c r="L572" s="216"/>
      <c r="M572" s="217" t="s">
        <v>44</v>
      </c>
      <c r="N572" s="443">
        <f t="shared" ref="N572" si="126">TRUNC((PRODUCT(F572:L572)),2)</f>
        <v>7.2</v>
      </c>
      <c r="O572" s="302"/>
      <c r="P572" s="408"/>
      <c r="Q572" s="409"/>
      <c r="R572" s="89"/>
      <c r="S572" s="302"/>
      <c r="T572" s="302"/>
      <c r="U572" s="302"/>
      <c r="V572" s="302"/>
      <c r="W572" s="302"/>
      <c r="X572" s="302"/>
      <c r="Y572" s="302"/>
      <c r="Z572" s="302"/>
      <c r="AA572" s="302"/>
    </row>
    <row r="573" spans="1:27" s="220" customFormat="1">
      <c r="A573" s="442"/>
      <c r="B573" s="12"/>
      <c r="C573" s="12"/>
      <c r="D573" s="262" t="s">
        <v>25850</v>
      </c>
      <c r="E573" s="244"/>
      <c r="F573" s="268">
        <v>2</v>
      </c>
      <c r="G573" s="246" t="s">
        <v>25759</v>
      </c>
      <c r="H573" s="249"/>
      <c r="I573" s="248" t="s">
        <v>25759</v>
      </c>
      <c r="J573" s="246">
        <v>2.1</v>
      </c>
      <c r="K573" s="248" t="s">
        <v>25759</v>
      </c>
      <c r="L573" s="246">
        <v>-1</v>
      </c>
      <c r="M573" s="248" t="s">
        <v>44</v>
      </c>
      <c r="N573" s="449">
        <f t="shared" ref="N573" si="127">TRUNC((PRODUCT(F573:L573)),2)</f>
        <v>-4.2</v>
      </c>
      <c r="O573" s="302"/>
      <c r="P573" s="408"/>
      <c r="Q573" s="409"/>
      <c r="R573" s="89"/>
      <c r="S573" s="302"/>
      <c r="T573" s="302"/>
      <c r="U573" s="302"/>
      <c r="V573" s="302"/>
      <c r="W573" s="302"/>
      <c r="X573" s="302"/>
      <c r="Y573" s="302"/>
      <c r="Z573" s="302"/>
      <c r="AA573" s="302"/>
    </row>
    <row r="574" spans="1:27" s="220" customFormat="1">
      <c r="A574" s="442"/>
      <c r="B574" s="12"/>
      <c r="C574" s="12"/>
      <c r="D574" s="262" t="s">
        <v>25851</v>
      </c>
      <c r="E574" s="244"/>
      <c r="F574" s="268">
        <v>1.05</v>
      </c>
      <c r="G574" s="246" t="s">
        <v>25759</v>
      </c>
      <c r="H574" s="249"/>
      <c r="I574" s="248" t="s">
        <v>25759</v>
      </c>
      <c r="J574" s="246">
        <v>1.9</v>
      </c>
      <c r="K574" s="248" t="s">
        <v>25759</v>
      </c>
      <c r="L574" s="246">
        <v>-1</v>
      </c>
      <c r="M574" s="248" t="s">
        <v>44</v>
      </c>
      <c r="N574" s="449">
        <f t="shared" ref="N574" si="128">TRUNC((PRODUCT(F574:L574)),2)</f>
        <v>-1.99</v>
      </c>
      <c r="O574" s="302"/>
      <c r="P574" s="408"/>
      <c r="Q574" s="409"/>
      <c r="R574" s="89"/>
      <c r="S574" s="302"/>
      <c r="T574" s="302"/>
      <c r="U574" s="302"/>
      <c r="V574" s="302"/>
      <c r="W574" s="302"/>
      <c r="X574" s="302"/>
      <c r="Y574" s="302"/>
      <c r="Z574" s="302"/>
      <c r="AA574" s="302"/>
    </row>
    <row r="575" spans="1:27" s="220" customFormat="1">
      <c r="A575" s="442"/>
      <c r="B575" s="12"/>
      <c r="C575" s="12"/>
      <c r="D575" s="262"/>
      <c r="E575" s="244"/>
      <c r="F575" s="268">
        <v>1.7</v>
      </c>
      <c r="G575" s="246" t="s">
        <v>25759</v>
      </c>
      <c r="H575" s="249"/>
      <c r="I575" s="248" t="s">
        <v>25759</v>
      </c>
      <c r="J575" s="246">
        <v>1.9</v>
      </c>
      <c r="K575" s="248" t="s">
        <v>25759</v>
      </c>
      <c r="L575" s="246">
        <v>-1</v>
      </c>
      <c r="M575" s="248" t="s">
        <v>44</v>
      </c>
      <c r="N575" s="449">
        <f t="shared" ref="N575" si="129">TRUNC((PRODUCT(F575:L575)),2)</f>
        <v>-3.23</v>
      </c>
      <c r="O575" s="302"/>
      <c r="P575" s="408"/>
      <c r="Q575" s="409"/>
      <c r="R575" s="89"/>
      <c r="S575" s="302"/>
      <c r="T575" s="302"/>
      <c r="U575" s="302"/>
      <c r="V575" s="302"/>
      <c r="W575" s="302"/>
      <c r="X575" s="302"/>
      <c r="Y575" s="302"/>
      <c r="Z575" s="302"/>
      <c r="AA575" s="302"/>
    </row>
    <row r="576" spans="1:27" s="220" customFormat="1">
      <c r="A576" s="442"/>
      <c r="B576" s="12"/>
      <c r="C576" s="12"/>
      <c r="D576" s="260" t="s">
        <v>25842</v>
      </c>
      <c r="E576" s="12"/>
      <c r="F576" s="124">
        <v>4.7699999999999996</v>
      </c>
      <c r="G576" s="216" t="s">
        <v>25759</v>
      </c>
      <c r="H576" s="233"/>
      <c r="I576" s="217" t="s">
        <v>25759</v>
      </c>
      <c r="J576" s="216">
        <v>3.6</v>
      </c>
      <c r="K576" s="217" t="s">
        <v>25759</v>
      </c>
      <c r="L576" s="216">
        <v>2</v>
      </c>
      <c r="M576" s="217" t="s">
        <v>44</v>
      </c>
      <c r="N576" s="443">
        <f t="shared" si="125"/>
        <v>34.340000000000003</v>
      </c>
      <c r="O576" s="302"/>
      <c r="P576" s="408"/>
      <c r="Q576" s="409"/>
      <c r="R576" s="89"/>
      <c r="S576" s="302"/>
      <c r="T576" s="302"/>
      <c r="U576" s="302"/>
      <c r="V576" s="302"/>
      <c r="W576" s="302"/>
      <c r="X576" s="302"/>
      <c r="Y576" s="302"/>
      <c r="Z576" s="302"/>
      <c r="AA576" s="302"/>
    </row>
    <row r="577" spans="1:27" s="220" customFormat="1">
      <c r="A577" s="442"/>
      <c r="B577" s="12"/>
      <c r="C577" s="12"/>
      <c r="D577" s="260"/>
      <c r="E577" s="12"/>
      <c r="F577" s="124">
        <v>2.2000000000000002</v>
      </c>
      <c r="G577" s="216" t="s">
        <v>25759</v>
      </c>
      <c r="H577" s="233"/>
      <c r="I577" s="217" t="s">
        <v>25759</v>
      </c>
      <c r="J577" s="216">
        <v>3.6</v>
      </c>
      <c r="K577" s="217" t="s">
        <v>25759</v>
      </c>
      <c r="L577" s="216"/>
      <c r="M577" s="217" t="s">
        <v>44</v>
      </c>
      <c r="N577" s="443">
        <f t="shared" si="125"/>
        <v>7.92</v>
      </c>
      <c r="O577" s="302"/>
      <c r="P577" s="408"/>
      <c r="Q577" s="409"/>
      <c r="R577" s="89"/>
      <c r="S577" s="302"/>
      <c r="T577" s="302"/>
      <c r="U577" s="302"/>
      <c r="V577" s="302"/>
      <c r="W577" s="302"/>
      <c r="X577" s="302"/>
      <c r="Y577" s="302"/>
      <c r="Z577" s="302"/>
      <c r="AA577" s="302"/>
    </row>
    <row r="578" spans="1:27" s="220" customFormat="1">
      <c r="A578" s="442"/>
      <c r="B578" s="12"/>
      <c r="C578" s="12"/>
      <c r="D578" s="260"/>
      <c r="E578" s="12"/>
      <c r="F578" s="124">
        <v>3.35</v>
      </c>
      <c r="G578" s="216" t="s">
        <v>25759</v>
      </c>
      <c r="H578" s="233"/>
      <c r="I578" s="217" t="s">
        <v>25759</v>
      </c>
      <c r="J578" s="216">
        <v>3.6</v>
      </c>
      <c r="K578" s="217" t="s">
        <v>25759</v>
      </c>
      <c r="L578" s="216"/>
      <c r="M578" s="217" t="s">
        <v>44</v>
      </c>
      <c r="N578" s="443">
        <f t="shared" ref="N578" si="130">TRUNC((PRODUCT(F578:L578)),2)</f>
        <v>12.06</v>
      </c>
      <c r="O578" s="302"/>
      <c r="P578" s="408"/>
      <c r="Q578" s="409"/>
      <c r="R578" s="89"/>
      <c r="S578" s="302"/>
      <c r="T578" s="302"/>
      <c r="U578" s="302"/>
      <c r="V578" s="302"/>
      <c r="W578" s="302"/>
      <c r="X578" s="302"/>
      <c r="Y578" s="302"/>
      <c r="Z578" s="302"/>
      <c r="AA578" s="302"/>
    </row>
    <row r="579" spans="1:27" s="220" customFormat="1">
      <c r="A579" s="442"/>
      <c r="B579" s="12"/>
      <c r="C579" s="12"/>
      <c r="D579" s="262" t="s">
        <v>25852</v>
      </c>
      <c r="E579" s="244"/>
      <c r="F579" s="268">
        <v>0.8</v>
      </c>
      <c r="G579" s="246" t="s">
        <v>25759</v>
      </c>
      <c r="H579" s="249"/>
      <c r="I579" s="248" t="s">
        <v>25759</v>
      </c>
      <c r="J579" s="246">
        <v>2.1</v>
      </c>
      <c r="K579" s="248" t="s">
        <v>25759</v>
      </c>
      <c r="L579" s="246">
        <v>-1</v>
      </c>
      <c r="M579" s="248" t="s">
        <v>44</v>
      </c>
      <c r="N579" s="449">
        <f t="shared" ref="N579:N581" si="131">TRUNC((PRODUCT(F579:L579)),2)</f>
        <v>-1.68</v>
      </c>
      <c r="O579" s="302"/>
      <c r="P579" s="408"/>
      <c r="Q579" s="409"/>
      <c r="R579" s="89"/>
      <c r="S579" s="302"/>
      <c r="T579" s="302"/>
      <c r="U579" s="302"/>
      <c r="V579" s="302"/>
      <c r="W579" s="302"/>
      <c r="X579" s="302"/>
      <c r="Y579" s="302"/>
      <c r="Z579" s="302"/>
      <c r="AA579" s="302"/>
    </row>
    <row r="580" spans="1:27" s="220" customFormat="1">
      <c r="A580" s="442"/>
      <c r="B580" s="12"/>
      <c r="C580" s="12"/>
      <c r="D580" s="262"/>
      <c r="E580" s="244"/>
      <c r="F580" s="268">
        <v>1</v>
      </c>
      <c r="G580" s="246" t="s">
        <v>25759</v>
      </c>
      <c r="H580" s="249"/>
      <c r="I580" s="246" t="s">
        <v>25759</v>
      </c>
      <c r="J580" s="246">
        <v>2.1</v>
      </c>
      <c r="K580" s="246" t="s">
        <v>25759</v>
      </c>
      <c r="L580" s="246">
        <v>-1</v>
      </c>
      <c r="M580" s="248" t="s">
        <v>44</v>
      </c>
      <c r="N580" s="449">
        <f t="shared" ref="N580" si="132">TRUNC((PRODUCT(F580:L580)),2)</f>
        <v>-2.1</v>
      </c>
      <c r="O580" s="302"/>
      <c r="P580" s="408"/>
      <c r="Q580" s="409"/>
      <c r="R580" s="89"/>
      <c r="S580" s="302"/>
      <c r="T580" s="302"/>
      <c r="U580" s="302"/>
      <c r="V580" s="302"/>
      <c r="W580" s="302"/>
      <c r="X580" s="302"/>
      <c r="Y580" s="302"/>
      <c r="Z580" s="302"/>
      <c r="AA580" s="302"/>
    </row>
    <row r="581" spans="1:27" s="220" customFormat="1">
      <c r="A581" s="442"/>
      <c r="B581" s="12"/>
      <c r="C581" s="12"/>
      <c r="D581" s="262" t="s">
        <v>25853</v>
      </c>
      <c r="E581" s="244"/>
      <c r="F581" s="268">
        <v>1.93</v>
      </c>
      <c r="G581" s="246" t="s">
        <v>25759</v>
      </c>
      <c r="H581" s="249"/>
      <c r="I581" s="248" t="s">
        <v>25759</v>
      </c>
      <c r="J581" s="246">
        <v>1</v>
      </c>
      <c r="K581" s="248" t="s">
        <v>25759</v>
      </c>
      <c r="L581" s="246">
        <v>-1</v>
      </c>
      <c r="M581" s="248" t="s">
        <v>44</v>
      </c>
      <c r="N581" s="449">
        <f t="shared" si="131"/>
        <v>-1.93</v>
      </c>
      <c r="O581" s="302"/>
      <c r="P581" s="408"/>
      <c r="Q581" s="409"/>
      <c r="R581" s="89"/>
      <c r="S581" s="302"/>
      <c r="T581" s="302"/>
      <c r="U581" s="302"/>
      <c r="V581" s="302"/>
      <c r="W581" s="302"/>
      <c r="X581" s="302"/>
      <c r="Y581" s="302"/>
      <c r="Z581" s="302"/>
      <c r="AA581" s="302"/>
    </row>
    <row r="582" spans="1:27" s="280" customFormat="1">
      <c r="A582" s="442"/>
      <c r="B582" s="12"/>
      <c r="C582" s="12"/>
      <c r="D582" s="262" t="s">
        <v>25896</v>
      </c>
      <c r="E582" s="244"/>
      <c r="F582" s="268">
        <v>1</v>
      </c>
      <c r="G582" s="246" t="s">
        <v>25759</v>
      </c>
      <c r="H582" s="249"/>
      <c r="I582" s="246" t="s">
        <v>25759</v>
      </c>
      <c r="J582" s="246">
        <v>1</v>
      </c>
      <c r="K582" s="246" t="s">
        <v>25759</v>
      </c>
      <c r="L582" s="246">
        <v>-1</v>
      </c>
      <c r="M582" s="248" t="s">
        <v>44</v>
      </c>
      <c r="N582" s="449">
        <f t="shared" ref="N582" si="133">TRUNC((PRODUCT(F582:L582)),2)</f>
        <v>-1</v>
      </c>
      <c r="O582" s="302"/>
      <c r="P582" s="408"/>
      <c r="Q582" s="409"/>
      <c r="R582" s="89"/>
      <c r="S582" s="302"/>
      <c r="T582" s="302"/>
      <c r="U582" s="302"/>
      <c r="V582" s="302"/>
      <c r="W582" s="302"/>
      <c r="X582" s="302"/>
      <c r="Y582" s="302"/>
      <c r="Z582" s="302"/>
      <c r="AA582" s="302"/>
    </row>
    <row r="583" spans="1:27" s="220" customFormat="1">
      <c r="A583" s="442"/>
      <c r="B583" s="12"/>
      <c r="C583" s="12"/>
      <c r="D583" s="260" t="s">
        <v>25769</v>
      </c>
      <c r="E583" s="12"/>
      <c r="F583" s="124">
        <v>3.41</v>
      </c>
      <c r="G583" s="216" t="s">
        <v>25759</v>
      </c>
      <c r="H583" s="233"/>
      <c r="I583" s="217" t="s">
        <v>25759</v>
      </c>
      <c r="J583" s="216">
        <v>3</v>
      </c>
      <c r="K583" s="217" t="s">
        <v>25759</v>
      </c>
      <c r="L583" s="216"/>
      <c r="M583" s="217" t="s">
        <v>44</v>
      </c>
      <c r="N583" s="443">
        <f t="shared" si="125"/>
        <v>10.23</v>
      </c>
      <c r="O583" s="302"/>
      <c r="P583" s="408"/>
      <c r="Q583" s="409"/>
      <c r="R583" s="89"/>
      <c r="S583" s="302"/>
      <c r="T583" s="302"/>
      <c r="U583" s="302"/>
      <c r="V583" s="302"/>
      <c r="W583" s="302"/>
      <c r="X583" s="302"/>
      <c r="Y583" s="302"/>
      <c r="Z583" s="302"/>
      <c r="AA583" s="302"/>
    </row>
    <row r="584" spans="1:27" s="220" customFormat="1">
      <c r="A584" s="442"/>
      <c r="B584" s="12"/>
      <c r="C584" s="12"/>
      <c r="D584" s="260" t="s">
        <v>25835</v>
      </c>
      <c r="E584" s="12"/>
      <c r="F584" s="124">
        <v>4.47</v>
      </c>
      <c r="G584" s="216" t="s">
        <v>25759</v>
      </c>
      <c r="H584" s="233"/>
      <c r="I584" s="217" t="s">
        <v>25759</v>
      </c>
      <c r="J584" s="216">
        <v>3</v>
      </c>
      <c r="K584" s="217" t="s">
        <v>25759</v>
      </c>
      <c r="L584" s="216"/>
      <c r="M584" s="217" t="s">
        <v>44</v>
      </c>
      <c r="N584" s="443">
        <f t="shared" si="125"/>
        <v>13.41</v>
      </c>
      <c r="O584" s="302"/>
      <c r="P584" s="408"/>
      <c r="Q584" s="409"/>
      <c r="R584" s="89"/>
      <c r="S584" s="302"/>
      <c r="T584" s="302"/>
      <c r="U584" s="302"/>
      <c r="V584" s="302"/>
      <c r="W584" s="302"/>
      <c r="X584" s="302"/>
      <c r="Y584" s="302"/>
      <c r="Z584" s="302"/>
      <c r="AA584" s="302"/>
    </row>
    <row r="585" spans="1:27" s="220" customFormat="1">
      <c r="A585" s="442"/>
      <c r="B585" s="12"/>
      <c r="C585" s="12"/>
      <c r="D585" s="260"/>
      <c r="E585" s="12"/>
      <c r="F585" s="124">
        <v>1.64</v>
      </c>
      <c r="G585" s="216" t="s">
        <v>25759</v>
      </c>
      <c r="H585" s="233"/>
      <c r="I585" s="217" t="s">
        <v>25759</v>
      </c>
      <c r="J585" s="216">
        <v>3</v>
      </c>
      <c r="K585" s="217" t="s">
        <v>25759</v>
      </c>
      <c r="L585" s="216">
        <v>2</v>
      </c>
      <c r="M585" s="217" t="s">
        <v>44</v>
      </c>
      <c r="N585" s="443">
        <f t="shared" si="125"/>
        <v>9.84</v>
      </c>
      <c r="O585" s="302"/>
      <c r="P585" s="408"/>
      <c r="Q585" s="409"/>
      <c r="R585" s="89"/>
      <c r="S585" s="302"/>
      <c r="T585" s="302"/>
      <c r="U585" s="302"/>
      <c r="V585" s="302"/>
      <c r="W585" s="302"/>
      <c r="X585" s="302"/>
      <c r="Y585" s="302"/>
      <c r="Z585" s="302"/>
      <c r="AA585" s="302"/>
    </row>
    <row r="586" spans="1:27" s="220" customFormat="1">
      <c r="A586" s="442"/>
      <c r="B586" s="12"/>
      <c r="C586" s="12"/>
      <c r="D586" s="260" t="s">
        <v>25854</v>
      </c>
      <c r="E586" s="12"/>
      <c r="F586" s="124">
        <v>0.8</v>
      </c>
      <c r="G586" s="216" t="s">
        <v>25759</v>
      </c>
      <c r="H586" s="233"/>
      <c r="I586" s="217" t="s">
        <v>25759</v>
      </c>
      <c r="J586" s="216">
        <v>2.1</v>
      </c>
      <c r="K586" s="217" t="s">
        <v>25759</v>
      </c>
      <c r="L586" s="216">
        <v>2</v>
      </c>
      <c r="M586" s="217" t="s">
        <v>44</v>
      </c>
      <c r="N586" s="443">
        <f t="shared" si="125"/>
        <v>3.36</v>
      </c>
      <c r="O586" s="302"/>
      <c r="P586" s="408"/>
      <c r="Q586" s="409"/>
      <c r="R586" s="89"/>
      <c r="S586" s="302"/>
      <c r="T586" s="302"/>
      <c r="U586" s="302"/>
      <c r="V586" s="302"/>
      <c r="W586" s="302"/>
      <c r="X586" s="302"/>
      <c r="Y586" s="302"/>
      <c r="Z586" s="302"/>
      <c r="AA586" s="302"/>
    </row>
    <row r="587" spans="1:27" s="299" customFormat="1">
      <c r="A587" s="442"/>
      <c r="B587" s="12"/>
      <c r="C587" s="12"/>
      <c r="D587" s="260"/>
      <c r="E587" s="12"/>
      <c r="F587" s="124">
        <v>0.7</v>
      </c>
      <c r="G587" s="216" t="s">
        <v>25759</v>
      </c>
      <c r="H587" s="233"/>
      <c r="I587" s="217" t="s">
        <v>25759</v>
      </c>
      <c r="J587" s="216">
        <v>0.84</v>
      </c>
      <c r="K587" s="217" t="s">
        <v>25759</v>
      </c>
      <c r="L587" s="216">
        <v>2</v>
      </c>
      <c r="M587" s="217" t="s">
        <v>44</v>
      </c>
      <c r="N587" s="443">
        <f t="shared" ref="N587" si="134">TRUNC((PRODUCT(F587:L587)),2)</f>
        <v>1.17</v>
      </c>
      <c r="O587" s="302"/>
      <c r="P587" s="408"/>
      <c r="Q587" s="409"/>
      <c r="R587" s="89"/>
      <c r="S587" s="302"/>
      <c r="T587" s="302"/>
      <c r="U587" s="302"/>
      <c r="V587" s="302"/>
      <c r="W587" s="302"/>
      <c r="X587" s="302"/>
      <c r="Y587" s="302"/>
      <c r="Z587" s="302"/>
      <c r="AA587" s="302"/>
    </row>
    <row r="588" spans="1:27" s="299" customFormat="1">
      <c r="A588" s="442"/>
      <c r="B588" s="12"/>
      <c r="C588" s="12"/>
      <c r="D588" s="260"/>
      <c r="E588" s="12"/>
      <c r="F588" s="124">
        <v>2.27</v>
      </c>
      <c r="G588" s="216" t="s">
        <v>25759</v>
      </c>
      <c r="H588" s="233"/>
      <c r="I588" s="217" t="s">
        <v>25759</v>
      </c>
      <c r="J588" s="216">
        <v>3</v>
      </c>
      <c r="K588" s="217" t="s">
        <v>25759</v>
      </c>
      <c r="L588" s="216"/>
      <c r="M588" s="217" t="s">
        <v>44</v>
      </c>
      <c r="N588" s="443">
        <f t="shared" ref="N588" si="135">TRUNC((PRODUCT(F588:L588)),2)</f>
        <v>6.81</v>
      </c>
      <c r="O588" s="302"/>
      <c r="P588" s="408"/>
      <c r="Q588" s="409"/>
      <c r="R588" s="89"/>
      <c r="S588" s="302"/>
      <c r="T588" s="302"/>
      <c r="U588" s="302"/>
      <c r="V588" s="302"/>
      <c r="W588" s="302"/>
      <c r="X588" s="302"/>
      <c r="Y588" s="302"/>
      <c r="Z588" s="302"/>
      <c r="AA588" s="302"/>
    </row>
    <row r="589" spans="1:27" s="220" customFormat="1">
      <c r="A589" s="442"/>
      <c r="B589" s="12"/>
      <c r="C589" s="12"/>
      <c r="D589" s="260" t="s">
        <v>25836</v>
      </c>
      <c r="E589" s="12"/>
      <c r="F589" s="124">
        <v>2.7</v>
      </c>
      <c r="G589" s="216" t="s">
        <v>25759</v>
      </c>
      <c r="H589" s="233"/>
      <c r="I589" s="217" t="s">
        <v>25759</v>
      </c>
      <c r="J589" s="216">
        <v>3</v>
      </c>
      <c r="K589" s="217" t="s">
        <v>25759</v>
      </c>
      <c r="L589" s="216">
        <v>2</v>
      </c>
      <c r="M589" s="217" t="s">
        <v>44</v>
      </c>
      <c r="N589" s="443">
        <f t="shared" si="125"/>
        <v>16.2</v>
      </c>
      <c r="O589" s="302"/>
      <c r="P589" s="408"/>
      <c r="Q589" s="409"/>
      <c r="R589" s="89"/>
      <c r="S589" s="302"/>
      <c r="T589" s="302"/>
      <c r="U589" s="302"/>
      <c r="V589" s="302"/>
      <c r="W589" s="302"/>
      <c r="X589" s="302"/>
      <c r="Y589" s="302"/>
      <c r="Z589" s="302"/>
      <c r="AA589" s="302"/>
    </row>
    <row r="590" spans="1:27" s="220" customFormat="1">
      <c r="A590" s="442"/>
      <c r="B590" s="12"/>
      <c r="C590" s="12"/>
      <c r="D590" s="260"/>
      <c r="E590" s="12"/>
      <c r="F590" s="124">
        <v>1.2</v>
      </c>
      <c r="G590" s="216" t="s">
        <v>25759</v>
      </c>
      <c r="H590" s="231"/>
      <c r="I590" s="217" t="s">
        <v>25759</v>
      </c>
      <c r="J590" s="216">
        <v>3</v>
      </c>
      <c r="K590" s="217" t="s">
        <v>25759</v>
      </c>
      <c r="L590" s="216"/>
      <c r="M590" s="217" t="s">
        <v>44</v>
      </c>
      <c r="N590" s="443">
        <f t="shared" si="125"/>
        <v>3.6</v>
      </c>
      <c r="O590" s="302"/>
      <c r="P590" s="408"/>
      <c r="Q590" s="409"/>
      <c r="R590" s="89"/>
      <c r="S590" s="302"/>
      <c r="T590" s="302"/>
      <c r="U590" s="302"/>
      <c r="V590" s="302"/>
      <c r="W590" s="302"/>
      <c r="X590" s="302"/>
      <c r="Y590" s="302"/>
      <c r="Z590" s="302"/>
      <c r="AA590" s="302"/>
    </row>
    <row r="591" spans="1:27" s="220" customFormat="1">
      <c r="A591" s="442"/>
      <c r="B591" s="12"/>
      <c r="C591" s="12"/>
      <c r="D591" s="262" t="s">
        <v>25852</v>
      </c>
      <c r="E591" s="244"/>
      <c r="F591" s="268">
        <v>0.7</v>
      </c>
      <c r="G591" s="246" t="s">
        <v>25759</v>
      </c>
      <c r="H591" s="249"/>
      <c r="I591" s="248" t="s">
        <v>25759</v>
      </c>
      <c r="J591" s="246">
        <v>2.1</v>
      </c>
      <c r="K591" s="248" t="s">
        <v>25759</v>
      </c>
      <c r="L591" s="246">
        <v>-1</v>
      </c>
      <c r="M591" s="248" t="s">
        <v>44</v>
      </c>
      <c r="N591" s="449">
        <f t="shared" si="125"/>
        <v>-1.47</v>
      </c>
      <c r="O591" s="302"/>
      <c r="P591" s="408"/>
      <c r="Q591" s="409"/>
      <c r="R591" s="89"/>
      <c r="S591" s="302"/>
      <c r="T591" s="302"/>
      <c r="U591" s="302"/>
      <c r="V591" s="302"/>
      <c r="W591" s="302"/>
      <c r="X591" s="302"/>
      <c r="Y591" s="302"/>
      <c r="Z591" s="302"/>
      <c r="AA591" s="302"/>
    </row>
    <row r="592" spans="1:27" s="220" customFormat="1">
      <c r="A592" s="442"/>
      <c r="B592" s="12"/>
      <c r="C592" s="12"/>
      <c r="D592" s="260" t="s">
        <v>25843</v>
      </c>
      <c r="E592" s="12"/>
      <c r="F592" s="124">
        <v>4.62</v>
      </c>
      <c r="G592" s="216" t="s">
        <v>25759</v>
      </c>
      <c r="H592" s="231"/>
      <c r="I592" s="217" t="s">
        <v>25759</v>
      </c>
      <c r="J592" s="216">
        <v>3</v>
      </c>
      <c r="K592" s="217" t="s">
        <v>25759</v>
      </c>
      <c r="L592" s="216"/>
      <c r="M592" s="217" t="s">
        <v>44</v>
      </c>
      <c r="N592" s="443">
        <f t="shared" si="125"/>
        <v>13.86</v>
      </c>
      <c r="O592" s="302"/>
      <c r="P592" s="408"/>
      <c r="Q592" s="409"/>
      <c r="R592" s="89"/>
      <c r="S592" s="302"/>
      <c r="T592" s="302"/>
      <c r="U592" s="302"/>
      <c r="V592" s="302"/>
      <c r="W592" s="302"/>
      <c r="X592" s="302"/>
      <c r="Y592" s="302"/>
      <c r="Z592" s="302"/>
      <c r="AA592" s="302"/>
    </row>
    <row r="593" spans="1:27" s="220" customFormat="1">
      <c r="A593" s="442"/>
      <c r="B593" s="12"/>
      <c r="C593" s="12"/>
      <c r="D593" s="260" t="s">
        <v>25915</v>
      </c>
      <c r="E593" s="12"/>
      <c r="F593" s="124">
        <v>0.8</v>
      </c>
      <c r="G593" s="216" t="s">
        <v>25759</v>
      </c>
      <c r="H593" s="231"/>
      <c r="I593" s="217" t="s">
        <v>25759</v>
      </c>
      <c r="J593" s="216">
        <v>2.1</v>
      </c>
      <c r="K593" s="217" t="s">
        <v>25759</v>
      </c>
      <c r="L593" s="216"/>
      <c r="M593" s="217" t="s">
        <v>44</v>
      </c>
      <c r="N593" s="443">
        <f t="shared" si="125"/>
        <v>1.68</v>
      </c>
      <c r="O593" s="302"/>
      <c r="P593" s="408"/>
      <c r="Q593" s="409"/>
      <c r="R593" s="89"/>
      <c r="S593" s="302"/>
      <c r="T593" s="302"/>
      <c r="U593" s="302"/>
      <c r="V593" s="302"/>
      <c r="W593" s="302"/>
      <c r="X593" s="302"/>
      <c r="Y593" s="302"/>
      <c r="Z593" s="302"/>
      <c r="AA593" s="302"/>
    </row>
    <row r="594" spans="1:27" s="220" customFormat="1">
      <c r="A594" s="442"/>
      <c r="B594" s="12"/>
      <c r="C594" s="12"/>
      <c r="D594" s="260" t="s">
        <v>25839</v>
      </c>
      <c r="E594" s="12"/>
      <c r="F594" s="124">
        <v>3.35</v>
      </c>
      <c r="G594" s="216" t="s">
        <v>25759</v>
      </c>
      <c r="H594" s="231"/>
      <c r="I594" s="217" t="s">
        <v>25759</v>
      </c>
      <c r="J594" s="216">
        <v>1.8</v>
      </c>
      <c r="K594" s="217" t="s">
        <v>25759</v>
      </c>
      <c r="L594" s="216"/>
      <c r="M594" s="217" t="s">
        <v>44</v>
      </c>
      <c r="N594" s="443">
        <f t="shared" si="125"/>
        <v>6.03</v>
      </c>
      <c r="O594" s="302"/>
      <c r="P594" s="408"/>
      <c r="Q594" s="409"/>
      <c r="R594" s="89"/>
      <c r="S594" s="302"/>
      <c r="T594" s="302"/>
      <c r="U594" s="302"/>
      <c r="V594" s="302"/>
      <c r="W594" s="302"/>
      <c r="X594" s="302"/>
      <c r="Y594" s="302"/>
      <c r="Z594" s="302"/>
      <c r="AA594" s="302"/>
    </row>
    <row r="595" spans="1:27" s="220" customFormat="1">
      <c r="A595" s="442"/>
      <c r="B595" s="12"/>
      <c r="C595" s="12"/>
      <c r="D595" s="260"/>
      <c r="E595" s="12"/>
      <c r="F595" s="124">
        <v>4.71</v>
      </c>
      <c r="G595" s="216" t="s">
        <v>25759</v>
      </c>
      <c r="H595" s="231"/>
      <c r="I595" s="217" t="s">
        <v>25759</v>
      </c>
      <c r="J595" s="216">
        <v>1.8</v>
      </c>
      <c r="K595" s="217" t="s">
        <v>25759</v>
      </c>
      <c r="L595" s="216"/>
      <c r="M595" s="217" t="s">
        <v>44</v>
      </c>
      <c r="N595" s="443">
        <f t="shared" si="125"/>
        <v>8.4700000000000006</v>
      </c>
      <c r="O595" s="302"/>
      <c r="P595" s="408"/>
      <c r="Q595" s="409"/>
      <c r="R595" s="89"/>
      <c r="S595" s="302"/>
      <c r="T595" s="302"/>
      <c r="U595" s="302"/>
      <c r="V595" s="302"/>
      <c r="W595" s="302"/>
      <c r="X595" s="302"/>
      <c r="Y595" s="302"/>
      <c r="Z595" s="302"/>
      <c r="AA595" s="302"/>
    </row>
    <row r="596" spans="1:27" s="220" customFormat="1">
      <c r="A596" s="442"/>
      <c r="B596" s="12"/>
      <c r="C596" s="12"/>
      <c r="D596" s="260" t="s">
        <v>25838</v>
      </c>
      <c r="E596" s="12"/>
      <c r="F596" s="124">
        <v>2.2999999999999998</v>
      </c>
      <c r="G596" s="216" t="s">
        <v>25759</v>
      </c>
      <c r="H596" s="231"/>
      <c r="I596" s="217" t="s">
        <v>25759</v>
      </c>
      <c r="J596" s="216">
        <v>3.2</v>
      </c>
      <c r="K596" s="217" t="s">
        <v>25759</v>
      </c>
      <c r="L596" s="216">
        <v>2</v>
      </c>
      <c r="M596" s="217" t="s">
        <v>44</v>
      </c>
      <c r="N596" s="443">
        <f t="shared" si="125"/>
        <v>14.72</v>
      </c>
      <c r="O596" s="302"/>
      <c r="P596" s="408"/>
      <c r="Q596" s="409"/>
      <c r="R596" s="89"/>
      <c r="S596" s="302"/>
      <c r="T596" s="302"/>
      <c r="U596" s="302"/>
      <c r="V596" s="302"/>
      <c r="W596" s="302"/>
      <c r="X596" s="302"/>
      <c r="Y596" s="302"/>
      <c r="Z596" s="302"/>
      <c r="AA596" s="302"/>
    </row>
    <row r="597" spans="1:27" s="220" customFormat="1">
      <c r="A597" s="442"/>
      <c r="B597" s="12"/>
      <c r="C597" s="12"/>
      <c r="D597" s="260"/>
      <c r="E597" s="12"/>
      <c r="F597" s="124">
        <v>1.7</v>
      </c>
      <c r="G597" s="216" t="s">
        <v>25759</v>
      </c>
      <c r="H597" s="231"/>
      <c r="I597" s="217" t="s">
        <v>25759</v>
      </c>
      <c r="J597" s="216">
        <v>3.2</v>
      </c>
      <c r="K597" s="217" t="s">
        <v>25759</v>
      </c>
      <c r="L597" s="216"/>
      <c r="M597" s="217" t="s">
        <v>44</v>
      </c>
      <c r="N597" s="443">
        <f t="shared" si="125"/>
        <v>5.44</v>
      </c>
      <c r="O597" s="302"/>
      <c r="P597" s="408"/>
      <c r="Q597" s="409"/>
      <c r="R597" s="89"/>
      <c r="S597" s="302"/>
      <c r="T597" s="302"/>
      <c r="U597" s="302"/>
      <c r="V597" s="302"/>
      <c r="W597" s="302"/>
      <c r="X597" s="302"/>
      <c r="Y597" s="302"/>
      <c r="Z597" s="302"/>
      <c r="AA597" s="302"/>
    </row>
    <row r="598" spans="1:27" s="220" customFormat="1">
      <c r="A598" s="442"/>
      <c r="B598" s="12"/>
      <c r="C598" s="12"/>
      <c r="D598" s="262" t="s">
        <v>25852</v>
      </c>
      <c r="E598" s="244"/>
      <c r="F598" s="268">
        <v>0.8</v>
      </c>
      <c r="G598" s="246" t="s">
        <v>25759</v>
      </c>
      <c r="H598" s="249"/>
      <c r="I598" s="248" t="s">
        <v>25759</v>
      </c>
      <c r="J598" s="246">
        <v>2.1</v>
      </c>
      <c r="K598" s="248" t="s">
        <v>25759</v>
      </c>
      <c r="L598" s="246">
        <v>-1</v>
      </c>
      <c r="M598" s="248" t="s">
        <v>44</v>
      </c>
      <c r="N598" s="449">
        <f t="shared" ref="N598:N599" si="136">TRUNC((PRODUCT(F598:L598)),2)</f>
        <v>-1.68</v>
      </c>
      <c r="O598" s="302"/>
      <c r="P598" s="408"/>
      <c r="Q598" s="409"/>
      <c r="R598" s="89"/>
      <c r="S598" s="302"/>
      <c r="T598" s="302"/>
      <c r="U598" s="302"/>
      <c r="V598" s="302"/>
      <c r="W598" s="302"/>
      <c r="X598" s="302"/>
      <c r="Y598" s="302"/>
      <c r="Z598" s="302"/>
      <c r="AA598" s="302"/>
    </row>
    <row r="599" spans="1:27" s="280" customFormat="1">
      <c r="A599" s="442"/>
      <c r="B599" s="12"/>
      <c r="C599" s="12"/>
      <c r="D599" s="285" t="s">
        <v>25886</v>
      </c>
      <c r="E599" s="286"/>
      <c r="F599" s="287">
        <v>1.41</v>
      </c>
      <c r="G599" s="216" t="s">
        <v>25759</v>
      </c>
      <c r="H599" s="231"/>
      <c r="I599" s="217" t="s">
        <v>25759</v>
      </c>
      <c r="J599" s="216">
        <v>0.6</v>
      </c>
      <c r="K599" s="217" t="s">
        <v>25759</v>
      </c>
      <c r="L599" s="216">
        <v>2</v>
      </c>
      <c r="M599" s="217" t="s">
        <v>44</v>
      </c>
      <c r="N599" s="443">
        <f t="shared" si="136"/>
        <v>1.69</v>
      </c>
      <c r="O599" s="302"/>
      <c r="P599" s="408"/>
      <c r="Q599" s="409"/>
      <c r="R599" s="89"/>
      <c r="S599" s="302"/>
      <c r="T599" s="302"/>
      <c r="U599" s="302"/>
      <c r="V599" s="302"/>
      <c r="W599" s="302"/>
      <c r="X599" s="302"/>
      <c r="Y599" s="302"/>
      <c r="Z599" s="302"/>
      <c r="AA599" s="302"/>
    </row>
    <row r="600" spans="1:27" s="280" customFormat="1">
      <c r="A600" s="442"/>
      <c r="B600" s="12"/>
      <c r="C600" s="12"/>
      <c r="D600" s="285" t="s">
        <v>25887</v>
      </c>
      <c r="E600" s="286"/>
      <c r="F600" s="287">
        <v>1.57</v>
      </c>
      <c r="G600" s="216" t="s">
        <v>25759</v>
      </c>
      <c r="H600" s="231"/>
      <c r="I600" s="216" t="s">
        <v>25759</v>
      </c>
      <c r="J600" s="216">
        <v>4.05</v>
      </c>
      <c r="K600" s="216" t="s">
        <v>25759</v>
      </c>
      <c r="L600" s="216"/>
      <c r="M600" s="217" t="s">
        <v>44</v>
      </c>
      <c r="N600" s="443">
        <f t="shared" ref="N600" si="137">TRUNC((PRODUCT(F600:L600)),2)</f>
        <v>6.35</v>
      </c>
      <c r="O600" s="302"/>
      <c r="P600" s="408"/>
      <c r="Q600" s="409"/>
      <c r="R600" s="89"/>
      <c r="S600" s="302"/>
      <c r="T600" s="302"/>
      <c r="U600" s="302"/>
      <c r="V600" s="302"/>
      <c r="W600" s="302"/>
      <c r="X600" s="302"/>
      <c r="Y600" s="302"/>
      <c r="Z600" s="302"/>
      <c r="AA600" s="302"/>
    </row>
    <row r="601" spans="1:27" s="280" customFormat="1">
      <c r="A601" s="442"/>
      <c r="B601" s="12"/>
      <c r="C601" s="12"/>
      <c r="D601" s="285"/>
      <c r="E601" s="286"/>
      <c r="F601" s="287">
        <v>3.81</v>
      </c>
      <c r="G601" s="216" t="s">
        <v>25759</v>
      </c>
      <c r="H601" s="231"/>
      <c r="I601" s="216" t="s">
        <v>25759</v>
      </c>
      <c r="J601" s="216">
        <v>1.25</v>
      </c>
      <c r="K601" s="216" t="s">
        <v>25759</v>
      </c>
      <c r="L601" s="216"/>
      <c r="M601" s="217" t="s">
        <v>44</v>
      </c>
      <c r="N601" s="443">
        <f t="shared" ref="N601" si="138">TRUNC((PRODUCT(F601:L601)),2)</f>
        <v>4.76</v>
      </c>
      <c r="O601" s="302"/>
      <c r="P601" s="408"/>
      <c r="Q601" s="409"/>
      <c r="R601" s="89"/>
      <c r="S601" s="302"/>
      <c r="T601" s="302"/>
      <c r="U601" s="302"/>
      <c r="V601" s="302"/>
      <c r="W601" s="302"/>
      <c r="X601" s="302"/>
      <c r="Y601" s="302"/>
      <c r="Z601" s="302"/>
      <c r="AA601" s="302"/>
    </row>
    <row r="602" spans="1:27">
      <c r="A602" s="442"/>
      <c r="B602" s="12"/>
      <c r="C602" s="12"/>
      <c r="D602" s="215" t="str">
        <f>"Total item "&amp;A567</f>
        <v>Total item 5.1.3</v>
      </c>
      <c r="E602" s="12"/>
      <c r="F602" s="124"/>
      <c r="G602" s="216"/>
      <c r="H602" s="231"/>
      <c r="I602" s="213"/>
      <c r="J602" s="231"/>
      <c r="K602" s="213"/>
      <c r="L602" s="212" t="s">
        <v>23</v>
      </c>
      <c r="M602" s="213" t="s">
        <v>44</v>
      </c>
      <c r="N602" s="444">
        <f>+SUM(N568:N601)</f>
        <v>198.33</v>
      </c>
    </row>
    <row r="603" spans="1:27" ht="33.75">
      <c r="A603" s="457" t="s">
        <v>18226</v>
      </c>
      <c r="B603" s="12" t="s">
        <v>18406</v>
      </c>
      <c r="C603" s="223">
        <v>101161</v>
      </c>
      <c r="D603" s="14" t="s">
        <v>13260</v>
      </c>
      <c r="E603" s="13" t="str">
        <f>+VLOOKUP(D603,TABELA!$B$1:$D$8000,2,FALSE)</f>
        <v>M2</v>
      </c>
      <c r="F603" s="33"/>
      <c r="G603" s="16"/>
      <c r="H603" s="28"/>
      <c r="I603" s="16"/>
      <c r="J603" s="16"/>
      <c r="K603" s="16"/>
      <c r="L603" s="16"/>
      <c r="M603" s="16"/>
      <c r="N603" s="455"/>
      <c r="O603" s="303">
        <f>+N614</f>
        <v>13.3</v>
      </c>
      <c r="P603" s="328">
        <f>+VLOOKUP(D603,TABELA!$B$1:$D$8000,3,FALSE)</f>
        <v>189.79</v>
      </c>
      <c r="Q603" s="329">
        <f>+VLOOKUP(D603,TABELA!$B$1:$F$8000,5,FALSE)</f>
        <v>197.87</v>
      </c>
      <c r="S603" s="410">
        <f>TRUNC(P603*$S$10,2)</f>
        <v>243.84</v>
      </c>
      <c r="T603" s="410">
        <f>TRUNC(Q603*$T$10,2)</f>
        <v>242.09</v>
      </c>
      <c r="U603" s="410"/>
      <c r="V603" s="410">
        <f>TRUNC(O603*S603,2)</f>
        <v>3243.07</v>
      </c>
      <c r="W603" s="410">
        <f>TRUNC(O603*T603,2)</f>
        <v>3219.79</v>
      </c>
    </row>
    <row r="604" spans="1:27">
      <c r="A604" s="442"/>
      <c r="B604" s="12"/>
      <c r="C604" s="12"/>
      <c r="D604" s="260" t="s">
        <v>25833</v>
      </c>
      <c r="E604" s="13"/>
      <c r="F604" s="33">
        <v>1.05</v>
      </c>
      <c r="G604" s="216" t="s">
        <v>25759</v>
      </c>
      <c r="H604" s="231"/>
      <c r="I604" s="217" t="s">
        <v>25759</v>
      </c>
      <c r="J604" s="216">
        <v>1.9</v>
      </c>
      <c r="K604" s="217" t="s">
        <v>25759</v>
      </c>
      <c r="L604" s="216"/>
      <c r="M604" s="217" t="s">
        <v>44</v>
      </c>
      <c r="N604" s="443">
        <f t="shared" ref="N604:N605" si="139">TRUNC((PRODUCT(F604:L604)),2)</f>
        <v>1.99</v>
      </c>
    </row>
    <row r="605" spans="1:27">
      <c r="A605" s="442"/>
      <c r="B605" s="12"/>
      <c r="C605" s="12"/>
      <c r="D605" s="14"/>
      <c r="E605" s="13"/>
      <c r="F605" s="28">
        <v>1.7</v>
      </c>
      <c r="G605" s="216" t="s">
        <v>25759</v>
      </c>
      <c r="H605" s="231"/>
      <c r="I605" s="217" t="s">
        <v>25759</v>
      </c>
      <c r="J605" s="216">
        <v>1.9</v>
      </c>
      <c r="K605" s="217" t="s">
        <v>25759</v>
      </c>
      <c r="L605" s="216"/>
      <c r="M605" s="217" t="s">
        <v>44</v>
      </c>
      <c r="N605" s="443">
        <f t="shared" si="139"/>
        <v>3.23</v>
      </c>
    </row>
    <row r="606" spans="1:27" s="220" customFormat="1">
      <c r="A606" s="442"/>
      <c r="B606" s="12"/>
      <c r="C606" s="12"/>
      <c r="D606" s="260" t="s">
        <v>25769</v>
      </c>
      <c r="E606" s="13"/>
      <c r="F606" s="33">
        <v>1.54</v>
      </c>
      <c r="G606" s="216" t="s">
        <v>25759</v>
      </c>
      <c r="H606" s="231"/>
      <c r="I606" s="217" t="s">
        <v>25759</v>
      </c>
      <c r="J606" s="216">
        <v>0.5</v>
      </c>
      <c r="K606" s="217" t="s">
        <v>25759</v>
      </c>
      <c r="L606" s="216"/>
      <c r="M606" s="217" t="s">
        <v>44</v>
      </c>
      <c r="N606" s="443">
        <f t="shared" ref="N606:N612" si="140">TRUNC((PRODUCT(F606:L606)),2)</f>
        <v>0.77</v>
      </c>
      <c r="O606" s="302"/>
      <c r="P606" s="408"/>
      <c r="Q606" s="409"/>
      <c r="R606" s="89"/>
      <c r="S606" s="302"/>
      <c r="T606" s="302"/>
      <c r="U606" s="302"/>
      <c r="V606" s="302"/>
      <c r="W606" s="302"/>
      <c r="X606" s="302"/>
      <c r="Y606" s="302"/>
      <c r="Z606" s="302"/>
      <c r="AA606" s="302"/>
    </row>
    <row r="607" spans="1:27" s="220" customFormat="1">
      <c r="A607" s="442"/>
      <c r="B607" s="12"/>
      <c r="C607" s="12"/>
      <c r="D607" s="260" t="s">
        <v>25855</v>
      </c>
      <c r="E607" s="13"/>
      <c r="F607" s="33">
        <v>1.65</v>
      </c>
      <c r="G607" s="216" t="s">
        <v>25759</v>
      </c>
      <c r="H607" s="231"/>
      <c r="I607" s="217" t="s">
        <v>25759</v>
      </c>
      <c r="J607" s="216">
        <v>0.5</v>
      </c>
      <c r="K607" s="217" t="s">
        <v>25759</v>
      </c>
      <c r="L607" s="216"/>
      <c r="M607" s="217" t="s">
        <v>44</v>
      </c>
      <c r="N607" s="443">
        <f t="shared" si="140"/>
        <v>0.82</v>
      </c>
      <c r="O607" s="302"/>
      <c r="P607" s="408"/>
      <c r="Q607" s="409"/>
      <c r="R607" s="89"/>
      <c r="S607" s="302"/>
      <c r="T607" s="302"/>
      <c r="U607" s="302"/>
      <c r="V607" s="302"/>
      <c r="W607" s="302"/>
      <c r="X607" s="302"/>
      <c r="Y607" s="302"/>
      <c r="Z607" s="302"/>
      <c r="AA607" s="302"/>
    </row>
    <row r="608" spans="1:27" s="220" customFormat="1">
      <c r="A608" s="442"/>
      <c r="B608" s="12"/>
      <c r="C608" s="12"/>
      <c r="D608" s="260" t="s">
        <v>25856</v>
      </c>
      <c r="E608" s="13"/>
      <c r="F608" s="33">
        <v>0.5</v>
      </c>
      <c r="G608" s="216" t="s">
        <v>25759</v>
      </c>
      <c r="H608" s="231"/>
      <c r="I608" s="217" t="s">
        <v>25759</v>
      </c>
      <c r="J608" s="216">
        <v>0.5</v>
      </c>
      <c r="K608" s="217" t="s">
        <v>25759</v>
      </c>
      <c r="L608" s="216">
        <v>2</v>
      </c>
      <c r="M608" s="217" t="s">
        <v>44</v>
      </c>
      <c r="N608" s="443">
        <f t="shared" si="140"/>
        <v>0.5</v>
      </c>
      <c r="O608" s="302"/>
      <c r="P608" s="408"/>
      <c r="Q608" s="409"/>
      <c r="R608" s="89"/>
      <c r="S608" s="302"/>
      <c r="T608" s="302"/>
      <c r="U608" s="302"/>
      <c r="V608" s="302"/>
      <c r="W608" s="302"/>
      <c r="X608" s="302"/>
      <c r="Y608" s="302"/>
      <c r="Z608" s="302"/>
      <c r="AA608" s="302"/>
    </row>
    <row r="609" spans="1:27" s="220" customFormat="1">
      <c r="A609" s="442"/>
      <c r="B609" s="12"/>
      <c r="C609" s="12"/>
      <c r="D609" s="260" t="s">
        <v>25854</v>
      </c>
      <c r="E609" s="13"/>
      <c r="F609" s="33">
        <v>1.37</v>
      </c>
      <c r="G609" s="216" t="s">
        <v>25759</v>
      </c>
      <c r="H609" s="231"/>
      <c r="I609" s="217" t="s">
        <v>25759</v>
      </c>
      <c r="J609" s="216">
        <v>0.5</v>
      </c>
      <c r="K609" s="217" t="s">
        <v>25759</v>
      </c>
      <c r="L609" s="216"/>
      <c r="M609" s="217" t="s">
        <v>44</v>
      </c>
      <c r="N609" s="443">
        <f t="shared" si="140"/>
        <v>0.68</v>
      </c>
      <c r="O609" s="302"/>
      <c r="P609" s="408"/>
      <c r="Q609" s="409"/>
      <c r="R609" s="89"/>
      <c r="S609" s="302"/>
      <c r="T609" s="302"/>
      <c r="U609" s="302"/>
      <c r="V609" s="302"/>
      <c r="W609" s="302"/>
      <c r="X609" s="302"/>
      <c r="Y609" s="302"/>
      <c r="Z609" s="302"/>
      <c r="AA609" s="302"/>
    </row>
    <row r="610" spans="1:27" s="220" customFormat="1">
      <c r="A610" s="442"/>
      <c r="B610" s="12"/>
      <c r="C610" s="12"/>
      <c r="D610" s="260"/>
      <c r="E610" s="13"/>
      <c r="F610" s="33">
        <v>1.98</v>
      </c>
      <c r="G610" s="216" t="s">
        <v>25759</v>
      </c>
      <c r="H610" s="231"/>
      <c r="I610" s="217" t="s">
        <v>25759</v>
      </c>
      <c r="J610" s="216">
        <v>0.5</v>
      </c>
      <c r="K610" s="217" t="s">
        <v>25759</v>
      </c>
      <c r="L610" s="216">
        <v>2</v>
      </c>
      <c r="M610" s="217" t="s">
        <v>44</v>
      </c>
      <c r="N610" s="443">
        <f t="shared" si="140"/>
        <v>1.98</v>
      </c>
      <c r="O610" s="302"/>
      <c r="P610" s="408"/>
      <c r="Q610" s="409"/>
      <c r="R610" s="89"/>
      <c r="S610" s="302"/>
      <c r="T610" s="302"/>
      <c r="U610" s="302"/>
      <c r="V610" s="302"/>
      <c r="W610" s="302"/>
      <c r="X610" s="302"/>
      <c r="Y610" s="302"/>
      <c r="Z610" s="302"/>
      <c r="AA610" s="302"/>
    </row>
    <row r="611" spans="1:27" s="220" customFormat="1">
      <c r="A611" s="442"/>
      <c r="B611" s="12"/>
      <c r="C611" s="12"/>
      <c r="D611" s="260" t="s">
        <v>25838</v>
      </c>
      <c r="E611" s="13"/>
      <c r="F611" s="33">
        <v>1.37</v>
      </c>
      <c r="G611" s="216" t="s">
        <v>25759</v>
      </c>
      <c r="H611" s="231"/>
      <c r="I611" s="217" t="s">
        <v>25759</v>
      </c>
      <c r="J611" s="216">
        <v>0.5</v>
      </c>
      <c r="K611" s="217" t="s">
        <v>25759</v>
      </c>
      <c r="L611" s="216"/>
      <c r="M611" s="217" t="s">
        <v>44</v>
      </c>
      <c r="N611" s="443">
        <f t="shared" si="140"/>
        <v>0.68</v>
      </c>
      <c r="O611" s="302"/>
      <c r="P611" s="408"/>
      <c r="Q611" s="409"/>
      <c r="R611" s="89"/>
      <c r="S611" s="302"/>
      <c r="T611" s="302"/>
      <c r="U611" s="302"/>
      <c r="V611" s="302"/>
      <c r="W611" s="302"/>
      <c r="X611" s="302"/>
      <c r="Y611" s="302"/>
      <c r="Z611" s="302"/>
      <c r="AA611" s="302"/>
    </row>
    <row r="612" spans="1:27" s="220" customFormat="1">
      <c r="A612" s="442"/>
      <c r="B612" s="12"/>
      <c r="C612" s="12"/>
      <c r="D612" s="260" t="s">
        <v>25857</v>
      </c>
      <c r="E612" s="13"/>
      <c r="F612" s="33">
        <v>2.31</v>
      </c>
      <c r="G612" s="216" t="s">
        <v>25759</v>
      </c>
      <c r="H612" s="231"/>
      <c r="I612" s="217" t="s">
        <v>25759</v>
      </c>
      <c r="J612" s="216">
        <v>0.5</v>
      </c>
      <c r="K612" s="217" t="s">
        <v>25759</v>
      </c>
      <c r="L612" s="216"/>
      <c r="M612" s="217" t="s">
        <v>44</v>
      </c>
      <c r="N612" s="443">
        <f t="shared" si="140"/>
        <v>1.1499999999999999</v>
      </c>
      <c r="O612" s="302"/>
      <c r="P612" s="408"/>
      <c r="Q612" s="409"/>
      <c r="R612" s="89"/>
      <c r="S612" s="302"/>
      <c r="T612" s="302"/>
      <c r="U612" s="302"/>
      <c r="V612" s="302"/>
      <c r="W612" s="302"/>
      <c r="X612" s="302"/>
      <c r="Y612" s="302"/>
      <c r="Z612" s="302"/>
      <c r="AA612" s="302"/>
    </row>
    <row r="613" spans="1:27" s="220" customFormat="1">
      <c r="A613" s="442"/>
      <c r="B613" s="12"/>
      <c r="C613" s="12"/>
      <c r="D613" s="260" t="s">
        <v>25925</v>
      </c>
      <c r="E613" s="13"/>
      <c r="F613" s="33">
        <v>1.5</v>
      </c>
      <c r="G613" s="216" t="s">
        <v>25759</v>
      </c>
      <c r="H613" s="231"/>
      <c r="I613" s="217" t="s">
        <v>25759</v>
      </c>
      <c r="J613" s="216">
        <v>0.5</v>
      </c>
      <c r="K613" s="217" t="s">
        <v>25759</v>
      </c>
      <c r="L613" s="216">
        <v>2</v>
      </c>
      <c r="M613" s="217" t="s">
        <v>44</v>
      </c>
      <c r="N613" s="443">
        <f t="shared" ref="N613" si="141">TRUNC((PRODUCT(F613:L613)),2)</f>
        <v>1.5</v>
      </c>
      <c r="O613" s="302"/>
      <c r="P613" s="408"/>
      <c r="Q613" s="409"/>
      <c r="R613" s="89"/>
      <c r="S613" s="302"/>
      <c r="T613" s="302"/>
      <c r="U613" s="302"/>
      <c r="V613" s="302"/>
      <c r="W613" s="302"/>
      <c r="X613" s="302"/>
      <c r="Y613" s="302"/>
      <c r="Z613" s="302"/>
      <c r="AA613" s="302"/>
    </row>
    <row r="614" spans="1:27">
      <c r="A614" s="442"/>
      <c r="B614" s="12"/>
      <c r="C614" s="13"/>
      <c r="D614" s="215" t="str">
        <f>"Total item "&amp;A603</f>
        <v>Total item 5.1.4</v>
      </c>
      <c r="E614" s="13"/>
      <c r="F614" s="221"/>
      <c r="G614" s="216"/>
      <c r="H614" s="231"/>
      <c r="I614" s="213"/>
      <c r="J614" s="231"/>
      <c r="K614" s="213"/>
      <c r="L614" s="212" t="s">
        <v>23</v>
      </c>
      <c r="M614" s="213" t="s">
        <v>44</v>
      </c>
      <c r="N614" s="444">
        <f>+SUM(N604:N613)</f>
        <v>13.3</v>
      </c>
    </row>
    <row r="615" spans="1:27">
      <c r="A615" s="457" t="s">
        <v>18227</v>
      </c>
      <c r="B615" s="12" t="s">
        <v>18406</v>
      </c>
      <c r="C615" s="264">
        <v>93182</v>
      </c>
      <c r="D615" s="15" t="s">
        <v>5984</v>
      </c>
      <c r="E615" s="13" t="str">
        <f>+VLOOKUP(D615,TABELA!$B$1:$D$8000,2,FALSE)</f>
        <v>M</v>
      </c>
      <c r="F615" s="33"/>
      <c r="G615" s="16"/>
      <c r="H615" s="28"/>
      <c r="I615" s="16"/>
      <c r="J615" s="16"/>
      <c r="K615" s="16"/>
      <c r="L615" s="16"/>
      <c r="M615" s="16"/>
      <c r="N615" s="455"/>
      <c r="O615" s="303">
        <f>+N620</f>
        <v>6.2</v>
      </c>
      <c r="P615" s="328">
        <f>+VLOOKUP(D615,TABELA!$B$1:$D$8000,3,FALSE)</f>
        <v>52.83</v>
      </c>
      <c r="Q615" s="329">
        <f>+VLOOKUP(D615,TABELA!$B$1:$F$8000,5,FALSE)</f>
        <v>54.15</v>
      </c>
      <c r="S615" s="410">
        <f>TRUNC(P615*$S$10,2)</f>
        <v>67.87</v>
      </c>
      <c r="T615" s="410">
        <f>TRUNC(Q615*$T$10,2)</f>
        <v>66.25</v>
      </c>
      <c r="V615" s="410">
        <f>TRUNC(O615*S615,2)</f>
        <v>420.79</v>
      </c>
      <c r="W615" s="410">
        <f>TRUNC(O615*T615,2)</f>
        <v>410.75</v>
      </c>
    </row>
    <row r="616" spans="1:27">
      <c r="A616" s="442"/>
      <c r="B616" s="12"/>
      <c r="C616" s="12"/>
      <c r="D616" s="260" t="s">
        <v>25843</v>
      </c>
      <c r="E616" s="13"/>
      <c r="F616" s="33">
        <v>1.3</v>
      </c>
      <c r="G616" s="216" t="s">
        <v>25759</v>
      </c>
      <c r="H616" s="231"/>
      <c r="I616" s="217" t="s">
        <v>25759</v>
      </c>
      <c r="J616" s="216"/>
      <c r="K616" s="217" t="s">
        <v>25759</v>
      </c>
      <c r="L616" s="216">
        <v>2</v>
      </c>
      <c r="M616" s="217" t="s">
        <v>44</v>
      </c>
      <c r="N616" s="443">
        <f t="shared" ref="N616:N617" si="142">TRUNC((PRODUCT(F616:L616)),2)</f>
        <v>2.6</v>
      </c>
    </row>
    <row r="617" spans="1:27">
      <c r="A617" s="442"/>
      <c r="B617" s="12"/>
      <c r="C617" s="12"/>
      <c r="D617" s="260" t="s">
        <v>25781</v>
      </c>
      <c r="E617" s="13"/>
      <c r="F617" s="28">
        <v>1</v>
      </c>
      <c r="G617" s="216" t="s">
        <v>25759</v>
      </c>
      <c r="H617" s="231"/>
      <c r="I617" s="217" t="s">
        <v>25759</v>
      </c>
      <c r="J617" s="216"/>
      <c r="K617" s="217" t="s">
        <v>25759</v>
      </c>
      <c r="L617" s="216"/>
      <c r="M617" s="217" t="s">
        <v>44</v>
      </c>
      <c r="N617" s="443">
        <f t="shared" si="142"/>
        <v>1</v>
      </c>
    </row>
    <row r="618" spans="1:27" s="220" customFormat="1">
      <c r="A618" s="442"/>
      <c r="B618" s="12"/>
      <c r="C618" s="12"/>
      <c r="D618" s="260" t="s">
        <v>25776</v>
      </c>
      <c r="E618" s="13"/>
      <c r="F618" s="28">
        <v>1.3</v>
      </c>
      <c r="G618" s="216" t="s">
        <v>25759</v>
      </c>
      <c r="H618" s="231"/>
      <c r="I618" s="217" t="s">
        <v>25759</v>
      </c>
      <c r="J618" s="216"/>
      <c r="K618" s="217" t="s">
        <v>25759</v>
      </c>
      <c r="L618" s="216"/>
      <c r="M618" s="217" t="s">
        <v>44</v>
      </c>
      <c r="N618" s="443">
        <f t="shared" ref="N618" si="143">TRUNC((PRODUCT(F618:L618)),2)</f>
        <v>1.3</v>
      </c>
      <c r="O618" s="302"/>
      <c r="P618" s="408"/>
      <c r="Q618" s="409"/>
      <c r="R618" s="89"/>
      <c r="S618" s="302"/>
      <c r="T618" s="302"/>
      <c r="U618" s="302"/>
      <c r="V618" s="302"/>
      <c r="W618" s="302"/>
      <c r="X618" s="302"/>
      <c r="Y618" s="302"/>
      <c r="Z618" s="302"/>
      <c r="AA618" s="302"/>
    </row>
    <row r="619" spans="1:27" s="280" customFormat="1">
      <c r="A619" s="442"/>
      <c r="B619" s="12"/>
      <c r="C619" s="12"/>
      <c r="D619" s="260" t="s">
        <v>25897</v>
      </c>
      <c r="E619" s="13"/>
      <c r="F619" s="163">
        <v>1.3</v>
      </c>
      <c r="G619" s="216" t="s">
        <v>25759</v>
      </c>
      <c r="H619" s="231"/>
      <c r="I619" s="217" t="s">
        <v>25759</v>
      </c>
      <c r="J619" s="216"/>
      <c r="K619" s="217" t="s">
        <v>25759</v>
      </c>
      <c r="L619" s="216"/>
      <c r="M619" s="217" t="s">
        <v>44</v>
      </c>
      <c r="N619" s="443">
        <f t="shared" ref="N619" si="144">TRUNC((PRODUCT(F619:L619)),2)</f>
        <v>1.3</v>
      </c>
      <c r="O619" s="302"/>
      <c r="P619" s="408"/>
      <c r="Q619" s="409"/>
      <c r="R619" s="89"/>
      <c r="S619" s="302"/>
      <c r="T619" s="302"/>
      <c r="U619" s="302"/>
      <c r="V619" s="302"/>
      <c r="W619" s="302"/>
      <c r="X619" s="302"/>
      <c r="Y619" s="302"/>
      <c r="Z619" s="302"/>
      <c r="AA619" s="302"/>
    </row>
    <row r="620" spans="1:27">
      <c r="A620" s="442"/>
      <c r="B620" s="12"/>
      <c r="C620" s="12"/>
      <c r="D620" s="218" t="str">
        <f>"Total item "&amp;A615</f>
        <v>Total item 5.1.5</v>
      </c>
      <c r="E620" s="13"/>
      <c r="F620" s="221"/>
      <c r="G620" s="216"/>
      <c r="H620" s="231"/>
      <c r="I620" s="213"/>
      <c r="J620" s="231"/>
      <c r="K620" s="213"/>
      <c r="L620" s="212" t="s">
        <v>23</v>
      </c>
      <c r="M620" s="213" t="s">
        <v>44</v>
      </c>
      <c r="N620" s="444">
        <f>+SUM(N616:N619)</f>
        <v>6.2</v>
      </c>
    </row>
    <row r="621" spans="1:27" ht="22.5">
      <c r="A621" s="457" t="s">
        <v>18228</v>
      </c>
      <c r="B621" s="12" t="s">
        <v>18406</v>
      </c>
      <c r="C621" s="223">
        <v>93194</v>
      </c>
      <c r="D621" s="162" t="s">
        <v>6009</v>
      </c>
      <c r="E621" s="13" t="str">
        <f>+VLOOKUP(D621,TABELA!$B$1:$D$8000,2,FALSE)</f>
        <v>M</v>
      </c>
      <c r="F621" s="33"/>
      <c r="G621" s="16"/>
      <c r="H621" s="28"/>
      <c r="I621" s="16"/>
      <c r="J621" s="16"/>
      <c r="K621" s="16"/>
      <c r="L621" s="16"/>
      <c r="M621" s="16"/>
      <c r="N621" s="455"/>
      <c r="O621" s="303">
        <f>+N626</f>
        <v>6.2</v>
      </c>
      <c r="P621" s="328">
        <f>+VLOOKUP(D621,TABELA!$B$1:$D$8000,3,FALSE)</f>
        <v>51.69</v>
      </c>
      <c r="Q621" s="329">
        <f>+VLOOKUP(D621,TABELA!$B$1:$F$8000,5,FALSE)</f>
        <v>52.98</v>
      </c>
      <c r="S621" s="410">
        <f>TRUNC(P621*$S$10,2)</f>
        <v>66.41</v>
      </c>
      <c r="T621" s="410">
        <f>TRUNC(Q621*$T$10,2)</f>
        <v>64.819999999999993</v>
      </c>
      <c r="V621" s="410">
        <f>TRUNC(O621*S621,2)</f>
        <v>411.74</v>
      </c>
      <c r="W621" s="410">
        <f>TRUNC(O621*T621,2)</f>
        <v>401.88</v>
      </c>
    </row>
    <row r="622" spans="1:27">
      <c r="A622" s="442"/>
      <c r="B622" s="12"/>
      <c r="C622" s="12"/>
      <c r="D622" s="260" t="s">
        <v>25843</v>
      </c>
      <c r="E622" s="13"/>
      <c r="F622" s="33">
        <v>1.3</v>
      </c>
      <c r="G622" s="216" t="s">
        <v>25759</v>
      </c>
      <c r="H622" s="231"/>
      <c r="I622" s="217" t="s">
        <v>25759</v>
      </c>
      <c r="J622" s="216"/>
      <c r="K622" s="217" t="s">
        <v>25759</v>
      </c>
      <c r="L622" s="216">
        <v>2</v>
      </c>
      <c r="M622" s="217" t="s">
        <v>44</v>
      </c>
      <c r="N622" s="443">
        <f t="shared" ref="N622:N625" si="145">TRUNC((PRODUCT(F622:L622)),2)</f>
        <v>2.6</v>
      </c>
    </row>
    <row r="623" spans="1:27">
      <c r="A623" s="442"/>
      <c r="B623" s="12"/>
      <c r="C623" s="12"/>
      <c r="D623" s="260" t="s">
        <v>25781</v>
      </c>
      <c r="E623" s="13"/>
      <c r="F623" s="28">
        <v>1</v>
      </c>
      <c r="G623" s="216" t="s">
        <v>25759</v>
      </c>
      <c r="H623" s="231"/>
      <c r="I623" s="217" t="s">
        <v>25759</v>
      </c>
      <c r="J623" s="216"/>
      <c r="K623" s="217" t="s">
        <v>25759</v>
      </c>
      <c r="L623" s="216"/>
      <c r="M623" s="217" t="s">
        <v>44</v>
      </c>
      <c r="N623" s="443">
        <f t="shared" si="145"/>
        <v>1</v>
      </c>
    </row>
    <row r="624" spans="1:27" s="220" customFormat="1">
      <c r="A624" s="442"/>
      <c r="B624" s="12"/>
      <c r="C624" s="12"/>
      <c r="D624" s="260" t="s">
        <v>25776</v>
      </c>
      <c r="E624" s="13"/>
      <c r="F624" s="28">
        <v>1.3</v>
      </c>
      <c r="G624" s="216" t="s">
        <v>25759</v>
      </c>
      <c r="H624" s="231"/>
      <c r="I624" s="217" t="s">
        <v>25759</v>
      </c>
      <c r="J624" s="216"/>
      <c r="K624" s="217" t="s">
        <v>25759</v>
      </c>
      <c r="L624" s="216"/>
      <c r="M624" s="217" t="s">
        <v>44</v>
      </c>
      <c r="N624" s="443">
        <f t="shared" si="145"/>
        <v>1.3</v>
      </c>
      <c r="O624" s="302"/>
      <c r="P624" s="408"/>
      <c r="Q624" s="409"/>
      <c r="R624" s="89"/>
      <c r="S624" s="302"/>
      <c r="T624" s="302"/>
      <c r="U624" s="302"/>
      <c r="V624" s="302"/>
      <c r="W624" s="302"/>
      <c r="X624" s="302"/>
      <c r="Y624" s="302"/>
      <c r="Z624" s="302"/>
      <c r="AA624" s="302"/>
    </row>
    <row r="625" spans="1:27" s="280" customFormat="1">
      <c r="A625" s="442"/>
      <c r="B625" s="12"/>
      <c r="C625" s="12"/>
      <c r="D625" s="260" t="s">
        <v>25897</v>
      </c>
      <c r="E625" s="13"/>
      <c r="F625" s="163">
        <v>1.3</v>
      </c>
      <c r="G625" s="216" t="s">
        <v>25759</v>
      </c>
      <c r="H625" s="231"/>
      <c r="I625" s="217" t="s">
        <v>25759</v>
      </c>
      <c r="J625" s="216"/>
      <c r="K625" s="217" t="s">
        <v>25759</v>
      </c>
      <c r="L625" s="216"/>
      <c r="M625" s="217" t="s">
        <v>44</v>
      </c>
      <c r="N625" s="443">
        <f t="shared" si="145"/>
        <v>1.3</v>
      </c>
      <c r="O625" s="302"/>
      <c r="P625" s="408"/>
      <c r="Q625" s="409"/>
      <c r="R625" s="89"/>
      <c r="S625" s="302"/>
      <c r="T625" s="302"/>
      <c r="U625" s="302"/>
      <c r="V625" s="302"/>
      <c r="W625" s="302"/>
      <c r="X625" s="302"/>
      <c r="Y625" s="302"/>
      <c r="Z625" s="302"/>
      <c r="AA625" s="302"/>
    </row>
    <row r="626" spans="1:27">
      <c r="A626" s="442"/>
      <c r="B626" s="12"/>
      <c r="C626" s="12"/>
      <c r="D626" s="215" t="str">
        <f>"Total item "&amp;A621</f>
        <v>Total item 5.1.6</v>
      </c>
      <c r="E626" s="13"/>
      <c r="F626" s="221"/>
      <c r="G626" s="216"/>
      <c r="H626" s="231"/>
      <c r="I626" s="213"/>
      <c r="J626" s="231"/>
      <c r="K626" s="213"/>
      <c r="L626" s="212" t="s">
        <v>23</v>
      </c>
      <c r="M626" s="213" t="s">
        <v>44</v>
      </c>
      <c r="N626" s="444">
        <f>+SUM(N622:N625)</f>
        <v>6.2</v>
      </c>
    </row>
    <row r="627" spans="1:27">
      <c r="A627" s="457" t="s">
        <v>18229</v>
      </c>
      <c r="B627" s="12" t="s">
        <v>18406</v>
      </c>
      <c r="C627" s="223">
        <v>93183</v>
      </c>
      <c r="D627" s="15" t="s">
        <v>5986</v>
      </c>
      <c r="E627" s="13" t="str">
        <f>+VLOOKUP(D627,TABELA!$B$1:$D$8000,2,FALSE)</f>
        <v>M</v>
      </c>
      <c r="F627" s="33"/>
      <c r="G627" s="16"/>
      <c r="H627" s="28"/>
      <c r="I627" s="16"/>
      <c r="J627" s="16"/>
      <c r="K627" s="16"/>
      <c r="L627" s="16"/>
      <c r="M627" s="16"/>
      <c r="N627" s="455"/>
      <c r="O627" s="303">
        <f>+N633</f>
        <v>20</v>
      </c>
      <c r="P627" s="328">
        <f>+VLOOKUP(D627,TABELA!$B$1:$D$8000,3,FALSE)</f>
        <v>67.78</v>
      </c>
      <c r="Q627" s="329">
        <f>+VLOOKUP(D627,TABELA!$B$1:$F$8000,5,FALSE)</f>
        <v>69.239999999999995</v>
      </c>
      <c r="S627" s="410">
        <f>TRUNC(P627*$S$10,2)</f>
        <v>87.08</v>
      </c>
      <c r="T627" s="410">
        <f>TRUNC(Q627*$T$10,2)</f>
        <v>84.71</v>
      </c>
      <c r="V627" s="410">
        <f>TRUNC(O627*S627,2)</f>
        <v>1741.6</v>
      </c>
      <c r="W627" s="410">
        <f>TRUNC(O627*T627,2)</f>
        <v>1694.2</v>
      </c>
    </row>
    <row r="628" spans="1:27">
      <c r="A628" s="442"/>
      <c r="B628" s="12"/>
      <c r="C628" s="12"/>
      <c r="D628" s="260" t="s">
        <v>25842</v>
      </c>
      <c r="E628" s="13"/>
      <c r="F628" s="33">
        <v>2.5</v>
      </c>
      <c r="G628" s="216" t="s">
        <v>25759</v>
      </c>
      <c r="H628" s="231"/>
      <c r="I628" s="217" t="s">
        <v>25759</v>
      </c>
      <c r="J628" s="216"/>
      <c r="K628" s="217" t="s">
        <v>25759</v>
      </c>
      <c r="L628" s="216"/>
      <c r="M628" s="217" t="s">
        <v>44</v>
      </c>
      <c r="N628" s="443">
        <f t="shared" ref="N628" si="146">TRUNC((PRODUCT(F628:L628)),2)</f>
        <v>2.5</v>
      </c>
    </row>
    <row r="629" spans="1:27">
      <c r="A629" s="442"/>
      <c r="B629" s="12"/>
      <c r="C629" s="12"/>
      <c r="D629" s="260" t="s">
        <v>25858</v>
      </c>
      <c r="E629" s="13"/>
      <c r="F629" s="33">
        <v>2.5</v>
      </c>
      <c r="G629" s="216" t="s">
        <v>25759</v>
      </c>
      <c r="H629" s="231"/>
      <c r="I629" s="217" t="s">
        <v>25759</v>
      </c>
      <c r="J629" s="216"/>
      <c r="K629" s="217" t="s">
        <v>25759</v>
      </c>
      <c r="L629" s="216"/>
      <c r="M629" s="217" t="s">
        <v>44</v>
      </c>
      <c r="N629" s="443">
        <f t="shared" ref="N629:N632" si="147">TRUNC((PRODUCT(F629:L629)),2)</f>
        <v>2.5</v>
      </c>
    </row>
    <row r="630" spans="1:27" s="220" customFormat="1">
      <c r="A630" s="442"/>
      <c r="B630" s="12"/>
      <c r="C630" s="12"/>
      <c r="D630" s="260" t="s">
        <v>25857</v>
      </c>
      <c r="E630" s="13"/>
      <c r="F630" s="33">
        <v>2.5</v>
      </c>
      <c r="G630" s="216" t="s">
        <v>25759</v>
      </c>
      <c r="H630" s="231"/>
      <c r="I630" s="217" t="s">
        <v>25759</v>
      </c>
      <c r="J630" s="216"/>
      <c r="K630" s="217" t="s">
        <v>25759</v>
      </c>
      <c r="L630" s="216">
        <v>2</v>
      </c>
      <c r="M630" s="217" t="s">
        <v>44</v>
      </c>
      <c r="N630" s="443">
        <f t="shared" si="147"/>
        <v>5</v>
      </c>
      <c r="O630" s="302"/>
      <c r="P630" s="408"/>
      <c r="Q630" s="409"/>
      <c r="R630" s="89"/>
      <c r="S630" s="302"/>
      <c r="T630" s="302"/>
      <c r="U630" s="302"/>
      <c r="V630" s="302"/>
      <c r="W630" s="302"/>
      <c r="X630" s="302"/>
      <c r="Y630" s="302"/>
      <c r="Z630" s="302"/>
      <c r="AA630" s="302"/>
    </row>
    <row r="631" spans="1:27" s="220" customFormat="1">
      <c r="A631" s="442"/>
      <c r="B631" s="12"/>
      <c r="C631" s="12"/>
      <c r="D631" s="260" t="s">
        <v>25859</v>
      </c>
      <c r="E631" s="13"/>
      <c r="F631" s="33">
        <v>2.5</v>
      </c>
      <c r="G631" s="216" t="s">
        <v>25759</v>
      </c>
      <c r="H631" s="231"/>
      <c r="I631" s="217" t="s">
        <v>25759</v>
      </c>
      <c r="J631" s="216"/>
      <c r="K631" s="217" t="s">
        <v>25759</v>
      </c>
      <c r="L631" s="216">
        <v>2</v>
      </c>
      <c r="M631" s="217" t="s">
        <v>44</v>
      </c>
      <c r="N631" s="443">
        <f t="shared" si="147"/>
        <v>5</v>
      </c>
      <c r="O631" s="302"/>
      <c r="P631" s="408"/>
      <c r="Q631" s="409"/>
      <c r="R631" s="89"/>
      <c r="S631" s="302"/>
      <c r="T631" s="302"/>
      <c r="U631" s="302"/>
      <c r="V631" s="302"/>
      <c r="W631" s="302"/>
      <c r="X631" s="302"/>
      <c r="Y631" s="302"/>
      <c r="Z631" s="302"/>
      <c r="AA631" s="302"/>
    </row>
    <row r="632" spans="1:27" s="220" customFormat="1">
      <c r="A632" s="442"/>
      <c r="B632" s="12"/>
      <c r="C632" s="12"/>
      <c r="D632" s="260" t="s">
        <v>25860</v>
      </c>
      <c r="E632" s="13"/>
      <c r="F632" s="33">
        <v>2.5</v>
      </c>
      <c r="G632" s="216" t="s">
        <v>25759</v>
      </c>
      <c r="H632" s="231"/>
      <c r="I632" s="217" t="s">
        <v>25759</v>
      </c>
      <c r="J632" s="216"/>
      <c r="K632" s="217" t="s">
        <v>25759</v>
      </c>
      <c r="L632" s="216">
        <v>2</v>
      </c>
      <c r="M632" s="217" t="s">
        <v>44</v>
      </c>
      <c r="N632" s="443">
        <f t="shared" si="147"/>
        <v>5</v>
      </c>
      <c r="O632" s="302"/>
      <c r="P632" s="408"/>
      <c r="Q632" s="409"/>
      <c r="R632" s="89"/>
      <c r="S632" s="302"/>
      <c r="T632" s="302"/>
      <c r="U632" s="302"/>
      <c r="V632" s="302"/>
      <c r="W632" s="302"/>
      <c r="X632" s="302"/>
      <c r="Y632" s="302"/>
      <c r="Z632" s="302"/>
      <c r="AA632" s="302"/>
    </row>
    <row r="633" spans="1:27">
      <c r="A633" s="442"/>
      <c r="B633" s="12"/>
      <c r="C633" s="12"/>
      <c r="D633" s="215" t="str">
        <f>"Total item "&amp;A627</f>
        <v>Total item 5.1.7</v>
      </c>
      <c r="E633" s="13"/>
      <c r="F633" s="221"/>
      <c r="G633" s="216"/>
      <c r="H633" s="231"/>
      <c r="I633" s="213"/>
      <c r="J633" s="231"/>
      <c r="K633" s="213"/>
      <c r="L633" s="212" t="s">
        <v>23</v>
      </c>
      <c r="M633" s="213" t="s">
        <v>44</v>
      </c>
      <c r="N633" s="444">
        <f>+SUM(N628:N632)</f>
        <v>20</v>
      </c>
    </row>
    <row r="634" spans="1:27" ht="22.5">
      <c r="A634" s="457" t="s">
        <v>18230</v>
      </c>
      <c r="B634" s="12" t="s">
        <v>18406</v>
      </c>
      <c r="C634" s="223">
        <v>93195</v>
      </c>
      <c r="D634" s="15" t="s">
        <v>6011</v>
      </c>
      <c r="E634" s="13" t="str">
        <f>+VLOOKUP(D634,TABELA!$B$1:$D$8000,2,FALSE)</f>
        <v>M</v>
      </c>
      <c r="F634" s="33"/>
      <c r="G634" s="16"/>
      <c r="H634" s="28"/>
      <c r="I634" s="16"/>
      <c r="J634" s="16"/>
      <c r="K634" s="16"/>
      <c r="L634" s="16"/>
      <c r="M634" s="16"/>
      <c r="N634" s="455"/>
      <c r="O634" s="303">
        <f>+N640</f>
        <v>20</v>
      </c>
      <c r="P634" s="328">
        <f>+VLOOKUP(D634,TABELA!$B$1:$D$8000,3,FALSE)</f>
        <v>63.25</v>
      </c>
      <c r="Q634" s="329">
        <f>+VLOOKUP(D634,TABELA!$B$1:$F$8000,5,FALSE)</f>
        <v>64.709999999999994</v>
      </c>
      <c r="S634" s="410">
        <f>TRUNC(P634*$S$10,2)</f>
        <v>81.260000000000005</v>
      </c>
      <c r="T634" s="410">
        <f>TRUNC(Q634*$T$10,2)</f>
        <v>79.17</v>
      </c>
      <c r="V634" s="410">
        <f>TRUNC(O634*S634,2)</f>
        <v>1625.2</v>
      </c>
      <c r="W634" s="410">
        <f>TRUNC(O634*T634,2)</f>
        <v>1583.4</v>
      </c>
    </row>
    <row r="635" spans="1:27">
      <c r="A635" s="442"/>
      <c r="B635" s="12"/>
      <c r="C635" s="12"/>
      <c r="D635" s="260" t="s">
        <v>25842</v>
      </c>
      <c r="E635" s="13"/>
      <c r="F635" s="33">
        <v>2.5</v>
      </c>
      <c r="G635" s="216" t="s">
        <v>25759</v>
      </c>
      <c r="H635" s="231"/>
      <c r="I635" s="217" t="s">
        <v>25759</v>
      </c>
      <c r="J635" s="216"/>
      <c r="K635" s="217" t="s">
        <v>25759</v>
      </c>
      <c r="L635" s="216"/>
      <c r="M635" s="217" t="s">
        <v>44</v>
      </c>
      <c r="N635" s="443">
        <f t="shared" ref="N635:N639" si="148">TRUNC((PRODUCT(F635:L635)),2)</f>
        <v>2.5</v>
      </c>
    </row>
    <row r="636" spans="1:27">
      <c r="A636" s="442"/>
      <c r="B636" s="12"/>
      <c r="C636" s="12"/>
      <c r="D636" s="260" t="s">
        <v>25858</v>
      </c>
      <c r="E636" s="13"/>
      <c r="F636" s="33">
        <v>2.5</v>
      </c>
      <c r="G636" s="216" t="s">
        <v>25759</v>
      </c>
      <c r="H636" s="231"/>
      <c r="I636" s="217" t="s">
        <v>25759</v>
      </c>
      <c r="J636" s="216"/>
      <c r="K636" s="217" t="s">
        <v>25759</v>
      </c>
      <c r="L636" s="216"/>
      <c r="M636" s="217" t="s">
        <v>44</v>
      </c>
      <c r="N636" s="443">
        <f t="shared" si="148"/>
        <v>2.5</v>
      </c>
    </row>
    <row r="637" spans="1:27" s="220" customFormat="1">
      <c r="A637" s="442"/>
      <c r="B637" s="12"/>
      <c r="C637" s="12"/>
      <c r="D637" s="260" t="s">
        <v>25857</v>
      </c>
      <c r="E637" s="13"/>
      <c r="F637" s="33">
        <v>2.5</v>
      </c>
      <c r="G637" s="216" t="s">
        <v>25759</v>
      </c>
      <c r="H637" s="231"/>
      <c r="I637" s="217" t="s">
        <v>25759</v>
      </c>
      <c r="J637" s="216"/>
      <c r="K637" s="217" t="s">
        <v>25759</v>
      </c>
      <c r="L637" s="216">
        <v>2</v>
      </c>
      <c r="M637" s="217" t="s">
        <v>44</v>
      </c>
      <c r="N637" s="443">
        <f t="shared" si="148"/>
        <v>5</v>
      </c>
      <c r="O637" s="302"/>
      <c r="P637" s="408"/>
      <c r="Q637" s="409"/>
      <c r="R637" s="89"/>
      <c r="S637" s="302"/>
      <c r="T637" s="302"/>
      <c r="U637" s="302"/>
      <c r="V637" s="302"/>
      <c r="W637" s="302"/>
      <c r="X637" s="302"/>
      <c r="Y637" s="302"/>
      <c r="Z637" s="302"/>
      <c r="AA637" s="302"/>
    </row>
    <row r="638" spans="1:27" s="220" customFormat="1">
      <c r="A638" s="442"/>
      <c r="B638" s="12"/>
      <c r="C638" s="12"/>
      <c r="D638" s="260" t="s">
        <v>25859</v>
      </c>
      <c r="E638" s="13"/>
      <c r="F638" s="33">
        <v>2.5</v>
      </c>
      <c r="G638" s="216" t="s">
        <v>25759</v>
      </c>
      <c r="H638" s="231"/>
      <c r="I638" s="217" t="s">
        <v>25759</v>
      </c>
      <c r="J638" s="216"/>
      <c r="K638" s="217" t="s">
        <v>25759</v>
      </c>
      <c r="L638" s="216">
        <v>2</v>
      </c>
      <c r="M638" s="217" t="s">
        <v>44</v>
      </c>
      <c r="N638" s="443">
        <f t="shared" si="148"/>
        <v>5</v>
      </c>
      <c r="O638" s="302"/>
      <c r="P638" s="408"/>
      <c r="Q638" s="409"/>
      <c r="R638" s="89"/>
      <c r="S638" s="302"/>
      <c r="T638" s="302"/>
      <c r="U638" s="302"/>
      <c r="V638" s="302"/>
      <c r="W638" s="302"/>
      <c r="X638" s="302"/>
      <c r="Y638" s="302"/>
      <c r="Z638" s="302"/>
      <c r="AA638" s="302"/>
    </row>
    <row r="639" spans="1:27" s="220" customFormat="1">
      <c r="A639" s="442"/>
      <c r="B639" s="12"/>
      <c r="C639" s="12"/>
      <c r="D639" s="260" t="s">
        <v>25860</v>
      </c>
      <c r="E639" s="13"/>
      <c r="F639" s="33">
        <v>2.5</v>
      </c>
      <c r="G639" s="216" t="s">
        <v>25759</v>
      </c>
      <c r="H639" s="231"/>
      <c r="I639" s="217" t="s">
        <v>25759</v>
      </c>
      <c r="J639" s="216"/>
      <c r="K639" s="217" t="s">
        <v>25759</v>
      </c>
      <c r="L639" s="216">
        <v>2</v>
      </c>
      <c r="M639" s="217" t="s">
        <v>44</v>
      </c>
      <c r="N639" s="443">
        <f t="shared" si="148"/>
        <v>5</v>
      </c>
      <c r="O639" s="302"/>
      <c r="P639" s="408"/>
      <c r="Q639" s="409"/>
      <c r="R639" s="89"/>
      <c r="S639" s="302"/>
      <c r="T639" s="302"/>
      <c r="U639" s="302"/>
      <c r="V639" s="302"/>
      <c r="W639" s="302"/>
      <c r="X639" s="302"/>
      <c r="Y639" s="302"/>
      <c r="Z639" s="302"/>
      <c r="AA639" s="302"/>
    </row>
    <row r="640" spans="1:27">
      <c r="A640" s="442"/>
      <c r="B640" s="12"/>
      <c r="C640" s="12"/>
      <c r="D640" s="215" t="str">
        <f>"Total item "&amp;A634</f>
        <v>Total item 5.1.8</v>
      </c>
      <c r="E640" s="12"/>
      <c r="F640" s="221"/>
      <c r="G640" s="216"/>
      <c r="H640" s="231"/>
      <c r="I640" s="213"/>
      <c r="J640" s="231"/>
      <c r="K640" s="213"/>
      <c r="L640" s="212" t="s">
        <v>23</v>
      </c>
      <c r="M640" s="213" t="s">
        <v>44</v>
      </c>
      <c r="N640" s="444">
        <f>+SUM(N635:N639)</f>
        <v>20</v>
      </c>
    </row>
    <row r="641" spans="1:27">
      <c r="A641" s="457" t="s">
        <v>18231</v>
      </c>
      <c r="B641" s="12" t="s">
        <v>18406</v>
      </c>
      <c r="C641" s="223">
        <v>93184</v>
      </c>
      <c r="D641" s="15" t="s">
        <v>5987</v>
      </c>
      <c r="E641" s="13" t="str">
        <f>+VLOOKUP(D641,TABELA!$B$1:$D$8000,2,FALSE)</f>
        <v>M</v>
      </c>
      <c r="F641" s="33"/>
      <c r="G641" s="16"/>
      <c r="H641" s="28"/>
      <c r="I641" s="16"/>
      <c r="J641" s="16"/>
      <c r="K641" s="16"/>
      <c r="L641" s="16"/>
      <c r="M641" s="16"/>
      <c r="N641" s="455"/>
      <c r="O641" s="303">
        <f>+N659</f>
        <v>25.9</v>
      </c>
      <c r="P641" s="328">
        <f>+VLOOKUP(D641,TABELA!$B$1:$D$8000,3,FALSE)</f>
        <v>38.89</v>
      </c>
      <c r="Q641" s="329">
        <f>+VLOOKUP(D641,TABELA!$B$1:$F$8000,5,FALSE)</f>
        <v>40.01</v>
      </c>
      <c r="S641" s="410">
        <f>TRUNC(P641*$S$10,2)</f>
        <v>49.96</v>
      </c>
      <c r="T641" s="410">
        <f>TRUNC(Q641*$T$10,2)</f>
        <v>48.95</v>
      </c>
      <c r="V641" s="410">
        <f>TRUNC(O641*S641,2)</f>
        <v>1293.96</v>
      </c>
      <c r="W641" s="410">
        <f>TRUNC(O641*T641,2)</f>
        <v>1267.8</v>
      </c>
    </row>
    <row r="642" spans="1:27">
      <c r="A642" s="442"/>
      <c r="B642" s="12"/>
      <c r="C642" s="12"/>
      <c r="D642" s="260" t="s">
        <v>25842</v>
      </c>
      <c r="E642" s="13"/>
      <c r="F642" s="33">
        <v>1.3</v>
      </c>
      <c r="G642" s="216" t="s">
        <v>25759</v>
      </c>
      <c r="H642" s="233"/>
      <c r="I642" s="217" t="s">
        <v>25759</v>
      </c>
      <c r="J642" s="216"/>
      <c r="K642" s="217" t="s">
        <v>25759</v>
      </c>
      <c r="L642" s="216"/>
      <c r="M642" s="217" t="s">
        <v>44</v>
      </c>
      <c r="N642" s="443">
        <f t="shared" ref="N642" si="149">TRUNC((PRODUCT(F642:L642)),2)</f>
        <v>1.3</v>
      </c>
    </row>
    <row r="643" spans="1:27">
      <c r="A643" s="442"/>
      <c r="B643" s="12"/>
      <c r="C643" s="253"/>
      <c r="D643" s="271" t="s">
        <v>25861</v>
      </c>
      <c r="E643" s="13"/>
      <c r="F643" s="33">
        <v>1.5</v>
      </c>
      <c r="G643" s="216" t="s">
        <v>25759</v>
      </c>
      <c r="H643" s="233"/>
      <c r="I643" s="217" t="s">
        <v>25759</v>
      </c>
      <c r="J643" s="216"/>
      <c r="K643" s="217" t="s">
        <v>25759</v>
      </c>
      <c r="L643" s="216"/>
      <c r="M643" s="217" t="s">
        <v>44</v>
      </c>
      <c r="N643" s="443">
        <f t="shared" ref="N643:N655" si="150">TRUNC((PRODUCT(F643:L643)),2)</f>
        <v>1.5</v>
      </c>
    </row>
    <row r="644" spans="1:27" s="220" customFormat="1">
      <c r="A644" s="442"/>
      <c r="B644" s="12"/>
      <c r="C644" s="253"/>
      <c r="D644" s="271"/>
      <c r="E644" s="13"/>
      <c r="F644" s="33">
        <v>1.3</v>
      </c>
      <c r="G644" s="216" t="s">
        <v>25759</v>
      </c>
      <c r="H644" s="233"/>
      <c r="I644" s="217" t="s">
        <v>25759</v>
      </c>
      <c r="J644" s="216"/>
      <c r="K644" s="217" t="s">
        <v>25759</v>
      </c>
      <c r="L644" s="216"/>
      <c r="M644" s="217" t="s">
        <v>44</v>
      </c>
      <c r="N644" s="443">
        <f t="shared" si="150"/>
        <v>1.3</v>
      </c>
      <c r="O644" s="302"/>
      <c r="P644" s="408"/>
      <c r="Q644" s="409"/>
      <c r="R644" s="89"/>
      <c r="S644" s="302"/>
      <c r="T644" s="302"/>
      <c r="U644" s="302"/>
      <c r="V644" s="302"/>
      <c r="W644" s="302"/>
      <c r="X644" s="302"/>
      <c r="Y644" s="302"/>
      <c r="Z644" s="302"/>
      <c r="AA644" s="302"/>
    </row>
    <row r="645" spans="1:27" s="220" customFormat="1">
      <c r="A645" s="442"/>
      <c r="B645" s="12"/>
      <c r="C645" s="253"/>
      <c r="D645" s="271" t="s">
        <v>25858</v>
      </c>
      <c r="E645" s="13"/>
      <c r="F645" s="33">
        <v>1.3</v>
      </c>
      <c r="G645" s="216" t="s">
        <v>25759</v>
      </c>
      <c r="H645" s="233"/>
      <c r="I645" s="217" t="s">
        <v>25759</v>
      </c>
      <c r="J645" s="216"/>
      <c r="K645" s="217" t="s">
        <v>25759</v>
      </c>
      <c r="L645" s="216"/>
      <c r="M645" s="217" t="s">
        <v>44</v>
      </c>
      <c r="N645" s="443">
        <f t="shared" si="150"/>
        <v>1.3</v>
      </c>
      <c r="O645" s="302"/>
      <c r="P645" s="408"/>
      <c r="Q645" s="409"/>
      <c r="R645" s="89"/>
      <c r="S645" s="302"/>
      <c r="T645" s="302"/>
      <c r="U645" s="302"/>
      <c r="V645" s="302"/>
      <c r="W645" s="302"/>
      <c r="X645" s="302"/>
      <c r="Y645" s="302"/>
      <c r="Z645" s="302"/>
      <c r="AA645" s="302"/>
    </row>
    <row r="646" spans="1:27" s="220" customFormat="1">
      <c r="A646" s="442"/>
      <c r="B646" s="12"/>
      <c r="C646" s="253"/>
      <c r="D646" s="271" t="s">
        <v>25855</v>
      </c>
      <c r="E646" s="13"/>
      <c r="F646" s="33">
        <v>1.3</v>
      </c>
      <c r="G646" s="216" t="s">
        <v>25759</v>
      </c>
      <c r="H646" s="233"/>
      <c r="I646" s="217" t="s">
        <v>25759</v>
      </c>
      <c r="J646" s="216"/>
      <c r="K646" s="217" t="s">
        <v>25759</v>
      </c>
      <c r="L646" s="216"/>
      <c r="M646" s="217" t="s">
        <v>44</v>
      </c>
      <c r="N646" s="443">
        <f t="shared" si="150"/>
        <v>1.3</v>
      </c>
      <c r="O646" s="302"/>
      <c r="P646" s="408"/>
      <c r="Q646" s="409"/>
      <c r="R646" s="89"/>
      <c r="S646" s="302"/>
      <c r="T646" s="302"/>
      <c r="U646" s="302"/>
      <c r="V646" s="302"/>
      <c r="W646" s="302"/>
      <c r="X646" s="302"/>
      <c r="Y646" s="302"/>
      <c r="Z646" s="302"/>
      <c r="AA646" s="302"/>
    </row>
    <row r="647" spans="1:27" s="220" customFormat="1">
      <c r="A647" s="442"/>
      <c r="B647" s="12"/>
      <c r="C647" s="253"/>
      <c r="D647" s="271" t="s">
        <v>25769</v>
      </c>
      <c r="E647" s="13"/>
      <c r="F647" s="33">
        <v>1.3</v>
      </c>
      <c r="G647" s="216" t="s">
        <v>25759</v>
      </c>
      <c r="H647" s="233"/>
      <c r="I647" s="217" t="s">
        <v>25759</v>
      </c>
      <c r="J647" s="216"/>
      <c r="K647" s="217" t="s">
        <v>25759</v>
      </c>
      <c r="L647" s="216"/>
      <c r="M647" s="217" t="s">
        <v>44</v>
      </c>
      <c r="N647" s="443">
        <f t="shared" si="150"/>
        <v>1.3</v>
      </c>
      <c r="O647" s="302"/>
      <c r="P647" s="408"/>
      <c r="Q647" s="409"/>
      <c r="R647" s="89"/>
      <c r="S647" s="302"/>
      <c r="T647" s="302"/>
      <c r="U647" s="302"/>
      <c r="V647" s="302"/>
      <c r="W647" s="302"/>
      <c r="X647" s="302"/>
      <c r="Y647" s="302"/>
      <c r="Z647" s="302"/>
      <c r="AA647" s="302"/>
    </row>
    <row r="648" spans="1:27" s="220" customFormat="1">
      <c r="A648" s="442"/>
      <c r="B648" s="12"/>
      <c r="C648" s="253"/>
      <c r="D648" s="271" t="s">
        <v>25856</v>
      </c>
      <c r="E648" s="13"/>
      <c r="F648" s="33">
        <v>1.3</v>
      </c>
      <c r="G648" s="216" t="s">
        <v>25759</v>
      </c>
      <c r="H648" s="233"/>
      <c r="I648" s="217" t="s">
        <v>25759</v>
      </c>
      <c r="J648" s="216"/>
      <c r="K648" s="217" t="s">
        <v>25759</v>
      </c>
      <c r="L648" s="216">
        <v>2</v>
      </c>
      <c r="M648" s="217" t="s">
        <v>44</v>
      </c>
      <c r="N648" s="443">
        <f t="shared" si="150"/>
        <v>2.6</v>
      </c>
      <c r="O648" s="302"/>
      <c r="P648" s="408"/>
      <c r="Q648" s="409"/>
      <c r="R648" s="89"/>
      <c r="S648" s="302"/>
      <c r="T648" s="302"/>
      <c r="U648" s="302"/>
      <c r="V648" s="302"/>
      <c r="W648" s="302"/>
      <c r="X648" s="302"/>
      <c r="Y648" s="302"/>
      <c r="Z648" s="302"/>
      <c r="AA648" s="302"/>
    </row>
    <row r="649" spans="1:27" s="220" customFormat="1">
      <c r="A649" s="442"/>
      <c r="B649" s="12"/>
      <c r="C649" s="253"/>
      <c r="D649" s="271" t="s">
        <v>25854</v>
      </c>
      <c r="E649" s="13"/>
      <c r="F649" s="33">
        <v>1.3</v>
      </c>
      <c r="G649" s="216" t="s">
        <v>25759</v>
      </c>
      <c r="H649" s="233"/>
      <c r="I649" s="217" t="s">
        <v>25759</v>
      </c>
      <c r="J649" s="216"/>
      <c r="K649" s="217" t="s">
        <v>25759</v>
      </c>
      <c r="L649" s="216"/>
      <c r="M649" s="217" t="s">
        <v>44</v>
      </c>
      <c r="N649" s="443">
        <f t="shared" si="150"/>
        <v>1.3</v>
      </c>
      <c r="O649" s="302"/>
      <c r="P649" s="408"/>
      <c r="Q649" s="409"/>
      <c r="R649" s="89"/>
      <c r="S649" s="302"/>
      <c r="T649" s="302"/>
      <c r="U649" s="302"/>
      <c r="V649" s="302"/>
      <c r="W649" s="302"/>
      <c r="X649" s="302"/>
      <c r="Y649" s="302"/>
      <c r="Z649" s="302"/>
      <c r="AA649" s="302"/>
    </row>
    <row r="650" spans="1:27" s="220" customFormat="1">
      <c r="A650" s="442"/>
      <c r="B650" s="12"/>
      <c r="C650" s="253"/>
      <c r="D650" s="271" t="s">
        <v>25776</v>
      </c>
      <c r="E650" s="13"/>
      <c r="F650" s="33">
        <v>1.3</v>
      </c>
      <c r="G650" s="216" t="s">
        <v>25759</v>
      </c>
      <c r="H650" s="233"/>
      <c r="I650" s="217" t="s">
        <v>25759</v>
      </c>
      <c r="J650" s="216"/>
      <c r="K650" s="217" t="s">
        <v>25759</v>
      </c>
      <c r="L650" s="216">
        <v>2</v>
      </c>
      <c r="M650" s="217" t="s">
        <v>44</v>
      </c>
      <c r="N650" s="443">
        <f t="shared" si="150"/>
        <v>2.6</v>
      </c>
      <c r="O650" s="302"/>
      <c r="P650" s="408"/>
      <c r="Q650" s="409"/>
      <c r="R650" s="89"/>
      <c r="S650" s="302"/>
      <c r="T650" s="302"/>
      <c r="U650" s="302"/>
      <c r="V650" s="302"/>
      <c r="W650" s="302"/>
      <c r="X650" s="302"/>
      <c r="Y650" s="302"/>
      <c r="Z650" s="302"/>
      <c r="AA650" s="302"/>
    </row>
    <row r="651" spans="1:27" s="220" customFormat="1">
      <c r="A651" s="442"/>
      <c r="B651" s="12"/>
      <c r="C651" s="253"/>
      <c r="D651" s="271" t="s">
        <v>25836</v>
      </c>
      <c r="E651" s="13"/>
      <c r="F651" s="33">
        <v>1</v>
      </c>
      <c r="G651" s="216" t="s">
        <v>25759</v>
      </c>
      <c r="H651" s="233"/>
      <c r="I651" s="217" t="s">
        <v>25759</v>
      </c>
      <c r="J651" s="216"/>
      <c r="K651" s="217" t="s">
        <v>25759</v>
      </c>
      <c r="L651" s="216"/>
      <c r="M651" s="217" t="s">
        <v>44</v>
      </c>
      <c r="N651" s="443">
        <f t="shared" si="150"/>
        <v>1</v>
      </c>
      <c r="O651" s="302"/>
      <c r="P651" s="408"/>
      <c r="Q651" s="409"/>
      <c r="R651" s="89"/>
      <c r="S651" s="302"/>
      <c r="T651" s="302"/>
      <c r="U651" s="302"/>
      <c r="V651" s="302"/>
      <c r="W651" s="302"/>
      <c r="X651" s="302"/>
      <c r="Y651" s="302"/>
      <c r="Z651" s="302"/>
      <c r="AA651" s="302"/>
    </row>
    <row r="652" spans="1:27" s="220" customFormat="1">
      <c r="A652" s="442"/>
      <c r="B652" s="12"/>
      <c r="C652" s="253"/>
      <c r="D652" s="271" t="s">
        <v>25837</v>
      </c>
      <c r="E652" s="13"/>
      <c r="F652" s="33">
        <v>1.3</v>
      </c>
      <c r="G652" s="216" t="s">
        <v>25759</v>
      </c>
      <c r="H652" s="233"/>
      <c r="I652" s="217" t="s">
        <v>25759</v>
      </c>
      <c r="J652" s="216"/>
      <c r="K652" s="217" t="s">
        <v>25759</v>
      </c>
      <c r="L652" s="216"/>
      <c r="M652" s="217" t="s">
        <v>44</v>
      </c>
      <c r="N652" s="443">
        <f t="shared" si="150"/>
        <v>1.3</v>
      </c>
      <c r="O652" s="302"/>
      <c r="P652" s="408"/>
      <c r="Q652" s="409"/>
      <c r="R652" s="89"/>
      <c r="S652" s="302"/>
      <c r="T652" s="302"/>
      <c r="U652" s="302"/>
      <c r="V652" s="302"/>
      <c r="W652" s="302"/>
      <c r="X652" s="302"/>
      <c r="Y652" s="302"/>
      <c r="Z652" s="302"/>
      <c r="AA652" s="302"/>
    </row>
    <row r="653" spans="1:27" s="220" customFormat="1">
      <c r="A653" s="442"/>
      <c r="B653" s="12"/>
      <c r="C653" s="253"/>
      <c r="D653" s="271" t="s">
        <v>25915</v>
      </c>
      <c r="E653" s="13"/>
      <c r="F653" s="33">
        <v>1.3</v>
      </c>
      <c r="G653" s="216" t="s">
        <v>25759</v>
      </c>
      <c r="H653" s="233"/>
      <c r="I653" s="217" t="s">
        <v>25759</v>
      </c>
      <c r="J653" s="216"/>
      <c r="K653" s="217" t="s">
        <v>25759</v>
      </c>
      <c r="L653" s="216"/>
      <c r="M653" s="217" t="s">
        <v>44</v>
      </c>
      <c r="N653" s="443">
        <f t="shared" si="150"/>
        <v>1.3</v>
      </c>
      <c r="O653" s="302"/>
      <c r="P653" s="408"/>
      <c r="Q653" s="409"/>
      <c r="R653" s="89"/>
      <c r="S653" s="302"/>
      <c r="T653" s="302"/>
      <c r="U653" s="302"/>
      <c r="V653" s="302"/>
      <c r="W653" s="302"/>
      <c r="X653" s="302"/>
      <c r="Y653" s="302"/>
      <c r="Z653" s="302"/>
      <c r="AA653" s="302"/>
    </row>
    <row r="654" spans="1:27" s="220" customFormat="1">
      <c r="A654" s="442"/>
      <c r="B654" s="12"/>
      <c r="C654" s="253"/>
      <c r="D654" s="271" t="s">
        <v>25838</v>
      </c>
      <c r="E654" s="13"/>
      <c r="F654" s="33">
        <v>1.3</v>
      </c>
      <c r="G654" s="216" t="s">
        <v>25759</v>
      </c>
      <c r="H654" s="233"/>
      <c r="I654" s="217" t="s">
        <v>25759</v>
      </c>
      <c r="J654" s="216"/>
      <c r="K654" s="217" t="s">
        <v>25759</v>
      </c>
      <c r="L654" s="216"/>
      <c r="M654" s="217" t="s">
        <v>44</v>
      </c>
      <c r="N654" s="443">
        <f t="shared" si="150"/>
        <v>1.3</v>
      </c>
      <c r="O654" s="302"/>
      <c r="P654" s="408"/>
      <c r="Q654" s="409"/>
      <c r="R654" s="89"/>
      <c r="S654" s="302"/>
      <c r="T654" s="302"/>
      <c r="U654" s="302"/>
      <c r="V654" s="302"/>
      <c r="W654" s="302"/>
      <c r="X654" s="302"/>
      <c r="Y654" s="302"/>
      <c r="Z654" s="302"/>
      <c r="AA654" s="302"/>
    </row>
    <row r="655" spans="1:27" s="220" customFormat="1">
      <c r="A655" s="442"/>
      <c r="B655" s="12"/>
      <c r="C655" s="253"/>
      <c r="D655" s="271" t="s">
        <v>25857</v>
      </c>
      <c r="E655" s="13"/>
      <c r="F655" s="33">
        <v>1.3</v>
      </c>
      <c r="G655" s="216" t="s">
        <v>25759</v>
      </c>
      <c r="H655" s="233"/>
      <c r="I655" s="217" t="s">
        <v>25759</v>
      </c>
      <c r="J655" s="216"/>
      <c r="K655" s="217" t="s">
        <v>25759</v>
      </c>
      <c r="L655" s="216"/>
      <c r="M655" s="217" t="s">
        <v>44</v>
      </c>
      <c r="N655" s="443">
        <f t="shared" si="150"/>
        <v>1.3</v>
      </c>
      <c r="O655" s="302"/>
      <c r="P655" s="408"/>
      <c r="Q655" s="409"/>
      <c r="R655" s="89"/>
      <c r="S655" s="302"/>
      <c r="T655" s="302"/>
      <c r="U655" s="302"/>
      <c r="V655" s="302"/>
      <c r="W655" s="302"/>
      <c r="X655" s="302"/>
      <c r="Y655" s="302"/>
      <c r="Z655" s="302"/>
      <c r="AA655" s="302"/>
    </row>
    <row r="656" spans="1:27" s="220" customFormat="1">
      <c r="A656" s="442"/>
      <c r="B656" s="12"/>
      <c r="C656" s="253"/>
      <c r="D656" s="271" t="s">
        <v>25862</v>
      </c>
      <c r="E656" s="13"/>
      <c r="F656" s="33">
        <v>1.3</v>
      </c>
      <c r="G656" s="216" t="s">
        <v>25759</v>
      </c>
      <c r="H656" s="233"/>
      <c r="I656" s="217" t="s">
        <v>25759</v>
      </c>
      <c r="J656" s="216"/>
      <c r="K656" s="217" t="s">
        <v>25759</v>
      </c>
      <c r="L656" s="216"/>
      <c r="M656" s="217" t="s">
        <v>44</v>
      </c>
      <c r="N656" s="443">
        <f t="shared" ref="N656:N657" si="151">TRUNC((PRODUCT(F656:L656)),2)</f>
        <v>1.3</v>
      </c>
      <c r="O656" s="302"/>
      <c r="P656" s="408"/>
      <c r="Q656" s="409"/>
      <c r="R656" s="89"/>
      <c r="S656" s="302"/>
      <c r="T656" s="302"/>
      <c r="U656" s="302"/>
      <c r="V656" s="302"/>
      <c r="W656" s="302"/>
      <c r="X656" s="302"/>
      <c r="Y656" s="302"/>
      <c r="Z656" s="302"/>
      <c r="AA656" s="302"/>
    </row>
    <row r="657" spans="1:27" s="220" customFormat="1">
      <c r="A657" s="442"/>
      <c r="B657" s="12"/>
      <c r="C657" s="253"/>
      <c r="D657" s="271" t="s">
        <v>25863</v>
      </c>
      <c r="E657" s="13"/>
      <c r="F657" s="33">
        <v>1.3</v>
      </c>
      <c r="G657" s="216" t="s">
        <v>25759</v>
      </c>
      <c r="H657" s="233"/>
      <c r="I657" s="217" t="s">
        <v>25759</v>
      </c>
      <c r="J657" s="216"/>
      <c r="K657" s="217" t="s">
        <v>25759</v>
      </c>
      <c r="L657" s="216"/>
      <c r="M657" s="217" t="s">
        <v>44</v>
      </c>
      <c r="N657" s="443">
        <f t="shared" si="151"/>
        <v>1.3</v>
      </c>
      <c r="O657" s="302"/>
      <c r="P657" s="408"/>
      <c r="Q657" s="409"/>
      <c r="R657" s="89"/>
      <c r="S657" s="302"/>
      <c r="T657" s="302"/>
      <c r="U657" s="302"/>
      <c r="V657" s="302"/>
      <c r="W657" s="302"/>
      <c r="X657" s="302"/>
      <c r="Y657" s="302"/>
      <c r="Z657" s="302"/>
      <c r="AA657" s="302"/>
    </row>
    <row r="658" spans="1:27" s="220" customFormat="1">
      <c r="A658" s="442"/>
      <c r="B658" s="12"/>
      <c r="C658" s="253"/>
      <c r="D658" s="271" t="s">
        <v>25925</v>
      </c>
      <c r="E658" s="13"/>
      <c r="F658" s="33">
        <v>1.3</v>
      </c>
      <c r="G658" s="216" t="s">
        <v>25759</v>
      </c>
      <c r="H658" s="233"/>
      <c r="I658" s="217" t="s">
        <v>25759</v>
      </c>
      <c r="J658" s="216"/>
      <c r="K658" s="217" t="s">
        <v>25759</v>
      </c>
      <c r="L658" s="216">
        <v>2</v>
      </c>
      <c r="M658" s="217" t="s">
        <v>44</v>
      </c>
      <c r="N658" s="443">
        <f t="shared" ref="N658" si="152">TRUNC((PRODUCT(F658:L658)),2)</f>
        <v>2.6</v>
      </c>
      <c r="O658" s="302"/>
      <c r="P658" s="408"/>
      <c r="Q658" s="409"/>
      <c r="R658" s="89"/>
      <c r="S658" s="302"/>
      <c r="T658" s="302"/>
      <c r="U658" s="302"/>
      <c r="V658" s="302"/>
      <c r="W658" s="302"/>
      <c r="X658" s="302"/>
      <c r="Y658" s="302"/>
      <c r="Z658" s="302"/>
      <c r="AA658" s="302"/>
    </row>
    <row r="659" spans="1:27">
      <c r="A659" s="442"/>
      <c r="B659" s="12"/>
      <c r="C659" s="269"/>
      <c r="D659" s="270" t="str">
        <f>"Total item "&amp;A641</f>
        <v>Total item 5.1.9</v>
      </c>
      <c r="E659" s="13"/>
      <c r="F659" s="221"/>
      <c r="G659" s="216"/>
      <c r="H659" s="231"/>
      <c r="I659" s="213"/>
      <c r="J659" s="231"/>
      <c r="K659" s="213"/>
      <c r="L659" s="212" t="s">
        <v>23</v>
      </c>
      <c r="M659" s="213" t="s">
        <v>44</v>
      </c>
      <c r="N659" s="444">
        <f>+SUM(N642:N658)</f>
        <v>25.9</v>
      </c>
    </row>
    <row r="660" spans="1:27">
      <c r="A660" s="457" t="s">
        <v>18233</v>
      </c>
      <c r="B660" s="12" t="s">
        <v>18406</v>
      </c>
      <c r="C660" s="264">
        <v>93185</v>
      </c>
      <c r="D660" s="35" t="s">
        <v>5988</v>
      </c>
      <c r="E660" s="13" t="str">
        <f>+VLOOKUP(D660,TABELA!$B$1:$D$8000,2,FALSE)</f>
        <v>M</v>
      </c>
      <c r="F660" s="33"/>
      <c r="G660" s="16"/>
      <c r="H660" s="28"/>
      <c r="I660" s="16"/>
      <c r="J660" s="16"/>
      <c r="K660" s="16"/>
      <c r="L660" s="16"/>
      <c r="M660" s="16"/>
      <c r="N660" s="455"/>
      <c r="O660" s="303">
        <f>+N662</f>
        <v>2.5</v>
      </c>
      <c r="P660" s="328">
        <f>+VLOOKUP(D660,TABELA!$B$1:$D$8000,3,FALSE)</f>
        <v>66.81</v>
      </c>
      <c r="Q660" s="329">
        <f>+VLOOKUP(D660,TABELA!$B$1:$F$8000,5,FALSE)</f>
        <v>68.22</v>
      </c>
      <c r="S660" s="410">
        <f>TRUNC(P660*$S$10,2)</f>
        <v>85.83</v>
      </c>
      <c r="T660" s="410">
        <f>TRUNC(Q660*$T$10,2)</f>
        <v>83.46</v>
      </c>
      <c r="V660" s="410">
        <f>TRUNC(O660*S660,2)</f>
        <v>214.57</v>
      </c>
      <c r="W660" s="410">
        <f>TRUNC(O660*T660,2)</f>
        <v>208.65</v>
      </c>
    </row>
    <row r="661" spans="1:27">
      <c r="A661" s="442"/>
      <c r="B661" s="12"/>
      <c r="C661" s="12"/>
      <c r="D661" s="260" t="s">
        <v>25833</v>
      </c>
      <c r="E661" s="13"/>
      <c r="F661" s="33">
        <v>2.5</v>
      </c>
      <c r="G661" s="216" t="s">
        <v>25759</v>
      </c>
      <c r="H661" s="231"/>
      <c r="I661" s="217" t="s">
        <v>25759</v>
      </c>
      <c r="J661" s="216"/>
      <c r="K661" s="217" t="s">
        <v>25759</v>
      </c>
      <c r="L661" s="216"/>
      <c r="M661" s="217" t="s">
        <v>44</v>
      </c>
      <c r="N661" s="443">
        <f t="shared" ref="N661" si="153">TRUNC((PRODUCT(F661:L661)),2)</f>
        <v>2.5</v>
      </c>
    </row>
    <row r="662" spans="1:27">
      <c r="A662" s="446"/>
      <c r="B662" s="13"/>
      <c r="C662" s="13"/>
      <c r="D662" s="218" t="str">
        <f>"Total item "&amp;A660</f>
        <v>Total item 5.1.10</v>
      </c>
      <c r="E662" s="13"/>
      <c r="F662" s="124"/>
      <c r="G662" s="216"/>
      <c r="H662" s="231"/>
      <c r="I662" s="213"/>
      <c r="J662" s="231"/>
      <c r="K662" s="213"/>
      <c r="L662" s="212" t="s">
        <v>23</v>
      </c>
      <c r="M662" s="213" t="s">
        <v>44</v>
      </c>
      <c r="N662" s="444">
        <f>+SUM(N661:N661)</f>
        <v>2.5</v>
      </c>
    </row>
    <row r="663" spans="1:27">
      <c r="A663" s="438" t="s">
        <v>18218</v>
      </c>
      <c r="B663" s="165"/>
      <c r="C663" s="164"/>
      <c r="D663" s="167" t="s">
        <v>18219</v>
      </c>
      <c r="E663" s="130"/>
      <c r="F663" s="228"/>
      <c r="G663" s="236"/>
      <c r="H663" s="230"/>
      <c r="I663" s="228"/>
      <c r="J663" s="228"/>
      <c r="K663" s="228"/>
      <c r="L663" s="228"/>
      <c r="M663" s="228"/>
      <c r="N663" s="439"/>
    </row>
    <row r="664" spans="1:27" ht="33.75">
      <c r="A664" s="457" t="s">
        <v>18223</v>
      </c>
      <c r="B664" s="12" t="s">
        <v>18406</v>
      </c>
      <c r="C664" s="222">
        <v>87879</v>
      </c>
      <c r="D664" s="14" t="s">
        <v>14288</v>
      </c>
      <c r="E664" s="13" t="str">
        <f>+VLOOKUP(D664,TABELA!$B$1:$D$8000,2,FALSE)</f>
        <v>M2</v>
      </c>
      <c r="F664" s="33"/>
      <c r="G664" s="16"/>
      <c r="H664" s="28"/>
      <c r="I664" s="16"/>
      <c r="J664" s="16"/>
      <c r="K664" s="16"/>
      <c r="L664" s="16"/>
      <c r="M664" s="16"/>
      <c r="N664" s="455"/>
      <c r="O664" s="303">
        <f>+N715</f>
        <v>722.64</v>
      </c>
      <c r="P664" s="328">
        <f>+VLOOKUP(D664,TABELA!$B$1:$D$8000,3,FALSE)</f>
        <v>4.0599999999999996</v>
      </c>
      <c r="Q664" s="329">
        <f>+VLOOKUP(D664,TABELA!$B$1:$F$8000,5,FALSE)</f>
        <v>4.3600000000000003</v>
      </c>
      <c r="R664" s="410"/>
      <c r="S664" s="410">
        <f>TRUNC(P664*$S$10,2)</f>
        <v>5.21</v>
      </c>
      <c r="T664" s="410">
        <f>TRUNC(Q664*$T$10,2)</f>
        <v>5.33</v>
      </c>
      <c r="V664" s="410">
        <f>TRUNC(O664*S664,2)</f>
        <v>3764.95</v>
      </c>
      <c r="W664" s="410">
        <f>TRUNC(O664*T664,2)</f>
        <v>3851.67</v>
      </c>
    </row>
    <row r="665" spans="1:27">
      <c r="A665" s="442"/>
      <c r="B665" s="12"/>
      <c r="C665" s="12"/>
      <c r="D665" s="261" t="s">
        <v>25866</v>
      </c>
      <c r="E665" s="13"/>
      <c r="F665" s="33"/>
      <c r="G665" s="216"/>
      <c r="H665" s="231"/>
      <c r="I665" s="217"/>
      <c r="J665" s="216"/>
      <c r="K665" s="217"/>
      <c r="L665" s="216"/>
      <c r="M665" s="217"/>
      <c r="N665" s="443"/>
    </row>
    <row r="666" spans="1:27">
      <c r="A666" s="442"/>
      <c r="B666" s="12"/>
      <c r="C666" s="12"/>
      <c r="D666" s="225" t="s">
        <v>25864</v>
      </c>
      <c r="E666" s="12"/>
      <c r="F666" s="221">
        <v>20.53</v>
      </c>
      <c r="G666" s="216" t="s">
        <v>25759</v>
      </c>
      <c r="H666" s="231"/>
      <c r="I666" s="217" t="s">
        <v>25759</v>
      </c>
      <c r="J666" s="216">
        <v>2.5</v>
      </c>
      <c r="K666" s="217" t="s">
        <v>25759</v>
      </c>
      <c r="L666" s="216"/>
      <c r="M666" s="217" t="s">
        <v>44</v>
      </c>
      <c r="N666" s="443">
        <f t="shared" ref="N666:N668" si="154">TRUNC((PRODUCT(F666:L666)),2)</f>
        <v>51.32</v>
      </c>
    </row>
    <row r="667" spans="1:27" s="259" customFormat="1">
      <c r="A667" s="442"/>
      <c r="B667" s="12"/>
      <c r="C667" s="12"/>
      <c r="D667" s="12"/>
      <c r="E667" s="12"/>
      <c r="F667" s="221">
        <v>28.53</v>
      </c>
      <c r="G667" s="216" t="s">
        <v>25759</v>
      </c>
      <c r="H667" s="231"/>
      <c r="I667" s="217" t="s">
        <v>25759</v>
      </c>
      <c r="J667" s="216">
        <v>2.5</v>
      </c>
      <c r="K667" s="217" t="s">
        <v>25759</v>
      </c>
      <c r="L667" s="216">
        <v>2</v>
      </c>
      <c r="M667" s="217" t="s">
        <v>44</v>
      </c>
      <c r="N667" s="443">
        <f t="shared" si="154"/>
        <v>142.65</v>
      </c>
      <c r="O667" s="302"/>
      <c r="P667" s="408"/>
      <c r="Q667" s="409"/>
      <c r="R667" s="89"/>
      <c r="S667" s="302"/>
      <c r="T667" s="302"/>
      <c r="U667" s="302"/>
      <c r="V667" s="302"/>
      <c r="W667" s="302"/>
      <c r="X667" s="302"/>
      <c r="Y667" s="302"/>
      <c r="Z667" s="302"/>
      <c r="AA667" s="302"/>
    </row>
    <row r="668" spans="1:27" s="259" customFormat="1">
      <c r="A668" s="442"/>
      <c r="B668" s="12"/>
      <c r="C668" s="12"/>
      <c r="D668" s="225" t="s">
        <v>25865</v>
      </c>
      <c r="E668" s="12"/>
      <c r="F668" s="124">
        <v>23.73</v>
      </c>
      <c r="G668" s="216" t="s">
        <v>25759</v>
      </c>
      <c r="H668" s="231"/>
      <c r="I668" s="216" t="s">
        <v>25759</v>
      </c>
      <c r="J668" s="216">
        <v>2.5</v>
      </c>
      <c r="K668" s="216" t="s">
        <v>25759</v>
      </c>
      <c r="L668" s="216"/>
      <c r="M668" s="217" t="s">
        <v>44</v>
      </c>
      <c r="N668" s="443">
        <f t="shared" si="154"/>
        <v>59.32</v>
      </c>
      <c r="O668" s="302"/>
      <c r="P668" s="408"/>
      <c r="Q668" s="409"/>
      <c r="R668" s="89"/>
      <c r="S668" s="302"/>
      <c r="T668" s="302"/>
      <c r="U668" s="302"/>
      <c r="V668" s="302"/>
      <c r="W668" s="302"/>
      <c r="X668" s="302"/>
      <c r="Y668" s="302"/>
      <c r="Z668" s="302"/>
      <c r="AA668" s="302"/>
    </row>
    <row r="669" spans="1:27" s="259" customFormat="1">
      <c r="A669" s="442"/>
      <c r="B669" s="12"/>
      <c r="C669" s="12"/>
      <c r="D669" s="215" t="s">
        <v>25867</v>
      </c>
      <c r="E669" s="12"/>
      <c r="F669" s="124"/>
      <c r="G669" s="216"/>
      <c r="H669" s="231"/>
      <c r="I669" s="217"/>
      <c r="J669" s="216"/>
      <c r="K669" s="217"/>
      <c r="L669" s="216"/>
      <c r="M669" s="217"/>
      <c r="N669" s="443"/>
      <c r="O669" s="302"/>
      <c r="P669" s="408"/>
      <c r="Q669" s="409"/>
      <c r="R669" s="89"/>
      <c r="S669" s="302"/>
      <c r="T669" s="302"/>
      <c r="U669" s="302"/>
      <c r="V669" s="302"/>
      <c r="W669" s="302"/>
      <c r="X669" s="302"/>
      <c r="Y669" s="302"/>
      <c r="Z669" s="302"/>
      <c r="AA669" s="302"/>
    </row>
    <row r="670" spans="1:27" s="259" customFormat="1">
      <c r="A670" s="442"/>
      <c r="B670" s="12"/>
      <c r="C670" s="12"/>
      <c r="D670" s="225" t="s">
        <v>25784</v>
      </c>
      <c r="E670" s="12"/>
      <c r="F670" s="221">
        <f>6.3+2.02+4.76</f>
        <v>13.08</v>
      </c>
      <c r="G670" s="216" t="s">
        <v>25759</v>
      </c>
      <c r="H670" s="231"/>
      <c r="I670" s="216" t="s">
        <v>25759</v>
      </c>
      <c r="J670" s="216">
        <v>1.55</v>
      </c>
      <c r="K670" s="216" t="s">
        <v>25759</v>
      </c>
      <c r="L670" s="216"/>
      <c r="M670" s="217" t="s">
        <v>44</v>
      </c>
      <c r="N670" s="443">
        <f t="shared" ref="N670:N679" si="155">TRUNC((PRODUCT(F670:L670)),2)</f>
        <v>20.27</v>
      </c>
      <c r="O670" s="302"/>
      <c r="P670" s="408"/>
      <c r="Q670" s="409"/>
      <c r="R670" s="89"/>
      <c r="S670" s="302"/>
      <c r="T670" s="302"/>
      <c r="U670" s="302"/>
      <c r="V670" s="302"/>
      <c r="W670" s="302"/>
      <c r="X670" s="302"/>
      <c r="Y670" s="302"/>
      <c r="Z670" s="302"/>
      <c r="AA670" s="302"/>
    </row>
    <row r="671" spans="1:27" s="259" customFormat="1">
      <c r="A671" s="442"/>
      <c r="B671" s="12"/>
      <c r="C671" s="12"/>
      <c r="D671" s="243" t="s">
        <v>25770</v>
      </c>
      <c r="E671" s="244"/>
      <c r="F671" s="245">
        <v>2.02</v>
      </c>
      <c r="G671" s="246" t="s">
        <v>25759</v>
      </c>
      <c r="H671" s="247"/>
      <c r="I671" s="246" t="s">
        <v>25759</v>
      </c>
      <c r="J671" s="246">
        <v>1.55</v>
      </c>
      <c r="K671" s="246" t="s">
        <v>25759</v>
      </c>
      <c r="L671" s="246">
        <v>-1</v>
      </c>
      <c r="M671" s="248" t="s">
        <v>44</v>
      </c>
      <c r="N671" s="449">
        <f t="shared" si="155"/>
        <v>-3.13</v>
      </c>
      <c r="O671" s="302"/>
      <c r="P671" s="408"/>
      <c r="Q671" s="409"/>
      <c r="R671" s="89"/>
      <c r="S671" s="302"/>
      <c r="T671" s="302"/>
      <c r="U671" s="302"/>
      <c r="V671" s="302"/>
      <c r="W671" s="302"/>
      <c r="X671" s="302"/>
      <c r="Y671" s="302"/>
      <c r="Z671" s="302"/>
      <c r="AA671" s="302"/>
    </row>
    <row r="672" spans="1:27" s="259" customFormat="1">
      <c r="A672" s="442"/>
      <c r="B672" s="12"/>
      <c r="C672" s="12"/>
      <c r="D672" s="225" t="s">
        <v>25785</v>
      </c>
      <c r="E672" s="12"/>
      <c r="F672" s="221">
        <f>3.31+2.42+5.15+8.1</f>
        <v>18.98</v>
      </c>
      <c r="G672" s="216" t="s">
        <v>25759</v>
      </c>
      <c r="H672" s="231"/>
      <c r="I672" s="216" t="s">
        <v>25759</v>
      </c>
      <c r="J672" s="216">
        <v>1.55</v>
      </c>
      <c r="K672" s="216" t="s">
        <v>25759</v>
      </c>
      <c r="L672" s="216"/>
      <c r="M672" s="217" t="s">
        <v>44</v>
      </c>
      <c r="N672" s="443">
        <f t="shared" si="155"/>
        <v>29.41</v>
      </c>
      <c r="O672" s="302"/>
      <c r="P672" s="408"/>
      <c r="Q672" s="409"/>
      <c r="R672" s="89"/>
      <c r="S672" s="302"/>
      <c r="T672" s="302"/>
      <c r="U672" s="302"/>
      <c r="V672" s="302"/>
      <c r="W672" s="302"/>
      <c r="X672" s="302"/>
      <c r="Y672" s="302"/>
      <c r="Z672" s="302"/>
      <c r="AA672" s="302"/>
    </row>
    <row r="673" spans="1:27" s="259" customFormat="1">
      <c r="A673" s="442"/>
      <c r="B673" s="12"/>
      <c r="C673" s="12"/>
      <c r="D673" s="243" t="s">
        <v>25771</v>
      </c>
      <c r="E673" s="244"/>
      <c r="F673" s="245">
        <v>1.9</v>
      </c>
      <c r="G673" s="246" t="s">
        <v>25759</v>
      </c>
      <c r="H673" s="247"/>
      <c r="I673" s="246" t="s">
        <v>25759</v>
      </c>
      <c r="J673" s="246">
        <f>1.55-1.1</f>
        <v>0.45</v>
      </c>
      <c r="K673" s="246" t="s">
        <v>25759</v>
      </c>
      <c r="L673" s="246">
        <v>-6</v>
      </c>
      <c r="M673" s="248" t="s">
        <v>44</v>
      </c>
      <c r="N673" s="449">
        <f t="shared" si="155"/>
        <v>-5.13</v>
      </c>
      <c r="O673" s="302"/>
      <c r="P673" s="408"/>
      <c r="Q673" s="409"/>
      <c r="R673" s="89"/>
      <c r="S673" s="302"/>
      <c r="T673" s="302"/>
      <c r="U673" s="302"/>
      <c r="V673" s="302"/>
      <c r="W673" s="302"/>
      <c r="X673" s="302"/>
      <c r="Y673" s="302"/>
      <c r="Z673" s="302"/>
      <c r="AA673" s="302"/>
    </row>
    <row r="674" spans="1:27" s="259" customFormat="1">
      <c r="A674" s="442"/>
      <c r="B674" s="12"/>
      <c r="C674" s="12"/>
      <c r="D674" s="225" t="s">
        <v>25785</v>
      </c>
      <c r="E674" s="12"/>
      <c r="F674" s="221">
        <f>15.4+5.02</f>
        <v>20.420000000000002</v>
      </c>
      <c r="G674" s="216" t="s">
        <v>25759</v>
      </c>
      <c r="H674" s="231"/>
      <c r="I674" s="216" t="s">
        <v>25759</v>
      </c>
      <c r="J674" s="216">
        <v>1.55</v>
      </c>
      <c r="K674" s="216" t="s">
        <v>25759</v>
      </c>
      <c r="L674" s="216"/>
      <c r="M674" s="217" t="s">
        <v>44</v>
      </c>
      <c r="N674" s="443">
        <f t="shared" si="155"/>
        <v>31.65</v>
      </c>
      <c r="O674" s="302"/>
      <c r="P674" s="408"/>
      <c r="Q674" s="409"/>
      <c r="R674" s="89"/>
      <c r="S674" s="302"/>
      <c r="T674" s="302"/>
      <c r="U674" s="302"/>
      <c r="V674" s="302"/>
      <c r="W674" s="302"/>
      <c r="X674" s="302"/>
      <c r="Y674" s="302"/>
      <c r="Z674" s="302"/>
      <c r="AA674" s="302"/>
    </row>
    <row r="675" spans="1:27" s="259" customFormat="1">
      <c r="A675" s="442"/>
      <c r="B675" s="12"/>
      <c r="C675" s="12"/>
      <c r="D675" s="225"/>
      <c r="E675" s="12"/>
      <c r="F675" s="221">
        <v>2.5499999999999998</v>
      </c>
      <c r="G675" s="216" t="s">
        <v>25759</v>
      </c>
      <c r="H675" s="231"/>
      <c r="I675" s="216" t="s">
        <v>25759</v>
      </c>
      <c r="J675" s="216">
        <v>1.55</v>
      </c>
      <c r="K675" s="216" t="s">
        <v>25759</v>
      </c>
      <c r="L675" s="216"/>
      <c r="M675" s="217" t="s">
        <v>44</v>
      </c>
      <c r="N675" s="443">
        <f t="shared" si="155"/>
        <v>3.95</v>
      </c>
      <c r="O675" s="302"/>
      <c r="P675" s="408"/>
      <c r="Q675" s="409"/>
      <c r="R675" s="89"/>
      <c r="S675" s="302"/>
      <c r="T675" s="302"/>
      <c r="U675" s="302"/>
      <c r="V675" s="302"/>
      <c r="W675" s="302"/>
      <c r="X675" s="302"/>
      <c r="Y675" s="302"/>
      <c r="Z675" s="302"/>
      <c r="AA675" s="302"/>
    </row>
    <row r="676" spans="1:27" s="259" customFormat="1">
      <c r="A676" s="442"/>
      <c r="B676" s="12"/>
      <c r="C676" s="12"/>
      <c r="D676" s="243" t="s">
        <v>25770</v>
      </c>
      <c r="E676" s="244"/>
      <c r="F676" s="245">
        <v>0.8</v>
      </c>
      <c r="G676" s="246" t="s">
        <v>25759</v>
      </c>
      <c r="H676" s="247"/>
      <c r="I676" s="246" t="s">
        <v>25759</v>
      </c>
      <c r="J676" s="246">
        <v>1.5</v>
      </c>
      <c r="K676" s="246" t="s">
        <v>25759</v>
      </c>
      <c r="L676" s="246">
        <v>-1</v>
      </c>
      <c r="M676" s="248" t="s">
        <v>44</v>
      </c>
      <c r="N676" s="449">
        <f t="shared" si="155"/>
        <v>-1.2</v>
      </c>
      <c r="O676" s="302"/>
      <c r="P676" s="408"/>
      <c r="Q676" s="409"/>
      <c r="R676" s="89"/>
      <c r="S676" s="302"/>
      <c r="T676" s="302"/>
      <c r="U676" s="302"/>
      <c r="V676" s="302"/>
      <c r="W676" s="302"/>
      <c r="X676" s="302"/>
      <c r="Y676" s="302"/>
      <c r="Z676" s="302"/>
      <c r="AA676" s="302"/>
    </row>
    <row r="677" spans="1:27" s="259" customFormat="1">
      <c r="A677" s="442"/>
      <c r="B677" s="12"/>
      <c r="C677" s="12"/>
      <c r="D677" s="243" t="s">
        <v>25771</v>
      </c>
      <c r="E677" s="244"/>
      <c r="F677" s="245">
        <v>3</v>
      </c>
      <c r="G677" s="246" t="s">
        <v>25759</v>
      </c>
      <c r="H677" s="247"/>
      <c r="I677" s="246" t="s">
        <v>25759</v>
      </c>
      <c r="J677" s="246">
        <f>1.55-1.1</f>
        <v>0.45</v>
      </c>
      <c r="K677" s="246" t="s">
        <v>25759</v>
      </c>
      <c r="L677" s="246">
        <v>-1</v>
      </c>
      <c r="M677" s="248" t="s">
        <v>44</v>
      </c>
      <c r="N677" s="449">
        <f t="shared" si="155"/>
        <v>-1.35</v>
      </c>
      <c r="O677" s="302"/>
      <c r="P677" s="408"/>
      <c r="Q677" s="409"/>
      <c r="R677" s="89"/>
      <c r="S677" s="302"/>
      <c r="T677" s="302"/>
      <c r="U677" s="302"/>
      <c r="V677" s="302"/>
      <c r="W677" s="302"/>
      <c r="X677" s="302"/>
      <c r="Y677" s="302"/>
      <c r="Z677" s="302"/>
      <c r="AA677" s="302"/>
    </row>
    <row r="678" spans="1:27" s="259" customFormat="1">
      <c r="A678" s="442"/>
      <c r="B678" s="12"/>
      <c r="C678" s="12"/>
      <c r="D678" s="225"/>
      <c r="E678" s="12"/>
      <c r="F678" s="245">
        <v>0.8</v>
      </c>
      <c r="G678" s="246" t="s">
        <v>25759</v>
      </c>
      <c r="H678" s="247"/>
      <c r="I678" s="246" t="s">
        <v>25759</v>
      </c>
      <c r="J678" s="246">
        <f t="shared" ref="J678:J679" si="156">1.55-1.1</f>
        <v>0.45</v>
      </c>
      <c r="K678" s="246" t="s">
        <v>25759</v>
      </c>
      <c r="L678" s="246">
        <v>-1</v>
      </c>
      <c r="M678" s="248" t="s">
        <v>44</v>
      </c>
      <c r="N678" s="449">
        <f t="shared" si="155"/>
        <v>-0.36</v>
      </c>
      <c r="O678" s="302"/>
      <c r="P678" s="408"/>
      <c r="Q678" s="409"/>
      <c r="R678" s="89"/>
      <c r="S678" s="302"/>
      <c r="T678" s="302"/>
      <c r="U678" s="302"/>
      <c r="V678" s="302"/>
      <c r="W678" s="302"/>
      <c r="X678" s="302"/>
      <c r="Y678" s="302"/>
      <c r="Z678" s="302"/>
      <c r="AA678" s="302"/>
    </row>
    <row r="679" spans="1:27" s="259" customFormat="1">
      <c r="A679" s="442"/>
      <c r="B679" s="12"/>
      <c r="C679" s="12"/>
      <c r="D679" s="225"/>
      <c r="E679" s="12"/>
      <c r="F679" s="245">
        <v>0.95</v>
      </c>
      <c r="G679" s="246" t="s">
        <v>25759</v>
      </c>
      <c r="H679" s="247"/>
      <c r="I679" s="246" t="s">
        <v>25759</v>
      </c>
      <c r="J679" s="246">
        <f t="shared" si="156"/>
        <v>0.45</v>
      </c>
      <c r="K679" s="246" t="s">
        <v>25759</v>
      </c>
      <c r="L679" s="246">
        <v>-2</v>
      </c>
      <c r="M679" s="248" t="s">
        <v>44</v>
      </c>
      <c r="N679" s="449">
        <f t="shared" si="155"/>
        <v>-0.85</v>
      </c>
      <c r="O679" s="302"/>
      <c r="P679" s="408"/>
      <c r="Q679" s="409"/>
      <c r="R679" s="89"/>
      <c r="S679" s="302"/>
      <c r="T679" s="302"/>
      <c r="U679" s="302"/>
      <c r="V679" s="302"/>
      <c r="W679" s="302"/>
      <c r="X679" s="302"/>
      <c r="Y679" s="302"/>
      <c r="Z679" s="302"/>
      <c r="AA679" s="302"/>
    </row>
    <row r="680" spans="1:27" s="259" customFormat="1">
      <c r="A680" s="442"/>
      <c r="B680" s="12"/>
      <c r="C680" s="12"/>
      <c r="D680" s="215" t="s">
        <v>25868</v>
      </c>
      <c r="E680" s="12"/>
      <c r="F680" s="124"/>
      <c r="G680" s="216"/>
      <c r="H680" s="231"/>
      <c r="I680" s="217"/>
      <c r="J680" s="216"/>
      <c r="K680" s="217"/>
      <c r="L680" s="216"/>
      <c r="M680" s="217"/>
      <c r="N680" s="443"/>
      <c r="O680" s="302"/>
      <c r="P680" s="408"/>
      <c r="Q680" s="409"/>
      <c r="R680" s="89"/>
      <c r="S680" s="302"/>
      <c r="T680" s="302"/>
      <c r="U680" s="302"/>
      <c r="V680" s="302"/>
      <c r="W680" s="302"/>
      <c r="X680" s="302"/>
      <c r="Y680" s="302"/>
      <c r="Z680" s="302"/>
      <c r="AA680" s="302"/>
    </row>
    <row r="681" spans="1:27" s="259" customFormat="1">
      <c r="A681" s="442"/>
      <c r="B681" s="12"/>
      <c r="C681" s="12"/>
      <c r="D681" s="260" t="s">
        <v>25841</v>
      </c>
      <c r="E681" s="13"/>
      <c r="F681" s="124">
        <v>5.2</v>
      </c>
      <c r="G681" s="216" t="s">
        <v>25759</v>
      </c>
      <c r="H681" s="233"/>
      <c r="I681" s="217" t="s">
        <v>25759</v>
      </c>
      <c r="J681" s="216">
        <v>1.8</v>
      </c>
      <c r="K681" s="217" t="s">
        <v>25759</v>
      </c>
      <c r="L681" s="216">
        <v>2</v>
      </c>
      <c r="M681" s="217" t="s">
        <v>44</v>
      </c>
      <c r="N681" s="443">
        <f t="shared" ref="N681:N714" si="157">TRUNC((PRODUCT(F681:L681)),2)</f>
        <v>18.72</v>
      </c>
      <c r="O681" s="302"/>
      <c r="P681" s="408"/>
      <c r="Q681" s="409"/>
      <c r="R681" s="89"/>
      <c r="S681" s="302"/>
      <c r="T681" s="302"/>
      <c r="U681" s="302"/>
      <c r="V681" s="302"/>
      <c r="W681" s="302"/>
      <c r="X681" s="302"/>
      <c r="Y681" s="302"/>
      <c r="Z681" s="302"/>
      <c r="AA681" s="302"/>
    </row>
    <row r="682" spans="1:27" s="259" customFormat="1">
      <c r="A682" s="442"/>
      <c r="B682" s="12"/>
      <c r="C682" s="12"/>
      <c r="D682" s="260"/>
      <c r="E682" s="13"/>
      <c r="F682" s="169">
        <v>3</v>
      </c>
      <c r="G682" s="216" t="s">
        <v>25759</v>
      </c>
      <c r="H682" s="233"/>
      <c r="I682" s="217" t="s">
        <v>25759</v>
      </c>
      <c r="J682" s="216">
        <v>1.8</v>
      </c>
      <c r="K682" s="217" t="s">
        <v>25759</v>
      </c>
      <c r="L682" s="216">
        <v>2</v>
      </c>
      <c r="M682" s="217" t="s">
        <v>44</v>
      </c>
      <c r="N682" s="443">
        <f t="shared" si="157"/>
        <v>10.8</v>
      </c>
      <c r="O682" s="302"/>
      <c r="P682" s="408"/>
      <c r="Q682" s="409"/>
      <c r="R682" s="89"/>
      <c r="S682" s="302"/>
      <c r="T682" s="302"/>
      <c r="U682" s="302"/>
      <c r="V682" s="302"/>
      <c r="W682" s="302"/>
      <c r="X682" s="302"/>
      <c r="Y682" s="302"/>
      <c r="Z682" s="302"/>
      <c r="AA682" s="302"/>
    </row>
    <row r="683" spans="1:27" s="259" customFormat="1">
      <c r="A683" s="442"/>
      <c r="B683" s="12"/>
      <c r="C683" s="12"/>
      <c r="D683" s="260"/>
      <c r="E683" s="12"/>
      <c r="F683" s="124">
        <v>3.7</v>
      </c>
      <c r="G683" s="216" t="s">
        <v>25759</v>
      </c>
      <c r="H683" s="233"/>
      <c r="I683" s="217" t="s">
        <v>25759</v>
      </c>
      <c r="J683" s="216">
        <v>0.3</v>
      </c>
      <c r="K683" s="217" t="s">
        <v>25759</v>
      </c>
      <c r="L683" s="216">
        <v>2</v>
      </c>
      <c r="M683" s="217" t="s">
        <v>44</v>
      </c>
      <c r="N683" s="443">
        <f t="shared" si="157"/>
        <v>2.2200000000000002</v>
      </c>
      <c r="O683" s="302"/>
      <c r="P683" s="408"/>
      <c r="Q683" s="409"/>
      <c r="R683" s="89"/>
      <c r="S683" s="302"/>
      <c r="T683" s="302"/>
      <c r="U683" s="302"/>
      <c r="V683" s="302"/>
      <c r="W683" s="302"/>
      <c r="X683" s="302"/>
      <c r="Y683" s="302"/>
      <c r="Z683" s="302"/>
      <c r="AA683" s="302"/>
    </row>
    <row r="684" spans="1:27" s="259" customFormat="1">
      <c r="A684" s="442"/>
      <c r="B684" s="12"/>
      <c r="C684" s="12"/>
      <c r="D684" s="260" t="s">
        <v>25833</v>
      </c>
      <c r="E684" s="12"/>
      <c r="F684" s="124">
        <v>3.5</v>
      </c>
      <c r="G684" s="216" t="s">
        <v>25759</v>
      </c>
      <c r="H684" s="233"/>
      <c r="I684" s="217" t="s">
        <v>25759</v>
      </c>
      <c r="J684" s="216">
        <v>3.6</v>
      </c>
      <c r="K684" s="217" t="s">
        <v>25759</v>
      </c>
      <c r="L684" s="216">
        <v>2</v>
      </c>
      <c r="M684" s="217" t="s">
        <v>44</v>
      </c>
      <c r="N684" s="443">
        <f t="shared" si="157"/>
        <v>25.2</v>
      </c>
      <c r="O684" s="302"/>
      <c r="P684" s="408"/>
      <c r="Q684" s="409"/>
      <c r="R684" s="89"/>
      <c r="S684" s="302"/>
      <c r="T684" s="302"/>
      <c r="U684" s="302"/>
      <c r="V684" s="302"/>
      <c r="W684" s="302"/>
      <c r="X684" s="302"/>
      <c r="Y684" s="302"/>
      <c r="Z684" s="302"/>
      <c r="AA684" s="302"/>
    </row>
    <row r="685" spans="1:27" s="259" customFormat="1">
      <c r="A685" s="442"/>
      <c r="B685" s="12"/>
      <c r="C685" s="12"/>
      <c r="D685" s="260"/>
      <c r="E685" s="12"/>
      <c r="F685" s="124">
        <v>2</v>
      </c>
      <c r="G685" s="216" t="s">
        <v>25759</v>
      </c>
      <c r="H685" s="233"/>
      <c r="I685" s="217" t="s">
        <v>25759</v>
      </c>
      <c r="J685" s="216">
        <v>3.6</v>
      </c>
      <c r="K685" s="217" t="s">
        <v>25759</v>
      </c>
      <c r="L685" s="216">
        <v>2</v>
      </c>
      <c r="M685" s="217" t="s">
        <v>44</v>
      </c>
      <c r="N685" s="443">
        <f t="shared" si="157"/>
        <v>14.4</v>
      </c>
      <c r="O685" s="302"/>
      <c r="P685" s="408"/>
      <c r="Q685" s="409"/>
      <c r="R685" s="89"/>
      <c r="S685" s="302"/>
      <c r="T685" s="302"/>
      <c r="U685" s="302"/>
      <c r="V685" s="302"/>
      <c r="W685" s="302"/>
      <c r="X685" s="302"/>
      <c r="Y685" s="302"/>
      <c r="Z685" s="302"/>
      <c r="AA685" s="302"/>
    </row>
    <row r="686" spans="1:27" s="259" customFormat="1">
      <c r="A686" s="442"/>
      <c r="B686" s="12"/>
      <c r="C686" s="12"/>
      <c r="D686" s="262" t="s">
        <v>25850</v>
      </c>
      <c r="E686" s="244"/>
      <c r="F686" s="268">
        <v>2</v>
      </c>
      <c r="G686" s="246" t="s">
        <v>25759</v>
      </c>
      <c r="H686" s="249"/>
      <c r="I686" s="248" t="s">
        <v>25759</v>
      </c>
      <c r="J686" s="246">
        <v>2.1</v>
      </c>
      <c r="K686" s="248" t="s">
        <v>25759</v>
      </c>
      <c r="L686" s="246">
        <v>-2</v>
      </c>
      <c r="M686" s="248" t="s">
        <v>44</v>
      </c>
      <c r="N686" s="449">
        <f t="shared" si="157"/>
        <v>-8.4</v>
      </c>
      <c r="O686" s="302"/>
      <c r="P686" s="408"/>
      <c r="Q686" s="409"/>
      <c r="R686" s="89"/>
      <c r="S686" s="302"/>
      <c r="T686" s="302"/>
      <c r="U686" s="302"/>
      <c r="V686" s="302"/>
      <c r="W686" s="302"/>
      <c r="X686" s="302"/>
      <c r="Y686" s="302"/>
      <c r="Z686" s="302"/>
      <c r="AA686" s="302"/>
    </row>
    <row r="687" spans="1:27" s="259" customFormat="1">
      <c r="A687" s="442"/>
      <c r="B687" s="12"/>
      <c r="C687" s="12"/>
      <c r="D687" s="262" t="s">
        <v>25851</v>
      </c>
      <c r="E687" s="244"/>
      <c r="F687" s="268">
        <v>1.05</v>
      </c>
      <c r="G687" s="246" t="s">
        <v>25759</v>
      </c>
      <c r="H687" s="249"/>
      <c r="I687" s="248" t="s">
        <v>25759</v>
      </c>
      <c r="J687" s="246">
        <v>1.9</v>
      </c>
      <c r="K687" s="248" t="s">
        <v>25759</v>
      </c>
      <c r="L687" s="246">
        <v>-2</v>
      </c>
      <c r="M687" s="248" t="s">
        <v>44</v>
      </c>
      <c r="N687" s="449">
        <f t="shared" si="157"/>
        <v>-3.99</v>
      </c>
      <c r="O687" s="302"/>
      <c r="P687" s="408"/>
      <c r="Q687" s="409"/>
      <c r="R687" s="89"/>
      <c r="S687" s="302"/>
      <c r="T687" s="302"/>
      <c r="U687" s="302"/>
      <c r="V687" s="302"/>
      <c r="W687" s="302"/>
      <c r="X687" s="302"/>
      <c r="Y687" s="302"/>
      <c r="Z687" s="302"/>
      <c r="AA687" s="302"/>
    </row>
    <row r="688" spans="1:27" s="259" customFormat="1">
      <c r="A688" s="442"/>
      <c r="B688" s="12"/>
      <c r="C688" s="12"/>
      <c r="D688" s="262"/>
      <c r="E688" s="244"/>
      <c r="F688" s="268">
        <v>1.7</v>
      </c>
      <c r="G688" s="246" t="s">
        <v>25759</v>
      </c>
      <c r="H688" s="249"/>
      <c r="I688" s="248" t="s">
        <v>25759</v>
      </c>
      <c r="J688" s="246">
        <v>1.9</v>
      </c>
      <c r="K688" s="248" t="s">
        <v>25759</v>
      </c>
      <c r="L688" s="246">
        <v>-2</v>
      </c>
      <c r="M688" s="248" t="s">
        <v>44</v>
      </c>
      <c r="N688" s="449">
        <f t="shared" si="157"/>
        <v>-6.46</v>
      </c>
      <c r="O688" s="302"/>
      <c r="P688" s="408"/>
      <c r="Q688" s="409"/>
      <c r="R688" s="89"/>
      <c r="S688" s="302"/>
      <c r="T688" s="302"/>
      <c r="U688" s="302"/>
      <c r="V688" s="302"/>
      <c r="W688" s="302"/>
      <c r="X688" s="302"/>
      <c r="Y688" s="302"/>
      <c r="Z688" s="302"/>
      <c r="AA688" s="302"/>
    </row>
    <row r="689" spans="1:27" s="259" customFormat="1">
      <c r="A689" s="442"/>
      <c r="B689" s="12"/>
      <c r="C689" s="12"/>
      <c r="D689" s="260" t="s">
        <v>25842</v>
      </c>
      <c r="E689" s="12"/>
      <c r="F689" s="124">
        <v>4.7699999999999996</v>
      </c>
      <c r="G689" s="216" t="s">
        <v>25759</v>
      </c>
      <c r="H689" s="233"/>
      <c r="I689" s="217" t="s">
        <v>25759</v>
      </c>
      <c r="J689" s="216">
        <v>3.6</v>
      </c>
      <c r="K689" s="217" t="s">
        <v>25759</v>
      </c>
      <c r="L689" s="216">
        <f>2*2</f>
        <v>4</v>
      </c>
      <c r="M689" s="217" t="s">
        <v>44</v>
      </c>
      <c r="N689" s="443">
        <f t="shared" si="157"/>
        <v>68.680000000000007</v>
      </c>
      <c r="O689" s="302"/>
      <c r="P689" s="408"/>
      <c r="Q689" s="409"/>
      <c r="R689" s="89"/>
      <c r="S689" s="302"/>
      <c r="T689" s="302"/>
      <c r="U689" s="302"/>
      <c r="V689" s="302"/>
      <c r="W689" s="302"/>
      <c r="X689" s="302"/>
      <c r="Y689" s="302"/>
      <c r="Z689" s="302"/>
      <c r="AA689" s="302"/>
    </row>
    <row r="690" spans="1:27" s="259" customFormat="1">
      <c r="A690" s="442"/>
      <c r="B690" s="12"/>
      <c r="C690" s="12"/>
      <c r="D690" s="260"/>
      <c r="E690" s="12"/>
      <c r="F690" s="124">
        <v>2.2000000000000002</v>
      </c>
      <c r="G690" s="216" t="s">
        <v>25759</v>
      </c>
      <c r="H690" s="233"/>
      <c r="I690" s="217" t="s">
        <v>25759</v>
      </c>
      <c r="J690" s="216">
        <v>3.6</v>
      </c>
      <c r="K690" s="217" t="s">
        <v>25759</v>
      </c>
      <c r="L690" s="216">
        <v>2</v>
      </c>
      <c r="M690" s="217" t="s">
        <v>44</v>
      </c>
      <c r="N690" s="443">
        <f t="shared" si="157"/>
        <v>15.84</v>
      </c>
      <c r="O690" s="302"/>
      <c r="P690" s="408"/>
      <c r="Q690" s="409"/>
      <c r="R690" s="89"/>
      <c r="S690" s="302"/>
      <c r="T690" s="302"/>
      <c r="U690" s="302"/>
      <c r="V690" s="302"/>
      <c r="W690" s="302"/>
      <c r="X690" s="302"/>
      <c r="Y690" s="302"/>
      <c r="Z690" s="302"/>
      <c r="AA690" s="302"/>
    </row>
    <row r="691" spans="1:27" s="259" customFormat="1">
      <c r="A691" s="442"/>
      <c r="B691" s="12"/>
      <c r="C691" s="12"/>
      <c r="D691" s="260"/>
      <c r="E691" s="12"/>
      <c r="F691" s="124">
        <v>3.35</v>
      </c>
      <c r="G691" s="216" t="s">
        <v>25759</v>
      </c>
      <c r="H691" s="233"/>
      <c r="I691" s="217" t="s">
        <v>25759</v>
      </c>
      <c r="J691" s="216">
        <v>3.6</v>
      </c>
      <c r="K691" s="217" t="s">
        <v>25759</v>
      </c>
      <c r="L691" s="216">
        <v>2</v>
      </c>
      <c r="M691" s="217" t="s">
        <v>44</v>
      </c>
      <c r="N691" s="443">
        <f t="shared" si="157"/>
        <v>24.12</v>
      </c>
      <c r="O691" s="302"/>
      <c r="P691" s="408"/>
      <c r="Q691" s="409"/>
      <c r="R691" s="89"/>
      <c r="S691" s="302"/>
      <c r="T691" s="302"/>
      <c r="U691" s="302"/>
      <c r="V691" s="302"/>
      <c r="W691" s="302"/>
      <c r="X691" s="302"/>
      <c r="Y691" s="302"/>
      <c r="Z691" s="302"/>
      <c r="AA691" s="302"/>
    </row>
    <row r="692" spans="1:27" s="259" customFormat="1">
      <c r="A692" s="442"/>
      <c r="B692" s="12"/>
      <c r="C692" s="12"/>
      <c r="D692" s="262" t="s">
        <v>25852</v>
      </c>
      <c r="E692" s="244"/>
      <c r="F692" s="268">
        <v>0.8</v>
      </c>
      <c r="G692" s="246" t="s">
        <v>25759</v>
      </c>
      <c r="H692" s="249"/>
      <c r="I692" s="248" t="s">
        <v>25759</v>
      </c>
      <c r="J692" s="246">
        <v>2.1</v>
      </c>
      <c r="K692" s="248" t="s">
        <v>25759</v>
      </c>
      <c r="L692" s="246">
        <v>-2</v>
      </c>
      <c r="M692" s="248" t="s">
        <v>44</v>
      </c>
      <c r="N692" s="449">
        <f t="shared" si="157"/>
        <v>-3.36</v>
      </c>
      <c r="O692" s="302"/>
      <c r="P692" s="408"/>
      <c r="Q692" s="409"/>
      <c r="R692" s="89"/>
      <c r="S692" s="302"/>
      <c r="T692" s="302"/>
      <c r="U692" s="302"/>
      <c r="V692" s="302"/>
      <c r="W692" s="302"/>
      <c r="X692" s="302"/>
      <c r="Y692" s="302"/>
      <c r="Z692" s="302"/>
      <c r="AA692" s="302"/>
    </row>
    <row r="693" spans="1:27" s="259" customFormat="1">
      <c r="A693" s="442"/>
      <c r="B693" s="12"/>
      <c r="C693" s="12"/>
      <c r="D693" s="262"/>
      <c r="E693" s="244"/>
      <c r="F693" s="268">
        <v>1</v>
      </c>
      <c r="G693" s="246" t="s">
        <v>25759</v>
      </c>
      <c r="H693" s="249"/>
      <c r="I693" s="246" t="s">
        <v>25759</v>
      </c>
      <c r="J693" s="246">
        <v>2.1</v>
      </c>
      <c r="K693" s="246" t="s">
        <v>25759</v>
      </c>
      <c r="L693" s="246">
        <v>-2</v>
      </c>
      <c r="M693" s="248" t="s">
        <v>44</v>
      </c>
      <c r="N693" s="449">
        <f t="shared" si="157"/>
        <v>-4.2</v>
      </c>
      <c r="O693" s="302"/>
      <c r="P693" s="408"/>
      <c r="Q693" s="409"/>
      <c r="R693" s="89"/>
      <c r="S693" s="302"/>
      <c r="T693" s="302"/>
      <c r="U693" s="302"/>
      <c r="V693" s="302"/>
      <c r="W693" s="302"/>
      <c r="X693" s="302"/>
      <c r="Y693" s="302"/>
      <c r="Z693" s="302"/>
      <c r="AA693" s="302"/>
    </row>
    <row r="694" spans="1:27" s="259" customFormat="1">
      <c r="A694" s="442"/>
      <c r="B694" s="12"/>
      <c r="C694" s="12"/>
      <c r="D694" s="262" t="s">
        <v>25853</v>
      </c>
      <c r="E694" s="244"/>
      <c r="F694" s="268">
        <v>1.93</v>
      </c>
      <c r="G694" s="246" t="s">
        <v>25759</v>
      </c>
      <c r="H694" s="249"/>
      <c r="I694" s="248" t="s">
        <v>25759</v>
      </c>
      <c r="J694" s="246">
        <v>1</v>
      </c>
      <c r="K694" s="248" t="s">
        <v>25759</v>
      </c>
      <c r="L694" s="246">
        <v>-2</v>
      </c>
      <c r="M694" s="248" t="s">
        <v>44</v>
      </c>
      <c r="N694" s="449">
        <f t="shared" si="157"/>
        <v>-3.86</v>
      </c>
      <c r="O694" s="302"/>
      <c r="P694" s="408"/>
      <c r="Q694" s="409"/>
      <c r="R694" s="89"/>
      <c r="S694" s="302"/>
      <c r="T694" s="302"/>
      <c r="U694" s="302"/>
      <c r="V694" s="302"/>
      <c r="W694" s="302"/>
      <c r="X694" s="302"/>
      <c r="Y694" s="302"/>
      <c r="Z694" s="302"/>
      <c r="AA694" s="302"/>
    </row>
    <row r="695" spans="1:27" s="280" customFormat="1">
      <c r="A695" s="442"/>
      <c r="B695" s="12"/>
      <c r="C695" s="12"/>
      <c r="D695" s="262" t="s">
        <v>25896</v>
      </c>
      <c r="E695" s="244"/>
      <c r="F695" s="268">
        <v>1</v>
      </c>
      <c r="G695" s="246" t="s">
        <v>25759</v>
      </c>
      <c r="H695" s="249"/>
      <c r="I695" s="248" t="s">
        <v>25759</v>
      </c>
      <c r="J695" s="246">
        <v>1</v>
      </c>
      <c r="K695" s="248" t="s">
        <v>25759</v>
      </c>
      <c r="L695" s="246">
        <v>-2</v>
      </c>
      <c r="M695" s="248" t="s">
        <v>44</v>
      </c>
      <c r="N695" s="449">
        <f t="shared" ref="N695" si="158">TRUNC((PRODUCT(F695:L695)),2)</f>
        <v>-2</v>
      </c>
      <c r="O695" s="302"/>
      <c r="P695" s="408"/>
      <c r="Q695" s="409"/>
      <c r="R695" s="89"/>
      <c r="S695" s="302"/>
      <c r="T695" s="302"/>
      <c r="U695" s="302"/>
      <c r="V695" s="302"/>
      <c r="W695" s="302"/>
      <c r="X695" s="302"/>
      <c r="Y695" s="302"/>
      <c r="Z695" s="302"/>
      <c r="AA695" s="302"/>
    </row>
    <row r="696" spans="1:27" s="259" customFormat="1">
      <c r="A696" s="442"/>
      <c r="B696" s="12"/>
      <c r="C696" s="12"/>
      <c r="D696" s="260" t="s">
        <v>25769</v>
      </c>
      <c r="E696" s="12"/>
      <c r="F696" s="124">
        <v>3.41</v>
      </c>
      <c r="G696" s="216" t="s">
        <v>25759</v>
      </c>
      <c r="H696" s="233"/>
      <c r="I696" s="217" t="s">
        <v>25759</v>
      </c>
      <c r="J696" s="216">
        <v>3</v>
      </c>
      <c r="K696" s="217" t="s">
        <v>25759</v>
      </c>
      <c r="L696" s="216">
        <v>2</v>
      </c>
      <c r="M696" s="217" t="s">
        <v>44</v>
      </c>
      <c r="N696" s="443">
        <f t="shared" si="157"/>
        <v>20.46</v>
      </c>
      <c r="O696" s="302"/>
      <c r="P696" s="408"/>
      <c r="Q696" s="409"/>
      <c r="R696" s="89"/>
      <c r="S696" s="302"/>
      <c r="T696" s="302"/>
      <c r="U696" s="302"/>
      <c r="V696" s="302"/>
      <c r="W696" s="302"/>
      <c r="X696" s="302"/>
      <c r="Y696" s="302"/>
      <c r="Z696" s="302"/>
      <c r="AA696" s="302"/>
    </row>
    <row r="697" spans="1:27" s="259" customFormat="1">
      <c r="A697" s="442"/>
      <c r="B697" s="12"/>
      <c r="C697" s="12"/>
      <c r="D697" s="260" t="s">
        <v>25835</v>
      </c>
      <c r="E697" s="12"/>
      <c r="F697" s="124">
        <v>4.47</v>
      </c>
      <c r="G697" s="216" t="s">
        <v>25759</v>
      </c>
      <c r="H697" s="233"/>
      <c r="I697" s="217" t="s">
        <v>25759</v>
      </c>
      <c r="J697" s="216">
        <v>3</v>
      </c>
      <c r="K697" s="217" t="s">
        <v>25759</v>
      </c>
      <c r="L697" s="216">
        <v>2</v>
      </c>
      <c r="M697" s="217" t="s">
        <v>44</v>
      </c>
      <c r="N697" s="443">
        <f t="shared" si="157"/>
        <v>26.82</v>
      </c>
      <c r="O697" s="302"/>
      <c r="P697" s="408"/>
      <c r="Q697" s="409"/>
      <c r="R697" s="89"/>
      <c r="S697" s="302"/>
      <c r="T697" s="302"/>
      <c r="U697" s="302"/>
      <c r="V697" s="302"/>
      <c r="W697" s="302"/>
      <c r="X697" s="302"/>
      <c r="Y697" s="302"/>
      <c r="Z697" s="302"/>
      <c r="AA697" s="302"/>
    </row>
    <row r="698" spans="1:27" s="259" customFormat="1">
      <c r="A698" s="442"/>
      <c r="B698" s="12"/>
      <c r="C698" s="12"/>
      <c r="D698" s="260"/>
      <c r="E698" s="12"/>
      <c r="F698" s="124">
        <v>1.64</v>
      </c>
      <c r="G698" s="216" t="s">
        <v>25759</v>
      </c>
      <c r="H698" s="233"/>
      <c r="I698" s="217" t="s">
        <v>25759</v>
      </c>
      <c r="J698" s="216">
        <v>3</v>
      </c>
      <c r="K698" s="217" t="s">
        <v>25759</v>
      </c>
      <c r="L698" s="216">
        <f>2*2</f>
        <v>4</v>
      </c>
      <c r="M698" s="217" t="s">
        <v>44</v>
      </c>
      <c r="N698" s="443">
        <f t="shared" si="157"/>
        <v>19.68</v>
      </c>
      <c r="O698" s="302"/>
      <c r="P698" s="408"/>
      <c r="Q698" s="409"/>
      <c r="R698" s="89"/>
      <c r="S698" s="302"/>
      <c r="T698" s="302"/>
      <c r="U698" s="302"/>
      <c r="V698" s="302"/>
      <c r="W698" s="302"/>
      <c r="X698" s="302"/>
      <c r="Y698" s="302"/>
      <c r="Z698" s="302"/>
      <c r="AA698" s="302"/>
    </row>
    <row r="699" spans="1:27" s="259" customFormat="1">
      <c r="A699" s="442"/>
      <c r="B699" s="12"/>
      <c r="C699" s="12"/>
      <c r="D699" s="260" t="s">
        <v>25854</v>
      </c>
      <c r="E699" s="12"/>
      <c r="F699" s="124">
        <v>0.8</v>
      </c>
      <c r="G699" s="216" t="s">
        <v>25759</v>
      </c>
      <c r="H699" s="233"/>
      <c r="I699" s="217" t="s">
        <v>25759</v>
      </c>
      <c r="J699" s="216">
        <v>2.1</v>
      </c>
      <c r="K699" s="217" t="s">
        <v>25759</v>
      </c>
      <c r="L699" s="216">
        <f>2*2</f>
        <v>4</v>
      </c>
      <c r="M699" s="217" t="s">
        <v>44</v>
      </c>
      <c r="N699" s="443">
        <f t="shared" si="157"/>
        <v>6.72</v>
      </c>
      <c r="O699" s="302"/>
      <c r="P699" s="408"/>
      <c r="Q699" s="409"/>
      <c r="R699" s="89"/>
      <c r="S699" s="302"/>
      <c r="T699" s="302"/>
      <c r="U699" s="302"/>
      <c r="V699" s="302"/>
      <c r="W699" s="302"/>
      <c r="X699" s="302"/>
      <c r="Y699" s="302"/>
      <c r="Z699" s="302"/>
      <c r="AA699" s="302"/>
    </row>
    <row r="700" spans="1:27" s="299" customFormat="1">
      <c r="A700" s="442"/>
      <c r="B700" s="12"/>
      <c r="C700" s="12"/>
      <c r="D700" s="260"/>
      <c r="E700" s="12"/>
      <c r="F700" s="124">
        <v>0.7</v>
      </c>
      <c r="G700" s="216" t="s">
        <v>25759</v>
      </c>
      <c r="H700" s="233"/>
      <c r="I700" s="217" t="s">
        <v>25759</v>
      </c>
      <c r="J700" s="216">
        <v>0.84</v>
      </c>
      <c r="K700" s="217" t="s">
        <v>25759</v>
      </c>
      <c r="L700" s="216">
        <v>3</v>
      </c>
      <c r="M700" s="217" t="s">
        <v>44</v>
      </c>
      <c r="N700" s="443">
        <f t="shared" ref="N700" si="159">TRUNC((PRODUCT(F700:L700)),2)</f>
        <v>1.76</v>
      </c>
      <c r="O700" s="302"/>
      <c r="P700" s="408"/>
      <c r="Q700" s="409"/>
      <c r="R700" s="89"/>
      <c r="S700" s="302"/>
      <c r="T700" s="302"/>
      <c r="U700" s="302"/>
      <c r="V700" s="302"/>
      <c r="W700" s="302"/>
      <c r="X700" s="302"/>
      <c r="Y700" s="302"/>
      <c r="Z700" s="302"/>
      <c r="AA700" s="302"/>
    </row>
    <row r="701" spans="1:27" s="299" customFormat="1">
      <c r="A701" s="442"/>
      <c r="B701" s="12"/>
      <c r="C701" s="12"/>
      <c r="D701" s="260"/>
      <c r="E701" s="12"/>
      <c r="F701" s="124">
        <v>2.27</v>
      </c>
      <c r="G701" s="216" t="s">
        <v>25759</v>
      </c>
      <c r="H701" s="233"/>
      <c r="I701" s="217" t="s">
        <v>25759</v>
      </c>
      <c r="J701" s="216">
        <v>3</v>
      </c>
      <c r="K701" s="217" t="s">
        <v>25759</v>
      </c>
      <c r="L701" s="216">
        <v>2</v>
      </c>
      <c r="M701" s="217" t="s">
        <v>44</v>
      </c>
      <c r="N701" s="443">
        <f t="shared" ref="N701" si="160">TRUNC((PRODUCT(F701:L701)),2)</f>
        <v>13.62</v>
      </c>
      <c r="O701" s="302"/>
      <c r="P701" s="408"/>
      <c r="Q701" s="409"/>
      <c r="R701" s="89"/>
      <c r="S701" s="302"/>
      <c r="T701" s="302"/>
      <c r="U701" s="302"/>
      <c r="V701" s="302"/>
      <c r="W701" s="302"/>
      <c r="X701" s="302"/>
      <c r="Y701" s="302"/>
      <c r="Z701" s="302"/>
      <c r="AA701" s="302"/>
    </row>
    <row r="702" spans="1:27" s="259" customFormat="1">
      <c r="A702" s="442"/>
      <c r="B702" s="12"/>
      <c r="C702" s="12"/>
      <c r="D702" s="260" t="s">
        <v>25836</v>
      </c>
      <c r="E702" s="12"/>
      <c r="F702" s="124">
        <v>2.7</v>
      </c>
      <c r="G702" s="216" t="s">
        <v>25759</v>
      </c>
      <c r="H702" s="233"/>
      <c r="I702" s="217" t="s">
        <v>25759</v>
      </c>
      <c r="J702" s="216">
        <v>3</v>
      </c>
      <c r="K702" s="217" t="s">
        <v>25759</v>
      </c>
      <c r="L702" s="216">
        <f>2*2</f>
        <v>4</v>
      </c>
      <c r="M702" s="217" t="s">
        <v>44</v>
      </c>
      <c r="N702" s="443">
        <f t="shared" si="157"/>
        <v>32.4</v>
      </c>
      <c r="O702" s="302"/>
      <c r="P702" s="408"/>
      <c r="Q702" s="409"/>
      <c r="R702" s="89"/>
      <c r="S702" s="302"/>
      <c r="T702" s="302"/>
      <c r="U702" s="302"/>
      <c r="V702" s="302"/>
      <c r="W702" s="302"/>
      <c r="X702" s="302"/>
      <c r="Y702" s="302"/>
      <c r="Z702" s="302"/>
      <c r="AA702" s="302"/>
    </row>
    <row r="703" spans="1:27" s="259" customFormat="1">
      <c r="A703" s="442"/>
      <c r="B703" s="12"/>
      <c r="C703" s="12"/>
      <c r="D703" s="260"/>
      <c r="E703" s="12"/>
      <c r="F703" s="124">
        <v>1.2</v>
      </c>
      <c r="G703" s="216" t="s">
        <v>25759</v>
      </c>
      <c r="H703" s="231"/>
      <c r="I703" s="217" t="s">
        <v>25759</v>
      </c>
      <c r="J703" s="216">
        <v>3</v>
      </c>
      <c r="K703" s="217" t="s">
        <v>25759</v>
      </c>
      <c r="L703" s="216">
        <v>2</v>
      </c>
      <c r="M703" s="217" t="s">
        <v>44</v>
      </c>
      <c r="N703" s="443">
        <f t="shared" si="157"/>
        <v>7.2</v>
      </c>
      <c r="O703" s="302"/>
      <c r="P703" s="408"/>
      <c r="Q703" s="409"/>
      <c r="R703" s="89"/>
      <c r="S703" s="302"/>
      <c r="T703" s="302"/>
      <c r="U703" s="302"/>
      <c r="V703" s="302"/>
      <c r="W703" s="302"/>
      <c r="X703" s="302"/>
      <c r="Y703" s="302"/>
      <c r="Z703" s="302"/>
      <c r="AA703" s="302"/>
    </row>
    <row r="704" spans="1:27" s="259" customFormat="1">
      <c r="A704" s="442"/>
      <c r="B704" s="12"/>
      <c r="C704" s="12"/>
      <c r="D704" s="262" t="s">
        <v>25852</v>
      </c>
      <c r="E704" s="244"/>
      <c r="F704" s="268">
        <v>0.7</v>
      </c>
      <c r="G704" s="246" t="s">
        <v>25759</v>
      </c>
      <c r="H704" s="249"/>
      <c r="I704" s="248" t="s">
        <v>25759</v>
      </c>
      <c r="J704" s="246">
        <v>2.1</v>
      </c>
      <c r="K704" s="248" t="s">
        <v>25759</v>
      </c>
      <c r="L704" s="246">
        <v>-2</v>
      </c>
      <c r="M704" s="248" t="s">
        <v>44</v>
      </c>
      <c r="N704" s="449">
        <f t="shared" si="157"/>
        <v>-2.94</v>
      </c>
      <c r="O704" s="302"/>
      <c r="P704" s="408"/>
      <c r="Q704" s="409"/>
      <c r="R704" s="89"/>
      <c r="S704" s="302"/>
      <c r="T704" s="302"/>
      <c r="U704" s="302"/>
      <c r="V704" s="302"/>
      <c r="W704" s="302"/>
      <c r="X704" s="302"/>
      <c r="Y704" s="302"/>
      <c r="Z704" s="302"/>
      <c r="AA704" s="302"/>
    </row>
    <row r="705" spans="1:27" s="259" customFormat="1">
      <c r="A705" s="442"/>
      <c r="B705" s="12"/>
      <c r="C705" s="12"/>
      <c r="D705" s="260" t="s">
        <v>25843</v>
      </c>
      <c r="E705" s="12"/>
      <c r="F705" s="124">
        <v>4.62</v>
      </c>
      <c r="G705" s="216" t="s">
        <v>25759</v>
      </c>
      <c r="H705" s="231"/>
      <c r="I705" s="217" t="s">
        <v>25759</v>
      </c>
      <c r="J705" s="216">
        <v>3</v>
      </c>
      <c r="K705" s="217" t="s">
        <v>25759</v>
      </c>
      <c r="L705" s="216">
        <v>2</v>
      </c>
      <c r="M705" s="217" t="s">
        <v>44</v>
      </c>
      <c r="N705" s="443">
        <f t="shared" si="157"/>
        <v>27.72</v>
      </c>
      <c r="O705" s="302"/>
      <c r="P705" s="408"/>
      <c r="Q705" s="409"/>
      <c r="R705" s="89"/>
      <c r="S705" s="302"/>
      <c r="T705" s="302"/>
      <c r="U705" s="302"/>
      <c r="V705" s="302"/>
      <c r="W705" s="302"/>
      <c r="X705" s="302"/>
      <c r="Y705" s="302"/>
      <c r="Z705" s="302"/>
      <c r="AA705" s="302"/>
    </row>
    <row r="706" spans="1:27" s="259" customFormat="1">
      <c r="A706" s="442"/>
      <c r="B706" s="12"/>
      <c r="C706" s="12"/>
      <c r="D706" s="260" t="s">
        <v>25915</v>
      </c>
      <c r="E706" s="12"/>
      <c r="F706" s="124">
        <v>0.8</v>
      </c>
      <c r="G706" s="216" t="s">
        <v>25759</v>
      </c>
      <c r="H706" s="231"/>
      <c r="I706" s="217" t="s">
        <v>25759</v>
      </c>
      <c r="J706" s="216">
        <v>2.1</v>
      </c>
      <c r="K706" s="217" t="s">
        <v>25759</v>
      </c>
      <c r="L706" s="216">
        <v>2</v>
      </c>
      <c r="M706" s="217" t="s">
        <v>44</v>
      </c>
      <c r="N706" s="443">
        <f t="shared" si="157"/>
        <v>3.36</v>
      </c>
      <c r="O706" s="302"/>
      <c r="P706" s="408"/>
      <c r="Q706" s="409"/>
      <c r="R706" s="89"/>
      <c r="S706" s="302"/>
      <c r="T706" s="302"/>
      <c r="U706" s="302"/>
      <c r="V706" s="302"/>
      <c r="W706" s="302"/>
      <c r="X706" s="302"/>
      <c r="Y706" s="302"/>
      <c r="Z706" s="302"/>
      <c r="AA706" s="302"/>
    </row>
    <row r="707" spans="1:27" s="259" customFormat="1">
      <c r="A707" s="442"/>
      <c r="B707" s="12"/>
      <c r="C707" s="12"/>
      <c r="D707" s="260" t="s">
        <v>25839</v>
      </c>
      <c r="E707" s="12"/>
      <c r="F707" s="124">
        <v>3.35</v>
      </c>
      <c r="G707" s="216" t="s">
        <v>25759</v>
      </c>
      <c r="H707" s="231"/>
      <c r="I707" s="217" t="s">
        <v>25759</v>
      </c>
      <c r="J707" s="216">
        <v>1.8</v>
      </c>
      <c r="K707" s="217" t="s">
        <v>25759</v>
      </c>
      <c r="L707" s="216">
        <v>2</v>
      </c>
      <c r="M707" s="217" t="s">
        <v>44</v>
      </c>
      <c r="N707" s="443">
        <f t="shared" si="157"/>
        <v>12.06</v>
      </c>
      <c r="O707" s="302"/>
      <c r="P707" s="408"/>
      <c r="Q707" s="409"/>
      <c r="R707" s="89"/>
      <c r="S707" s="302"/>
      <c r="T707" s="302"/>
      <c r="U707" s="302"/>
      <c r="V707" s="302"/>
      <c r="W707" s="302"/>
      <c r="X707" s="302"/>
      <c r="Y707" s="302"/>
      <c r="Z707" s="302"/>
      <c r="AA707" s="302"/>
    </row>
    <row r="708" spans="1:27" s="259" customFormat="1">
      <c r="A708" s="442"/>
      <c r="B708" s="12"/>
      <c r="C708" s="12"/>
      <c r="D708" s="260"/>
      <c r="E708" s="12"/>
      <c r="F708" s="124">
        <v>4.71</v>
      </c>
      <c r="G708" s="216" t="s">
        <v>25759</v>
      </c>
      <c r="H708" s="231"/>
      <c r="I708" s="217" t="s">
        <v>25759</v>
      </c>
      <c r="J708" s="216">
        <v>1.8</v>
      </c>
      <c r="K708" s="217" t="s">
        <v>25759</v>
      </c>
      <c r="L708" s="216">
        <v>2</v>
      </c>
      <c r="M708" s="217" t="s">
        <v>44</v>
      </c>
      <c r="N708" s="443">
        <f t="shared" si="157"/>
        <v>16.95</v>
      </c>
      <c r="O708" s="302"/>
      <c r="P708" s="408"/>
      <c r="Q708" s="409"/>
      <c r="R708" s="89"/>
      <c r="S708" s="302"/>
      <c r="T708" s="302"/>
      <c r="U708" s="302"/>
      <c r="V708" s="302"/>
      <c r="W708" s="302"/>
      <c r="X708" s="302"/>
      <c r="Y708" s="302"/>
      <c r="Z708" s="302"/>
      <c r="AA708" s="302"/>
    </row>
    <row r="709" spans="1:27" s="259" customFormat="1">
      <c r="A709" s="442"/>
      <c r="B709" s="12"/>
      <c r="C709" s="12"/>
      <c r="D709" s="260" t="s">
        <v>25838</v>
      </c>
      <c r="E709" s="12"/>
      <c r="F709" s="124">
        <v>2.2999999999999998</v>
      </c>
      <c r="G709" s="216" t="s">
        <v>25759</v>
      </c>
      <c r="H709" s="231"/>
      <c r="I709" s="217" t="s">
        <v>25759</v>
      </c>
      <c r="J709" s="216">
        <v>3.2</v>
      </c>
      <c r="K709" s="217" t="s">
        <v>25759</v>
      </c>
      <c r="L709" s="216">
        <f>2*2</f>
        <v>4</v>
      </c>
      <c r="M709" s="217" t="s">
        <v>44</v>
      </c>
      <c r="N709" s="443">
        <f t="shared" si="157"/>
        <v>29.44</v>
      </c>
      <c r="O709" s="302"/>
      <c r="P709" s="408"/>
      <c r="Q709" s="409"/>
      <c r="R709" s="89"/>
      <c r="S709" s="302"/>
      <c r="T709" s="302"/>
      <c r="U709" s="302"/>
      <c r="V709" s="302"/>
      <c r="W709" s="302"/>
      <c r="X709" s="302"/>
      <c r="Y709" s="302"/>
      <c r="Z709" s="302"/>
      <c r="AA709" s="302"/>
    </row>
    <row r="710" spans="1:27" s="259" customFormat="1">
      <c r="A710" s="442"/>
      <c r="B710" s="12"/>
      <c r="C710" s="12"/>
      <c r="D710" s="260"/>
      <c r="E710" s="12"/>
      <c r="F710" s="124">
        <v>1.7</v>
      </c>
      <c r="G710" s="216" t="s">
        <v>25759</v>
      </c>
      <c r="H710" s="231"/>
      <c r="I710" s="217" t="s">
        <v>25759</v>
      </c>
      <c r="J710" s="216">
        <v>3.2</v>
      </c>
      <c r="K710" s="217" t="s">
        <v>25759</v>
      </c>
      <c r="L710" s="216">
        <v>2</v>
      </c>
      <c r="M710" s="217" t="s">
        <v>44</v>
      </c>
      <c r="N710" s="443">
        <f t="shared" si="157"/>
        <v>10.88</v>
      </c>
      <c r="O710" s="302"/>
      <c r="P710" s="408"/>
      <c r="Q710" s="409"/>
      <c r="R710" s="89"/>
      <c r="S710" s="302"/>
      <c r="T710" s="302"/>
      <c r="U710" s="302"/>
      <c r="V710" s="302"/>
      <c r="W710" s="302"/>
      <c r="X710" s="302"/>
      <c r="Y710" s="302"/>
      <c r="Z710" s="302"/>
      <c r="AA710" s="302"/>
    </row>
    <row r="711" spans="1:27" s="259" customFormat="1">
      <c r="A711" s="442"/>
      <c r="B711" s="12"/>
      <c r="C711" s="12"/>
      <c r="D711" s="262" t="s">
        <v>25852</v>
      </c>
      <c r="E711" s="244"/>
      <c r="F711" s="268">
        <v>0.8</v>
      </c>
      <c r="G711" s="246" t="s">
        <v>25759</v>
      </c>
      <c r="H711" s="249"/>
      <c r="I711" s="248" t="s">
        <v>25759</v>
      </c>
      <c r="J711" s="246">
        <v>2.1</v>
      </c>
      <c r="K711" s="248" t="s">
        <v>25759</v>
      </c>
      <c r="L711" s="246">
        <v>-2</v>
      </c>
      <c r="M711" s="248" t="s">
        <v>44</v>
      </c>
      <c r="N711" s="449">
        <f t="shared" si="157"/>
        <v>-3.36</v>
      </c>
      <c r="O711" s="302"/>
      <c r="P711" s="408"/>
      <c r="Q711" s="409"/>
      <c r="R711" s="89"/>
      <c r="S711" s="302"/>
      <c r="T711" s="302"/>
      <c r="U711" s="302"/>
      <c r="V711" s="302"/>
      <c r="W711" s="302"/>
      <c r="X711" s="302"/>
      <c r="Y711" s="302"/>
      <c r="Z711" s="302"/>
      <c r="AA711" s="302"/>
    </row>
    <row r="712" spans="1:27" s="280" customFormat="1">
      <c r="A712" s="442"/>
      <c r="B712" s="12"/>
      <c r="C712" s="12"/>
      <c r="D712" s="285" t="s">
        <v>25886</v>
      </c>
      <c r="E712" s="286"/>
      <c r="F712" s="287">
        <v>1.41</v>
      </c>
      <c r="G712" s="216" t="s">
        <v>25759</v>
      </c>
      <c r="H712" s="231"/>
      <c r="I712" s="217" t="s">
        <v>25759</v>
      </c>
      <c r="J712" s="216">
        <v>0.6</v>
      </c>
      <c r="K712" s="217" t="s">
        <v>25759</v>
      </c>
      <c r="L712" s="216">
        <f>2*2</f>
        <v>4</v>
      </c>
      <c r="M712" s="217" t="s">
        <v>44</v>
      </c>
      <c r="N712" s="443">
        <f t="shared" si="157"/>
        <v>3.38</v>
      </c>
      <c r="O712" s="302"/>
      <c r="P712" s="408"/>
      <c r="Q712" s="409"/>
      <c r="R712" s="89"/>
      <c r="S712" s="302"/>
      <c r="T712" s="302"/>
      <c r="U712" s="302"/>
      <c r="V712" s="302"/>
      <c r="W712" s="302"/>
      <c r="X712" s="302"/>
      <c r="Y712" s="302"/>
      <c r="Z712" s="302"/>
      <c r="AA712" s="302"/>
    </row>
    <row r="713" spans="1:27" s="280" customFormat="1">
      <c r="A713" s="442"/>
      <c r="B713" s="12"/>
      <c r="C713" s="12"/>
      <c r="D713" s="285" t="s">
        <v>25887</v>
      </c>
      <c r="E713" s="286"/>
      <c r="F713" s="287">
        <v>1.57</v>
      </c>
      <c r="G713" s="216" t="s">
        <v>25759</v>
      </c>
      <c r="H713" s="231"/>
      <c r="I713" s="216" t="s">
        <v>25759</v>
      </c>
      <c r="J713" s="216">
        <v>4.05</v>
      </c>
      <c r="K713" s="216" t="s">
        <v>25759</v>
      </c>
      <c r="L713" s="216">
        <v>2</v>
      </c>
      <c r="M713" s="217" t="s">
        <v>44</v>
      </c>
      <c r="N713" s="443">
        <f t="shared" si="157"/>
        <v>12.71</v>
      </c>
      <c r="O713" s="302"/>
      <c r="P713" s="408"/>
      <c r="Q713" s="409"/>
      <c r="R713" s="89"/>
      <c r="S713" s="302"/>
      <c r="T713" s="302"/>
      <c r="U713" s="302"/>
      <c r="V713" s="302"/>
      <c r="W713" s="302"/>
      <c r="X713" s="302"/>
      <c r="Y713" s="302"/>
      <c r="Z713" s="302"/>
      <c r="AA713" s="302"/>
    </row>
    <row r="714" spans="1:27" s="280" customFormat="1">
      <c r="A714" s="442"/>
      <c r="B714" s="12"/>
      <c r="C714" s="12"/>
      <c r="D714" s="285"/>
      <c r="E714" s="286"/>
      <c r="F714" s="287">
        <v>3.81</v>
      </c>
      <c r="G714" s="216" t="s">
        <v>25759</v>
      </c>
      <c r="H714" s="231"/>
      <c r="I714" s="216" t="s">
        <v>25759</v>
      </c>
      <c r="J714" s="216">
        <v>1.25</v>
      </c>
      <c r="K714" s="216" t="s">
        <v>25759</v>
      </c>
      <c r="L714" s="216">
        <v>2</v>
      </c>
      <c r="M714" s="217" t="s">
        <v>44</v>
      </c>
      <c r="N714" s="443">
        <f t="shared" si="157"/>
        <v>9.52</v>
      </c>
      <c r="O714" s="302"/>
      <c r="P714" s="408"/>
      <c r="Q714" s="409"/>
      <c r="R714" s="89"/>
      <c r="S714" s="302"/>
      <c r="T714" s="302"/>
      <c r="U714" s="302"/>
      <c r="V714" s="302"/>
      <c r="W714" s="302"/>
      <c r="X714" s="302"/>
      <c r="Y714" s="302"/>
      <c r="Z714" s="302"/>
      <c r="AA714" s="302"/>
    </row>
    <row r="715" spans="1:27">
      <c r="A715" s="446"/>
      <c r="B715" s="13"/>
      <c r="C715" s="13"/>
      <c r="D715" s="218" t="str">
        <f>"Total item "&amp;A664</f>
        <v>Total item 5.2.1</v>
      </c>
      <c r="E715" s="13"/>
      <c r="F715" s="124"/>
      <c r="G715" s="216"/>
      <c r="H715" s="231"/>
      <c r="I715" s="213"/>
      <c r="J715" s="231"/>
      <c r="K715" s="213"/>
      <c r="L715" s="212" t="s">
        <v>23</v>
      </c>
      <c r="M715" s="213" t="s">
        <v>44</v>
      </c>
      <c r="N715" s="444">
        <f>+SUM(N666:N714)</f>
        <v>722.64</v>
      </c>
    </row>
    <row r="716" spans="1:27" ht="45">
      <c r="A716" s="457" t="s">
        <v>18224</v>
      </c>
      <c r="B716" s="12" t="s">
        <v>18406</v>
      </c>
      <c r="C716" s="222">
        <v>87529</v>
      </c>
      <c r="D716" s="14" t="s">
        <v>14391</v>
      </c>
      <c r="E716" s="13" t="str">
        <f>+VLOOKUP(D716,TABELA!$B$1:$D$8000,2,FALSE)</f>
        <v>M2</v>
      </c>
      <c r="F716" s="33"/>
      <c r="G716" s="16"/>
      <c r="H716" s="28"/>
      <c r="I716" s="16"/>
      <c r="J716" s="16"/>
      <c r="K716" s="16"/>
      <c r="L716" s="16"/>
      <c r="M716" s="16"/>
      <c r="N716" s="455"/>
      <c r="O716" s="303">
        <f>+N777</f>
        <v>253.29</v>
      </c>
      <c r="P716" s="328">
        <f>+VLOOKUP(D716,TABELA!$B$1:$D$8000,3,FALSE)</f>
        <v>38.729999999999997</v>
      </c>
      <c r="Q716" s="329">
        <f>+VLOOKUP(D716,TABELA!$B$1:$F$8000,5,FALSE)</f>
        <v>40.950000000000003</v>
      </c>
      <c r="S716" s="410">
        <f>TRUNC(P716*$S$10,2)</f>
        <v>49.76</v>
      </c>
      <c r="T716" s="410">
        <f>TRUNC(Q716*$T$10,2)</f>
        <v>50.1</v>
      </c>
      <c r="V716" s="410">
        <f>TRUNC(O716*S716,2)</f>
        <v>12603.71</v>
      </c>
      <c r="W716" s="410">
        <f>TRUNC(O716*T716,2)</f>
        <v>12689.82</v>
      </c>
    </row>
    <row r="717" spans="1:27">
      <c r="A717" s="442"/>
      <c r="B717" s="12"/>
      <c r="C717" s="12"/>
      <c r="D717" s="261" t="s">
        <v>25866</v>
      </c>
      <c r="E717" s="13"/>
      <c r="F717" s="33"/>
      <c r="G717" s="216"/>
      <c r="H717" s="231"/>
      <c r="I717" s="217"/>
      <c r="J717" s="216"/>
      <c r="K717" s="217"/>
      <c r="L717" s="216"/>
      <c r="M717" s="217"/>
      <c r="N717" s="443"/>
    </row>
    <row r="718" spans="1:27">
      <c r="A718" s="442"/>
      <c r="B718" s="12"/>
      <c r="C718" s="12"/>
      <c r="D718" s="225" t="s">
        <v>25864</v>
      </c>
      <c r="E718" s="12"/>
      <c r="F718" s="221">
        <v>20.53</v>
      </c>
      <c r="G718" s="216" t="s">
        <v>25759</v>
      </c>
      <c r="H718" s="231"/>
      <c r="I718" s="217" t="s">
        <v>25759</v>
      </c>
      <c r="J718" s="216">
        <v>2.5</v>
      </c>
      <c r="K718" s="217" t="s">
        <v>25759</v>
      </c>
      <c r="L718" s="216"/>
      <c r="M718" s="217" t="s">
        <v>44</v>
      </c>
      <c r="N718" s="443">
        <f t="shared" ref="N718:N720" si="161">TRUNC((PRODUCT(F718:L718)),2)</f>
        <v>51.32</v>
      </c>
    </row>
    <row r="719" spans="1:27" s="259" customFormat="1">
      <c r="A719" s="442"/>
      <c r="B719" s="12"/>
      <c r="C719" s="12"/>
      <c r="D719" s="12"/>
      <c r="E719" s="12"/>
      <c r="F719" s="221">
        <v>28.53</v>
      </c>
      <c r="G719" s="216" t="s">
        <v>25759</v>
      </c>
      <c r="H719" s="231"/>
      <c r="I719" s="217" t="s">
        <v>25759</v>
      </c>
      <c r="J719" s="216">
        <v>2.5</v>
      </c>
      <c r="K719" s="217" t="s">
        <v>25759</v>
      </c>
      <c r="L719" s="216">
        <v>2</v>
      </c>
      <c r="M719" s="217" t="s">
        <v>44</v>
      </c>
      <c r="N719" s="443">
        <f t="shared" si="161"/>
        <v>142.65</v>
      </c>
      <c r="O719" s="302"/>
      <c r="P719" s="408"/>
      <c r="Q719" s="409"/>
      <c r="R719" s="89"/>
      <c r="S719" s="302"/>
      <c r="T719" s="302"/>
      <c r="U719" s="302"/>
      <c r="V719" s="302"/>
      <c r="W719" s="302"/>
      <c r="X719" s="302"/>
      <c r="Y719" s="302"/>
      <c r="Z719" s="302"/>
      <c r="AA719" s="302"/>
    </row>
    <row r="720" spans="1:27" s="259" customFormat="1">
      <c r="A720" s="442"/>
      <c r="B720" s="12"/>
      <c r="C720" s="12"/>
      <c r="D720" s="225" t="s">
        <v>25865</v>
      </c>
      <c r="E720" s="12"/>
      <c r="F720" s="124">
        <v>23.73</v>
      </c>
      <c r="G720" s="216" t="s">
        <v>25759</v>
      </c>
      <c r="H720" s="231"/>
      <c r="I720" s="216" t="s">
        <v>25759</v>
      </c>
      <c r="J720" s="216">
        <v>2.5</v>
      </c>
      <c r="K720" s="216" t="s">
        <v>25759</v>
      </c>
      <c r="L720" s="216"/>
      <c r="M720" s="217" t="s">
        <v>44</v>
      </c>
      <c r="N720" s="443">
        <f t="shared" si="161"/>
        <v>59.32</v>
      </c>
      <c r="O720" s="302"/>
      <c r="P720" s="408"/>
      <c r="Q720" s="409"/>
      <c r="R720" s="89"/>
      <c r="S720" s="302"/>
      <c r="T720" s="302"/>
      <c r="U720" s="302"/>
      <c r="V720" s="302"/>
      <c r="W720" s="302"/>
      <c r="X720" s="302"/>
      <c r="Y720" s="302"/>
      <c r="Z720" s="302"/>
      <c r="AA720" s="302"/>
    </row>
    <row r="721" spans="1:27" s="259" customFormat="1">
      <c r="A721" s="442"/>
      <c r="B721" s="12"/>
      <c r="C721" s="12"/>
      <c r="D721" s="215" t="s">
        <v>25867</v>
      </c>
      <c r="E721" s="12"/>
      <c r="F721" s="124"/>
      <c r="G721" s="216"/>
      <c r="H721" s="231"/>
      <c r="I721" s="217"/>
      <c r="J721" s="216"/>
      <c r="K721" s="217"/>
      <c r="L721" s="216"/>
      <c r="M721" s="217"/>
      <c r="N721" s="443"/>
      <c r="O721" s="302"/>
      <c r="P721" s="408"/>
      <c r="Q721" s="409"/>
      <c r="R721" s="89"/>
      <c r="S721" s="302"/>
      <c r="T721" s="302"/>
      <c r="U721" s="302"/>
      <c r="V721" s="302"/>
      <c r="W721" s="302"/>
      <c r="X721" s="302"/>
      <c r="Y721" s="302"/>
      <c r="Z721" s="302"/>
      <c r="AA721" s="302"/>
    </row>
    <row r="722" spans="1:27" s="259" customFormat="1">
      <c r="A722" s="442"/>
      <c r="B722" s="12"/>
      <c r="C722" s="12"/>
      <c r="D722" s="225" t="s">
        <v>25784</v>
      </c>
      <c r="E722" s="12"/>
      <c r="F722" s="221">
        <f>6.3+2.02+4.76</f>
        <v>13.08</v>
      </c>
      <c r="G722" s="216" t="s">
        <v>25759</v>
      </c>
      <c r="H722" s="231"/>
      <c r="I722" s="216" t="s">
        <v>25759</v>
      </c>
      <c r="J722" s="216">
        <v>1.55</v>
      </c>
      <c r="K722" s="216" t="s">
        <v>25759</v>
      </c>
      <c r="L722" s="216"/>
      <c r="M722" s="217" t="s">
        <v>44</v>
      </c>
      <c r="N722" s="443">
        <f t="shared" ref="N722:N731" si="162">TRUNC((PRODUCT(F722:L722)),2)</f>
        <v>20.27</v>
      </c>
      <c r="O722" s="302"/>
      <c r="P722" s="408"/>
      <c r="Q722" s="409"/>
      <c r="R722" s="89"/>
      <c r="S722" s="302"/>
      <c r="T722" s="302"/>
      <c r="U722" s="302"/>
      <c r="V722" s="302"/>
      <c r="W722" s="302"/>
      <c r="X722" s="302"/>
      <c r="Y722" s="302"/>
      <c r="Z722" s="302"/>
      <c r="AA722" s="302"/>
    </row>
    <row r="723" spans="1:27" s="259" customFormat="1">
      <c r="A723" s="442"/>
      <c r="B723" s="12"/>
      <c r="C723" s="12"/>
      <c r="D723" s="243" t="s">
        <v>25770</v>
      </c>
      <c r="E723" s="244"/>
      <c r="F723" s="245">
        <v>2.02</v>
      </c>
      <c r="G723" s="246" t="s">
        <v>25759</v>
      </c>
      <c r="H723" s="247"/>
      <c r="I723" s="246" t="s">
        <v>25759</v>
      </c>
      <c r="J723" s="246">
        <v>1.55</v>
      </c>
      <c r="K723" s="246" t="s">
        <v>25759</v>
      </c>
      <c r="L723" s="246">
        <v>-1</v>
      </c>
      <c r="M723" s="248" t="s">
        <v>44</v>
      </c>
      <c r="N723" s="449">
        <f t="shared" si="162"/>
        <v>-3.13</v>
      </c>
      <c r="O723" s="302"/>
      <c r="P723" s="408"/>
      <c r="Q723" s="409"/>
      <c r="R723" s="89"/>
      <c r="S723" s="302"/>
      <c r="T723" s="302"/>
      <c r="U723" s="302"/>
      <c r="V723" s="302"/>
      <c r="W723" s="302"/>
      <c r="X723" s="302"/>
      <c r="Y723" s="302"/>
      <c r="Z723" s="302"/>
      <c r="AA723" s="302"/>
    </row>
    <row r="724" spans="1:27" s="259" customFormat="1">
      <c r="A724" s="442"/>
      <c r="B724" s="12"/>
      <c r="C724" s="12"/>
      <c r="D724" s="225" t="s">
        <v>25785</v>
      </c>
      <c r="E724" s="12"/>
      <c r="F724" s="221">
        <f>3.31+2.42+5.15+8.1</f>
        <v>18.98</v>
      </c>
      <c r="G724" s="216" t="s">
        <v>25759</v>
      </c>
      <c r="H724" s="231"/>
      <c r="I724" s="216" t="s">
        <v>25759</v>
      </c>
      <c r="J724" s="216">
        <v>1.55</v>
      </c>
      <c r="K724" s="216" t="s">
        <v>25759</v>
      </c>
      <c r="L724" s="216"/>
      <c r="M724" s="217" t="s">
        <v>44</v>
      </c>
      <c r="N724" s="443">
        <f t="shared" si="162"/>
        <v>29.41</v>
      </c>
      <c r="O724" s="302"/>
      <c r="P724" s="408"/>
      <c r="Q724" s="409"/>
      <c r="R724" s="89"/>
      <c r="S724" s="302"/>
      <c r="T724" s="302"/>
      <c r="U724" s="302"/>
      <c r="V724" s="302"/>
      <c r="W724" s="302"/>
      <c r="X724" s="302"/>
      <c r="Y724" s="302"/>
      <c r="Z724" s="302"/>
      <c r="AA724" s="302"/>
    </row>
    <row r="725" spans="1:27" s="259" customFormat="1">
      <c r="A725" s="442"/>
      <c r="B725" s="12"/>
      <c r="C725" s="12"/>
      <c r="D725" s="243" t="s">
        <v>25771</v>
      </c>
      <c r="E725" s="244"/>
      <c r="F725" s="245">
        <v>1.9</v>
      </c>
      <c r="G725" s="246" t="s">
        <v>25759</v>
      </c>
      <c r="H725" s="247"/>
      <c r="I725" s="246" t="s">
        <v>25759</v>
      </c>
      <c r="J725" s="246">
        <f>1.55-1.1</f>
        <v>0.45</v>
      </c>
      <c r="K725" s="246" t="s">
        <v>25759</v>
      </c>
      <c r="L725" s="246">
        <v>-6</v>
      </c>
      <c r="M725" s="248" t="s">
        <v>44</v>
      </c>
      <c r="N725" s="449">
        <f t="shared" si="162"/>
        <v>-5.13</v>
      </c>
      <c r="O725" s="302"/>
      <c r="P725" s="408"/>
      <c r="Q725" s="409"/>
      <c r="R725" s="89"/>
      <c r="S725" s="302"/>
      <c r="T725" s="302"/>
      <c r="U725" s="302"/>
      <c r="V725" s="302"/>
      <c r="W725" s="302"/>
      <c r="X725" s="302"/>
      <c r="Y725" s="302"/>
      <c r="Z725" s="302"/>
      <c r="AA725" s="302"/>
    </row>
    <row r="726" spans="1:27" s="259" customFormat="1">
      <c r="A726" s="442"/>
      <c r="B726" s="12"/>
      <c r="C726" s="12"/>
      <c r="D726" s="225" t="s">
        <v>25785</v>
      </c>
      <c r="E726" s="12"/>
      <c r="F726" s="221">
        <f>15.4+5.02</f>
        <v>20.420000000000002</v>
      </c>
      <c r="G726" s="216" t="s">
        <v>25759</v>
      </c>
      <c r="H726" s="231"/>
      <c r="I726" s="216" t="s">
        <v>25759</v>
      </c>
      <c r="J726" s="216">
        <v>1.55</v>
      </c>
      <c r="K726" s="216" t="s">
        <v>25759</v>
      </c>
      <c r="L726" s="216"/>
      <c r="M726" s="217" t="s">
        <v>44</v>
      </c>
      <c r="N726" s="443">
        <f t="shared" si="162"/>
        <v>31.65</v>
      </c>
      <c r="O726" s="302"/>
      <c r="P726" s="408"/>
      <c r="Q726" s="409"/>
      <c r="R726" s="89"/>
      <c r="S726" s="302"/>
      <c r="T726" s="302"/>
      <c r="U726" s="302"/>
      <c r="V726" s="302"/>
      <c r="W726" s="302"/>
      <c r="X726" s="302"/>
      <c r="Y726" s="302"/>
      <c r="Z726" s="302"/>
      <c r="AA726" s="302"/>
    </row>
    <row r="727" spans="1:27" s="259" customFormat="1">
      <c r="A727" s="442"/>
      <c r="B727" s="12"/>
      <c r="C727" s="12"/>
      <c r="D727" s="225"/>
      <c r="E727" s="12"/>
      <c r="F727" s="221">
        <v>2.5499999999999998</v>
      </c>
      <c r="G727" s="216" t="s">
        <v>25759</v>
      </c>
      <c r="H727" s="231"/>
      <c r="I727" s="216" t="s">
        <v>25759</v>
      </c>
      <c r="J727" s="216">
        <v>1.55</v>
      </c>
      <c r="K727" s="216" t="s">
        <v>25759</v>
      </c>
      <c r="L727" s="216"/>
      <c r="M727" s="217" t="s">
        <v>44</v>
      </c>
      <c r="N727" s="443">
        <f t="shared" si="162"/>
        <v>3.95</v>
      </c>
      <c r="O727" s="302"/>
      <c r="P727" s="408"/>
      <c r="Q727" s="409"/>
      <c r="R727" s="89"/>
      <c r="S727" s="302"/>
      <c r="T727" s="302"/>
      <c r="U727" s="302"/>
      <c r="V727" s="302"/>
      <c r="W727" s="302"/>
      <c r="X727" s="302"/>
      <c r="Y727" s="302"/>
      <c r="Z727" s="302"/>
      <c r="AA727" s="302"/>
    </row>
    <row r="728" spans="1:27" s="259" customFormat="1">
      <c r="A728" s="442"/>
      <c r="B728" s="12"/>
      <c r="C728" s="12"/>
      <c r="D728" s="243" t="s">
        <v>25770</v>
      </c>
      <c r="E728" s="244"/>
      <c r="F728" s="245">
        <v>0.8</v>
      </c>
      <c r="G728" s="246" t="s">
        <v>25759</v>
      </c>
      <c r="H728" s="247"/>
      <c r="I728" s="246" t="s">
        <v>25759</v>
      </c>
      <c r="J728" s="246">
        <v>1.5</v>
      </c>
      <c r="K728" s="246" t="s">
        <v>25759</v>
      </c>
      <c r="L728" s="246">
        <v>-1</v>
      </c>
      <c r="M728" s="248" t="s">
        <v>44</v>
      </c>
      <c r="N728" s="449">
        <f t="shared" si="162"/>
        <v>-1.2</v>
      </c>
      <c r="O728" s="302"/>
      <c r="P728" s="408"/>
      <c r="Q728" s="409"/>
      <c r="R728" s="89"/>
      <c r="S728" s="302"/>
      <c r="T728" s="302"/>
      <c r="U728" s="302"/>
      <c r="V728" s="302"/>
      <c r="W728" s="302"/>
      <c r="X728" s="302"/>
      <c r="Y728" s="302"/>
      <c r="Z728" s="302"/>
      <c r="AA728" s="302"/>
    </row>
    <row r="729" spans="1:27" s="259" customFormat="1">
      <c r="A729" s="442"/>
      <c r="B729" s="12"/>
      <c r="C729" s="12"/>
      <c r="D729" s="243" t="s">
        <v>25771</v>
      </c>
      <c r="E729" s="244"/>
      <c r="F729" s="245">
        <v>3</v>
      </c>
      <c r="G729" s="246" t="s">
        <v>25759</v>
      </c>
      <c r="H729" s="247"/>
      <c r="I729" s="246" t="s">
        <v>25759</v>
      </c>
      <c r="J729" s="246">
        <f>1.55-1.1</f>
        <v>0.45</v>
      </c>
      <c r="K729" s="246" t="s">
        <v>25759</v>
      </c>
      <c r="L729" s="246">
        <v>-1</v>
      </c>
      <c r="M729" s="248" t="s">
        <v>44</v>
      </c>
      <c r="N729" s="449">
        <f t="shared" si="162"/>
        <v>-1.35</v>
      </c>
      <c r="O729" s="302"/>
      <c r="P729" s="408"/>
      <c r="Q729" s="409"/>
      <c r="R729" s="89"/>
      <c r="S729" s="302"/>
      <c r="T729" s="302"/>
      <c r="U729" s="302"/>
      <c r="V729" s="302"/>
      <c r="W729" s="302"/>
      <c r="X729" s="302"/>
      <c r="Y729" s="302"/>
      <c r="Z729" s="302"/>
      <c r="AA729" s="302"/>
    </row>
    <row r="730" spans="1:27" s="259" customFormat="1">
      <c r="A730" s="442"/>
      <c r="B730" s="12"/>
      <c r="C730" s="12"/>
      <c r="D730" s="225"/>
      <c r="E730" s="12"/>
      <c r="F730" s="245">
        <v>0.8</v>
      </c>
      <c r="G730" s="246" t="s">
        <v>25759</v>
      </c>
      <c r="H730" s="247"/>
      <c r="I730" s="246" t="s">
        <v>25759</v>
      </c>
      <c r="J730" s="246">
        <f t="shared" ref="J730:J731" si="163">1.55-1.1</f>
        <v>0.45</v>
      </c>
      <c r="K730" s="246" t="s">
        <v>25759</v>
      </c>
      <c r="L730" s="246">
        <v>-1</v>
      </c>
      <c r="M730" s="248" t="s">
        <v>44</v>
      </c>
      <c r="N730" s="449">
        <f t="shared" si="162"/>
        <v>-0.36</v>
      </c>
      <c r="O730" s="302"/>
      <c r="P730" s="408"/>
      <c r="Q730" s="409"/>
      <c r="R730" s="89"/>
      <c r="S730" s="302"/>
      <c r="T730" s="302"/>
      <c r="U730" s="302"/>
      <c r="V730" s="302"/>
      <c r="W730" s="302"/>
      <c r="X730" s="302"/>
      <c r="Y730" s="302"/>
      <c r="Z730" s="302"/>
      <c r="AA730" s="302"/>
    </row>
    <row r="731" spans="1:27" s="259" customFormat="1">
      <c r="A731" s="442"/>
      <c r="B731" s="12"/>
      <c r="C731" s="12"/>
      <c r="D731" s="225"/>
      <c r="E731" s="12"/>
      <c r="F731" s="245">
        <v>0.95</v>
      </c>
      <c r="G731" s="246" t="s">
        <v>25759</v>
      </c>
      <c r="H731" s="247"/>
      <c r="I731" s="246" t="s">
        <v>25759</v>
      </c>
      <c r="J731" s="246">
        <f t="shared" si="163"/>
        <v>0.45</v>
      </c>
      <c r="K731" s="246" t="s">
        <v>25759</v>
      </c>
      <c r="L731" s="246">
        <v>-2</v>
      </c>
      <c r="M731" s="248" t="s">
        <v>44</v>
      </c>
      <c r="N731" s="449">
        <f t="shared" si="162"/>
        <v>-0.85</v>
      </c>
      <c r="O731" s="302"/>
      <c r="P731" s="408"/>
      <c r="Q731" s="409"/>
      <c r="R731" s="89"/>
      <c r="S731" s="302"/>
      <c r="T731" s="302"/>
      <c r="U731" s="302"/>
      <c r="V731" s="302"/>
      <c r="W731" s="302"/>
      <c r="X731" s="302"/>
      <c r="Y731" s="302"/>
      <c r="Z731" s="302"/>
      <c r="AA731" s="302"/>
    </row>
    <row r="732" spans="1:27" s="259" customFormat="1">
      <c r="A732" s="442"/>
      <c r="B732" s="12"/>
      <c r="C732" s="12"/>
      <c r="D732" s="215" t="s">
        <v>25868</v>
      </c>
      <c r="E732" s="12"/>
      <c r="F732" s="124"/>
      <c r="G732" s="216"/>
      <c r="H732" s="231"/>
      <c r="I732" s="217"/>
      <c r="J732" s="216"/>
      <c r="K732" s="217"/>
      <c r="L732" s="216"/>
      <c r="M732" s="217"/>
      <c r="N732" s="443"/>
      <c r="O732" s="302"/>
      <c r="P732" s="408"/>
      <c r="Q732" s="409"/>
      <c r="R732" s="89"/>
      <c r="S732" s="302"/>
      <c r="T732" s="302"/>
      <c r="U732" s="302"/>
      <c r="V732" s="302"/>
      <c r="W732" s="302"/>
      <c r="X732" s="302"/>
      <c r="Y732" s="302"/>
      <c r="Z732" s="302"/>
      <c r="AA732" s="302"/>
    </row>
    <row r="733" spans="1:27" s="259" customFormat="1">
      <c r="A733" s="442"/>
      <c r="B733" s="12"/>
      <c r="C733" s="12"/>
      <c r="D733" s="260" t="s">
        <v>25841</v>
      </c>
      <c r="E733" s="13"/>
      <c r="F733" s="124">
        <v>5.2</v>
      </c>
      <c r="G733" s="216" t="s">
        <v>25759</v>
      </c>
      <c r="H733" s="233"/>
      <c r="I733" s="217" t="s">
        <v>25759</v>
      </c>
      <c r="J733" s="216">
        <v>1.8</v>
      </c>
      <c r="K733" s="217" t="s">
        <v>25759</v>
      </c>
      <c r="L733" s="216">
        <v>2</v>
      </c>
      <c r="M733" s="217" t="s">
        <v>44</v>
      </c>
      <c r="N733" s="443">
        <f t="shared" ref="N733:N775" si="164">TRUNC((PRODUCT(F733:L733)),2)</f>
        <v>18.72</v>
      </c>
      <c r="O733" s="302"/>
      <c r="P733" s="408"/>
      <c r="Q733" s="409"/>
      <c r="R733" s="89"/>
      <c r="S733" s="302"/>
      <c r="T733" s="302"/>
      <c r="U733" s="302"/>
      <c r="V733" s="302"/>
      <c r="W733" s="302"/>
      <c r="X733" s="302"/>
      <c r="Y733" s="302"/>
      <c r="Z733" s="302"/>
      <c r="AA733" s="302"/>
    </row>
    <row r="734" spans="1:27" s="259" customFormat="1">
      <c r="A734" s="442"/>
      <c r="B734" s="12"/>
      <c r="C734" s="12"/>
      <c r="D734" s="260"/>
      <c r="E734" s="13"/>
      <c r="F734" s="169">
        <v>3</v>
      </c>
      <c r="G734" s="216" t="s">
        <v>25759</v>
      </c>
      <c r="H734" s="233"/>
      <c r="I734" s="217" t="s">
        <v>25759</v>
      </c>
      <c r="J734" s="216">
        <v>1.8</v>
      </c>
      <c r="K734" s="217" t="s">
        <v>25759</v>
      </c>
      <c r="L734" s="216">
        <v>2</v>
      </c>
      <c r="M734" s="217" t="s">
        <v>44</v>
      </c>
      <c r="N734" s="443">
        <f t="shared" si="164"/>
        <v>10.8</v>
      </c>
      <c r="O734" s="302"/>
      <c r="P734" s="408"/>
      <c r="Q734" s="409"/>
      <c r="R734" s="89"/>
      <c r="S734" s="302"/>
      <c r="T734" s="302"/>
      <c r="U734" s="302"/>
      <c r="V734" s="302"/>
      <c r="W734" s="302"/>
      <c r="X734" s="302"/>
      <c r="Y734" s="302"/>
      <c r="Z734" s="302"/>
      <c r="AA734" s="302"/>
    </row>
    <row r="735" spans="1:27" s="259" customFormat="1">
      <c r="A735" s="442"/>
      <c r="B735" s="12"/>
      <c r="C735" s="12"/>
      <c r="D735" s="260"/>
      <c r="E735" s="12"/>
      <c r="F735" s="124">
        <v>3.7</v>
      </c>
      <c r="G735" s="216" t="s">
        <v>25759</v>
      </c>
      <c r="H735" s="233"/>
      <c r="I735" s="217" t="s">
        <v>25759</v>
      </c>
      <c r="J735" s="216">
        <v>0.3</v>
      </c>
      <c r="K735" s="217" t="s">
        <v>25759</v>
      </c>
      <c r="L735" s="216">
        <v>2</v>
      </c>
      <c r="M735" s="217" t="s">
        <v>44</v>
      </c>
      <c r="N735" s="443">
        <f t="shared" si="164"/>
        <v>2.2200000000000002</v>
      </c>
      <c r="O735" s="302"/>
      <c r="P735" s="408"/>
      <c r="Q735" s="409"/>
      <c r="R735" s="89"/>
      <c r="S735" s="302"/>
      <c r="T735" s="302"/>
      <c r="U735" s="302"/>
      <c r="V735" s="302"/>
      <c r="W735" s="302"/>
      <c r="X735" s="302"/>
      <c r="Y735" s="302"/>
      <c r="Z735" s="302"/>
      <c r="AA735" s="302"/>
    </row>
    <row r="736" spans="1:27" s="259" customFormat="1">
      <c r="A736" s="442"/>
      <c r="B736" s="12"/>
      <c r="C736" s="12"/>
      <c r="D736" s="260" t="s">
        <v>25833</v>
      </c>
      <c r="E736" s="12"/>
      <c r="F736" s="124">
        <v>3.5</v>
      </c>
      <c r="G736" s="216" t="s">
        <v>25759</v>
      </c>
      <c r="H736" s="233"/>
      <c r="I736" s="217" t="s">
        <v>25759</v>
      </c>
      <c r="J736" s="216">
        <v>3.6</v>
      </c>
      <c r="K736" s="217" t="s">
        <v>25759</v>
      </c>
      <c r="L736" s="216">
        <v>1</v>
      </c>
      <c r="M736" s="217" t="s">
        <v>44</v>
      </c>
      <c r="N736" s="443">
        <f t="shared" si="164"/>
        <v>12.6</v>
      </c>
      <c r="O736" s="302"/>
      <c r="P736" s="408"/>
      <c r="Q736" s="409"/>
      <c r="R736" s="89"/>
      <c r="S736" s="302"/>
      <c r="T736" s="302"/>
      <c r="U736" s="302"/>
      <c r="V736" s="302"/>
      <c r="W736" s="302"/>
      <c r="X736" s="302"/>
      <c r="Y736" s="302"/>
      <c r="Z736" s="302"/>
      <c r="AA736" s="302"/>
    </row>
    <row r="737" spans="1:27" s="259" customFormat="1">
      <c r="A737" s="442"/>
      <c r="B737" s="12"/>
      <c r="C737" s="12"/>
      <c r="D737" s="260"/>
      <c r="E737" s="12"/>
      <c r="F737" s="124">
        <v>3.5</v>
      </c>
      <c r="G737" s="216" t="s">
        <v>25759</v>
      </c>
      <c r="H737" s="233"/>
      <c r="I737" s="217" t="s">
        <v>25759</v>
      </c>
      <c r="J737" s="216">
        <f>3.6-1.65</f>
        <v>1.95</v>
      </c>
      <c r="K737" s="217" t="s">
        <v>25759</v>
      </c>
      <c r="L737" s="216">
        <v>1</v>
      </c>
      <c r="M737" s="217" t="s">
        <v>44</v>
      </c>
      <c r="N737" s="443">
        <f t="shared" ref="N737" si="165">TRUNC((PRODUCT(F737:L737)),2)</f>
        <v>6.82</v>
      </c>
      <c r="O737" s="302"/>
      <c r="P737" s="408"/>
      <c r="Q737" s="409"/>
      <c r="R737" s="89"/>
      <c r="S737" s="302"/>
      <c r="T737" s="302"/>
      <c r="U737" s="302"/>
      <c r="V737" s="302"/>
      <c r="W737" s="302"/>
      <c r="X737" s="302"/>
      <c r="Y737" s="302"/>
      <c r="Z737" s="302"/>
      <c r="AA737" s="302"/>
    </row>
    <row r="738" spans="1:27" s="259" customFormat="1">
      <c r="A738" s="442"/>
      <c r="B738" s="12"/>
      <c r="C738" s="12"/>
      <c r="D738" s="260"/>
      <c r="E738" s="12"/>
      <c r="F738" s="124">
        <v>2</v>
      </c>
      <c r="G738" s="216" t="s">
        <v>25759</v>
      </c>
      <c r="H738" s="233"/>
      <c r="I738" s="217" t="s">
        <v>25759</v>
      </c>
      <c r="J738" s="216">
        <v>3.6</v>
      </c>
      <c r="K738" s="217" t="s">
        <v>25759</v>
      </c>
      <c r="L738" s="216">
        <v>1</v>
      </c>
      <c r="M738" s="217" t="s">
        <v>44</v>
      </c>
      <c r="N738" s="443">
        <f t="shared" si="164"/>
        <v>7.2</v>
      </c>
      <c r="O738" s="302"/>
      <c r="P738" s="408"/>
      <c r="Q738" s="409"/>
      <c r="R738" s="89"/>
      <c r="S738" s="302"/>
      <c r="T738" s="302"/>
      <c r="U738" s="302"/>
      <c r="V738" s="302"/>
      <c r="W738" s="302"/>
      <c r="X738" s="302"/>
      <c r="Y738" s="302"/>
      <c r="Z738" s="302"/>
      <c r="AA738" s="302"/>
    </row>
    <row r="739" spans="1:27" s="259" customFormat="1">
      <c r="A739" s="442"/>
      <c r="B739" s="12"/>
      <c r="C739" s="12"/>
      <c r="D739" s="260"/>
      <c r="E739" s="12"/>
      <c r="F739" s="124">
        <v>2</v>
      </c>
      <c r="G739" s="216" t="s">
        <v>25759</v>
      </c>
      <c r="H739" s="233"/>
      <c r="I739" s="217" t="s">
        <v>25759</v>
      </c>
      <c r="J739" s="216">
        <f>3.6-1.65</f>
        <v>1.95</v>
      </c>
      <c r="K739" s="217" t="s">
        <v>25759</v>
      </c>
      <c r="L739" s="216">
        <v>1</v>
      </c>
      <c r="M739" s="217" t="s">
        <v>44</v>
      </c>
      <c r="N739" s="443">
        <f t="shared" ref="N739" si="166">TRUNC((PRODUCT(F739:L739)),2)</f>
        <v>3.9</v>
      </c>
      <c r="O739" s="302"/>
      <c r="P739" s="408"/>
      <c r="Q739" s="409"/>
      <c r="R739" s="89"/>
      <c r="S739" s="302"/>
      <c r="T739" s="302"/>
      <c r="U739" s="302"/>
      <c r="V739" s="302"/>
      <c r="W739" s="302"/>
      <c r="X739" s="302"/>
      <c r="Y739" s="302"/>
      <c r="Z739" s="302"/>
      <c r="AA739" s="302"/>
    </row>
    <row r="740" spans="1:27" s="259" customFormat="1">
      <c r="A740" s="442"/>
      <c r="B740" s="12"/>
      <c r="C740" s="12"/>
      <c r="D740" s="262" t="s">
        <v>25850</v>
      </c>
      <c r="E740" s="244"/>
      <c r="F740" s="268">
        <v>2</v>
      </c>
      <c r="G740" s="246" t="s">
        <v>25759</v>
      </c>
      <c r="H740" s="249"/>
      <c r="I740" s="248" t="s">
        <v>25759</v>
      </c>
      <c r="J740" s="246">
        <v>2.1</v>
      </c>
      <c r="K740" s="248" t="s">
        <v>25759</v>
      </c>
      <c r="L740" s="246">
        <v>-1</v>
      </c>
      <c r="M740" s="248" t="s">
        <v>44</v>
      </c>
      <c r="N740" s="449">
        <f t="shared" si="164"/>
        <v>-4.2</v>
      </c>
      <c r="O740" s="302"/>
      <c r="P740" s="408"/>
      <c r="Q740" s="409"/>
      <c r="R740" s="89"/>
      <c r="S740" s="302"/>
      <c r="T740" s="302"/>
      <c r="U740" s="302"/>
      <c r="V740" s="302"/>
      <c r="W740" s="302"/>
      <c r="X740" s="302"/>
      <c r="Y740" s="302"/>
      <c r="Z740" s="302"/>
      <c r="AA740" s="302"/>
    </row>
    <row r="741" spans="1:27" s="259" customFormat="1">
      <c r="A741" s="442"/>
      <c r="B741" s="12"/>
      <c r="C741" s="12"/>
      <c r="D741" s="262"/>
      <c r="E741" s="244"/>
      <c r="F741" s="268">
        <v>2</v>
      </c>
      <c r="G741" s="246" t="s">
        <v>25759</v>
      </c>
      <c r="H741" s="249"/>
      <c r="I741" s="248" t="s">
        <v>25759</v>
      </c>
      <c r="J741" s="246">
        <f>2.1-1.65</f>
        <v>0.45</v>
      </c>
      <c r="K741" s="248" t="s">
        <v>25759</v>
      </c>
      <c r="L741" s="246">
        <v>-1</v>
      </c>
      <c r="M741" s="248" t="s">
        <v>44</v>
      </c>
      <c r="N741" s="449">
        <f t="shared" ref="N741" si="167">TRUNC((PRODUCT(F741:L741)),2)</f>
        <v>-0.9</v>
      </c>
      <c r="O741" s="302"/>
      <c r="P741" s="408"/>
      <c r="Q741" s="409"/>
      <c r="R741" s="89"/>
      <c r="S741" s="302"/>
      <c r="T741" s="302"/>
      <c r="U741" s="302"/>
      <c r="V741" s="302"/>
      <c r="W741" s="302"/>
      <c r="X741" s="302"/>
      <c r="Y741" s="302"/>
      <c r="Z741" s="302"/>
      <c r="AA741" s="302"/>
    </row>
    <row r="742" spans="1:27" s="259" customFormat="1">
      <c r="A742" s="442"/>
      <c r="B742" s="12"/>
      <c r="C742" s="12"/>
      <c r="D742" s="262" t="s">
        <v>25851</v>
      </c>
      <c r="E742" s="244"/>
      <c r="F742" s="268">
        <v>1.05</v>
      </c>
      <c r="G742" s="246" t="s">
        <v>25759</v>
      </c>
      <c r="H742" s="249"/>
      <c r="I742" s="248" t="s">
        <v>25759</v>
      </c>
      <c r="J742" s="246">
        <v>1.9</v>
      </c>
      <c r="K742" s="248" t="s">
        <v>25759</v>
      </c>
      <c r="L742" s="246">
        <v>-1</v>
      </c>
      <c r="M742" s="248" t="s">
        <v>44</v>
      </c>
      <c r="N742" s="449">
        <f t="shared" si="164"/>
        <v>-1.99</v>
      </c>
      <c r="O742" s="302"/>
      <c r="P742" s="408"/>
      <c r="Q742" s="409"/>
      <c r="R742" s="89"/>
      <c r="S742" s="302"/>
      <c r="T742" s="302"/>
      <c r="U742" s="302"/>
      <c r="V742" s="302"/>
      <c r="W742" s="302"/>
      <c r="X742" s="302"/>
      <c r="Y742" s="302"/>
      <c r="Z742" s="302"/>
      <c r="AA742" s="302"/>
    </row>
    <row r="743" spans="1:27" s="259" customFormat="1">
      <c r="A743" s="442"/>
      <c r="B743" s="12"/>
      <c r="C743" s="12"/>
      <c r="D743" s="262"/>
      <c r="E743" s="244"/>
      <c r="F743" s="268">
        <v>1.05</v>
      </c>
      <c r="G743" s="246" t="s">
        <v>25759</v>
      </c>
      <c r="H743" s="249"/>
      <c r="I743" s="248" t="s">
        <v>25759</v>
      </c>
      <c r="J743" s="246">
        <f>2.1-1.65</f>
        <v>0.45</v>
      </c>
      <c r="K743" s="248" t="s">
        <v>25759</v>
      </c>
      <c r="L743" s="246">
        <v>-1</v>
      </c>
      <c r="M743" s="248" t="s">
        <v>44</v>
      </c>
      <c r="N743" s="449">
        <f t="shared" ref="N743" si="168">TRUNC((PRODUCT(F743:L743)),2)</f>
        <v>-0.47</v>
      </c>
      <c r="O743" s="302"/>
      <c r="P743" s="408"/>
      <c r="Q743" s="409"/>
      <c r="R743" s="89"/>
      <c r="S743" s="302"/>
      <c r="T743" s="302"/>
      <c r="U743" s="302"/>
      <c r="V743" s="302"/>
      <c r="W743" s="302"/>
      <c r="X743" s="302"/>
      <c r="Y743" s="302"/>
      <c r="Z743" s="302"/>
      <c r="AA743" s="302"/>
    </row>
    <row r="744" spans="1:27" s="259" customFormat="1">
      <c r="A744" s="442"/>
      <c r="B744" s="12"/>
      <c r="C744" s="12"/>
      <c r="D744" s="262"/>
      <c r="E744" s="244"/>
      <c r="F744" s="268">
        <v>1.7</v>
      </c>
      <c r="G744" s="246" t="s">
        <v>25759</v>
      </c>
      <c r="H744" s="249"/>
      <c r="I744" s="248" t="s">
        <v>25759</v>
      </c>
      <c r="J744" s="246">
        <v>1.9</v>
      </c>
      <c r="K744" s="248" t="s">
        <v>25759</v>
      </c>
      <c r="L744" s="246">
        <v>-1</v>
      </c>
      <c r="M744" s="248" t="s">
        <v>44</v>
      </c>
      <c r="N744" s="449">
        <f t="shared" si="164"/>
        <v>-3.23</v>
      </c>
      <c r="O744" s="302"/>
      <c r="P744" s="408"/>
      <c r="Q744" s="409"/>
      <c r="R744" s="89"/>
      <c r="S744" s="302"/>
      <c r="T744" s="302"/>
      <c r="U744" s="302"/>
      <c r="V744" s="302"/>
      <c r="W744" s="302"/>
      <c r="X744" s="302"/>
      <c r="Y744" s="302"/>
      <c r="Z744" s="302"/>
      <c r="AA744" s="302"/>
    </row>
    <row r="745" spans="1:27" s="259" customFormat="1">
      <c r="A745" s="442"/>
      <c r="B745" s="12"/>
      <c r="C745" s="12"/>
      <c r="D745" s="262"/>
      <c r="E745" s="244"/>
      <c r="F745" s="268">
        <v>1.7</v>
      </c>
      <c r="G745" s="246" t="s">
        <v>25759</v>
      </c>
      <c r="H745" s="249"/>
      <c r="I745" s="248" t="s">
        <v>25759</v>
      </c>
      <c r="J745" s="246">
        <f>2.1-1.65</f>
        <v>0.45</v>
      </c>
      <c r="K745" s="248" t="s">
        <v>25759</v>
      </c>
      <c r="L745" s="246">
        <v>-1</v>
      </c>
      <c r="M745" s="248" t="s">
        <v>44</v>
      </c>
      <c r="N745" s="449">
        <f t="shared" ref="N745" si="169">TRUNC((PRODUCT(F745:L745)),2)</f>
        <v>-0.76</v>
      </c>
      <c r="O745" s="302"/>
      <c r="P745" s="408"/>
      <c r="Q745" s="409"/>
      <c r="R745" s="89"/>
      <c r="S745" s="302"/>
      <c r="T745" s="302"/>
      <c r="U745" s="302"/>
      <c r="V745" s="302"/>
      <c r="W745" s="302"/>
      <c r="X745" s="302"/>
      <c r="Y745" s="302"/>
      <c r="Z745" s="302"/>
      <c r="AA745" s="302"/>
    </row>
    <row r="746" spans="1:27" s="259" customFormat="1">
      <c r="A746" s="442"/>
      <c r="B746" s="12"/>
      <c r="C746" s="12"/>
      <c r="D746" s="271" t="s">
        <v>25842</v>
      </c>
      <c r="E746" s="12"/>
      <c r="F746" s="124">
        <v>4.7699999999999996</v>
      </c>
      <c r="G746" s="216" t="s">
        <v>25759</v>
      </c>
      <c r="H746" s="233"/>
      <c r="I746" s="217" t="s">
        <v>25759</v>
      </c>
      <c r="J746" s="216">
        <f>3.6</f>
        <v>3.6</v>
      </c>
      <c r="K746" s="217" t="s">
        <v>25759</v>
      </c>
      <c r="L746" s="216">
        <v>1</v>
      </c>
      <c r="M746" s="217" t="s">
        <v>44</v>
      </c>
      <c r="N746" s="443">
        <f t="shared" si="164"/>
        <v>17.170000000000002</v>
      </c>
      <c r="O746" s="302"/>
      <c r="P746" s="408"/>
      <c r="Q746" s="409"/>
      <c r="R746" s="89"/>
      <c r="S746" s="302"/>
      <c r="T746" s="302"/>
      <c r="U746" s="302"/>
      <c r="V746" s="302"/>
      <c r="W746" s="302"/>
      <c r="X746" s="302"/>
      <c r="Y746" s="302"/>
      <c r="Z746" s="302"/>
      <c r="AA746" s="302"/>
    </row>
    <row r="747" spans="1:27" s="259" customFormat="1">
      <c r="A747" s="442"/>
      <c r="B747" s="12"/>
      <c r="C747" s="12"/>
      <c r="D747" s="260"/>
      <c r="E747" s="12"/>
      <c r="F747" s="124">
        <v>4.7699999999999996</v>
      </c>
      <c r="G747" s="216" t="s">
        <v>25759</v>
      </c>
      <c r="H747" s="233"/>
      <c r="I747" s="217" t="s">
        <v>25759</v>
      </c>
      <c r="J747" s="216">
        <f>3.6-1.65</f>
        <v>1.95</v>
      </c>
      <c r="K747" s="217" t="s">
        <v>25759</v>
      </c>
      <c r="L747" s="216">
        <v>3</v>
      </c>
      <c r="M747" s="217" t="s">
        <v>44</v>
      </c>
      <c r="N747" s="443">
        <f t="shared" ref="N747" si="170">TRUNC((PRODUCT(F747:L747)),2)</f>
        <v>27.9</v>
      </c>
      <c r="O747" s="302"/>
      <c r="P747" s="408"/>
      <c r="Q747" s="409"/>
      <c r="R747" s="89"/>
      <c r="S747" s="302"/>
      <c r="T747" s="302"/>
      <c r="U747" s="302"/>
      <c r="V747" s="302"/>
      <c r="W747" s="302"/>
      <c r="X747" s="302"/>
      <c r="Y747" s="302"/>
      <c r="Z747" s="302"/>
      <c r="AA747" s="302"/>
    </row>
    <row r="748" spans="1:27" s="259" customFormat="1">
      <c r="A748" s="442"/>
      <c r="B748" s="12"/>
      <c r="C748" s="12"/>
      <c r="D748" s="260"/>
      <c r="E748" s="12"/>
      <c r="F748" s="124">
        <v>2.2000000000000002</v>
      </c>
      <c r="G748" s="216" t="s">
        <v>25759</v>
      </c>
      <c r="H748" s="233"/>
      <c r="I748" s="217" t="s">
        <v>25759</v>
      </c>
      <c r="J748" s="216">
        <f>3.6-1.65</f>
        <v>1.95</v>
      </c>
      <c r="K748" s="217" t="s">
        <v>25759</v>
      </c>
      <c r="L748" s="216">
        <v>2</v>
      </c>
      <c r="M748" s="217" t="s">
        <v>44</v>
      </c>
      <c r="N748" s="443">
        <f t="shared" si="164"/>
        <v>8.58</v>
      </c>
      <c r="O748" s="302"/>
      <c r="P748" s="408"/>
      <c r="Q748" s="409"/>
      <c r="R748" s="89"/>
      <c r="S748" s="302"/>
      <c r="T748" s="302"/>
      <c r="U748" s="302"/>
      <c r="V748" s="302"/>
      <c r="W748" s="302"/>
      <c r="X748" s="302"/>
      <c r="Y748" s="302"/>
      <c r="Z748" s="302"/>
      <c r="AA748" s="302"/>
    </row>
    <row r="749" spans="1:27" s="259" customFormat="1">
      <c r="A749" s="442"/>
      <c r="B749" s="12"/>
      <c r="C749" s="12"/>
      <c r="D749" s="260"/>
      <c r="E749" s="12"/>
      <c r="F749" s="124">
        <v>3.35</v>
      </c>
      <c r="G749" s="216" t="s">
        <v>25759</v>
      </c>
      <c r="H749" s="233"/>
      <c r="I749" s="217" t="s">
        <v>25759</v>
      </c>
      <c r="J749" s="216">
        <f>3.6</f>
        <v>3.6</v>
      </c>
      <c r="K749" s="217" t="s">
        <v>25759</v>
      </c>
      <c r="L749" s="216">
        <v>1</v>
      </c>
      <c r="M749" s="217" t="s">
        <v>44</v>
      </c>
      <c r="N749" s="443">
        <f t="shared" si="164"/>
        <v>12.06</v>
      </c>
      <c r="O749" s="302"/>
      <c r="P749" s="408"/>
      <c r="Q749" s="409"/>
      <c r="R749" s="89"/>
      <c r="S749" s="302"/>
      <c r="T749" s="302"/>
      <c r="U749" s="302"/>
      <c r="V749" s="302"/>
      <c r="W749" s="302"/>
      <c r="X749" s="302"/>
      <c r="Y749" s="302"/>
      <c r="Z749" s="302"/>
      <c r="AA749" s="302"/>
    </row>
    <row r="750" spans="1:27" s="259" customFormat="1">
      <c r="A750" s="442"/>
      <c r="B750" s="12"/>
      <c r="C750" s="12"/>
      <c r="D750" s="260"/>
      <c r="E750" s="12"/>
      <c r="F750" s="124">
        <v>3.35</v>
      </c>
      <c r="G750" s="216" t="s">
        <v>25759</v>
      </c>
      <c r="H750" s="233"/>
      <c r="I750" s="217" t="s">
        <v>25759</v>
      </c>
      <c r="J750" s="216">
        <f>3.6-1.65</f>
        <v>1.95</v>
      </c>
      <c r="K750" s="217" t="s">
        <v>25759</v>
      </c>
      <c r="L750" s="216">
        <v>1</v>
      </c>
      <c r="M750" s="217" t="s">
        <v>44</v>
      </c>
      <c r="N750" s="443">
        <f t="shared" ref="N750" si="171">TRUNC((PRODUCT(F750:L750)),2)</f>
        <v>6.53</v>
      </c>
      <c r="O750" s="302"/>
      <c r="P750" s="408"/>
      <c r="Q750" s="409"/>
      <c r="R750" s="89"/>
      <c r="S750" s="302"/>
      <c r="T750" s="302"/>
      <c r="U750" s="302"/>
      <c r="V750" s="302"/>
      <c r="W750" s="302"/>
      <c r="X750" s="302"/>
      <c r="Y750" s="302"/>
      <c r="Z750" s="302"/>
      <c r="AA750" s="302"/>
    </row>
    <row r="751" spans="1:27" s="259" customFormat="1">
      <c r="A751" s="442"/>
      <c r="B751" s="12"/>
      <c r="C751" s="12"/>
      <c r="D751" s="262" t="s">
        <v>25852</v>
      </c>
      <c r="E751" s="244"/>
      <c r="F751" s="268">
        <v>0.8</v>
      </c>
      <c r="G751" s="246" t="s">
        <v>25759</v>
      </c>
      <c r="H751" s="249"/>
      <c r="I751" s="248" t="s">
        <v>25759</v>
      </c>
      <c r="J751" s="246">
        <f>2.1-1.65</f>
        <v>0.45</v>
      </c>
      <c r="K751" s="248" t="s">
        <v>25759</v>
      </c>
      <c r="L751" s="246">
        <v>-2</v>
      </c>
      <c r="M751" s="248" t="s">
        <v>44</v>
      </c>
      <c r="N751" s="449">
        <f t="shared" si="164"/>
        <v>-0.72</v>
      </c>
      <c r="O751" s="302"/>
      <c r="P751" s="408"/>
      <c r="Q751" s="409"/>
      <c r="R751" s="89"/>
      <c r="S751" s="302"/>
      <c r="T751" s="302"/>
      <c r="U751" s="302"/>
      <c r="V751" s="302"/>
      <c r="W751" s="302"/>
      <c r="X751" s="302"/>
      <c r="Y751" s="302"/>
      <c r="Z751" s="302"/>
      <c r="AA751" s="302"/>
    </row>
    <row r="752" spans="1:27" s="259" customFormat="1">
      <c r="A752" s="442"/>
      <c r="B752" s="12"/>
      <c r="C752" s="12"/>
      <c r="D752" s="262"/>
      <c r="E752" s="244"/>
      <c r="F752" s="268">
        <v>1</v>
      </c>
      <c r="G752" s="246" t="s">
        <v>25759</v>
      </c>
      <c r="H752" s="249"/>
      <c r="I752" s="246" t="s">
        <v>25759</v>
      </c>
      <c r="J752" s="246">
        <v>2.1</v>
      </c>
      <c r="K752" s="246" t="s">
        <v>25759</v>
      </c>
      <c r="L752" s="246">
        <v>-1</v>
      </c>
      <c r="M752" s="248" t="s">
        <v>44</v>
      </c>
      <c r="N752" s="449">
        <f t="shared" si="164"/>
        <v>-2.1</v>
      </c>
      <c r="O752" s="302"/>
      <c r="P752" s="408"/>
      <c r="Q752" s="409"/>
      <c r="R752" s="89"/>
      <c r="S752" s="302"/>
      <c r="T752" s="302"/>
      <c r="U752" s="302"/>
      <c r="V752" s="302"/>
      <c r="W752" s="302"/>
      <c r="X752" s="302"/>
      <c r="Y752" s="302"/>
      <c r="Z752" s="302"/>
      <c r="AA752" s="302"/>
    </row>
    <row r="753" spans="1:27" s="259" customFormat="1">
      <c r="A753" s="442"/>
      <c r="B753" s="12"/>
      <c r="C753" s="12"/>
      <c r="D753" s="262"/>
      <c r="E753" s="244"/>
      <c r="F753" s="268">
        <v>1</v>
      </c>
      <c r="G753" s="246" t="s">
        <v>25759</v>
      </c>
      <c r="H753" s="249"/>
      <c r="I753" s="246" t="s">
        <v>25759</v>
      </c>
      <c r="J753" s="246">
        <f>2.1-1.65</f>
        <v>0.45</v>
      </c>
      <c r="K753" s="246" t="s">
        <v>25759</v>
      </c>
      <c r="L753" s="246">
        <v>-1</v>
      </c>
      <c r="M753" s="248" t="s">
        <v>44</v>
      </c>
      <c r="N753" s="449">
        <f t="shared" ref="N753" si="172">TRUNC((PRODUCT(F753:L753)),2)</f>
        <v>-0.45</v>
      </c>
      <c r="O753" s="302"/>
      <c r="P753" s="408"/>
      <c r="Q753" s="409"/>
      <c r="R753" s="89"/>
      <c r="S753" s="302"/>
      <c r="T753" s="302"/>
      <c r="U753" s="302"/>
      <c r="V753" s="302"/>
      <c r="W753" s="302"/>
      <c r="X753" s="302"/>
      <c r="Y753" s="302"/>
      <c r="Z753" s="302"/>
      <c r="AA753" s="302"/>
    </row>
    <row r="754" spans="1:27" s="259" customFormat="1">
      <c r="A754" s="442"/>
      <c r="B754" s="12"/>
      <c r="C754" s="12"/>
      <c r="D754" s="262" t="s">
        <v>25853</v>
      </c>
      <c r="E754" s="244"/>
      <c r="F754" s="268">
        <v>1.93</v>
      </c>
      <c r="G754" s="246" t="s">
        <v>25759</v>
      </c>
      <c r="H754" s="249"/>
      <c r="I754" s="248" t="s">
        <v>25759</v>
      </c>
      <c r="J754" s="246">
        <v>1</v>
      </c>
      <c r="K754" s="248" t="s">
        <v>25759</v>
      </c>
      <c r="L754" s="246">
        <v>-1</v>
      </c>
      <c r="M754" s="248" t="s">
        <v>44</v>
      </c>
      <c r="N754" s="449">
        <f t="shared" si="164"/>
        <v>-1.93</v>
      </c>
      <c r="O754" s="302"/>
      <c r="P754" s="408"/>
      <c r="Q754" s="409"/>
      <c r="R754" s="89"/>
      <c r="S754" s="302"/>
      <c r="T754" s="302"/>
      <c r="U754" s="302"/>
      <c r="V754" s="302"/>
      <c r="W754" s="302"/>
      <c r="X754" s="302"/>
      <c r="Y754" s="302"/>
      <c r="Z754" s="302"/>
      <c r="AA754" s="302"/>
    </row>
    <row r="755" spans="1:27" s="259" customFormat="1">
      <c r="A755" s="442"/>
      <c r="B755" s="12"/>
      <c r="C755" s="12"/>
      <c r="D755" s="262"/>
      <c r="E755" s="244"/>
      <c r="F755" s="268">
        <v>1.93</v>
      </c>
      <c r="G755" s="246" t="s">
        <v>25759</v>
      </c>
      <c r="H755" s="249"/>
      <c r="I755" s="248" t="s">
        <v>25759</v>
      </c>
      <c r="J755" s="246">
        <f>2.1-1.65</f>
        <v>0.45</v>
      </c>
      <c r="K755" s="248" t="s">
        <v>25759</v>
      </c>
      <c r="L755" s="246">
        <v>-1</v>
      </c>
      <c r="M755" s="248" t="s">
        <v>44</v>
      </c>
      <c r="N755" s="449">
        <f t="shared" ref="N755:N756" si="173">TRUNC((PRODUCT(F755:L755)),2)</f>
        <v>-0.86</v>
      </c>
      <c r="O755" s="302"/>
      <c r="P755" s="408"/>
      <c r="Q755" s="409"/>
      <c r="R755" s="89"/>
      <c r="S755" s="302"/>
      <c r="T755" s="302"/>
      <c r="U755" s="302"/>
      <c r="V755" s="302"/>
      <c r="W755" s="302"/>
      <c r="X755" s="302"/>
      <c r="Y755" s="302"/>
      <c r="Z755" s="302"/>
      <c r="AA755" s="302"/>
    </row>
    <row r="756" spans="1:27" s="280" customFormat="1">
      <c r="A756" s="442"/>
      <c r="B756" s="12"/>
      <c r="C756" s="12"/>
      <c r="D756" s="262" t="s">
        <v>25896</v>
      </c>
      <c r="E756" s="244"/>
      <c r="F756" s="268">
        <v>1</v>
      </c>
      <c r="G756" s="246" t="s">
        <v>25759</v>
      </c>
      <c r="H756" s="249"/>
      <c r="I756" s="246" t="s">
        <v>25759</v>
      </c>
      <c r="J756" s="246">
        <f>2.1-1.65</f>
        <v>0.45</v>
      </c>
      <c r="K756" s="246" t="s">
        <v>25759</v>
      </c>
      <c r="L756" s="246">
        <v>-1</v>
      </c>
      <c r="M756" s="248" t="s">
        <v>44</v>
      </c>
      <c r="N756" s="449">
        <f t="shared" si="173"/>
        <v>-0.45</v>
      </c>
      <c r="O756" s="302"/>
      <c r="P756" s="408"/>
      <c r="Q756" s="409"/>
      <c r="R756" s="89"/>
      <c r="S756" s="302"/>
      <c r="T756" s="302"/>
      <c r="U756" s="302"/>
      <c r="V756" s="302"/>
      <c r="W756" s="302"/>
      <c r="X756" s="302"/>
      <c r="Y756" s="302"/>
      <c r="Z756" s="302"/>
      <c r="AA756" s="302"/>
    </row>
    <row r="757" spans="1:27" s="280" customFormat="1">
      <c r="A757" s="442"/>
      <c r="B757" s="12"/>
      <c r="C757" s="12"/>
      <c r="D757" s="262"/>
      <c r="E757" s="244"/>
      <c r="F757" s="268">
        <v>1</v>
      </c>
      <c r="G757" s="246" t="s">
        <v>25759</v>
      </c>
      <c r="H757" s="249"/>
      <c r="I757" s="246" t="s">
        <v>25759</v>
      </c>
      <c r="J757" s="246">
        <v>1</v>
      </c>
      <c r="K757" s="246" t="s">
        <v>25759</v>
      </c>
      <c r="L757" s="246">
        <v>-1</v>
      </c>
      <c r="M757" s="248" t="s">
        <v>44</v>
      </c>
      <c r="N757" s="449">
        <f t="shared" ref="N757" si="174">TRUNC((PRODUCT(F757:L757)),2)</f>
        <v>-1</v>
      </c>
      <c r="O757" s="302"/>
      <c r="P757" s="408"/>
      <c r="Q757" s="409"/>
      <c r="R757" s="89"/>
      <c r="S757" s="302"/>
      <c r="T757" s="302"/>
      <c r="U757" s="302"/>
      <c r="V757" s="302"/>
      <c r="W757" s="302"/>
      <c r="X757" s="302"/>
      <c r="Y757" s="302"/>
      <c r="Z757" s="302"/>
      <c r="AA757" s="302"/>
    </row>
    <row r="758" spans="1:27" s="259" customFormat="1">
      <c r="A758" s="442"/>
      <c r="B758" s="12"/>
      <c r="C758" s="12"/>
      <c r="D758" s="260" t="s">
        <v>25769</v>
      </c>
      <c r="E758" s="12"/>
      <c r="F758" s="124">
        <v>3.41</v>
      </c>
      <c r="G758" s="216" t="s">
        <v>25759</v>
      </c>
      <c r="H758" s="233"/>
      <c r="I758" s="217" t="s">
        <v>25759</v>
      </c>
      <c r="J758" s="216">
        <f>3-1.65</f>
        <v>1.35</v>
      </c>
      <c r="K758" s="217" t="s">
        <v>25759</v>
      </c>
      <c r="L758" s="216">
        <v>2</v>
      </c>
      <c r="M758" s="217" t="s">
        <v>44</v>
      </c>
      <c r="N758" s="443">
        <f t="shared" si="164"/>
        <v>9.1999999999999993</v>
      </c>
      <c r="O758" s="302"/>
      <c r="P758" s="408"/>
      <c r="Q758" s="409"/>
      <c r="R758" s="89"/>
      <c r="S758" s="302"/>
      <c r="T758" s="302"/>
      <c r="U758" s="302"/>
      <c r="V758" s="302"/>
      <c r="W758" s="302"/>
      <c r="X758" s="302"/>
      <c r="Y758" s="302"/>
      <c r="Z758" s="302"/>
      <c r="AA758" s="302"/>
    </row>
    <row r="759" spans="1:27" s="259" customFormat="1">
      <c r="A759" s="442"/>
      <c r="B759" s="12"/>
      <c r="C759" s="12"/>
      <c r="D759" s="260" t="s">
        <v>25835</v>
      </c>
      <c r="E759" s="12"/>
      <c r="F759" s="124">
        <v>4.47</v>
      </c>
      <c r="G759" s="216" t="s">
        <v>25759</v>
      </c>
      <c r="H759" s="233"/>
      <c r="I759" s="217" t="s">
        <v>25759</v>
      </c>
      <c r="J759" s="216">
        <f>3-2.6</f>
        <v>0.4</v>
      </c>
      <c r="K759" s="217" t="s">
        <v>25759</v>
      </c>
      <c r="L759" s="216">
        <v>2</v>
      </c>
      <c r="M759" s="217" t="s">
        <v>44</v>
      </c>
      <c r="N759" s="443">
        <f t="shared" si="164"/>
        <v>3.57</v>
      </c>
      <c r="O759" s="302"/>
      <c r="P759" s="408"/>
      <c r="Q759" s="409"/>
      <c r="R759" s="89"/>
      <c r="S759" s="302"/>
      <c r="T759" s="302"/>
      <c r="U759" s="302"/>
      <c r="V759" s="302"/>
      <c r="W759" s="302"/>
      <c r="X759" s="302"/>
      <c r="Y759" s="302"/>
      <c r="Z759" s="302"/>
      <c r="AA759" s="302"/>
    </row>
    <row r="760" spans="1:27" s="259" customFormat="1">
      <c r="A760" s="442"/>
      <c r="B760" s="12"/>
      <c r="C760" s="12"/>
      <c r="D760" s="260"/>
      <c r="E760" s="12"/>
      <c r="F760" s="124">
        <v>1.64</v>
      </c>
      <c r="G760" s="216" t="s">
        <v>25759</v>
      </c>
      <c r="H760" s="233"/>
      <c r="I760" s="217" t="s">
        <v>25759</v>
      </c>
      <c r="J760" s="216">
        <f>3-2.6</f>
        <v>0.4</v>
      </c>
      <c r="K760" s="217" t="s">
        <v>25759</v>
      </c>
      <c r="L760" s="216">
        <f>2*2</f>
        <v>4</v>
      </c>
      <c r="M760" s="217" t="s">
        <v>44</v>
      </c>
      <c r="N760" s="443">
        <f t="shared" si="164"/>
        <v>2.62</v>
      </c>
      <c r="O760" s="302"/>
      <c r="P760" s="408"/>
      <c r="Q760" s="409"/>
      <c r="R760" s="89"/>
      <c r="S760" s="302"/>
      <c r="T760" s="302"/>
      <c r="U760" s="302"/>
      <c r="V760" s="302"/>
      <c r="W760" s="302"/>
      <c r="X760" s="302"/>
      <c r="Y760" s="302"/>
      <c r="Z760" s="302"/>
      <c r="AA760" s="302"/>
    </row>
    <row r="761" spans="1:27" s="259" customFormat="1">
      <c r="A761" s="442"/>
      <c r="B761" s="12"/>
      <c r="C761" s="12"/>
      <c r="D761" s="260" t="s">
        <v>25854</v>
      </c>
      <c r="E761" s="12"/>
      <c r="F761" s="124">
        <v>0.8</v>
      </c>
      <c r="G761" s="216" t="s">
        <v>25759</v>
      </c>
      <c r="H761" s="233"/>
      <c r="I761" s="217" t="s">
        <v>25759</v>
      </c>
      <c r="J761" s="216">
        <f>2.1-1.65</f>
        <v>0.45</v>
      </c>
      <c r="K761" s="217" t="s">
        <v>25759</v>
      </c>
      <c r="L761" s="216">
        <v>2</v>
      </c>
      <c r="M761" s="217" t="s">
        <v>44</v>
      </c>
      <c r="N761" s="443">
        <f t="shared" ref="N761" si="175">TRUNC((PRODUCT(F761:L761)),2)</f>
        <v>0.72</v>
      </c>
      <c r="O761" s="302"/>
      <c r="P761" s="408"/>
      <c r="Q761" s="409"/>
      <c r="R761" s="89"/>
      <c r="S761" s="302"/>
      <c r="T761" s="302"/>
      <c r="U761" s="302"/>
      <c r="V761" s="302"/>
      <c r="W761" s="302"/>
      <c r="X761" s="302"/>
      <c r="Y761" s="302"/>
      <c r="Z761" s="302"/>
      <c r="AA761" s="302"/>
    </row>
    <row r="762" spans="1:27" s="259" customFormat="1">
      <c r="A762" s="442"/>
      <c r="B762" s="12"/>
      <c r="C762" s="12"/>
      <c r="D762" s="260" t="s">
        <v>25836</v>
      </c>
      <c r="E762" s="12"/>
      <c r="F762" s="124">
        <v>2.7</v>
      </c>
      <c r="G762" s="216" t="s">
        <v>25759</v>
      </c>
      <c r="H762" s="233"/>
      <c r="I762" s="217" t="s">
        <v>25759</v>
      </c>
      <c r="J762" s="216">
        <f>3-2.6</f>
        <v>0.4</v>
      </c>
      <c r="K762" s="217" t="s">
        <v>25759</v>
      </c>
      <c r="L762" s="216">
        <v>3</v>
      </c>
      <c r="M762" s="217" t="s">
        <v>44</v>
      </c>
      <c r="N762" s="443">
        <f t="shared" si="164"/>
        <v>3.24</v>
      </c>
      <c r="O762" s="302"/>
      <c r="P762" s="408"/>
      <c r="Q762" s="409"/>
      <c r="R762" s="89"/>
      <c r="S762" s="302"/>
      <c r="T762" s="302"/>
      <c r="U762" s="302"/>
      <c r="V762" s="302"/>
      <c r="W762" s="302"/>
      <c r="X762" s="302"/>
      <c r="Y762" s="302"/>
      <c r="Z762" s="302"/>
      <c r="AA762" s="302"/>
    </row>
    <row r="763" spans="1:27" s="259" customFormat="1">
      <c r="A763" s="442"/>
      <c r="B763" s="12"/>
      <c r="C763" s="12"/>
      <c r="D763" s="260"/>
      <c r="E763" s="12"/>
      <c r="F763" s="124">
        <v>2.7</v>
      </c>
      <c r="G763" s="216" t="s">
        <v>25759</v>
      </c>
      <c r="H763" s="233"/>
      <c r="I763" s="217" t="s">
        <v>25759</v>
      </c>
      <c r="J763" s="216">
        <f>3-1.65</f>
        <v>1.35</v>
      </c>
      <c r="K763" s="217" t="s">
        <v>25759</v>
      </c>
      <c r="L763" s="216">
        <v>1</v>
      </c>
      <c r="M763" s="217" t="s">
        <v>44</v>
      </c>
      <c r="N763" s="443">
        <f t="shared" ref="N763" si="176">TRUNC((PRODUCT(F763:L763)),2)</f>
        <v>3.64</v>
      </c>
      <c r="O763" s="302"/>
      <c r="P763" s="408"/>
      <c r="Q763" s="409"/>
      <c r="R763" s="89"/>
      <c r="S763" s="302"/>
      <c r="T763" s="302"/>
      <c r="U763" s="302"/>
      <c r="V763" s="302"/>
      <c r="W763" s="302"/>
      <c r="X763" s="302"/>
      <c r="Y763" s="302"/>
      <c r="Z763" s="302"/>
      <c r="AA763" s="302"/>
    </row>
    <row r="764" spans="1:27" s="259" customFormat="1">
      <c r="A764" s="442"/>
      <c r="B764" s="12"/>
      <c r="C764" s="12"/>
      <c r="D764" s="260"/>
      <c r="E764" s="12"/>
      <c r="F764" s="124">
        <v>1.2</v>
      </c>
      <c r="G764" s="216" t="s">
        <v>25759</v>
      </c>
      <c r="H764" s="231"/>
      <c r="I764" s="217" t="s">
        <v>25759</v>
      </c>
      <c r="J764" s="216">
        <f>3-2.6</f>
        <v>0.4</v>
      </c>
      <c r="K764" s="217" t="s">
        <v>25759</v>
      </c>
      <c r="L764" s="216">
        <v>2</v>
      </c>
      <c r="M764" s="217" t="s">
        <v>44</v>
      </c>
      <c r="N764" s="443">
        <f t="shared" si="164"/>
        <v>0.96</v>
      </c>
      <c r="O764" s="302"/>
      <c r="P764" s="408"/>
      <c r="Q764" s="409"/>
      <c r="R764" s="89"/>
      <c r="S764" s="302"/>
      <c r="T764" s="302"/>
      <c r="U764" s="302"/>
      <c r="V764" s="302"/>
      <c r="W764" s="302"/>
      <c r="X764" s="302"/>
      <c r="Y764" s="302"/>
      <c r="Z764" s="302"/>
      <c r="AA764" s="302"/>
    </row>
    <row r="765" spans="1:27" s="259" customFormat="1">
      <c r="A765" s="442"/>
      <c r="B765" s="12"/>
      <c r="C765" s="12"/>
      <c r="D765" s="260" t="s">
        <v>25843</v>
      </c>
      <c r="E765" s="12"/>
      <c r="F765" s="124">
        <v>4.62</v>
      </c>
      <c r="G765" s="216" t="s">
        <v>25759</v>
      </c>
      <c r="H765" s="231"/>
      <c r="I765" s="217" t="s">
        <v>25759</v>
      </c>
      <c r="J765" s="216">
        <f>3-1.65</f>
        <v>1.35</v>
      </c>
      <c r="K765" s="217" t="s">
        <v>25759</v>
      </c>
      <c r="L765" s="216">
        <v>2</v>
      </c>
      <c r="M765" s="217" t="s">
        <v>44</v>
      </c>
      <c r="N765" s="443">
        <f t="shared" si="164"/>
        <v>12.47</v>
      </c>
      <c r="O765" s="302"/>
      <c r="P765" s="408"/>
      <c r="Q765" s="409"/>
      <c r="R765" s="89"/>
      <c r="S765" s="302"/>
      <c r="T765" s="302"/>
      <c r="U765" s="302"/>
      <c r="V765" s="302"/>
      <c r="W765" s="302"/>
      <c r="X765" s="302"/>
      <c r="Y765" s="302"/>
      <c r="Z765" s="302"/>
      <c r="AA765" s="302"/>
    </row>
    <row r="766" spans="1:27" s="259" customFormat="1">
      <c r="A766" s="442"/>
      <c r="B766" s="12"/>
      <c r="C766" s="12"/>
      <c r="D766" s="260" t="s">
        <v>25915</v>
      </c>
      <c r="E766" s="12"/>
      <c r="F766" s="124">
        <v>0.8</v>
      </c>
      <c r="G766" s="216" t="s">
        <v>25759</v>
      </c>
      <c r="H766" s="231"/>
      <c r="I766" s="217" t="s">
        <v>25759</v>
      </c>
      <c r="J766" s="216">
        <f>2.1-1.65</f>
        <v>0.45</v>
      </c>
      <c r="K766" s="217" t="s">
        <v>25759</v>
      </c>
      <c r="L766" s="216">
        <v>2</v>
      </c>
      <c r="M766" s="217" t="s">
        <v>44</v>
      </c>
      <c r="N766" s="443">
        <f t="shared" si="164"/>
        <v>0.72</v>
      </c>
      <c r="O766" s="302"/>
      <c r="P766" s="408"/>
      <c r="Q766" s="409"/>
      <c r="R766" s="89"/>
      <c r="S766" s="302"/>
      <c r="T766" s="302"/>
      <c r="U766" s="302"/>
      <c r="V766" s="302"/>
      <c r="W766" s="302"/>
      <c r="X766" s="302"/>
      <c r="Y766" s="302"/>
      <c r="Z766" s="302"/>
      <c r="AA766" s="302"/>
    </row>
    <row r="767" spans="1:27" s="259" customFormat="1">
      <c r="A767" s="442"/>
      <c r="B767" s="12"/>
      <c r="C767" s="12"/>
      <c r="D767" s="260" t="s">
        <v>25839</v>
      </c>
      <c r="E767" s="12"/>
      <c r="F767" s="124">
        <v>3.35</v>
      </c>
      <c r="G767" s="216" t="s">
        <v>25759</v>
      </c>
      <c r="H767" s="231"/>
      <c r="I767" s="217" t="s">
        <v>25759</v>
      </c>
      <c r="J767" s="216">
        <f>1.8-1.65</f>
        <v>0.15</v>
      </c>
      <c r="K767" s="217" t="s">
        <v>25759</v>
      </c>
      <c r="L767" s="216">
        <v>1</v>
      </c>
      <c r="M767" s="217" t="s">
        <v>44</v>
      </c>
      <c r="N767" s="443">
        <f t="shared" si="164"/>
        <v>0.5</v>
      </c>
      <c r="O767" s="302"/>
      <c r="P767" s="408"/>
      <c r="Q767" s="409"/>
      <c r="R767" s="89"/>
      <c r="S767" s="302"/>
      <c r="T767" s="302"/>
      <c r="U767" s="302"/>
      <c r="V767" s="302"/>
      <c r="W767" s="302"/>
      <c r="X767" s="302"/>
      <c r="Y767" s="302"/>
      <c r="Z767" s="302"/>
      <c r="AA767" s="302"/>
    </row>
    <row r="768" spans="1:27" s="259" customFormat="1">
      <c r="A768" s="442"/>
      <c r="B768" s="12"/>
      <c r="C768" s="12"/>
      <c r="D768" s="260"/>
      <c r="E768" s="12"/>
      <c r="F768" s="124">
        <v>3.35</v>
      </c>
      <c r="G768" s="216" t="s">
        <v>25759</v>
      </c>
      <c r="H768" s="231"/>
      <c r="I768" s="217" t="s">
        <v>25759</v>
      </c>
      <c r="J768" s="216">
        <f>1.8</f>
        <v>1.8</v>
      </c>
      <c r="K768" s="217" t="s">
        <v>25759</v>
      </c>
      <c r="L768" s="216">
        <v>1</v>
      </c>
      <c r="M768" s="217" t="s">
        <v>44</v>
      </c>
      <c r="N768" s="443">
        <f t="shared" ref="N768" si="177">TRUNC((PRODUCT(F768:L768)),2)</f>
        <v>6.03</v>
      </c>
      <c r="O768" s="302"/>
      <c r="P768" s="408"/>
      <c r="Q768" s="409"/>
      <c r="R768" s="89"/>
      <c r="S768" s="302"/>
      <c r="T768" s="302"/>
      <c r="U768" s="302"/>
      <c r="V768" s="302"/>
      <c r="W768" s="302"/>
      <c r="X768" s="302"/>
      <c r="Y768" s="302"/>
      <c r="Z768" s="302"/>
      <c r="AA768" s="302"/>
    </row>
    <row r="769" spans="1:27" s="259" customFormat="1">
      <c r="A769" s="442"/>
      <c r="B769" s="12"/>
      <c r="C769" s="12"/>
      <c r="D769" s="260"/>
      <c r="E769" s="12"/>
      <c r="F769" s="124">
        <v>4.71</v>
      </c>
      <c r="G769" s="216" t="s">
        <v>25759</v>
      </c>
      <c r="H769" s="231"/>
      <c r="I769" s="217" t="s">
        <v>25759</v>
      </c>
      <c r="J769" s="216">
        <f>1.8-1.65</f>
        <v>0.15</v>
      </c>
      <c r="K769" s="217" t="s">
        <v>25759</v>
      </c>
      <c r="L769" s="216">
        <v>1</v>
      </c>
      <c r="M769" s="217" t="s">
        <v>44</v>
      </c>
      <c r="N769" s="443">
        <f t="shared" si="164"/>
        <v>0.7</v>
      </c>
      <c r="O769" s="302"/>
      <c r="P769" s="408"/>
      <c r="Q769" s="409"/>
      <c r="R769" s="89"/>
      <c r="S769" s="302"/>
      <c r="T769" s="302"/>
      <c r="U769" s="302"/>
      <c r="V769" s="302"/>
      <c r="W769" s="302"/>
      <c r="X769" s="302"/>
      <c r="Y769" s="302"/>
      <c r="Z769" s="302"/>
      <c r="AA769" s="302"/>
    </row>
    <row r="770" spans="1:27" s="259" customFormat="1">
      <c r="A770" s="442"/>
      <c r="B770" s="12"/>
      <c r="C770" s="12"/>
      <c r="D770" s="260"/>
      <c r="E770" s="12"/>
      <c r="F770" s="124">
        <v>4.71</v>
      </c>
      <c r="G770" s="216" t="s">
        <v>25759</v>
      </c>
      <c r="H770" s="231"/>
      <c r="I770" s="217" t="s">
        <v>25759</v>
      </c>
      <c r="J770" s="216">
        <f>1.8</f>
        <v>1.8</v>
      </c>
      <c r="K770" s="217" t="s">
        <v>25759</v>
      </c>
      <c r="L770" s="216">
        <v>1</v>
      </c>
      <c r="M770" s="217" t="s">
        <v>44</v>
      </c>
      <c r="N770" s="443">
        <f t="shared" ref="N770" si="178">TRUNC((PRODUCT(F770:L770)),2)</f>
        <v>8.4700000000000006</v>
      </c>
      <c r="O770" s="302"/>
      <c r="P770" s="408"/>
      <c r="Q770" s="409"/>
      <c r="R770" s="89"/>
      <c r="S770" s="302"/>
      <c r="T770" s="302"/>
      <c r="U770" s="302"/>
      <c r="V770" s="302"/>
      <c r="W770" s="302"/>
      <c r="X770" s="302"/>
      <c r="Y770" s="302"/>
      <c r="Z770" s="302"/>
      <c r="AA770" s="302"/>
    </row>
    <row r="771" spans="1:27" s="259" customFormat="1">
      <c r="A771" s="442"/>
      <c r="B771" s="12"/>
      <c r="C771" s="12"/>
      <c r="D771" s="260" t="s">
        <v>25838</v>
      </c>
      <c r="E771" s="12"/>
      <c r="F771" s="124">
        <v>2.2999999999999998</v>
      </c>
      <c r="G771" s="216" t="s">
        <v>25759</v>
      </c>
      <c r="H771" s="231"/>
      <c r="I771" s="217" t="s">
        <v>25759</v>
      </c>
      <c r="J771" s="216">
        <f>3.2</f>
        <v>3.2</v>
      </c>
      <c r="K771" s="217" t="s">
        <v>25759</v>
      </c>
      <c r="L771" s="216">
        <v>1</v>
      </c>
      <c r="M771" s="217" t="s">
        <v>44</v>
      </c>
      <c r="N771" s="443">
        <f t="shared" si="164"/>
        <v>7.36</v>
      </c>
      <c r="O771" s="302"/>
      <c r="P771" s="408"/>
      <c r="Q771" s="409"/>
      <c r="R771" s="89"/>
      <c r="S771" s="302"/>
      <c r="T771" s="302"/>
      <c r="U771" s="302"/>
      <c r="V771" s="302"/>
      <c r="W771" s="302"/>
      <c r="X771" s="302"/>
      <c r="Y771" s="302"/>
      <c r="Z771" s="302"/>
      <c r="AA771" s="302"/>
    </row>
    <row r="772" spans="1:27" s="259" customFormat="1">
      <c r="A772" s="442"/>
      <c r="B772" s="12"/>
      <c r="C772" s="12"/>
      <c r="D772" s="260"/>
      <c r="E772" s="12"/>
      <c r="F772" s="124">
        <v>2.2999999999999998</v>
      </c>
      <c r="G772" s="216" t="s">
        <v>25759</v>
      </c>
      <c r="H772" s="231"/>
      <c r="I772" s="217" t="s">
        <v>25759</v>
      </c>
      <c r="J772" s="216">
        <f>3.2-1.65</f>
        <v>1.55</v>
      </c>
      <c r="K772" s="217" t="s">
        <v>25759</v>
      </c>
      <c r="L772" s="216">
        <v>3</v>
      </c>
      <c r="M772" s="217" t="s">
        <v>44</v>
      </c>
      <c r="N772" s="443">
        <f t="shared" ref="N772" si="179">TRUNC((PRODUCT(F772:L772)),2)</f>
        <v>10.69</v>
      </c>
      <c r="O772" s="302"/>
      <c r="P772" s="408"/>
      <c r="Q772" s="409"/>
      <c r="R772" s="89"/>
      <c r="S772" s="302"/>
      <c r="T772" s="302"/>
      <c r="U772" s="302"/>
      <c r="V772" s="302"/>
      <c r="W772" s="302"/>
      <c r="X772" s="302"/>
      <c r="Y772" s="302"/>
      <c r="Z772" s="302"/>
      <c r="AA772" s="302"/>
    </row>
    <row r="773" spans="1:27" s="259" customFormat="1">
      <c r="A773" s="442"/>
      <c r="B773" s="12"/>
      <c r="C773" s="12"/>
      <c r="D773" s="260"/>
      <c r="E773" s="12"/>
      <c r="F773" s="124">
        <v>1.7</v>
      </c>
      <c r="G773" s="216" t="s">
        <v>25759</v>
      </c>
      <c r="H773" s="231"/>
      <c r="I773" s="217" t="s">
        <v>25759</v>
      </c>
      <c r="J773" s="216">
        <f>3.2</f>
        <v>3.2</v>
      </c>
      <c r="K773" s="217" t="s">
        <v>25759</v>
      </c>
      <c r="L773" s="216">
        <v>1</v>
      </c>
      <c r="M773" s="217" t="s">
        <v>44</v>
      </c>
      <c r="N773" s="443">
        <f t="shared" si="164"/>
        <v>5.44</v>
      </c>
      <c r="O773" s="302"/>
      <c r="P773" s="408"/>
      <c r="Q773" s="409"/>
      <c r="R773" s="89"/>
      <c r="S773" s="302"/>
      <c r="T773" s="302"/>
      <c r="U773" s="302"/>
      <c r="V773" s="302"/>
      <c r="W773" s="302"/>
      <c r="X773" s="302"/>
      <c r="Y773" s="302"/>
      <c r="Z773" s="302"/>
      <c r="AA773" s="302"/>
    </row>
    <row r="774" spans="1:27" s="259" customFormat="1">
      <c r="A774" s="442"/>
      <c r="B774" s="12"/>
      <c r="C774" s="12"/>
      <c r="D774" s="260"/>
      <c r="E774" s="12"/>
      <c r="F774" s="124">
        <v>1.7</v>
      </c>
      <c r="G774" s="216" t="s">
        <v>25759</v>
      </c>
      <c r="H774" s="231"/>
      <c r="I774" s="217" t="s">
        <v>25759</v>
      </c>
      <c r="J774" s="216">
        <f>3.2-1.65</f>
        <v>1.55</v>
      </c>
      <c r="K774" s="217" t="s">
        <v>25759</v>
      </c>
      <c r="L774" s="216">
        <v>1</v>
      </c>
      <c r="M774" s="217" t="s">
        <v>44</v>
      </c>
      <c r="N774" s="443">
        <f t="shared" ref="N774" si="180">TRUNC((PRODUCT(F774:L774)),2)</f>
        <v>2.63</v>
      </c>
      <c r="O774" s="302"/>
      <c r="P774" s="408"/>
      <c r="Q774" s="409"/>
      <c r="R774" s="89"/>
      <c r="S774" s="302"/>
      <c r="T774" s="302"/>
      <c r="U774" s="302"/>
      <c r="V774" s="302"/>
      <c r="W774" s="302"/>
      <c r="X774" s="302"/>
      <c r="Y774" s="302"/>
      <c r="Z774" s="302"/>
      <c r="AA774" s="302"/>
    </row>
    <row r="775" spans="1:27" s="259" customFormat="1">
      <c r="A775" s="442"/>
      <c r="B775" s="12"/>
      <c r="C775" s="12"/>
      <c r="D775" s="262" t="s">
        <v>25852</v>
      </c>
      <c r="E775" s="244"/>
      <c r="F775" s="268">
        <v>0.8</v>
      </c>
      <c r="G775" s="246" t="s">
        <v>25759</v>
      </c>
      <c r="H775" s="249"/>
      <c r="I775" s="248" t="s">
        <v>25759</v>
      </c>
      <c r="J775" s="246">
        <v>2.1</v>
      </c>
      <c r="K775" s="248" t="s">
        <v>25759</v>
      </c>
      <c r="L775" s="246">
        <v>-1</v>
      </c>
      <c r="M775" s="248" t="s">
        <v>44</v>
      </c>
      <c r="N775" s="449">
        <f t="shared" si="164"/>
        <v>-1.68</v>
      </c>
      <c r="O775" s="302"/>
      <c r="P775" s="408"/>
      <c r="Q775" s="409"/>
      <c r="R775" s="89"/>
      <c r="S775" s="302"/>
      <c r="T775" s="302"/>
      <c r="U775" s="302"/>
      <c r="V775" s="302"/>
      <c r="W775" s="302"/>
      <c r="X775" s="302"/>
      <c r="Y775" s="302"/>
      <c r="Z775" s="302"/>
      <c r="AA775" s="302"/>
    </row>
    <row r="776" spans="1:27" s="259" customFormat="1">
      <c r="A776" s="442"/>
      <c r="B776" s="12"/>
      <c r="C776" s="12"/>
      <c r="D776" s="225"/>
      <c r="E776" s="12"/>
      <c r="F776" s="268">
        <v>0.8</v>
      </c>
      <c r="G776" s="246" t="s">
        <v>25759</v>
      </c>
      <c r="H776" s="249"/>
      <c r="I776" s="248" t="s">
        <v>25759</v>
      </c>
      <c r="J776" s="246">
        <f>2.1-1.65</f>
        <v>0.45</v>
      </c>
      <c r="K776" s="248" t="s">
        <v>25759</v>
      </c>
      <c r="L776" s="246">
        <v>-1</v>
      </c>
      <c r="M776" s="248" t="s">
        <v>44</v>
      </c>
      <c r="N776" s="449">
        <f t="shared" ref="N776" si="181">TRUNC((PRODUCT(F776:L776)),2)</f>
        <v>-0.36</v>
      </c>
      <c r="O776" s="302"/>
      <c r="P776" s="408"/>
      <c r="Q776" s="409"/>
      <c r="R776" s="89"/>
      <c r="S776" s="302"/>
      <c r="T776" s="302"/>
      <c r="U776" s="302"/>
      <c r="V776" s="302"/>
      <c r="W776" s="302"/>
      <c r="X776" s="302"/>
      <c r="Y776" s="302"/>
      <c r="Z776" s="302"/>
      <c r="AA776" s="302"/>
    </row>
    <row r="777" spans="1:27">
      <c r="A777" s="446"/>
      <c r="B777" s="13"/>
      <c r="C777" s="13"/>
      <c r="D777" s="218" t="str">
        <f>"Total item "&amp;A716</f>
        <v>Total item 5.2.2</v>
      </c>
      <c r="E777" s="13"/>
      <c r="F777" s="124"/>
      <c r="G777" s="216"/>
      <c r="H777" s="231"/>
      <c r="I777" s="213"/>
      <c r="J777" s="231"/>
      <c r="K777" s="213"/>
      <c r="L777" s="212" t="s">
        <v>23</v>
      </c>
      <c r="M777" s="213" t="s">
        <v>44</v>
      </c>
      <c r="N777" s="444">
        <f>+SUM(N718:N720)</f>
        <v>253.29</v>
      </c>
    </row>
    <row r="778" spans="1:27" ht="45">
      <c r="A778" s="457" t="s">
        <v>18225</v>
      </c>
      <c r="B778" s="12" t="s">
        <v>18406</v>
      </c>
      <c r="C778" s="222">
        <v>87531</v>
      </c>
      <c r="D778" s="14" t="s">
        <v>14394</v>
      </c>
      <c r="E778" s="13" t="str">
        <f>+VLOOKUP(D778,TABELA!$B$1:$D$8000,2,FALSE)</f>
        <v>M2</v>
      </c>
      <c r="F778" s="33"/>
      <c r="G778" s="16"/>
      <c r="H778" s="28"/>
      <c r="I778" s="16"/>
      <c r="J778" s="16"/>
      <c r="K778" s="16"/>
      <c r="L778" s="16"/>
      <c r="M778" s="16"/>
      <c r="N778" s="455"/>
      <c r="O778" s="303">
        <f>+N813</f>
        <v>201.83</v>
      </c>
      <c r="P778" s="328">
        <f>+VLOOKUP(D778,TABELA!$B$1:$D$8000,3,FALSE)</f>
        <v>37.53</v>
      </c>
      <c r="Q778" s="329">
        <f>+VLOOKUP(D778,TABELA!$B$1:$F$8000,5,FALSE)</f>
        <v>39.619999999999997</v>
      </c>
      <c r="S778" s="410">
        <f>TRUNC(P778*$S$10,2)</f>
        <v>48.21</v>
      </c>
      <c r="T778" s="410">
        <f>TRUNC(Q778*$T$10,2)</f>
        <v>48.47</v>
      </c>
      <c r="V778" s="410">
        <f>TRUNC(O778*S778,2)</f>
        <v>9730.2199999999993</v>
      </c>
      <c r="W778" s="410">
        <f>TRUNC(O778*T778,2)</f>
        <v>9782.7000000000007</v>
      </c>
    </row>
    <row r="779" spans="1:27">
      <c r="A779" s="442"/>
      <c r="B779" s="12"/>
      <c r="C779" s="12"/>
      <c r="D779" s="215" t="s">
        <v>25868</v>
      </c>
      <c r="E779" s="12"/>
      <c r="F779" s="124"/>
      <c r="G779" s="216"/>
      <c r="H779" s="231"/>
      <c r="I779" s="217"/>
      <c r="J779" s="216"/>
      <c r="K779" s="217"/>
      <c r="L779" s="216"/>
      <c r="M779" s="217"/>
      <c r="N779" s="443"/>
    </row>
    <row r="780" spans="1:27" s="259" customFormat="1">
      <c r="A780" s="442"/>
      <c r="B780" s="12"/>
      <c r="C780" s="12"/>
      <c r="D780" s="260" t="s">
        <v>25833</v>
      </c>
      <c r="E780" s="12"/>
      <c r="F780" s="124">
        <v>3.5</v>
      </c>
      <c r="G780" s="216" t="s">
        <v>25759</v>
      </c>
      <c r="H780" s="233"/>
      <c r="I780" s="217" t="s">
        <v>25759</v>
      </c>
      <c r="J780" s="216">
        <v>1.65</v>
      </c>
      <c r="K780" s="217" t="s">
        <v>25759</v>
      </c>
      <c r="L780" s="216">
        <v>1</v>
      </c>
      <c r="M780" s="217" t="s">
        <v>44</v>
      </c>
      <c r="N780" s="443">
        <f t="shared" ref="N780:N812" si="182">TRUNC((PRODUCT(F780:L780)),2)</f>
        <v>5.77</v>
      </c>
      <c r="O780" s="302"/>
      <c r="P780" s="408"/>
      <c r="Q780" s="409"/>
      <c r="R780" s="89"/>
      <c r="S780" s="302"/>
      <c r="T780" s="302"/>
      <c r="U780" s="302"/>
      <c r="V780" s="302"/>
      <c r="W780" s="302"/>
      <c r="X780" s="302"/>
      <c r="Y780" s="302"/>
      <c r="Z780" s="302"/>
      <c r="AA780" s="302"/>
    </row>
    <row r="781" spans="1:27" s="259" customFormat="1">
      <c r="A781" s="442"/>
      <c r="B781" s="12"/>
      <c r="C781" s="12"/>
      <c r="D781" s="260"/>
      <c r="E781" s="12"/>
      <c r="F781" s="124">
        <v>2</v>
      </c>
      <c r="G781" s="216" t="s">
        <v>25759</v>
      </c>
      <c r="H781" s="233"/>
      <c r="I781" s="217" t="s">
        <v>25759</v>
      </c>
      <c r="J781" s="216">
        <v>1.65</v>
      </c>
      <c r="K781" s="217" t="s">
        <v>25759</v>
      </c>
      <c r="L781" s="216">
        <v>1</v>
      </c>
      <c r="M781" s="217" t="s">
        <v>44</v>
      </c>
      <c r="N781" s="443">
        <f t="shared" si="182"/>
        <v>3.3</v>
      </c>
      <c r="O781" s="302"/>
      <c r="P781" s="408"/>
      <c r="Q781" s="409"/>
      <c r="R781" s="89"/>
      <c r="S781" s="302"/>
      <c r="T781" s="302"/>
      <c r="U781" s="302"/>
      <c r="V781" s="302"/>
      <c r="W781" s="302"/>
      <c r="X781" s="302"/>
      <c r="Y781" s="302"/>
      <c r="Z781" s="302"/>
      <c r="AA781" s="302"/>
    </row>
    <row r="782" spans="1:27" s="259" customFormat="1">
      <c r="A782" s="442"/>
      <c r="B782" s="12"/>
      <c r="C782" s="12"/>
      <c r="D782" s="262" t="s">
        <v>25850</v>
      </c>
      <c r="E782" s="244"/>
      <c r="F782" s="268">
        <v>2</v>
      </c>
      <c r="G782" s="246" t="s">
        <v>25759</v>
      </c>
      <c r="H782" s="249"/>
      <c r="I782" s="248" t="s">
        <v>25759</v>
      </c>
      <c r="J782" s="246">
        <v>1.65</v>
      </c>
      <c r="K782" s="248" t="s">
        <v>25759</v>
      </c>
      <c r="L782" s="246">
        <v>-1</v>
      </c>
      <c r="M782" s="248" t="s">
        <v>44</v>
      </c>
      <c r="N782" s="449">
        <f t="shared" si="182"/>
        <v>-3.3</v>
      </c>
      <c r="O782" s="302"/>
      <c r="P782" s="408"/>
      <c r="Q782" s="409"/>
      <c r="R782" s="89"/>
      <c r="S782" s="302"/>
      <c r="T782" s="302"/>
      <c r="U782" s="302"/>
      <c r="V782" s="302"/>
      <c r="W782" s="302"/>
      <c r="X782" s="302"/>
      <c r="Y782" s="302"/>
      <c r="Z782" s="302"/>
      <c r="AA782" s="302"/>
    </row>
    <row r="783" spans="1:27" s="259" customFormat="1">
      <c r="A783" s="442"/>
      <c r="B783" s="12"/>
      <c r="C783" s="12"/>
      <c r="D783" s="262" t="s">
        <v>25851</v>
      </c>
      <c r="E783" s="244"/>
      <c r="F783" s="268">
        <v>1.05</v>
      </c>
      <c r="G783" s="246" t="s">
        <v>25759</v>
      </c>
      <c r="H783" s="249"/>
      <c r="I783" s="248" t="s">
        <v>25759</v>
      </c>
      <c r="J783" s="246">
        <f>1.65-0.2</f>
        <v>1.45</v>
      </c>
      <c r="K783" s="248" t="s">
        <v>25759</v>
      </c>
      <c r="L783" s="246">
        <v>-1</v>
      </c>
      <c r="M783" s="248" t="s">
        <v>44</v>
      </c>
      <c r="N783" s="449">
        <f t="shared" si="182"/>
        <v>-1.52</v>
      </c>
      <c r="O783" s="302"/>
      <c r="P783" s="408"/>
      <c r="Q783" s="409"/>
      <c r="R783" s="89"/>
      <c r="S783" s="302"/>
      <c r="T783" s="302"/>
      <c r="U783" s="302"/>
      <c r="V783" s="302"/>
      <c r="W783" s="302"/>
      <c r="X783" s="302"/>
      <c r="Y783" s="302"/>
      <c r="Z783" s="302"/>
      <c r="AA783" s="302"/>
    </row>
    <row r="784" spans="1:27" s="259" customFormat="1">
      <c r="A784" s="442"/>
      <c r="B784" s="12"/>
      <c r="C784" s="12"/>
      <c r="D784" s="262"/>
      <c r="E784" s="244"/>
      <c r="F784" s="268">
        <v>1.7</v>
      </c>
      <c r="G784" s="246" t="s">
        <v>25759</v>
      </c>
      <c r="H784" s="249"/>
      <c r="I784" s="248" t="s">
        <v>25759</v>
      </c>
      <c r="J784" s="246">
        <f>1.65-0.2</f>
        <v>1.45</v>
      </c>
      <c r="K784" s="248" t="s">
        <v>25759</v>
      </c>
      <c r="L784" s="246">
        <v>-1</v>
      </c>
      <c r="M784" s="248" t="s">
        <v>44</v>
      </c>
      <c r="N784" s="449">
        <f t="shared" si="182"/>
        <v>-2.46</v>
      </c>
      <c r="O784" s="302"/>
      <c r="P784" s="408"/>
      <c r="Q784" s="409"/>
      <c r="R784" s="89"/>
      <c r="S784" s="302"/>
      <c r="T784" s="302"/>
      <c r="U784" s="302"/>
      <c r="V784" s="302"/>
      <c r="W784" s="302"/>
      <c r="X784" s="302"/>
      <c r="Y784" s="302"/>
      <c r="Z784" s="302"/>
      <c r="AA784" s="302"/>
    </row>
    <row r="785" spans="1:27" s="259" customFormat="1">
      <c r="A785" s="442"/>
      <c r="B785" s="12"/>
      <c r="C785" s="12"/>
      <c r="D785" s="260" t="s">
        <v>25842</v>
      </c>
      <c r="E785" s="12"/>
      <c r="F785" s="124">
        <v>4.7699999999999996</v>
      </c>
      <c r="G785" s="216" t="s">
        <v>25759</v>
      </c>
      <c r="H785" s="233"/>
      <c r="I785" s="217" t="s">
        <v>25759</v>
      </c>
      <c r="J785" s="216">
        <v>1.65</v>
      </c>
      <c r="K785" s="217" t="s">
        <v>25759</v>
      </c>
      <c r="L785" s="216">
        <v>3</v>
      </c>
      <c r="M785" s="217" t="s">
        <v>44</v>
      </c>
      <c r="N785" s="443">
        <f t="shared" si="182"/>
        <v>23.61</v>
      </c>
      <c r="O785" s="302"/>
      <c r="P785" s="408"/>
      <c r="Q785" s="409"/>
      <c r="R785" s="89"/>
      <c r="S785" s="302"/>
      <c r="T785" s="302"/>
      <c r="U785" s="302"/>
      <c r="V785" s="302"/>
      <c r="W785" s="302"/>
      <c r="X785" s="302"/>
      <c r="Y785" s="302"/>
      <c r="Z785" s="302"/>
      <c r="AA785" s="302"/>
    </row>
    <row r="786" spans="1:27" s="259" customFormat="1">
      <c r="A786" s="442"/>
      <c r="B786" s="12"/>
      <c r="C786" s="12"/>
      <c r="D786" s="260"/>
      <c r="E786" s="12"/>
      <c r="F786" s="124">
        <v>2.2000000000000002</v>
      </c>
      <c r="G786" s="216" t="s">
        <v>25759</v>
      </c>
      <c r="H786" s="233"/>
      <c r="I786" s="217" t="s">
        <v>25759</v>
      </c>
      <c r="J786" s="216">
        <v>1.65</v>
      </c>
      <c r="K786" s="217" t="s">
        <v>25759</v>
      </c>
      <c r="L786" s="216">
        <v>2</v>
      </c>
      <c r="M786" s="217" t="s">
        <v>44</v>
      </c>
      <c r="N786" s="443">
        <f t="shared" si="182"/>
        <v>7.26</v>
      </c>
      <c r="O786" s="302"/>
      <c r="P786" s="408"/>
      <c r="Q786" s="409"/>
      <c r="R786" s="89"/>
      <c r="S786" s="302"/>
      <c r="T786" s="302"/>
      <c r="U786" s="302"/>
      <c r="V786" s="302"/>
      <c r="W786" s="302"/>
      <c r="X786" s="302"/>
      <c r="Y786" s="302"/>
      <c r="Z786" s="302"/>
      <c r="AA786" s="302"/>
    </row>
    <row r="787" spans="1:27" s="259" customFormat="1">
      <c r="A787" s="442"/>
      <c r="B787" s="12"/>
      <c r="C787" s="12"/>
      <c r="D787" s="260"/>
      <c r="E787" s="12"/>
      <c r="F787" s="124">
        <v>3.35</v>
      </c>
      <c r="G787" s="216" t="s">
        <v>25759</v>
      </c>
      <c r="H787" s="233"/>
      <c r="I787" s="217" t="s">
        <v>25759</v>
      </c>
      <c r="J787" s="216">
        <v>1.65</v>
      </c>
      <c r="K787" s="217" t="s">
        <v>25759</v>
      </c>
      <c r="L787" s="216">
        <v>1</v>
      </c>
      <c r="M787" s="217" t="s">
        <v>44</v>
      </c>
      <c r="N787" s="443">
        <f t="shared" si="182"/>
        <v>5.52</v>
      </c>
      <c r="O787" s="302"/>
      <c r="P787" s="408"/>
      <c r="Q787" s="409"/>
      <c r="R787" s="89"/>
      <c r="S787" s="302"/>
      <c r="T787" s="302"/>
      <c r="U787" s="302"/>
      <c r="V787" s="302"/>
      <c r="W787" s="302"/>
      <c r="X787" s="302"/>
      <c r="Y787" s="302"/>
      <c r="Z787" s="302"/>
      <c r="AA787" s="302"/>
    </row>
    <row r="788" spans="1:27" s="259" customFormat="1">
      <c r="A788" s="442"/>
      <c r="B788" s="12"/>
      <c r="C788" s="12"/>
      <c r="D788" s="262" t="s">
        <v>25852</v>
      </c>
      <c r="E788" s="244"/>
      <c r="F788" s="268">
        <v>0.8</v>
      </c>
      <c r="G788" s="246" t="s">
        <v>25759</v>
      </c>
      <c r="H788" s="249"/>
      <c r="I788" s="248" t="s">
        <v>25759</v>
      </c>
      <c r="J788" s="246">
        <v>1.65</v>
      </c>
      <c r="K788" s="248" t="s">
        <v>25759</v>
      </c>
      <c r="L788" s="246">
        <v>-2</v>
      </c>
      <c r="M788" s="248" t="s">
        <v>44</v>
      </c>
      <c r="N788" s="449">
        <f t="shared" si="182"/>
        <v>-2.64</v>
      </c>
      <c r="O788" s="302"/>
      <c r="P788" s="408"/>
      <c r="Q788" s="409"/>
      <c r="R788" s="89"/>
      <c r="S788" s="302"/>
      <c r="T788" s="302"/>
      <c r="U788" s="302"/>
      <c r="V788" s="302"/>
      <c r="W788" s="302"/>
      <c r="X788" s="302"/>
      <c r="Y788" s="302"/>
      <c r="Z788" s="302"/>
      <c r="AA788" s="302"/>
    </row>
    <row r="789" spans="1:27" s="259" customFormat="1">
      <c r="A789" s="442"/>
      <c r="B789" s="12"/>
      <c r="C789" s="12"/>
      <c r="D789" s="262"/>
      <c r="E789" s="244"/>
      <c r="F789" s="268">
        <v>1</v>
      </c>
      <c r="G789" s="246" t="s">
        <v>25759</v>
      </c>
      <c r="H789" s="249"/>
      <c r="I789" s="246" t="s">
        <v>25759</v>
      </c>
      <c r="J789" s="246">
        <v>1.65</v>
      </c>
      <c r="K789" s="246" t="s">
        <v>25759</v>
      </c>
      <c r="L789" s="246">
        <v>-1</v>
      </c>
      <c r="M789" s="248" t="s">
        <v>44</v>
      </c>
      <c r="N789" s="449">
        <f t="shared" si="182"/>
        <v>-1.65</v>
      </c>
      <c r="O789" s="302"/>
      <c r="P789" s="408"/>
      <c r="Q789" s="409"/>
      <c r="R789" s="89"/>
      <c r="S789" s="302"/>
      <c r="T789" s="302"/>
      <c r="U789" s="302"/>
      <c r="V789" s="302"/>
      <c r="W789" s="302"/>
      <c r="X789" s="302"/>
      <c r="Y789" s="302"/>
      <c r="Z789" s="302"/>
      <c r="AA789" s="302"/>
    </row>
    <row r="790" spans="1:27" s="259" customFormat="1">
      <c r="A790" s="442"/>
      <c r="B790" s="12"/>
      <c r="C790" s="12"/>
      <c r="D790" s="262" t="s">
        <v>25853</v>
      </c>
      <c r="E790" s="244"/>
      <c r="F790" s="268">
        <v>1.93</v>
      </c>
      <c r="G790" s="246" t="s">
        <v>25759</v>
      </c>
      <c r="H790" s="249"/>
      <c r="I790" s="248" t="s">
        <v>25759</v>
      </c>
      <c r="J790" s="246">
        <f>1.65-1.1</f>
        <v>0.55000000000000004</v>
      </c>
      <c r="K790" s="248" t="s">
        <v>25759</v>
      </c>
      <c r="L790" s="246">
        <v>-1</v>
      </c>
      <c r="M790" s="248" t="s">
        <v>44</v>
      </c>
      <c r="N790" s="449">
        <f t="shared" si="182"/>
        <v>-1.06</v>
      </c>
      <c r="O790" s="302"/>
      <c r="P790" s="408"/>
      <c r="Q790" s="409"/>
      <c r="R790" s="89"/>
      <c r="S790" s="302"/>
      <c r="T790" s="302"/>
      <c r="U790" s="302"/>
      <c r="V790" s="302"/>
      <c r="W790" s="302"/>
      <c r="X790" s="302"/>
      <c r="Y790" s="302"/>
      <c r="Z790" s="302"/>
      <c r="AA790" s="302"/>
    </row>
    <row r="791" spans="1:27" s="280" customFormat="1">
      <c r="A791" s="442"/>
      <c r="B791" s="12"/>
      <c r="C791" s="12"/>
      <c r="D791" s="262" t="s">
        <v>25896</v>
      </c>
      <c r="E791" s="244"/>
      <c r="F791" s="268">
        <v>1</v>
      </c>
      <c r="G791" s="246" t="s">
        <v>25759</v>
      </c>
      <c r="H791" s="249"/>
      <c r="I791" s="246" t="s">
        <v>25759</v>
      </c>
      <c r="J791" s="246">
        <f>1.65-1.1</f>
        <v>0.55000000000000004</v>
      </c>
      <c r="K791" s="246" t="s">
        <v>25759</v>
      </c>
      <c r="L791" s="246">
        <v>-1</v>
      </c>
      <c r="M791" s="248" t="s">
        <v>44</v>
      </c>
      <c r="N791" s="449">
        <f t="shared" si="182"/>
        <v>-0.55000000000000004</v>
      </c>
      <c r="O791" s="302"/>
      <c r="P791" s="408"/>
      <c r="Q791" s="409"/>
      <c r="R791" s="89"/>
      <c r="S791" s="302"/>
      <c r="T791" s="302"/>
      <c r="U791" s="302"/>
      <c r="V791" s="302"/>
      <c r="W791" s="302"/>
      <c r="X791" s="302"/>
      <c r="Y791" s="302"/>
      <c r="Z791" s="302"/>
      <c r="AA791" s="302"/>
    </row>
    <row r="792" spans="1:27" s="259" customFormat="1">
      <c r="A792" s="442"/>
      <c r="B792" s="12"/>
      <c r="C792" s="12"/>
      <c r="D792" s="260" t="s">
        <v>25769</v>
      </c>
      <c r="E792" s="12"/>
      <c r="F792" s="124">
        <v>3.41</v>
      </c>
      <c r="G792" s="216" t="s">
        <v>25759</v>
      </c>
      <c r="H792" s="233"/>
      <c r="I792" s="217" t="s">
        <v>25759</v>
      </c>
      <c r="J792" s="216">
        <v>1.65</v>
      </c>
      <c r="K792" s="217" t="s">
        <v>25759</v>
      </c>
      <c r="L792" s="216">
        <v>2</v>
      </c>
      <c r="M792" s="217" t="s">
        <v>44</v>
      </c>
      <c r="N792" s="443">
        <f t="shared" si="182"/>
        <v>11.25</v>
      </c>
      <c r="O792" s="302"/>
      <c r="P792" s="408"/>
      <c r="Q792" s="409"/>
      <c r="R792" s="89"/>
      <c r="S792" s="302"/>
      <c r="T792" s="302"/>
      <c r="U792" s="302"/>
      <c r="V792" s="302"/>
      <c r="W792" s="302"/>
      <c r="X792" s="302"/>
      <c r="Y792" s="302"/>
      <c r="Z792" s="302"/>
      <c r="AA792" s="302"/>
    </row>
    <row r="793" spans="1:27" s="259" customFormat="1">
      <c r="A793" s="442"/>
      <c r="B793" s="12"/>
      <c r="C793" s="12"/>
      <c r="D793" s="260" t="s">
        <v>25835</v>
      </c>
      <c r="E793" s="12"/>
      <c r="F793" s="124">
        <v>4.47</v>
      </c>
      <c r="G793" s="216" t="s">
        <v>25759</v>
      </c>
      <c r="H793" s="233"/>
      <c r="I793" s="217" t="s">
        <v>25759</v>
      </c>
      <c r="J793" s="216">
        <v>2.6</v>
      </c>
      <c r="K793" s="217" t="s">
        <v>25759</v>
      </c>
      <c r="L793" s="216">
        <v>2</v>
      </c>
      <c r="M793" s="217" t="s">
        <v>44</v>
      </c>
      <c r="N793" s="443">
        <f t="shared" si="182"/>
        <v>23.24</v>
      </c>
      <c r="O793" s="302"/>
      <c r="P793" s="408"/>
      <c r="Q793" s="409"/>
      <c r="R793" s="89"/>
      <c r="S793" s="302"/>
      <c r="T793" s="302"/>
      <c r="U793" s="302"/>
      <c r="V793" s="302"/>
      <c r="W793" s="302"/>
      <c r="X793" s="302"/>
      <c r="Y793" s="302"/>
      <c r="Z793" s="302"/>
      <c r="AA793" s="302"/>
    </row>
    <row r="794" spans="1:27" s="259" customFormat="1">
      <c r="A794" s="442"/>
      <c r="B794" s="12"/>
      <c r="C794" s="12"/>
      <c r="D794" s="260"/>
      <c r="E794" s="12"/>
      <c r="F794" s="124">
        <v>1.64</v>
      </c>
      <c r="G794" s="216" t="s">
        <v>25759</v>
      </c>
      <c r="H794" s="233"/>
      <c r="I794" s="217" t="s">
        <v>25759</v>
      </c>
      <c r="J794" s="216">
        <v>2.6</v>
      </c>
      <c r="K794" s="217" t="s">
        <v>25759</v>
      </c>
      <c r="L794" s="216">
        <f>2*2</f>
        <v>4</v>
      </c>
      <c r="M794" s="217" t="s">
        <v>44</v>
      </c>
      <c r="N794" s="443">
        <f t="shared" si="182"/>
        <v>17.05</v>
      </c>
      <c r="O794" s="302"/>
      <c r="P794" s="408"/>
      <c r="Q794" s="409"/>
      <c r="R794" s="89"/>
      <c r="S794" s="302"/>
      <c r="T794" s="302"/>
      <c r="U794" s="302"/>
      <c r="V794" s="302"/>
      <c r="W794" s="302"/>
      <c r="X794" s="302"/>
      <c r="Y794" s="302"/>
      <c r="Z794" s="302"/>
      <c r="AA794" s="302"/>
    </row>
    <row r="795" spans="1:27" s="259" customFormat="1">
      <c r="A795" s="442"/>
      <c r="B795" s="12"/>
      <c r="C795" s="12"/>
      <c r="D795" s="260" t="s">
        <v>25854</v>
      </c>
      <c r="E795" s="12"/>
      <c r="F795" s="124">
        <v>0.8</v>
      </c>
      <c r="G795" s="216" t="s">
        <v>25759</v>
      </c>
      <c r="H795" s="233"/>
      <c r="I795" s="217" t="s">
        <v>25759</v>
      </c>
      <c r="J795" s="216">
        <v>2.1</v>
      </c>
      <c r="K795" s="217" t="s">
        <v>25759</v>
      </c>
      <c r="L795" s="216">
        <v>2</v>
      </c>
      <c r="M795" s="217" t="s">
        <v>44</v>
      </c>
      <c r="N795" s="443">
        <f t="shared" si="182"/>
        <v>3.36</v>
      </c>
      <c r="O795" s="302"/>
      <c r="P795" s="408"/>
      <c r="Q795" s="409"/>
      <c r="R795" s="89"/>
      <c r="S795" s="302"/>
      <c r="T795" s="302"/>
      <c r="U795" s="302"/>
      <c r="V795" s="302"/>
      <c r="W795" s="302"/>
      <c r="X795" s="302"/>
      <c r="Y795" s="302"/>
      <c r="Z795" s="302"/>
      <c r="AA795" s="302"/>
    </row>
    <row r="796" spans="1:27" s="259" customFormat="1">
      <c r="A796" s="442"/>
      <c r="B796" s="12"/>
      <c r="C796" s="12"/>
      <c r="D796" s="260"/>
      <c r="E796" s="12"/>
      <c r="F796" s="124">
        <v>0.8</v>
      </c>
      <c r="G796" s="216" t="s">
        <v>25759</v>
      </c>
      <c r="H796" s="233"/>
      <c r="I796" s="217" t="s">
        <v>25759</v>
      </c>
      <c r="J796" s="216">
        <v>1.65</v>
      </c>
      <c r="K796" s="217" t="s">
        <v>25759</v>
      </c>
      <c r="L796" s="216">
        <v>2</v>
      </c>
      <c r="M796" s="217" t="s">
        <v>44</v>
      </c>
      <c r="N796" s="443">
        <f t="shared" ref="N796" si="183">TRUNC((PRODUCT(F796:L796)),2)</f>
        <v>2.64</v>
      </c>
      <c r="O796" s="302"/>
      <c r="P796" s="408"/>
      <c r="Q796" s="409"/>
      <c r="R796" s="89"/>
      <c r="S796" s="302"/>
      <c r="T796" s="302"/>
      <c r="U796" s="302"/>
      <c r="V796" s="302"/>
      <c r="W796" s="302"/>
      <c r="X796" s="302"/>
      <c r="Y796" s="302"/>
      <c r="Z796" s="302"/>
      <c r="AA796" s="302"/>
    </row>
    <row r="797" spans="1:27" s="299" customFormat="1">
      <c r="A797" s="442"/>
      <c r="B797" s="12"/>
      <c r="C797" s="12"/>
      <c r="D797" s="260"/>
      <c r="E797" s="12"/>
      <c r="F797" s="124">
        <v>0.7</v>
      </c>
      <c r="G797" s="216" t="s">
        <v>25759</v>
      </c>
      <c r="H797" s="233"/>
      <c r="I797" s="217" t="s">
        <v>25759</v>
      </c>
      <c r="J797" s="216">
        <v>0.84</v>
      </c>
      <c r="K797" s="217" t="s">
        <v>25759</v>
      </c>
      <c r="L797" s="216">
        <v>3</v>
      </c>
      <c r="M797" s="217" t="s">
        <v>44</v>
      </c>
      <c r="N797" s="443">
        <f t="shared" ref="N797" si="184">TRUNC((PRODUCT(F797:L797)),2)</f>
        <v>1.76</v>
      </c>
      <c r="O797" s="302"/>
      <c r="P797" s="408"/>
      <c r="Q797" s="409"/>
      <c r="R797" s="89"/>
      <c r="S797" s="302"/>
      <c r="T797" s="302"/>
      <c r="U797" s="302"/>
      <c r="V797" s="302"/>
      <c r="W797" s="302"/>
      <c r="X797" s="302"/>
      <c r="Y797" s="302"/>
      <c r="Z797" s="302"/>
      <c r="AA797" s="302"/>
    </row>
    <row r="798" spans="1:27" s="299" customFormat="1">
      <c r="A798" s="442"/>
      <c r="B798" s="12"/>
      <c r="C798" s="12"/>
      <c r="D798" s="260"/>
      <c r="E798" s="12"/>
      <c r="F798" s="124">
        <v>2.27</v>
      </c>
      <c r="G798" s="216" t="s">
        <v>25759</v>
      </c>
      <c r="H798" s="233"/>
      <c r="I798" s="217" t="s">
        <v>25759</v>
      </c>
      <c r="J798" s="216">
        <v>2.6</v>
      </c>
      <c r="K798" s="217" t="s">
        <v>25759</v>
      </c>
      <c r="L798" s="216">
        <v>2</v>
      </c>
      <c r="M798" s="217" t="s">
        <v>44</v>
      </c>
      <c r="N798" s="443">
        <f>TRUNC((PRODUCT(F798:L798)),2)</f>
        <v>11.8</v>
      </c>
      <c r="O798" s="302"/>
      <c r="P798" s="408"/>
      <c r="Q798" s="409"/>
      <c r="R798" s="89"/>
      <c r="S798" s="302"/>
      <c r="T798" s="302"/>
      <c r="U798" s="302"/>
      <c r="V798" s="302"/>
      <c r="W798" s="302"/>
      <c r="X798" s="302"/>
      <c r="Y798" s="302"/>
      <c r="Z798" s="302"/>
      <c r="AA798" s="302"/>
    </row>
    <row r="799" spans="1:27" s="259" customFormat="1">
      <c r="A799" s="442"/>
      <c r="B799" s="12"/>
      <c r="C799" s="12"/>
      <c r="D799" s="260" t="s">
        <v>25836</v>
      </c>
      <c r="E799" s="12"/>
      <c r="F799" s="124">
        <v>2.7</v>
      </c>
      <c r="G799" s="216" t="s">
        <v>25759</v>
      </c>
      <c r="H799" s="233"/>
      <c r="I799" s="217" t="s">
        <v>25759</v>
      </c>
      <c r="J799" s="216">
        <v>2.6</v>
      </c>
      <c r="K799" s="217" t="s">
        <v>25759</v>
      </c>
      <c r="L799" s="216">
        <v>3</v>
      </c>
      <c r="M799" s="217" t="s">
        <v>44</v>
      </c>
      <c r="N799" s="443">
        <f t="shared" si="182"/>
        <v>21.06</v>
      </c>
      <c r="O799" s="302"/>
      <c r="P799" s="408"/>
      <c r="Q799" s="409"/>
      <c r="R799" s="89"/>
      <c r="S799" s="302"/>
      <c r="T799" s="302"/>
      <c r="U799" s="302"/>
      <c r="V799" s="302"/>
      <c r="W799" s="302"/>
      <c r="X799" s="302"/>
      <c r="Y799" s="302"/>
      <c r="Z799" s="302"/>
      <c r="AA799" s="302"/>
    </row>
    <row r="800" spans="1:27" s="259" customFormat="1">
      <c r="A800" s="442"/>
      <c r="B800" s="12"/>
      <c r="C800" s="12"/>
      <c r="D800" s="260"/>
      <c r="E800" s="12"/>
      <c r="F800" s="124">
        <v>2.7</v>
      </c>
      <c r="G800" s="216" t="s">
        <v>25759</v>
      </c>
      <c r="H800" s="233"/>
      <c r="I800" s="217" t="s">
        <v>25759</v>
      </c>
      <c r="J800" s="216">
        <v>1.65</v>
      </c>
      <c r="K800" s="217" t="s">
        <v>25759</v>
      </c>
      <c r="L800" s="216">
        <v>1</v>
      </c>
      <c r="M800" s="217" t="s">
        <v>44</v>
      </c>
      <c r="N800" s="443">
        <f t="shared" ref="N800" si="185">TRUNC((PRODUCT(F800:L800)),2)</f>
        <v>4.45</v>
      </c>
      <c r="O800" s="302"/>
      <c r="P800" s="408"/>
      <c r="Q800" s="409"/>
      <c r="R800" s="89"/>
      <c r="S800" s="302"/>
      <c r="T800" s="302"/>
      <c r="U800" s="302"/>
      <c r="V800" s="302"/>
      <c r="W800" s="302"/>
      <c r="X800" s="302"/>
      <c r="Y800" s="302"/>
      <c r="Z800" s="302"/>
      <c r="AA800" s="302"/>
    </row>
    <row r="801" spans="1:27" s="259" customFormat="1">
      <c r="A801" s="442"/>
      <c r="B801" s="12"/>
      <c r="C801" s="12"/>
      <c r="D801" s="260"/>
      <c r="E801" s="12"/>
      <c r="F801" s="124">
        <v>1.2</v>
      </c>
      <c r="G801" s="216" t="s">
        <v>25759</v>
      </c>
      <c r="H801" s="231"/>
      <c r="I801" s="217" t="s">
        <v>25759</v>
      </c>
      <c r="J801" s="216">
        <v>2.6</v>
      </c>
      <c r="K801" s="217" t="s">
        <v>25759</v>
      </c>
      <c r="L801" s="216">
        <v>2</v>
      </c>
      <c r="M801" s="217" t="s">
        <v>44</v>
      </c>
      <c r="N801" s="443">
        <f t="shared" si="182"/>
        <v>6.24</v>
      </c>
      <c r="O801" s="302"/>
      <c r="P801" s="408"/>
      <c r="Q801" s="409"/>
      <c r="R801" s="89"/>
      <c r="S801" s="302"/>
      <c r="T801" s="302"/>
      <c r="U801" s="302"/>
      <c r="V801" s="302"/>
      <c r="W801" s="302"/>
      <c r="X801" s="302"/>
      <c r="Y801" s="302"/>
      <c r="Z801" s="302"/>
      <c r="AA801" s="302"/>
    </row>
    <row r="802" spans="1:27" s="259" customFormat="1">
      <c r="A802" s="442"/>
      <c r="B802" s="12"/>
      <c r="C802" s="12"/>
      <c r="D802" s="262" t="s">
        <v>25852</v>
      </c>
      <c r="E802" s="244"/>
      <c r="F802" s="268">
        <v>0.7</v>
      </c>
      <c r="G802" s="246" t="s">
        <v>25759</v>
      </c>
      <c r="H802" s="249"/>
      <c r="I802" s="248" t="s">
        <v>25759</v>
      </c>
      <c r="J802" s="246">
        <v>2.1</v>
      </c>
      <c r="K802" s="248" t="s">
        <v>25759</v>
      </c>
      <c r="L802" s="246">
        <v>-2</v>
      </c>
      <c r="M802" s="248" t="s">
        <v>44</v>
      </c>
      <c r="N802" s="449">
        <f t="shared" si="182"/>
        <v>-2.94</v>
      </c>
      <c r="O802" s="302"/>
      <c r="P802" s="408"/>
      <c r="Q802" s="409"/>
      <c r="R802" s="89"/>
      <c r="S802" s="302"/>
      <c r="T802" s="302"/>
      <c r="U802" s="302"/>
      <c r="V802" s="302"/>
      <c r="W802" s="302"/>
      <c r="X802" s="302"/>
      <c r="Y802" s="302"/>
      <c r="Z802" s="302"/>
      <c r="AA802" s="302"/>
    </row>
    <row r="803" spans="1:27" s="259" customFormat="1">
      <c r="A803" s="442"/>
      <c r="B803" s="12"/>
      <c r="C803" s="12"/>
      <c r="D803" s="260" t="s">
        <v>25843</v>
      </c>
      <c r="E803" s="12"/>
      <c r="F803" s="124">
        <v>4.62</v>
      </c>
      <c r="G803" s="216" t="s">
        <v>25759</v>
      </c>
      <c r="H803" s="231"/>
      <c r="I803" s="217" t="s">
        <v>25759</v>
      </c>
      <c r="J803" s="216">
        <v>1.65</v>
      </c>
      <c r="K803" s="217" t="s">
        <v>25759</v>
      </c>
      <c r="L803" s="216">
        <v>2</v>
      </c>
      <c r="M803" s="217" t="s">
        <v>44</v>
      </c>
      <c r="N803" s="443">
        <f t="shared" si="182"/>
        <v>15.24</v>
      </c>
      <c r="O803" s="302"/>
      <c r="P803" s="408"/>
      <c r="Q803" s="409"/>
      <c r="R803" s="89"/>
      <c r="S803" s="302"/>
      <c r="T803" s="302"/>
      <c r="U803" s="302"/>
      <c r="V803" s="302"/>
      <c r="W803" s="302"/>
      <c r="X803" s="302"/>
      <c r="Y803" s="302"/>
      <c r="Z803" s="302"/>
      <c r="AA803" s="302"/>
    </row>
    <row r="804" spans="1:27" s="259" customFormat="1">
      <c r="A804" s="442"/>
      <c r="B804" s="12"/>
      <c r="C804" s="12"/>
      <c r="D804" s="260" t="s">
        <v>25915</v>
      </c>
      <c r="E804" s="12"/>
      <c r="F804" s="124">
        <v>0.8</v>
      </c>
      <c r="G804" s="216" t="s">
        <v>25759</v>
      </c>
      <c r="H804" s="231"/>
      <c r="I804" s="217" t="s">
        <v>25759</v>
      </c>
      <c r="J804" s="216">
        <v>1.65</v>
      </c>
      <c r="K804" s="217" t="s">
        <v>25759</v>
      </c>
      <c r="L804" s="216">
        <v>2</v>
      </c>
      <c r="M804" s="217" t="s">
        <v>44</v>
      </c>
      <c r="N804" s="443">
        <f t="shared" si="182"/>
        <v>2.64</v>
      </c>
      <c r="O804" s="302"/>
      <c r="P804" s="408"/>
      <c r="Q804" s="409"/>
      <c r="R804" s="89"/>
      <c r="S804" s="302"/>
      <c r="T804" s="302"/>
      <c r="U804" s="302"/>
      <c r="V804" s="302"/>
      <c r="W804" s="302"/>
      <c r="X804" s="302"/>
      <c r="Y804" s="302"/>
      <c r="Z804" s="302"/>
      <c r="AA804" s="302"/>
    </row>
    <row r="805" spans="1:27" s="259" customFormat="1">
      <c r="A805" s="442"/>
      <c r="B805" s="12"/>
      <c r="C805" s="12"/>
      <c r="D805" s="260" t="s">
        <v>25839</v>
      </c>
      <c r="E805" s="12"/>
      <c r="F805" s="124">
        <v>3.35</v>
      </c>
      <c r="G805" s="216" t="s">
        <v>25759</v>
      </c>
      <c r="H805" s="231"/>
      <c r="I805" s="217" t="s">
        <v>25759</v>
      </c>
      <c r="J805" s="216">
        <v>1.65</v>
      </c>
      <c r="K805" s="217" t="s">
        <v>25759</v>
      </c>
      <c r="L805" s="216">
        <v>1</v>
      </c>
      <c r="M805" s="217" t="s">
        <v>44</v>
      </c>
      <c r="N805" s="443">
        <f t="shared" si="182"/>
        <v>5.52</v>
      </c>
      <c r="O805" s="302"/>
      <c r="P805" s="409"/>
      <c r="Q805" s="409"/>
      <c r="R805" s="89"/>
      <c r="S805" s="302"/>
      <c r="T805" s="302"/>
      <c r="U805" s="302"/>
      <c r="V805" s="302"/>
      <c r="W805" s="302"/>
      <c r="X805" s="302"/>
      <c r="Y805" s="302"/>
      <c r="Z805" s="302"/>
      <c r="AA805" s="302"/>
    </row>
    <row r="806" spans="1:27" s="259" customFormat="1">
      <c r="A806" s="442"/>
      <c r="B806" s="12"/>
      <c r="C806" s="12"/>
      <c r="D806" s="260"/>
      <c r="E806" s="12"/>
      <c r="F806" s="124">
        <v>4.71</v>
      </c>
      <c r="G806" s="216" t="s">
        <v>25759</v>
      </c>
      <c r="H806" s="231"/>
      <c r="I806" s="217" t="s">
        <v>25759</v>
      </c>
      <c r="J806" s="216">
        <v>1.65</v>
      </c>
      <c r="K806" s="217" t="s">
        <v>25759</v>
      </c>
      <c r="L806" s="216">
        <v>1</v>
      </c>
      <c r="M806" s="217" t="s">
        <v>44</v>
      </c>
      <c r="N806" s="443">
        <f t="shared" si="182"/>
        <v>7.77</v>
      </c>
      <c r="O806" s="302"/>
      <c r="P806" s="408"/>
      <c r="Q806" s="409"/>
      <c r="R806" s="89"/>
      <c r="S806" s="302"/>
      <c r="T806" s="302"/>
      <c r="U806" s="302"/>
      <c r="V806" s="302"/>
      <c r="W806" s="302"/>
      <c r="X806" s="302"/>
      <c r="Y806" s="302"/>
      <c r="Z806" s="302"/>
      <c r="AA806" s="302"/>
    </row>
    <row r="807" spans="1:27" s="259" customFormat="1">
      <c r="A807" s="442"/>
      <c r="B807" s="12"/>
      <c r="C807" s="12"/>
      <c r="D807" s="260" t="s">
        <v>25838</v>
      </c>
      <c r="E807" s="12"/>
      <c r="F807" s="124">
        <v>2.2999999999999998</v>
      </c>
      <c r="G807" s="216" t="s">
        <v>25759</v>
      </c>
      <c r="H807" s="231"/>
      <c r="I807" s="217" t="s">
        <v>25759</v>
      </c>
      <c r="J807" s="216">
        <v>1.65</v>
      </c>
      <c r="K807" s="217" t="s">
        <v>25759</v>
      </c>
      <c r="L807" s="216">
        <v>3</v>
      </c>
      <c r="M807" s="217" t="s">
        <v>44</v>
      </c>
      <c r="N807" s="443">
        <f t="shared" si="182"/>
        <v>11.38</v>
      </c>
      <c r="O807" s="302"/>
      <c r="P807" s="408"/>
      <c r="Q807" s="409"/>
      <c r="R807" s="89"/>
      <c r="S807" s="302"/>
      <c r="T807" s="302"/>
      <c r="U807" s="302"/>
      <c r="V807" s="302"/>
      <c r="W807" s="302"/>
      <c r="X807" s="302"/>
      <c r="Y807" s="302"/>
      <c r="Z807" s="302"/>
      <c r="AA807" s="302"/>
    </row>
    <row r="808" spans="1:27" s="259" customFormat="1">
      <c r="A808" s="442"/>
      <c r="B808" s="12"/>
      <c r="C808" s="12"/>
      <c r="D808" s="260"/>
      <c r="E808" s="12"/>
      <c r="F808" s="124">
        <v>1.7</v>
      </c>
      <c r="G808" s="216" t="s">
        <v>25759</v>
      </c>
      <c r="H808" s="231"/>
      <c r="I808" s="217" t="s">
        <v>25759</v>
      </c>
      <c r="J808" s="216">
        <v>1.65</v>
      </c>
      <c r="K808" s="217" t="s">
        <v>25759</v>
      </c>
      <c r="L808" s="216">
        <v>1</v>
      </c>
      <c r="M808" s="217" t="s">
        <v>44</v>
      </c>
      <c r="N808" s="443">
        <f t="shared" si="182"/>
        <v>2.8</v>
      </c>
      <c r="O808" s="302"/>
      <c r="P808" s="408"/>
      <c r="Q808" s="409"/>
      <c r="R808" s="89"/>
      <c r="S808" s="302"/>
      <c r="T808" s="302"/>
      <c r="U808" s="302"/>
      <c r="V808" s="302"/>
      <c r="W808" s="302"/>
      <c r="X808" s="302"/>
      <c r="Y808" s="302"/>
      <c r="Z808" s="302"/>
      <c r="AA808" s="302"/>
    </row>
    <row r="809" spans="1:27" s="259" customFormat="1">
      <c r="A809" s="442"/>
      <c r="B809" s="12"/>
      <c r="C809" s="12"/>
      <c r="D809" s="262" t="s">
        <v>25852</v>
      </c>
      <c r="E809" s="244"/>
      <c r="F809" s="268">
        <v>0.8</v>
      </c>
      <c r="G809" s="246" t="s">
        <v>25759</v>
      </c>
      <c r="H809" s="249"/>
      <c r="I809" s="248" t="s">
        <v>25759</v>
      </c>
      <c r="J809" s="246">
        <v>1.65</v>
      </c>
      <c r="K809" s="248" t="s">
        <v>25759</v>
      </c>
      <c r="L809" s="246">
        <v>-1</v>
      </c>
      <c r="M809" s="248" t="s">
        <v>44</v>
      </c>
      <c r="N809" s="449">
        <f t="shared" si="182"/>
        <v>-1.32</v>
      </c>
      <c r="O809" s="302"/>
      <c r="P809" s="408"/>
      <c r="Q809" s="409"/>
      <c r="R809" s="89"/>
      <c r="S809" s="302"/>
      <c r="T809" s="302"/>
      <c r="U809" s="302"/>
      <c r="V809" s="302"/>
      <c r="W809" s="302"/>
      <c r="X809" s="302"/>
      <c r="Y809" s="302"/>
      <c r="Z809" s="302"/>
      <c r="AA809" s="302"/>
    </row>
    <row r="810" spans="1:27" s="280" customFormat="1">
      <c r="A810" s="442"/>
      <c r="B810" s="12"/>
      <c r="C810" s="12"/>
      <c r="D810" s="285" t="s">
        <v>25886</v>
      </c>
      <c r="E810" s="286"/>
      <c r="F810" s="287">
        <v>1.41</v>
      </c>
      <c r="G810" s="216" t="s">
        <v>25759</v>
      </c>
      <c r="H810" s="231"/>
      <c r="I810" s="217" t="s">
        <v>25759</v>
      </c>
      <c r="J810" s="216">
        <v>0.6</v>
      </c>
      <c r="K810" s="217" t="s">
        <v>25759</v>
      </c>
      <c r="L810" s="216">
        <f>2*2</f>
        <v>4</v>
      </c>
      <c r="M810" s="217" t="s">
        <v>44</v>
      </c>
      <c r="N810" s="443">
        <f t="shared" si="182"/>
        <v>3.38</v>
      </c>
      <c r="O810" s="302"/>
      <c r="P810" s="408"/>
      <c r="Q810" s="409"/>
      <c r="R810" s="89"/>
      <c r="S810" s="302"/>
      <c r="T810" s="302"/>
      <c r="U810" s="302"/>
      <c r="V810" s="302"/>
      <c r="W810" s="302"/>
      <c r="X810" s="302"/>
      <c r="Y810" s="302"/>
      <c r="Z810" s="302"/>
      <c r="AA810" s="302"/>
    </row>
    <row r="811" spans="1:27" s="280" customFormat="1">
      <c r="A811" s="442"/>
      <c r="B811" s="12"/>
      <c r="C811" s="12"/>
      <c r="D811" s="285" t="s">
        <v>25887</v>
      </c>
      <c r="E811" s="286"/>
      <c r="F811" s="287">
        <v>1.57</v>
      </c>
      <c r="G811" s="216" t="s">
        <v>25759</v>
      </c>
      <c r="H811" s="231"/>
      <c r="I811" s="216" t="s">
        <v>25759</v>
      </c>
      <c r="J811" s="216">
        <v>4.05</v>
      </c>
      <c r="K811" s="216" t="s">
        <v>25759</v>
      </c>
      <c r="L811" s="216">
        <v>2</v>
      </c>
      <c r="M811" s="217" t="s">
        <v>44</v>
      </c>
      <c r="N811" s="443">
        <f t="shared" si="182"/>
        <v>12.71</v>
      </c>
      <c r="O811" s="302"/>
      <c r="P811" s="408"/>
      <c r="Q811" s="409"/>
      <c r="R811" s="89"/>
      <c r="S811" s="302"/>
      <c r="T811" s="302"/>
      <c r="U811" s="302"/>
      <c r="V811" s="302"/>
      <c r="W811" s="302"/>
      <c r="X811" s="302"/>
      <c r="Y811" s="302"/>
      <c r="Z811" s="302"/>
      <c r="AA811" s="302"/>
    </row>
    <row r="812" spans="1:27" s="280" customFormat="1">
      <c r="A812" s="442"/>
      <c r="B812" s="12"/>
      <c r="C812" s="12"/>
      <c r="D812" s="285"/>
      <c r="E812" s="286"/>
      <c r="F812" s="287">
        <v>3.81</v>
      </c>
      <c r="G812" s="216" t="s">
        <v>25759</v>
      </c>
      <c r="H812" s="231"/>
      <c r="I812" s="216" t="s">
        <v>25759</v>
      </c>
      <c r="J812" s="216">
        <v>1.25</v>
      </c>
      <c r="K812" s="216" t="s">
        <v>25759</v>
      </c>
      <c r="L812" s="216">
        <v>2</v>
      </c>
      <c r="M812" s="217" t="s">
        <v>44</v>
      </c>
      <c r="N812" s="443">
        <f t="shared" si="182"/>
        <v>9.52</v>
      </c>
      <c r="O812" s="302"/>
      <c r="P812" s="408"/>
      <c r="Q812" s="409"/>
      <c r="R812" s="89"/>
      <c r="S812" s="302"/>
      <c r="T812" s="302"/>
      <c r="U812" s="302"/>
      <c r="V812" s="302"/>
      <c r="W812" s="302"/>
      <c r="X812" s="302"/>
      <c r="Y812" s="302"/>
      <c r="Z812" s="302"/>
      <c r="AA812" s="302"/>
    </row>
    <row r="813" spans="1:27">
      <c r="A813" s="446"/>
      <c r="B813" s="13"/>
      <c r="C813" s="13"/>
      <c r="D813" s="218" t="str">
        <f>"Total item "&amp;A778</f>
        <v>Total item 5.2.3</v>
      </c>
      <c r="E813" s="13"/>
      <c r="F813" s="124"/>
      <c r="G813" s="216"/>
      <c r="H813" s="231"/>
      <c r="I813" s="213"/>
      <c r="J813" s="231"/>
      <c r="K813" s="213"/>
      <c r="L813" s="212" t="s">
        <v>23</v>
      </c>
      <c r="M813" s="213" t="s">
        <v>44</v>
      </c>
      <c r="N813" s="444">
        <f>+SUM(N780:N812)</f>
        <v>201.83</v>
      </c>
    </row>
    <row r="814" spans="1:27">
      <c r="A814" s="459" t="s">
        <v>18236</v>
      </c>
      <c r="B814" s="27"/>
      <c r="C814" s="26"/>
      <c r="D814" s="34" t="s">
        <v>18235</v>
      </c>
      <c r="E814" s="27"/>
      <c r="F814" s="234"/>
      <c r="G814" s="237"/>
      <c r="H814" s="235"/>
      <c r="I814" s="234"/>
      <c r="J814" s="234"/>
      <c r="K814" s="234"/>
      <c r="L814" s="234"/>
      <c r="M814" s="234"/>
      <c r="N814" s="458"/>
    </row>
    <row r="815" spans="1:27" ht="22.5">
      <c r="A815" s="446" t="s">
        <v>18237</v>
      </c>
      <c r="B815" s="12" t="s">
        <v>18406</v>
      </c>
      <c r="C815" s="222">
        <v>95241</v>
      </c>
      <c r="D815" s="14" t="s">
        <v>5020</v>
      </c>
      <c r="E815" s="13" t="str">
        <f>+VLOOKUP(D815,TABELA!$B$1:$D$8000,2,FALSE)</f>
        <v>M2</v>
      </c>
      <c r="F815" s="33"/>
      <c r="G815" s="16"/>
      <c r="H815" s="28"/>
      <c r="I815" s="16"/>
      <c r="J815" s="16"/>
      <c r="K815" s="16"/>
      <c r="L815" s="16"/>
      <c r="M815" s="16"/>
      <c r="N815" s="455"/>
      <c r="O815" s="303">
        <f>N856</f>
        <v>603.52</v>
      </c>
      <c r="P815" s="328">
        <f>+VLOOKUP(D815,TABELA!$B$1:$D$8000,3,FALSE)</f>
        <v>30.07</v>
      </c>
      <c r="Q815" s="329">
        <f>+VLOOKUP(D815,TABELA!$B$1:$F$8000,5,FALSE)</f>
        <v>31.5</v>
      </c>
      <c r="S815" s="410">
        <f>TRUNC(P815*$S$10,2)</f>
        <v>38.630000000000003</v>
      </c>
      <c r="T815" s="410">
        <f>TRUNC(Q815*$T$10,2)</f>
        <v>38.54</v>
      </c>
      <c r="V815" s="410">
        <f>TRUNC(O815*S815,2)</f>
        <v>23313.97</v>
      </c>
      <c r="W815" s="410">
        <f>TRUNC(O815*T815,2)</f>
        <v>23259.66</v>
      </c>
    </row>
    <row r="816" spans="1:27" s="259" customFormat="1">
      <c r="A816" s="442"/>
      <c r="B816" s="12"/>
      <c r="C816" s="12"/>
      <c r="D816" s="261" t="s">
        <v>25875</v>
      </c>
      <c r="E816" s="13"/>
      <c r="F816" s="33"/>
      <c r="G816" s="16"/>
      <c r="H816" s="28"/>
      <c r="I816" s="274"/>
      <c r="J816" s="16"/>
      <c r="K816" s="274"/>
      <c r="L816" s="16"/>
      <c r="M816" s="274"/>
      <c r="N816" s="455"/>
      <c r="O816" s="303"/>
      <c r="P816" s="328"/>
      <c r="Q816" s="329"/>
      <c r="R816" s="89"/>
      <c r="S816" s="302"/>
      <c r="T816" s="302"/>
      <c r="U816" s="302"/>
      <c r="V816" s="302"/>
      <c r="W816" s="302"/>
      <c r="X816" s="302"/>
      <c r="Y816" s="302"/>
      <c r="Z816" s="302"/>
      <c r="AA816" s="302"/>
    </row>
    <row r="817" spans="1:27">
      <c r="A817" s="442"/>
      <c r="B817" s="12"/>
      <c r="C817" s="12"/>
      <c r="D817" s="260" t="s">
        <v>25842</v>
      </c>
      <c r="E817" s="13"/>
      <c r="F817" s="124">
        <v>4.7699999999999996</v>
      </c>
      <c r="G817" s="216" t="s">
        <v>25759</v>
      </c>
      <c r="H817" s="233">
        <v>2.2000000000000002</v>
      </c>
      <c r="I817" s="217" t="s">
        <v>25759</v>
      </c>
      <c r="J817" s="216"/>
      <c r="K817" s="217" t="s">
        <v>25759</v>
      </c>
      <c r="L817" s="216"/>
      <c r="M817" s="217" t="s">
        <v>44</v>
      </c>
      <c r="N817" s="443">
        <f t="shared" ref="N817" si="186">TRUNC((PRODUCT(F817:L817)),2)</f>
        <v>10.49</v>
      </c>
    </row>
    <row r="818" spans="1:27">
      <c r="A818" s="442"/>
      <c r="B818" s="12"/>
      <c r="C818" s="12"/>
      <c r="D818" s="260" t="s">
        <v>25769</v>
      </c>
      <c r="E818" s="13"/>
      <c r="F818" s="124">
        <v>3.41</v>
      </c>
      <c r="G818" s="216" t="s">
        <v>25759</v>
      </c>
      <c r="H818" s="233">
        <v>2.62</v>
      </c>
      <c r="I818" s="217" t="s">
        <v>25759</v>
      </c>
      <c r="J818" s="216"/>
      <c r="K818" s="217" t="s">
        <v>25759</v>
      </c>
      <c r="L818" s="216"/>
      <c r="M818" s="217" t="s">
        <v>44</v>
      </c>
      <c r="N818" s="443">
        <f t="shared" ref="N818:N842" si="187">TRUNC((PRODUCT(F818:L818)),2)</f>
        <v>8.93</v>
      </c>
    </row>
    <row r="819" spans="1:27" s="259" customFormat="1">
      <c r="A819" s="442"/>
      <c r="B819" s="12"/>
      <c r="C819" s="12"/>
      <c r="D819" s="260" t="s">
        <v>25858</v>
      </c>
      <c r="E819" s="13"/>
      <c r="F819" s="124">
        <v>3.41</v>
      </c>
      <c r="G819" s="216" t="s">
        <v>25759</v>
      </c>
      <c r="H819" s="233">
        <v>1.7</v>
      </c>
      <c r="I819" s="217" t="s">
        <v>25759</v>
      </c>
      <c r="J819" s="216"/>
      <c r="K819" s="217" t="s">
        <v>25759</v>
      </c>
      <c r="L819" s="216"/>
      <c r="M819" s="217" t="s">
        <v>44</v>
      </c>
      <c r="N819" s="443">
        <f t="shared" si="187"/>
        <v>5.79</v>
      </c>
      <c r="O819" s="302"/>
      <c r="P819" s="408"/>
      <c r="Q819" s="409"/>
      <c r="R819" s="89"/>
      <c r="S819" s="302"/>
      <c r="T819" s="302"/>
      <c r="U819" s="302"/>
      <c r="V819" s="302"/>
      <c r="W819" s="302"/>
      <c r="X819" s="302"/>
      <c r="Y819" s="302"/>
      <c r="Z819" s="302"/>
      <c r="AA819" s="302"/>
    </row>
    <row r="820" spans="1:27" s="259" customFormat="1">
      <c r="A820" s="442"/>
      <c r="B820" s="12"/>
      <c r="C820" s="12"/>
      <c r="D820" s="260" t="s">
        <v>25855</v>
      </c>
      <c r="E820" s="13"/>
      <c r="F820" s="124">
        <v>2.19</v>
      </c>
      <c r="G820" s="216" t="s">
        <v>25759</v>
      </c>
      <c r="H820" s="233">
        <v>1.64</v>
      </c>
      <c r="I820" s="217" t="s">
        <v>25759</v>
      </c>
      <c r="J820" s="216"/>
      <c r="K820" s="217" t="s">
        <v>25759</v>
      </c>
      <c r="L820" s="216"/>
      <c r="M820" s="217" t="s">
        <v>44</v>
      </c>
      <c r="N820" s="443">
        <f t="shared" si="187"/>
        <v>3.59</v>
      </c>
      <c r="O820" s="302"/>
      <c r="P820" s="408"/>
      <c r="Q820" s="409"/>
      <c r="R820" s="89"/>
      <c r="S820" s="302"/>
      <c r="T820" s="302"/>
      <c r="U820" s="302"/>
      <c r="V820" s="302"/>
      <c r="W820" s="302"/>
      <c r="X820" s="302"/>
      <c r="Y820" s="302"/>
      <c r="Z820" s="302"/>
      <c r="AA820" s="302"/>
    </row>
    <row r="821" spans="1:27" s="259" customFormat="1">
      <c r="A821" s="442"/>
      <c r="B821" s="12"/>
      <c r="C821" s="12"/>
      <c r="D821" s="260" t="s">
        <v>25869</v>
      </c>
      <c r="E821" s="13"/>
      <c r="F821" s="124">
        <v>2.12</v>
      </c>
      <c r="G821" s="216" t="s">
        <v>25759</v>
      </c>
      <c r="H821" s="233">
        <v>1.64</v>
      </c>
      <c r="I821" s="217" t="s">
        <v>25759</v>
      </c>
      <c r="J821" s="216"/>
      <c r="K821" s="217" t="s">
        <v>25759</v>
      </c>
      <c r="L821" s="216"/>
      <c r="M821" s="217" t="s">
        <v>44</v>
      </c>
      <c r="N821" s="443">
        <f t="shared" si="187"/>
        <v>3.47</v>
      </c>
      <c r="O821" s="302"/>
      <c r="P821" s="408"/>
      <c r="Q821" s="409"/>
      <c r="R821" s="89"/>
      <c r="S821" s="302"/>
      <c r="T821" s="302"/>
      <c r="U821" s="302"/>
      <c r="V821" s="302"/>
      <c r="W821" s="302"/>
      <c r="X821" s="302"/>
      <c r="Y821" s="302"/>
      <c r="Z821" s="302"/>
      <c r="AA821" s="302"/>
    </row>
    <row r="822" spans="1:27" s="259" customFormat="1">
      <c r="A822" s="442"/>
      <c r="B822" s="12"/>
      <c r="C822" s="12"/>
      <c r="D822" s="260" t="s">
        <v>25870</v>
      </c>
      <c r="E822" s="13"/>
      <c r="F822" s="124">
        <v>2.12</v>
      </c>
      <c r="G822" s="216" t="s">
        <v>25759</v>
      </c>
      <c r="H822" s="233">
        <v>1.64</v>
      </c>
      <c r="I822" s="217" t="s">
        <v>25759</v>
      </c>
      <c r="J822" s="216"/>
      <c r="K822" s="217" t="s">
        <v>25759</v>
      </c>
      <c r="L822" s="216"/>
      <c r="M822" s="217" t="s">
        <v>44</v>
      </c>
      <c r="N822" s="443">
        <f t="shared" si="187"/>
        <v>3.47</v>
      </c>
      <c r="O822" s="302"/>
      <c r="P822" s="408"/>
      <c r="Q822" s="409"/>
      <c r="R822" s="89"/>
      <c r="S822" s="302"/>
      <c r="T822" s="302"/>
      <c r="U822" s="302"/>
      <c r="V822" s="302"/>
      <c r="W822" s="302"/>
      <c r="X822" s="302"/>
      <c r="Y822" s="302"/>
      <c r="Z822" s="302"/>
      <c r="AA822" s="302"/>
    </row>
    <row r="823" spans="1:27" s="259" customFormat="1">
      <c r="A823" s="442"/>
      <c r="B823" s="12"/>
      <c r="C823" s="12"/>
      <c r="D823" s="260" t="s">
        <v>25854</v>
      </c>
      <c r="E823" s="13"/>
      <c r="F823" s="124">
        <v>4.7699999999999996</v>
      </c>
      <c r="G823" s="216" t="s">
        <v>25759</v>
      </c>
      <c r="H823" s="124">
        <v>4.18</v>
      </c>
      <c r="I823" s="217" t="s">
        <v>25759</v>
      </c>
      <c r="J823" s="216"/>
      <c r="K823" s="217" t="s">
        <v>25759</v>
      </c>
      <c r="L823" s="216"/>
      <c r="M823" s="217" t="s">
        <v>44</v>
      </c>
      <c r="N823" s="443">
        <f t="shared" si="187"/>
        <v>19.93</v>
      </c>
      <c r="O823" s="302"/>
      <c r="P823" s="408"/>
      <c r="Q823" s="409"/>
      <c r="R823" s="89"/>
      <c r="S823" s="302"/>
      <c r="T823" s="302"/>
      <c r="U823" s="302"/>
      <c r="V823" s="302"/>
      <c r="W823" s="302"/>
      <c r="X823" s="302"/>
      <c r="Y823" s="302"/>
      <c r="Z823" s="302"/>
      <c r="AA823" s="302"/>
    </row>
    <row r="824" spans="1:27" s="259" customFormat="1">
      <c r="A824" s="442"/>
      <c r="B824" s="12"/>
      <c r="C824" s="12"/>
      <c r="D824" s="260"/>
      <c r="E824" s="13"/>
      <c r="F824" s="124">
        <v>2.19</v>
      </c>
      <c r="G824" s="216" t="s">
        <v>25759</v>
      </c>
      <c r="H824" s="124">
        <v>1.79</v>
      </c>
      <c r="I824" s="217" t="s">
        <v>25759</v>
      </c>
      <c r="J824" s="216"/>
      <c r="K824" s="217" t="s">
        <v>25759</v>
      </c>
      <c r="L824" s="216"/>
      <c r="M824" s="217" t="s">
        <v>44</v>
      </c>
      <c r="N824" s="443">
        <f t="shared" si="187"/>
        <v>3.92</v>
      </c>
      <c r="O824" s="302"/>
      <c r="P824" s="408"/>
      <c r="Q824" s="409"/>
      <c r="R824" s="89"/>
      <c r="S824" s="302"/>
      <c r="T824" s="302"/>
      <c r="U824" s="302"/>
      <c r="V824" s="302"/>
      <c r="W824" s="302"/>
      <c r="X824" s="302"/>
      <c r="Y824" s="302"/>
      <c r="Z824" s="302"/>
      <c r="AA824" s="302"/>
    </row>
    <row r="825" spans="1:27" s="259" customFormat="1">
      <c r="A825" s="442"/>
      <c r="B825" s="12"/>
      <c r="C825" s="12"/>
      <c r="D825" s="260" t="s">
        <v>25776</v>
      </c>
      <c r="E825" s="13"/>
      <c r="F825" s="124">
        <v>3.5</v>
      </c>
      <c r="G825" s="216" t="s">
        <v>25759</v>
      </c>
      <c r="H825" s="124">
        <v>3.12</v>
      </c>
      <c r="I825" s="217" t="s">
        <v>25759</v>
      </c>
      <c r="J825" s="216"/>
      <c r="K825" s="217" t="s">
        <v>25759</v>
      </c>
      <c r="L825" s="216"/>
      <c r="M825" s="217" t="s">
        <v>44</v>
      </c>
      <c r="N825" s="443">
        <f t="shared" si="187"/>
        <v>10.92</v>
      </c>
      <c r="O825" s="302"/>
      <c r="P825" s="408"/>
      <c r="Q825" s="409"/>
      <c r="R825" s="89"/>
      <c r="S825" s="302"/>
      <c r="T825" s="302"/>
      <c r="U825" s="302"/>
      <c r="V825" s="302"/>
      <c r="W825" s="302"/>
      <c r="X825" s="302"/>
      <c r="Y825" s="302"/>
      <c r="Z825" s="302"/>
      <c r="AA825" s="302"/>
    </row>
    <row r="826" spans="1:27" s="259" customFormat="1">
      <c r="A826" s="442"/>
      <c r="B826" s="12"/>
      <c r="C826" s="12"/>
      <c r="D826" s="260"/>
      <c r="E826" s="13"/>
      <c r="F826" s="124">
        <v>1.35</v>
      </c>
      <c r="G826" s="216" t="s">
        <v>25759</v>
      </c>
      <c r="H826" s="233">
        <v>0.8</v>
      </c>
      <c r="I826" s="217" t="s">
        <v>25759</v>
      </c>
      <c r="J826" s="216"/>
      <c r="K826" s="217" t="s">
        <v>25759</v>
      </c>
      <c r="L826" s="216"/>
      <c r="M826" s="217" t="s">
        <v>44</v>
      </c>
      <c r="N826" s="443">
        <f t="shared" si="187"/>
        <v>1.08</v>
      </c>
      <c r="O826" s="302"/>
      <c r="P826" s="408"/>
      <c r="Q826" s="409"/>
      <c r="R826" s="89"/>
      <c r="S826" s="302"/>
      <c r="T826" s="302"/>
      <c r="U826" s="302"/>
      <c r="V826" s="302"/>
      <c r="W826" s="302"/>
      <c r="X826" s="302"/>
      <c r="Y826" s="302"/>
      <c r="Z826" s="302"/>
      <c r="AA826" s="302"/>
    </row>
    <row r="827" spans="1:27" s="259" customFormat="1">
      <c r="A827" s="442"/>
      <c r="B827" s="12"/>
      <c r="C827" s="12"/>
      <c r="D827" s="260" t="s">
        <v>25836</v>
      </c>
      <c r="E827" s="13"/>
      <c r="F827" s="124">
        <v>2.5499999999999998</v>
      </c>
      <c r="G827" s="216" t="s">
        <v>25759</v>
      </c>
      <c r="H827" s="233">
        <v>1.2</v>
      </c>
      <c r="I827" s="217" t="s">
        <v>25759</v>
      </c>
      <c r="J827" s="216"/>
      <c r="K827" s="217" t="s">
        <v>25759</v>
      </c>
      <c r="L827" s="216"/>
      <c r="M827" s="217" t="s">
        <v>44</v>
      </c>
      <c r="N827" s="443">
        <f t="shared" si="187"/>
        <v>3.06</v>
      </c>
      <c r="O827" s="302"/>
      <c r="P827" s="408"/>
      <c r="Q827" s="409"/>
      <c r="R827" s="89"/>
      <c r="S827" s="302"/>
      <c r="T827" s="302"/>
      <c r="U827" s="302"/>
      <c r="V827" s="302"/>
      <c r="W827" s="302"/>
      <c r="X827" s="302"/>
      <c r="Y827" s="302"/>
      <c r="Z827" s="302"/>
      <c r="AA827" s="302"/>
    </row>
    <row r="828" spans="1:27" s="259" customFormat="1">
      <c r="A828" s="442"/>
      <c r="B828" s="12"/>
      <c r="C828" s="12"/>
      <c r="D828" s="260" t="s">
        <v>25857</v>
      </c>
      <c r="E828" s="13"/>
      <c r="F828" s="124">
        <v>6</v>
      </c>
      <c r="G828" s="216" t="s">
        <v>25759</v>
      </c>
      <c r="H828" s="233">
        <v>7</v>
      </c>
      <c r="I828" s="217" t="s">
        <v>25759</v>
      </c>
      <c r="J828" s="216"/>
      <c r="K828" s="217" t="s">
        <v>25759</v>
      </c>
      <c r="L828" s="216"/>
      <c r="M828" s="217" t="s">
        <v>44</v>
      </c>
      <c r="N828" s="443">
        <f t="shared" si="187"/>
        <v>42</v>
      </c>
      <c r="O828" s="302"/>
      <c r="P828" s="408"/>
      <c r="Q828" s="409"/>
      <c r="R828" s="89"/>
      <c r="S828" s="302"/>
      <c r="T828" s="302"/>
      <c r="U828" s="302"/>
      <c r="V828" s="302"/>
      <c r="W828" s="302"/>
      <c r="X828" s="302"/>
      <c r="Y828" s="302"/>
      <c r="Z828" s="302"/>
      <c r="AA828" s="302"/>
    </row>
    <row r="829" spans="1:27" s="259" customFormat="1">
      <c r="A829" s="442"/>
      <c r="B829" s="12"/>
      <c r="C829" s="12"/>
      <c r="D829" s="260" t="s">
        <v>25859</v>
      </c>
      <c r="E829" s="13"/>
      <c r="F829" s="124">
        <v>6</v>
      </c>
      <c r="G829" s="216" t="s">
        <v>25759</v>
      </c>
      <c r="H829" s="233">
        <v>7</v>
      </c>
      <c r="I829" s="217" t="s">
        <v>25759</v>
      </c>
      <c r="J829" s="216"/>
      <c r="K829" s="217" t="s">
        <v>25759</v>
      </c>
      <c r="L829" s="216"/>
      <c r="M829" s="217" t="s">
        <v>44</v>
      </c>
      <c r="N829" s="443">
        <f t="shared" si="187"/>
        <v>42</v>
      </c>
      <c r="O829" s="302"/>
      <c r="P829" s="408"/>
      <c r="Q829" s="409"/>
      <c r="R829" s="89"/>
      <c r="S829" s="302"/>
      <c r="T829" s="302"/>
      <c r="U829" s="302"/>
      <c r="V829" s="302"/>
      <c r="W829" s="302"/>
      <c r="X829" s="302"/>
      <c r="Y829" s="302"/>
      <c r="Z829" s="302"/>
      <c r="AA829" s="302"/>
    </row>
    <row r="830" spans="1:27" s="259" customFormat="1">
      <c r="A830" s="442"/>
      <c r="B830" s="12"/>
      <c r="C830" s="12"/>
      <c r="D830" s="260" t="s">
        <v>25860</v>
      </c>
      <c r="E830" s="13"/>
      <c r="F830" s="124">
        <v>6</v>
      </c>
      <c r="G830" s="216" t="s">
        <v>25759</v>
      </c>
      <c r="H830" s="233">
        <v>6.88</v>
      </c>
      <c r="I830" s="217" t="s">
        <v>25759</v>
      </c>
      <c r="J830" s="216"/>
      <c r="K830" s="217" t="s">
        <v>25759</v>
      </c>
      <c r="L830" s="216"/>
      <c r="M830" s="217" t="s">
        <v>44</v>
      </c>
      <c r="N830" s="443">
        <f t="shared" si="187"/>
        <v>41.28</v>
      </c>
      <c r="O830" s="302"/>
      <c r="P830" s="408"/>
      <c r="Q830" s="409"/>
      <c r="R830" s="89"/>
      <c r="S830" s="302"/>
      <c r="T830" s="302"/>
      <c r="U830" s="302"/>
      <c r="V830" s="302"/>
      <c r="W830" s="302"/>
      <c r="X830" s="302"/>
      <c r="Y830" s="302"/>
      <c r="Z830" s="302"/>
      <c r="AA830" s="302"/>
    </row>
    <row r="831" spans="1:27" s="259" customFormat="1">
      <c r="A831" s="442"/>
      <c r="B831" s="12"/>
      <c r="C831" s="12"/>
      <c r="D831" s="260" t="s">
        <v>25843</v>
      </c>
      <c r="E831" s="13"/>
      <c r="F831" s="124">
        <v>6.62</v>
      </c>
      <c r="G831" s="216" t="s">
        <v>25759</v>
      </c>
      <c r="H831" s="233">
        <v>4.3</v>
      </c>
      <c r="I831" s="217" t="s">
        <v>25759</v>
      </c>
      <c r="J831" s="216"/>
      <c r="K831" s="217" t="s">
        <v>25759</v>
      </c>
      <c r="L831" s="216"/>
      <c r="M831" s="217" t="s">
        <v>44</v>
      </c>
      <c r="N831" s="443">
        <f t="shared" si="187"/>
        <v>28.46</v>
      </c>
      <c r="O831" s="302"/>
      <c r="P831" s="408"/>
      <c r="Q831" s="409"/>
      <c r="R831" s="89"/>
      <c r="S831" s="302"/>
      <c r="T831" s="302"/>
      <c r="U831" s="302"/>
      <c r="V831" s="302"/>
      <c r="W831" s="302"/>
      <c r="X831" s="302"/>
      <c r="Y831" s="302"/>
      <c r="Z831" s="302"/>
      <c r="AA831" s="302"/>
    </row>
    <row r="832" spans="1:27" s="259" customFormat="1">
      <c r="A832" s="442"/>
      <c r="B832" s="12"/>
      <c r="C832" s="12"/>
      <c r="D832" s="260" t="s">
        <v>25906</v>
      </c>
      <c r="E832" s="13"/>
      <c r="F832" s="124">
        <v>7.05</v>
      </c>
      <c r="G832" s="216" t="s">
        <v>25759</v>
      </c>
      <c r="H832" s="233">
        <v>2.1</v>
      </c>
      <c r="I832" s="217" t="s">
        <v>25759</v>
      </c>
      <c r="J832" s="216"/>
      <c r="K832" s="217" t="s">
        <v>25759</v>
      </c>
      <c r="L832" s="216"/>
      <c r="M832" s="217" t="s">
        <v>44</v>
      </c>
      <c r="N832" s="443">
        <f t="shared" si="187"/>
        <v>14.8</v>
      </c>
      <c r="O832" s="302"/>
      <c r="P832" s="408"/>
      <c r="Q832" s="409"/>
      <c r="R832" s="89"/>
      <c r="S832" s="302"/>
      <c r="T832" s="302"/>
      <c r="U832" s="302"/>
      <c r="V832" s="302"/>
      <c r="W832" s="302"/>
      <c r="X832" s="302"/>
      <c r="Y832" s="302"/>
      <c r="Z832" s="302"/>
      <c r="AA832" s="302"/>
    </row>
    <row r="833" spans="1:27" s="259" customFormat="1">
      <c r="A833" s="442"/>
      <c r="B833" s="12"/>
      <c r="C833" s="12"/>
      <c r="D833" s="260" t="s">
        <v>25839</v>
      </c>
      <c r="E833" s="13"/>
      <c r="F833" s="124">
        <v>4.5599999999999996</v>
      </c>
      <c r="G833" s="216" t="s">
        <v>25759</v>
      </c>
      <c r="H833" s="233">
        <v>3.2</v>
      </c>
      <c r="I833" s="217" t="s">
        <v>25759</v>
      </c>
      <c r="J833" s="216"/>
      <c r="K833" s="217" t="s">
        <v>25759</v>
      </c>
      <c r="L833" s="216"/>
      <c r="M833" s="217" t="s">
        <v>44</v>
      </c>
      <c r="N833" s="443">
        <f t="shared" si="187"/>
        <v>14.59</v>
      </c>
      <c r="O833" s="302"/>
      <c r="P833" s="408"/>
      <c r="Q833" s="409"/>
      <c r="R833" s="89"/>
      <c r="S833" s="302"/>
      <c r="T833" s="302"/>
      <c r="U833" s="302"/>
      <c r="V833" s="302"/>
      <c r="W833" s="302"/>
      <c r="X833" s="302"/>
      <c r="Y833" s="302"/>
      <c r="Z833" s="302"/>
      <c r="AA833" s="302"/>
    </row>
    <row r="834" spans="1:27" s="259" customFormat="1">
      <c r="A834" s="442"/>
      <c r="B834" s="12"/>
      <c r="C834" s="12"/>
      <c r="D834" s="260" t="s">
        <v>25838</v>
      </c>
      <c r="E834" s="13"/>
      <c r="F834" s="124">
        <v>2.15</v>
      </c>
      <c r="G834" s="216" t="s">
        <v>25759</v>
      </c>
      <c r="H834" s="233">
        <v>1.7</v>
      </c>
      <c r="I834" s="217" t="s">
        <v>25759</v>
      </c>
      <c r="J834" s="216"/>
      <c r="K834" s="217" t="s">
        <v>25759</v>
      </c>
      <c r="L834" s="216"/>
      <c r="M834" s="217" t="s">
        <v>44</v>
      </c>
      <c r="N834" s="443">
        <f t="shared" si="187"/>
        <v>3.65</v>
      </c>
      <c r="O834" s="302"/>
      <c r="P834" s="408"/>
      <c r="Q834" s="409"/>
      <c r="R834" s="89"/>
      <c r="S834" s="302"/>
      <c r="T834" s="302"/>
      <c r="U834" s="302"/>
      <c r="V834" s="302"/>
      <c r="W834" s="302"/>
      <c r="X834" s="302"/>
      <c r="Y834" s="302"/>
      <c r="Z834" s="302"/>
      <c r="AA834" s="302"/>
    </row>
    <row r="835" spans="1:27" s="259" customFormat="1">
      <c r="A835" s="442"/>
      <c r="B835" s="12"/>
      <c r="C835" s="12"/>
      <c r="D835" s="260" t="s">
        <v>25833</v>
      </c>
      <c r="E835" s="13"/>
      <c r="F835" s="124">
        <v>3.35</v>
      </c>
      <c r="G835" s="216" t="s">
        <v>25759</v>
      </c>
      <c r="H835" s="124">
        <v>2</v>
      </c>
      <c r="I835" s="217" t="s">
        <v>25759</v>
      </c>
      <c r="J835" s="216"/>
      <c r="K835" s="217" t="s">
        <v>25759</v>
      </c>
      <c r="L835" s="216"/>
      <c r="M835" s="217" t="s">
        <v>44</v>
      </c>
      <c r="N835" s="443">
        <f t="shared" si="187"/>
        <v>6.7</v>
      </c>
      <c r="O835" s="302"/>
      <c r="P835" s="408"/>
      <c r="Q835" s="409"/>
      <c r="R835" s="89"/>
      <c r="S835" s="302"/>
      <c r="T835" s="302"/>
      <c r="U835" s="302"/>
      <c r="V835" s="302"/>
      <c r="W835" s="302"/>
      <c r="X835" s="302"/>
      <c r="Y835" s="302"/>
      <c r="Z835" s="302"/>
      <c r="AA835" s="302"/>
    </row>
    <row r="836" spans="1:27" s="259" customFormat="1">
      <c r="A836" s="442"/>
      <c r="B836" s="12"/>
      <c r="C836" s="12"/>
      <c r="D836" s="260"/>
      <c r="E836" s="13"/>
      <c r="F836" s="124">
        <v>4.62</v>
      </c>
      <c r="G836" s="216" t="s">
        <v>25759</v>
      </c>
      <c r="H836" s="233">
        <v>1</v>
      </c>
      <c r="I836" s="217" t="s">
        <v>25759</v>
      </c>
      <c r="J836" s="216"/>
      <c r="K836" s="217" t="s">
        <v>25759</v>
      </c>
      <c r="L836" s="216"/>
      <c r="M836" s="217" t="s">
        <v>44</v>
      </c>
      <c r="N836" s="443">
        <f t="shared" si="187"/>
        <v>4.62</v>
      </c>
      <c r="O836" s="302"/>
      <c r="P836" s="408"/>
      <c r="Q836" s="409"/>
      <c r="R836" s="89"/>
      <c r="S836" s="302"/>
      <c r="T836" s="302"/>
      <c r="U836" s="302"/>
      <c r="V836" s="302"/>
      <c r="W836" s="302"/>
      <c r="X836" s="302"/>
      <c r="Y836" s="302"/>
      <c r="Z836" s="302"/>
      <c r="AA836" s="302"/>
    </row>
    <row r="837" spans="1:27" s="259" customFormat="1">
      <c r="A837" s="442"/>
      <c r="B837" s="12"/>
      <c r="C837" s="12"/>
      <c r="D837" s="260" t="s">
        <v>25781</v>
      </c>
      <c r="E837" s="13"/>
      <c r="F837" s="124">
        <v>16.88</v>
      </c>
      <c r="G837" s="216" t="s">
        <v>25759</v>
      </c>
      <c r="H837" s="233">
        <v>2</v>
      </c>
      <c r="I837" s="217" t="s">
        <v>25759</v>
      </c>
      <c r="J837" s="216"/>
      <c r="K837" s="217" t="s">
        <v>25759</v>
      </c>
      <c r="L837" s="216"/>
      <c r="M837" s="217" t="s">
        <v>44</v>
      </c>
      <c r="N837" s="443">
        <f t="shared" si="187"/>
        <v>33.76</v>
      </c>
      <c r="O837" s="302"/>
      <c r="P837" s="408"/>
      <c r="Q837" s="409"/>
      <c r="R837" s="89"/>
      <c r="S837" s="302"/>
      <c r="T837" s="302"/>
      <c r="U837" s="302"/>
      <c r="V837" s="302"/>
      <c r="W837" s="302"/>
      <c r="X837" s="302"/>
      <c r="Y837" s="302"/>
      <c r="Z837" s="302"/>
      <c r="AA837" s="302"/>
    </row>
    <row r="838" spans="1:27" s="259" customFormat="1">
      <c r="A838" s="442"/>
      <c r="B838" s="12"/>
      <c r="C838" s="12"/>
      <c r="D838" s="260"/>
      <c r="E838" s="13"/>
      <c r="F838" s="124">
        <v>4.62</v>
      </c>
      <c r="G838" s="216" t="s">
        <v>25759</v>
      </c>
      <c r="H838" s="233">
        <v>1.6</v>
      </c>
      <c r="I838" s="217" t="s">
        <v>25759</v>
      </c>
      <c r="J838" s="216"/>
      <c r="K838" s="217" t="s">
        <v>25759</v>
      </c>
      <c r="L838" s="216"/>
      <c r="M838" s="217" t="s">
        <v>44</v>
      </c>
      <c r="N838" s="443">
        <f t="shared" si="187"/>
        <v>7.39</v>
      </c>
      <c r="O838" s="302"/>
      <c r="P838" s="408"/>
      <c r="Q838" s="409"/>
      <c r="R838" s="89"/>
      <c r="S838" s="302"/>
      <c r="T838" s="302"/>
      <c r="U838" s="302"/>
      <c r="V838" s="302"/>
      <c r="W838" s="302"/>
      <c r="X838" s="302"/>
      <c r="Y838" s="302"/>
      <c r="Z838" s="302"/>
      <c r="AA838" s="302"/>
    </row>
    <row r="839" spans="1:27" s="259" customFormat="1">
      <c r="A839" s="442"/>
      <c r="B839" s="12"/>
      <c r="C839" s="12"/>
      <c r="D839" s="260" t="s">
        <v>25905</v>
      </c>
      <c r="E839" s="13"/>
      <c r="F839" s="124">
        <v>3.32</v>
      </c>
      <c r="G839" s="216" t="s">
        <v>25759</v>
      </c>
      <c r="H839" s="233">
        <v>1.66</v>
      </c>
      <c r="I839" s="217" t="s">
        <v>25759</v>
      </c>
      <c r="J839" s="216"/>
      <c r="K839" s="217" t="s">
        <v>25759</v>
      </c>
      <c r="L839" s="216"/>
      <c r="M839" s="217" t="s">
        <v>44</v>
      </c>
      <c r="N839" s="443">
        <f t="shared" si="187"/>
        <v>5.51</v>
      </c>
      <c r="O839" s="302"/>
      <c r="P839" s="408"/>
      <c r="Q839" s="409"/>
      <c r="R839" s="89"/>
      <c r="S839" s="302"/>
      <c r="T839" s="302"/>
      <c r="U839" s="302"/>
      <c r="V839" s="302"/>
      <c r="W839" s="302"/>
      <c r="X839" s="302"/>
      <c r="Y839" s="302"/>
      <c r="Z839" s="302"/>
      <c r="AA839" s="302"/>
    </row>
    <row r="840" spans="1:27" s="259" customFormat="1">
      <c r="A840" s="442"/>
      <c r="B840" s="12"/>
      <c r="C840" s="12"/>
      <c r="D840" s="260" t="s">
        <v>25904</v>
      </c>
      <c r="E840" s="13"/>
      <c r="F840" s="124">
        <v>5.12</v>
      </c>
      <c r="G840" s="216" t="s">
        <v>25759</v>
      </c>
      <c r="H840" s="233">
        <v>1.66</v>
      </c>
      <c r="I840" s="217" t="s">
        <v>25759</v>
      </c>
      <c r="J840" s="216"/>
      <c r="K840" s="217" t="s">
        <v>25759</v>
      </c>
      <c r="L840" s="216"/>
      <c r="M840" s="217" t="s">
        <v>44</v>
      </c>
      <c r="N840" s="443">
        <f t="shared" si="187"/>
        <v>8.49</v>
      </c>
      <c r="O840" s="302"/>
      <c r="P840" s="408"/>
      <c r="Q840" s="409"/>
      <c r="R840" s="89"/>
      <c r="S840" s="302"/>
      <c r="T840" s="302"/>
      <c r="U840" s="302"/>
      <c r="V840" s="302"/>
      <c r="W840" s="302"/>
      <c r="X840" s="302"/>
      <c r="Y840" s="302"/>
      <c r="Z840" s="302"/>
      <c r="AA840" s="302"/>
    </row>
    <row r="841" spans="1:27" s="299" customFormat="1">
      <c r="A841" s="442"/>
      <c r="B841" s="12"/>
      <c r="C841" s="12"/>
      <c r="D841" s="260" t="s">
        <v>25765</v>
      </c>
      <c r="E841" s="13"/>
      <c r="F841" s="124">
        <v>14.28</v>
      </c>
      <c r="G841" s="216" t="s">
        <v>25759</v>
      </c>
      <c r="H841" s="233">
        <v>3.35</v>
      </c>
      <c r="I841" s="217" t="s">
        <v>25759</v>
      </c>
      <c r="J841" s="216"/>
      <c r="K841" s="217" t="s">
        <v>25759</v>
      </c>
      <c r="L841" s="216"/>
      <c r="M841" s="217" t="s">
        <v>44</v>
      </c>
      <c r="N841" s="443">
        <f t="shared" si="187"/>
        <v>47.83</v>
      </c>
      <c r="O841" s="302"/>
      <c r="P841" s="408"/>
      <c r="Q841" s="409"/>
      <c r="R841" s="89"/>
      <c r="S841" s="302"/>
      <c r="T841" s="302"/>
      <c r="U841" s="302"/>
      <c r="V841" s="302"/>
      <c r="W841" s="302"/>
      <c r="X841" s="302"/>
      <c r="Y841" s="302"/>
      <c r="Z841" s="302"/>
      <c r="AA841" s="302"/>
    </row>
    <row r="842" spans="1:27" s="299" customFormat="1">
      <c r="A842" s="442"/>
      <c r="B842" s="12"/>
      <c r="C842" s="12"/>
      <c r="D842" s="260"/>
      <c r="E842" s="13"/>
      <c r="F842" s="124">
        <v>1.85</v>
      </c>
      <c r="G842" s="216" t="s">
        <v>25759</v>
      </c>
      <c r="H842" s="233">
        <v>1.05</v>
      </c>
      <c r="I842" s="216" t="s">
        <v>25759</v>
      </c>
      <c r="J842" s="216"/>
      <c r="K842" s="216" t="s">
        <v>25759</v>
      </c>
      <c r="L842" s="216"/>
      <c r="M842" s="217" t="s">
        <v>44</v>
      </c>
      <c r="N842" s="443">
        <f t="shared" si="187"/>
        <v>1.94</v>
      </c>
      <c r="O842" s="302"/>
      <c r="P842" s="408"/>
      <c r="Q842" s="409"/>
      <c r="R842" s="89"/>
      <c r="S842" s="302"/>
      <c r="T842" s="302"/>
      <c r="U842" s="302"/>
      <c r="V842" s="302"/>
      <c r="W842" s="302"/>
      <c r="X842" s="302"/>
      <c r="Y842" s="302"/>
      <c r="Z842" s="302"/>
      <c r="AA842" s="302"/>
    </row>
    <row r="843" spans="1:27" s="259" customFormat="1">
      <c r="A843" s="442"/>
      <c r="B843" s="12"/>
      <c r="C843" s="12"/>
      <c r="D843" s="260"/>
      <c r="E843" s="13"/>
      <c r="F843" s="124"/>
      <c r="G843" s="216"/>
      <c r="H843" s="233"/>
      <c r="I843" s="217"/>
      <c r="J843" s="216"/>
      <c r="K843" s="217"/>
      <c r="L843" s="216"/>
      <c r="M843" s="217"/>
      <c r="N843" s="443"/>
      <c r="O843" s="302"/>
      <c r="P843" s="408"/>
      <c r="Q843" s="409"/>
      <c r="R843" s="89"/>
      <c r="S843" s="302"/>
      <c r="T843" s="302"/>
      <c r="U843" s="302"/>
      <c r="V843" s="302"/>
      <c r="W843" s="302"/>
      <c r="X843" s="302"/>
      <c r="Y843" s="302"/>
      <c r="Z843" s="302"/>
      <c r="AA843" s="302"/>
    </row>
    <row r="844" spans="1:27" s="259" customFormat="1">
      <c r="A844" s="442"/>
      <c r="B844" s="12"/>
      <c r="C844" s="12"/>
      <c r="D844" s="261" t="s">
        <v>25871</v>
      </c>
      <c r="E844" s="13"/>
      <c r="F844" s="124">
        <v>8.2200000000000006</v>
      </c>
      <c r="G844" s="216" t="s">
        <v>25759</v>
      </c>
      <c r="H844" s="233">
        <v>3.7</v>
      </c>
      <c r="I844" s="216" t="s">
        <v>25759</v>
      </c>
      <c r="J844" s="216"/>
      <c r="K844" s="216" t="s">
        <v>25759</v>
      </c>
      <c r="L844" s="216"/>
      <c r="M844" s="217" t="s">
        <v>44</v>
      </c>
      <c r="N844" s="443">
        <f t="shared" ref="N844:N845" si="188">TRUNC((PRODUCT(F844:L844)),2)</f>
        <v>30.41</v>
      </c>
      <c r="O844" s="302"/>
      <c r="P844" s="408"/>
      <c r="Q844" s="409"/>
      <c r="R844" s="89"/>
      <c r="S844" s="302"/>
      <c r="T844" s="302"/>
      <c r="U844" s="302"/>
      <c r="V844" s="302"/>
      <c r="W844" s="302"/>
      <c r="X844" s="302"/>
      <c r="Y844" s="302"/>
      <c r="Z844" s="302"/>
      <c r="AA844" s="302"/>
    </row>
    <row r="845" spans="1:27" s="259" customFormat="1">
      <c r="A845" s="442"/>
      <c r="B845" s="12"/>
      <c r="C845" s="12"/>
      <c r="D845" s="260"/>
      <c r="E845" s="13"/>
      <c r="F845" s="124">
        <v>2.5</v>
      </c>
      <c r="G845" s="216" t="s">
        <v>25759</v>
      </c>
      <c r="H845" s="233">
        <v>1.4</v>
      </c>
      <c r="I845" s="216" t="s">
        <v>25759</v>
      </c>
      <c r="J845" s="216"/>
      <c r="K845" s="216" t="s">
        <v>25759</v>
      </c>
      <c r="L845" s="216"/>
      <c r="M845" s="217" t="s">
        <v>44</v>
      </c>
      <c r="N845" s="443">
        <f t="shared" si="188"/>
        <v>3.5</v>
      </c>
      <c r="O845" s="302"/>
      <c r="P845" s="408"/>
      <c r="Q845" s="409"/>
      <c r="R845" s="89"/>
      <c r="S845" s="302"/>
      <c r="T845" s="302"/>
      <c r="U845" s="302"/>
      <c r="V845" s="302"/>
      <c r="W845" s="302"/>
      <c r="X845" s="302"/>
      <c r="Y845" s="302"/>
      <c r="Z845" s="302"/>
      <c r="AA845" s="302"/>
    </row>
    <row r="846" spans="1:27" s="259" customFormat="1">
      <c r="A846" s="442"/>
      <c r="B846" s="12"/>
      <c r="C846" s="12"/>
      <c r="D846" s="260"/>
      <c r="E846" s="13"/>
      <c r="F846" s="124"/>
      <c r="G846" s="216"/>
      <c r="H846" s="233"/>
      <c r="I846" s="217"/>
      <c r="J846" s="216"/>
      <c r="K846" s="217"/>
      <c r="L846" s="216"/>
      <c r="M846" s="217"/>
      <c r="N846" s="443"/>
      <c r="O846" s="302"/>
      <c r="P846" s="408"/>
      <c r="Q846" s="409"/>
      <c r="R846" s="89"/>
      <c r="S846" s="302"/>
      <c r="T846" s="302"/>
      <c r="U846" s="302"/>
      <c r="V846" s="302"/>
      <c r="W846" s="302"/>
      <c r="X846" s="302"/>
      <c r="Y846" s="302"/>
      <c r="Z846" s="302"/>
      <c r="AA846" s="302"/>
    </row>
    <row r="847" spans="1:27" s="259" customFormat="1">
      <c r="A847" s="442"/>
      <c r="B847" s="12"/>
      <c r="C847" s="12"/>
      <c r="D847" s="261" t="s">
        <v>25873</v>
      </c>
      <c r="E847" s="13"/>
      <c r="F847" s="124">
        <v>21.48</v>
      </c>
      <c r="G847" s="216" t="s">
        <v>25759</v>
      </c>
      <c r="H847" s="233">
        <v>2.81</v>
      </c>
      <c r="I847" s="216" t="s">
        <v>25759</v>
      </c>
      <c r="J847" s="216"/>
      <c r="K847" s="216" t="s">
        <v>25759</v>
      </c>
      <c r="L847" s="216"/>
      <c r="M847" s="217" t="s">
        <v>44</v>
      </c>
      <c r="N847" s="443">
        <f t="shared" ref="N847" si="189">TRUNC((PRODUCT(F847:L847)),2)</f>
        <v>60.35</v>
      </c>
      <c r="O847" s="302"/>
      <c r="P847" s="408"/>
      <c r="Q847" s="409"/>
      <c r="R847" s="89"/>
      <c r="S847" s="302"/>
      <c r="T847" s="302"/>
      <c r="U847" s="302"/>
      <c r="V847" s="302"/>
      <c r="W847" s="302"/>
      <c r="X847" s="302"/>
      <c r="Y847" s="302"/>
      <c r="Z847" s="302"/>
      <c r="AA847" s="302"/>
    </row>
    <row r="848" spans="1:27" s="259" customFormat="1">
      <c r="A848" s="442"/>
      <c r="B848" s="12"/>
      <c r="C848" s="12"/>
      <c r="D848" s="262" t="s">
        <v>25874</v>
      </c>
      <c r="E848" s="265"/>
      <c r="F848" s="268">
        <v>5.42</v>
      </c>
      <c r="G848" s="246" t="s">
        <v>25759</v>
      </c>
      <c r="H848" s="249">
        <v>1.81</v>
      </c>
      <c r="I848" s="246" t="s">
        <v>25759</v>
      </c>
      <c r="J848" s="246"/>
      <c r="K848" s="246" t="s">
        <v>25759</v>
      </c>
      <c r="L848" s="246"/>
      <c r="M848" s="248" t="s">
        <v>44</v>
      </c>
      <c r="N848" s="449">
        <f t="shared" ref="N848:N855" si="190">TRUNC((PRODUCT(F848:L848)),2)</f>
        <v>9.81</v>
      </c>
      <c r="O848" s="302"/>
      <c r="P848" s="408"/>
      <c r="Q848" s="409"/>
      <c r="R848" s="89"/>
      <c r="S848" s="302"/>
      <c r="T848" s="302"/>
      <c r="U848" s="302"/>
      <c r="V848" s="302"/>
      <c r="W848" s="302"/>
      <c r="X848" s="302"/>
      <c r="Y848" s="302"/>
      <c r="Z848" s="302"/>
      <c r="AA848" s="302"/>
    </row>
    <row r="849" spans="1:27" s="259" customFormat="1">
      <c r="A849" s="442"/>
      <c r="B849" s="12"/>
      <c r="C849" s="12"/>
      <c r="D849" s="262"/>
      <c r="E849" s="265"/>
      <c r="F849" s="268">
        <v>3.62</v>
      </c>
      <c r="G849" s="246" t="s">
        <v>25759</v>
      </c>
      <c r="H849" s="249">
        <v>1.81</v>
      </c>
      <c r="I849" s="246" t="s">
        <v>25759</v>
      </c>
      <c r="J849" s="246"/>
      <c r="K849" s="246" t="s">
        <v>25759</v>
      </c>
      <c r="L849" s="246"/>
      <c r="M849" s="248" t="s">
        <v>44</v>
      </c>
      <c r="N849" s="449">
        <f t="shared" si="190"/>
        <v>6.55</v>
      </c>
      <c r="O849" s="302"/>
      <c r="P849" s="408"/>
      <c r="Q849" s="409"/>
      <c r="R849" s="89"/>
      <c r="S849" s="302"/>
      <c r="T849" s="302"/>
      <c r="U849" s="302"/>
      <c r="V849" s="302"/>
      <c r="W849" s="302"/>
      <c r="X849" s="302"/>
      <c r="Y849" s="302"/>
      <c r="Z849" s="302"/>
      <c r="AA849" s="302"/>
    </row>
    <row r="850" spans="1:27" s="259" customFormat="1">
      <c r="A850" s="442"/>
      <c r="B850" s="12"/>
      <c r="C850" s="12"/>
      <c r="D850" s="260" t="s">
        <v>25877</v>
      </c>
      <c r="E850" s="13"/>
      <c r="F850" s="124">
        <v>7.2</v>
      </c>
      <c r="G850" s="216" t="s">
        <v>25759</v>
      </c>
      <c r="H850" s="124">
        <v>5.81</v>
      </c>
      <c r="I850" s="216" t="s">
        <v>25759</v>
      </c>
      <c r="J850" s="216"/>
      <c r="K850" s="216" t="s">
        <v>25759</v>
      </c>
      <c r="L850" s="216"/>
      <c r="M850" s="217" t="s">
        <v>44</v>
      </c>
      <c r="N850" s="443">
        <f t="shared" si="190"/>
        <v>41.83</v>
      </c>
      <c r="O850" s="302"/>
      <c r="P850" s="408"/>
      <c r="Q850" s="409"/>
      <c r="R850" s="89"/>
      <c r="S850" s="302"/>
      <c r="T850" s="302"/>
      <c r="U850" s="302"/>
      <c r="V850" s="302"/>
      <c r="W850" s="302"/>
      <c r="X850" s="302"/>
      <c r="Y850" s="302"/>
      <c r="Z850" s="302"/>
      <c r="AA850" s="302"/>
    </row>
    <row r="851" spans="1:27" s="259" customFormat="1">
      <c r="A851" s="442"/>
      <c r="B851" s="12"/>
      <c r="C851" s="12"/>
      <c r="D851" s="260"/>
      <c r="E851" s="13"/>
      <c r="F851" s="124">
        <v>3.15</v>
      </c>
      <c r="G851" s="216" t="s">
        <v>25759</v>
      </c>
      <c r="H851" s="233">
        <v>2</v>
      </c>
      <c r="I851" s="216" t="s">
        <v>25759</v>
      </c>
      <c r="J851" s="216"/>
      <c r="K851" s="216" t="s">
        <v>25759</v>
      </c>
      <c r="L851" s="216"/>
      <c r="M851" s="217" t="s">
        <v>44</v>
      </c>
      <c r="N851" s="443">
        <f t="shared" si="190"/>
        <v>6.3</v>
      </c>
      <c r="O851" s="302"/>
      <c r="P851" s="408"/>
      <c r="Q851" s="409"/>
      <c r="R851" s="89"/>
      <c r="S851" s="302"/>
      <c r="T851" s="302"/>
      <c r="U851" s="302"/>
      <c r="V851" s="302"/>
      <c r="W851" s="302"/>
      <c r="X851" s="302"/>
      <c r="Y851" s="302"/>
      <c r="Z851" s="302"/>
      <c r="AA851" s="302"/>
    </row>
    <row r="852" spans="1:27" s="259" customFormat="1">
      <c r="A852" s="442"/>
      <c r="B852" s="12"/>
      <c r="C852" s="12"/>
      <c r="D852" s="260"/>
      <c r="E852" s="13"/>
      <c r="F852" s="124">
        <v>6.2</v>
      </c>
      <c r="G852" s="216" t="s">
        <v>25759</v>
      </c>
      <c r="H852" s="233">
        <v>3.25</v>
      </c>
      <c r="I852" s="216" t="s">
        <v>25759</v>
      </c>
      <c r="J852" s="216"/>
      <c r="K852" s="216" t="s">
        <v>25759</v>
      </c>
      <c r="L852" s="216"/>
      <c r="M852" s="217" t="s">
        <v>44</v>
      </c>
      <c r="N852" s="443">
        <f t="shared" si="190"/>
        <v>20.149999999999999</v>
      </c>
      <c r="O852" s="302"/>
      <c r="P852" s="408"/>
      <c r="Q852" s="409"/>
      <c r="R852" s="89"/>
      <c r="S852" s="302"/>
      <c r="T852" s="302"/>
      <c r="U852" s="302"/>
      <c r="V852" s="302"/>
      <c r="W852" s="302"/>
      <c r="X852" s="302"/>
      <c r="Y852" s="302"/>
      <c r="Z852" s="302"/>
      <c r="AA852" s="302"/>
    </row>
    <row r="853" spans="1:27" s="259" customFormat="1">
      <c r="A853" s="442"/>
      <c r="B853" s="12"/>
      <c r="C853" s="12"/>
      <c r="D853" s="262" t="s">
        <v>25876</v>
      </c>
      <c r="E853" s="265"/>
      <c r="F853" s="268">
        <v>5</v>
      </c>
      <c r="G853" s="246" t="s">
        <v>25759</v>
      </c>
      <c r="H853" s="249">
        <v>2.67</v>
      </c>
      <c r="I853" s="246" t="s">
        <v>25759</v>
      </c>
      <c r="J853" s="246"/>
      <c r="K853" s="246" t="s">
        <v>25759</v>
      </c>
      <c r="L853" s="246"/>
      <c r="M853" s="248" t="s">
        <v>44</v>
      </c>
      <c r="N853" s="449">
        <f t="shared" si="190"/>
        <v>13.35</v>
      </c>
      <c r="O853" s="302"/>
      <c r="P853" s="408"/>
      <c r="Q853" s="409"/>
      <c r="R853" s="89"/>
      <c r="S853" s="302"/>
      <c r="T853" s="302"/>
      <c r="U853" s="302"/>
      <c r="V853" s="302"/>
      <c r="W853" s="302"/>
      <c r="X853" s="302"/>
      <c r="Y853" s="302"/>
      <c r="Z853" s="302"/>
      <c r="AA853" s="302"/>
    </row>
    <row r="854" spans="1:27" s="259" customFormat="1">
      <c r="A854" s="442"/>
      <c r="B854" s="12"/>
      <c r="C854" s="12"/>
      <c r="D854" s="260" t="s">
        <v>25878</v>
      </c>
      <c r="E854" s="13"/>
      <c r="F854" s="124">
        <v>21.06</v>
      </c>
      <c r="G854" s="216" t="s">
        <v>25759</v>
      </c>
      <c r="H854" s="233">
        <v>1.3</v>
      </c>
      <c r="I854" s="216" t="s">
        <v>25759</v>
      </c>
      <c r="J854" s="216"/>
      <c r="K854" s="216" t="s">
        <v>25759</v>
      </c>
      <c r="L854" s="216"/>
      <c r="M854" s="217" t="s">
        <v>44</v>
      </c>
      <c r="N854" s="443">
        <f t="shared" si="190"/>
        <v>27.37</v>
      </c>
      <c r="O854" s="302"/>
      <c r="P854" s="408"/>
      <c r="Q854" s="409"/>
      <c r="R854" s="89"/>
      <c r="S854" s="302"/>
      <c r="T854" s="302"/>
      <c r="U854" s="302"/>
      <c r="V854" s="302"/>
      <c r="W854" s="302"/>
      <c r="X854" s="302"/>
      <c r="Y854" s="302"/>
      <c r="Z854" s="302"/>
      <c r="AA854" s="302"/>
    </row>
    <row r="855" spans="1:27" s="259" customFormat="1">
      <c r="A855" s="442"/>
      <c r="B855" s="12"/>
      <c r="C855" s="12"/>
      <c r="D855" s="260"/>
      <c r="E855" s="13"/>
      <c r="F855" s="124">
        <v>4.6500000000000004</v>
      </c>
      <c r="G855" s="216" t="s">
        <v>25759</v>
      </c>
      <c r="H855" s="233">
        <v>1.34</v>
      </c>
      <c r="I855" s="216" t="s">
        <v>25759</v>
      </c>
      <c r="J855" s="216"/>
      <c r="K855" s="216" t="s">
        <v>25759</v>
      </c>
      <c r="L855" s="216"/>
      <c r="M855" s="217" t="s">
        <v>44</v>
      </c>
      <c r="N855" s="443">
        <f t="shared" si="190"/>
        <v>6.23</v>
      </c>
      <c r="O855" s="302"/>
      <c r="P855" s="408"/>
      <c r="Q855" s="409"/>
      <c r="R855" s="89"/>
      <c r="S855" s="302"/>
      <c r="T855" s="302"/>
      <c r="U855" s="302"/>
      <c r="V855" s="302"/>
      <c r="W855" s="302"/>
      <c r="X855" s="302"/>
      <c r="Y855" s="302"/>
      <c r="Z855" s="302"/>
      <c r="AA855" s="302"/>
    </row>
    <row r="856" spans="1:27">
      <c r="A856" s="446"/>
      <c r="B856" s="13"/>
      <c r="C856" s="13"/>
      <c r="D856" s="218" t="str">
        <f>"Total item "&amp;A815</f>
        <v>Total item 6.1</v>
      </c>
      <c r="E856" s="13"/>
      <c r="F856" s="124"/>
      <c r="G856" s="216"/>
      <c r="H856" s="231"/>
      <c r="I856" s="213"/>
      <c r="J856" s="231"/>
      <c r="K856" s="213"/>
      <c r="L856" s="212" t="s">
        <v>23</v>
      </c>
      <c r="M856" s="213" t="s">
        <v>44</v>
      </c>
      <c r="N856" s="444">
        <f>+SUM(N817:N855)</f>
        <v>603.52</v>
      </c>
    </row>
    <row r="857" spans="1:27" ht="22.5">
      <c r="A857" s="446" t="s">
        <v>18244</v>
      </c>
      <c r="B857" s="12" t="s">
        <v>25914</v>
      </c>
      <c r="C857" s="273" t="s">
        <v>25985</v>
      </c>
      <c r="D857" s="14" t="s">
        <v>25872</v>
      </c>
      <c r="E857" s="13" t="s">
        <v>31</v>
      </c>
      <c r="F857" s="33"/>
      <c r="G857" s="16"/>
      <c r="H857" s="28"/>
      <c r="I857" s="16"/>
      <c r="J857" s="16"/>
      <c r="K857" s="16"/>
      <c r="L857" s="16"/>
      <c r="M857" s="16"/>
      <c r="N857" s="455"/>
      <c r="O857" s="303">
        <f>+N899</f>
        <v>603.52</v>
      </c>
      <c r="P857" s="328">
        <v>25.68</v>
      </c>
      <c r="Q857" s="329">
        <v>25.68</v>
      </c>
      <c r="S857" s="410">
        <f>TRUNC(P857*$S$10,2)</f>
        <v>32.99</v>
      </c>
      <c r="T857" s="410">
        <f>TRUNC(Q857*$T$10,2)</f>
        <v>31.41</v>
      </c>
      <c r="V857" s="410">
        <f>TRUNC(O857*S857,2)</f>
        <v>19910.12</v>
      </c>
      <c r="W857" s="410">
        <f>TRUNC(O857*T857,2)</f>
        <v>18956.560000000001</v>
      </c>
    </row>
    <row r="858" spans="1:27" s="259" customFormat="1">
      <c r="A858" s="442"/>
      <c r="B858" s="12"/>
      <c r="C858" s="12"/>
      <c r="D858" s="261" t="s">
        <v>25875</v>
      </c>
      <c r="E858" s="13"/>
      <c r="F858" s="33"/>
      <c r="G858" s="16"/>
      <c r="H858" s="28"/>
      <c r="I858" s="274"/>
      <c r="J858" s="16"/>
      <c r="K858" s="274"/>
      <c r="L858" s="16"/>
      <c r="M858" s="274"/>
      <c r="N858" s="455"/>
      <c r="O858" s="303"/>
      <c r="P858" s="328"/>
      <c r="Q858" s="329"/>
      <c r="R858" s="89"/>
      <c r="S858" s="302"/>
      <c r="T858" s="302"/>
      <c r="U858" s="302"/>
      <c r="V858" s="302"/>
      <c r="W858" s="302"/>
      <c r="X858" s="302"/>
      <c r="Y858" s="302"/>
      <c r="Z858" s="302"/>
      <c r="AA858" s="302"/>
    </row>
    <row r="859" spans="1:27">
      <c r="A859" s="442"/>
      <c r="B859" s="12"/>
      <c r="C859" s="12"/>
      <c r="D859" s="260" t="s">
        <v>25842</v>
      </c>
      <c r="E859" s="13"/>
      <c r="F859" s="124">
        <v>4.7699999999999996</v>
      </c>
      <c r="G859" s="216" t="s">
        <v>25759</v>
      </c>
      <c r="H859" s="233">
        <v>2.2000000000000002</v>
      </c>
      <c r="I859" s="217" t="s">
        <v>25759</v>
      </c>
      <c r="J859" s="216"/>
      <c r="K859" s="217" t="s">
        <v>25759</v>
      </c>
      <c r="L859" s="216"/>
      <c r="M859" s="217" t="s">
        <v>44</v>
      </c>
      <c r="N859" s="443">
        <f t="shared" ref="N859:N882" si="191">TRUNC((PRODUCT(F859:L859)),2)</f>
        <v>10.49</v>
      </c>
    </row>
    <row r="860" spans="1:27">
      <c r="A860" s="442"/>
      <c r="B860" s="12"/>
      <c r="C860" s="12"/>
      <c r="D860" s="260" t="s">
        <v>25769</v>
      </c>
      <c r="E860" s="13"/>
      <c r="F860" s="124">
        <v>3.41</v>
      </c>
      <c r="G860" s="216" t="s">
        <v>25759</v>
      </c>
      <c r="H860" s="233">
        <v>2.62</v>
      </c>
      <c r="I860" s="217" t="s">
        <v>25759</v>
      </c>
      <c r="J860" s="216"/>
      <c r="K860" s="217" t="s">
        <v>25759</v>
      </c>
      <c r="L860" s="216"/>
      <c r="M860" s="217" t="s">
        <v>44</v>
      </c>
      <c r="N860" s="443">
        <f t="shared" si="191"/>
        <v>8.93</v>
      </c>
    </row>
    <row r="861" spans="1:27" s="259" customFormat="1">
      <c r="A861" s="442"/>
      <c r="B861" s="12"/>
      <c r="C861" s="12"/>
      <c r="D861" s="260" t="s">
        <v>25858</v>
      </c>
      <c r="E861" s="13"/>
      <c r="F861" s="124">
        <v>3.41</v>
      </c>
      <c r="G861" s="216" t="s">
        <v>25759</v>
      </c>
      <c r="H861" s="233">
        <v>1.7</v>
      </c>
      <c r="I861" s="217" t="s">
        <v>25759</v>
      </c>
      <c r="J861" s="216"/>
      <c r="K861" s="217" t="s">
        <v>25759</v>
      </c>
      <c r="L861" s="216"/>
      <c r="M861" s="217" t="s">
        <v>44</v>
      </c>
      <c r="N861" s="443">
        <f t="shared" si="191"/>
        <v>5.79</v>
      </c>
      <c r="O861" s="302"/>
      <c r="P861" s="408"/>
      <c r="Q861" s="409"/>
      <c r="R861" s="89"/>
      <c r="S861" s="302"/>
      <c r="T861" s="302"/>
      <c r="U861" s="302"/>
      <c r="V861" s="302"/>
      <c r="W861" s="302"/>
      <c r="X861" s="302"/>
      <c r="Y861" s="302"/>
      <c r="Z861" s="302"/>
      <c r="AA861" s="302"/>
    </row>
    <row r="862" spans="1:27" s="259" customFormat="1">
      <c r="A862" s="442"/>
      <c r="B862" s="12"/>
      <c r="C862" s="12"/>
      <c r="D862" s="260" t="s">
        <v>25855</v>
      </c>
      <c r="E862" s="13"/>
      <c r="F862" s="124">
        <v>2.19</v>
      </c>
      <c r="G862" s="216" t="s">
        <v>25759</v>
      </c>
      <c r="H862" s="233">
        <v>1.64</v>
      </c>
      <c r="I862" s="217" t="s">
        <v>25759</v>
      </c>
      <c r="J862" s="216"/>
      <c r="K862" s="217" t="s">
        <v>25759</v>
      </c>
      <c r="L862" s="216"/>
      <c r="M862" s="217" t="s">
        <v>44</v>
      </c>
      <c r="N862" s="443">
        <f t="shared" si="191"/>
        <v>3.59</v>
      </c>
      <c r="O862" s="302"/>
      <c r="P862" s="408"/>
      <c r="Q862" s="409"/>
      <c r="R862" s="89"/>
      <c r="S862" s="302"/>
      <c r="T862" s="302"/>
      <c r="U862" s="302"/>
      <c r="V862" s="302"/>
      <c r="W862" s="302"/>
      <c r="X862" s="302"/>
      <c r="Y862" s="302"/>
      <c r="Z862" s="302"/>
      <c r="AA862" s="302"/>
    </row>
    <row r="863" spans="1:27" s="259" customFormat="1">
      <c r="A863" s="442"/>
      <c r="B863" s="12"/>
      <c r="C863" s="12"/>
      <c r="D863" s="260" t="s">
        <v>25869</v>
      </c>
      <c r="E863" s="13"/>
      <c r="F863" s="124">
        <v>2.12</v>
      </c>
      <c r="G863" s="216" t="s">
        <v>25759</v>
      </c>
      <c r="H863" s="233">
        <v>1.64</v>
      </c>
      <c r="I863" s="217" t="s">
        <v>25759</v>
      </c>
      <c r="J863" s="216"/>
      <c r="K863" s="217" t="s">
        <v>25759</v>
      </c>
      <c r="L863" s="216"/>
      <c r="M863" s="217" t="s">
        <v>44</v>
      </c>
      <c r="N863" s="443">
        <f t="shared" si="191"/>
        <v>3.47</v>
      </c>
      <c r="O863" s="302"/>
      <c r="P863" s="408"/>
      <c r="Q863" s="409"/>
      <c r="R863" s="89"/>
      <c r="S863" s="302"/>
      <c r="T863" s="302"/>
      <c r="U863" s="302"/>
      <c r="V863" s="302"/>
      <c r="W863" s="302"/>
      <c r="X863" s="302"/>
      <c r="Y863" s="302"/>
      <c r="Z863" s="302"/>
      <c r="AA863" s="302"/>
    </row>
    <row r="864" spans="1:27" s="259" customFormat="1">
      <c r="A864" s="442"/>
      <c r="B864" s="12"/>
      <c r="C864" s="12"/>
      <c r="D864" s="260" t="s">
        <v>25870</v>
      </c>
      <c r="E864" s="13"/>
      <c r="F864" s="124">
        <v>2.12</v>
      </c>
      <c r="G864" s="216" t="s">
        <v>25759</v>
      </c>
      <c r="H864" s="233">
        <v>1.64</v>
      </c>
      <c r="I864" s="217" t="s">
        <v>25759</v>
      </c>
      <c r="J864" s="216"/>
      <c r="K864" s="217" t="s">
        <v>25759</v>
      </c>
      <c r="L864" s="216"/>
      <c r="M864" s="217" t="s">
        <v>44</v>
      </c>
      <c r="N864" s="443">
        <f t="shared" si="191"/>
        <v>3.47</v>
      </c>
      <c r="O864" s="302"/>
      <c r="P864" s="408"/>
      <c r="Q864" s="409"/>
      <c r="R864" s="89"/>
      <c r="S864" s="302"/>
      <c r="T864" s="302"/>
      <c r="U864" s="302"/>
      <c r="V864" s="302"/>
      <c r="W864" s="302"/>
      <c r="X864" s="302"/>
      <c r="Y864" s="302"/>
      <c r="Z864" s="302"/>
      <c r="AA864" s="302"/>
    </row>
    <row r="865" spans="1:27" s="259" customFormat="1">
      <c r="A865" s="442"/>
      <c r="B865" s="12"/>
      <c r="C865" s="12"/>
      <c r="D865" s="260" t="s">
        <v>25854</v>
      </c>
      <c r="E865" s="13"/>
      <c r="F865" s="124">
        <v>4.7699999999999996</v>
      </c>
      <c r="G865" s="216" t="s">
        <v>25759</v>
      </c>
      <c r="H865" s="124">
        <v>4.18</v>
      </c>
      <c r="I865" s="217" t="s">
        <v>25759</v>
      </c>
      <c r="J865" s="216"/>
      <c r="K865" s="217" t="s">
        <v>25759</v>
      </c>
      <c r="L865" s="216"/>
      <c r="M865" s="217" t="s">
        <v>44</v>
      </c>
      <c r="N865" s="443">
        <f t="shared" si="191"/>
        <v>19.93</v>
      </c>
      <c r="O865" s="302"/>
      <c r="P865" s="408"/>
      <c r="Q865" s="409"/>
      <c r="R865" s="89"/>
      <c r="S865" s="302"/>
      <c r="T865" s="302"/>
      <c r="U865" s="302"/>
      <c r="V865" s="302"/>
      <c r="W865" s="302"/>
      <c r="X865" s="302"/>
      <c r="Y865" s="302"/>
      <c r="Z865" s="302"/>
      <c r="AA865" s="302"/>
    </row>
    <row r="866" spans="1:27" s="259" customFormat="1">
      <c r="A866" s="442"/>
      <c r="B866" s="12"/>
      <c r="C866" s="12"/>
      <c r="D866" s="260"/>
      <c r="E866" s="13"/>
      <c r="F866" s="124">
        <v>2.19</v>
      </c>
      <c r="G866" s="216" t="s">
        <v>25759</v>
      </c>
      <c r="H866" s="124">
        <v>1.79</v>
      </c>
      <c r="I866" s="217" t="s">
        <v>25759</v>
      </c>
      <c r="J866" s="216"/>
      <c r="K866" s="217" t="s">
        <v>25759</v>
      </c>
      <c r="L866" s="216"/>
      <c r="M866" s="217" t="s">
        <v>44</v>
      </c>
      <c r="N866" s="443">
        <f t="shared" si="191"/>
        <v>3.92</v>
      </c>
      <c r="O866" s="302"/>
      <c r="P866" s="408"/>
      <c r="Q866" s="409"/>
      <c r="R866" s="89"/>
      <c r="S866" s="302"/>
      <c r="T866" s="302"/>
      <c r="U866" s="302"/>
      <c r="V866" s="302"/>
      <c r="W866" s="302"/>
      <c r="X866" s="302"/>
      <c r="Y866" s="302"/>
      <c r="Z866" s="302"/>
      <c r="AA866" s="302"/>
    </row>
    <row r="867" spans="1:27" s="259" customFormat="1">
      <c r="A867" s="442"/>
      <c r="B867" s="12"/>
      <c r="C867" s="12"/>
      <c r="D867" s="260" t="s">
        <v>25776</v>
      </c>
      <c r="E867" s="13"/>
      <c r="F867" s="124">
        <v>3.5</v>
      </c>
      <c r="G867" s="216" t="s">
        <v>25759</v>
      </c>
      <c r="H867" s="124">
        <v>3.12</v>
      </c>
      <c r="I867" s="217" t="s">
        <v>25759</v>
      </c>
      <c r="J867" s="216"/>
      <c r="K867" s="217" t="s">
        <v>25759</v>
      </c>
      <c r="L867" s="216"/>
      <c r="M867" s="217" t="s">
        <v>44</v>
      </c>
      <c r="N867" s="443">
        <f t="shared" si="191"/>
        <v>10.92</v>
      </c>
      <c r="O867" s="302"/>
      <c r="P867" s="408"/>
      <c r="Q867" s="409"/>
      <c r="R867" s="89"/>
      <c r="S867" s="302"/>
      <c r="T867" s="302"/>
      <c r="U867" s="302"/>
      <c r="V867" s="302"/>
      <c r="W867" s="302"/>
      <c r="X867" s="302"/>
      <c r="Y867" s="302"/>
      <c r="Z867" s="302"/>
      <c r="AA867" s="302"/>
    </row>
    <row r="868" spans="1:27" s="259" customFormat="1">
      <c r="A868" s="442"/>
      <c r="B868" s="12"/>
      <c r="C868" s="12"/>
      <c r="D868" s="260"/>
      <c r="E868" s="13"/>
      <c r="F868" s="124">
        <v>1.35</v>
      </c>
      <c r="G868" s="216" t="s">
        <v>25759</v>
      </c>
      <c r="H868" s="233">
        <v>0.8</v>
      </c>
      <c r="I868" s="217" t="s">
        <v>25759</v>
      </c>
      <c r="J868" s="216"/>
      <c r="K868" s="217" t="s">
        <v>25759</v>
      </c>
      <c r="L868" s="216"/>
      <c r="M868" s="217" t="s">
        <v>44</v>
      </c>
      <c r="N868" s="443">
        <f t="shared" si="191"/>
        <v>1.08</v>
      </c>
      <c r="O868" s="302"/>
      <c r="P868" s="408"/>
      <c r="Q868" s="409"/>
      <c r="R868" s="89"/>
      <c r="S868" s="302"/>
      <c r="T868" s="302"/>
      <c r="U868" s="302"/>
      <c r="V868" s="302"/>
      <c r="W868" s="302"/>
      <c r="X868" s="302"/>
      <c r="Y868" s="302"/>
      <c r="Z868" s="302"/>
      <c r="AA868" s="302"/>
    </row>
    <row r="869" spans="1:27" s="259" customFormat="1">
      <c r="A869" s="442"/>
      <c r="B869" s="12"/>
      <c r="C869" s="12"/>
      <c r="D869" s="260" t="s">
        <v>25836</v>
      </c>
      <c r="E869" s="13"/>
      <c r="F869" s="124">
        <v>2.5499999999999998</v>
      </c>
      <c r="G869" s="216" t="s">
        <v>25759</v>
      </c>
      <c r="H869" s="233">
        <v>1.2</v>
      </c>
      <c r="I869" s="217" t="s">
        <v>25759</v>
      </c>
      <c r="J869" s="216"/>
      <c r="K869" s="217" t="s">
        <v>25759</v>
      </c>
      <c r="L869" s="216"/>
      <c r="M869" s="217" t="s">
        <v>44</v>
      </c>
      <c r="N869" s="443">
        <f t="shared" si="191"/>
        <v>3.06</v>
      </c>
      <c r="O869" s="302"/>
      <c r="P869" s="408"/>
      <c r="Q869" s="409"/>
      <c r="R869" s="89"/>
      <c r="S869" s="302"/>
      <c r="T869" s="302"/>
      <c r="U869" s="302"/>
      <c r="V869" s="302"/>
      <c r="W869" s="302"/>
      <c r="X869" s="302"/>
      <c r="Y869" s="302"/>
      <c r="Z869" s="302"/>
      <c r="AA869" s="302"/>
    </row>
    <row r="870" spans="1:27" s="259" customFormat="1">
      <c r="A870" s="442"/>
      <c r="B870" s="12"/>
      <c r="C870" s="12"/>
      <c r="D870" s="260" t="s">
        <v>25857</v>
      </c>
      <c r="E870" s="13"/>
      <c r="F870" s="124">
        <v>6</v>
      </c>
      <c r="G870" s="216" t="s">
        <v>25759</v>
      </c>
      <c r="H870" s="233">
        <v>7</v>
      </c>
      <c r="I870" s="217" t="s">
        <v>25759</v>
      </c>
      <c r="J870" s="216"/>
      <c r="K870" s="217" t="s">
        <v>25759</v>
      </c>
      <c r="L870" s="216"/>
      <c r="M870" s="217" t="s">
        <v>44</v>
      </c>
      <c r="N870" s="443">
        <f t="shared" si="191"/>
        <v>42</v>
      </c>
      <c r="O870" s="302"/>
      <c r="P870" s="408"/>
      <c r="Q870" s="409"/>
      <c r="R870" s="89"/>
      <c r="S870" s="302"/>
      <c r="T870" s="302"/>
      <c r="U870" s="302"/>
      <c r="V870" s="302"/>
      <c r="W870" s="302"/>
      <c r="X870" s="302"/>
      <c r="Y870" s="302"/>
      <c r="Z870" s="302"/>
      <c r="AA870" s="302"/>
    </row>
    <row r="871" spans="1:27" s="259" customFormat="1">
      <c r="A871" s="442"/>
      <c r="B871" s="12"/>
      <c r="C871" s="12"/>
      <c r="D871" s="260" t="s">
        <v>25859</v>
      </c>
      <c r="E871" s="13"/>
      <c r="F871" s="124">
        <v>6</v>
      </c>
      <c r="G871" s="216" t="s">
        <v>25759</v>
      </c>
      <c r="H871" s="233">
        <v>7</v>
      </c>
      <c r="I871" s="217" t="s">
        <v>25759</v>
      </c>
      <c r="J871" s="216"/>
      <c r="K871" s="217" t="s">
        <v>25759</v>
      </c>
      <c r="L871" s="216"/>
      <c r="M871" s="217" t="s">
        <v>44</v>
      </c>
      <c r="N871" s="443">
        <f t="shared" si="191"/>
        <v>42</v>
      </c>
      <c r="O871" s="302"/>
      <c r="P871" s="408"/>
      <c r="Q871" s="409"/>
      <c r="R871" s="89"/>
      <c r="S871" s="302"/>
      <c r="T871" s="302"/>
      <c r="U871" s="302"/>
      <c r="V871" s="302"/>
      <c r="W871" s="302"/>
      <c r="X871" s="302"/>
      <c r="Y871" s="302"/>
      <c r="Z871" s="302"/>
      <c r="AA871" s="302"/>
    </row>
    <row r="872" spans="1:27" s="259" customFormat="1">
      <c r="A872" s="442"/>
      <c r="B872" s="12"/>
      <c r="C872" s="12"/>
      <c r="D872" s="260" t="s">
        <v>25860</v>
      </c>
      <c r="E872" s="13"/>
      <c r="F872" s="124">
        <v>6</v>
      </c>
      <c r="G872" s="216" t="s">
        <v>25759</v>
      </c>
      <c r="H872" s="233">
        <v>6.88</v>
      </c>
      <c r="I872" s="217" t="s">
        <v>25759</v>
      </c>
      <c r="J872" s="216"/>
      <c r="K872" s="217" t="s">
        <v>25759</v>
      </c>
      <c r="L872" s="216"/>
      <c r="M872" s="217" t="s">
        <v>44</v>
      </c>
      <c r="N872" s="443">
        <f t="shared" si="191"/>
        <v>41.28</v>
      </c>
      <c r="O872" s="302"/>
      <c r="P872" s="408"/>
      <c r="Q872" s="409"/>
      <c r="R872" s="89"/>
      <c r="S872" s="302"/>
      <c r="T872" s="302"/>
      <c r="U872" s="302"/>
      <c r="V872" s="302"/>
      <c r="W872" s="302"/>
      <c r="X872" s="302"/>
      <c r="Y872" s="302"/>
      <c r="Z872" s="302"/>
      <c r="AA872" s="302"/>
    </row>
    <row r="873" spans="1:27" s="259" customFormat="1">
      <c r="A873" s="442"/>
      <c r="B873" s="12"/>
      <c r="C873" s="12"/>
      <c r="D873" s="260" t="s">
        <v>25843</v>
      </c>
      <c r="E873" s="13"/>
      <c r="F873" s="124">
        <v>6.62</v>
      </c>
      <c r="G873" s="216" t="s">
        <v>25759</v>
      </c>
      <c r="H873" s="233">
        <v>4.3</v>
      </c>
      <c r="I873" s="217" t="s">
        <v>25759</v>
      </c>
      <c r="J873" s="216"/>
      <c r="K873" s="217" t="s">
        <v>25759</v>
      </c>
      <c r="L873" s="216"/>
      <c r="M873" s="217" t="s">
        <v>44</v>
      </c>
      <c r="N873" s="443">
        <f t="shared" si="191"/>
        <v>28.46</v>
      </c>
      <c r="O873" s="302"/>
      <c r="P873" s="408"/>
      <c r="Q873" s="409"/>
      <c r="R873" s="89"/>
      <c r="S873" s="302"/>
      <c r="T873" s="302"/>
      <c r="U873" s="302"/>
      <c r="V873" s="302"/>
      <c r="W873" s="302"/>
      <c r="X873" s="302"/>
      <c r="Y873" s="302"/>
      <c r="Z873" s="302"/>
      <c r="AA873" s="302"/>
    </row>
    <row r="874" spans="1:27" s="259" customFormat="1">
      <c r="A874" s="442"/>
      <c r="B874" s="12"/>
      <c r="C874" s="12"/>
      <c r="D874" s="260" t="s">
        <v>25915</v>
      </c>
      <c r="E874" s="13"/>
      <c r="F874" s="124">
        <v>7.05</v>
      </c>
      <c r="G874" s="216" t="s">
        <v>25759</v>
      </c>
      <c r="H874" s="233">
        <v>2.1</v>
      </c>
      <c r="I874" s="217" t="s">
        <v>25759</v>
      </c>
      <c r="J874" s="216"/>
      <c r="K874" s="217" t="s">
        <v>25759</v>
      </c>
      <c r="L874" s="216"/>
      <c r="M874" s="217" t="s">
        <v>44</v>
      </c>
      <c r="N874" s="443">
        <f t="shared" si="191"/>
        <v>14.8</v>
      </c>
      <c r="O874" s="302"/>
      <c r="P874" s="408"/>
      <c r="Q874" s="409"/>
      <c r="R874" s="89"/>
      <c r="S874" s="302"/>
      <c r="T874" s="302"/>
      <c r="U874" s="302"/>
      <c r="V874" s="302"/>
      <c r="W874" s="302"/>
      <c r="X874" s="302"/>
      <c r="Y874" s="302"/>
      <c r="Z874" s="302"/>
      <c r="AA874" s="302"/>
    </row>
    <row r="875" spans="1:27" s="259" customFormat="1">
      <c r="A875" s="442"/>
      <c r="B875" s="12"/>
      <c r="C875" s="12"/>
      <c r="D875" s="260" t="s">
        <v>25839</v>
      </c>
      <c r="E875" s="13"/>
      <c r="F875" s="124">
        <v>4.5599999999999996</v>
      </c>
      <c r="G875" s="216" t="s">
        <v>25759</v>
      </c>
      <c r="H875" s="233">
        <v>3.2</v>
      </c>
      <c r="I875" s="217" t="s">
        <v>25759</v>
      </c>
      <c r="J875" s="216"/>
      <c r="K875" s="217" t="s">
        <v>25759</v>
      </c>
      <c r="L875" s="216"/>
      <c r="M875" s="217" t="s">
        <v>44</v>
      </c>
      <c r="N875" s="443">
        <f t="shared" si="191"/>
        <v>14.59</v>
      </c>
      <c r="O875" s="302"/>
      <c r="P875" s="408"/>
      <c r="Q875" s="409"/>
      <c r="R875" s="89"/>
      <c r="S875" s="302"/>
      <c r="T875" s="302"/>
      <c r="U875" s="302"/>
      <c r="V875" s="302"/>
      <c r="W875" s="302"/>
      <c r="X875" s="302"/>
      <c r="Y875" s="302"/>
      <c r="Z875" s="302"/>
      <c r="AA875" s="302"/>
    </row>
    <row r="876" spans="1:27" s="259" customFormat="1">
      <c r="A876" s="442"/>
      <c r="B876" s="12"/>
      <c r="C876" s="12"/>
      <c r="D876" s="260" t="s">
        <v>25838</v>
      </c>
      <c r="E876" s="13"/>
      <c r="F876" s="124">
        <v>2.15</v>
      </c>
      <c r="G876" s="216" t="s">
        <v>25759</v>
      </c>
      <c r="H876" s="233">
        <v>1.7</v>
      </c>
      <c r="I876" s="217" t="s">
        <v>25759</v>
      </c>
      <c r="J876" s="216"/>
      <c r="K876" s="217" t="s">
        <v>25759</v>
      </c>
      <c r="L876" s="216"/>
      <c r="M876" s="217" t="s">
        <v>44</v>
      </c>
      <c r="N876" s="443">
        <f t="shared" si="191"/>
        <v>3.65</v>
      </c>
      <c r="O876" s="302"/>
      <c r="P876" s="408"/>
      <c r="Q876" s="409"/>
      <c r="R876" s="89"/>
      <c r="S876" s="302"/>
      <c r="T876" s="302"/>
      <c r="U876" s="302"/>
      <c r="V876" s="302"/>
      <c r="W876" s="302"/>
      <c r="X876" s="302"/>
      <c r="Y876" s="302"/>
      <c r="Z876" s="302"/>
      <c r="AA876" s="302"/>
    </row>
    <row r="877" spans="1:27" s="259" customFormat="1">
      <c r="A877" s="442"/>
      <c r="B877" s="12"/>
      <c r="C877" s="12"/>
      <c r="D877" s="260" t="s">
        <v>25833</v>
      </c>
      <c r="E877" s="13"/>
      <c r="F877" s="124">
        <v>3.35</v>
      </c>
      <c r="G877" s="216" t="s">
        <v>25759</v>
      </c>
      <c r="H877" s="124">
        <v>2</v>
      </c>
      <c r="I877" s="217" t="s">
        <v>25759</v>
      </c>
      <c r="J877" s="216"/>
      <c r="K877" s="217" t="s">
        <v>25759</v>
      </c>
      <c r="L877" s="216"/>
      <c r="M877" s="217" t="s">
        <v>44</v>
      </c>
      <c r="N877" s="443">
        <f t="shared" si="191"/>
        <v>6.7</v>
      </c>
      <c r="O877" s="302"/>
      <c r="P877" s="408"/>
      <c r="Q877" s="409"/>
      <c r="R877" s="89"/>
      <c r="S877" s="302"/>
      <c r="T877" s="302"/>
      <c r="U877" s="302"/>
      <c r="V877" s="302"/>
      <c r="W877" s="302"/>
      <c r="X877" s="302"/>
      <c r="Y877" s="302"/>
      <c r="Z877" s="302"/>
      <c r="AA877" s="302"/>
    </row>
    <row r="878" spans="1:27" s="259" customFormat="1">
      <c r="A878" s="442"/>
      <c r="B878" s="12"/>
      <c r="C878" s="12"/>
      <c r="D878" s="260"/>
      <c r="E878" s="13"/>
      <c r="F878" s="124">
        <v>4.62</v>
      </c>
      <c r="G878" s="216" t="s">
        <v>25759</v>
      </c>
      <c r="H878" s="233">
        <v>1</v>
      </c>
      <c r="I878" s="217" t="s">
        <v>25759</v>
      </c>
      <c r="J878" s="216"/>
      <c r="K878" s="217" t="s">
        <v>25759</v>
      </c>
      <c r="L878" s="216"/>
      <c r="M878" s="217" t="s">
        <v>44</v>
      </c>
      <c r="N878" s="443">
        <f t="shared" si="191"/>
        <v>4.62</v>
      </c>
      <c r="O878" s="302"/>
      <c r="P878" s="408"/>
      <c r="Q878" s="409"/>
      <c r="R878" s="89"/>
      <c r="S878" s="302"/>
      <c r="T878" s="302"/>
      <c r="U878" s="302"/>
      <c r="V878" s="302"/>
      <c r="W878" s="302"/>
      <c r="X878" s="302"/>
      <c r="Y878" s="302"/>
      <c r="Z878" s="302"/>
      <c r="AA878" s="302"/>
    </row>
    <row r="879" spans="1:27" s="259" customFormat="1">
      <c r="A879" s="442"/>
      <c r="B879" s="12"/>
      <c r="C879" s="12"/>
      <c r="D879" s="260" t="s">
        <v>25781</v>
      </c>
      <c r="E879" s="13"/>
      <c r="F879" s="124">
        <v>16.88</v>
      </c>
      <c r="G879" s="216" t="s">
        <v>25759</v>
      </c>
      <c r="H879" s="233">
        <v>2</v>
      </c>
      <c r="I879" s="217" t="s">
        <v>25759</v>
      </c>
      <c r="J879" s="216"/>
      <c r="K879" s="217" t="s">
        <v>25759</v>
      </c>
      <c r="L879" s="216"/>
      <c r="M879" s="217" t="s">
        <v>44</v>
      </c>
      <c r="N879" s="443">
        <f t="shared" si="191"/>
        <v>33.76</v>
      </c>
      <c r="O879" s="302"/>
      <c r="P879" s="408"/>
      <c r="Q879" s="409"/>
      <c r="R879" s="89"/>
      <c r="S879" s="302"/>
      <c r="T879" s="302"/>
      <c r="U879" s="302"/>
      <c r="V879" s="302"/>
      <c r="W879" s="302"/>
      <c r="X879" s="302"/>
      <c r="Y879" s="302"/>
      <c r="Z879" s="302"/>
      <c r="AA879" s="302"/>
    </row>
    <row r="880" spans="1:27" s="259" customFormat="1">
      <c r="A880" s="442"/>
      <c r="B880" s="12"/>
      <c r="C880" s="12"/>
      <c r="D880" s="260"/>
      <c r="E880" s="13"/>
      <c r="F880" s="124">
        <v>4.62</v>
      </c>
      <c r="G880" s="216" t="s">
        <v>25759</v>
      </c>
      <c r="H880" s="233">
        <v>1.6</v>
      </c>
      <c r="I880" s="217" t="s">
        <v>25759</v>
      </c>
      <c r="J880" s="216"/>
      <c r="K880" s="217" t="s">
        <v>25759</v>
      </c>
      <c r="L880" s="216"/>
      <c r="M880" s="217" t="s">
        <v>44</v>
      </c>
      <c r="N880" s="443">
        <f t="shared" si="191"/>
        <v>7.39</v>
      </c>
      <c r="O880" s="302"/>
      <c r="P880" s="408"/>
      <c r="Q880" s="409"/>
      <c r="R880" s="89"/>
      <c r="S880" s="302"/>
      <c r="T880" s="302"/>
      <c r="U880" s="302"/>
      <c r="V880" s="302"/>
      <c r="W880" s="302"/>
      <c r="X880" s="302"/>
      <c r="Y880" s="302"/>
      <c r="Z880" s="302"/>
      <c r="AA880" s="302"/>
    </row>
    <row r="881" spans="1:27" s="259" customFormat="1">
      <c r="A881" s="442"/>
      <c r="B881" s="12"/>
      <c r="C881" s="12"/>
      <c r="D881" s="260" t="s">
        <v>25917</v>
      </c>
      <c r="E881" s="13"/>
      <c r="F881" s="124">
        <v>3.32</v>
      </c>
      <c r="G881" s="216" t="s">
        <v>25759</v>
      </c>
      <c r="H881" s="233">
        <v>1.66</v>
      </c>
      <c r="I881" s="217" t="s">
        <v>25759</v>
      </c>
      <c r="J881" s="216"/>
      <c r="K881" s="217" t="s">
        <v>25759</v>
      </c>
      <c r="L881" s="216"/>
      <c r="M881" s="217" t="s">
        <v>44</v>
      </c>
      <c r="N881" s="443">
        <f t="shared" si="191"/>
        <v>5.51</v>
      </c>
      <c r="O881" s="302"/>
      <c r="P881" s="408"/>
      <c r="Q881" s="409"/>
      <c r="R881" s="89"/>
      <c r="S881" s="302"/>
      <c r="T881" s="302"/>
      <c r="U881" s="302"/>
      <c r="V881" s="302"/>
      <c r="W881" s="302"/>
      <c r="X881" s="302"/>
      <c r="Y881" s="302"/>
      <c r="Z881" s="302"/>
      <c r="AA881" s="302"/>
    </row>
    <row r="882" spans="1:27" s="259" customFormat="1">
      <c r="A882" s="442"/>
      <c r="B882" s="12"/>
      <c r="C882" s="12"/>
      <c r="D882" s="260" t="s">
        <v>25918</v>
      </c>
      <c r="E882" s="13"/>
      <c r="F882" s="124">
        <v>5.12</v>
      </c>
      <c r="G882" s="216" t="s">
        <v>25759</v>
      </c>
      <c r="H882" s="233">
        <v>1.66</v>
      </c>
      <c r="I882" s="217" t="s">
        <v>25759</v>
      </c>
      <c r="J882" s="216"/>
      <c r="K882" s="217" t="s">
        <v>25759</v>
      </c>
      <c r="L882" s="216"/>
      <c r="M882" s="217" t="s">
        <v>44</v>
      </c>
      <c r="N882" s="443">
        <f t="shared" si="191"/>
        <v>8.49</v>
      </c>
      <c r="O882" s="302"/>
      <c r="P882" s="408"/>
      <c r="Q882" s="409"/>
      <c r="R882" s="89"/>
      <c r="S882" s="302"/>
      <c r="T882" s="302"/>
      <c r="U882" s="302"/>
      <c r="V882" s="302"/>
      <c r="W882" s="302"/>
      <c r="X882" s="302"/>
      <c r="Y882" s="302"/>
      <c r="Z882" s="302"/>
      <c r="AA882" s="302"/>
    </row>
    <row r="883" spans="1:27" s="259" customFormat="1">
      <c r="A883" s="442"/>
      <c r="B883" s="12"/>
      <c r="C883" s="12"/>
      <c r="D883" s="260" t="s">
        <v>25765</v>
      </c>
      <c r="E883" s="13"/>
      <c r="F883" s="124">
        <v>14.28</v>
      </c>
      <c r="G883" s="216" t="s">
        <v>25759</v>
      </c>
      <c r="H883" s="233">
        <v>3.35</v>
      </c>
      <c r="I883" s="217" t="s">
        <v>25759</v>
      </c>
      <c r="J883" s="216"/>
      <c r="K883" s="217" t="s">
        <v>25759</v>
      </c>
      <c r="L883" s="216"/>
      <c r="M883" s="217" t="s">
        <v>44</v>
      </c>
      <c r="N883" s="443">
        <f t="shared" ref="N883:N884" si="192">TRUNC((PRODUCT(F883:L883)),2)</f>
        <v>47.83</v>
      </c>
      <c r="O883" s="302"/>
      <c r="P883" s="408"/>
      <c r="Q883" s="409"/>
      <c r="R883" s="89"/>
      <c r="S883" s="302"/>
      <c r="T883" s="302"/>
      <c r="U883" s="302"/>
      <c r="V883" s="302"/>
      <c r="W883" s="302"/>
      <c r="X883" s="302"/>
      <c r="Y883" s="302"/>
      <c r="Z883" s="302"/>
      <c r="AA883" s="302"/>
    </row>
    <row r="884" spans="1:27" s="259" customFormat="1">
      <c r="A884" s="442"/>
      <c r="B884" s="12"/>
      <c r="C884" s="12"/>
      <c r="D884" s="260"/>
      <c r="E884" s="13"/>
      <c r="F884" s="124">
        <v>1.85</v>
      </c>
      <c r="G884" s="216" t="s">
        <v>25759</v>
      </c>
      <c r="H884" s="233">
        <v>1.05</v>
      </c>
      <c r="I884" s="216" t="s">
        <v>25759</v>
      </c>
      <c r="J884" s="216"/>
      <c r="K884" s="216" t="s">
        <v>25759</v>
      </c>
      <c r="L884" s="216"/>
      <c r="M884" s="217" t="s">
        <v>44</v>
      </c>
      <c r="N884" s="443">
        <f t="shared" si="192"/>
        <v>1.94</v>
      </c>
      <c r="O884" s="302"/>
      <c r="P884" s="408"/>
      <c r="Q884" s="409"/>
      <c r="R884" s="89"/>
      <c r="S884" s="302"/>
      <c r="T884" s="302"/>
      <c r="U884" s="302"/>
      <c r="V884" s="302"/>
      <c r="W884" s="302"/>
      <c r="X884" s="302"/>
      <c r="Y884" s="302"/>
      <c r="Z884" s="302"/>
      <c r="AA884" s="302"/>
    </row>
    <row r="885" spans="1:27" s="259" customFormat="1">
      <c r="A885" s="442"/>
      <c r="B885" s="12"/>
      <c r="C885" s="12"/>
      <c r="D885" s="260"/>
      <c r="E885" s="13"/>
      <c r="F885" s="124"/>
      <c r="G885" s="216"/>
      <c r="H885" s="233"/>
      <c r="I885" s="217"/>
      <c r="J885" s="216"/>
      <c r="K885" s="217"/>
      <c r="L885" s="216"/>
      <c r="M885" s="217"/>
      <c r="N885" s="443"/>
      <c r="O885" s="302"/>
      <c r="P885" s="408"/>
      <c r="Q885" s="409"/>
      <c r="R885" s="89"/>
      <c r="S885" s="302"/>
      <c r="T885" s="302"/>
      <c r="U885" s="302"/>
      <c r="V885" s="302"/>
      <c r="W885" s="302"/>
      <c r="X885" s="302"/>
      <c r="Y885" s="302"/>
      <c r="Z885" s="302"/>
      <c r="AA885" s="302"/>
    </row>
    <row r="886" spans="1:27" s="259" customFormat="1">
      <c r="A886" s="442"/>
      <c r="B886" s="12"/>
      <c r="C886" s="12"/>
      <c r="D886" s="261" t="s">
        <v>25871</v>
      </c>
      <c r="E886" s="13"/>
      <c r="F886" s="124">
        <v>8.2200000000000006</v>
      </c>
      <c r="G886" s="216" t="s">
        <v>25759</v>
      </c>
      <c r="H886" s="233">
        <v>3.7</v>
      </c>
      <c r="I886" s="216" t="s">
        <v>25759</v>
      </c>
      <c r="J886" s="216"/>
      <c r="K886" s="216" t="s">
        <v>25759</v>
      </c>
      <c r="L886" s="216"/>
      <c r="M886" s="217" t="s">
        <v>44</v>
      </c>
      <c r="N886" s="443">
        <f t="shared" ref="N886:N887" si="193">TRUNC((PRODUCT(F886:L886)),2)</f>
        <v>30.41</v>
      </c>
      <c r="O886" s="302"/>
      <c r="P886" s="408"/>
      <c r="Q886" s="409"/>
      <c r="R886" s="89"/>
      <c r="S886" s="302"/>
      <c r="T886" s="302"/>
      <c r="U886" s="302"/>
      <c r="V886" s="302"/>
      <c r="W886" s="302"/>
      <c r="X886" s="302"/>
      <c r="Y886" s="302"/>
      <c r="Z886" s="302"/>
      <c r="AA886" s="302"/>
    </row>
    <row r="887" spans="1:27" s="259" customFormat="1">
      <c r="A887" s="442"/>
      <c r="B887" s="12"/>
      <c r="C887" s="12"/>
      <c r="D887" s="261"/>
      <c r="E887" s="13"/>
      <c r="F887" s="124">
        <v>2.5</v>
      </c>
      <c r="G887" s="216" t="s">
        <v>25759</v>
      </c>
      <c r="H887" s="233">
        <v>1.4</v>
      </c>
      <c r="I887" s="216" t="s">
        <v>25759</v>
      </c>
      <c r="J887" s="216"/>
      <c r="K887" s="216" t="s">
        <v>25759</v>
      </c>
      <c r="L887" s="216"/>
      <c r="M887" s="217" t="s">
        <v>44</v>
      </c>
      <c r="N887" s="443">
        <f t="shared" si="193"/>
        <v>3.5</v>
      </c>
      <c r="O887" s="302"/>
      <c r="P887" s="408"/>
      <c r="Q887" s="409"/>
      <c r="R887" s="89"/>
      <c r="S887" s="302"/>
      <c r="T887" s="302"/>
      <c r="U887" s="302"/>
      <c r="V887" s="302"/>
      <c r="W887" s="302"/>
      <c r="X887" s="302"/>
      <c r="Y887" s="302"/>
      <c r="Z887" s="302"/>
      <c r="AA887" s="302"/>
    </row>
    <row r="888" spans="1:27" s="259" customFormat="1">
      <c r="A888" s="442"/>
      <c r="B888" s="12"/>
      <c r="C888" s="12"/>
      <c r="D888" s="260"/>
      <c r="E888" s="13"/>
      <c r="F888" s="124"/>
      <c r="G888" s="216"/>
      <c r="H888" s="233"/>
      <c r="I888" s="217"/>
      <c r="J888" s="216"/>
      <c r="K888" s="217"/>
      <c r="L888" s="216"/>
      <c r="M888" s="217"/>
      <c r="N888" s="443"/>
      <c r="O888" s="302"/>
      <c r="P888" s="408"/>
      <c r="Q888" s="409"/>
      <c r="R888" s="89"/>
      <c r="S888" s="302"/>
      <c r="T888" s="302"/>
      <c r="U888" s="302"/>
      <c r="V888" s="302"/>
      <c r="W888" s="302"/>
      <c r="X888" s="302"/>
      <c r="Y888" s="302"/>
      <c r="Z888" s="302"/>
      <c r="AA888" s="302"/>
    </row>
    <row r="889" spans="1:27" s="259" customFormat="1">
      <c r="A889" s="442"/>
      <c r="B889" s="12"/>
      <c r="C889" s="12"/>
      <c r="D889" s="261" t="s">
        <v>25873</v>
      </c>
      <c r="E889" s="13"/>
      <c r="F889" s="124"/>
      <c r="G889" s="216"/>
      <c r="H889" s="233"/>
      <c r="I889" s="216"/>
      <c r="J889" s="216"/>
      <c r="K889" s="216"/>
      <c r="L889" s="216"/>
      <c r="M889" s="217"/>
      <c r="N889" s="443"/>
      <c r="O889" s="302"/>
      <c r="P889" s="408"/>
      <c r="Q889" s="409"/>
      <c r="R889" s="89"/>
      <c r="S889" s="302"/>
      <c r="T889" s="302"/>
      <c r="U889" s="302"/>
      <c r="V889" s="302"/>
      <c r="W889" s="302"/>
      <c r="X889" s="302"/>
      <c r="Y889" s="302"/>
      <c r="Z889" s="302"/>
      <c r="AA889" s="302"/>
    </row>
    <row r="890" spans="1:27" s="259" customFormat="1">
      <c r="A890" s="442"/>
      <c r="B890" s="12"/>
      <c r="C890" s="12"/>
      <c r="D890" s="260" t="s">
        <v>25763</v>
      </c>
      <c r="E890" s="13"/>
      <c r="F890" s="124">
        <v>21.48</v>
      </c>
      <c r="G890" s="216" t="s">
        <v>25759</v>
      </c>
      <c r="H890" s="233">
        <v>2.81</v>
      </c>
      <c r="I890" s="216" t="s">
        <v>25759</v>
      </c>
      <c r="J890" s="216"/>
      <c r="K890" s="216" t="s">
        <v>25759</v>
      </c>
      <c r="L890" s="216"/>
      <c r="M890" s="217" t="s">
        <v>44</v>
      </c>
      <c r="N890" s="443">
        <f t="shared" ref="N890" si="194">TRUNC((PRODUCT(F890:L890)),2)</f>
        <v>60.35</v>
      </c>
      <c r="O890" s="302"/>
      <c r="P890" s="408"/>
      <c r="Q890" s="409"/>
      <c r="R890" s="89"/>
      <c r="S890" s="302"/>
      <c r="T890" s="302"/>
      <c r="U890" s="302"/>
      <c r="V890" s="302"/>
      <c r="W890" s="302"/>
      <c r="X890" s="302"/>
      <c r="Y890" s="302"/>
      <c r="Z890" s="302"/>
      <c r="AA890" s="302"/>
    </row>
    <row r="891" spans="1:27" s="259" customFormat="1">
      <c r="A891" s="442"/>
      <c r="B891" s="12"/>
      <c r="C891" s="12"/>
      <c r="D891" s="262" t="s">
        <v>25874</v>
      </c>
      <c r="E891" s="265"/>
      <c r="F891" s="268">
        <v>5.42</v>
      </c>
      <c r="G891" s="246" t="s">
        <v>25759</v>
      </c>
      <c r="H891" s="249">
        <v>1.81</v>
      </c>
      <c r="I891" s="246" t="s">
        <v>25759</v>
      </c>
      <c r="J891" s="246"/>
      <c r="K891" s="246" t="s">
        <v>25759</v>
      </c>
      <c r="L891" s="246"/>
      <c r="M891" s="248" t="s">
        <v>44</v>
      </c>
      <c r="N891" s="449">
        <f t="shared" ref="N891:N898" si="195">TRUNC((PRODUCT(F891:L891)),2)</f>
        <v>9.81</v>
      </c>
      <c r="O891" s="302"/>
      <c r="P891" s="408"/>
      <c r="Q891" s="409"/>
      <c r="R891" s="89"/>
      <c r="S891" s="302"/>
      <c r="T891" s="302"/>
      <c r="U891" s="302"/>
      <c r="V891" s="302"/>
      <c r="W891" s="302"/>
      <c r="X891" s="302"/>
      <c r="Y891" s="302"/>
      <c r="Z891" s="302"/>
      <c r="AA891" s="302"/>
    </row>
    <row r="892" spans="1:27" s="259" customFormat="1">
      <c r="A892" s="442"/>
      <c r="B892" s="12"/>
      <c r="C892" s="12"/>
      <c r="D892" s="262"/>
      <c r="E892" s="265"/>
      <c r="F892" s="268">
        <v>3.62</v>
      </c>
      <c r="G892" s="246" t="s">
        <v>25759</v>
      </c>
      <c r="H892" s="249">
        <v>1.81</v>
      </c>
      <c r="I892" s="246" t="s">
        <v>25759</v>
      </c>
      <c r="J892" s="246"/>
      <c r="K892" s="246" t="s">
        <v>25759</v>
      </c>
      <c r="L892" s="246"/>
      <c r="M892" s="248" t="s">
        <v>44</v>
      </c>
      <c r="N892" s="449">
        <f t="shared" si="195"/>
        <v>6.55</v>
      </c>
      <c r="O892" s="302"/>
      <c r="P892" s="408"/>
      <c r="Q892" s="409"/>
      <c r="R892" s="89"/>
      <c r="S892" s="302"/>
      <c r="T892" s="302"/>
      <c r="U892" s="302"/>
      <c r="V892" s="302"/>
      <c r="W892" s="302"/>
      <c r="X892" s="302"/>
      <c r="Y892" s="302"/>
      <c r="Z892" s="302"/>
      <c r="AA892" s="302"/>
    </row>
    <row r="893" spans="1:27" s="259" customFormat="1">
      <c r="A893" s="442"/>
      <c r="B893" s="12"/>
      <c r="C893" s="12"/>
      <c r="D893" s="260" t="s">
        <v>25877</v>
      </c>
      <c r="E893" s="13"/>
      <c r="F893" s="124">
        <v>7.2</v>
      </c>
      <c r="G893" s="216" t="s">
        <v>25759</v>
      </c>
      <c r="H893" s="124">
        <v>5.81</v>
      </c>
      <c r="I893" s="216" t="s">
        <v>25759</v>
      </c>
      <c r="J893" s="216"/>
      <c r="K893" s="216" t="s">
        <v>25759</v>
      </c>
      <c r="L893" s="216"/>
      <c r="M893" s="217" t="s">
        <v>44</v>
      </c>
      <c r="N893" s="443">
        <f t="shared" si="195"/>
        <v>41.83</v>
      </c>
      <c r="O893" s="302"/>
      <c r="P893" s="408"/>
      <c r="Q893" s="409"/>
      <c r="R893" s="89"/>
      <c r="S893" s="302"/>
      <c r="T893" s="302"/>
      <c r="U893" s="302"/>
      <c r="V893" s="302"/>
      <c r="W893" s="302"/>
      <c r="X893" s="302"/>
      <c r="Y893" s="302"/>
      <c r="Z893" s="302"/>
      <c r="AA893" s="302"/>
    </row>
    <row r="894" spans="1:27" s="259" customFormat="1">
      <c r="A894" s="442"/>
      <c r="B894" s="12"/>
      <c r="C894" s="12"/>
      <c r="D894" s="260"/>
      <c r="E894" s="13"/>
      <c r="F894" s="124">
        <v>3.15</v>
      </c>
      <c r="G894" s="216" t="s">
        <v>25759</v>
      </c>
      <c r="H894" s="233">
        <v>2</v>
      </c>
      <c r="I894" s="216" t="s">
        <v>25759</v>
      </c>
      <c r="J894" s="216"/>
      <c r="K894" s="216" t="s">
        <v>25759</v>
      </c>
      <c r="L894" s="216"/>
      <c r="M894" s="217" t="s">
        <v>44</v>
      </c>
      <c r="N894" s="443">
        <f t="shared" si="195"/>
        <v>6.3</v>
      </c>
      <c r="O894" s="302"/>
      <c r="P894" s="408"/>
      <c r="Q894" s="409"/>
      <c r="R894" s="89"/>
      <c r="S894" s="302"/>
      <c r="T894" s="302"/>
      <c r="U894" s="302"/>
      <c r="V894" s="302"/>
      <c r="W894" s="302"/>
      <c r="X894" s="302"/>
      <c r="Y894" s="302"/>
      <c r="Z894" s="302"/>
      <c r="AA894" s="302"/>
    </row>
    <row r="895" spans="1:27" s="259" customFormat="1">
      <c r="A895" s="442"/>
      <c r="B895" s="12"/>
      <c r="C895" s="12"/>
      <c r="D895" s="260"/>
      <c r="E895" s="13"/>
      <c r="F895" s="124">
        <v>6.2</v>
      </c>
      <c r="G895" s="216" t="s">
        <v>25759</v>
      </c>
      <c r="H895" s="233">
        <v>3.25</v>
      </c>
      <c r="I895" s="216" t="s">
        <v>25759</v>
      </c>
      <c r="J895" s="216"/>
      <c r="K895" s="216" t="s">
        <v>25759</v>
      </c>
      <c r="L895" s="216"/>
      <c r="M895" s="217" t="s">
        <v>44</v>
      </c>
      <c r="N895" s="443">
        <f t="shared" si="195"/>
        <v>20.149999999999999</v>
      </c>
      <c r="O895" s="302"/>
      <c r="P895" s="408"/>
      <c r="Q895" s="409"/>
      <c r="R895" s="89"/>
      <c r="S895" s="302"/>
      <c r="T895" s="302"/>
      <c r="U895" s="302"/>
      <c r="V895" s="302"/>
      <c r="W895" s="302"/>
      <c r="X895" s="302"/>
      <c r="Y895" s="302"/>
      <c r="Z895" s="302"/>
      <c r="AA895" s="302"/>
    </row>
    <row r="896" spans="1:27" s="259" customFormat="1">
      <c r="A896" s="442"/>
      <c r="B896" s="12"/>
      <c r="C896" s="12"/>
      <c r="D896" s="262" t="s">
        <v>25876</v>
      </c>
      <c r="E896" s="265"/>
      <c r="F896" s="268">
        <v>5</v>
      </c>
      <c r="G896" s="246" t="s">
        <v>25759</v>
      </c>
      <c r="H896" s="249">
        <v>2.67</v>
      </c>
      <c r="I896" s="246" t="s">
        <v>25759</v>
      </c>
      <c r="J896" s="246"/>
      <c r="K896" s="246" t="s">
        <v>25759</v>
      </c>
      <c r="L896" s="246"/>
      <c r="M896" s="248" t="s">
        <v>44</v>
      </c>
      <c r="N896" s="449">
        <f t="shared" si="195"/>
        <v>13.35</v>
      </c>
      <c r="O896" s="302"/>
      <c r="P896" s="408"/>
      <c r="Q896" s="409"/>
      <c r="R896" s="89"/>
      <c r="S896" s="302"/>
      <c r="T896" s="302"/>
      <c r="U896" s="302"/>
      <c r="V896" s="302"/>
      <c r="W896" s="302"/>
      <c r="X896" s="302"/>
      <c r="Y896" s="302"/>
      <c r="Z896" s="302"/>
      <c r="AA896" s="302"/>
    </row>
    <row r="897" spans="1:27" s="259" customFormat="1">
      <c r="A897" s="442"/>
      <c r="B897" s="12"/>
      <c r="C897" s="12"/>
      <c r="D897" s="260" t="s">
        <v>25878</v>
      </c>
      <c r="E897" s="13"/>
      <c r="F897" s="124">
        <v>21.06</v>
      </c>
      <c r="G897" s="216" t="s">
        <v>25759</v>
      </c>
      <c r="H897" s="233">
        <v>1.3</v>
      </c>
      <c r="I897" s="216" t="s">
        <v>25759</v>
      </c>
      <c r="J897" s="216"/>
      <c r="K897" s="216" t="s">
        <v>25759</v>
      </c>
      <c r="L897" s="216"/>
      <c r="M897" s="217" t="s">
        <v>44</v>
      </c>
      <c r="N897" s="443">
        <f t="shared" si="195"/>
        <v>27.37</v>
      </c>
      <c r="O897" s="303"/>
      <c r="P897" s="408"/>
      <c r="Q897" s="409"/>
      <c r="R897" s="89"/>
      <c r="S897" s="302"/>
      <c r="T897" s="302"/>
      <c r="U897" s="302"/>
      <c r="V897" s="302"/>
      <c r="W897" s="302"/>
      <c r="X897" s="302"/>
      <c r="Y897" s="302"/>
      <c r="Z897" s="302"/>
      <c r="AA897" s="302"/>
    </row>
    <row r="898" spans="1:27" s="259" customFormat="1">
      <c r="A898" s="442"/>
      <c r="B898" s="12"/>
      <c r="C898" s="12"/>
      <c r="D898" s="260"/>
      <c r="E898" s="13"/>
      <c r="F898" s="124">
        <v>4.6500000000000004</v>
      </c>
      <c r="G898" s="216" t="s">
        <v>25759</v>
      </c>
      <c r="H898" s="233">
        <v>1.34</v>
      </c>
      <c r="I898" s="216" t="s">
        <v>25759</v>
      </c>
      <c r="J898" s="216"/>
      <c r="K898" s="216" t="s">
        <v>25759</v>
      </c>
      <c r="L898" s="216"/>
      <c r="M898" s="217" t="s">
        <v>44</v>
      </c>
      <c r="N898" s="443">
        <f t="shared" si="195"/>
        <v>6.23</v>
      </c>
      <c r="O898" s="302"/>
      <c r="P898" s="408"/>
      <c r="Q898" s="409"/>
      <c r="R898" s="89"/>
      <c r="S898" s="302"/>
      <c r="T898" s="302"/>
      <c r="U898" s="302"/>
      <c r="V898" s="302"/>
      <c r="W898" s="302"/>
      <c r="X898" s="302"/>
      <c r="Y898" s="302"/>
      <c r="Z898" s="302"/>
      <c r="AA898" s="302"/>
    </row>
    <row r="899" spans="1:27">
      <c r="A899" s="446"/>
      <c r="B899" s="13"/>
      <c r="C899" s="13"/>
      <c r="D899" s="218" t="str">
        <f>"Total item "&amp;A857</f>
        <v>Total item 6.2</v>
      </c>
      <c r="E899" s="13"/>
      <c r="F899" s="124"/>
      <c r="G899" s="216"/>
      <c r="H899" s="231"/>
      <c r="I899" s="213"/>
      <c r="J899" s="231"/>
      <c r="K899" s="213"/>
      <c r="L899" s="212" t="s">
        <v>23</v>
      </c>
      <c r="M899" s="213" t="s">
        <v>44</v>
      </c>
      <c r="N899" s="444">
        <f>+SUM(N859:N898)</f>
        <v>603.52</v>
      </c>
    </row>
    <row r="900" spans="1:27" ht="45">
      <c r="A900" s="446" t="s">
        <v>18245</v>
      </c>
      <c r="B900" s="12" t="s">
        <v>18406</v>
      </c>
      <c r="C900" s="264">
        <v>104162</v>
      </c>
      <c r="D900" s="14" t="s">
        <v>14091</v>
      </c>
      <c r="E900" s="13" t="str">
        <f>+VLOOKUP(D900,TABELA!$B$1:$D$8000,2,FALSE)</f>
        <v>M2</v>
      </c>
      <c r="F900" s="33"/>
      <c r="G900" s="16"/>
      <c r="H900" s="28"/>
      <c r="I900" s="16"/>
      <c r="J900" s="16"/>
      <c r="K900" s="16"/>
      <c r="L900" s="16"/>
      <c r="M900" s="16"/>
      <c r="N900" s="455"/>
      <c r="O900" s="303">
        <f>+N927</f>
        <v>377.67</v>
      </c>
      <c r="P900" s="328">
        <f>+VLOOKUP(D900,TABELA!$B$1:$D$8000,3,FALSE)</f>
        <v>87.41</v>
      </c>
      <c r="Q900" s="329">
        <f>+VLOOKUP(D900,TABELA!$B$1:$F$8000,5,FALSE)</f>
        <v>91.55</v>
      </c>
      <c r="S900" s="410">
        <f>TRUNC(P900*$S$10,2)</f>
        <v>112.3</v>
      </c>
      <c r="T900" s="410">
        <f>TRUNC(Q900*$T$10,2)</f>
        <v>112.01</v>
      </c>
      <c r="V900" s="410">
        <f>TRUNC(O900*S900,2)</f>
        <v>42412.34</v>
      </c>
      <c r="W900" s="410">
        <f>TRUNC(O900*T900,2)</f>
        <v>42302.81</v>
      </c>
    </row>
    <row r="901" spans="1:27">
      <c r="A901" s="442"/>
      <c r="B901" s="12"/>
      <c r="C901" s="12"/>
      <c r="D901" s="260" t="s">
        <v>25842</v>
      </c>
      <c r="E901" s="13"/>
      <c r="F901" s="124">
        <v>4.7699999999999996</v>
      </c>
      <c r="G901" s="216" t="s">
        <v>25759</v>
      </c>
      <c r="H901" s="233">
        <v>2.2000000000000002</v>
      </c>
      <c r="I901" s="217" t="s">
        <v>25759</v>
      </c>
      <c r="J901" s="216"/>
      <c r="K901" s="217" t="s">
        <v>25759</v>
      </c>
      <c r="L901" s="216"/>
      <c r="M901" s="217" t="s">
        <v>44</v>
      </c>
      <c r="N901" s="443">
        <f t="shared" ref="N901:N926" si="196">TRUNC((PRODUCT(F901:L901)),2)</f>
        <v>10.49</v>
      </c>
    </row>
    <row r="902" spans="1:27">
      <c r="A902" s="442"/>
      <c r="B902" s="12"/>
      <c r="C902" s="12"/>
      <c r="D902" s="260" t="s">
        <v>25769</v>
      </c>
      <c r="E902" s="13"/>
      <c r="F902" s="124">
        <v>3.41</v>
      </c>
      <c r="G902" s="216" t="s">
        <v>25759</v>
      </c>
      <c r="H902" s="233">
        <v>2.62</v>
      </c>
      <c r="I902" s="217" t="s">
        <v>25759</v>
      </c>
      <c r="J902" s="216"/>
      <c r="K902" s="217" t="s">
        <v>25759</v>
      </c>
      <c r="L902" s="216"/>
      <c r="M902" s="217" t="s">
        <v>44</v>
      </c>
      <c r="N902" s="443">
        <f t="shared" si="196"/>
        <v>8.93</v>
      </c>
    </row>
    <row r="903" spans="1:27" s="259" customFormat="1">
      <c r="A903" s="442"/>
      <c r="B903" s="12"/>
      <c r="C903" s="12"/>
      <c r="D903" s="260" t="s">
        <v>25858</v>
      </c>
      <c r="E903" s="13"/>
      <c r="F903" s="124">
        <v>3.41</v>
      </c>
      <c r="G903" s="216" t="s">
        <v>25759</v>
      </c>
      <c r="H903" s="233">
        <v>1.7</v>
      </c>
      <c r="I903" s="217" t="s">
        <v>25759</v>
      </c>
      <c r="J903" s="216"/>
      <c r="K903" s="217" t="s">
        <v>25759</v>
      </c>
      <c r="L903" s="216"/>
      <c r="M903" s="217" t="s">
        <v>44</v>
      </c>
      <c r="N903" s="443">
        <f t="shared" si="196"/>
        <v>5.79</v>
      </c>
      <c r="O903" s="302"/>
      <c r="P903" s="408"/>
      <c r="Q903" s="409"/>
      <c r="R903" s="89"/>
      <c r="S903" s="302"/>
      <c r="T903" s="302"/>
      <c r="U903" s="302"/>
      <c r="V903" s="302"/>
      <c r="W903" s="302"/>
      <c r="X903" s="302"/>
      <c r="Y903" s="302"/>
      <c r="Z903" s="302"/>
      <c r="AA903" s="302"/>
    </row>
    <row r="904" spans="1:27" s="259" customFormat="1">
      <c r="A904" s="442"/>
      <c r="B904" s="12"/>
      <c r="C904" s="12"/>
      <c r="D904" s="260" t="s">
        <v>25855</v>
      </c>
      <c r="E904" s="13"/>
      <c r="F904" s="124">
        <v>2.19</v>
      </c>
      <c r="G904" s="216" t="s">
        <v>25759</v>
      </c>
      <c r="H904" s="233">
        <v>1.64</v>
      </c>
      <c r="I904" s="217" t="s">
        <v>25759</v>
      </c>
      <c r="J904" s="216"/>
      <c r="K904" s="217" t="s">
        <v>25759</v>
      </c>
      <c r="L904" s="216"/>
      <c r="M904" s="217" t="s">
        <v>44</v>
      </c>
      <c r="N904" s="443">
        <f t="shared" si="196"/>
        <v>3.59</v>
      </c>
      <c r="O904" s="302"/>
      <c r="P904" s="408"/>
      <c r="Q904" s="409"/>
      <c r="R904" s="89"/>
      <c r="S904" s="302"/>
      <c r="T904" s="302"/>
      <c r="U904" s="302"/>
      <c r="V904" s="302"/>
      <c r="W904" s="302"/>
      <c r="X904" s="302"/>
      <c r="Y904" s="302"/>
      <c r="Z904" s="302"/>
      <c r="AA904" s="302"/>
    </row>
    <row r="905" spans="1:27" s="259" customFormat="1">
      <c r="A905" s="442"/>
      <c r="B905" s="12"/>
      <c r="C905" s="12"/>
      <c r="D905" s="260" t="s">
        <v>25869</v>
      </c>
      <c r="E905" s="13"/>
      <c r="F905" s="124">
        <v>2.12</v>
      </c>
      <c r="G905" s="216" t="s">
        <v>25759</v>
      </c>
      <c r="H905" s="233">
        <v>1.64</v>
      </c>
      <c r="I905" s="217" t="s">
        <v>25759</v>
      </c>
      <c r="J905" s="216"/>
      <c r="K905" s="217" t="s">
        <v>25759</v>
      </c>
      <c r="L905" s="216"/>
      <c r="M905" s="217" t="s">
        <v>44</v>
      </c>
      <c r="N905" s="443">
        <f t="shared" si="196"/>
        <v>3.47</v>
      </c>
      <c r="O905" s="302"/>
      <c r="P905" s="408"/>
      <c r="Q905" s="409"/>
      <c r="R905" s="89"/>
      <c r="S905" s="302"/>
      <c r="T905" s="302"/>
      <c r="U905" s="302"/>
      <c r="V905" s="302"/>
      <c r="W905" s="302"/>
      <c r="X905" s="302"/>
      <c r="Y905" s="302"/>
      <c r="Z905" s="302"/>
      <c r="AA905" s="302"/>
    </row>
    <row r="906" spans="1:27" s="259" customFormat="1">
      <c r="A906" s="442"/>
      <c r="B906" s="12"/>
      <c r="C906" s="12"/>
      <c r="D906" s="260" t="s">
        <v>25870</v>
      </c>
      <c r="E906" s="13"/>
      <c r="F906" s="124">
        <v>2.12</v>
      </c>
      <c r="G906" s="216" t="s">
        <v>25759</v>
      </c>
      <c r="H906" s="233">
        <v>1.64</v>
      </c>
      <c r="I906" s="217" t="s">
        <v>25759</v>
      </c>
      <c r="J906" s="216"/>
      <c r="K906" s="217" t="s">
        <v>25759</v>
      </c>
      <c r="L906" s="216"/>
      <c r="M906" s="217" t="s">
        <v>44</v>
      </c>
      <c r="N906" s="443">
        <f t="shared" si="196"/>
        <v>3.47</v>
      </c>
      <c r="O906" s="302"/>
      <c r="P906" s="408"/>
      <c r="Q906" s="409"/>
      <c r="R906" s="89"/>
      <c r="S906" s="302"/>
      <c r="T906" s="302"/>
      <c r="U906" s="302"/>
      <c r="V906" s="302"/>
      <c r="W906" s="302"/>
      <c r="X906" s="302"/>
      <c r="Y906" s="302"/>
      <c r="Z906" s="302"/>
      <c r="AA906" s="302"/>
    </row>
    <row r="907" spans="1:27" s="259" customFormat="1">
      <c r="A907" s="442"/>
      <c r="B907" s="12"/>
      <c r="C907" s="12"/>
      <c r="D907" s="260" t="s">
        <v>25854</v>
      </c>
      <c r="E907" s="13"/>
      <c r="F907" s="124">
        <v>4.7699999999999996</v>
      </c>
      <c r="G907" s="216" t="s">
        <v>25759</v>
      </c>
      <c r="H907" s="124">
        <v>4.18</v>
      </c>
      <c r="I907" s="217" t="s">
        <v>25759</v>
      </c>
      <c r="J907" s="216"/>
      <c r="K907" s="217" t="s">
        <v>25759</v>
      </c>
      <c r="L907" s="216"/>
      <c r="M907" s="217" t="s">
        <v>44</v>
      </c>
      <c r="N907" s="443">
        <f t="shared" si="196"/>
        <v>19.93</v>
      </c>
      <c r="O907" s="302"/>
      <c r="P907" s="408"/>
      <c r="Q907" s="409"/>
      <c r="R907" s="89"/>
      <c r="S907" s="302"/>
      <c r="T907" s="302"/>
      <c r="U907" s="302"/>
      <c r="V907" s="302"/>
      <c r="W907" s="302"/>
      <c r="X907" s="302"/>
      <c r="Y907" s="302"/>
      <c r="Z907" s="302"/>
      <c r="AA907" s="302"/>
    </row>
    <row r="908" spans="1:27" s="259" customFormat="1">
      <c r="A908" s="442"/>
      <c r="B908" s="12"/>
      <c r="C908" s="12"/>
      <c r="D908" s="260"/>
      <c r="E908" s="13"/>
      <c r="F908" s="124">
        <v>2.19</v>
      </c>
      <c r="G908" s="216" t="s">
        <v>25759</v>
      </c>
      <c r="H908" s="124">
        <v>1.79</v>
      </c>
      <c r="I908" s="217" t="s">
        <v>25759</v>
      </c>
      <c r="J908" s="216"/>
      <c r="K908" s="217" t="s">
        <v>25759</v>
      </c>
      <c r="L908" s="216"/>
      <c r="M908" s="217" t="s">
        <v>44</v>
      </c>
      <c r="N908" s="443">
        <f t="shared" si="196"/>
        <v>3.92</v>
      </c>
      <c r="O908" s="302"/>
      <c r="P908" s="408"/>
      <c r="Q908" s="409"/>
      <c r="R908" s="89"/>
      <c r="S908" s="302"/>
      <c r="T908" s="302"/>
      <c r="U908" s="302"/>
      <c r="V908" s="302"/>
      <c r="W908" s="302"/>
      <c r="X908" s="302"/>
      <c r="Y908" s="302"/>
      <c r="Z908" s="302"/>
      <c r="AA908" s="302"/>
    </row>
    <row r="909" spans="1:27" s="259" customFormat="1">
      <c r="A909" s="442"/>
      <c r="B909" s="12"/>
      <c r="C909" s="12"/>
      <c r="D909" s="260" t="s">
        <v>25776</v>
      </c>
      <c r="E909" s="13"/>
      <c r="F909" s="124">
        <v>3.5</v>
      </c>
      <c r="G909" s="216" t="s">
        <v>25759</v>
      </c>
      <c r="H909" s="124">
        <v>3.12</v>
      </c>
      <c r="I909" s="217" t="s">
        <v>25759</v>
      </c>
      <c r="J909" s="216"/>
      <c r="K909" s="217" t="s">
        <v>25759</v>
      </c>
      <c r="L909" s="216"/>
      <c r="M909" s="217" t="s">
        <v>44</v>
      </c>
      <c r="N909" s="443">
        <f t="shared" si="196"/>
        <v>10.92</v>
      </c>
      <c r="O909" s="302"/>
      <c r="P909" s="408"/>
      <c r="Q909" s="409"/>
      <c r="R909" s="89"/>
      <c r="S909" s="302"/>
      <c r="T909" s="302"/>
      <c r="U909" s="302"/>
      <c r="V909" s="302"/>
      <c r="W909" s="302"/>
      <c r="X909" s="302"/>
      <c r="Y909" s="302"/>
      <c r="Z909" s="302"/>
      <c r="AA909" s="302"/>
    </row>
    <row r="910" spans="1:27" s="259" customFormat="1">
      <c r="A910" s="442"/>
      <c r="B910" s="12"/>
      <c r="C910" s="12"/>
      <c r="D910" s="260"/>
      <c r="E910" s="13"/>
      <c r="F910" s="124">
        <v>1.35</v>
      </c>
      <c r="G910" s="216" t="s">
        <v>25759</v>
      </c>
      <c r="H910" s="233">
        <v>0.8</v>
      </c>
      <c r="I910" s="217" t="s">
        <v>25759</v>
      </c>
      <c r="J910" s="216"/>
      <c r="K910" s="217" t="s">
        <v>25759</v>
      </c>
      <c r="L910" s="216"/>
      <c r="M910" s="217" t="s">
        <v>44</v>
      </c>
      <c r="N910" s="443">
        <f t="shared" si="196"/>
        <v>1.08</v>
      </c>
      <c r="O910" s="302"/>
      <c r="P910" s="408"/>
      <c r="Q910" s="409"/>
      <c r="R910" s="89"/>
      <c r="S910" s="302"/>
      <c r="T910" s="302"/>
      <c r="U910" s="302"/>
      <c r="V910" s="302"/>
      <c r="W910" s="302"/>
      <c r="X910" s="302"/>
      <c r="Y910" s="302"/>
      <c r="Z910" s="302"/>
      <c r="AA910" s="302"/>
    </row>
    <row r="911" spans="1:27" s="259" customFormat="1">
      <c r="A911" s="442"/>
      <c r="B911" s="12"/>
      <c r="C911" s="12"/>
      <c r="D911" s="260" t="s">
        <v>25836</v>
      </c>
      <c r="E911" s="13"/>
      <c r="F911" s="124">
        <v>2.5499999999999998</v>
      </c>
      <c r="G911" s="216" t="s">
        <v>25759</v>
      </c>
      <c r="H911" s="233">
        <v>1.2</v>
      </c>
      <c r="I911" s="217" t="s">
        <v>25759</v>
      </c>
      <c r="J911" s="216"/>
      <c r="K911" s="217" t="s">
        <v>25759</v>
      </c>
      <c r="L911" s="216"/>
      <c r="M911" s="217" t="s">
        <v>44</v>
      </c>
      <c r="N911" s="443">
        <f t="shared" si="196"/>
        <v>3.06</v>
      </c>
      <c r="O911" s="302"/>
      <c r="P911" s="408"/>
      <c r="Q911" s="409"/>
      <c r="R911" s="89"/>
      <c r="S911" s="302"/>
      <c r="T911" s="302"/>
      <c r="U911" s="302"/>
      <c r="V911" s="302"/>
      <c r="W911" s="302"/>
      <c r="X911" s="302"/>
      <c r="Y911" s="302"/>
      <c r="Z911" s="302"/>
      <c r="AA911" s="302"/>
    </row>
    <row r="912" spans="1:27" s="259" customFormat="1">
      <c r="A912" s="442"/>
      <c r="B912" s="12"/>
      <c r="C912" s="12"/>
      <c r="D912" s="260" t="s">
        <v>25857</v>
      </c>
      <c r="E912" s="13"/>
      <c r="F912" s="124">
        <v>6</v>
      </c>
      <c r="G912" s="216" t="s">
        <v>25759</v>
      </c>
      <c r="H912" s="233">
        <v>7</v>
      </c>
      <c r="I912" s="217" t="s">
        <v>25759</v>
      </c>
      <c r="J912" s="216"/>
      <c r="K912" s="217" t="s">
        <v>25759</v>
      </c>
      <c r="L912" s="216"/>
      <c r="M912" s="217" t="s">
        <v>44</v>
      </c>
      <c r="N912" s="443">
        <f t="shared" si="196"/>
        <v>42</v>
      </c>
      <c r="O912" s="302"/>
      <c r="P912" s="408"/>
      <c r="Q912" s="409"/>
      <c r="R912" s="89"/>
      <c r="S912" s="302"/>
      <c r="T912" s="302"/>
      <c r="U912" s="302"/>
      <c r="V912" s="302"/>
      <c r="W912" s="302"/>
      <c r="X912" s="302"/>
      <c r="Y912" s="302"/>
      <c r="Z912" s="302"/>
      <c r="AA912" s="302"/>
    </row>
    <row r="913" spans="1:27" s="259" customFormat="1">
      <c r="A913" s="442"/>
      <c r="B913" s="12"/>
      <c r="C913" s="12"/>
      <c r="D913" s="260" t="s">
        <v>25859</v>
      </c>
      <c r="E913" s="13"/>
      <c r="F913" s="124">
        <v>6</v>
      </c>
      <c r="G913" s="216" t="s">
        <v>25759</v>
      </c>
      <c r="H913" s="233">
        <v>7</v>
      </c>
      <c r="I913" s="217" t="s">
        <v>25759</v>
      </c>
      <c r="J913" s="216"/>
      <c r="K913" s="217" t="s">
        <v>25759</v>
      </c>
      <c r="L913" s="216"/>
      <c r="M913" s="217" t="s">
        <v>44</v>
      </c>
      <c r="N913" s="443">
        <f t="shared" si="196"/>
        <v>42</v>
      </c>
      <c r="O913" s="302"/>
      <c r="P913" s="408"/>
      <c r="Q913" s="409"/>
      <c r="R913" s="89"/>
      <c r="S913" s="302"/>
      <c r="T913" s="302"/>
      <c r="U913" s="302"/>
      <c r="V913" s="302"/>
      <c r="W913" s="302"/>
      <c r="X913" s="302"/>
      <c r="Y913" s="302"/>
      <c r="Z913" s="302"/>
      <c r="AA913" s="302"/>
    </row>
    <row r="914" spans="1:27" s="259" customFormat="1">
      <c r="A914" s="442"/>
      <c r="B914" s="12"/>
      <c r="C914" s="12"/>
      <c r="D914" s="260" t="s">
        <v>25860</v>
      </c>
      <c r="E914" s="13"/>
      <c r="F914" s="124">
        <v>6</v>
      </c>
      <c r="G914" s="216" t="s">
        <v>25759</v>
      </c>
      <c r="H914" s="233">
        <v>6.88</v>
      </c>
      <c r="I914" s="217" t="s">
        <v>25759</v>
      </c>
      <c r="J914" s="216"/>
      <c r="K914" s="217" t="s">
        <v>25759</v>
      </c>
      <c r="L914" s="216"/>
      <c r="M914" s="217" t="s">
        <v>44</v>
      </c>
      <c r="N914" s="443">
        <f t="shared" si="196"/>
        <v>41.28</v>
      </c>
      <c r="O914" s="302"/>
      <c r="P914" s="408"/>
      <c r="Q914" s="409"/>
      <c r="R914" s="89"/>
      <c r="S914" s="302"/>
      <c r="T914" s="302"/>
      <c r="U914" s="302"/>
      <c r="V914" s="302"/>
      <c r="W914" s="302"/>
      <c r="X914" s="302"/>
      <c r="Y914" s="302"/>
      <c r="Z914" s="302"/>
      <c r="AA914" s="302"/>
    </row>
    <row r="915" spans="1:27" s="259" customFormat="1">
      <c r="A915" s="442"/>
      <c r="B915" s="12"/>
      <c r="C915" s="12"/>
      <c r="D915" s="260" t="s">
        <v>25843</v>
      </c>
      <c r="E915" s="13"/>
      <c r="F915" s="124">
        <v>6.62</v>
      </c>
      <c r="G915" s="216" t="s">
        <v>25759</v>
      </c>
      <c r="H915" s="233">
        <v>4.3</v>
      </c>
      <c r="I915" s="217" t="s">
        <v>25759</v>
      </c>
      <c r="J915" s="216"/>
      <c r="K915" s="217" t="s">
        <v>25759</v>
      </c>
      <c r="L915" s="216"/>
      <c r="M915" s="217" t="s">
        <v>44</v>
      </c>
      <c r="N915" s="443">
        <f t="shared" si="196"/>
        <v>28.46</v>
      </c>
      <c r="O915" s="302"/>
      <c r="P915" s="408"/>
      <c r="Q915" s="409"/>
      <c r="R915" s="89"/>
      <c r="S915" s="302"/>
      <c r="T915" s="302"/>
      <c r="U915" s="302"/>
      <c r="V915" s="302"/>
      <c r="W915" s="302"/>
      <c r="X915" s="302"/>
      <c r="Y915" s="302"/>
      <c r="Z915" s="302"/>
      <c r="AA915" s="302"/>
    </row>
    <row r="916" spans="1:27" s="259" customFormat="1">
      <c r="A916" s="442"/>
      <c r="B916" s="12"/>
      <c r="C916" s="12"/>
      <c r="D916" s="260" t="s">
        <v>25915</v>
      </c>
      <c r="E916" s="13"/>
      <c r="F916" s="124">
        <v>7.05</v>
      </c>
      <c r="G916" s="216" t="s">
        <v>25759</v>
      </c>
      <c r="H916" s="233">
        <v>2.1</v>
      </c>
      <c r="I916" s="217" t="s">
        <v>25759</v>
      </c>
      <c r="J916" s="216"/>
      <c r="K916" s="217" t="s">
        <v>25759</v>
      </c>
      <c r="L916" s="216"/>
      <c r="M916" s="217" t="s">
        <v>44</v>
      </c>
      <c r="N916" s="443">
        <f t="shared" si="196"/>
        <v>14.8</v>
      </c>
      <c r="O916" s="302"/>
      <c r="P916" s="408"/>
      <c r="Q916" s="409"/>
      <c r="R916" s="89"/>
      <c r="S916" s="302"/>
      <c r="T916" s="302"/>
      <c r="U916" s="302"/>
      <c r="V916" s="302"/>
      <c r="W916" s="302"/>
      <c r="X916" s="302"/>
      <c r="Y916" s="302"/>
      <c r="Z916" s="302"/>
      <c r="AA916" s="302"/>
    </row>
    <row r="917" spans="1:27" s="259" customFormat="1">
      <c r="A917" s="442"/>
      <c r="B917" s="12"/>
      <c r="C917" s="12"/>
      <c r="D917" s="260" t="s">
        <v>25839</v>
      </c>
      <c r="E917" s="13"/>
      <c r="F917" s="124">
        <v>4.5599999999999996</v>
      </c>
      <c r="G917" s="216" t="s">
        <v>25759</v>
      </c>
      <c r="H917" s="233">
        <v>3.2</v>
      </c>
      <c r="I917" s="217" t="s">
        <v>25759</v>
      </c>
      <c r="J917" s="216"/>
      <c r="K917" s="217" t="s">
        <v>25759</v>
      </c>
      <c r="L917" s="216"/>
      <c r="M917" s="217" t="s">
        <v>44</v>
      </c>
      <c r="N917" s="443">
        <f t="shared" si="196"/>
        <v>14.59</v>
      </c>
      <c r="O917" s="302"/>
      <c r="P917" s="408"/>
      <c r="Q917" s="409"/>
      <c r="R917" s="89"/>
      <c r="S917" s="302"/>
      <c r="T917" s="302"/>
      <c r="U917" s="302"/>
      <c r="V917" s="302"/>
      <c r="W917" s="302"/>
      <c r="X917" s="302"/>
      <c r="Y917" s="302"/>
      <c r="Z917" s="302"/>
      <c r="AA917" s="302"/>
    </row>
    <row r="918" spans="1:27" s="259" customFormat="1">
      <c r="A918" s="442"/>
      <c r="B918" s="12"/>
      <c r="C918" s="12"/>
      <c r="D918" s="260" t="s">
        <v>25838</v>
      </c>
      <c r="E918" s="13"/>
      <c r="F918" s="124">
        <v>2.15</v>
      </c>
      <c r="G918" s="216" t="s">
        <v>25759</v>
      </c>
      <c r="H918" s="233">
        <v>1.7</v>
      </c>
      <c r="I918" s="217" t="s">
        <v>25759</v>
      </c>
      <c r="J918" s="216"/>
      <c r="K918" s="217" t="s">
        <v>25759</v>
      </c>
      <c r="L918" s="216"/>
      <c r="M918" s="217" t="s">
        <v>44</v>
      </c>
      <c r="N918" s="443">
        <f t="shared" si="196"/>
        <v>3.65</v>
      </c>
      <c r="O918" s="302"/>
      <c r="P918" s="408"/>
      <c r="Q918" s="409"/>
      <c r="R918" s="89"/>
      <c r="S918" s="302"/>
      <c r="T918" s="302"/>
      <c r="U918" s="302"/>
      <c r="V918" s="302"/>
      <c r="W918" s="302"/>
      <c r="X918" s="302"/>
      <c r="Y918" s="302"/>
      <c r="Z918" s="302"/>
      <c r="AA918" s="302"/>
    </row>
    <row r="919" spans="1:27" s="259" customFormat="1">
      <c r="A919" s="442"/>
      <c r="B919" s="12"/>
      <c r="C919" s="12"/>
      <c r="D919" s="260" t="s">
        <v>25833</v>
      </c>
      <c r="E919" s="13"/>
      <c r="F919" s="124">
        <v>3.35</v>
      </c>
      <c r="G919" s="216" t="s">
        <v>25759</v>
      </c>
      <c r="H919" s="124">
        <v>2</v>
      </c>
      <c r="I919" s="217" t="s">
        <v>25759</v>
      </c>
      <c r="J919" s="216"/>
      <c r="K919" s="217" t="s">
        <v>25759</v>
      </c>
      <c r="L919" s="216"/>
      <c r="M919" s="217" t="s">
        <v>44</v>
      </c>
      <c r="N919" s="443">
        <f t="shared" si="196"/>
        <v>6.7</v>
      </c>
      <c r="O919" s="302"/>
      <c r="P919" s="408"/>
      <c r="Q919" s="409"/>
      <c r="R919" s="89"/>
      <c r="S919" s="302"/>
      <c r="T919" s="302"/>
      <c r="U919" s="302"/>
      <c r="V919" s="302"/>
      <c r="W919" s="302"/>
      <c r="X919" s="302"/>
      <c r="Y919" s="302"/>
      <c r="Z919" s="302"/>
      <c r="AA919" s="302"/>
    </row>
    <row r="920" spans="1:27" s="259" customFormat="1">
      <c r="A920" s="442"/>
      <c r="B920" s="12"/>
      <c r="C920" s="12"/>
      <c r="D920" s="260"/>
      <c r="E920" s="13"/>
      <c r="F920" s="124">
        <v>4.62</v>
      </c>
      <c r="G920" s="216" t="s">
        <v>25759</v>
      </c>
      <c r="H920" s="233">
        <v>1</v>
      </c>
      <c r="I920" s="217" t="s">
        <v>25759</v>
      </c>
      <c r="J920" s="216"/>
      <c r="K920" s="217" t="s">
        <v>25759</v>
      </c>
      <c r="L920" s="216"/>
      <c r="M920" s="217" t="s">
        <v>44</v>
      </c>
      <c r="N920" s="443">
        <f t="shared" si="196"/>
        <v>4.62</v>
      </c>
      <c r="O920" s="302"/>
      <c r="P920" s="408"/>
      <c r="Q920" s="409"/>
      <c r="R920" s="89"/>
      <c r="S920" s="302"/>
      <c r="T920" s="302"/>
      <c r="U920" s="302"/>
      <c r="V920" s="302"/>
      <c r="W920" s="302"/>
      <c r="X920" s="302"/>
      <c r="Y920" s="302"/>
      <c r="Z920" s="302"/>
      <c r="AA920" s="302"/>
    </row>
    <row r="921" spans="1:27" s="259" customFormat="1">
      <c r="A921" s="442"/>
      <c r="B921" s="12"/>
      <c r="C921" s="12"/>
      <c r="D921" s="260" t="s">
        <v>25781</v>
      </c>
      <c r="E921" s="13"/>
      <c r="F921" s="124">
        <v>16.88</v>
      </c>
      <c r="G921" s="216" t="s">
        <v>25759</v>
      </c>
      <c r="H921" s="233">
        <v>2</v>
      </c>
      <c r="I921" s="217" t="s">
        <v>25759</v>
      </c>
      <c r="J921" s="216"/>
      <c r="K921" s="217" t="s">
        <v>25759</v>
      </c>
      <c r="L921" s="216"/>
      <c r="M921" s="217" t="s">
        <v>44</v>
      </c>
      <c r="N921" s="443">
        <f t="shared" si="196"/>
        <v>33.76</v>
      </c>
      <c r="O921" s="302"/>
      <c r="P921" s="408"/>
      <c r="Q921" s="409"/>
      <c r="R921" s="89"/>
      <c r="S921" s="302"/>
      <c r="T921" s="302"/>
      <c r="U921" s="302"/>
      <c r="V921" s="302"/>
      <c r="W921" s="302"/>
      <c r="X921" s="302"/>
      <c r="Y921" s="302"/>
      <c r="Z921" s="302"/>
      <c r="AA921" s="302"/>
    </row>
    <row r="922" spans="1:27" s="259" customFormat="1">
      <c r="A922" s="442"/>
      <c r="B922" s="12"/>
      <c r="C922" s="12"/>
      <c r="D922" s="260"/>
      <c r="E922" s="13"/>
      <c r="F922" s="124">
        <v>4.62</v>
      </c>
      <c r="G922" s="216" t="s">
        <v>25759</v>
      </c>
      <c r="H922" s="233">
        <v>1.6</v>
      </c>
      <c r="I922" s="217" t="s">
        <v>25759</v>
      </c>
      <c r="J922" s="216"/>
      <c r="K922" s="217" t="s">
        <v>25759</v>
      </c>
      <c r="L922" s="216"/>
      <c r="M922" s="217" t="s">
        <v>44</v>
      </c>
      <c r="N922" s="443">
        <f t="shared" si="196"/>
        <v>7.39</v>
      </c>
      <c r="O922" s="302"/>
      <c r="P922" s="408"/>
      <c r="Q922" s="409"/>
      <c r="R922" s="89"/>
      <c r="S922" s="302"/>
      <c r="T922" s="302"/>
      <c r="U922" s="302"/>
      <c r="V922" s="302"/>
      <c r="W922" s="302"/>
      <c r="X922" s="302"/>
      <c r="Y922" s="302"/>
      <c r="Z922" s="302"/>
      <c r="AA922" s="302"/>
    </row>
    <row r="923" spans="1:27" s="259" customFormat="1">
      <c r="A923" s="442"/>
      <c r="B923" s="12"/>
      <c r="C923" s="12"/>
      <c r="D923" s="260" t="s">
        <v>25917</v>
      </c>
      <c r="E923" s="13"/>
      <c r="F923" s="124">
        <v>3.32</v>
      </c>
      <c r="G923" s="216" t="s">
        <v>25759</v>
      </c>
      <c r="H923" s="233">
        <v>1.66</v>
      </c>
      <c r="I923" s="217" t="s">
        <v>25759</v>
      </c>
      <c r="J923" s="216"/>
      <c r="K923" s="217" t="s">
        <v>25759</v>
      </c>
      <c r="L923" s="216"/>
      <c r="M923" s="217" t="s">
        <v>44</v>
      </c>
      <c r="N923" s="443">
        <f t="shared" si="196"/>
        <v>5.51</v>
      </c>
      <c r="O923" s="302"/>
      <c r="P923" s="408"/>
      <c r="Q923" s="409"/>
      <c r="R923" s="89"/>
      <c r="S923" s="302"/>
      <c r="T923" s="302"/>
      <c r="U923" s="302"/>
      <c r="V923" s="302"/>
      <c r="W923" s="302"/>
      <c r="X923" s="302"/>
      <c r="Y923" s="302"/>
      <c r="Z923" s="302"/>
      <c r="AA923" s="302"/>
    </row>
    <row r="924" spans="1:27" s="259" customFormat="1">
      <c r="A924" s="442"/>
      <c r="B924" s="12"/>
      <c r="C924" s="12"/>
      <c r="D924" s="260" t="s">
        <v>25918</v>
      </c>
      <c r="E924" s="13"/>
      <c r="F924" s="124">
        <v>5.12</v>
      </c>
      <c r="G924" s="216" t="s">
        <v>25759</v>
      </c>
      <c r="H924" s="233">
        <v>1.66</v>
      </c>
      <c r="I924" s="217" t="s">
        <v>25759</v>
      </c>
      <c r="J924" s="216"/>
      <c r="K924" s="217" t="s">
        <v>25759</v>
      </c>
      <c r="L924" s="216"/>
      <c r="M924" s="217" t="s">
        <v>44</v>
      </c>
      <c r="N924" s="443">
        <f t="shared" si="196"/>
        <v>8.49</v>
      </c>
      <c r="O924" s="302"/>
      <c r="P924" s="408"/>
      <c r="Q924" s="409"/>
      <c r="R924" s="89"/>
      <c r="S924" s="302"/>
      <c r="T924" s="302"/>
      <c r="U924" s="302"/>
      <c r="V924" s="302"/>
      <c r="W924" s="302"/>
      <c r="X924" s="302"/>
      <c r="Y924" s="302"/>
      <c r="Z924" s="302"/>
      <c r="AA924" s="302"/>
    </row>
    <row r="925" spans="1:27" s="259" customFormat="1">
      <c r="A925" s="442"/>
      <c r="B925" s="12"/>
      <c r="C925" s="12"/>
      <c r="D925" s="260" t="s">
        <v>25765</v>
      </c>
      <c r="E925" s="13"/>
      <c r="F925" s="124">
        <v>14.28</v>
      </c>
      <c r="G925" s="216" t="s">
        <v>25759</v>
      </c>
      <c r="H925" s="233">
        <v>3.35</v>
      </c>
      <c r="I925" s="217" t="s">
        <v>25759</v>
      </c>
      <c r="J925" s="216"/>
      <c r="K925" s="217" t="s">
        <v>25759</v>
      </c>
      <c r="L925" s="216"/>
      <c r="M925" s="217" t="s">
        <v>44</v>
      </c>
      <c r="N925" s="443">
        <f t="shared" si="196"/>
        <v>47.83</v>
      </c>
      <c r="O925" s="302"/>
      <c r="P925" s="408"/>
      <c r="Q925" s="409"/>
      <c r="R925" s="89"/>
      <c r="S925" s="302"/>
      <c r="T925" s="302"/>
      <c r="U925" s="302"/>
      <c r="V925" s="302"/>
      <c r="W925" s="302"/>
      <c r="X925" s="302"/>
      <c r="Y925" s="302"/>
      <c r="Z925" s="302"/>
      <c r="AA925" s="302"/>
    </row>
    <row r="926" spans="1:27" s="259" customFormat="1">
      <c r="A926" s="442"/>
      <c r="B926" s="12"/>
      <c r="C926" s="12"/>
      <c r="D926" s="260"/>
      <c r="E926" s="13"/>
      <c r="F926" s="124">
        <v>1.85</v>
      </c>
      <c r="G926" s="216" t="s">
        <v>25759</v>
      </c>
      <c r="H926" s="233">
        <v>1.05</v>
      </c>
      <c r="I926" s="216" t="s">
        <v>25759</v>
      </c>
      <c r="J926" s="216"/>
      <c r="K926" s="216" t="s">
        <v>25759</v>
      </c>
      <c r="L926" s="216"/>
      <c r="M926" s="217" t="s">
        <v>44</v>
      </c>
      <c r="N926" s="443">
        <f t="shared" si="196"/>
        <v>1.94</v>
      </c>
      <c r="O926" s="302"/>
      <c r="P926" s="408"/>
      <c r="Q926" s="409"/>
      <c r="R926" s="89"/>
      <c r="S926" s="302"/>
      <c r="T926" s="302"/>
      <c r="U926" s="302"/>
      <c r="V926" s="302"/>
      <c r="W926" s="302"/>
      <c r="X926" s="302"/>
      <c r="Y926" s="302"/>
      <c r="Z926" s="302"/>
      <c r="AA926" s="302"/>
    </row>
    <row r="927" spans="1:27">
      <c r="A927" s="446"/>
      <c r="B927" s="13"/>
      <c r="C927" s="13"/>
      <c r="D927" s="218" t="str">
        <f>"Total item "&amp;A900</f>
        <v>Total item 6.3</v>
      </c>
      <c r="E927" s="13"/>
      <c r="F927" s="124"/>
      <c r="G927" s="216"/>
      <c r="H927" s="231"/>
      <c r="I927" s="213"/>
      <c r="J927" s="231"/>
      <c r="K927" s="213"/>
      <c r="L927" s="212" t="s">
        <v>23</v>
      </c>
      <c r="M927" s="213" t="s">
        <v>44</v>
      </c>
      <c r="N927" s="444">
        <f>+SUM(N901:N926)</f>
        <v>377.67</v>
      </c>
    </row>
    <row r="928" spans="1:27">
      <c r="A928" s="446" t="s">
        <v>18246</v>
      </c>
      <c r="B928" s="12" t="s">
        <v>18156</v>
      </c>
      <c r="C928" s="273" t="str">
        <f>+COMPOSIÇÕES!C16</f>
        <v>002</v>
      </c>
      <c r="D928" s="15" t="str">
        <f>+COMPOSIÇÕES!D16</f>
        <v>PINTURA DE PROTEÇÃO OU ACABAMENTO COM 02 DEMÃO DE RESINA ACRÍLICA</v>
      </c>
      <c r="E928" s="19" t="str">
        <f>+COMPOSIÇÕES!E16</f>
        <v>M2</v>
      </c>
      <c r="F928" s="33"/>
      <c r="G928" s="16"/>
      <c r="H928" s="28"/>
      <c r="I928" s="16"/>
      <c r="J928" s="16"/>
      <c r="K928" s="16"/>
      <c r="L928" s="16"/>
      <c r="M928" s="16"/>
      <c r="N928" s="455"/>
      <c r="O928" s="303">
        <f>+N955</f>
        <v>377.67</v>
      </c>
      <c r="P928" s="328">
        <f>+COMPOSIÇÕES!H16</f>
        <v>20.94</v>
      </c>
      <c r="Q928" s="329">
        <f>+COMPOSIÇÕES!J16</f>
        <v>22.49</v>
      </c>
      <c r="S928" s="410">
        <f>TRUNC(P928*$S$10,2)</f>
        <v>26.9</v>
      </c>
      <c r="T928" s="410">
        <f>TRUNC(Q928*$T$10,2)</f>
        <v>27.51</v>
      </c>
      <c r="V928" s="410">
        <f>TRUNC(O928*S928,2)</f>
        <v>10159.32</v>
      </c>
      <c r="W928" s="410">
        <f>TRUNC(O928*T928,2)</f>
        <v>10389.700000000001</v>
      </c>
    </row>
    <row r="929" spans="1:27">
      <c r="A929" s="442"/>
      <c r="B929" s="12"/>
      <c r="C929" s="12"/>
      <c r="D929" s="260" t="s">
        <v>25842</v>
      </c>
      <c r="E929" s="13"/>
      <c r="F929" s="124">
        <v>4.7699999999999996</v>
      </c>
      <c r="G929" s="216" t="s">
        <v>25759</v>
      </c>
      <c r="H929" s="233">
        <v>2.2000000000000002</v>
      </c>
      <c r="I929" s="217" t="s">
        <v>25759</v>
      </c>
      <c r="J929" s="216"/>
      <c r="K929" s="217" t="s">
        <v>25759</v>
      </c>
      <c r="L929" s="216"/>
      <c r="M929" s="217" t="s">
        <v>44</v>
      </c>
      <c r="N929" s="443">
        <f t="shared" ref="N929:N954" si="197">TRUNC((PRODUCT(F929:L929)),2)</f>
        <v>10.49</v>
      </c>
    </row>
    <row r="930" spans="1:27">
      <c r="A930" s="442"/>
      <c r="B930" s="12"/>
      <c r="C930" s="12"/>
      <c r="D930" s="260" t="s">
        <v>25769</v>
      </c>
      <c r="E930" s="13"/>
      <c r="F930" s="124">
        <v>3.41</v>
      </c>
      <c r="G930" s="216" t="s">
        <v>25759</v>
      </c>
      <c r="H930" s="233">
        <v>2.62</v>
      </c>
      <c r="I930" s="217" t="s">
        <v>25759</v>
      </c>
      <c r="J930" s="216"/>
      <c r="K930" s="217" t="s">
        <v>25759</v>
      </c>
      <c r="L930" s="216"/>
      <c r="M930" s="217" t="s">
        <v>44</v>
      </c>
      <c r="N930" s="443">
        <f t="shared" si="197"/>
        <v>8.93</v>
      </c>
    </row>
    <row r="931" spans="1:27" s="259" customFormat="1">
      <c r="A931" s="442"/>
      <c r="B931" s="12"/>
      <c r="C931" s="12"/>
      <c r="D931" s="260" t="s">
        <v>25858</v>
      </c>
      <c r="E931" s="13"/>
      <c r="F931" s="124">
        <v>3.41</v>
      </c>
      <c r="G931" s="216" t="s">
        <v>25759</v>
      </c>
      <c r="H931" s="233">
        <v>1.7</v>
      </c>
      <c r="I931" s="217" t="s">
        <v>25759</v>
      </c>
      <c r="J931" s="216"/>
      <c r="K931" s="217" t="s">
        <v>25759</v>
      </c>
      <c r="L931" s="216"/>
      <c r="M931" s="217" t="s">
        <v>44</v>
      </c>
      <c r="N931" s="443">
        <f t="shared" si="197"/>
        <v>5.79</v>
      </c>
      <c r="O931" s="302"/>
      <c r="P931" s="408"/>
      <c r="Q931" s="409"/>
      <c r="R931" s="89"/>
      <c r="S931" s="302"/>
      <c r="T931" s="302"/>
      <c r="U931" s="302"/>
      <c r="V931" s="302"/>
      <c r="W931" s="302"/>
      <c r="X931" s="302"/>
      <c r="Y931" s="302"/>
      <c r="Z931" s="302"/>
      <c r="AA931" s="302"/>
    </row>
    <row r="932" spans="1:27" s="259" customFormat="1">
      <c r="A932" s="442"/>
      <c r="B932" s="12"/>
      <c r="C932" s="12"/>
      <c r="D932" s="260" t="s">
        <v>25855</v>
      </c>
      <c r="E932" s="13"/>
      <c r="F932" s="124">
        <v>2.19</v>
      </c>
      <c r="G932" s="216" t="s">
        <v>25759</v>
      </c>
      <c r="H932" s="233">
        <v>1.64</v>
      </c>
      <c r="I932" s="217" t="s">
        <v>25759</v>
      </c>
      <c r="J932" s="216"/>
      <c r="K932" s="217" t="s">
        <v>25759</v>
      </c>
      <c r="L932" s="216"/>
      <c r="M932" s="217" t="s">
        <v>44</v>
      </c>
      <c r="N932" s="443">
        <f t="shared" si="197"/>
        <v>3.59</v>
      </c>
      <c r="O932" s="302"/>
      <c r="P932" s="408"/>
      <c r="Q932" s="409"/>
      <c r="R932" s="89"/>
      <c r="S932" s="302"/>
      <c r="T932" s="302"/>
      <c r="U932" s="302"/>
      <c r="V932" s="302"/>
      <c r="W932" s="302"/>
      <c r="X932" s="302"/>
      <c r="Y932" s="302"/>
      <c r="Z932" s="302"/>
      <c r="AA932" s="302"/>
    </row>
    <row r="933" spans="1:27" s="259" customFormat="1">
      <c r="A933" s="442"/>
      <c r="B933" s="12"/>
      <c r="C933" s="12"/>
      <c r="D933" s="260" t="s">
        <v>25869</v>
      </c>
      <c r="E933" s="13"/>
      <c r="F933" s="124">
        <v>2.12</v>
      </c>
      <c r="G933" s="216" t="s">
        <v>25759</v>
      </c>
      <c r="H933" s="233">
        <v>1.64</v>
      </c>
      <c r="I933" s="217" t="s">
        <v>25759</v>
      </c>
      <c r="J933" s="216"/>
      <c r="K933" s="217" t="s">
        <v>25759</v>
      </c>
      <c r="L933" s="216"/>
      <c r="M933" s="217" t="s">
        <v>44</v>
      </c>
      <c r="N933" s="443">
        <f t="shared" si="197"/>
        <v>3.47</v>
      </c>
      <c r="O933" s="302"/>
      <c r="P933" s="408"/>
      <c r="Q933" s="409"/>
      <c r="R933" s="89"/>
      <c r="S933" s="302"/>
      <c r="T933" s="302"/>
      <c r="U933" s="302"/>
      <c r="V933" s="302"/>
      <c r="W933" s="302"/>
      <c r="X933" s="302"/>
      <c r="Y933" s="302"/>
      <c r="Z933" s="302"/>
      <c r="AA933" s="302"/>
    </row>
    <row r="934" spans="1:27" s="259" customFormat="1">
      <c r="A934" s="442"/>
      <c r="B934" s="12"/>
      <c r="C934" s="12"/>
      <c r="D934" s="260" t="s">
        <v>25870</v>
      </c>
      <c r="E934" s="13"/>
      <c r="F934" s="124">
        <v>2.12</v>
      </c>
      <c r="G934" s="216" t="s">
        <v>25759</v>
      </c>
      <c r="H934" s="233">
        <v>1.64</v>
      </c>
      <c r="I934" s="217" t="s">
        <v>25759</v>
      </c>
      <c r="J934" s="216"/>
      <c r="K934" s="217" t="s">
        <v>25759</v>
      </c>
      <c r="L934" s="216"/>
      <c r="M934" s="217" t="s">
        <v>44</v>
      </c>
      <c r="N934" s="443">
        <f t="shared" si="197"/>
        <v>3.47</v>
      </c>
      <c r="O934" s="302"/>
      <c r="P934" s="408"/>
      <c r="Q934" s="409"/>
      <c r="R934" s="89"/>
      <c r="S934" s="302"/>
      <c r="T934" s="302"/>
      <c r="U934" s="302"/>
      <c r="V934" s="302"/>
      <c r="W934" s="302"/>
      <c r="X934" s="302"/>
      <c r="Y934" s="302"/>
      <c r="Z934" s="302"/>
      <c r="AA934" s="302"/>
    </row>
    <row r="935" spans="1:27" s="259" customFormat="1">
      <c r="A935" s="442"/>
      <c r="B935" s="12"/>
      <c r="C935" s="12"/>
      <c r="D935" s="260" t="s">
        <v>25854</v>
      </c>
      <c r="E935" s="13"/>
      <c r="F935" s="124">
        <v>4.7699999999999996</v>
      </c>
      <c r="G935" s="216" t="s">
        <v>25759</v>
      </c>
      <c r="H935" s="124">
        <v>4.18</v>
      </c>
      <c r="I935" s="217" t="s">
        <v>25759</v>
      </c>
      <c r="J935" s="216"/>
      <c r="K935" s="217" t="s">
        <v>25759</v>
      </c>
      <c r="L935" s="216"/>
      <c r="M935" s="217" t="s">
        <v>44</v>
      </c>
      <c r="N935" s="443">
        <f t="shared" si="197"/>
        <v>19.93</v>
      </c>
      <c r="O935" s="302"/>
      <c r="P935" s="408"/>
      <c r="Q935" s="409"/>
      <c r="R935" s="89"/>
      <c r="S935" s="302"/>
      <c r="T935" s="302"/>
      <c r="U935" s="302"/>
      <c r="V935" s="302"/>
      <c r="W935" s="302"/>
      <c r="X935" s="302"/>
      <c r="Y935" s="302"/>
      <c r="Z935" s="302"/>
      <c r="AA935" s="302"/>
    </row>
    <row r="936" spans="1:27" s="259" customFormat="1">
      <c r="A936" s="442"/>
      <c r="B936" s="12"/>
      <c r="C936" s="12"/>
      <c r="D936" s="260"/>
      <c r="E936" s="13"/>
      <c r="F936" s="124">
        <v>2.19</v>
      </c>
      <c r="G936" s="216" t="s">
        <v>25759</v>
      </c>
      <c r="H936" s="124">
        <v>1.79</v>
      </c>
      <c r="I936" s="217" t="s">
        <v>25759</v>
      </c>
      <c r="J936" s="216"/>
      <c r="K936" s="217" t="s">
        <v>25759</v>
      </c>
      <c r="L936" s="216"/>
      <c r="M936" s="217" t="s">
        <v>44</v>
      </c>
      <c r="N936" s="443">
        <f t="shared" si="197"/>
        <v>3.92</v>
      </c>
      <c r="O936" s="302"/>
      <c r="P936" s="408"/>
      <c r="Q936" s="409"/>
      <c r="R936" s="89"/>
      <c r="S936" s="302"/>
      <c r="T936" s="302"/>
      <c r="U936" s="302"/>
      <c r="V936" s="302"/>
      <c r="W936" s="302"/>
      <c r="X936" s="302"/>
      <c r="Y936" s="302"/>
      <c r="Z936" s="302"/>
      <c r="AA936" s="302"/>
    </row>
    <row r="937" spans="1:27" s="259" customFormat="1">
      <c r="A937" s="442"/>
      <c r="B937" s="12"/>
      <c r="C937" s="12"/>
      <c r="D937" s="260" t="s">
        <v>25776</v>
      </c>
      <c r="E937" s="13"/>
      <c r="F937" s="124">
        <v>3.5</v>
      </c>
      <c r="G937" s="216" t="s">
        <v>25759</v>
      </c>
      <c r="H937" s="124">
        <v>3.12</v>
      </c>
      <c r="I937" s="217" t="s">
        <v>25759</v>
      </c>
      <c r="J937" s="216"/>
      <c r="K937" s="217" t="s">
        <v>25759</v>
      </c>
      <c r="L937" s="216"/>
      <c r="M937" s="217" t="s">
        <v>44</v>
      </c>
      <c r="N937" s="443">
        <f t="shared" si="197"/>
        <v>10.92</v>
      </c>
      <c r="O937" s="302"/>
      <c r="P937" s="408"/>
      <c r="Q937" s="409"/>
      <c r="R937" s="89"/>
      <c r="S937" s="302"/>
      <c r="T937" s="302"/>
      <c r="U937" s="302"/>
      <c r="V937" s="302"/>
      <c r="W937" s="302"/>
      <c r="X937" s="302"/>
      <c r="Y937" s="302"/>
      <c r="Z937" s="302"/>
      <c r="AA937" s="302"/>
    </row>
    <row r="938" spans="1:27" s="259" customFormat="1">
      <c r="A938" s="442"/>
      <c r="B938" s="12"/>
      <c r="C938" s="12"/>
      <c r="D938" s="260"/>
      <c r="E938" s="13"/>
      <c r="F938" s="124">
        <v>1.35</v>
      </c>
      <c r="G938" s="216" t="s">
        <v>25759</v>
      </c>
      <c r="H938" s="233">
        <v>0.8</v>
      </c>
      <c r="I938" s="217" t="s">
        <v>25759</v>
      </c>
      <c r="J938" s="216"/>
      <c r="K938" s="217" t="s">
        <v>25759</v>
      </c>
      <c r="L938" s="216"/>
      <c r="M938" s="217" t="s">
        <v>44</v>
      </c>
      <c r="N938" s="443">
        <f t="shared" si="197"/>
        <v>1.08</v>
      </c>
      <c r="O938" s="302"/>
      <c r="P938" s="408"/>
      <c r="Q938" s="409"/>
      <c r="R938" s="89"/>
      <c r="S938" s="302"/>
      <c r="T938" s="302"/>
      <c r="U938" s="302"/>
      <c r="V938" s="302"/>
      <c r="W938" s="302"/>
      <c r="X938" s="302"/>
      <c r="Y938" s="302"/>
      <c r="Z938" s="302"/>
      <c r="AA938" s="302"/>
    </row>
    <row r="939" spans="1:27" s="259" customFormat="1">
      <c r="A939" s="442"/>
      <c r="B939" s="12"/>
      <c r="C939" s="12"/>
      <c r="D939" s="260" t="s">
        <v>25836</v>
      </c>
      <c r="E939" s="13"/>
      <c r="F939" s="124">
        <v>2.5499999999999998</v>
      </c>
      <c r="G939" s="216" t="s">
        <v>25759</v>
      </c>
      <c r="H939" s="233">
        <v>1.2</v>
      </c>
      <c r="I939" s="217" t="s">
        <v>25759</v>
      </c>
      <c r="J939" s="216"/>
      <c r="K939" s="217" t="s">
        <v>25759</v>
      </c>
      <c r="L939" s="216"/>
      <c r="M939" s="217" t="s">
        <v>44</v>
      </c>
      <c r="N939" s="443">
        <f t="shared" si="197"/>
        <v>3.06</v>
      </c>
      <c r="O939" s="302"/>
      <c r="P939" s="408"/>
      <c r="Q939" s="409"/>
      <c r="R939" s="89"/>
      <c r="S939" s="302"/>
      <c r="T939" s="302"/>
      <c r="U939" s="302"/>
      <c r="V939" s="302"/>
      <c r="W939" s="302"/>
      <c r="X939" s="302"/>
      <c r="Y939" s="302"/>
      <c r="Z939" s="302"/>
      <c r="AA939" s="302"/>
    </row>
    <row r="940" spans="1:27" s="259" customFormat="1">
      <c r="A940" s="442"/>
      <c r="B940" s="12"/>
      <c r="C940" s="12"/>
      <c r="D940" s="260" t="s">
        <v>25857</v>
      </c>
      <c r="E940" s="13"/>
      <c r="F940" s="124">
        <v>6</v>
      </c>
      <c r="G940" s="216" t="s">
        <v>25759</v>
      </c>
      <c r="H940" s="233">
        <v>7</v>
      </c>
      <c r="I940" s="217" t="s">
        <v>25759</v>
      </c>
      <c r="J940" s="216"/>
      <c r="K940" s="217" t="s">
        <v>25759</v>
      </c>
      <c r="L940" s="216"/>
      <c r="M940" s="217" t="s">
        <v>44</v>
      </c>
      <c r="N940" s="443">
        <f t="shared" si="197"/>
        <v>42</v>
      </c>
      <c r="O940" s="302"/>
      <c r="P940" s="408"/>
      <c r="Q940" s="409"/>
      <c r="R940" s="89"/>
      <c r="S940" s="302"/>
      <c r="T940" s="302"/>
      <c r="U940" s="302"/>
      <c r="V940" s="302"/>
      <c r="W940" s="302"/>
      <c r="X940" s="302"/>
      <c r="Y940" s="302"/>
      <c r="Z940" s="302"/>
      <c r="AA940" s="302"/>
    </row>
    <row r="941" spans="1:27" s="259" customFormat="1">
      <c r="A941" s="442"/>
      <c r="B941" s="12"/>
      <c r="C941" s="12"/>
      <c r="D941" s="260" t="s">
        <v>25859</v>
      </c>
      <c r="E941" s="13"/>
      <c r="F941" s="124">
        <v>6</v>
      </c>
      <c r="G941" s="216" t="s">
        <v>25759</v>
      </c>
      <c r="H941" s="233">
        <v>7</v>
      </c>
      <c r="I941" s="217" t="s">
        <v>25759</v>
      </c>
      <c r="J941" s="216"/>
      <c r="K941" s="217" t="s">
        <v>25759</v>
      </c>
      <c r="L941" s="216"/>
      <c r="M941" s="217" t="s">
        <v>44</v>
      </c>
      <c r="N941" s="443">
        <f t="shared" si="197"/>
        <v>42</v>
      </c>
      <c r="O941" s="302"/>
      <c r="P941" s="408"/>
      <c r="Q941" s="409"/>
      <c r="R941" s="89"/>
      <c r="S941" s="302"/>
      <c r="T941" s="302"/>
      <c r="U941" s="302"/>
      <c r="V941" s="302"/>
      <c r="W941" s="302"/>
      <c r="X941" s="302"/>
      <c r="Y941" s="302"/>
      <c r="Z941" s="302"/>
      <c r="AA941" s="302"/>
    </row>
    <row r="942" spans="1:27" s="259" customFormat="1">
      <c r="A942" s="442"/>
      <c r="B942" s="12"/>
      <c r="C942" s="12"/>
      <c r="D942" s="260" t="s">
        <v>25860</v>
      </c>
      <c r="E942" s="13"/>
      <c r="F942" s="124">
        <v>6</v>
      </c>
      <c r="G942" s="216" t="s">
        <v>25759</v>
      </c>
      <c r="H942" s="233">
        <v>6.88</v>
      </c>
      <c r="I942" s="217" t="s">
        <v>25759</v>
      </c>
      <c r="J942" s="216"/>
      <c r="K942" s="217" t="s">
        <v>25759</v>
      </c>
      <c r="L942" s="216"/>
      <c r="M942" s="217" t="s">
        <v>44</v>
      </c>
      <c r="N942" s="443">
        <f t="shared" si="197"/>
        <v>41.28</v>
      </c>
      <c r="O942" s="302"/>
      <c r="P942" s="408"/>
      <c r="Q942" s="409"/>
      <c r="R942" s="89"/>
      <c r="S942" s="302"/>
      <c r="T942" s="302"/>
      <c r="U942" s="302"/>
      <c r="V942" s="302"/>
      <c r="W942" s="302"/>
      <c r="X942" s="302"/>
      <c r="Y942" s="302"/>
      <c r="Z942" s="302"/>
      <c r="AA942" s="302"/>
    </row>
    <row r="943" spans="1:27" s="259" customFormat="1">
      <c r="A943" s="442"/>
      <c r="B943" s="12"/>
      <c r="C943" s="12"/>
      <c r="D943" s="260" t="s">
        <v>25843</v>
      </c>
      <c r="E943" s="13"/>
      <c r="F943" s="124">
        <v>6.62</v>
      </c>
      <c r="G943" s="216" t="s">
        <v>25759</v>
      </c>
      <c r="H943" s="233">
        <v>4.3</v>
      </c>
      <c r="I943" s="217" t="s">
        <v>25759</v>
      </c>
      <c r="J943" s="216"/>
      <c r="K943" s="217" t="s">
        <v>25759</v>
      </c>
      <c r="L943" s="216"/>
      <c r="M943" s="217" t="s">
        <v>44</v>
      </c>
      <c r="N943" s="443">
        <f t="shared" si="197"/>
        <v>28.46</v>
      </c>
      <c r="O943" s="302"/>
      <c r="P943" s="408"/>
      <c r="Q943" s="409"/>
      <c r="R943" s="89"/>
      <c r="S943" s="302"/>
      <c r="T943" s="302"/>
      <c r="U943" s="302"/>
      <c r="V943" s="302"/>
      <c r="W943" s="302"/>
      <c r="X943" s="302"/>
      <c r="Y943" s="302"/>
      <c r="Z943" s="302"/>
      <c r="AA943" s="302"/>
    </row>
    <row r="944" spans="1:27" s="259" customFormat="1">
      <c r="A944" s="442"/>
      <c r="B944" s="12"/>
      <c r="C944" s="12"/>
      <c r="D944" s="260" t="s">
        <v>25915</v>
      </c>
      <c r="E944" s="13"/>
      <c r="F944" s="124">
        <v>7.05</v>
      </c>
      <c r="G944" s="216" t="s">
        <v>25759</v>
      </c>
      <c r="H944" s="233">
        <v>2.1</v>
      </c>
      <c r="I944" s="217" t="s">
        <v>25759</v>
      </c>
      <c r="J944" s="216"/>
      <c r="K944" s="217" t="s">
        <v>25759</v>
      </c>
      <c r="L944" s="216"/>
      <c r="M944" s="217" t="s">
        <v>44</v>
      </c>
      <c r="N944" s="443">
        <f t="shared" si="197"/>
        <v>14.8</v>
      </c>
      <c r="O944" s="302"/>
      <c r="P944" s="408"/>
      <c r="Q944" s="409"/>
      <c r="R944" s="89"/>
      <c r="S944" s="302"/>
      <c r="T944" s="302"/>
      <c r="U944" s="302"/>
      <c r="V944" s="302"/>
      <c r="W944" s="302"/>
      <c r="X944" s="302"/>
      <c r="Y944" s="302"/>
      <c r="Z944" s="302"/>
      <c r="AA944" s="302"/>
    </row>
    <row r="945" spans="1:27" s="259" customFormat="1">
      <c r="A945" s="442"/>
      <c r="B945" s="12"/>
      <c r="C945" s="12"/>
      <c r="D945" s="260" t="s">
        <v>25839</v>
      </c>
      <c r="E945" s="13"/>
      <c r="F945" s="124">
        <v>4.5599999999999996</v>
      </c>
      <c r="G945" s="216" t="s">
        <v>25759</v>
      </c>
      <c r="H945" s="233">
        <v>3.2</v>
      </c>
      <c r="I945" s="217" t="s">
        <v>25759</v>
      </c>
      <c r="J945" s="216"/>
      <c r="K945" s="217" t="s">
        <v>25759</v>
      </c>
      <c r="L945" s="216"/>
      <c r="M945" s="217" t="s">
        <v>44</v>
      </c>
      <c r="N945" s="443">
        <f t="shared" si="197"/>
        <v>14.59</v>
      </c>
      <c r="O945" s="302"/>
      <c r="P945" s="408"/>
      <c r="Q945" s="409"/>
      <c r="R945" s="89"/>
      <c r="S945" s="302"/>
      <c r="T945" s="302"/>
      <c r="U945" s="302"/>
      <c r="V945" s="302"/>
      <c r="W945" s="302"/>
      <c r="X945" s="302"/>
      <c r="Y945" s="302"/>
      <c r="Z945" s="302"/>
      <c r="AA945" s="302"/>
    </row>
    <row r="946" spans="1:27" s="259" customFormat="1">
      <c r="A946" s="442"/>
      <c r="B946" s="12"/>
      <c r="C946" s="12"/>
      <c r="D946" s="260" t="s">
        <v>25838</v>
      </c>
      <c r="E946" s="13"/>
      <c r="F946" s="124">
        <v>2.15</v>
      </c>
      <c r="G946" s="216" t="s">
        <v>25759</v>
      </c>
      <c r="H946" s="233">
        <v>1.7</v>
      </c>
      <c r="I946" s="217" t="s">
        <v>25759</v>
      </c>
      <c r="J946" s="216"/>
      <c r="K946" s="217" t="s">
        <v>25759</v>
      </c>
      <c r="L946" s="216"/>
      <c r="M946" s="217" t="s">
        <v>44</v>
      </c>
      <c r="N946" s="443">
        <f t="shared" si="197"/>
        <v>3.65</v>
      </c>
      <c r="O946" s="302"/>
      <c r="P946" s="408"/>
      <c r="Q946" s="409"/>
      <c r="R946" s="89"/>
      <c r="S946" s="302"/>
      <c r="T946" s="302"/>
      <c r="U946" s="302"/>
      <c r="V946" s="302"/>
      <c r="W946" s="302"/>
      <c r="X946" s="302"/>
      <c r="Y946" s="302"/>
      <c r="Z946" s="302"/>
      <c r="AA946" s="302"/>
    </row>
    <row r="947" spans="1:27" s="259" customFormat="1">
      <c r="A947" s="442"/>
      <c r="B947" s="12"/>
      <c r="C947" s="12"/>
      <c r="D947" s="260" t="s">
        <v>25833</v>
      </c>
      <c r="E947" s="13"/>
      <c r="F947" s="124">
        <v>3.35</v>
      </c>
      <c r="G947" s="216" t="s">
        <v>25759</v>
      </c>
      <c r="H947" s="124">
        <v>2</v>
      </c>
      <c r="I947" s="217" t="s">
        <v>25759</v>
      </c>
      <c r="J947" s="216"/>
      <c r="K947" s="217" t="s">
        <v>25759</v>
      </c>
      <c r="L947" s="216"/>
      <c r="M947" s="217" t="s">
        <v>44</v>
      </c>
      <c r="N947" s="443">
        <f t="shared" si="197"/>
        <v>6.7</v>
      </c>
      <c r="O947" s="302"/>
      <c r="P947" s="408"/>
      <c r="Q947" s="409"/>
      <c r="R947" s="89"/>
      <c r="S947" s="302"/>
      <c r="T947" s="302"/>
      <c r="U947" s="302"/>
      <c r="V947" s="302"/>
      <c r="W947" s="302"/>
      <c r="X947" s="302"/>
      <c r="Y947" s="302"/>
      <c r="Z947" s="302"/>
      <c r="AA947" s="302"/>
    </row>
    <row r="948" spans="1:27" s="259" customFormat="1">
      <c r="A948" s="442"/>
      <c r="B948" s="12"/>
      <c r="C948" s="12"/>
      <c r="D948" s="260"/>
      <c r="E948" s="13"/>
      <c r="F948" s="124">
        <v>4.62</v>
      </c>
      <c r="G948" s="216" t="s">
        <v>25759</v>
      </c>
      <c r="H948" s="233">
        <v>1</v>
      </c>
      <c r="I948" s="217" t="s">
        <v>25759</v>
      </c>
      <c r="J948" s="216"/>
      <c r="K948" s="217" t="s">
        <v>25759</v>
      </c>
      <c r="L948" s="216"/>
      <c r="M948" s="217" t="s">
        <v>44</v>
      </c>
      <c r="N948" s="443">
        <f t="shared" si="197"/>
        <v>4.62</v>
      </c>
      <c r="O948" s="302"/>
      <c r="P948" s="408"/>
      <c r="Q948" s="409"/>
      <c r="R948" s="89"/>
      <c r="S948" s="302"/>
      <c r="T948" s="302"/>
      <c r="U948" s="302"/>
      <c r="V948" s="302"/>
      <c r="W948" s="302"/>
      <c r="X948" s="302"/>
      <c r="Y948" s="302"/>
      <c r="Z948" s="302"/>
      <c r="AA948" s="302"/>
    </row>
    <row r="949" spans="1:27" s="259" customFormat="1">
      <c r="A949" s="442"/>
      <c r="B949" s="12"/>
      <c r="C949" s="12"/>
      <c r="D949" s="260" t="s">
        <v>25781</v>
      </c>
      <c r="E949" s="13"/>
      <c r="F949" s="124">
        <v>16.88</v>
      </c>
      <c r="G949" s="216" t="s">
        <v>25759</v>
      </c>
      <c r="H949" s="233">
        <v>2</v>
      </c>
      <c r="I949" s="217" t="s">
        <v>25759</v>
      </c>
      <c r="J949" s="216"/>
      <c r="K949" s="217" t="s">
        <v>25759</v>
      </c>
      <c r="L949" s="216"/>
      <c r="M949" s="217" t="s">
        <v>44</v>
      </c>
      <c r="N949" s="443">
        <f t="shared" si="197"/>
        <v>33.76</v>
      </c>
      <c r="O949" s="302"/>
      <c r="P949" s="408"/>
      <c r="Q949" s="409"/>
      <c r="R949" s="89"/>
      <c r="S949" s="302"/>
      <c r="T949" s="302"/>
      <c r="U949" s="302"/>
      <c r="V949" s="302"/>
      <c r="W949" s="302"/>
      <c r="X949" s="302"/>
      <c r="Y949" s="302"/>
      <c r="Z949" s="302"/>
      <c r="AA949" s="302"/>
    </row>
    <row r="950" spans="1:27" s="259" customFormat="1">
      <c r="A950" s="442"/>
      <c r="B950" s="12"/>
      <c r="C950" s="12"/>
      <c r="D950" s="260"/>
      <c r="E950" s="13"/>
      <c r="F950" s="124">
        <v>4.62</v>
      </c>
      <c r="G950" s="216" t="s">
        <v>25759</v>
      </c>
      <c r="H950" s="233">
        <v>1.6</v>
      </c>
      <c r="I950" s="217" t="s">
        <v>25759</v>
      </c>
      <c r="J950" s="216"/>
      <c r="K950" s="217" t="s">
        <v>25759</v>
      </c>
      <c r="L950" s="216"/>
      <c r="M950" s="217" t="s">
        <v>44</v>
      </c>
      <c r="N950" s="443">
        <f t="shared" si="197"/>
        <v>7.39</v>
      </c>
      <c r="O950" s="302"/>
      <c r="P950" s="408"/>
      <c r="Q950" s="409"/>
      <c r="R950" s="89"/>
      <c r="S950" s="302"/>
      <c r="T950" s="302"/>
      <c r="U950" s="302"/>
      <c r="V950" s="302"/>
      <c r="W950" s="302"/>
      <c r="X950" s="302"/>
      <c r="Y950" s="302"/>
      <c r="Z950" s="302"/>
      <c r="AA950" s="302"/>
    </row>
    <row r="951" spans="1:27" s="259" customFormat="1">
      <c r="A951" s="442"/>
      <c r="B951" s="12"/>
      <c r="C951" s="12"/>
      <c r="D951" s="260" t="s">
        <v>25917</v>
      </c>
      <c r="E951" s="13"/>
      <c r="F951" s="124">
        <v>3.32</v>
      </c>
      <c r="G951" s="216" t="s">
        <v>25759</v>
      </c>
      <c r="H951" s="233">
        <v>1.66</v>
      </c>
      <c r="I951" s="217" t="s">
        <v>25759</v>
      </c>
      <c r="J951" s="216"/>
      <c r="K951" s="217" t="s">
        <v>25759</v>
      </c>
      <c r="L951" s="216"/>
      <c r="M951" s="217" t="s">
        <v>44</v>
      </c>
      <c r="N951" s="443">
        <f t="shared" si="197"/>
        <v>5.51</v>
      </c>
      <c r="O951" s="302"/>
      <c r="P951" s="408"/>
      <c r="Q951" s="409"/>
      <c r="R951" s="89"/>
      <c r="S951" s="302"/>
      <c r="T951" s="302"/>
      <c r="U951" s="302"/>
      <c r="V951" s="302"/>
      <c r="W951" s="302"/>
      <c r="X951" s="302"/>
      <c r="Y951" s="302"/>
      <c r="Z951" s="302"/>
      <c r="AA951" s="302"/>
    </row>
    <row r="952" spans="1:27" s="259" customFormat="1">
      <c r="A952" s="442"/>
      <c r="B952" s="12"/>
      <c r="C952" s="12"/>
      <c r="D952" s="260" t="s">
        <v>25918</v>
      </c>
      <c r="E952" s="13"/>
      <c r="F952" s="124">
        <v>5.12</v>
      </c>
      <c r="G952" s="216" t="s">
        <v>25759</v>
      </c>
      <c r="H952" s="233">
        <v>1.66</v>
      </c>
      <c r="I952" s="217" t="s">
        <v>25759</v>
      </c>
      <c r="J952" s="216"/>
      <c r="K952" s="217" t="s">
        <v>25759</v>
      </c>
      <c r="L952" s="216"/>
      <c r="M952" s="217" t="s">
        <v>44</v>
      </c>
      <c r="N952" s="443">
        <f t="shared" si="197"/>
        <v>8.49</v>
      </c>
      <c r="O952" s="302"/>
      <c r="P952" s="408"/>
      <c r="Q952" s="409"/>
      <c r="R952" s="89"/>
      <c r="S952" s="302"/>
      <c r="T952" s="302"/>
      <c r="U952" s="302"/>
      <c r="V952" s="302"/>
      <c r="W952" s="302"/>
      <c r="X952" s="302"/>
      <c r="Y952" s="302"/>
      <c r="Z952" s="302"/>
      <c r="AA952" s="302"/>
    </row>
    <row r="953" spans="1:27" s="259" customFormat="1">
      <c r="A953" s="442"/>
      <c r="B953" s="12"/>
      <c r="C953" s="12"/>
      <c r="D953" s="260" t="s">
        <v>25765</v>
      </c>
      <c r="E953" s="13"/>
      <c r="F953" s="124">
        <v>14.28</v>
      </c>
      <c r="G953" s="216" t="s">
        <v>25759</v>
      </c>
      <c r="H953" s="233">
        <v>3.35</v>
      </c>
      <c r="I953" s="217" t="s">
        <v>25759</v>
      </c>
      <c r="J953" s="216"/>
      <c r="K953" s="217" t="s">
        <v>25759</v>
      </c>
      <c r="L953" s="216"/>
      <c r="M953" s="217" t="s">
        <v>44</v>
      </c>
      <c r="N953" s="443">
        <f t="shared" si="197"/>
        <v>47.83</v>
      </c>
      <c r="O953" s="302"/>
      <c r="P953" s="408"/>
      <c r="Q953" s="409"/>
      <c r="R953" s="89"/>
      <c r="S953" s="302"/>
      <c r="T953" s="302"/>
      <c r="U953" s="302"/>
      <c r="V953" s="302"/>
      <c r="W953" s="302"/>
      <c r="X953" s="302"/>
      <c r="Y953" s="302"/>
      <c r="Z953" s="302"/>
      <c r="AA953" s="302"/>
    </row>
    <row r="954" spans="1:27" s="259" customFormat="1">
      <c r="A954" s="442"/>
      <c r="B954" s="12"/>
      <c r="C954" s="12"/>
      <c r="D954" s="260"/>
      <c r="E954" s="13"/>
      <c r="F954" s="124">
        <v>1.85</v>
      </c>
      <c r="G954" s="216" t="s">
        <v>25759</v>
      </c>
      <c r="H954" s="233">
        <v>1.05</v>
      </c>
      <c r="I954" s="216" t="s">
        <v>25759</v>
      </c>
      <c r="J954" s="216"/>
      <c r="K954" s="216" t="s">
        <v>25759</v>
      </c>
      <c r="L954" s="216"/>
      <c r="M954" s="217" t="s">
        <v>44</v>
      </c>
      <c r="N954" s="443">
        <f t="shared" si="197"/>
        <v>1.94</v>
      </c>
      <c r="O954" s="302"/>
      <c r="P954" s="408"/>
      <c r="Q954" s="409"/>
      <c r="R954" s="89"/>
      <c r="S954" s="302"/>
      <c r="T954" s="302"/>
      <c r="U954" s="302"/>
      <c r="V954" s="302"/>
      <c r="W954" s="302"/>
      <c r="X954" s="302"/>
      <c r="Y954" s="302"/>
      <c r="Z954" s="302"/>
      <c r="AA954" s="302"/>
    </row>
    <row r="955" spans="1:27">
      <c r="A955" s="446"/>
      <c r="B955" s="13"/>
      <c r="C955" s="13"/>
      <c r="D955" s="218" t="str">
        <f>"Total item "&amp;A928</f>
        <v>Total item 6.4</v>
      </c>
      <c r="E955" s="13"/>
      <c r="F955" s="124"/>
      <c r="G955" s="216"/>
      <c r="H955" s="231"/>
      <c r="I955" s="213"/>
      <c r="J955" s="231"/>
      <c r="K955" s="213"/>
      <c r="L955" s="212" t="s">
        <v>23</v>
      </c>
      <c r="M955" s="213" t="s">
        <v>44</v>
      </c>
      <c r="N955" s="444">
        <f>+SUM(N929:N954)</f>
        <v>377.67</v>
      </c>
    </row>
    <row r="956" spans="1:27">
      <c r="A956" s="446" t="s">
        <v>18247</v>
      </c>
      <c r="B956" s="12" t="s">
        <v>18156</v>
      </c>
      <c r="C956" s="319" t="str">
        <f>+COMPOSIÇÕES!C24</f>
        <v>003</v>
      </c>
      <c r="D956" s="14" t="str">
        <f>+COMPOSIÇÕES!D24</f>
        <v>PISO EM LOJOTA DE CONCRETO, QUADRADA 39CM, E = 3CM</v>
      </c>
      <c r="E956" s="19" t="str">
        <f>+COMPOSIÇÕES!E24</f>
        <v>M2</v>
      </c>
      <c r="F956" s="33"/>
      <c r="G956" s="16"/>
      <c r="H956" s="28"/>
      <c r="I956" s="16"/>
      <c r="J956" s="16"/>
      <c r="K956" s="16"/>
      <c r="L956" s="16"/>
      <c r="M956" s="16"/>
      <c r="N956" s="455"/>
      <c r="O956" s="303">
        <f>+N966</f>
        <v>191.94</v>
      </c>
      <c r="P956" s="328">
        <f>+COMPOSIÇÕES!H24</f>
        <v>145.41999999999999</v>
      </c>
      <c r="Q956" s="329">
        <f>+COMPOSIÇÕES!J24</f>
        <v>149.65</v>
      </c>
      <c r="S956" s="410">
        <f>TRUNC(P956*$S$10,2)</f>
        <v>186.83</v>
      </c>
      <c r="T956" s="410">
        <f>TRUNC(Q956*$T$10,2)</f>
        <v>183.09</v>
      </c>
      <c r="V956" s="410">
        <f>TRUNC(O956*S956,2)</f>
        <v>35860.15</v>
      </c>
      <c r="W956" s="410">
        <f>TRUNC(O956*T956,2)</f>
        <v>35142.29</v>
      </c>
    </row>
    <row r="957" spans="1:27">
      <c r="A957" s="442"/>
      <c r="B957" s="12"/>
      <c r="C957" s="12"/>
      <c r="D957" s="260" t="s">
        <v>25763</v>
      </c>
      <c r="E957" s="13"/>
      <c r="F957" s="124">
        <v>21.48</v>
      </c>
      <c r="G957" s="216" t="s">
        <v>25759</v>
      </c>
      <c r="H957" s="233">
        <v>2.81</v>
      </c>
      <c r="I957" s="216" t="s">
        <v>25759</v>
      </c>
      <c r="J957" s="216"/>
      <c r="K957" s="216" t="s">
        <v>25759</v>
      </c>
      <c r="L957" s="216"/>
      <c r="M957" s="217" t="s">
        <v>44</v>
      </c>
      <c r="N957" s="443">
        <f t="shared" ref="N957:N965" si="198">TRUNC((PRODUCT(F957:L957)),2)</f>
        <v>60.35</v>
      </c>
    </row>
    <row r="958" spans="1:27">
      <c r="A958" s="442"/>
      <c r="B958" s="12"/>
      <c r="C958" s="12"/>
      <c r="D958" s="262" t="s">
        <v>25874</v>
      </c>
      <c r="E958" s="265"/>
      <c r="F958" s="268">
        <v>5.42</v>
      </c>
      <c r="G958" s="246" t="s">
        <v>25759</v>
      </c>
      <c r="H958" s="249">
        <v>1.81</v>
      </c>
      <c r="I958" s="246" t="s">
        <v>25759</v>
      </c>
      <c r="J958" s="246"/>
      <c r="K958" s="246" t="s">
        <v>25759</v>
      </c>
      <c r="L958" s="246"/>
      <c r="M958" s="248" t="s">
        <v>44</v>
      </c>
      <c r="N958" s="449">
        <f t="shared" si="198"/>
        <v>9.81</v>
      </c>
    </row>
    <row r="959" spans="1:27" s="259" customFormat="1">
      <c r="A959" s="442"/>
      <c r="B959" s="12"/>
      <c r="C959" s="12"/>
      <c r="D959" s="262"/>
      <c r="E959" s="265"/>
      <c r="F959" s="268">
        <v>3.62</v>
      </c>
      <c r="G959" s="246" t="s">
        <v>25759</v>
      </c>
      <c r="H959" s="249">
        <v>1.81</v>
      </c>
      <c r="I959" s="246" t="s">
        <v>25759</v>
      </c>
      <c r="J959" s="246"/>
      <c r="K959" s="246" t="s">
        <v>25759</v>
      </c>
      <c r="L959" s="246"/>
      <c r="M959" s="248" t="s">
        <v>44</v>
      </c>
      <c r="N959" s="449">
        <f t="shared" si="198"/>
        <v>6.55</v>
      </c>
      <c r="O959" s="302"/>
      <c r="P959" s="408"/>
      <c r="Q959" s="409"/>
      <c r="R959" s="89"/>
      <c r="S959" s="302"/>
      <c r="T959" s="302"/>
      <c r="U959" s="302"/>
      <c r="V959" s="302"/>
      <c r="W959" s="302"/>
      <c r="X959" s="302"/>
      <c r="Y959" s="302"/>
      <c r="Z959" s="302"/>
      <c r="AA959" s="302"/>
    </row>
    <row r="960" spans="1:27" s="259" customFormat="1">
      <c r="A960" s="442"/>
      <c r="B960" s="12"/>
      <c r="C960" s="12"/>
      <c r="D960" s="260" t="s">
        <v>25877</v>
      </c>
      <c r="E960" s="13"/>
      <c r="F960" s="124">
        <v>7.2</v>
      </c>
      <c r="G960" s="216" t="s">
        <v>25759</v>
      </c>
      <c r="H960" s="124">
        <v>5.81</v>
      </c>
      <c r="I960" s="216" t="s">
        <v>25759</v>
      </c>
      <c r="J960" s="216"/>
      <c r="K960" s="216" t="s">
        <v>25759</v>
      </c>
      <c r="L960" s="216"/>
      <c r="M960" s="217" t="s">
        <v>44</v>
      </c>
      <c r="N960" s="443">
        <f t="shared" si="198"/>
        <v>41.83</v>
      </c>
      <c r="O960" s="302"/>
      <c r="P960" s="408"/>
      <c r="Q960" s="409"/>
      <c r="R960" s="89"/>
      <c r="S960" s="302"/>
      <c r="T960" s="302"/>
      <c r="U960" s="302"/>
      <c r="V960" s="302"/>
      <c r="W960" s="302"/>
      <c r="X960" s="302"/>
      <c r="Y960" s="302"/>
      <c r="Z960" s="302"/>
      <c r="AA960" s="302"/>
    </row>
    <row r="961" spans="1:27" s="259" customFormat="1">
      <c r="A961" s="442"/>
      <c r="B961" s="12"/>
      <c r="C961" s="12"/>
      <c r="D961" s="260"/>
      <c r="E961" s="13"/>
      <c r="F961" s="124">
        <v>3.15</v>
      </c>
      <c r="G961" s="216" t="s">
        <v>25759</v>
      </c>
      <c r="H961" s="233">
        <v>2</v>
      </c>
      <c r="I961" s="216" t="s">
        <v>25759</v>
      </c>
      <c r="J961" s="216"/>
      <c r="K961" s="216" t="s">
        <v>25759</v>
      </c>
      <c r="L961" s="216"/>
      <c r="M961" s="217" t="s">
        <v>44</v>
      </c>
      <c r="N961" s="443">
        <f t="shared" si="198"/>
        <v>6.3</v>
      </c>
      <c r="O961" s="302"/>
      <c r="P961" s="408"/>
      <c r="Q961" s="409"/>
      <c r="R961" s="89"/>
      <c r="S961" s="302"/>
      <c r="T961" s="302"/>
      <c r="U961" s="302"/>
      <c r="V961" s="302"/>
      <c r="W961" s="302"/>
      <c r="X961" s="302"/>
      <c r="Y961" s="302"/>
      <c r="Z961" s="302"/>
      <c r="AA961" s="302"/>
    </row>
    <row r="962" spans="1:27" s="259" customFormat="1">
      <c r="A962" s="442"/>
      <c r="B962" s="12"/>
      <c r="C962" s="12"/>
      <c r="D962" s="260"/>
      <c r="E962" s="13"/>
      <c r="F962" s="124">
        <v>6.2</v>
      </c>
      <c r="G962" s="216" t="s">
        <v>25759</v>
      </c>
      <c r="H962" s="233">
        <v>3.25</v>
      </c>
      <c r="I962" s="216" t="s">
        <v>25759</v>
      </c>
      <c r="J962" s="216"/>
      <c r="K962" s="216" t="s">
        <v>25759</v>
      </c>
      <c r="L962" s="216"/>
      <c r="M962" s="217" t="s">
        <v>44</v>
      </c>
      <c r="N962" s="443">
        <f t="shared" si="198"/>
        <v>20.149999999999999</v>
      </c>
      <c r="O962" s="302"/>
      <c r="P962" s="408"/>
      <c r="Q962" s="409"/>
      <c r="R962" s="89"/>
      <c r="S962" s="302"/>
      <c r="T962" s="302"/>
      <c r="U962" s="302"/>
      <c r="V962" s="302"/>
      <c r="W962" s="302"/>
      <c r="X962" s="302"/>
      <c r="Y962" s="302"/>
      <c r="Z962" s="302"/>
      <c r="AA962" s="302"/>
    </row>
    <row r="963" spans="1:27" s="259" customFormat="1">
      <c r="A963" s="442"/>
      <c r="B963" s="12"/>
      <c r="C963" s="12"/>
      <c r="D963" s="262" t="s">
        <v>25876</v>
      </c>
      <c r="E963" s="265"/>
      <c r="F963" s="268">
        <v>5</v>
      </c>
      <c r="G963" s="246" t="s">
        <v>25759</v>
      </c>
      <c r="H963" s="249">
        <v>2.67</v>
      </c>
      <c r="I963" s="246" t="s">
        <v>25759</v>
      </c>
      <c r="J963" s="246"/>
      <c r="K963" s="246" t="s">
        <v>25759</v>
      </c>
      <c r="L963" s="246"/>
      <c r="M963" s="248" t="s">
        <v>44</v>
      </c>
      <c r="N963" s="449">
        <f t="shared" si="198"/>
        <v>13.35</v>
      </c>
      <c r="O963" s="302"/>
      <c r="P963" s="408"/>
      <c r="Q963" s="409"/>
      <c r="R963" s="89"/>
      <c r="S963" s="302"/>
      <c r="T963" s="302"/>
      <c r="U963" s="302"/>
      <c r="V963" s="302"/>
      <c r="W963" s="302"/>
      <c r="X963" s="302"/>
      <c r="Y963" s="302"/>
      <c r="Z963" s="302"/>
      <c r="AA963" s="302"/>
    </row>
    <row r="964" spans="1:27" s="259" customFormat="1">
      <c r="A964" s="442"/>
      <c r="B964" s="12"/>
      <c r="C964" s="12"/>
      <c r="D964" s="260" t="s">
        <v>25878</v>
      </c>
      <c r="E964" s="13"/>
      <c r="F964" s="124">
        <v>21.06</v>
      </c>
      <c r="G964" s="216" t="s">
        <v>25759</v>
      </c>
      <c r="H964" s="233">
        <v>1.3</v>
      </c>
      <c r="I964" s="216" t="s">
        <v>25759</v>
      </c>
      <c r="J964" s="216"/>
      <c r="K964" s="216" t="s">
        <v>25759</v>
      </c>
      <c r="L964" s="216"/>
      <c r="M964" s="217" t="s">
        <v>44</v>
      </c>
      <c r="N964" s="443">
        <f t="shared" si="198"/>
        <v>27.37</v>
      </c>
      <c r="O964" s="302"/>
      <c r="P964" s="408"/>
      <c r="Q964" s="409"/>
      <c r="R964" s="89"/>
      <c r="S964" s="302"/>
      <c r="T964" s="302"/>
      <c r="U964" s="302"/>
      <c r="V964" s="302"/>
      <c r="W964" s="302"/>
      <c r="X964" s="302"/>
      <c r="Y964" s="302"/>
      <c r="Z964" s="302"/>
      <c r="AA964" s="302"/>
    </row>
    <row r="965" spans="1:27" s="259" customFormat="1">
      <c r="A965" s="442"/>
      <c r="B965" s="12"/>
      <c r="C965" s="12"/>
      <c r="D965" s="260"/>
      <c r="E965" s="13"/>
      <c r="F965" s="124">
        <v>4.6500000000000004</v>
      </c>
      <c r="G965" s="216" t="s">
        <v>25759</v>
      </c>
      <c r="H965" s="233">
        <v>1.34</v>
      </c>
      <c r="I965" s="216" t="s">
        <v>25759</v>
      </c>
      <c r="J965" s="216"/>
      <c r="K965" s="216" t="s">
        <v>25759</v>
      </c>
      <c r="L965" s="216"/>
      <c r="M965" s="217" t="s">
        <v>44</v>
      </c>
      <c r="N965" s="443">
        <f t="shared" si="198"/>
        <v>6.23</v>
      </c>
      <c r="O965" s="302"/>
      <c r="P965" s="408"/>
      <c r="Q965" s="409"/>
      <c r="R965" s="89"/>
      <c r="S965" s="302"/>
      <c r="T965" s="302"/>
      <c r="U965" s="302"/>
      <c r="V965" s="302"/>
      <c r="W965" s="302"/>
      <c r="X965" s="302"/>
      <c r="Y965" s="302"/>
      <c r="Z965" s="302"/>
      <c r="AA965" s="302"/>
    </row>
    <row r="966" spans="1:27">
      <c r="A966" s="446"/>
      <c r="B966" s="13"/>
      <c r="C966" s="13"/>
      <c r="D966" s="218" t="str">
        <f>"Total item "&amp;A956</f>
        <v>Total item 6.5</v>
      </c>
      <c r="E966" s="13"/>
      <c r="F966" s="124"/>
      <c r="G966" s="216"/>
      <c r="H966" s="231"/>
      <c r="I966" s="213"/>
      <c r="J966" s="231"/>
      <c r="K966" s="213"/>
      <c r="L966" s="212" t="s">
        <v>23</v>
      </c>
      <c r="M966" s="213" t="s">
        <v>44</v>
      </c>
      <c r="N966" s="444">
        <f>+SUM(N957:N965)</f>
        <v>191.94</v>
      </c>
    </row>
    <row r="967" spans="1:27">
      <c r="A967" s="446" t="s">
        <v>18248</v>
      </c>
      <c r="B967" s="12" t="s">
        <v>18156</v>
      </c>
      <c r="C967" s="273" t="str">
        <f>+COMPOSIÇÕES!C33</f>
        <v>004</v>
      </c>
      <c r="D967" s="15" t="str">
        <f>+COMPOSIÇÕES!D33</f>
        <v>ESPALHAMENTO E FORNECIMENTO DE AREIA GROSSA</v>
      </c>
      <c r="E967" s="19" t="str">
        <f>+COMPOSIÇÕES!E33</f>
        <v>M3</v>
      </c>
      <c r="F967" s="33"/>
      <c r="G967" s="16"/>
      <c r="H967" s="28"/>
      <c r="I967" s="16"/>
      <c r="J967" s="16"/>
      <c r="K967" s="16"/>
      <c r="L967" s="16"/>
      <c r="M967" s="16"/>
      <c r="N967" s="455"/>
      <c r="O967" s="303">
        <f>+N969</f>
        <v>15.15</v>
      </c>
      <c r="P967" s="328">
        <f>+COMPOSIÇÕES!H33</f>
        <v>141.26</v>
      </c>
      <c r="Q967" s="329">
        <f>+COMPOSIÇÕES!J33</f>
        <v>142.33000000000001</v>
      </c>
      <c r="S967" s="410">
        <f>TRUNC(P967*$S$10,2)</f>
        <v>181.49</v>
      </c>
      <c r="T967" s="410">
        <f>TRUNC(Q967*$T$10,2)</f>
        <v>174.14</v>
      </c>
      <c r="V967" s="410">
        <f>TRUNC(O967*S967,2)</f>
        <v>2749.57</v>
      </c>
      <c r="W967" s="410">
        <f>TRUNC(O967*T967,2)</f>
        <v>2638.22</v>
      </c>
    </row>
    <row r="968" spans="1:27">
      <c r="A968" s="442"/>
      <c r="B968" s="12"/>
      <c r="C968" s="12"/>
      <c r="D968" s="260" t="s">
        <v>25841</v>
      </c>
      <c r="E968" s="13"/>
      <c r="F968" s="124">
        <v>5.05</v>
      </c>
      <c r="G968" s="216" t="s">
        <v>25759</v>
      </c>
      <c r="H968" s="233">
        <v>3</v>
      </c>
      <c r="I968" s="217" t="s">
        <v>25759</v>
      </c>
      <c r="J968" s="216"/>
      <c r="K968" s="217" t="s">
        <v>25759</v>
      </c>
      <c r="L968" s="216"/>
      <c r="M968" s="217" t="s">
        <v>44</v>
      </c>
      <c r="N968" s="443">
        <f>TRUNC((PRODUCT(F968:L968)),2)</f>
        <v>15.15</v>
      </c>
    </row>
    <row r="969" spans="1:27">
      <c r="A969" s="446"/>
      <c r="B969" s="13"/>
      <c r="C969" s="13"/>
      <c r="D969" s="218" t="str">
        <f>"Total item "&amp;A967</f>
        <v>Total item 6.6</v>
      </c>
      <c r="E969" s="13"/>
      <c r="F969" s="124"/>
      <c r="G969" s="216"/>
      <c r="H969" s="231"/>
      <c r="I969" s="213"/>
      <c r="J969" s="231"/>
      <c r="K969" s="213"/>
      <c r="L969" s="212" t="s">
        <v>23</v>
      </c>
      <c r="M969" s="213" t="s">
        <v>44</v>
      </c>
      <c r="N969" s="444">
        <f>+SUM(N968:N968)</f>
        <v>15.15</v>
      </c>
    </row>
    <row r="970" spans="1:27" ht="45">
      <c r="A970" s="446" t="s">
        <v>18285</v>
      </c>
      <c r="B970" s="13" t="s">
        <v>25914</v>
      </c>
      <c r="C970" s="304">
        <v>11616</v>
      </c>
      <c r="D970" s="15" t="s">
        <v>18370</v>
      </c>
      <c r="E970" s="19" t="s">
        <v>31</v>
      </c>
      <c r="F970" s="33"/>
      <c r="G970" s="16"/>
      <c r="H970" s="28"/>
      <c r="I970" s="16"/>
      <c r="J970" s="16"/>
      <c r="K970" s="16"/>
      <c r="L970" s="16"/>
      <c r="M970" s="16"/>
      <c r="N970" s="455"/>
      <c r="O970" s="303">
        <f>+N973</f>
        <v>33.909999999999997</v>
      </c>
      <c r="P970" s="328">
        <v>475.93</v>
      </c>
      <c r="Q970" s="329">
        <v>475.93</v>
      </c>
      <c r="S970" s="410">
        <f>TRUNC(P970*$S$10,2)</f>
        <v>611.47</v>
      </c>
      <c r="T970" s="410">
        <f>TRUNC(Q970*$T$10,2)</f>
        <v>582.29999999999995</v>
      </c>
      <c r="V970" s="410">
        <f>TRUNC(O970*S970,2)</f>
        <v>20734.939999999999</v>
      </c>
      <c r="W970" s="410">
        <f>TRUNC(O970*T970,2)</f>
        <v>19745.79</v>
      </c>
    </row>
    <row r="971" spans="1:27">
      <c r="A971" s="442"/>
      <c r="B971" s="12"/>
      <c r="C971" s="12"/>
      <c r="D971" s="261" t="s">
        <v>25871</v>
      </c>
      <c r="E971" s="13"/>
      <c r="F971" s="124">
        <v>8.2200000000000006</v>
      </c>
      <c r="G971" s="216" t="s">
        <v>25759</v>
      </c>
      <c r="H971" s="233">
        <v>3.7</v>
      </c>
      <c r="I971" s="216" t="s">
        <v>25759</v>
      </c>
      <c r="J971" s="216"/>
      <c r="K971" s="216" t="s">
        <v>25759</v>
      </c>
      <c r="L971" s="216"/>
      <c r="M971" s="217" t="s">
        <v>44</v>
      </c>
      <c r="N971" s="443">
        <f t="shared" ref="N971:N972" si="199">TRUNC((PRODUCT(F971:L971)),2)</f>
        <v>30.41</v>
      </c>
    </row>
    <row r="972" spans="1:27">
      <c r="A972" s="442"/>
      <c r="B972" s="12"/>
      <c r="C972" s="12"/>
      <c r="D972" s="261"/>
      <c r="E972" s="13"/>
      <c r="F972" s="124">
        <v>2.5</v>
      </c>
      <c r="G972" s="216" t="s">
        <v>25759</v>
      </c>
      <c r="H972" s="233">
        <v>1.4</v>
      </c>
      <c r="I972" s="216" t="s">
        <v>25759</v>
      </c>
      <c r="J972" s="216"/>
      <c r="K972" s="216" t="s">
        <v>25759</v>
      </c>
      <c r="L972" s="216"/>
      <c r="M972" s="217" t="s">
        <v>44</v>
      </c>
      <c r="N972" s="443">
        <f t="shared" si="199"/>
        <v>3.5</v>
      </c>
    </row>
    <row r="973" spans="1:27">
      <c r="A973" s="446"/>
      <c r="B973" s="13"/>
      <c r="C973" s="13"/>
      <c r="D973" s="218" t="str">
        <f>"Total item "&amp;A970</f>
        <v>Total item 6.7</v>
      </c>
      <c r="E973" s="13"/>
      <c r="F973" s="124"/>
      <c r="G973" s="216"/>
      <c r="H973" s="231"/>
      <c r="I973" s="213"/>
      <c r="J973" s="231"/>
      <c r="K973" s="213"/>
      <c r="L973" s="212" t="s">
        <v>23</v>
      </c>
      <c r="M973" s="213" t="s">
        <v>44</v>
      </c>
      <c r="N973" s="444">
        <f>+SUM(N971:N972)</f>
        <v>33.909999999999997</v>
      </c>
    </row>
    <row r="974" spans="1:27">
      <c r="A974" s="459" t="s">
        <v>18241</v>
      </c>
      <c r="B974" s="27"/>
      <c r="C974" s="26"/>
      <c r="D974" s="34" t="s">
        <v>18393</v>
      </c>
      <c r="E974" s="27"/>
      <c r="F974" s="234"/>
      <c r="G974" s="234"/>
      <c r="H974" s="235"/>
      <c r="I974" s="234"/>
      <c r="J974" s="234"/>
      <c r="K974" s="234"/>
      <c r="L974" s="234"/>
      <c r="M974" s="234"/>
      <c r="N974" s="458"/>
    </row>
    <row r="975" spans="1:27">
      <c r="A975" s="438" t="s">
        <v>18242</v>
      </c>
      <c r="B975" s="165"/>
      <c r="C975" s="164"/>
      <c r="D975" s="129" t="s">
        <v>18243</v>
      </c>
      <c r="E975" s="130"/>
      <c r="F975" s="228"/>
      <c r="G975" s="236"/>
      <c r="H975" s="230"/>
      <c r="I975" s="228"/>
      <c r="J975" s="228"/>
      <c r="K975" s="228"/>
      <c r="L975" s="228"/>
      <c r="M975" s="228"/>
      <c r="N975" s="439"/>
    </row>
    <row r="976" spans="1:27" ht="22.5">
      <c r="A976" s="460" t="s">
        <v>18249</v>
      </c>
      <c r="B976" s="13" t="s">
        <v>18155</v>
      </c>
      <c r="C976" s="275" t="s">
        <v>25761</v>
      </c>
      <c r="D976" s="15" t="s">
        <v>25879</v>
      </c>
      <c r="E976" s="13" t="s">
        <v>31</v>
      </c>
      <c r="F976" s="33"/>
      <c r="G976" s="16"/>
      <c r="H976" s="28"/>
      <c r="I976" s="16"/>
      <c r="J976" s="16"/>
      <c r="K976" s="16"/>
      <c r="L976" s="16"/>
      <c r="M976" s="16"/>
      <c r="N976" s="455"/>
      <c r="O976" s="303">
        <f>+N1006</f>
        <v>114.51</v>
      </c>
      <c r="P976" s="328">
        <v>102.51</v>
      </c>
      <c r="Q976" s="329">
        <v>109.13</v>
      </c>
      <c r="S976" s="410">
        <f>TRUNC(P976*$S$10,2)</f>
        <v>131.69999999999999</v>
      </c>
      <c r="T976" s="410">
        <f>TRUNC(Q976*$T$10,2)</f>
        <v>133.52000000000001</v>
      </c>
      <c r="V976" s="410">
        <f>TRUNC(O976*S976,2)</f>
        <v>15080.96</v>
      </c>
      <c r="W976" s="410">
        <f>TRUNC(O976*T976,2)</f>
        <v>15289.37</v>
      </c>
    </row>
    <row r="977" spans="1:27" s="280" customFormat="1">
      <c r="A977" s="460"/>
      <c r="B977" s="13"/>
      <c r="C977" s="19"/>
      <c r="D977" s="282" t="s">
        <v>25884</v>
      </c>
      <c r="E977" s="19"/>
      <c r="F977" s="33"/>
      <c r="G977" s="16"/>
      <c r="H977" s="28"/>
      <c r="I977" s="274"/>
      <c r="J977" s="16"/>
      <c r="K977" s="274"/>
      <c r="L977" s="16"/>
      <c r="M977" s="274"/>
      <c r="N977" s="455"/>
      <c r="O977" s="303"/>
      <c r="P977" s="328"/>
      <c r="Q977" s="329"/>
      <c r="R977" s="89"/>
      <c r="S977" s="302"/>
      <c r="T977" s="302"/>
      <c r="U977" s="302"/>
      <c r="V977" s="302"/>
      <c r="W977" s="302"/>
      <c r="X977" s="302"/>
      <c r="Y977" s="302"/>
      <c r="Z977" s="302"/>
      <c r="AA977" s="302"/>
    </row>
    <row r="978" spans="1:27" s="259" customFormat="1">
      <c r="A978" s="460"/>
      <c r="B978" s="13"/>
      <c r="C978" s="19"/>
      <c r="D978" s="15"/>
      <c r="E978" s="19"/>
      <c r="F978" s="272" t="s">
        <v>25880</v>
      </c>
      <c r="G978" s="277"/>
      <c r="H978" s="278"/>
      <c r="I978" s="279"/>
      <c r="J978" s="277" t="s">
        <v>43</v>
      </c>
      <c r="K978" s="274"/>
      <c r="L978" s="16"/>
      <c r="M978" s="274"/>
      <c r="N978" s="455"/>
      <c r="O978" s="303"/>
      <c r="P978" s="328"/>
      <c r="Q978" s="329"/>
      <c r="R978" s="89"/>
      <c r="S978" s="302"/>
      <c r="T978" s="302"/>
      <c r="U978" s="302"/>
      <c r="V978" s="302"/>
      <c r="W978" s="302"/>
      <c r="X978" s="302"/>
      <c r="Y978" s="302"/>
      <c r="Z978" s="302"/>
      <c r="AA978" s="302"/>
    </row>
    <row r="979" spans="1:27">
      <c r="A979" s="460"/>
      <c r="B979" s="13"/>
      <c r="C979" s="19"/>
      <c r="D979" s="276" t="s">
        <v>25842</v>
      </c>
      <c r="E979" s="19"/>
      <c r="F979" s="124">
        <f>4.47+2.2+4.47+2.2-0.8-1.93-1</f>
        <v>9.61</v>
      </c>
      <c r="G979" s="216" t="s">
        <v>25759</v>
      </c>
      <c r="H979" s="233"/>
      <c r="I979" s="217" t="s">
        <v>25759</v>
      </c>
      <c r="J979" s="216">
        <v>0.3</v>
      </c>
      <c r="K979" s="217" t="s">
        <v>25759</v>
      </c>
      <c r="L979" s="216"/>
      <c r="M979" s="217" t="s">
        <v>44</v>
      </c>
      <c r="N979" s="443">
        <f t="shared" ref="N979" si="200">TRUNC((PRODUCT(F979:L979)),2)</f>
        <v>2.88</v>
      </c>
    </row>
    <row r="980" spans="1:27">
      <c r="A980" s="460"/>
      <c r="B980" s="13"/>
      <c r="C980" s="19"/>
      <c r="D980" s="276" t="s">
        <v>25769</v>
      </c>
      <c r="E980" s="19"/>
      <c r="F980" s="124">
        <f>3.41+2.62+3.41+2.62-0.8-1.54</f>
        <v>9.7200000000000006</v>
      </c>
      <c r="G980" s="216" t="s">
        <v>25759</v>
      </c>
      <c r="H980" s="233"/>
      <c r="I980" s="217" t="s">
        <v>25759</v>
      </c>
      <c r="J980" s="216">
        <v>0.3</v>
      </c>
      <c r="K980" s="217" t="s">
        <v>25759</v>
      </c>
      <c r="L980" s="216"/>
      <c r="M980" s="217" t="s">
        <v>44</v>
      </c>
      <c r="N980" s="443">
        <f t="shared" ref="N980:N1005" si="201">TRUNC((PRODUCT(F980:L980)),2)</f>
        <v>2.91</v>
      </c>
    </row>
    <row r="981" spans="1:27" s="259" customFormat="1">
      <c r="A981" s="460"/>
      <c r="B981" s="13"/>
      <c r="C981" s="19"/>
      <c r="D981" s="276" t="s">
        <v>25858</v>
      </c>
      <c r="E981" s="19"/>
      <c r="F981" s="124">
        <f>3.41+1.7+3.41+1.7-0.8-1.93-0.8</f>
        <v>6.69</v>
      </c>
      <c r="G981" s="216" t="s">
        <v>25759</v>
      </c>
      <c r="H981" s="233"/>
      <c r="I981" s="217" t="s">
        <v>25759</v>
      </c>
      <c r="J981" s="216">
        <v>0.3</v>
      </c>
      <c r="K981" s="217" t="s">
        <v>25759</v>
      </c>
      <c r="L981" s="216"/>
      <c r="M981" s="217" t="s">
        <v>44</v>
      </c>
      <c r="N981" s="443">
        <f t="shared" si="201"/>
        <v>2</v>
      </c>
      <c r="O981" s="302"/>
      <c r="P981" s="408"/>
      <c r="Q981" s="409"/>
      <c r="R981" s="89"/>
      <c r="S981" s="302"/>
      <c r="T981" s="302"/>
      <c r="U981" s="302"/>
      <c r="V981" s="302"/>
      <c r="W981" s="302"/>
      <c r="X981" s="302"/>
      <c r="Y981" s="302"/>
      <c r="Z981" s="302"/>
      <c r="AA981" s="302"/>
    </row>
    <row r="982" spans="1:27" s="259" customFormat="1">
      <c r="A982" s="460"/>
      <c r="B982" s="13"/>
      <c r="C982" s="19"/>
      <c r="D982" s="276" t="s">
        <v>25855</v>
      </c>
      <c r="E982" s="19"/>
      <c r="F982" s="124">
        <f>2.19+1.64+2.19+1.64-0.8</f>
        <v>6.86</v>
      </c>
      <c r="G982" s="216" t="s">
        <v>25759</v>
      </c>
      <c r="H982" s="233"/>
      <c r="I982" s="217" t="s">
        <v>25759</v>
      </c>
      <c r="J982" s="216">
        <v>0.3</v>
      </c>
      <c r="K982" s="217" t="s">
        <v>25759</v>
      </c>
      <c r="L982" s="216"/>
      <c r="M982" s="217" t="s">
        <v>44</v>
      </c>
      <c r="N982" s="443">
        <f t="shared" si="201"/>
        <v>2.0499999999999998</v>
      </c>
      <c r="O982" s="302"/>
      <c r="P982" s="408"/>
      <c r="Q982" s="409"/>
      <c r="R982" s="89"/>
      <c r="S982" s="302"/>
      <c r="T982" s="302"/>
      <c r="U982" s="302"/>
      <c r="V982" s="302"/>
      <c r="W982" s="302"/>
      <c r="X982" s="302"/>
      <c r="Y982" s="302"/>
      <c r="Z982" s="302"/>
      <c r="AA982" s="302"/>
    </row>
    <row r="983" spans="1:27" s="259" customFormat="1">
      <c r="A983" s="460"/>
      <c r="B983" s="13"/>
      <c r="C983" s="19"/>
      <c r="D983" s="276" t="s">
        <v>25869</v>
      </c>
      <c r="E983" s="19"/>
      <c r="F983" s="124">
        <f>2.12+1.64+2.12+1.64-0.8</f>
        <v>6.72</v>
      </c>
      <c r="G983" s="216" t="s">
        <v>25759</v>
      </c>
      <c r="H983" s="233"/>
      <c r="I983" s="217" t="s">
        <v>25759</v>
      </c>
      <c r="J983" s="216">
        <v>0.3</v>
      </c>
      <c r="K983" s="217" t="s">
        <v>25759</v>
      </c>
      <c r="L983" s="216"/>
      <c r="M983" s="217" t="s">
        <v>44</v>
      </c>
      <c r="N983" s="443">
        <f t="shared" si="201"/>
        <v>2.0099999999999998</v>
      </c>
      <c r="O983" s="302"/>
      <c r="P983" s="408"/>
      <c r="Q983" s="409"/>
      <c r="R983" s="89"/>
      <c r="S983" s="302"/>
      <c r="T983" s="302"/>
      <c r="U983" s="302"/>
      <c r="V983" s="302"/>
      <c r="W983" s="302"/>
      <c r="X983" s="302"/>
      <c r="Y983" s="302"/>
      <c r="Z983" s="302"/>
      <c r="AA983" s="302"/>
    </row>
    <row r="984" spans="1:27" s="259" customFormat="1">
      <c r="A984" s="460"/>
      <c r="B984" s="13"/>
      <c r="C984" s="19"/>
      <c r="D984" s="276" t="s">
        <v>25870</v>
      </c>
      <c r="E984" s="19"/>
      <c r="F984" s="124">
        <f>2.12+1.64+2.12+1.64-0.8</f>
        <v>6.72</v>
      </c>
      <c r="G984" s="216" t="s">
        <v>25759</v>
      </c>
      <c r="H984" s="233"/>
      <c r="I984" s="217" t="s">
        <v>25759</v>
      </c>
      <c r="J984" s="216">
        <v>0.3</v>
      </c>
      <c r="K984" s="217" t="s">
        <v>25759</v>
      </c>
      <c r="L984" s="216"/>
      <c r="M984" s="217" t="s">
        <v>44</v>
      </c>
      <c r="N984" s="443">
        <f t="shared" si="201"/>
        <v>2.0099999999999998</v>
      </c>
      <c r="O984" s="302"/>
      <c r="P984" s="408"/>
      <c r="Q984" s="409"/>
      <c r="R984" s="89"/>
      <c r="S984" s="302"/>
      <c r="T984" s="302"/>
      <c r="U984" s="302"/>
      <c r="V984" s="302"/>
      <c r="W984" s="302"/>
      <c r="X984" s="302"/>
      <c r="Y984" s="302"/>
      <c r="Z984" s="302"/>
      <c r="AA984" s="302"/>
    </row>
    <row r="985" spans="1:27" s="259" customFormat="1">
      <c r="A985" s="460"/>
      <c r="B985" s="13"/>
      <c r="C985" s="19"/>
      <c r="D985" s="276" t="s">
        <v>25854</v>
      </c>
      <c r="E985" s="19"/>
      <c r="F985" s="124">
        <f>4.18+4.47+5.97+2.19+1.79+2.27-0.9</f>
        <v>19.97</v>
      </c>
      <c r="G985" s="216" t="s">
        <v>25759</v>
      </c>
      <c r="H985" s="233"/>
      <c r="I985" s="217" t="s">
        <v>25759</v>
      </c>
      <c r="J985" s="216">
        <v>0.3</v>
      </c>
      <c r="K985" s="217" t="s">
        <v>25759</v>
      </c>
      <c r="L985" s="216"/>
      <c r="M985" s="217" t="s">
        <v>44</v>
      </c>
      <c r="N985" s="443">
        <f t="shared" si="201"/>
        <v>5.99</v>
      </c>
      <c r="O985" s="302"/>
      <c r="P985" s="408"/>
      <c r="Q985" s="409"/>
      <c r="R985" s="89"/>
      <c r="S985" s="302"/>
      <c r="T985" s="302"/>
      <c r="U985" s="302"/>
      <c r="V985" s="302"/>
      <c r="W985" s="302"/>
      <c r="X985" s="302"/>
      <c r="Y985" s="302"/>
      <c r="Z985" s="302"/>
      <c r="AA985" s="302"/>
    </row>
    <row r="986" spans="1:27" s="299" customFormat="1">
      <c r="A986" s="460"/>
      <c r="B986" s="13"/>
      <c r="C986" s="19"/>
      <c r="D986" s="276"/>
      <c r="E986" s="19"/>
      <c r="F986" s="124">
        <f>2.27+2.27</f>
        <v>4.54</v>
      </c>
      <c r="G986" s="216" t="s">
        <v>25759</v>
      </c>
      <c r="H986" s="233"/>
      <c r="I986" s="217" t="s">
        <v>25759</v>
      </c>
      <c r="J986" s="216">
        <v>0.3</v>
      </c>
      <c r="K986" s="217" t="s">
        <v>25759</v>
      </c>
      <c r="L986" s="216"/>
      <c r="M986" s="217" t="s">
        <v>44</v>
      </c>
      <c r="N986" s="443">
        <f t="shared" ref="N986" si="202">TRUNC((PRODUCT(F986:L986)),2)</f>
        <v>1.36</v>
      </c>
      <c r="O986" s="302"/>
      <c r="P986" s="408"/>
      <c r="Q986" s="409"/>
      <c r="R986" s="89"/>
      <c r="S986" s="302"/>
      <c r="T986" s="302"/>
      <c r="U986" s="302"/>
      <c r="V986" s="302"/>
      <c r="W986" s="302"/>
      <c r="X986" s="302"/>
      <c r="Y986" s="302"/>
      <c r="Z986" s="302"/>
      <c r="AA986" s="302"/>
    </row>
    <row r="987" spans="1:27" s="259" customFormat="1">
      <c r="A987" s="460"/>
      <c r="B987" s="13"/>
      <c r="C987" s="19"/>
      <c r="D987" s="276" t="s">
        <v>25776</v>
      </c>
      <c r="E987" s="19"/>
      <c r="F987" s="124">
        <f>0.8+1.35+2.7+3.12+3.5+4.47-0.8-0.8-0.8-0.7</f>
        <v>12.84</v>
      </c>
      <c r="G987" s="216" t="s">
        <v>25759</v>
      </c>
      <c r="H987" s="233"/>
      <c r="I987" s="217" t="s">
        <v>25759</v>
      </c>
      <c r="J987" s="216">
        <v>0.3</v>
      </c>
      <c r="K987" s="217" t="s">
        <v>25759</v>
      </c>
      <c r="L987" s="216"/>
      <c r="M987" s="217" t="s">
        <v>44</v>
      </c>
      <c r="N987" s="443">
        <f t="shared" si="201"/>
        <v>3.85</v>
      </c>
      <c r="O987" s="302"/>
      <c r="P987" s="408"/>
      <c r="Q987" s="409"/>
      <c r="R987" s="89"/>
      <c r="S987" s="302"/>
      <c r="T987" s="302"/>
      <c r="U987" s="302"/>
      <c r="V987" s="302"/>
      <c r="W987" s="302"/>
      <c r="X987" s="302"/>
      <c r="Y987" s="302"/>
      <c r="Z987" s="302"/>
      <c r="AA987" s="302"/>
    </row>
    <row r="988" spans="1:27" s="259" customFormat="1">
      <c r="A988" s="460"/>
      <c r="B988" s="13"/>
      <c r="C988" s="19"/>
      <c r="D988" s="276" t="s">
        <v>25836</v>
      </c>
      <c r="E988" s="19"/>
      <c r="F988" s="124">
        <f>2.55+2.55+1.2+1.2-0.7</f>
        <v>6.8</v>
      </c>
      <c r="G988" s="216" t="s">
        <v>25759</v>
      </c>
      <c r="H988" s="233"/>
      <c r="I988" s="217" t="s">
        <v>25759</v>
      </c>
      <c r="J988" s="216">
        <v>0.3</v>
      </c>
      <c r="K988" s="217" t="s">
        <v>25759</v>
      </c>
      <c r="L988" s="216"/>
      <c r="M988" s="217" t="s">
        <v>44</v>
      </c>
      <c r="N988" s="443">
        <f t="shared" si="201"/>
        <v>2.04</v>
      </c>
      <c r="O988" s="302"/>
      <c r="P988" s="408"/>
      <c r="Q988" s="409"/>
      <c r="R988" s="89"/>
      <c r="S988" s="302"/>
      <c r="T988" s="302"/>
      <c r="U988" s="302"/>
      <c r="V988" s="302"/>
      <c r="W988" s="302"/>
      <c r="X988" s="302"/>
      <c r="Y988" s="302"/>
      <c r="Z988" s="302"/>
      <c r="AA988" s="302"/>
    </row>
    <row r="989" spans="1:27" s="259" customFormat="1">
      <c r="A989" s="460"/>
      <c r="B989" s="13"/>
      <c r="C989" s="19"/>
      <c r="D989" s="276" t="s">
        <v>25857</v>
      </c>
      <c r="E989" s="19"/>
      <c r="F989" s="124">
        <f>7+6+7+6-0.8-1.9-1.9</f>
        <v>21.4</v>
      </c>
      <c r="G989" s="216" t="s">
        <v>25759</v>
      </c>
      <c r="H989" s="233"/>
      <c r="I989" s="217" t="s">
        <v>25759</v>
      </c>
      <c r="J989" s="216">
        <v>0.3</v>
      </c>
      <c r="K989" s="217" t="s">
        <v>25759</v>
      </c>
      <c r="L989" s="216"/>
      <c r="M989" s="217" t="s">
        <v>44</v>
      </c>
      <c r="N989" s="443">
        <f t="shared" si="201"/>
        <v>6.42</v>
      </c>
      <c r="O989" s="302"/>
      <c r="P989" s="408"/>
      <c r="Q989" s="409"/>
      <c r="R989" s="89"/>
      <c r="S989" s="302"/>
      <c r="T989" s="302"/>
      <c r="U989" s="302"/>
      <c r="V989" s="302"/>
      <c r="W989" s="302"/>
      <c r="X989" s="302"/>
      <c r="Y989" s="302"/>
      <c r="Z989" s="302"/>
      <c r="AA989" s="302"/>
    </row>
    <row r="990" spans="1:27" s="259" customFormat="1">
      <c r="A990" s="460"/>
      <c r="B990" s="13"/>
      <c r="C990" s="19"/>
      <c r="D990" s="276" t="s">
        <v>25859</v>
      </c>
      <c r="E990" s="19"/>
      <c r="F990" s="124">
        <f>7+6+7+6-0.8-1.9-1.9</f>
        <v>21.4</v>
      </c>
      <c r="G990" s="216" t="s">
        <v>25759</v>
      </c>
      <c r="H990" s="233"/>
      <c r="I990" s="217" t="s">
        <v>25759</v>
      </c>
      <c r="J990" s="216">
        <v>0.3</v>
      </c>
      <c r="K990" s="217" t="s">
        <v>25759</v>
      </c>
      <c r="L990" s="216"/>
      <c r="M990" s="217" t="s">
        <v>44</v>
      </c>
      <c r="N990" s="443">
        <f t="shared" si="201"/>
        <v>6.42</v>
      </c>
      <c r="O990" s="302"/>
      <c r="P990" s="408"/>
      <c r="Q990" s="409"/>
      <c r="R990" s="89"/>
      <c r="S990" s="302"/>
      <c r="T990" s="302"/>
      <c r="U990" s="302"/>
      <c r="V990" s="302"/>
      <c r="W990" s="302"/>
      <c r="X990" s="302"/>
      <c r="Y990" s="302"/>
      <c r="Z990" s="302"/>
      <c r="AA990" s="302"/>
    </row>
    <row r="991" spans="1:27" s="259" customFormat="1">
      <c r="A991" s="460"/>
      <c r="B991" s="13"/>
      <c r="C991" s="19"/>
      <c r="D991" s="276" t="s">
        <v>25860</v>
      </c>
      <c r="E991" s="19"/>
      <c r="F991" s="124">
        <f>6.88+6+6.88+6-0.8-1.9-1.9</f>
        <v>21.16</v>
      </c>
      <c r="G991" s="216" t="s">
        <v>25759</v>
      </c>
      <c r="H991" s="233"/>
      <c r="I991" s="217" t="s">
        <v>25759</v>
      </c>
      <c r="J991" s="216">
        <v>0.3</v>
      </c>
      <c r="K991" s="217" t="s">
        <v>25759</v>
      </c>
      <c r="L991" s="216"/>
      <c r="M991" s="217" t="s">
        <v>44</v>
      </c>
      <c r="N991" s="443">
        <f t="shared" si="201"/>
        <v>6.34</v>
      </c>
      <c r="O991" s="302"/>
      <c r="P991" s="408"/>
      <c r="Q991" s="409"/>
      <c r="R991" s="89"/>
      <c r="S991" s="302"/>
      <c r="T991" s="302"/>
      <c r="U991" s="302"/>
      <c r="V991" s="302"/>
      <c r="W991" s="302"/>
      <c r="X991" s="302"/>
      <c r="Y991" s="302"/>
      <c r="Z991" s="302"/>
      <c r="AA991" s="302"/>
    </row>
    <row r="992" spans="1:27" s="259" customFormat="1">
      <c r="A992" s="460"/>
      <c r="B992" s="13"/>
      <c r="C992" s="19"/>
      <c r="D992" s="276" t="s">
        <v>25843</v>
      </c>
      <c r="E992" s="19"/>
      <c r="F992" s="124">
        <f>4.3+4.3+6.62+6.62-0.8-0.95-0.95</f>
        <v>19.14</v>
      </c>
      <c r="G992" s="216" t="s">
        <v>25759</v>
      </c>
      <c r="H992" s="233"/>
      <c r="I992" s="217" t="s">
        <v>25759</v>
      </c>
      <c r="J992" s="216">
        <v>0.3</v>
      </c>
      <c r="K992" s="217" t="s">
        <v>25759</v>
      </c>
      <c r="L992" s="216"/>
      <c r="M992" s="217" t="s">
        <v>44</v>
      </c>
      <c r="N992" s="443">
        <f t="shared" si="201"/>
        <v>5.74</v>
      </c>
      <c r="O992" s="302"/>
      <c r="P992" s="408"/>
      <c r="Q992" s="409"/>
      <c r="R992" s="89"/>
      <c r="S992" s="302"/>
      <c r="T992" s="302"/>
      <c r="U992" s="302"/>
      <c r="V992" s="302"/>
      <c r="W992" s="302"/>
      <c r="X992" s="302"/>
      <c r="Y992" s="302"/>
      <c r="Z992" s="302"/>
      <c r="AA992" s="302"/>
    </row>
    <row r="993" spans="1:27" s="259" customFormat="1">
      <c r="A993" s="460"/>
      <c r="B993" s="13"/>
      <c r="C993" s="19"/>
      <c r="D993" s="276" t="s">
        <v>25915</v>
      </c>
      <c r="E993" s="19"/>
      <c r="F993" s="124">
        <f>7.05+2.1+7.05+2.1-0.8</f>
        <v>17.5</v>
      </c>
      <c r="G993" s="216" t="s">
        <v>25759</v>
      </c>
      <c r="H993" s="233"/>
      <c r="I993" s="217" t="s">
        <v>25759</v>
      </c>
      <c r="J993" s="216">
        <v>0.3</v>
      </c>
      <c r="K993" s="217" t="s">
        <v>25759</v>
      </c>
      <c r="L993" s="216"/>
      <c r="M993" s="217" t="s">
        <v>44</v>
      </c>
      <c r="N993" s="443">
        <f t="shared" si="201"/>
        <v>5.25</v>
      </c>
      <c r="O993" s="302"/>
      <c r="P993" s="408"/>
      <c r="Q993" s="409"/>
      <c r="R993" s="89"/>
      <c r="S993" s="302"/>
      <c r="T993" s="302"/>
      <c r="U993" s="302"/>
      <c r="V993" s="302"/>
      <c r="W993" s="302"/>
      <c r="X993" s="302"/>
      <c r="Y993" s="302"/>
      <c r="Z993" s="302"/>
      <c r="AA993" s="302"/>
    </row>
    <row r="994" spans="1:27" s="259" customFormat="1">
      <c r="A994" s="460"/>
      <c r="B994" s="13"/>
      <c r="C994" s="19"/>
      <c r="D994" s="276" t="s">
        <v>25838</v>
      </c>
      <c r="E994" s="19"/>
      <c r="F994" s="124">
        <f>2.15+2.15+1.7+1.7-0.8</f>
        <v>6.9</v>
      </c>
      <c r="G994" s="216" t="s">
        <v>25759</v>
      </c>
      <c r="H994" s="233"/>
      <c r="I994" s="217" t="s">
        <v>25759</v>
      </c>
      <c r="J994" s="216">
        <v>0.3</v>
      </c>
      <c r="K994" s="217" t="s">
        <v>25759</v>
      </c>
      <c r="L994" s="216"/>
      <c r="M994" s="217" t="s">
        <v>44</v>
      </c>
      <c r="N994" s="443">
        <f t="shared" si="201"/>
        <v>2.0699999999999998</v>
      </c>
      <c r="O994" s="302"/>
      <c r="P994" s="408"/>
      <c r="Q994" s="409"/>
      <c r="R994" s="89"/>
      <c r="S994" s="302"/>
      <c r="T994" s="302"/>
      <c r="U994" s="302"/>
      <c r="V994" s="302"/>
      <c r="W994" s="302"/>
      <c r="X994" s="302"/>
      <c r="Y994" s="302"/>
      <c r="Z994" s="302"/>
      <c r="AA994" s="302"/>
    </row>
    <row r="995" spans="1:27" s="259" customFormat="1">
      <c r="A995" s="460"/>
      <c r="B995" s="13"/>
      <c r="C995" s="19"/>
      <c r="D995" s="276" t="s">
        <v>25839</v>
      </c>
      <c r="E995" s="19"/>
      <c r="F995" s="124">
        <f>4.56+4.56+3.2+3.2-0.9-0.9-0.65-0.95</f>
        <v>12.12</v>
      </c>
      <c r="G995" s="216" t="s">
        <v>25759</v>
      </c>
      <c r="H995" s="233"/>
      <c r="I995" s="217" t="s">
        <v>25759</v>
      </c>
      <c r="J995" s="216">
        <v>0.3</v>
      </c>
      <c r="K995" s="217" t="s">
        <v>25759</v>
      </c>
      <c r="L995" s="216"/>
      <c r="M995" s="217" t="s">
        <v>44</v>
      </c>
      <c r="N995" s="443">
        <f t="shared" si="201"/>
        <v>3.63</v>
      </c>
      <c r="O995" s="302"/>
      <c r="P995" s="408"/>
      <c r="Q995" s="409"/>
      <c r="R995" s="89"/>
      <c r="S995" s="302"/>
      <c r="T995" s="302"/>
      <c r="U995" s="302"/>
      <c r="V995" s="302"/>
      <c r="W995" s="302"/>
      <c r="X995" s="302"/>
      <c r="Y995" s="302"/>
      <c r="Z995" s="302"/>
      <c r="AA995" s="302"/>
    </row>
    <row r="996" spans="1:27" s="259" customFormat="1">
      <c r="A996" s="460"/>
      <c r="B996" s="13"/>
      <c r="C996" s="19"/>
      <c r="D996" s="276" t="s">
        <v>25917</v>
      </c>
      <c r="E996" s="19"/>
      <c r="F996" s="124">
        <f>1.66+3.32+1.66+3.32-0.9</f>
        <v>9.06</v>
      </c>
      <c r="G996" s="216" t="s">
        <v>25759</v>
      </c>
      <c r="H996" s="233"/>
      <c r="I996" s="217" t="s">
        <v>25759</v>
      </c>
      <c r="J996" s="216">
        <v>0.3</v>
      </c>
      <c r="K996" s="217" t="s">
        <v>25759</v>
      </c>
      <c r="L996" s="216"/>
      <c r="M996" s="217" t="s">
        <v>44</v>
      </c>
      <c r="N996" s="443">
        <f t="shared" si="201"/>
        <v>2.71</v>
      </c>
      <c r="O996" s="302"/>
      <c r="P996" s="408"/>
      <c r="Q996" s="409"/>
      <c r="R996" s="89"/>
      <c r="S996" s="302"/>
      <c r="T996" s="302"/>
      <c r="U996" s="302"/>
      <c r="V996" s="302"/>
      <c r="W996" s="302"/>
      <c r="X996" s="302"/>
      <c r="Y996" s="302"/>
      <c r="Z996" s="302"/>
      <c r="AA996" s="302"/>
    </row>
    <row r="997" spans="1:27" s="259" customFormat="1">
      <c r="A997" s="460"/>
      <c r="B997" s="13"/>
      <c r="C997" s="19"/>
      <c r="D997" s="276" t="s">
        <v>25918</v>
      </c>
      <c r="E997" s="19"/>
      <c r="F997" s="124">
        <f>5.12+1.66+5.12+1.66-0.8</f>
        <v>12.76</v>
      </c>
      <c r="G997" s="216" t="s">
        <v>25759</v>
      </c>
      <c r="H997" s="233"/>
      <c r="I997" s="217" t="s">
        <v>25759</v>
      </c>
      <c r="J997" s="216">
        <v>0.3</v>
      </c>
      <c r="K997" s="217" t="s">
        <v>25759</v>
      </c>
      <c r="L997" s="216"/>
      <c r="M997" s="217" t="s">
        <v>44</v>
      </c>
      <c r="N997" s="443">
        <f t="shared" si="201"/>
        <v>3.82</v>
      </c>
      <c r="O997" s="302"/>
      <c r="P997" s="408"/>
      <c r="Q997" s="409"/>
      <c r="R997" s="89"/>
      <c r="S997" s="302"/>
      <c r="T997" s="302"/>
      <c r="U997" s="302"/>
      <c r="V997" s="302"/>
      <c r="W997" s="302"/>
      <c r="X997" s="302"/>
      <c r="Y997" s="302"/>
      <c r="Z997" s="302"/>
      <c r="AA997" s="302"/>
    </row>
    <row r="998" spans="1:27" s="259" customFormat="1">
      <c r="A998" s="460"/>
      <c r="B998" s="13"/>
      <c r="C998" s="19"/>
      <c r="D998" s="276" t="s">
        <v>25833</v>
      </c>
      <c r="E998" s="19"/>
      <c r="F998" s="124">
        <f>4.62+4.62+2.35+2+3.35+1-1-0.8-0.8-1.05-1.7-2-1</f>
        <v>9.59</v>
      </c>
      <c r="G998" s="216" t="s">
        <v>25759</v>
      </c>
      <c r="H998" s="233"/>
      <c r="I998" s="217" t="s">
        <v>25759</v>
      </c>
      <c r="J998" s="216">
        <v>0.3</v>
      </c>
      <c r="K998" s="217" t="s">
        <v>25759</v>
      </c>
      <c r="L998" s="216"/>
      <c r="M998" s="217" t="s">
        <v>44</v>
      </c>
      <c r="N998" s="443">
        <f t="shared" si="201"/>
        <v>2.87</v>
      </c>
      <c r="O998" s="302"/>
      <c r="P998" s="408"/>
      <c r="Q998" s="409"/>
      <c r="R998" s="89"/>
      <c r="S998" s="302"/>
      <c r="T998" s="302"/>
      <c r="U998" s="302"/>
      <c r="V998" s="302"/>
      <c r="W998" s="302"/>
      <c r="X998" s="302"/>
      <c r="Y998" s="302"/>
      <c r="Z998" s="302"/>
      <c r="AA998" s="302"/>
    </row>
    <row r="999" spans="1:27" s="259" customFormat="1">
      <c r="A999" s="460"/>
      <c r="B999" s="13"/>
      <c r="C999" s="19"/>
      <c r="D999" s="276" t="s">
        <v>25781</v>
      </c>
      <c r="E999" s="19"/>
      <c r="F999" s="124">
        <f>16.88+6.62+1.6+4.62+15.28-0.8-0.8-0.8-0.9-0.8-0.9-0.8-0.8-0.8-0.8</f>
        <v>36.799999999999997</v>
      </c>
      <c r="G999" s="216" t="s">
        <v>25759</v>
      </c>
      <c r="H999" s="233"/>
      <c r="I999" s="217" t="s">
        <v>25759</v>
      </c>
      <c r="J999" s="216">
        <v>0.3</v>
      </c>
      <c r="K999" s="217" t="s">
        <v>25759</v>
      </c>
      <c r="L999" s="216"/>
      <c r="M999" s="217" t="s">
        <v>44</v>
      </c>
      <c r="N999" s="443">
        <f t="shared" si="201"/>
        <v>11.04</v>
      </c>
      <c r="O999" s="302"/>
      <c r="P999" s="408"/>
      <c r="Q999" s="409"/>
      <c r="R999" s="89"/>
      <c r="S999" s="302"/>
      <c r="T999" s="302"/>
      <c r="U999" s="302"/>
      <c r="V999" s="302"/>
      <c r="W999" s="302"/>
      <c r="X999" s="302"/>
      <c r="Y999" s="302"/>
      <c r="Z999" s="302"/>
      <c r="AA999" s="302"/>
    </row>
    <row r="1000" spans="1:27" s="259" customFormat="1">
      <c r="A1000" s="460"/>
      <c r="B1000" s="13"/>
      <c r="C1000" s="19"/>
      <c r="D1000" s="276" t="s">
        <v>25765</v>
      </c>
      <c r="E1000" s="19"/>
      <c r="F1000" s="124">
        <f>11.68-1.9</f>
        <v>9.7799999999999994</v>
      </c>
      <c r="G1000" s="216" t="s">
        <v>25759</v>
      </c>
      <c r="H1000" s="233"/>
      <c r="I1000" s="217" t="s">
        <v>25759</v>
      </c>
      <c r="J1000" s="216">
        <v>0.3</v>
      </c>
      <c r="K1000" s="217" t="s">
        <v>25759</v>
      </c>
      <c r="L1000" s="216"/>
      <c r="M1000" s="217" t="s">
        <v>44</v>
      </c>
      <c r="N1000" s="443">
        <f t="shared" si="201"/>
        <v>2.93</v>
      </c>
      <c r="O1000" s="302"/>
      <c r="P1000" s="408"/>
      <c r="Q1000" s="409"/>
      <c r="R1000" s="89"/>
      <c r="S1000" s="302"/>
      <c r="T1000" s="302"/>
      <c r="U1000" s="302"/>
      <c r="V1000" s="302"/>
      <c r="W1000" s="302"/>
      <c r="X1000" s="302"/>
      <c r="Y1000" s="302"/>
      <c r="Z1000" s="302"/>
      <c r="AA1000" s="302"/>
    </row>
    <row r="1001" spans="1:27" s="259" customFormat="1">
      <c r="A1001" s="460"/>
      <c r="B1001" s="13"/>
      <c r="C1001" s="19"/>
      <c r="D1001" s="282" t="s">
        <v>25881</v>
      </c>
      <c r="E1001" s="19"/>
      <c r="F1001" s="124"/>
      <c r="G1001" s="216"/>
      <c r="H1001" s="233"/>
      <c r="I1001" s="217"/>
      <c r="J1001" s="216"/>
      <c r="K1001" s="217"/>
      <c r="L1001" s="216"/>
      <c r="M1001" s="217"/>
      <c r="N1001" s="443"/>
      <c r="O1001" s="302"/>
      <c r="P1001" s="408"/>
      <c r="Q1001" s="409"/>
      <c r="R1001" s="89"/>
      <c r="S1001" s="302"/>
      <c r="T1001" s="302"/>
      <c r="U1001" s="302"/>
      <c r="V1001" s="302"/>
      <c r="W1001" s="302"/>
      <c r="X1001" s="302"/>
      <c r="Y1001" s="302"/>
      <c r="Z1001" s="302"/>
      <c r="AA1001" s="302"/>
    </row>
    <row r="1002" spans="1:27" s="259" customFormat="1" ht="14.25" customHeight="1">
      <c r="A1002" s="460"/>
      <c r="B1002" s="13"/>
      <c r="C1002" s="19"/>
      <c r="D1002" s="276" t="s">
        <v>25882</v>
      </c>
      <c r="E1002" s="19"/>
      <c r="F1002" s="124">
        <v>4.05</v>
      </c>
      <c r="G1002" s="216" t="s">
        <v>25759</v>
      </c>
      <c r="H1002" s="233"/>
      <c r="I1002" s="217" t="s">
        <v>25759</v>
      </c>
      <c r="J1002" s="124">
        <v>3.4</v>
      </c>
      <c r="K1002" s="217" t="s">
        <v>25759</v>
      </c>
      <c r="L1002" s="216">
        <v>2</v>
      </c>
      <c r="M1002" s="217" t="s">
        <v>44</v>
      </c>
      <c r="N1002" s="443">
        <f t="shared" si="201"/>
        <v>27.54</v>
      </c>
      <c r="O1002" s="302"/>
      <c r="P1002" s="408"/>
      <c r="Q1002" s="409"/>
      <c r="R1002" s="89"/>
      <c r="S1002" s="302"/>
      <c r="T1002" s="302"/>
      <c r="U1002" s="302"/>
      <c r="V1002" s="302"/>
      <c r="W1002" s="302"/>
      <c r="X1002" s="302"/>
      <c r="Y1002" s="302"/>
      <c r="Z1002" s="302"/>
      <c r="AA1002" s="302"/>
    </row>
    <row r="1003" spans="1:27" s="259" customFormat="1">
      <c r="A1003" s="460"/>
      <c r="B1003" s="13"/>
      <c r="C1003" s="19"/>
      <c r="D1003" s="283" t="s">
        <v>25883</v>
      </c>
      <c r="E1003" s="284"/>
      <c r="F1003" s="268">
        <v>3.81</v>
      </c>
      <c r="G1003" s="246" t="s">
        <v>25759</v>
      </c>
      <c r="H1003" s="249"/>
      <c r="I1003" s="248" t="s">
        <v>25759</v>
      </c>
      <c r="J1003" s="246">
        <v>2.0299999999999998</v>
      </c>
      <c r="K1003" s="248" t="s">
        <v>25759</v>
      </c>
      <c r="L1003" s="246">
        <v>-2</v>
      </c>
      <c r="M1003" s="248" t="s">
        <v>44</v>
      </c>
      <c r="N1003" s="449">
        <f t="shared" si="201"/>
        <v>-15.46</v>
      </c>
      <c r="O1003" s="302"/>
      <c r="P1003" s="408"/>
      <c r="Q1003" s="409"/>
      <c r="R1003" s="89"/>
      <c r="S1003" s="302"/>
      <c r="T1003" s="302"/>
      <c r="U1003" s="302"/>
      <c r="V1003" s="302"/>
      <c r="W1003" s="302"/>
      <c r="X1003" s="302"/>
      <c r="Y1003" s="302"/>
      <c r="Z1003" s="302"/>
      <c r="AA1003" s="302"/>
    </row>
    <row r="1004" spans="1:27" s="259" customFormat="1">
      <c r="A1004" s="460"/>
      <c r="B1004" s="13"/>
      <c r="C1004" s="19"/>
      <c r="D1004" s="276"/>
      <c r="E1004" s="19"/>
      <c r="F1004" s="124">
        <v>1.57</v>
      </c>
      <c r="G1004" s="216" t="s">
        <v>25759</v>
      </c>
      <c r="H1004" s="233"/>
      <c r="I1004" s="217" t="s">
        <v>25759</v>
      </c>
      <c r="J1004" s="216">
        <v>4.05</v>
      </c>
      <c r="K1004" s="217" t="s">
        <v>25759</v>
      </c>
      <c r="L1004" s="216">
        <v>2</v>
      </c>
      <c r="M1004" s="217" t="s">
        <v>44</v>
      </c>
      <c r="N1004" s="443">
        <f t="shared" si="201"/>
        <v>12.71</v>
      </c>
      <c r="O1004" s="302"/>
      <c r="P1004" s="408"/>
      <c r="Q1004" s="409"/>
      <c r="R1004" s="89"/>
      <c r="S1004" s="302"/>
      <c r="T1004" s="302"/>
      <c r="U1004" s="302"/>
      <c r="V1004" s="302"/>
      <c r="W1004" s="302"/>
      <c r="X1004" s="302"/>
      <c r="Y1004" s="302"/>
      <c r="Z1004" s="302"/>
      <c r="AA1004" s="302"/>
    </row>
    <row r="1005" spans="1:27" s="259" customFormat="1">
      <c r="A1005" s="460"/>
      <c r="B1005" s="13"/>
      <c r="C1005" s="19"/>
      <c r="D1005" s="276" t="s">
        <v>25844</v>
      </c>
      <c r="E1005" s="19"/>
      <c r="F1005" s="124">
        <v>1.41</v>
      </c>
      <c r="G1005" s="216" t="s">
        <v>25759</v>
      </c>
      <c r="H1005" s="233"/>
      <c r="I1005" s="217" t="s">
        <v>25759</v>
      </c>
      <c r="J1005" s="216">
        <v>0.6</v>
      </c>
      <c r="K1005" s="217" t="s">
        <v>25759</v>
      </c>
      <c r="L1005" s="216">
        <f>2*2</f>
        <v>4</v>
      </c>
      <c r="M1005" s="217" t="s">
        <v>44</v>
      </c>
      <c r="N1005" s="443">
        <f t="shared" si="201"/>
        <v>3.38</v>
      </c>
      <c r="O1005" s="302"/>
      <c r="P1005" s="408"/>
      <c r="Q1005" s="409"/>
      <c r="R1005" s="89"/>
      <c r="S1005" s="302"/>
      <c r="T1005" s="302"/>
      <c r="U1005" s="302"/>
      <c r="V1005" s="302"/>
      <c r="W1005" s="302"/>
      <c r="X1005" s="302"/>
      <c r="Y1005" s="302"/>
      <c r="Z1005" s="302"/>
      <c r="AA1005" s="302"/>
    </row>
    <row r="1006" spans="1:27">
      <c r="A1006" s="446"/>
      <c r="B1006" s="13"/>
      <c r="C1006" s="13"/>
      <c r="D1006" s="218" t="str">
        <f>"Total item "&amp;A976</f>
        <v>Total item 7.1.1</v>
      </c>
      <c r="E1006" s="13"/>
      <c r="F1006" s="124"/>
      <c r="G1006" s="216"/>
      <c r="H1006" s="231"/>
      <c r="I1006" s="213"/>
      <c r="J1006" s="231"/>
      <c r="K1006" s="213"/>
      <c r="L1006" s="212" t="s">
        <v>23</v>
      </c>
      <c r="M1006" s="213" t="s">
        <v>44</v>
      </c>
      <c r="N1006" s="444">
        <f>+SUM(N979:N1005)</f>
        <v>114.51</v>
      </c>
    </row>
    <row r="1007" spans="1:27" ht="33.75">
      <c r="A1007" s="460" t="s">
        <v>25760</v>
      </c>
      <c r="B1007" s="13" t="s">
        <v>18406</v>
      </c>
      <c r="C1007" s="275">
        <v>104612</v>
      </c>
      <c r="D1007" s="15" t="s">
        <v>14802</v>
      </c>
      <c r="E1007" s="13" t="str">
        <f>+VLOOKUP(D1007,TABELA!$B$1:$D$8000,2,FALSE)</f>
        <v>M2</v>
      </c>
      <c r="F1007" s="33"/>
      <c r="G1007" s="16"/>
      <c r="H1007" s="28"/>
      <c r="I1007" s="16"/>
      <c r="J1007" s="16"/>
      <c r="K1007" s="16"/>
      <c r="L1007" s="16"/>
      <c r="M1007" s="16"/>
      <c r="N1007" s="455"/>
      <c r="O1007" s="303">
        <f>+N1118</f>
        <v>518.72</v>
      </c>
      <c r="P1007" s="328">
        <f>+VLOOKUP(D1007,TABELA!$B$1:$D$8000,3,FALSE)</f>
        <v>91.36</v>
      </c>
      <c r="Q1007" s="329">
        <f>+VLOOKUP(D1007,TABELA!$B$1:$F$8000,5,FALSE)</f>
        <v>94.25</v>
      </c>
      <c r="S1007" s="410">
        <f>TRUNC(P1007*$S$10,2)</f>
        <v>117.37</v>
      </c>
      <c r="T1007" s="410">
        <f>TRUNC(Q1007*$T$10,2)</f>
        <v>115.31</v>
      </c>
      <c r="V1007" s="410">
        <f>TRUNC(O1007*S1007,2)</f>
        <v>60882.16</v>
      </c>
      <c r="W1007" s="410">
        <f>TRUNC(O1007*T1007,2)</f>
        <v>59813.599999999999</v>
      </c>
    </row>
    <row r="1008" spans="1:27">
      <c r="A1008" s="460"/>
      <c r="B1008" s="13"/>
      <c r="C1008" s="19"/>
      <c r="D1008" s="276" t="s">
        <v>25842</v>
      </c>
      <c r="E1008" s="19"/>
      <c r="F1008" s="124">
        <v>4.47</v>
      </c>
      <c r="G1008" s="216" t="s">
        <v>25759</v>
      </c>
      <c r="H1008" s="231"/>
      <c r="I1008" s="217" t="s">
        <v>25759</v>
      </c>
      <c r="J1008" s="216">
        <v>1.35</v>
      </c>
      <c r="K1008" s="217" t="s">
        <v>25759</v>
      </c>
      <c r="L1008" s="216">
        <v>2</v>
      </c>
      <c r="M1008" s="217" t="s">
        <v>44</v>
      </c>
      <c r="N1008" s="443">
        <f t="shared" ref="N1008" si="203">TRUNC((PRODUCT(F1008:L1008)),2)</f>
        <v>12.06</v>
      </c>
    </row>
    <row r="1009" spans="1:27">
      <c r="A1009" s="460"/>
      <c r="B1009" s="13"/>
      <c r="C1009" s="19"/>
      <c r="D1009" s="276"/>
      <c r="E1009" s="19"/>
      <c r="F1009" s="169">
        <v>2.2000000000000002</v>
      </c>
      <c r="G1009" s="216" t="s">
        <v>25759</v>
      </c>
      <c r="H1009" s="231"/>
      <c r="I1009" s="217" t="s">
        <v>25759</v>
      </c>
      <c r="J1009" s="216">
        <v>1.35</v>
      </c>
      <c r="K1009" s="217" t="s">
        <v>25759</v>
      </c>
      <c r="L1009" s="216">
        <v>2</v>
      </c>
      <c r="M1009" s="217" t="s">
        <v>44</v>
      </c>
      <c r="N1009" s="443">
        <f t="shared" ref="N1009:N1030" si="204">TRUNC((PRODUCT(F1009:L1009)),2)</f>
        <v>5.94</v>
      </c>
    </row>
    <row r="1010" spans="1:27" s="280" customFormat="1">
      <c r="A1010" s="460"/>
      <c r="B1010" s="13"/>
      <c r="C1010" s="19"/>
      <c r="D1010" s="283" t="s">
        <v>25852</v>
      </c>
      <c r="E1010" s="284"/>
      <c r="F1010" s="290">
        <v>0.8</v>
      </c>
      <c r="G1010" s="246" t="s">
        <v>25759</v>
      </c>
      <c r="H1010" s="247"/>
      <c r="I1010" s="248" t="s">
        <v>25759</v>
      </c>
      <c r="J1010" s="246">
        <v>1.35</v>
      </c>
      <c r="K1010" s="248" t="s">
        <v>25759</v>
      </c>
      <c r="L1010" s="246">
        <v>-1</v>
      </c>
      <c r="M1010" s="248" t="s">
        <v>44</v>
      </c>
      <c r="N1010" s="449">
        <f t="shared" si="204"/>
        <v>-1.08</v>
      </c>
      <c r="O1010" s="302"/>
      <c r="P1010" s="408"/>
      <c r="Q1010" s="409"/>
      <c r="R1010" s="89"/>
      <c r="S1010" s="302"/>
      <c r="T1010" s="302"/>
      <c r="U1010" s="302"/>
      <c r="V1010" s="302"/>
      <c r="W1010" s="302"/>
      <c r="X1010" s="302"/>
      <c r="Y1010" s="302"/>
      <c r="Z1010" s="302"/>
      <c r="AA1010" s="302"/>
    </row>
    <row r="1011" spans="1:27" s="280" customFormat="1">
      <c r="A1011" s="460"/>
      <c r="B1011" s="13"/>
      <c r="C1011" s="19"/>
      <c r="D1011" s="283" t="s">
        <v>25853</v>
      </c>
      <c r="E1011" s="284"/>
      <c r="F1011" s="290">
        <v>1.9</v>
      </c>
      <c r="G1011" s="246" t="s">
        <v>25759</v>
      </c>
      <c r="H1011" s="247"/>
      <c r="I1011" s="248" t="s">
        <v>25759</v>
      </c>
      <c r="J1011" s="246">
        <f>0.55-0.3</f>
        <v>0.25</v>
      </c>
      <c r="K1011" s="248" t="s">
        <v>25759</v>
      </c>
      <c r="L1011" s="246">
        <v>-1</v>
      </c>
      <c r="M1011" s="248" t="s">
        <v>44</v>
      </c>
      <c r="N1011" s="449">
        <f t="shared" si="204"/>
        <v>-0.47</v>
      </c>
      <c r="O1011" s="302"/>
      <c r="P1011" s="408"/>
      <c r="Q1011" s="409"/>
      <c r="R1011" s="89"/>
      <c r="S1011" s="302"/>
      <c r="T1011" s="302"/>
      <c r="U1011" s="302"/>
      <c r="V1011" s="302"/>
      <c r="W1011" s="302"/>
      <c r="X1011" s="302"/>
      <c r="Y1011" s="302"/>
      <c r="Z1011" s="302"/>
      <c r="AA1011" s="302"/>
    </row>
    <row r="1012" spans="1:27" s="280" customFormat="1">
      <c r="A1012" s="460"/>
      <c r="B1012" s="13"/>
      <c r="C1012" s="19"/>
      <c r="D1012" s="283" t="s">
        <v>25896</v>
      </c>
      <c r="E1012" s="284"/>
      <c r="F1012" s="290">
        <v>1</v>
      </c>
      <c r="G1012" s="246" t="s">
        <v>25759</v>
      </c>
      <c r="H1012" s="247"/>
      <c r="I1012" s="248" t="s">
        <v>25759</v>
      </c>
      <c r="J1012" s="246">
        <f>0.55-0.3</f>
        <v>0.25</v>
      </c>
      <c r="K1012" s="248" t="s">
        <v>25759</v>
      </c>
      <c r="L1012" s="246">
        <v>-1</v>
      </c>
      <c r="M1012" s="248" t="s">
        <v>44</v>
      </c>
      <c r="N1012" s="449">
        <f t="shared" ref="N1012" si="205">TRUNC((PRODUCT(F1012:L1012)),2)</f>
        <v>-0.25</v>
      </c>
      <c r="O1012" s="302"/>
      <c r="P1012" s="408"/>
      <c r="Q1012" s="409"/>
      <c r="R1012" s="89"/>
      <c r="S1012" s="302"/>
      <c r="T1012" s="302"/>
      <c r="U1012" s="302"/>
      <c r="V1012" s="302"/>
      <c r="W1012" s="302"/>
      <c r="X1012" s="302"/>
      <c r="Y1012" s="302"/>
      <c r="Z1012" s="302"/>
      <c r="AA1012" s="302"/>
    </row>
    <row r="1013" spans="1:27" s="280" customFormat="1">
      <c r="A1013" s="460"/>
      <c r="B1013" s="13"/>
      <c r="C1013" s="19"/>
      <c r="D1013" s="276" t="s">
        <v>25769</v>
      </c>
      <c r="E1013" s="19"/>
      <c r="F1013" s="169">
        <v>3.41</v>
      </c>
      <c r="G1013" s="216" t="s">
        <v>25759</v>
      </c>
      <c r="H1013" s="231"/>
      <c r="I1013" s="217" t="s">
        <v>25759</v>
      </c>
      <c r="J1013" s="216">
        <v>1.35</v>
      </c>
      <c r="K1013" s="217" t="s">
        <v>25759</v>
      </c>
      <c r="L1013" s="216">
        <v>2</v>
      </c>
      <c r="M1013" s="217" t="s">
        <v>44</v>
      </c>
      <c r="N1013" s="443">
        <f t="shared" si="204"/>
        <v>9.1999999999999993</v>
      </c>
      <c r="O1013" s="302"/>
      <c r="P1013" s="408"/>
      <c r="Q1013" s="409"/>
      <c r="R1013" s="89"/>
      <c r="S1013" s="302"/>
      <c r="T1013" s="302"/>
      <c r="U1013" s="302"/>
      <c r="V1013" s="302"/>
      <c r="W1013" s="302"/>
      <c r="X1013" s="302"/>
      <c r="Y1013" s="302"/>
      <c r="Z1013" s="302"/>
      <c r="AA1013" s="302"/>
    </row>
    <row r="1014" spans="1:27" s="280" customFormat="1">
      <c r="A1014" s="460"/>
      <c r="B1014" s="13"/>
      <c r="C1014" s="19"/>
      <c r="D1014" s="276"/>
      <c r="E1014" s="19"/>
      <c r="F1014" s="169">
        <v>2.62</v>
      </c>
      <c r="G1014" s="216" t="s">
        <v>25759</v>
      </c>
      <c r="H1014" s="231"/>
      <c r="I1014" s="217" t="s">
        <v>25759</v>
      </c>
      <c r="J1014" s="216">
        <v>1.35</v>
      </c>
      <c r="K1014" s="217" t="s">
        <v>25759</v>
      </c>
      <c r="L1014" s="216">
        <v>2</v>
      </c>
      <c r="M1014" s="217" t="s">
        <v>44</v>
      </c>
      <c r="N1014" s="443">
        <f t="shared" si="204"/>
        <v>7.07</v>
      </c>
      <c r="O1014" s="302"/>
      <c r="P1014" s="408"/>
      <c r="Q1014" s="409"/>
      <c r="R1014" s="89"/>
      <c r="S1014" s="302"/>
      <c r="T1014" s="302"/>
      <c r="U1014" s="302"/>
      <c r="V1014" s="302"/>
      <c r="W1014" s="302"/>
      <c r="X1014" s="302"/>
      <c r="Y1014" s="302"/>
      <c r="Z1014" s="302"/>
      <c r="AA1014" s="302"/>
    </row>
    <row r="1015" spans="1:27" s="280" customFormat="1">
      <c r="A1015" s="460"/>
      <c r="B1015" s="13"/>
      <c r="C1015" s="19"/>
      <c r="D1015" s="283" t="s">
        <v>25852</v>
      </c>
      <c r="E1015" s="284"/>
      <c r="F1015" s="290">
        <v>0.8</v>
      </c>
      <c r="G1015" s="246" t="s">
        <v>25759</v>
      </c>
      <c r="H1015" s="247"/>
      <c r="I1015" s="248" t="s">
        <v>25759</v>
      </c>
      <c r="J1015" s="246">
        <v>1.35</v>
      </c>
      <c r="K1015" s="248" t="s">
        <v>25759</v>
      </c>
      <c r="L1015" s="246">
        <v>-1</v>
      </c>
      <c r="M1015" s="248" t="s">
        <v>44</v>
      </c>
      <c r="N1015" s="449">
        <f t="shared" ref="N1015:N1016" si="206">TRUNC((PRODUCT(F1015:L1015)),2)</f>
        <v>-1.08</v>
      </c>
      <c r="O1015" s="302"/>
      <c r="P1015" s="408"/>
      <c r="Q1015" s="409"/>
      <c r="R1015" s="89"/>
      <c r="S1015" s="302"/>
      <c r="T1015" s="302"/>
      <c r="U1015" s="302"/>
      <c r="V1015" s="302"/>
      <c r="W1015" s="302"/>
      <c r="X1015" s="302"/>
      <c r="Y1015" s="302"/>
      <c r="Z1015" s="302"/>
      <c r="AA1015" s="302"/>
    </row>
    <row r="1016" spans="1:27" s="280" customFormat="1">
      <c r="A1016" s="460"/>
      <c r="B1016" s="13"/>
      <c r="C1016" s="19"/>
      <c r="D1016" s="283" t="s">
        <v>25851</v>
      </c>
      <c r="E1016" s="284"/>
      <c r="F1016" s="290">
        <v>1.9</v>
      </c>
      <c r="G1016" s="246" t="s">
        <v>25759</v>
      </c>
      <c r="H1016" s="247"/>
      <c r="I1016" s="248" t="s">
        <v>25759</v>
      </c>
      <c r="J1016" s="246">
        <f>1.45-0.3</f>
        <v>1.1499999999999999</v>
      </c>
      <c r="K1016" s="248" t="s">
        <v>25759</v>
      </c>
      <c r="L1016" s="246">
        <v>-1</v>
      </c>
      <c r="M1016" s="248" t="s">
        <v>44</v>
      </c>
      <c r="N1016" s="449">
        <f t="shared" si="206"/>
        <v>-2.1800000000000002</v>
      </c>
      <c r="O1016" s="302"/>
      <c r="P1016" s="408"/>
      <c r="Q1016" s="409"/>
      <c r="R1016" s="89"/>
      <c r="S1016" s="302"/>
      <c r="T1016" s="302"/>
      <c r="U1016" s="302"/>
      <c r="V1016" s="302"/>
      <c r="W1016" s="302"/>
      <c r="X1016" s="302"/>
      <c r="Y1016" s="302"/>
      <c r="Z1016" s="302"/>
      <c r="AA1016" s="302"/>
    </row>
    <row r="1017" spans="1:27" s="280" customFormat="1">
      <c r="A1017" s="460"/>
      <c r="B1017" s="13"/>
      <c r="C1017" s="19"/>
      <c r="D1017" s="276" t="s">
        <v>25888</v>
      </c>
      <c r="E1017" s="19"/>
      <c r="F1017" s="169">
        <v>3.41</v>
      </c>
      <c r="G1017" s="216" t="s">
        <v>25759</v>
      </c>
      <c r="H1017" s="231"/>
      <c r="I1017" s="217" t="s">
        <v>25759</v>
      </c>
      <c r="J1017" s="216">
        <v>1.35</v>
      </c>
      <c r="K1017" s="217" t="s">
        <v>25759</v>
      </c>
      <c r="L1017" s="216">
        <v>2</v>
      </c>
      <c r="M1017" s="217" t="s">
        <v>44</v>
      </c>
      <c r="N1017" s="443">
        <f t="shared" si="204"/>
        <v>9.1999999999999993</v>
      </c>
      <c r="O1017" s="302"/>
      <c r="P1017" s="408"/>
      <c r="Q1017" s="409"/>
      <c r="R1017" s="89"/>
      <c r="S1017" s="302"/>
      <c r="T1017" s="302"/>
      <c r="U1017" s="302"/>
      <c r="V1017" s="302"/>
      <c r="W1017" s="302"/>
      <c r="X1017" s="302"/>
      <c r="Y1017" s="302"/>
      <c r="Z1017" s="302"/>
      <c r="AA1017" s="302"/>
    </row>
    <row r="1018" spans="1:27" s="280" customFormat="1">
      <c r="A1018" s="460"/>
      <c r="B1018" s="13"/>
      <c r="C1018" s="19"/>
      <c r="D1018" s="276"/>
      <c r="E1018" s="19"/>
      <c r="F1018" s="169">
        <v>1.7</v>
      </c>
      <c r="G1018" s="216" t="s">
        <v>25759</v>
      </c>
      <c r="H1018" s="231"/>
      <c r="I1018" s="217" t="s">
        <v>25759</v>
      </c>
      <c r="J1018" s="216">
        <v>1.35</v>
      </c>
      <c r="K1018" s="217" t="s">
        <v>25759</v>
      </c>
      <c r="L1018" s="216">
        <v>2</v>
      </c>
      <c r="M1018" s="217" t="s">
        <v>44</v>
      </c>
      <c r="N1018" s="443">
        <f t="shared" si="204"/>
        <v>4.59</v>
      </c>
      <c r="O1018" s="302"/>
      <c r="P1018" s="408"/>
      <c r="Q1018" s="409"/>
      <c r="R1018" s="89"/>
      <c r="S1018" s="302"/>
      <c r="T1018" s="302"/>
      <c r="U1018" s="302"/>
      <c r="V1018" s="302"/>
      <c r="W1018" s="302"/>
      <c r="X1018" s="302"/>
      <c r="Y1018" s="302"/>
      <c r="Z1018" s="302"/>
      <c r="AA1018" s="302"/>
    </row>
    <row r="1019" spans="1:27" s="280" customFormat="1">
      <c r="A1019" s="460"/>
      <c r="B1019" s="13"/>
      <c r="C1019" s="19"/>
      <c r="D1019" s="283" t="s">
        <v>25852</v>
      </c>
      <c r="E1019" s="284"/>
      <c r="F1019" s="290">
        <v>0.8</v>
      </c>
      <c r="G1019" s="246" t="s">
        <v>25759</v>
      </c>
      <c r="H1019" s="247"/>
      <c r="I1019" s="248" t="s">
        <v>25759</v>
      </c>
      <c r="J1019" s="246">
        <v>1.35</v>
      </c>
      <c r="K1019" s="248" t="s">
        <v>25759</v>
      </c>
      <c r="L1019" s="246">
        <v>-2</v>
      </c>
      <c r="M1019" s="248" t="s">
        <v>44</v>
      </c>
      <c r="N1019" s="449">
        <f t="shared" si="204"/>
        <v>-2.16</v>
      </c>
      <c r="O1019" s="302"/>
      <c r="P1019" s="408"/>
      <c r="Q1019" s="409"/>
      <c r="R1019" s="89"/>
      <c r="S1019" s="302"/>
      <c r="T1019" s="302"/>
      <c r="U1019" s="302"/>
      <c r="V1019" s="302"/>
      <c r="W1019" s="302"/>
      <c r="X1019" s="302"/>
      <c r="Y1019" s="302"/>
      <c r="Z1019" s="302"/>
      <c r="AA1019" s="302"/>
    </row>
    <row r="1020" spans="1:27" s="280" customFormat="1">
      <c r="A1020" s="460"/>
      <c r="B1020" s="13"/>
      <c r="C1020" s="19"/>
      <c r="D1020" s="283" t="s">
        <v>25853</v>
      </c>
      <c r="E1020" s="284"/>
      <c r="F1020" s="290">
        <v>1.9</v>
      </c>
      <c r="G1020" s="246" t="s">
        <v>25759</v>
      </c>
      <c r="H1020" s="247"/>
      <c r="I1020" s="248" t="s">
        <v>25759</v>
      </c>
      <c r="J1020" s="246">
        <f>0.55-0.3</f>
        <v>0.25</v>
      </c>
      <c r="K1020" s="248" t="s">
        <v>25759</v>
      </c>
      <c r="L1020" s="246">
        <v>-1</v>
      </c>
      <c r="M1020" s="248" t="s">
        <v>44</v>
      </c>
      <c r="N1020" s="449">
        <f t="shared" ref="N1020" si="207">TRUNC((PRODUCT(F1020:L1020)),2)</f>
        <v>-0.47</v>
      </c>
      <c r="O1020" s="302"/>
      <c r="P1020" s="408"/>
      <c r="Q1020" s="409"/>
      <c r="R1020" s="89"/>
      <c r="S1020" s="302"/>
      <c r="T1020" s="302"/>
      <c r="U1020" s="302"/>
      <c r="V1020" s="302"/>
      <c r="W1020" s="302"/>
      <c r="X1020" s="302"/>
      <c r="Y1020" s="302"/>
      <c r="Z1020" s="302"/>
      <c r="AA1020" s="302"/>
    </row>
    <row r="1021" spans="1:27" s="280" customFormat="1">
      <c r="A1021" s="460"/>
      <c r="B1021" s="13"/>
      <c r="C1021" s="19"/>
      <c r="D1021" s="276" t="s">
        <v>25855</v>
      </c>
      <c r="E1021" s="19"/>
      <c r="F1021" s="169">
        <v>2.19</v>
      </c>
      <c r="G1021" s="216" t="s">
        <v>25759</v>
      </c>
      <c r="H1021" s="231"/>
      <c r="I1021" s="217" t="s">
        <v>25759</v>
      </c>
      <c r="J1021" s="216">
        <v>2.6</v>
      </c>
      <c r="K1021" s="217" t="s">
        <v>25759</v>
      </c>
      <c r="L1021" s="216">
        <v>2</v>
      </c>
      <c r="M1021" s="217" t="s">
        <v>44</v>
      </c>
      <c r="N1021" s="443">
        <f t="shared" si="204"/>
        <v>11.38</v>
      </c>
      <c r="O1021" s="302"/>
      <c r="P1021" s="408"/>
      <c r="Q1021" s="409"/>
      <c r="R1021" s="89"/>
      <c r="S1021" s="302"/>
      <c r="T1021" s="302"/>
      <c r="U1021" s="302"/>
      <c r="V1021" s="302"/>
      <c r="W1021" s="302"/>
      <c r="X1021" s="302"/>
      <c r="Y1021" s="302"/>
      <c r="Z1021" s="302"/>
      <c r="AA1021" s="302"/>
    </row>
    <row r="1022" spans="1:27" s="280" customFormat="1">
      <c r="A1022" s="460"/>
      <c r="B1022" s="13"/>
      <c r="C1022" s="19"/>
      <c r="D1022" s="276"/>
      <c r="E1022" s="19"/>
      <c r="F1022" s="169">
        <v>1.64</v>
      </c>
      <c r="G1022" s="216" t="s">
        <v>25759</v>
      </c>
      <c r="H1022" s="231"/>
      <c r="I1022" s="217" t="s">
        <v>25759</v>
      </c>
      <c r="J1022" s="216">
        <v>2.6</v>
      </c>
      <c r="K1022" s="217" t="s">
        <v>25759</v>
      </c>
      <c r="L1022" s="216">
        <v>2</v>
      </c>
      <c r="M1022" s="217" t="s">
        <v>44</v>
      </c>
      <c r="N1022" s="443">
        <f t="shared" si="204"/>
        <v>8.52</v>
      </c>
      <c r="O1022" s="302"/>
      <c r="P1022" s="408"/>
      <c r="Q1022" s="409"/>
      <c r="R1022" s="89"/>
      <c r="S1022" s="302"/>
      <c r="T1022" s="302"/>
      <c r="U1022" s="302"/>
      <c r="V1022" s="302"/>
      <c r="W1022" s="302"/>
      <c r="X1022" s="302"/>
      <c r="Y1022" s="302"/>
      <c r="Z1022" s="302"/>
      <c r="AA1022" s="302"/>
    </row>
    <row r="1023" spans="1:27" s="280" customFormat="1">
      <c r="A1023" s="460"/>
      <c r="B1023" s="13"/>
      <c r="C1023" s="19"/>
      <c r="D1023" s="283" t="s">
        <v>25852</v>
      </c>
      <c r="E1023" s="284"/>
      <c r="F1023" s="290">
        <v>0.8</v>
      </c>
      <c r="G1023" s="246" t="s">
        <v>25759</v>
      </c>
      <c r="H1023" s="247"/>
      <c r="I1023" s="248" t="s">
        <v>25759</v>
      </c>
      <c r="J1023" s="246">
        <v>2.1</v>
      </c>
      <c r="K1023" s="248" t="s">
        <v>25759</v>
      </c>
      <c r="L1023" s="246">
        <v>-1</v>
      </c>
      <c r="M1023" s="248" t="s">
        <v>44</v>
      </c>
      <c r="N1023" s="449">
        <f t="shared" ref="N1023" si="208">TRUNC((PRODUCT(F1023:L1023)),2)</f>
        <v>-1.68</v>
      </c>
      <c r="O1023" s="302"/>
      <c r="P1023" s="408"/>
      <c r="Q1023" s="409"/>
      <c r="R1023" s="89"/>
      <c r="S1023" s="302"/>
      <c r="T1023" s="302"/>
      <c r="U1023" s="302"/>
      <c r="V1023" s="302"/>
      <c r="W1023" s="302"/>
      <c r="X1023" s="302"/>
      <c r="Y1023" s="302"/>
      <c r="Z1023" s="302"/>
      <c r="AA1023" s="302"/>
    </row>
    <row r="1024" spans="1:27" s="280" customFormat="1">
      <c r="A1024" s="460"/>
      <c r="B1024" s="13"/>
      <c r="C1024" s="19"/>
      <c r="D1024" s="283" t="s">
        <v>25851</v>
      </c>
      <c r="E1024" s="284"/>
      <c r="F1024" s="290">
        <v>1.65</v>
      </c>
      <c r="G1024" s="246" t="s">
        <v>25759</v>
      </c>
      <c r="H1024" s="247"/>
      <c r="I1024" s="248" t="s">
        <v>25759</v>
      </c>
      <c r="J1024" s="246">
        <v>0.5</v>
      </c>
      <c r="K1024" s="248" t="s">
        <v>25759</v>
      </c>
      <c r="L1024" s="246">
        <v>-1</v>
      </c>
      <c r="M1024" s="248" t="s">
        <v>44</v>
      </c>
      <c r="N1024" s="449">
        <f t="shared" ref="N1024" si="209">TRUNC((PRODUCT(F1024:L1024)),2)</f>
        <v>-0.82</v>
      </c>
      <c r="O1024" s="302"/>
      <c r="P1024" s="408"/>
      <c r="Q1024" s="409"/>
      <c r="R1024" s="89"/>
      <c r="S1024" s="302"/>
      <c r="T1024" s="302"/>
      <c r="U1024" s="302"/>
      <c r="V1024" s="302"/>
      <c r="W1024" s="302"/>
      <c r="X1024" s="302"/>
      <c r="Y1024" s="302"/>
      <c r="Z1024" s="302"/>
      <c r="AA1024" s="302"/>
    </row>
    <row r="1025" spans="1:27" s="280" customFormat="1">
      <c r="A1025" s="460"/>
      <c r="B1025" s="13"/>
      <c r="C1025" s="19"/>
      <c r="D1025" s="283" t="s">
        <v>25889</v>
      </c>
      <c r="E1025" s="284"/>
      <c r="F1025" s="290">
        <f>2.19+2.19+1.64+1.64-0.8</f>
        <v>6.86</v>
      </c>
      <c r="G1025" s="246" t="s">
        <v>25759</v>
      </c>
      <c r="H1025" s="247"/>
      <c r="I1025" s="248" t="s">
        <v>25759</v>
      </c>
      <c r="J1025" s="246">
        <v>0.3</v>
      </c>
      <c r="K1025" s="248" t="s">
        <v>25759</v>
      </c>
      <c r="L1025" s="246">
        <v>-1</v>
      </c>
      <c r="M1025" s="248" t="s">
        <v>44</v>
      </c>
      <c r="N1025" s="449">
        <f t="shared" si="204"/>
        <v>-2.0499999999999998</v>
      </c>
      <c r="O1025" s="302"/>
      <c r="P1025" s="408"/>
      <c r="Q1025" s="409"/>
      <c r="R1025" s="89"/>
      <c r="S1025" s="302"/>
      <c r="T1025" s="302"/>
      <c r="U1025" s="302"/>
      <c r="V1025" s="302"/>
      <c r="W1025" s="302"/>
      <c r="X1025" s="302"/>
      <c r="Y1025" s="302"/>
      <c r="Z1025" s="302"/>
      <c r="AA1025" s="302"/>
    </row>
    <row r="1026" spans="1:27" s="280" customFormat="1">
      <c r="A1026" s="460"/>
      <c r="B1026" s="13"/>
      <c r="C1026" s="19"/>
      <c r="D1026" s="276" t="s">
        <v>25869</v>
      </c>
      <c r="E1026" s="19"/>
      <c r="F1026" s="169">
        <v>1.64</v>
      </c>
      <c r="G1026" s="216" t="s">
        <v>25759</v>
      </c>
      <c r="H1026" s="231"/>
      <c r="I1026" s="217" t="s">
        <v>25759</v>
      </c>
      <c r="J1026" s="216">
        <v>2.6</v>
      </c>
      <c r="K1026" s="217" t="s">
        <v>25759</v>
      </c>
      <c r="L1026" s="216">
        <v>2</v>
      </c>
      <c r="M1026" s="217" t="s">
        <v>44</v>
      </c>
      <c r="N1026" s="443">
        <f t="shared" si="204"/>
        <v>8.52</v>
      </c>
      <c r="O1026" s="302"/>
      <c r="P1026" s="408"/>
      <c r="Q1026" s="409"/>
      <c r="R1026" s="89"/>
      <c r="S1026" s="302"/>
      <c r="T1026" s="302"/>
      <c r="U1026" s="302"/>
      <c r="V1026" s="302"/>
      <c r="W1026" s="302"/>
      <c r="X1026" s="302"/>
      <c r="Y1026" s="302"/>
      <c r="Z1026" s="302"/>
      <c r="AA1026" s="302"/>
    </row>
    <row r="1027" spans="1:27" s="280" customFormat="1">
      <c r="A1027" s="460"/>
      <c r="B1027" s="13"/>
      <c r="C1027" s="19"/>
      <c r="D1027" s="276"/>
      <c r="E1027" s="19"/>
      <c r="F1027" s="169">
        <v>2.12</v>
      </c>
      <c r="G1027" s="216" t="s">
        <v>25759</v>
      </c>
      <c r="H1027" s="231"/>
      <c r="I1027" s="217" t="s">
        <v>25759</v>
      </c>
      <c r="J1027" s="216">
        <v>2.6</v>
      </c>
      <c r="K1027" s="217" t="s">
        <v>25759</v>
      </c>
      <c r="L1027" s="216">
        <v>2</v>
      </c>
      <c r="M1027" s="217" t="s">
        <v>44</v>
      </c>
      <c r="N1027" s="443">
        <f t="shared" si="204"/>
        <v>11.02</v>
      </c>
      <c r="O1027" s="302"/>
      <c r="P1027" s="408"/>
      <c r="Q1027" s="409"/>
      <c r="R1027" s="89"/>
      <c r="S1027" s="302"/>
      <c r="T1027" s="302"/>
      <c r="U1027" s="302"/>
      <c r="V1027" s="302"/>
      <c r="W1027" s="302"/>
      <c r="X1027" s="302"/>
      <c r="Y1027" s="302"/>
      <c r="Z1027" s="302"/>
      <c r="AA1027" s="302"/>
    </row>
    <row r="1028" spans="1:27" s="280" customFormat="1">
      <c r="A1028" s="460"/>
      <c r="B1028" s="13"/>
      <c r="C1028" s="19"/>
      <c r="D1028" s="283" t="s">
        <v>25852</v>
      </c>
      <c r="E1028" s="284"/>
      <c r="F1028" s="290">
        <v>0.8</v>
      </c>
      <c r="G1028" s="246" t="s">
        <v>25759</v>
      </c>
      <c r="H1028" s="247"/>
      <c r="I1028" s="248" t="s">
        <v>25759</v>
      </c>
      <c r="J1028" s="246">
        <v>2.1</v>
      </c>
      <c r="K1028" s="248" t="s">
        <v>25759</v>
      </c>
      <c r="L1028" s="246">
        <v>-1</v>
      </c>
      <c r="M1028" s="248" t="s">
        <v>44</v>
      </c>
      <c r="N1028" s="449">
        <f t="shared" si="204"/>
        <v>-1.68</v>
      </c>
      <c r="O1028" s="302"/>
      <c r="P1028" s="408"/>
      <c r="Q1028" s="409"/>
      <c r="R1028" s="89"/>
      <c r="S1028" s="302"/>
      <c r="T1028" s="302"/>
      <c r="U1028" s="302"/>
      <c r="V1028" s="302"/>
      <c r="W1028" s="302"/>
      <c r="X1028" s="302"/>
      <c r="Y1028" s="302"/>
      <c r="Z1028" s="302"/>
      <c r="AA1028" s="302"/>
    </row>
    <row r="1029" spans="1:27" s="280" customFormat="1">
      <c r="A1029" s="460"/>
      <c r="B1029" s="13"/>
      <c r="C1029" s="19"/>
      <c r="D1029" s="283" t="s">
        <v>25851</v>
      </c>
      <c r="E1029" s="284"/>
      <c r="F1029" s="290">
        <v>0.7</v>
      </c>
      <c r="G1029" s="246" t="s">
        <v>25759</v>
      </c>
      <c r="H1029" s="247"/>
      <c r="I1029" s="248" t="s">
        <v>25759</v>
      </c>
      <c r="J1029" s="246">
        <v>0.5</v>
      </c>
      <c r="K1029" s="248" t="s">
        <v>25759</v>
      </c>
      <c r="L1029" s="246">
        <v>-1</v>
      </c>
      <c r="M1029" s="248" t="s">
        <v>44</v>
      </c>
      <c r="N1029" s="449">
        <f t="shared" si="204"/>
        <v>-0.35</v>
      </c>
      <c r="O1029" s="302"/>
      <c r="P1029" s="408"/>
      <c r="Q1029" s="409"/>
      <c r="R1029" s="89"/>
      <c r="S1029" s="302"/>
      <c r="T1029" s="302"/>
      <c r="U1029" s="302"/>
      <c r="V1029" s="302"/>
      <c r="W1029" s="302"/>
      <c r="X1029" s="302"/>
      <c r="Y1029" s="302"/>
      <c r="Z1029" s="302"/>
      <c r="AA1029" s="302"/>
    </row>
    <row r="1030" spans="1:27" s="280" customFormat="1">
      <c r="A1030" s="460"/>
      <c r="B1030" s="13"/>
      <c r="C1030" s="19"/>
      <c r="D1030" s="283" t="s">
        <v>25889</v>
      </c>
      <c r="E1030" s="19"/>
      <c r="F1030" s="290">
        <f>1.64+2.12+1.64+2.12-0.8</f>
        <v>6.72</v>
      </c>
      <c r="G1030" s="246" t="s">
        <v>25759</v>
      </c>
      <c r="H1030" s="247"/>
      <c r="I1030" s="248" t="s">
        <v>25759</v>
      </c>
      <c r="J1030" s="246">
        <v>0.3</v>
      </c>
      <c r="K1030" s="248" t="s">
        <v>25759</v>
      </c>
      <c r="L1030" s="246">
        <v>-1</v>
      </c>
      <c r="M1030" s="248" t="s">
        <v>44</v>
      </c>
      <c r="N1030" s="449">
        <f t="shared" si="204"/>
        <v>-2.0099999999999998</v>
      </c>
      <c r="O1030" s="302"/>
      <c r="P1030" s="408"/>
      <c r="Q1030" s="409"/>
      <c r="R1030" s="89"/>
      <c r="S1030" s="302"/>
      <c r="T1030" s="302"/>
      <c r="U1030" s="302"/>
      <c r="V1030" s="302"/>
      <c r="W1030" s="302"/>
      <c r="X1030" s="302"/>
      <c r="Y1030" s="302"/>
      <c r="Z1030" s="302"/>
      <c r="AA1030" s="302"/>
    </row>
    <row r="1031" spans="1:27" s="280" customFormat="1">
      <c r="A1031" s="460"/>
      <c r="B1031" s="13"/>
      <c r="C1031" s="19"/>
      <c r="D1031" s="276" t="s">
        <v>25870</v>
      </c>
      <c r="E1031" s="19"/>
      <c r="F1031" s="169">
        <v>1.64</v>
      </c>
      <c r="G1031" s="216" t="s">
        <v>25759</v>
      </c>
      <c r="H1031" s="231"/>
      <c r="I1031" s="217" t="s">
        <v>25759</v>
      </c>
      <c r="J1031" s="216">
        <v>2.6</v>
      </c>
      <c r="K1031" s="217" t="s">
        <v>25759</v>
      </c>
      <c r="L1031" s="216">
        <v>2</v>
      </c>
      <c r="M1031" s="217" t="s">
        <v>44</v>
      </c>
      <c r="N1031" s="443">
        <f t="shared" ref="N1031:N1035" si="210">TRUNC((PRODUCT(F1031:L1031)),2)</f>
        <v>8.52</v>
      </c>
      <c r="O1031" s="302"/>
      <c r="P1031" s="408"/>
      <c r="Q1031" s="409"/>
      <c r="R1031" s="89"/>
      <c r="S1031" s="302"/>
      <c r="T1031" s="302"/>
      <c r="U1031" s="302"/>
      <c r="V1031" s="302"/>
      <c r="W1031" s="302"/>
      <c r="X1031" s="302"/>
      <c r="Y1031" s="302"/>
      <c r="Z1031" s="302"/>
      <c r="AA1031" s="302"/>
    </row>
    <row r="1032" spans="1:27" s="280" customFormat="1">
      <c r="A1032" s="460"/>
      <c r="B1032" s="13"/>
      <c r="C1032" s="19"/>
      <c r="D1032" s="276"/>
      <c r="E1032" s="19"/>
      <c r="F1032" s="169">
        <v>2.12</v>
      </c>
      <c r="G1032" s="216" t="s">
        <v>25759</v>
      </c>
      <c r="H1032" s="231"/>
      <c r="I1032" s="217" t="s">
        <v>25759</v>
      </c>
      <c r="J1032" s="216">
        <v>2.6</v>
      </c>
      <c r="K1032" s="217" t="s">
        <v>25759</v>
      </c>
      <c r="L1032" s="216">
        <v>2</v>
      </c>
      <c r="M1032" s="217" t="s">
        <v>44</v>
      </c>
      <c r="N1032" s="443">
        <f t="shared" si="210"/>
        <v>11.02</v>
      </c>
      <c r="O1032" s="302"/>
      <c r="P1032" s="408"/>
      <c r="Q1032" s="409"/>
      <c r="R1032" s="89"/>
      <c r="S1032" s="302"/>
      <c r="T1032" s="302"/>
      <c r="U1032" s="302"/>
      <c r="V1032" s="302"/>
      <c r="W1032" s="302"/>
      <c r="X1032" s="302"/>
      <c r="Y1032" s="302"/>
      <c r="Z1032" s="302"/>
      <c r="AA1032" s="302"/>
    </row>
    <row r="1033" spans="1:27" s="280" customFormat="1">
      <c r="A1033" s="460"/>
      <c r="B1033" s="13"/>
      <c r="C1033" s="19"/>
      <c r="D1033" s="283" t="s">
        <v>25852</v>
      </c>
      <c r="E1033" s="284"/>
      <c r="F1033" s="290">
        <v>0.8</v>
      </c>
      <c r="G1033" s="246" t="s">
        <v>25759</v>
      </c>
      <c r="H1033" s="247"/>
      <c r="I1033" s="248" t="s">
        <v>25759</v>
      </c>
      <c r="J1033" s="246">
        <v>2.1</v>
      </c>
      <c r="K1033" s="248" t="s">
        <v>25759</v>
      </c>
      <c r="L1033" s="246">
        <v>-1</v>
      </c>
      <c r="M1033" s="248" t="s">
        <v>44</v>
      </c>
      <c r="N1033" s="449">
        <f t="shared" si="210"/>
        <v>-1.68</v>
      </c>
      <c r="O1033" s="302"/>
      <c r="P1033" s="408"/>
      <c r="Q1033" s="409"/>
      <c r="R1033" s="89"/>
      <c r="S1033" s="302"/>
      <c r="T1033" s="302"/>
      <c r="U1033" s="302"/>
      <c r="V1033" s="302"/>
      <c r="W1033" s="302"/>
      <c r="X1033" s="302"/>
      <c r="Y1033" s="302"/>
      <c r="Z1033" s="302"/>
      <c r="AA1033" s="302"/>
    </row>
    <row r="1034" spans="1:27" s="280" customFormat="1">
      <c r="A1034" s="460"/>
      <c r="B1034" s="13"/>
      <c r="C1034" s="19"/>
      <c r="D1034" s="283" t="s">
        <v>25851</v>
      </c>
      <c r="E1034" s="284"/>
      <c r="F1034" s="290">
        <v>0.7</v>
      </c>
      <c r="G1034" s="246" t="s">
        <v>25759</v>
      </c>
      <c r="H1034" s="247"/>
      <c r="I1034" s="248" t="s">
        <v>25759</v>
      </c>
      <c r="J1034" s="246">
        <v>0.5</v>
      </c>
      <c r="K1034" s="248" t="s">
        <v>25759</v>
      </c>
      <c r="L1034" s="246">
        <v>-1</v>
      </c>
      <c r="M1034" s="248" t="s">
        <v>44</v>
      </c>
      <c r="N1034" s="449">
        <f t="shared" si="210"/>
        <v>-0.35</v>
      </c>
      <c r="O1034" s="302"/>
      <c r="P1034" s="408"/>
      <c r="Q1034" s="409"/>
      <c r="R1034" s="89"/>
      <c r="S1034" s="302"/>
      <c r="T1034" s="302"/>
      <c r="U1034" s="302"/>
      <c r="V1034" s="302"/>
      <c r="W1034" s="302"/>
      <c r="X1034" s="302"/>
      <c r="Y1034" s="302"/>
      <c r="Z1034" s="302"/>
      <c r="AA1034" s="302"/>
    </row>
    <row r="1035" spans="1:27" s="280" customFormat="1">
      <c r="A1035" s="460"/>
      <c r="B1035" s="13"/>
      <c r="C1035" s="19"/>
      <c r="D1035" s="283" t="s">
        <v>25889</v>
      </c>
      <c r="E1035" s="19"/>
      <c r="F1035" s="290">
        <f>1.64+2.12+1.64+2.12-0.8</f>
        <v>6.72</v>
      </c>
      <c r="G1035" s="246" t="s">
        <v>25759</v>
      </c>
      <c r="H1035" s="247"/>
      <c r="I1035" s="248" t="s">
        <v>25759</v>
      </c>
      <c r="J1035" s="246">
        <v>0.3</v>
      </c>
      <c r="K1035" s="248" t="s">
        <v>25759</v>
      </c>
      <c r="L1035" s="246">
        <v>-1</v>
      </c>
      <c r="M1035" s="248" t="s">
        <v>44</v>
      </c>
      <c r="N1035" s="449">
        <f t="shared" si="210"/>
        <v>-2.0099999999999998</v>
      </c>
      <c r="O1035" s="302"/>
      <c r="P1035" s="408"/>
      <c r="Q1035" s="409"/>
      <c r="R1035" s="89"/>
      <c r="S1035" s="302"/>
      <c r="T1035" s="302"/>
      <c r="U1035" s="302"/>
      <c r="V1035" s="302"/>
      <c r="W1035" s="302"/>
      <c r="X1035" s="302"/>
      <c r="Y1035" s="302"/>
      <c r="Z1035" s="302"/>
      <c r="AA1035" s="302"/>
    </row>
    <row r="1036" spans="1:27" s="280" customFormat="1">
      <c r="A1036" s="460"/>
      <c r="B1036" s="13"/>
      <c r="C1036" s="19"/>
      <c r="D1036" s="276" t="s">
        <v>25854</v>
      </c>
      <c r="E1036" s="19"/>
      <c r="F1036" s="169">
        <v>4.18</v>
      </c>
      <c r="G1036" s="216" t="s">
        <v>25759</v>
      </c>
      <c r="H1036" s="231"/>
      <c r="I1036" s="217" t="s">
        <v>25759</v>
      </c>
      <c r="J1036" s="216">
        <v>2.6</v>
      </c>
      <c r="K1036" s="217" t="s">
        <v>25759</v>
      </c>
      <c r="L1036" s="216">
        <v>1</v>
      </c>
      <c r="M1036" s="217" t="s">
        <v>44</v>
      </c>
      <c r="N1036" s="443">
        <f t="shared" ref="N1036:N1060" si="211">TRUNC((PRODUCT(F1036:L1036)),2)</f>
        <v>10.86</v>
      </c>
      <c r="O1036" s="302"/>
      <c r="P1036" s="408"/>
      <c r="Q1036" s="409"/>
      <c r="R1036" s="89"/>
      <c r="S1036" s="302"/>
      <c r="T1036" s="302"/>
      <c r="U1036" s="302"/>
      <c r="V1036" s="302"/>
      <c r="W1036" s="302"/>
      <c r="X1036" s="302"/>
      <c r="Y1036" s="302"/>
      <c r="Z1036" s="302"/>
      <c r="AA1036" s="302"/>
    </row>
    <row r="1037" spans="1:27" s="280" customFormat="1">
      <c r="A1037" s="460"/>
      <c r="B1037" s="13"/>
      <c r="C1037" s="19"/>
      <c r="D1037" s="276"/>
      <c r="E1037" s="19"/>
      <c r="F1037" s="169">
        <v>4.47</v>
      </c>
      <c r="G1037" s="216" t="s">
        <v>25759</v>
      </c>
      <c r="H1037" s="231"/>
      <c r="I1037" s="217" t="s">
        <v>25759</v>
      </c>
      <c r="J1037" s="216">
        <v>2.6</v>
      </c>
      <c r="K1037" s="217" t="s">
        <v>25759</v>
      </c>
      <c r="L1037" s="216">
        <v>1</v>
      </c>
      <c r="M1037" s="217" t="s">
        <v>44</v>
      </c>
      <c r="N1037" s="443">
        <f t="shared" si="211"/>
        <v>11.62</v>
      </c>
      <c r="O1037" s="302"/>
      <c r="P1037" s="408"/>
      <c r="Q1037" s="409"/>
      <c r="R1037" s="89"/>
      <c r="S1037" s="302"/>
      <c r="T1037" s="302"/>
      <c r="U1037" s="302"/>
      <c r="V1037" s="302"/>
      <c r="W1037" s="302"/>
      <c r="X1037" s="302"/>
      <c r="Y1037" s="302"/>
      <c r="Z1037" s="302"/>
      <c r="AA1037" s="302"/>
    </row>
    <row r="1038" spans="1:27" s="280" customFormat="1">
      <c r="A1038" s="460"/>
      <c r="B1038" s="13"/>
      <c r="C1038" s="19"/>
      <c r="D1038" s="276"/>
      <c r="E1038" s="19"/>
      <c r="F1038" s="169">
        <v>5.97</v>
      </c>
      <c r="G1038" s="216" t="s">
        <v>25759</v>
      </c>
      <c r="H1038" s="231"/>
      <c r="I1038" s="217" t="s">
        <v>25759</v>
      </c>
      <c r="J1038" s="216">
        <v>2.6</v>
      </c>
      <c r="K1038" s="217" t="s">
        <v>25759</v>
      </c>
      <c r="L1038" s="216">
        <v>1</v>
      </c>
      <c r="M1038" s="217" t="s">
        <v>44</v>
      </c>
      <c r="N1038" s="443">
        <f t="shared" si="211"/>
        <v>15.52</v>
      </c>
      <c r="O1038" s="302"/>
      <c r="P1038" s="408"/>
      <c r="Q1038" s="409"/>
      <c r="R1038" s="89"/>
      <c r="S1038" s="302"/>
      <c r="T1038" s="302"/>
      <c r="U1038" s="302"/>
      <c r="V1038" s="302"/>
      <c r="W1038" s="302"/>
      <c r="X1038" s="302"/>
      <c r="Y1038" s="302"/>
      <c r="Z1038" s="302"/>
      <c r="AA1038" s="302"/>
    </row>
    <row r="1039" spans="1:27" s="280" customFormat="1">
      <c r="A1039" s="460"/>
      <c r="B1039" s="13"/>
      <c r="C1039" s="19"/>
      <c r="D1039" s="276"/>
      <c r="E1039" s="19"/>
      <c r="F1039" s="169">
        <v>2.19</v>
      </c>
      <c r="G1039" s="216" t="s">
        <v>25759</v>
      </c>
      <c r="H1039" s="231"/>
      <c r="I1039" s="217" t="s">
        <v>25759</v>
      </c>
      <c r="J1039" s="216">
        <v>2.6</v>
      </c>
      <c r="K1039" s="217" t="s">
        <v>25759</v>
      </c>
      <c r="L1039" s="216">
        <v>1</v>
      </c>
      <c r="M1039" s="217" t="s">
        <v>44</v>
      </c>
      <c r="N1039" s="443">
        <f t="shared" si="211"/>
        <v>5.69</v>
      </c>
      <c r="O1039" s="302"/>
      <c r="P1039" s="408"/>
      <c r="Q1039" s="409"/>
      <c r="R1039" s="89"/>
      <c r="S1039" s="302"/>
      <c r="T1039" s="302"/>
      <c r="U1039" s="302"/>
      <c r="V1039" s="302"/>
      <c r="W1039" s="302"/>
      <c r="X1039" s="302"/>
      <c r="Y1039" s="302"/>
      <c r="Z1039" s="302"/>
      <c r="AA1039" s="302"/>
    </row>
    <row r="1040" spans="1:27" s="280" customFormat="1">
      <c r="A1040" s="460"/>
      <c r="B1040" s="13"/>
      <c r="C1040" s="19"/>
      <c r="D1040" s="276"/>
      <c r="E1040" s="19"/>
      <c r="F1040" s="169">
        <v>1.79</v>
      </c>
      <c r="G1040" s="216" t="s">
        <v>25759</v>
      </c>
      <c r="H1040" s="231"/>
      <c r="I1040" s="217" t="s">
        <v>25759</v>
      </c>
      <c r="J1040" s="216">
        <v>2.6</v>
      </c>
      <c r="K1040" s="217" t="s">
        <v>25759</v>
      </c>
      <c r="L1040" s="216">
        <v>1</v>
      </c>
      <c r="M1040" s="217" t="s">
        <v>44</v>
      </c>
      <c r="N1040" s="443">
        <f t="shared" si="211"/>
        <v>4.6500000000000004</v>
      </c>
      <c r="O1040" s="302"/>
      <c r="P1040" s="408"/>
      <c r="Q1040" s="409"/>
      <c r="R1040" s="89"/>
      <c r="S1040" s="302"/>
      <c r="T1040" s="302"/>
      <c r="U1040" s="302"/>
      <c r="V1040" s="302"/>
      <c r="W1040" s="302"/>
      <c r="X1040" s="302"/>
      <c r="Y1040" s="302"/>
      <c r="Z1040" s="302"/>
      <c r="AA1040" s="302"/>
    </row>
    <row r="1041" spans="1:27" s="280" customFormat="1">
      <c r="A1041" s="460"/>
      <c r="B1041" s="13"/>
      <c r="C1041" s="19"/>
      <c r="D1041" s="276"/>
      <c r="E1041" s="19"/>
      <c r="F1041" s="169">
        <v>2.27</v>
      </c>
      <c r="G1041" s="216" t="s">
        <v>25759</v>
      </c>
      <c r="H1041" s="231"/>
      <c r="I1041" s="217" t="s">
        <v>25759</v>
      </c>
      <c r="J1041" s="216">
        <v>2.6</v>
      </c>
      <c r="K1041" s="217" t="s">
        <v>25759</v>
      </c>
      <c r="L1041" s="216">
        <v>3</v>
      </c>
      <c r="M1041" s="217" t="s">
        <v>44</v>
      </c>
      <c r="N1041" s="443">
        <f t="shared" si="211"/>
        <v>17.7</v>
      </c>
      <c r="O1041" s="302"/>
      <c r="P1041" s="408"/>
      <c r="Q1041" s="409"/>
      <c r="R1041" s="89"/>
      <c r="S1041" s="302"/>
      <c r="T1041" s="302"/>
      <c r="U1041" s="302"/>
      <c r="V1041" s="302"/>
      <c r="W1041" s="302"/>
      <c r="X1041" s="302"/>
      <c r="Y1041" s="302"/>
      <c r="Z1041" s="302"/>
      <c r="AA1041" s="302"/>
    </row>
    <row r="1042" spans="1:27" s="299" customFormat="1">
      <c r="A1042" s="460"/>
      <c r="B1042" s="13"/>
      <c r="C1042" s="19"/>
      <c r="D1042" s="276"/>
      <c r="E1042" s="19"/>
      <c r="F1042" s="169">
        <v>0.7</v>
      </c>
      <c r="G1042" s="216" t="s">
        <v>25759</v>
      </c>
      <c r="H1042" s="231"/>
      <c r="I1042" s="217" t="s">
        <v>25759</v>
      </c>
      <c r="J1042" s="216">
        <v>0.84</v>
      </c>
      <c r="K1042" s="217" t="s">
        <v>25759</v>
      </c>
      <c r="L1042" s="216">
        <v>3</v>
      </c>
      <c r="M1042" s="217" t="s">
        <v>44</v>
      </c>
      <c r="N1042" s="443">
        <f t="shared" ref="N1042" si="212">TRUNC((PRODUCT(F1042:L1042)),2)</f>
        <v>1.76</v>
      </c>
      <c r="O1042" s="302"/>
      <c r="P1042" s="408"/>
      <c r="Q1042" s="409"/>
      <c r="R1042" s="89"/>
      <c r="S1042" s="302"/>
      <c r="T1042" s="302"/>
      <c r="U1042" s="302"/>
      <c r="V1042" s="302"/>
      <c r="W1042" s="302"/>
      <c r="X1042" s="302"/>
      <c r="Y1042" s="302"/>
      <c r="Z1042" s="302"/>
      <c r="AA1042" s="302"/>
    </row>
    <row r="1043" spans="1:27" s="280" customFormat="1">
      <c r="A1043" s="460"/>
      <c r="B1043" s="13"/>
      <c r="C1043" s="19"/>
      <c r="D1043" s="283" t="s">
        <v>25852</v>
      </c>
      <c r="E1043" s="284"/>
      <c r="F1043" s="290">
        <v>0.9</v>
      </c>
      <c r="G1043" s="246" t="s">
        <v>25759</v>
      </c>
      <c r="H1043" s="247"/>
      <c r="I1043" s="248" t="s">
        <v>25759</v>
      </c>
      <c r="J1043" s="246">
        <v>2.1</v>
      </c>
      <c r="K1043" s="248" t="s">
        <v>25759</v>
      </c>
      <c r="L1043" s="246">
        <v>-1</v>
      </c>
      <c r="M1043" s="248" t="s">
        <v>44</v>
      </c>
      <c r="N1043" s="449">
        <f t="shared" si="211"/>
        <v>-1.89</v>
      </c>
      <c r="O1043" s="302"/>
      <c r="P1043" s="408"/>
      <c r="Q1043" s="409"/>
      <c r="R1043" s="89"/>
      <c r="S1043" s="302"/>
      <c r="T1043" s="302"/>
      <c r="U1043" s="302"/>
      <c r="V1043" s="302"/>
      <c r="W1043" s="302"/>
      <c r="X1043" s="302"/>
      <c r="Y1043" s="302"/>
      <c r="Z1043" s="302"/>
      <c r="AA1043" s="302"/>
    </row>
    <row r="1044" spans="1:27" s="280" customFormat="1">
      <c r="A1044" s="460"/>
      <c r="B1044" s="13"/>
      <c r="C1044" s="19"/>
      <c r="D1044" s="283" t="s">
        <v>25851</v>
      </c>
      <c r="E1044" s="284"/>
      <c r="F1044" s="290">
        <v>1.95</v>
      </c>
      <c r="G1044" s="246" t="s">
        <v>25759</v>
      </c>
      <c r="H1044" s="247"/>
      <c r="I1044" s="248" t="s">
        <v>25759</v>
      </c>
      <c r="J1044" s="246">
        <v>0.5</v>
      </c>
      <c r="K1044" s="248" t="s">
        <v>25759</v>
      </c>
      <c r="L1044" s="246">
        <v>-2</v>
      </c>
      <c r="M1044" s="248" t="s">
        <v>44</v>
      </c>
      <c r="N1044" s="449">
        <f t="shared" si="211"/>
        <v>-1.95</v>
      </c>
      <c r="O1044" s="302"/>
      <c r="P1044" s="408"/>
      <c r="Q1044" s="409"/>
      <c r="R1044" s="89"/>
      <c r="S1044" s="302"/>
      <c r="T1044" s="302"/>
      <c r="U1044" s="302"/>
      <c r="V1044" s="302"/>
      <c r="W1044" s="302"/>
      <c r="X1044" s="302"/>
      <c r="Y1044" s="302"/>
      <c r="Z1044" s="302"/>
      <c r="AA1044" s="302"/>
    </row>
    <row r="1045" spans="1:27" s="280" customFormat="1">
      <c r="A1045" s="460"/>
      <c r="B1045" s="13"/>
      <c r="C1045" s="19"/>
      <c r="D1045" s="276"/>
      <c r="E1045" s="19"/>
      <c r="F1045" s="290">
        <v>1.35</v>
      </c>
      <c r="G1045" s="246" t="s">
        <v>25759</v>
      </c>
      <c r="H1045" s="247"/>
      <c r="I1045" s="248" t="s">
        <v>25759</v>
      </c>
      <c r="J1045" s="246">
        <v>0.5</v>
      </c>
      <c r="K1045" s="248" t="s">
        <v>25759</v>
      </c>
      <c r="L1045" s="246">
        <v>-1</v>
      </c>
      <c r="M1045" s="248" t="s">
        <v>44</v>
      </c>
      <c r="N1045" s="449">
        <f t="shared" ref="N1045" si="213">TRUNC((PRODUCT(F1045:L1045)),2)</f>
        <v>-0.67</v>
      </c>
      <c r="O1045" s="302"/>
      <c r="P1045" s="408"/>
      <c r="Q1045" s="409"/>
      <c r="R1045" s="89"/>
      <c r="S1045" s="302"/>
      <c r="T1045" s="302"/>
      <c r="U1045" s="302"/>
      <c r="V1045" s="302"/>
      <c r="W1045" s="302"/>
      <c r="X1045" s="302"/>
      <c r="Y1045" s="302"/>
      <c r="Z1045" s="302"/>
      <c r="AA1045" s="302"/>
    </row>
    <row r="1046" spans="1:27" s="280" customFormat="1">
      <c r="A1046" s="460"/>
      <c r="B1046" s="13"/>
      <c r="C1046" s="19"/>
      <c r="D1046" s="283" t="s">
        <v>25889</v>
      </c>
      <c r="E1046" s="19"/>
      <c r="F1046" s="290">
        <f>4.18+4.47+5.97+2.19+1.79+2.27-0.9</f>
        <v>19.97</v>
      </c>
      <c r="G1046" s="246" t="s">
        <v>25759</v>
      </c>
      <c r="H1046" s="247"/>
      <c r="I1046" s="248" t="s">
        <v>25759</v>
      </c>
      <c r="J1046" s="246">
        <v>0.3</v>
      </c>
      <c r="K1046" s="248" t="s">
        <v>25759</v>
      </c>
      <c r="L1046" s="246">
        <v>-1</v>
      </c>
      <c r="M1046" s="248" t="s">
        <v>44</v>
      </c>
      <c r="N1046" s="449">
        <f t="shared" si="211"/>
        <v>-5.99</v>
      </c>
      <c r="O1046" s="302"/>
      <c r="P1046" s="408"/>
      <c r="Q1046" s="409"/>
      <c r="R1046" s="89"/>
      <c r="S1046" s="302"/>
      <c r="T1046" s="302"/>
      <c r="U1046" s="302"/>
      <c r="V1046" s="302"/>
      <c r="W1046" s="302"/>
      <c r="X1046" s="302"/>
      <c r="Y1046" s="302"/>
      <c r="Z1046" s="302"/>
      <c r="AA1046" s="302"/>
    </row>
    <row r="1047" spans="1:27" s="299" customFormat="1">
      <c r="A1047" s="460"/>
      <c r="B1047" s="13"/>
      <c r="C1047" s="19"/>
      <c r="D1047" s="283"/>
      <c r="E1047" s="19"/>
      <c r="F1047" s="290">
        <f>2.27+2.27</f>
        <v>4.54</v>
      </c>
      <c r="G1047" s="246" t="s">
        <v>25759</v>
      </c>
      <c r="H1047" s="247"/>
      <c r="I1047" s="248" t="s">
        <v>25759</v>
      </c>
      <c r="J1047" s="246">
        <v>0.3</v>
      </c>
      <c r="K1047" s="248" t="s">
        <v>25759</v>
      </c>
      <c r="L1047" s="246">
        <v>-1</v>
      </c>
      <c r="M1047" s="248" t="s">
        <v>44</v>
      </c>
      <c r="N1047" s="449">
        <f t="shared" ref="N1047" si="214">TRUNC((PRODUCT(F1047:L1047)),2)</f>
        <v>-1.36</v>
      </c>
      <c r="O1047" s="302"/>
      <c r="P1047" s="408"/>
      <c r="Q1047" s="409"/>
      <c r="R1047" s="89"/>
      <c r="S1047" s="302"/>
      <c r="T1047" s="302"/>
      <c r="U1047" s="302"/>
      <c r="V1047" s="302"/>
      <c r="W1047" s="302"/>
      <c r="X1047" s="302"/>
      <c r="Y1047" s="302"/>
      <c r="Z1047" s="302"/>
      <c r="AA1047" s="302"/>
    </row>
    <row r="1048" spans="1:27" s="280" customFormat="1">
      <c r="A1048" s="460"/>
      <c r="B1048" s="13"/>
      <c r="C1048" s="19"/>
      <c r="D1048" s="276" t="s">
        <v>25776</v>
      </c>
      <c r="E1048" s="19"/>
      <c r="F1048" s="169">
        <v>0.8</v>
      </c>
      <c r="G1048" s="216" t="s">
        <v>25759</v>
      </c>
      <c r="H1048" s="231"/>
      <c r="I1048" s="217" t="s">
        <v>25759</v>
      </c>
      <c r="J1048" s="216">
        <v>2.6</v>
      </c>
      <c r="K1048" s="217" t="s">
        <v>25759</v>
      </c>
      <c r="L1048" s="216">
        <v>1</v>
      </c>
      <c r="M1048" s="217" t="s">
        <v>44</v>
      </c>
      <c r="N1048" s="443">
        <f t="shared" si="211"/>
        <v>2.08</v>
      </c>
      <c r="O1048" s="302"/>
      <c r="P1048" s="408"/>
      <c r="Q1048" s="409"/>
      <c r="R1048" s="89"/>
      <c r="S1048" s="302"/>
      <c r="T1048" s="302"/>
      <c r="U1048" s="302"/>
      <c r="V1048" s="302"/>
      <c r="W1048" s="302"/>
      <c r="X1048" s="302"/>
      <c r="Y1048" s="302"/>
      <c r="Z1048" s="302"/>
      <c r="AA1048" s="302"/>
    </row>
    <row r="1049" spans="1:27" s="280" customFormat="1">
      <c r="A1049" s="460"/>
      <c r="B1049" s="13"/>
      <c r="C1049" s="19"/>
      <c r="D1049" s="276"/>
      <c r="E1049" s="19"/>
      <c r="F1049" s="169">
        <v>1.35</v>
      </c>
      <c r="G1049" s="216" t="s">
        <v>25759</v>
      </c>
      <c r="H1049" s="231"/>
      <c r="I1049" s="217" t="s">
        <v>25759</v>
      </c>
      <c r="J1049" s="216">
        <v>2.6</v>
      </c>
      <c r="K1049" s="217" t="s">
        <v>25759</v>
      </c>
      <c r="L1049" s="216">
        <v>1</v>
      </c>
      <c r="M1049" s="217" t="s">
        <v>44</v>
      </c>
      <c r="N1049" s="443">
        <f t="shared" si="211"/>
        <v>3.51</v>
      </c>
      <c r="O1049" s="302"/>
      <c r="P1049" s="408"/>
      <c r="Q1049" s="409"/>
      <c r="R1049" s="89"/>
      <c r="S1049" s="302"/>
      <c r="T1049" s="302"/>
      <c r="U1049" s="302"/>
      <c r="V1049" s="302"/>
      <c r="W1049" s="302"/>
      <c r="X1049" s="302"/>
      <c r="Y1049" s="302"/>
      <c r="Z1049" s="302"/>
      <c r="AA1049" s="302"/>
    </row>
    <row r="1050" spans="1:27" s="280" customFormat="1">
      <c r="A1050" s="460"/>
      <c r="B1050" s="13"/>
      <c r="C1050" s="19"/>
      <c r="D1050" s="276"/>
      <c r="E1050" s="19"/>
      <c r="F1050" s="169">
        <v>2.7</v>
      </c>
      <c r="G1050" s="216" t="s">
        <v>25759</v>
      </c>
      <c r="H1050" s="231"/>
      <c r="I1050" s="217" t="s">
        <v>25759</v>
      </c>
      <c r="J1050" s="216">
        <v>2.6</v>
      </c>
      <c r="K1050" s="217" t="s">
        <v>25759</v>
      </c>
      <c r="L1050" s="216">
        <v>1</v>
      </c>
      <c r="M1050" s="217" t="s">
        <v>44</v>
      </c>
      <c r="N1050" s="443">
        <f t="shared" si="211"/>
        <v>7.02</v>
      </c>
      <c r="O1050" s="302"/>
      <c r="P1050" s="408"/>
      <c r="Q1050" s="409"/>
      <c r="R1050" s="89"/>
      <c r="S1050" s="302"/>
      <c r="T1050" s="302"/>
      <c r="U1050" s="302"/>
      <c r="V1050" s="302"/>
      <c r="W1050" s="302"/>
      <c r="X1050" s="302"/>
      <c r="Y1050" s="302"/>
      <c r="Z1050" s="302"/>
      <c r="AA1050" s="302"/>
    </row>
    <row r="1051" spans="1:27" s="280" customFormat="1">
      <c r="A1051" s="460"/>
      <c r="B1051" s="13"/>
      <c r="C1051" s="19"/>
      <c r="D1051" s="276"/>
      <c r="E1051" s="19"/>
      <c r="F1051" s="169">
        <v>3.12</v>
      </c>
      <c r="G1051" s="216" t="s">
        <v>25759</v>
      </c>
      <c r="H1051" s="231"/>
      <c r="I1051" s="217" t="s">
        <v>25759</v>
      </c>
      <c r="J1051" s="216">
        <v>2.6</v>
      </c>
      <c r="K1051" s="217" t="s">
        <v>25759</v>
      </c>
      <c r="L1051" s="216">
        <v>1</v>
      </c>
      <c r="M1051" s="217" t="s">
        <v>44</v>
      </c>
      <c r="N1051" s="443">
        <f t="shared" si="211"/>
        <v>8.11</v>
      </c>
      <c r="O1051" s="302"/>
      <c r="P1051" s="408"/>
      <c r="Q1051" s="409"/>
      <c r="R1051" s="89"/>
      <c r="S1051" s="302"/>
      <c r="T1051" s="302"/>
      <c r="U1051" s="302"/>
      <c r="V1051" s="302"/>
      <c r="W1051" s="302"/>
      <c r="X1051" s="302"/>
      <c r="Y1051" s="302"/>
      <c r="Z1051" s="302"/>
      <c r="AA1051" s="302"/>
    </row>
    <row r="1052" spans="1:27" s="280" customFormat="1">
      <c r="A1052" s="460"/>
      <c r="B1052" s="13"/>
      <c r="C1052" s="19"/>
      <c r="D1052" s="276"/>
      <c r="E1052" s="19"/>
      <c r="F1052" s="169">
        <v>3.5</v>
      </c>
      <c r="G1052" s="216" t="s">
        <v>25759</v>
      </c>
      <c r="H1052" s="231"/>
      <c r="I1052" s="217" t="s">
        <v>25759</v>
      </c>
      <c r="J1052" s="216">
        <v>2.6</v>
      </c>
      <c r="K1052" s="217" t="s">
        <v>25759</v>
      </c>
      <c r="L1052" s="216">
        <v>1</v>
      </c>
      <c r="M1052" s="217" t="s">
        <v>44</v>
      </c>
      <c r="N1052" s="443">
        <f t="shared" si="211"/>
        <v>9.1</v>
      </c>
      <c r="O1052" s="302"/>
      <c r="P1052" s="408"/>
      <c r="Q1052" s="409"/>
      <c r="R1052" s="89"/>
      <c r="S1052" s="302"/>
      <c r="T1052" s="302"/>
      <c r="U1052" s="302"/>
      <c r="V1052" s="302"/>
      <c r="W1052" s="302"/>
      <c r="X1052" s="302"/>
      <c r="Y1052" s="302"/>
      <c r="Z1052" s="302"/>
      <c r="AA1052" s="302"/>
    </row>
    <row r="1053" spans="1:27" s="280" customFormat="1">
      <c r="A1053" s="460"/>
      <c r="B1053" s="13"/>
      <c r="C1053" s="19"/>
      <c r="D1053" s="276"/>
      <c r="E1053" s="19"/>
      <c r="F1053" s="169">
        <v>4.47</v>
      </c>
      <c r="G1053" s="216" t="s">
        <v>25759</v>
      </c>
      <c r="H1053" s="231"/>
      <c r="I1053" s="217" t="s">
        <v>25759</v>
      </c>
      <c r="J1053" s="216">
        <v>2.6</v>
      </c>
      <c r="K1053" s="217" t="s">
        <v>25759</v>
      </c>
      <c r="L1053" s="216">
        <v>1</v>
      </c>
      <c r="M1053" s="217" t="s">
        <v>44</v>
      </c>
      <c r="N1053" s="443">
        <f t="shared" si="211"/>
        <v>11.62</v>
      </c>
      <c r="O1053" s="302"/>
      <c r="P1053" s="408"/>
      <c r="Q1053" s="409"/>
      <c r="R1053" s="89"/>
      <c r="S1053" s="302"/>
      <c r="T1053" s="302"/>
      <c r="U1053" s="302"/>
      <c r="V1053" s="302"/>
      <c r="W1053" s="302"/>
      <c r="X1053" s="302"/>
      <c r="Y1053" s="302"/>
      <c r="Z1053" s="302"/>
      <c r="AA1053" s="302"/>
    </row>
    <row r="1054" spans="1:27" s="280" customFormat="1">
      <c r="A1054" s="460"/>
      <c r="B1054" s="13"/>
      <c r="C1054" s="19"/>
      <c r="D1054" s="283" t="s">
        <v>25852</v>
      </c>
      <c r="E1054" s="284"/>
      <c r="F1054" s="290">
        <v>0.8</v>
      </c>
      <c r="G1054" s="246" t="s">
        <v>25759</v>
      </c>
      <c r="H1054" s="247"/>
      <c r="I1054" s="248" t="s">
        <v>25759</v>
      </c>
      <c r="J1054" s="246">
        <v>2.1</v>
      </c>
      <c r="K1054" s="248" t="s">
        <v>25759</v>
      </c>
      <c r="L1054" s="246">
        <v>-2</v>
      </c>
      <c r="M1054" s="248" t="s">
        <v>44</v>
      </c>
      <c r="N1054" s="449">
        <f t="shared" ref="N1054" si="215">TRUNC((PRODUCT(F1054:L1054)),2)</f>
        <v>-3.36</v>
      </c>
      <c r="O1054" s="302"/>
      <c r="P1054" s="408"/>
      <c r="Q1054" s="409"/>
      <c r="R1054" s="89"/>
      <c r="S1054" s="302"/>
      <c r="T1054" s="302"/>
      <c r="U1054" s="302"/>
      <c r="V1054" s="302"/>
      <c r="W1054" s="302"/>
      <c r="X1054" s="302"/>
      <c r="Y1054" s="302"/>
      <c r="Z1054" s="302"/>
      <c r="AA1054" s="302"/>
    </row>
    <row r="1055" spans="1:27" s="280" customFormat="1">
      <c r="A1055" s="460"/>
      <c r="B1055" s="13"/>
      <c r="C1055" s="19"/>
      <c r="D1055" s="283"/>
      <c r="E1055" s="284"/>
      <c r="F1055" s="290">
        <v>0.7</v>
      </c>
      <c r="G1055" s="246" t="s">
        <v>25759</v>
      </c>
      <c r="H1055" s="247"/>
      <c r="I1055" s="248" t="s">
        <v>25759</v>
      </c>
      <c r="J1055" s="246">
        <v>2.1</v>
      </c>
      <c r="K1055" s="248" t="s">
        <v>25759</v>
      </c>
      <c r="L1055" s="246">
        <v>-1</v>
      </c>
      <c r="M1055" s="248" t="s">
        <v>44</v>
      </c>
      <c r="N1055" s="449">
        <f t="shared" ref="N1055" si="216">TRUNC((PRODUCT(F1055:L1055)),2)</f>
        <v>-1.47</v>
      </c>
      <c r="O1055" s="302"/>
      <c r="P1055" s="408"/>
      <c r="Q1055" s="409"/>
      <c r="R1055" s="89"/>
      <c r="S1055" s="302"/>
      <c r="T1055" s="302"/>
      <c r="U1055" s="302"/>
      <c r="V1055" s="302"/>
      <c r="W1055" s="302"/>
      <c r="X1055" s="302"/>
      <c r="Y1055" s="302"/>
      <c r="Z1055" s="302"/>
      <c r="AA1055" s="302"/>
    </row>
    <row r="1056" spans="1:27" s="280" customFormat="1">
      <c r="A1056" s="460"/>
      <c r="B1056" s="13"/>
      <c r="C1056" s="19"/>
      <c r="D1056" s="283" t="s">
        <v>25890</v>
      </c>
      <c r="E1056" s="284"/>
      <c r="F1056" s="290">
        <v>0.8</v>
      </c>
      <c r="G1056" s="246" t="s">
        <v>25759</v>
      </c>
      <c r="H1056" s="247"/>
      <c r="I1056" s="248" t="s">
        <v>25759</v>
      </c>
      <c r="J1056" s="246">
        <f>0.55-0.3</f>
        <v>0.25</v>
      </c>
      <c r="K1056" s="248" t="s">
        <v>25759</v>
      </c>
      <c r="L1056" s="246">
        <v>-1</v>
      </c>
      <c r="M1056" s="248" t="s">
        <v>44</v>
      </c>
      <c r="N1056" s="449">
        <f t="shared" ref="N1056" si="217">TRUNC((PRODUCT(F1056:L1056)),2)</f>
        <v>-0.2</v>
      </c>
      <c r="O1056" s="302"/>
      <c r="P1056" s="408"/>
      <c r="Q1056" s="409"/>
      <c r="R1056" s="89"/>
      <c r="S1056" s="302"/>
      <c r="T1056" s="302"/>
      <c r="U1056" s="302"/>
      <c r="V1056" s="302"/>
      <c r="W1056" s="302"/>
      <c r="X1056" s="302"/>
      <c r="Y1056" s="302"/>
      <c r="Z1056" s="302"/>
      <c r="AA1056" s="302"/>
    </row>
    <row r="1057" spans="1:27" s="280" customFormat="1">
      <c r="A1057" s="460"/>
      <c r="B1057" s="13"/>
      <c r="C1057" s="19"/>
      <c r="D1057" s="283" t="s">
        <v>25889</v>
      </c>
      <c r="E1057" s="284"/>
      <c r="F1057" s="290">
        <f>0.8+1.35+2.7+3.12+3.5+4.47-0.8-0.8-0.7-0.8</f>
        <v>12.84</v>
      </c>
      <c r="G1057" s="246" t="s">
        <v>25759</v>
      </c>
      <c r="H1057" s="247"/>
      <c r="I1057" s="248" t="s">
        <v>25759</v>
      </c>
      <c r="J1057" s="246">
        <v>0.3</v>
      </c>
      <c r="K1057" s="248" t="s">
        <v>25759</v>
      </c>
      <c r="L1057" s="246">
        <v>-1</v>
      </c>
      <c r="M1057" s="248" t="s">
        <v>44</v>
      </c>
      <c r="N1057" s="449">
        <f t="shared" ref="N1057" si="218">TRUNC((PRODUCT(F1057:L1057)),2)</f>
        <v>-3.85</v>
      </c>
      <c r="O1057" s="302"/>
      <c r="P1057" s="408"/>
      <c r="Q1057" s="409"/>
      <c r="R1057" s="89"/>
      <c r="S1057" s="302"/>
      <c r="T1057" s="302"/>
      <c r="U1057" s="302"/>
      <c r="V1057" s="302"/>
      <c r="W1057" s="302"/>
      <c r="X1057" s="302"/>
      <c r="Y1057" s="302"/>
      <c r="Z1057" s="302"/>
      <c r="AA1057" s="302"/>
    </row>
    <row r="1058" spans="1:27" s="280" customFormat="1">
      <c r="A1058" s="460"/>
      <c r="B1058" s="13"/>
      <c r="C1058" s="19"/>
      <c r="D1058" s="276" t="s">
        <v>25836</v>
      </c>
      <c r="E1058" s="19"/>
      <c r="F1058" s="169">
        <v>2.5499999999999998</v>
      </c>
      <c r="G1058" s="216" t="s">
        <v>25759</v>
      </c>
      <c r="H1058" s="231"/>
      <c r="I1058" s="217" t="s">
        <v>25759</v>
      </c>
      <c r="J1058" s="216">
        <v>2.6</v>
      </c>
      <c r="K1058" s="217" t="s">
        <v>25759</v>
      </c>
      <c r="L1058" s="216">
        <v>2</v>
      </c>
      <c r="M1058" s="217" t="s">
        <v>44</v>
      </c>
      <c r="N1058" s="443">
        <f t="shared" si="211"/>
        <v>13.26</v>
      </c>
      <c r="O1058" s="302"/>
      <c r="P1058" s="408"/>
      <c r="Q1058" s="409"/>
      <c r="R1058" s="89"/>
      <c r="S1058" s="302"/>
      <c r="T1058" s="302"/>
      <c r="U1058" s="302"/>
      <c r="V1058" s="302"/>
      <c r="W1058" s="302"/>
      <c r="X1058" s="302"/>
      <c r="Y1058" s="302"/>
      <c r="Z1058" s="302"/>
      <c r="AA1058" s="302"/>
    </row>
    <row r="1059" spans="1:27" s="280" customFormat="1">
      <c r="A1059" s="460"/>
      <c r="B1059" s="13"/>
      <c r="C1059" s="19"/>
      <c r="D1059" s="276"/>
      <c r="E1059" s="19"/>
      <c r="F1059" s="169">
        <v>1.2</v>
      </c>
      <c r="G1059" s="216" t="s">
        <v>25759</v>
      </c>
      <c r="H1059" s="231"/>
      <c r="I1059" s="217" t="s">
        <v>25759</v>
      </c>
      <c r="J1059" s="216">
        <v>2.6</v>
      </c>
      <c r="K1059" s="217" t="s">
        <v>25759</v>
      </c>
      <c r="L1059" s="216">
        <v>2</v>
      </c>
      <c r="M1059" s="217" t="s">
        <v>44</v>
      </c>
      <c r="N1059" s="443">
        <f t="shared" si="211"/>
        <v>6.24</v>
      </c>
      <c r="O1059" s="302"/>
      <c r="P1059" s="408"/>
      <c r="Q1059" s="409"/>
      <c r="R1059" s="89"/>
      <c r="S1059" s="302"/>
      <c r="T1059" s="302"/>
      <c r="U1059" s="302"/>
      <c r="V1059" s="302"/>
      <c r="W1059" s="302"/>
      <c r="X1059" s="302"/>
      <c r="Y1059" s="302"/>
      <c r="Z1059" s="302"/>
      <c r="AA1059" s="302"/>
    </row>
    <row r="1060" spans="1:27" s="280" customFormat="1">
      <c r="A1060" s="460"/>
      <c r="B1060" s="13"/>
      <c r="C1060" s="19"/>
      <c r="D1060" s="283" t="s">
        <v>25852</v>
      </c>
      <c r="E1060" s="284"/>
      <c r="F1060" s="290">
        <v>0.7</v>
      </c>
      <c r="G1060" s="246" t="s">
        <v>25759</v>
      </c>
      <c r="H1060" s="247"/>
      <c r="I1060" s="248" t="s">
        <v>25759</v>
      </c>
      <c r="J1060" s="246">
        <v>2.1</v>
      </c>
      <c r="K1060" s="248" t="s">
        <v>25759</v>
      </c>
      <c r="L1060" s="246">
        <v>-1</v>
      </c>
      <c r="M1060" s="248" t="s">
        <v>44</v>
      </c>
      <c r="N1060" s="449">
        <f t="shared" si="211"/>
        <v>-1.47</v>
      </c>
      <c r="O1060" s="302"/>
      <c r="P1060" s="408"/>
      <c r="Q1060" s="409"/>
      <c r="R1060" s="89"/>
      <c r="S1060" s="302"/>
      <c r="T1060" s="302"/>
      <c r="U1060" s="302"/>
      <c r="V1060" s="302"/>
      <c r="W1060" s="302"/>
      <c r="X1060" s="302"/>
      <c r="Y1060" s="302"/>
      <c r="Z1060" s="302"/>
      <c r="AA1060" s="302"/>
    </row>
    <row r="1061" spans="1:27" s="280" customFormat="1">
      <c r="A1061" s="460"/>
      <c r="B1061" s="13"/>
      <c r="C1061" s="19"/>
      <c r="D1061" s="283" t="s">
        <v>25889</v>
      </c>
      <c r="E1061" s="19"/>
      <c r="F1061" s="290">
        <f>2.55+2.55+1.2+1.2-0.7</f>
        <v>6.8</v>
      </c>
      <c r="G1061" s="246" t="s">
        <v>25759</v>
      </c>
      <c r="H1061" s="247"/>
      <c r="I1061" s="248" t="s">
        <v>25759</v>
      </c>
      <c r="J1061" s="246">
        <v>0.3</v>
      </c>
      <c r="K1061" s="248" t="s">
        <v>25759</v>
      </c>
      <c r="L1061" s="246">
        <v>-1</v>
      </c>
      <c r="M1061" s="248" t="s">
        <v>44</v>
      </c>
      <c r="N1061" s="449">
        <f t="shared" ref="N1061:N1065" si="219">TRUNC((PRODUCT(F1061:L1061)),2)</f>
        <v>-2.04</v>
      </c>
      <c r="O1061" s="302"/>
      <c r="P1061" s="408"/>
      <c r="Q1061" s="409"/>
      <c r="R1061" s="89"/>
      <c r="S1061" s="302"/>
      <c r="T1061" s="302"/>
      <c r="U1061" s="302"/>
      <c r="V1061" s="302"/>
      <c r="W1061" s="302"/>
      <c r="X1061" s="302"/>
      <c r="Y1061" s="302"/>
      <c r="Z1061" s="302"/>
      <c r="AA1061" s="302"/>
    </row>
    <row r="1062" spans="1:27" s="280" customFormat="1">
      <c r="A1062" s="460"/>
      <c r="B1062" s="13"/>
      <c r="C1062" s="19"/>
      <c r="D1062" s="276" t="s">
        <v>25857</v>
      </c>
      <c r="E1062" s="19"/>
      <c r="F1062" s="169">
        <v>7</v>
      </c>
      <c r="G1062" s="216" t="s">
        <v>25759</v>
      </c>
      <c r="H1062" s="231"/>
      <c r="I1062" s="217" t="s">
        <v>25759</v>
      </c>
      <c r="J1062" s="216">
        <v>1.35</v>
      </c>
      <c r="K1062" s="217" t="s">
        <v>25759</v>
      </c>
      <c r="L1062" s="216">
        <v>2</v>
      </c>
      <c r="M1062" s="217" t="s">
        <v>44</v>
      </c>
      <c r="N1062" s="443">
        <f t="shared" si="219"/>
        <v>18.899999999999999</v>
      </c>
      <c r="O1062" s="302"/>
      <c r="P1062" s="408"/>
      <c r="Q1062" s="409"/>
      <c r="R1062" s="89"/>
      <c r="S1062" s="302"/>
      <c r="T1062" s="302"/>
      <c r="U1062" s="302"/>
      <c r="V1062" s="302"/>
      <c r="W1062" s="302"/>
      <c r="X1062" s="302"/>
      <c r="Y1062" s="302"/>
      <c r="Z1062" s="302"/>
      <c r="AA1062" s="302"/>
    </row>
    <row r="1063" spans="1:27" s="280" customFormat="1">
      <c r="A1063" s="460"/>
      <c r="B1063" s="13"/>
      <c r="C1063" s="19"/>
      <c r="D1063" s="276"/>
      <c r="E1063" s="19"/>
      <c r="F1063" s="169">
        <v>6</v>
      </c>
      <c r="G1063" s="216" t="s">
        <v>25759</v>
      </c>
      <c r="H1063" s="231"/>
      <c r="I1063" s="217" t="s">
        <v>25759</v>
      </c>
      <c r="J1063" s="216">
        <v>1.35</v>
      </c>
      <c r="K1063" s="217" t="s">
        <v>25759</v>
      </c>
      <c r="L1063" s="216">
        <v>2</v>
      </c>
      <c r="M1063" s="217" t="s">
        <v>44</v>
      </c>
      <c r="N1063" s="443">
        <f t="shared" si="219"/>
        <v>16.2</v>
      </c>
      <c r="O1063" s="302"/>
      <c r="P1063" s="408"/>
      <c r="Q1063" s="409"/>
      <c r="R1063" s="89"/>
      <c r="S1063" s="302"/>
      <c r="T1063" s="302"/>
      <c r="U1063" s="302"/>
      <c r="V1063" s="302"/>
      <c r="W1063" s="302"/>
      <c r="X1063" s="302"/>
      <c r="Y1063" s="302"/>
      <c r="Z1063" s="302"/>
      <c r="AA1063" s="302"/>
    </row>
    <row r="1064" spans="1:27" s="280" customFormat="1">
      <c r="A1064" s="460"/>
      <c r="B1064" s="13"/>
      <c r="C1064" s="19"/>
      <c r="D1064" s="283" t="s">
        <v>25852</v>
      </c>
      <c r="E1064" s="284"/>
      <c r="F1064" s="290">
        <v>0.8</v>
      </c>
      <c r="G1064" s="246" t="s">
        <v>25759</v>
      </c>
      <c r="H1064" s="247"/>
      <c r="I1064" s="248" t="s">
        <v>25759</v>
      </c>
      <c r="J1064" s="246">
        <v>1.35</v>
      </c>
      <c r="K1064" s="248" t="s">
        <v>25759</v>
      </c>
      <c r="L1064" s="246">
        <v>-1</v>
      </c>
      <c r="M1064" s="248" t="s">
        <v>44</v>
      </c>
      <c r="N1064" s="449">
        <f t="shared" si="219"/>
        <v>-1.08</v>
      </c>
      <c r="O1064" s="302"/>
      <c r="P1064" s="408"/>
      <c r="Q1064" s="409"/>
      <c r="R1064" s="89"/>
      <c r="S1064" s="302"/>
      <c r="T1064" s="302"/>
      <c r="U1064" s="302"/>
      <c r="V1064" s="302"/>
      <c r="W1064" s="302"/>
      <c r="X1064" s="302"/>
      <c r="Y1064" s="302"/>
      <c r="Z1064" s="302"/>
      <c r="AA1064" s="302"/>
    </row>
    <row r="1065" spans="1:27" s="280" customFormat="1">
      <c r="A1065" s="460"/>
      <c r="B1065" s="13"/>
      <c r="C1065" s="19"/>
      <c r="D1065" s="283" t="s">
        <v>25853</v>
      </c>
      <c r="E1065" s="19"/>
      <c r="F1065" s="290">
        <v>1.9</v>
      </c>
      <c r="G1065" s="246" t="s">
        <v>25759</v>
      </c>
      <c r="H1065" s="247"/>
      <c r="I1065" s="248" t="s">
        <v>25759</v>
      </c>
      <c r="J1065" s="246">
        <f>0.55-0.3</f>
        <v>0.25</v>
      </c>
      <c r="K1065" s="248" t="s">
        <v>25759</v>
      </c>
      <c r="L1065" s="246">
        <v>-2</v>
      </c>
      <c r="M1065" s="248" t="s">
        <v>44</v>
      </c>
      <c r="N1065" s="449">
        <f t="shared" si="219"/>
        <v>-0.95</v>
      </c>
      <c r="O1065" s="302"/>
      <c r="P1065" s="408"/>
      <c r="Q1065" s="409"/>
      <c r="R1065" s="89"/>
      <c r="S1065" s="302"/>
      <c r="T1065" s="302"/>
      <c r="U1065" s="302"/>
      <c r="V1065" s="302"/>
      <c r="W1065" s="302"/>
      <c r="X1065" s="302"/>
      <c r="Y1065" s="302"/>
      <c r="Z1065" s="302"/>
      <c r="AA1065" s="302"/>
    </row>
    <row r="1066" spans="1:27" s="280" customFormat="1">
      <c r="A1066" s="460"/>
      <c r="B1066" s="13"/>
      <c r="C1066" s="19"/>
      <c r="D1066" s="276" t="s">
        <v>25891</v>
      </c>
      <c r="E1066" s="19"/>
      <c r="F1066" s="169">
        <v>7</v>
      </c>
      <c r="G1066" s="216" t="s">
        <v>25759</v>
      </c>
      <c r="H1066" s="231"/>
      <c r="I1066" s="217" t="s">
        <v>25759</v>
      </c>
      <c r="J1066" s="216">
        <v>1.35</v>
      </c>
      <c r="K1066" s="217" t="s">
        <v>25759</v>
      </c>
      <c r="L1066" s="216">
        <v>2</v>
      </c>
      <c r="M1066" s="217" t="s">
        <v>44</v>
      </c>
      <c r="N1066" s="443">
        <f t="shared" ref="N1066:N1069" si="220">TRUNC((PRODUCT(F1066:L1066)),2)</f>
        <v>18.899999999999999</v>
      </c>
      <c r="O1066" s="302"/>
      <c r="P1066" s="408"/>
      <c r="Q1066" s="409"/>
      <c r="R1066" s="89"/>
      <c r="S1066" s="302"/>
      <c r="T1066" s="302"/>
      <c r="U1066" s="302"/>
      <c r="V1066" s="302"/>
      <c r="W1066" s="302"/>
      <c r="X1066" s="302"/>
      <c r="Y1066" s="302"/>
      <c r="Z1066" s="302"/>
      <c r="AA1066" s="302"/>
    </row>
    <row r="1067" spans="1:27" s="280" customFormat="1">
      <c r="A1067" s="460"/>
      <c r="B1067" s="13"/>
      <c r="C1067" s="19"/>
      <c r="D1067" s="276"/>
      <c r="E1067" s="19"/>
      <c r="F1067" s="169">
        <v>6</v>
      </c>
      <c r="G1067" s="216" t="s">
        <v>25759</v>
      </c>
      <c r="H1067" s="231"/>
      <c r="I1067" s="217" t="s">
        <v>25759</v>
      </c>
      <c r="J1067" s="216">
        <v>1.35</v>
      </c>
      <c r="K1067" s="217" t="s">
        <v>25759</v>
      </c>
      <c r="L1067" s="216">
        <v>2</v>
      </c>
      <c r="M1067" s="217" t="s">
        <v>44</v>
      </c>
      <c r="N1067" s="443">
        <f t="shared" si="220"/>
        <v>16.2</v>
      </c>
      <c r="O1067" s="302"/>
      <c r="P1067" s="408"/>
      <c r="Q1067" s="409"/>
      <c r="R1067" s="89"/>
      <c r="S1067" s="302"/>
      <c r="T1067" s="302"/>
      <c r="U1067" s="302"/>
      <c r="V1067" s="302"/>
      <c r="W1067" s="302"/>
      <c r="X1067" s="302"/>
      <c r="Y1067" s="302"/>
      <c r="Z1067" s="302"/>
      <c r="AA1067" s="302"/>
    </row>
    <row r="1068" spans="1:27" s="280" customFormat="1">
      <c r="A1068" s="460"/>
      <c r="B1068" s="13"/>
      <c r="C1068" s="19"/>
      <c r="D1068" s="283" t="s">
        <v>25852</v>
      </c>
      <c r="E1068" s="284"/>
      <c r="F1068" s="290">
        <v>0.8</v>
      </c>
      <c r="G1068" s="246" t="s">
        <v>25759</v>
      </c>
      <c r="H1068" s="247"/>
      <c r="I1068" s="248" t="s">
        <v>25759</v>
      </c>
      <c r="J1068" s="246">
        <v>1.35</v>
      </c>
      <c r="K1068" s="248" t="s">
        <v>25759</v>
      </c>
      <c r="L1068" s="246">
        <v>-1</v>
      </c>
      <c r="M1068" s="248" t="s">
        <v>44</v>
      </c>
      <c r="N1068" s="449">
        <f t="shared" si="220"/>
        <v>-1.08</v>
      </c>
      <c r="O1068" s="302"/>
      <c r="P1068" s="408"/>
      <c r="Q1068" s="409"/>
      <c r="R1068" s="89"/>
      <c r="S1068" s="302"/>
      <c r="T1068" s="302"/>
      <c r="U1068" s="302"/>
      <c r="V1068" s="302"/>
      <c r="W1068" s="302"/>
      <c r="X1068" s="302"/>
      <c r="Y1068" s="302"/>
      <c r="Z1068" s="302"/>
      <c r="AA1068" s="302"/>
    </row>
    <row r="1069" spans="1:27" s="280" customFormat="1">
      <c r="A1069" s="460"/>
      <c r="B1069" s="13"/>
      <c r="C1069" s="19"/>
      <c r="D1069" s="283" t="s">
        <v>25853</v>
      </c>
      <c r="E1069" s="19"/>
      <c r="F1069" s="290">
        <v>1.9</v>
      </c>
      <c r="G1069" s="246" t="s">
        <v>25759</v>
      </c>
      <c r="H1069" s="247"/>
      <c r="I1069" s="248" t="s">
        <v>25759</v>
      </c>
      <c r="J1069" s="246">
        <f>0.55-0.3</f>
        <v>0.25</v>
      </c>
      <c r="K1069" s="248" t="s">
        <v>25759</v>
      </c>
      <c r="L1069" s="246">
        <v>-2</v>
      </c>
      <c r="M1069" s="248" t="s">
        <v>44</v>
      </c>
      <c r="N1069" s="449">
        <f t="shared" si="220"/>
        <v>-0.95</v>
      </c>
      <c r="O1069" s="302"/>
      <c r="P1069" s="408"/>
      <c r="Q1069" s="409"/>
      <c r="R1069" s="89"/>
      <c r="S1069" s="302"/>
      <c r="T1069" s="302"/>
      <c r="U1069" s="302"/>
      <c r="V1069" s="302"/>
      <c r="W1069" s="302"/>
      <c r="X1069" s="302"/>
      <c r="Y1069" s="302"/>
      <c r="Z1069" s="302"/>
      <c r="AA1069" s="302"/>
    </row>
    <row r="1070" spans="1:27" s="280" customFormat="1">
      <c r="A1070" s="460"/>
      <c r="B1070" s="13"/>
      <c r="C1070" s="19"/>
      <c r="D1070" s="276" t="s">
        <v>25892</v>
      </c>
      <c r="E1070" s="19"/>
      <c r="F1070" s="169">
        <v>6.88</v>
      </c>
      <c r="G1070" s="216" t="s">
        <v>25759</v>
      </c>
      <c r="H1070" s="231"/>
      <c r="I1070" s="217" t="s">
        <v>25759</v>
      </c>
      <c r="J1070" s="216">
        <v>1.35</v>
      </c>
      <c r="K1070" s="217" t="s">
        <v>25759</v>
      </c>
      <c r="L1070" s="216">
        <v>2</v>
      </c>
      <c r="M1070" s="217" t="s">
        <v>44</v>
      </c>
      <c r="N1070" s="443">
        <f t="shared" ref="N1070:N1073" si="221">TRUNC((PRODUCT(F1070:L1070)),2)</f>
        <v>18.57</v>
      </c>
      <c r="O1070" s="302"/>
      <c r="P1070" s="408"/>
      <c r="Q1070" s="409"/>
      <c r="R1070" s="89"/>
      <c r="S1070" s="302"/>
      <c r="T1070" s="302"/>
      <c r="U1070" s="302"/>
      <c r="V1070" s="302"/>
      <c r="W1070" s="302"/>
      <c r="X1070" s="302"/>
      <c r="Y1070" s="302"/>
      <c r="Z1070" s="302"/>
      <c r="AA1070" s="302"/>
    </row>
    <row r="1071" spans="1:27" s="280" customFormat="1">
      <c r="A1071" s="460"/>
      <c r="B1071" s="13"/>
      <c r="C1071" s="19"/>
      <c r="D1071" s="276"/>
      <c r="E1071" s="19"/>
      <c r="F1071" s="169">
        <v>6</v>
      </c>
      <c r="G1071" s="216" t="s">
        <v>25759</v>
      </c>
      <c r="H1071" s="231"/>
      <c r="I1071" s="217" t="s">
        <v>25759</v>
      </c>
      <c r="J1071" s="216">
        <v>1.35</v>
      </c>
      <c r="K1071" s="217" t="s">
        <v>25759</v>
      </c>
      <c r="L1071" s="216">
        <v>2</v>
      </c>
      <c r="M1071" s="217" t="s">
        <v>44</v>
      </c>
      <c r="N1071" s="443">
        <f t="shared" si="221"/>
        <v>16.2</v>
      </c>
      <c r="O1071" s="302"/>
      <c r="P1071" s="408"/>
      <c r="Q1071" s="409"/>
      <c r="R1071" s="89"/>
      <c r="S1071" s="302"/>
      <c r="T1071" s="302"/>
      <c r="U1071" s="302"/>
      <c r="V1071" s="302"/>
      <c r="W1071" s="302"/>
      <c r="X1071" s="302"/>
      <c r="Y1071" s="302"/>
      <c r="Z1071" s="302"/>
      <c r="AA1071" s="302"/>
    </row>
    <row r="1072" spans="1:27" s="280" customFormat="1">
      <c r="A1072" s="460"/>
      <c r="B1072" s="13"/>
      <c r="C1072" s="19"/>
      <c r="D1072" s="283" t="s">
        <v>25852</v>
      </c>
      <c r="E1072" s="284"/>
      <c r="F1072" s="290">
        <v>0.8</v>
      </c>
      <c r="G1072" s="246" t="s">
        <v>25759</v>
      </c>
      <c r="H1072" s="247"/>
      <c r="I1072" s="248" t="s">
        <v>25759</v>
      </c>
      <c r="J1072" s="246">
        <v>1.35</v>
      </c>
      <c r="K1072" s="248" t="s">
        <v>25759</v>
      </c>
      <c r="L1072" s="246">
        <v>-1</v>
      </c>
      <c r="M1072" s="248" t="s">
        <v>44</v>
      </c>
      <c r="N1072" s="449">
        <f t="shared" si="221"/>
        <v>-1.08</v>
      </c>
      <c r="O1072" s="302"/>
      <c r="P1072" s="408"/>
      <c r="Q1072" s="409"/>
      <c r="R1072" s="89"/>
      <c r="S1072" s="302"/>
      <c r="T1072" s="302"/>
      <c r="U1072" s="302"/>
      <c r="V1072" s="302"/>
      <c r="W1072" s="302"/>
      <c r="X1072" s="302"/>
      <c r="Y1072" s="302"/>
      <c r="Z1072" s="302"/>
      <c r="AA1072" s="302"/>
    </row>
    <row r="1073" spans="1:27" s="280" customFormat="1">
      <c r="A1073" s="460"/>
      <c r="B1073" s="13"/>
      <c r="C1073" s="19"/>
      <c r="D1073" s="283" t="s">
        <v>25853</v>
      </c>
      <c r="E1073" s="19"/>
      <c r="F1073" s="290">
        <v>1.9</v>
      </c>
      <c r="G1073" s="246" t="s">
        <v>25759</v>
      </c>
      <c r="H1073" s="247"/>
      <c r="I1073" s="248" t="s">
        <v>25759</v>
      </c>
      <c r="J1073" s="246">
        <f>0.55-0.3</f>
        <v>0.25</v>
      </c>
      <c r="K1073" s="248" t="s">
        <v>25759</v>
      </c>
      <c r="L1073" s="246">
        <v>-2</v>
      </c>
      <c r="M1073" s="248" t="s">
        <v>44</v>
      </c>
      <c r="N1073" s="449">
        <f t="shared" si="221"/>
        <v>-0.95</v>
      </c>
      <c r="O1073" s="302"/>
      <c r="P1073" s="408"/>
      <c r="Q1073" s="409"/>
      <c r="R1073" s="89"/>
      <c r="S1073" s="302"/>
      <c r="T1073" s="302"/>
      <c r="U1073" s="302"/>
      <c r="V1073" s="302"/>
      <c r="W1073" s="302"/>
      <c r="X1073" s="302"/>
      <c r="Y1073" s="302"/>
      <c r="Z1073" s="302"/>
      <c r="AA1073" s="302"/>
    </row>
    <row r="1074" spans="1:27" s="280" customFormat="1">
      <c r="A1074" s="460"/>
      <c r="B1074" s="13"/>
      <c r="C1074" s="19"/>
      <c r="D1074" s="276" t="s">
        <v>25893</v>
      </c>
      <c r="E1074" s="19"/>
      <c r="F1074" s="169">
        <v>4.3</v>
      </c>
      <c r="G1074" s="216" t="s">
        <v>25759</v>
      </c>
      <c r="H1074" s="231"/>
      <c r="I1074" s="217" t="s">
        <v>25759</v>
      </c>
      <c r="J1074" s="216">
        <v>1.35</v>
      </c>
      <c r="K1074" s="217" t="s">
        <v>25759</v>
      </c>
      <c r="L1074" s="216">
        <v>2</v>
      </c>
      <c r="M1074" s="217" t="s">
        <v>44</v>
      </c>
      <c r="N1074" s="443">
        <f t="shared" ref="N1074:N1077" si="222">TRUNC((PRODUCT(F1074:L1074)),2)</f>
        <v>11.61</v>
      </c>
      <c r="O1074" s="302"/>
      <c r="P1074" s="408"/>
      <c r="Q1074" s="409"/>
      <c r="R1074" s="89"/>
      <c r="S1074" s="302"/>
      <c r="T1074" s="302"/>
      <c r="U1074" s="302"/>
      <c r="V1074" s="302"/>
      <c r="W1074" s="302"/>
      <c r="X1074" s="302"/>
      <c r="Y1074" s="302"/>
      <c r="Z1074" s="302"/>
      <c r="AA1074" s="302"/>
    </row>
    <row r="1075" spans="1:27" s="280" customFormat="1">
      <c r="A1075" s="460"/>
      <c r="B1075" s="13"/>
      <c r="C1075" s="19"/>
      <c r="D1075" s="276"/>
      <c r="E1075" s="19"/>
      <c r="F1075" s="169">
        <v>6.62</v>
      </c>
      <c r="G1075" s="216" t="s">
        <v>25759</v>
      </c>
      <c r="H1075" s="231"/>
      <c r="I1075" s="217" t="s">
        <v>25759</v>
      </c>
      <c r="J1075" s="216">
        <v>1.35</v>
      </c>
      <c r="K1075" s="217" t="s">
        <v>25759</v>
      </c>
      <c r="L1075" s="216">
        <v>2</v>
      </c>
      <c r="M1075" s="217" t="s">
        <v>44</v>
      </c>
      <c r="N1075" s="443">
        <f t="shared" si="222"/>
        <v>17.87</v>
      </c>
      <c r="O1075" s="302"/>
      <c r="P1075" s="408"/>
      <c r="Q1075" s="409"/>
      <c r="R1075" s="89"/>
      <c r="S1075" s="302"/>
      <c r="T1075" s="302"/>
      <c r="U1075" s="302"/>
      <c r="V1075" s="302"/>
      <c r="W1075" s="302"/>
      <c r="X1075" s="302"/>
      <c r="Y1075" s="302"/>
      <c r="Z1075" s="302"/>
      <c r="AA1075" s="302"/>
    </row>
    <row r="1076" spans="1:27" s="280" customFormat="1">
      <c r="A1076" s="460"/>
      <c r="B1076" s="13"/>
      <c r="C1076" s="19"/>
      <c r="D1076" s="283" t="s">
        <v>25852</v>
      </c>
      <c r="E1076" s="284"/>
      <c r="F1076" s="290">
        <v>0.8</v>
      </c>
      <c r="G1076" s="246" t="s">
        <v>25759</v>
      </c>
      <c r="H1076" s="247"/>
      <c r="I1076" s="248" t="s">
        <v>25759</v>
      </c>
      <c r="J1076" s="246">
        <v>1.35</v>
      </c>
      <c r="K1076" s="248" t="s">
        <v>25759</v>
      </c>
      <c r="L1076" s="246">
        <v>-1</v>
      </c>
      <c r="M1076" s="248" t="s">
        <v>44</v>
      </c>
      <c r="N1076" s="449">
        <f t="shared" si="222"/>
        <v>-1.08</v>
      </c>
      <c r="O1076" s="302"/>
      <c r="P1076" s="408"/>
      <c r="Q1076" s="409"/>
      <c r="R1076" s="89"/>
      <c r="S1076" s="302"/>
      <c r="T1076" s="302"/>
      <c r="U1076" s="302"/>
      <c r="V1076" s="302"/>
      <c r="W1076" s="302"/>
      <c r="X1076" s="302"/>
      <c r="Y1076" s="302"/>
      <c r="Z1076" s="302"/>
      <c r="AA1076" s="302"/>
    </row>
    <row r="1077" spans="1:27" s="280" customFormat="1">
      <c r="A1077" s="460"/>
      <c r="B1077" s="13"/>
      <c r="C1077" s="19"/>
      <c r="D1077" s="283" t="s">
        <v>25853</v>
      </c>
      <c r="E1077" s="19"/>
      <c r="F1077" s="290">
        <v>0.95</v>
      </c>
      <c r="G1077" s="246" t="s">
        <v>25759</v>
      </c>
      <c r="H1077" s="247"/>
      <c r="I1077" s="248" t="s">
        <v>25759</v>
      </c>
      <c r="J1077" s="246">
        <f>0.55-0.3</f>
        <v>0.25</v>
      </c>
      <c r="K1077" s="248" t="s">
        <v>25759</v>
      </c>
      <c r="L1077" s="246">
        <v>-2</v>
      </c>
      <c r="M1077" s="248" t="s">
        <v>44</v>
      </c>
      <c r="N1077" s="449">
        <f t="shared" si="222"/>
        <v>-0.47</v>
      </c>
      <c r="O1077" s="302"/>
      <c r="P1077" s="408"/>
      <c r="Q1077" s="409"/>
      <c r="R1077" s="89"/>
      <c r="S1077" s="302"/>
      <c r="T1077" s="302"/>
      <c r="U1077" s="302"/>
      <c r="V1077" s="302"/>
      <c r="W1077" s="302"/>
      <c r="X1077" s="302"/>
      <c r="Y1077" s="302"/>
      <c r="Z1077" s="302"/>
      <c r="AA1077" s="302"/>
    </row>
    <row r="1078" spans="1:27" s="280" customFormat="1">
      <c r="A1078" s="460"/>
      <c r="B1078" s="13"/>
      <c r="C1078" s="19"/>
      <c r="D1078" s="276" t="s">
        <v>25838</v>
      </c>
      <c r="E1078" s="19"/>
      <c r="F1078" s="169">
        <v>2.15</v>
      </c>
      <c r="G1078" s="216" t="s">
        <v>25759</v>
      </c>
      <c r="H1078" s="231"/>
      <c r="I1078" s="217" t="s">
        <v>25759</v>
      </c>
      <c r="J1078" s="216">
        <v>1.35</v>
      </c>
      <c r="K1078" s="217" t="s">
        <v>25759</v>
      </c>
      <c r="L1078" s="216">
        <v>2</v>
      </c>
      <c r="M1078" s="217" t="s">
        <v>44</v>
      </c>
      <c r="N1078" s="443">
        <f t="shared" ref="N1078:N1080" si="223">TRUNC((PRODUCT(F1078:L1078)),2)</f>
        <v>5.8</v>
      </c>
      <c r="O1078" s="302"/>
      <c r="P1078" s="408"/>
      <c r="Q1078" s="409"/>
      <c r="R1078" s="89"/>
      <c r="S1078" s="302"/>
      <c r="T1078" s="302"/>
      <c r="U1078" s="302"/>
      <c r="V1078" s="302"/>
      <c r="W1078" s="302"/>
      <c r="X1078" s="302"/>
      <c r="Y1078" s="302"/>
      <c r="Z1078" s="302"/>
      <c r="AA1078" s="302"/>
    </row>
    <row r="1079" spans="1:27" s="280" customFormat="1">
      <c r="A1079" s="460"/>
      <c r="B1079" s="13"/>
      <c r="C1079" s="19"/>
      <c r="D1079" s="276"/>
      <c r="E1079" s="19"/>
      <c r="F1079" s="169">
        <v>1.7</v>
      </c>
      <c r="G1079" s="216" t="s">
        <v>25759</v>
      </c>
      <c r="H1079" s="231"/>
      <c r="I1079" s="217" t="s">
        <v>25759</v>
      </c>
      <c r="J1079" s="216">
        <v>1.35</v>
      </c>
      <c r="K1079" s="217" t="s">
        <v>25759</v>
      </c>
      <c r="L1079" s="216">
        <v>2</v>
      </c>
      <c r="M1079" s="217" t="s">
        <v>44</v>
      </c>
      <c r="N1079" s="443">
        <f t="shared" si="223"/>
        <v>4.59</v>
      </c>
      <c r="O1079" s="302"/>
      <c r="P1079" s="408"/>
      <c r="Q1079" s="409"/>
      <c r="R1079" s="89"/>
      <c r="S1079" s="302"/>
      <c r="T1079" s="302"/>
      <c r="U1079" s="302"/>
      <c r="V1079" s="302"/>
      <c r="W1079" s="302"/>
      <c r="X1079" s="302"/>
      <c r="Y1079" s="302"/>
      <c r="Z1079" s="302"/>
      <c r="AA1079" s="302"/>
    </row>
    <row r="1080" spans="1:27" s="280" customFormat="1">
      <c r="A1080" s="460"/>
      <c r="B1080" s="13"/>
      <c r="C1080" s="19"/>
      <c r="D1080" s="283" t="s">
        <v>25852</v>
      </c>
      <c r="E1080" s="284"/>
      <c r="F1080" s="290">
        <v>0.8</v>
      </c>
      <c r="G1080" s="246" t="s">
        <v>25759</v>
      </c>
      <c r="H1080" s="247"/>
      <c r="I1080" s="248" t="s">
        <v>25759</v>
      </c>
      <c r="J1080" s="246">
        <v>1.35</v>
      </c>
      <c r="K1080" s="248" t="s">
        <v>25759</v>
      </c>
      <c r="L1080" s="246">
        <v>-1</v>
      </c>
      <c r="M1080" s="248" t="s">
        <v>44</v>
      </c>
      <c r="N1080" s="449">
        <f t="shared" si="223"/>
        <v>-1.08</v>
      </c>
      <c r="O1080" s="302"/>
      <c r="P1080" s="408"/>
      <c r="Q1080" s="409"/>
      <c r="R1080" s="89"/>
      <c r="S1080" s="302"/>
      <c r="T1080" s="302"/>
      <c r="U1080" s="302"/>
      <c r="V1080" s="302"/>
      <c r="W1080" s="302"/>
      <c r="X1080" s="302"/>
      <c r="Y1080" s="302"/>
      <c r="Z1080" s="302"/>
      <c r="AA1080" s="302"/>
    </row>
    <row r="1081" spans="1:27" s="280" customFormat="1">
      <c r="A1081" s="460"/>
      <c r="B1081" s="13"/>
      <c r="C1081" s="19"/>
      <c r="D1081" s="276" t="s">
        <v>25839</v>
      </c>
      <c r="E1081" s="19"/>
      <c r="F1081" s="169">
        <v>3.2</v>
      </c>
      <c r="G1081" s="216" t="s">
        <v>25759</v>
      </c>
      <c r="H1081" s="231"/>
      <c r="I1081" s="217" t="s">
        <v>25759</v>
      </c>
      <c r="J1081" s="216">
        <v>1.35</v>
      </c>
      <c r="K1081" s="217" t="s">
        <v>25759</v>
      </c>
      <c r="L1081" s="216">
        <v>2</v>
      </c>
      <c r="M1081" s="217" t="s">
        <v>44</v>
      </c>
      <c r="N1081" s="443">
        <f t="shared" ref="N1081:N1086" si="224">TRUNC((PRODUCT(F1081:L1081)),2)</f>
        <v>8.64</v>
      </c>
      <c r="O1081" s="302"/>
      <c r="P1081" s="408"/>
      <c r="Q1081" s="409"/>
      <c r="R1081" s="89"/>
      <c r="S1081" s="302"/>
      <c r="T1081" s="302"/>
      <c r="U1081" s="302"/>
      <c r="V1081" s="302"/>
      <c r="W1081" s="302"/>
      <c r="X1081" s="302"/>
      <c r="Y1081" s="302"/>
      <c r="Z1081" s="302"/>
      <c r="AA1081" s="302"/>
    </row>
    <row r="1082" spans="1:27" s="280" customFormat="1">
      <c r="A1082" s="460"/>
      <c r="B1082" s="13"/>
      <c r="C1082" s="19"/>
      <c r="D1082" s="276"/>
      <c r="E1082" s="19"/>
      <c r="F1082" s="169">
        <v>4.5599999999999996</v>
      </c>
      <c r="G1082" s="216" t="s">
        <v>25759</v>
      </c>
      <c r="H1082" s="231"/>
      <c r="I1082" s="217" t="s">
        <v>25759</v>
      </c>
      <c r="J1082" s="216">
        <v>1.35</v>
      </c>
      <c r="K1082" s="217" t="s">
        <v>25759</v>
      </c>
      <c r="L1082" s="216">
        <v>2</v>
      </c>
      <c r="M1082" s="217" t="s">
        <v>44</v>
      </c>
      <c r="N1082" s="443">
        <f t="shared" si="224"/>
        <v>12.31</v>
      </c>
      <c r="O1082" s="302"/>
      <c r="P1082" s="408"/>
      <c r="Q1082" s="409"/>
      <c r="R1082" s="89"/>
      <c r="S1082" s="302"/>
      <c r="T1082" s="302"/>
      <c r="U1082" s="302"/>
      <c r="V1082" s="302"/>
      <c r="W1082" s="302"/>
      <c r="X1082" s="302"/>
      <c r="Y1082" s="302"/>
      <c r="Z1082" s="302"/>
      <c r="AA1082" s="302"/>
    </row>
    <row r="1083" spans="1:27" s="280" customFormat="1">
      <c r="A1083" s="460"/>
      <c r="B1083" s="13"/>
      <c r="C1083" s="19"/>
      <c r="D1083" s="283" t="s">
        <v>25852</v>
      </c>
      <c r="E1083" s="284"/>
      <c r="F1083" s="290">
        <v>0.9</v>
      </c>
      <c r="G1083" s="246" t="s">
        <v>25759</v>
      </c>
      <c r="H1083" s="247"/>
      <c r="I1083" s="248" t="s">
        <v>25759</v>
      </c>
      <c r="J1083" s="246">
        <v>1.35</v>
      </c>
      <c r="K1083" s="248" t="s">
        <v>25759</v>
      </c>
      <c r="L1083" s="246">
        <v>-2</v>
      </c>
      <c r="M1083" s="248" t="s">
        <v>44</v>
      </c>
      <c r="N1083" s="449">
        <f t="shared" si="224"/>
        <v>-2.4300000000000002</v>
      </c>
      <c r="O1083" s="302"/>
      <c r="P1083" s="408"/>
      <c r="Q1083" s="409"/>
      <c r="R1083" s="89"/>
      <c r="S1083" s="302"/>
      <c r="T1083" s="302"/>
      <c r="U1083" s="302"/>
      <c r="V1083" s="302"/>
      <c r="W1083" s="302"/>
      <c r="X1083" s="302"/>
      <c r="Y1083" s="302"/>
      <c r="Z1083" s="302"/>
      <c r="AA1083" s="302"/>
    </row>
    <row r="1084" spans="1:27" s="280" customFormat="1">
      <c r="A1084" s="460"/>
      <c r="B1084" s="13"/>
      <c r="C1084" s="19"/>
      <c r="D1084" s="283" t="s">
        <v>25853</v>
      </c>
      <c r="E1084" s="284"/>
      <c r="F1084" s="290">
        <v>0.95</v>
      </c>
      <c r="G1084" s="246" t="s">
        <v>25759</v>
      </c>
      <c r="H1084" s="247"/>
      <c r="I1084" s="248" t="s">
        <v>25759</v>
      </c>
      <c r="J1084" s="246">
        <f>0.55-0.3</f>
        <v>0.25</v>
      </c>
      <c r="K1084" s="248" t="s">
        <v>25759</v>
      </c>
      <c r="L1084" s="246">
        <v>-1</v>
      </c>
      <c r="M1084" s="248" t="s">
        <v>44</v>
      </c>
      <c r="N1084" s="449">
        <f t="shared" si="224"/>
        <v>-0.23</v>
      </c>
      <c r="O1084" s="302"/>
      <c r="P1084" s="408"/>
      <c r="Q1084" s="409"/>
      <c r="R1084" s="89"/>
      <c r="S1084" s="302"/>
      <c r="T1084" s="302"/>
      <c r="U1084" s="302"/>
      <c r="V1084" s="302"/>
      <c r="W1084" s="302"/>
      <c r="X1084" s="302"/>
      <c r="Y1084" s="302"/>
      <c r="Z1084" s="302"/>
      <c r="AA1084" s="302"/>
    </row>
    <row r="1085" spans="1:27" s="280" customFormat="1">
      <c r="A1085" s="460"/>
      <c r="B1085" s="13"/>
      <c r="C1085" s="19"/>
      <c r="D1085" s="283"/>
      <c r="E1085" s="284"/>
      <c r="F1085" s="290">
        <v>0.65</v>
      </c>
      <c r="G1085" s="246" t="s">
        <v>25759</v>
      </c>
      <c r="H1085" s="247"/>
      <c r="I1085" s="248" t="s">
        <v>25759</v>
      </c>
      <c r="J1085" s="246">
        <f>0.55-0.3</f>
        <v>0.25</v>
      </c>
      <c r="K1085" s="248" t="s">
        <v>25759</v>
      </c>
      <c r="L1085" s="246">
        <v>-1</v>
      </c>
      <c r="M1085" s="248" t="s">
        <v>44</v>
      </c>
      <c r="N1085" s="449">
        <f t="shared" si="224"/>
        <v>-0.16</v>
      </c>
      <c r="O1085" s="302"/>
      <c r="P1085" s="408"/>
      <c r="Q1085" s="409"/>
      <c r="R1085" s="89"/>
      <c r="S1085" s="302"/>
      <c r="T1085" s="302"/>
      <c r="U1085" s="302"/>
      <c r="V1085" s="302"/>
      <c r="W1085" s="302"/>
      <c r="X1085" s="302"/>
      <c r="Y1085" s="302"/>
      <c r="Z1085" s="302"/>
      <c r="AA1085" s="302"/>
    </row>
    <row r="1086" spans="1:27" s="280" customFormat="1">
      <c r="A1086" s="460"/>
      <c r="B1086" s="13"/>
      <c r="C1086" s="19"/>
      <c r="D1086" s="276" t="s">
        <v>25765</v>
      </c>
      <c r="E1086" s="19"/>
      <c r="F1086" s="169">
        <f>11.68</f>
        <v>11.68</v>
      </c>
      <c r="G1086" s="216" t="s">
        <v>25759</v>
      </c>
      <c r="H1086" s="231"/>
      <c r="I1086" s="217" t="s">
        <v>25759</v>
      </c>
      <c r="J1086" s="216">
        <v>1.35</v>
      </c>
      <c r="K1086" s="217" t="s">
        <v>25759</v>
      </c>
      <c r="L1086" s="216">
        <v>1</v>
      </c>
      <c r="M1086" s="217" t="s">
        <v>44</v>
      </c>
      <c r="N1086" s="443">
        <f t="shared" si="224"/>
        <v>15.76</v>
      </c>
      <c r="O1086" s="302"/>
      <c r="P1086" s="408"/>
      <c r="Q1086" s="409"/>
      <c r="R1086" s="89"/>
      <c r="S1086" s="302"/>
      <c r="T1086" s="302"/>
      <c r="U1086" s="302"/>
      <c r="V1086" s="302"/>
      <c r="W1086" s="302"/>
      <c r="X1086" s="302"/>
      <c r="Y1086" s="302"/>
      <c r="Z1086" s="302"/>
      <c r="AA1086" s="302"/>
    </row>
    <row r="1087" spans="1:27" s="280" customFormat="1">
      <c r="A1087" s="460"/>
      <c r="B1087" s="13"/>
      <c r="C1087" s="19"/>
      <c r="D1087" s="283" t="s">
        <v>25853</v>
      </c>
      <c r="E1087" s="19"/>
      <c r="F1087" s="290">
        <v>1.9</v>
      </c>
      <c r="G1087" s="246" t="s">
        <v>25759</v>
      </c>
      <c r="H1087" s="247"/>
      <c r="I1087" s="248" t="s">
        <v>25759</v>
      </c>
      <c r="J1087" s="246">
        <f>0.55-0.3</f>
        <v>0.25</v>
      </c>
      <c r="K1087" s="248" t="s">
        <v>25759</v>
      </c>
      <c r="L1087" s="246">
        <v>-1</v>
      </c>
      <c r="M1087" s="248" t="s">
        <v>44</v>
      </c>
      <c r="N1087" s="449">
        <f t="shared" ref="N1087:N1097" si="225">TRUNC((PRODUCT(F1087:L1087)),2)</f>
        <v>-0.47</v>
      </c>
      <c r="O1087" s="302"/>
      <c r="P1087" s="408"/>
      <c r="Q1087" s="409"/>
      <c r="R1087" s="89"/>
      <c r="S1087" s="302"/>
      <c r="T1087" s="302"/>
      <c r="U1087" s="302"/>
      <c r="V1087" s="302"/>
      <c r="W1087" s="302"/>
      <c r="X1087" s="302"/>
      <c r="Y1087" s="302"/>
      <c r="Z1087" s="302"/>
      <c r="AA1087" s="302"/>
    </row>
    <row r="1088" spans="1:27" s="280" customFormat="1">
      <c r="A1088" s="460"/>
      <c r="B1088" s="13"/>
      <c r="C1088" s="19"/>
      <c r="D1088" s="288" t="s">
        <v>25915</v>
      </c>
      <c r="E1088" s="289"/>
      <c r="F1088" s="291">
        <v>7.05</v>
      </c>
      <c r="G1088" s="216" t="s">
        <v>25759</v>
      </c>
      <c r="H1088" s="231"/>
      <c r="I1088" s="216" t="s">
        <v>25759</v>
      </c>
      <c r="J1088" s="216">
        <v>2.6</v>
      </c>
      <c r="K1088" s="216" t="s">
        <v>25759</v>
      </c>
      <c r="L1088" s="216">
        <v>2</v>
      </c>
      <c r="M1088" s="217" t="s">
        <v>44</v>
      </c>
      <c r="N1088" s="443">
        <f t="shared" ref="N1088:N1091" si="226">TRUNC((PRODUCT(F1088:L1088)),2)</f>
        <v>36.659999999999997</v>
      </c>
      <c r="O1088" s="302"/>
      <c r="P1088" s="408"/>
      <c r="Q1088" s="409"/>
      <c r="R1088" s="89"/>
      <c r="S1088" s="302"/>
      <c r="T1088" s="302"/>
      <c r="U1088" s="302"/>
      <c r="V1088" s="302"/>
      <c r="W1088" s="302"/>
      <c r="X1088" s="302"/>
      <c r="Y1088" s="302"/>
      <c r="Z1088" s="302"/>
      <c r="AA1088" s="302"/>
    </row>
    <row r="1089" spans="1:27" s="280" customFormat="1">
      <c r="A1089" s="460"/>
      <c r="B1089" s="13"/>
      <c r="C1089" s="19"/>
      <c r="D1089" s="288"/>
      <c r="E1089" s="289"/>
      <c r="F1089" s="291">
        <v>2.1</v>
      </c>
      <c r="G1089" s="216" t="s">
        <v>25759</v>
      </c>
      <c r="H1089" s="231"/>
      <c r="I1089" s="216" t="s">
        <v>25759</v>
      </c>
      <c r="J1089" s="216">
        <v>2.6</v>
      </c>
      <c r="K1089" s="216" t="s">
        <v>25759</v>
      </c>
      <c r="L1089" s="216">
        <v>2</v>
      </c>
      <c r="M1089" s="217" t="s">
        <v>44</v>
      </c>
      <c r="N1089" s="443">
        <f t="shared" si="226"/>
        <v>10.92</v>
      </c>
      <c r="O1089" s="302"/>
      <c r="P1089" s="408"/>
      <c r="Q1089" s="409"/>
      <c r="R1089" s="89"/>
      <c r="S1089" s="302"/>
      <c r="T1089" s="302"/>
      <c r="U1089" s="302"/>
      <c r="V1089" s="302"/>
      <c r="W1089" s="302"/>
      <c r="X1089" s="302"/>
      <c r="Y1089" s="302"/>
      <c r="Z1089" s="302"/>
      <c r="AA1089" s="302"/>
    </row>
    <row r="1090" spans="1:27" s="280" customFormat="1">
      <c r="A1090" s="460"/>
      <c r="B1090" s="13"/>
      <c r="C1090" s="19"/>
      <c r="D1090" s="283" t="s">
        <v>25852</v>
      </c>
      <c r="E1090" s="19"/>
      <c r="F1090" s="290">
        <v>0.8</v>
      </c>
      <c r="G1090" s="246" t="s">
        <v>25759</v>
      </c>
      <c r="H1090" s="247"/>
      <c r="I1090" s="248" t="s">
        <v>25759</v>
      </c>
      <c r="J1090" s="246">
        <v>2.1</v>
      </c>
      <c r="K1090" s="248" t="s">
        <v>25759</v>
      </c>
      <c r="L1090" s="246">
        <v>-1</v>
      </c>
      <c r="M1090" s="248" t="s">
        <v>44</v>
      </c>
      <c r="N1090" s="449">
        <f t="shared" si="226"/>
        <v>-1.68</v>
      </c>
      <c r="O1090" s="302"/>
      <c r="P1090" s="408"/>
      <c r="Q1090" s="409"/>
      <c r="R1090" s="89"/>
      <c r="S1090" s="302"/>
      <c r="T1090" s="302"/>
      <c r="U1090" s="302"/>
      <c r="V1090" s="302"/>
      <c r="W1090" s="302"/>
      <c r="X1090" s="302"/>
      <c r="Y1090" s="302"/>
      <c r="Z1090" s="302"/>
      <c r="AA1090" s="302"/>
    </row>
    <row r="1091" spans="1:27" s="280" customFormat="1">
      <c r="A1091" s="460"/>
      <c r="B1091" s="13"/>
      <c r="C1091" s="19"/>
      <c r="D1091" s="283" t="s">
        <v>25889</v>
      </c>
      <c r="E1091" s="289"/>
      <c r="F1091" s="290">
        <f>7.05+7.05+2.1+2.1-0.8</f>
        <v>17.5</v>
      </c>
      <c r="G1091" s="246" t="s">
        <v>25759</v>
      </c>
      <c r="H1091" s="247"/>
      <c r="I1091" s="246" t="s">
        <v>25759</v>
      </c>
      <c r="J1091" s="246">
        <v>0.3</v>
      </c>
      <c r="K1091" s="246" t="s">
        <v>25759</v>
      </c>
      <c r="L1091" s="246">
        <v>-1</v>
      </c>
      <c r="M1091" s="248" t="s">
        <v>44</v>
      </c>
      <c r="N1091" s="449">
        <f t="shared" si="226"/>
        <v>-5.25</v>
      </c>
      <c r="O1091" s="302"/>
      <c r="P1091" s="408"/>
      <c r="Q1091" s="409"/>
      <c r="R1091" s="89"/>
      <c r="S1091" s="302"/>
      <c r="T1091" s="302"/>
      <c r="U1091" s="302"/>
      <c r="V1091" s="302"/>
      <c r="W1091" s="302"/>
      <c r="X1091" s="302"/>
      <c r="Y1091" s="302"/>
      <c r="Z1091" s="302"/>
      <c r="AA1091" s="302"/>
    </row>
    <row r="1092" spans="1:27" s="280" customFormat="1">
      <c r="A1092" s="460"/>
      <c r="B1092" s="13"/>
      <c r="C1092" s="19"/>
      <c r="D1092" s="288" t="s">
        <v>25781</v>
      </c>
      <c r="E1092" s="289"/>
      <c r="F1092" s="291">
        <v>15.28</v>
      </c>
      <c r="G1092" s="216" t="s">
        <v>25759</v>
      </c>
      <c r="H1092" s="231"/>
      <c r="I1092" s="217" t="s">
        <v>25759</v>
      </c>
      <c r="J1092" s="216">
        <v>1.35</v>
      </c>
      <c r="K1092" s="217" t="s">
        <v>25759</v>
      </c>
      <c r="L1092" s="216">
        <v>1</v>
      </c>
      <c r="M1092" s="217" t="s">
        <v>44</v>
      </c>
      <c r="N1092" s="443">
        <f t="shared" si="225"/>
        <v>20.62</v>
      </c>
      <c r="O1092" s="302"/>
      <c r="P1092" s="408"/>
      <c r="Q1092" s="409"/>
      <c r="R1092" s="89"/>
      <c r="S1092" s="302"/>
      <c r="T1092" s="302"/>
      <c r="U1092" s="302"/>
      <c r="V1092" s="302"/>
      <c r="W1092" s="302"/>
      <c r="X1092" s="302"/>
      <c r="Y1092" s="302"/>
      <c r="Z1092" s="302"/>
      <c r="AA1092" s="302"/>
    </row>
    <row r="1093" spans="1:27" s="280" customFormat="1">
      <c r="A1093" s="460"/>
      <c r="B1093" s="13"/>
      <c r="C1093" s="19"/>
      <c r="D1093" s="276"/>
      <c r="E1093" s="19"/>
      <c r="F1093" s="169">
        <v>4.62</v>
      </c>
      <c r="G1093" s="216" t="s">
        <v>25759</v>
      </c>
      <c r="H1093" s="231"/>
      <c r="I1093" s="217" t="s">
        <v>25759</v>
      </c>
      <c r="J1093" s="216">
        <v>1.35</v>
      </c>
      <c r="K1093" s="217" t="s">
        <v>25759</v>
      </c>
      <c r="L1093" s="216">
        <v>1</v>
      </c>
      <c r="M1093" s="217" t="s">
        <v>44</v>
      </c>
      <c r="N1093" s="443">
        <f t="shared" si="225"/>
        <v>6.23</v>
      </c>
      <c r="O1093" s="302"/>
      <c r="P1093" s="408"/>
      <c r="Q1093" s="409"/>
      <c r="R1093" s="89"/>
      <c r="S1093" s="302"/>
      <c r="T1093" s="302"/>
      <c r="U1093" s="302"/>
      <c r="V1093" s="302"/>
      <c r="W1093" s="302"/>
      <c r="X1093" s="302"/>
      <c r="Y1093" s="302"/>
      <c r="Z1093" s="302"/>
      <c r="AA1093" s="302"/>
    </row>
    <row r="1094" spans="1:27" s="280" customFormat="1">
      <c r="A1094" s="460"/>
      <c r="B1094" s="13"/>
      <c r="C1094" s="19"/>
      <c r="D1094" s="276"/>
      <c r="E1094" s="19"/>
      <c r="F1094" s="169">
        <v>1.6</v>
      </c>
      <c r="G1094" s="216" t="s">
        <v>25759</v>
      </c>
      <c r="H1094" s="231"/>
      <c r="I1094" s="217" t="s">
        <v>25759</v>
      </c>
      <c r="J1094" s="216">
        <v>1.35</v>
      </c>
      <c r="K1094" s="217" t="s">
        <v>25759</v>
      </c>
      <c r="L1094" s="216">
        <v>1</v>
      </c>
      <c r="M1094" s="217" t="s">
        <v>44</v>
      </c>
      <c r="N1094" s="443">
        <f t="shared" si="225"/>
        <v>2.16</v>
      </c>
      <c r="O1094" s="302"/>
      <c r="P1094" s="408"/>
      <c r="Q1094" s="409"/>
      <c r="R1094" s="89"/>
      <c r="S1094" s="302"/>
      <c r="T1094" s="302"/>
      <c r="U1094" s="302"/>
      <c r="V1094" s="302"/>
      <c r="W1094" s="302"/>
      <c r="X1094" s="302"/>
      <c r="Y1094" s="302"/>
      <c r="Z1094" s="302"/>
      <c r="AA1094" s="302"/>
    </row>
    <row r="1095" spans="1:27" s="280" customFormat="1">
      <c r="A1095" s="460"/>
      <c r="B1095" s="13"/>
      <c r="C1095" s="19"/>
      <c r="D1095" s="276"/>
      <c r="E1095" s="19"/>
      <c r="F1095" s="169">
        <v>6.62</v>
      </c>
      <c r="G1095" s="216" t="s">
        <v>25759</v>
      </c>
      <c r="H1095" s="231"/>
      <c r="I1095" s="217" t="s">
        <v>25759</v>
      </c>
      <c r="J1095" s="216">
        <v>1.35</v>
      </c>
      <c r="K1095" s="217" t="s">
        <v>25759</v>
      </c>
      <c r="L1095" s="216">
        <v>1</v>
      </c>
      <c r="M1095" s="217" t="s">
        <v>44</v>
      </c>
      <c r="N1095" s="443">
        <f t="shared" si="225"/>
        <v>8.93</v>
      </c>
      <c r="O1095" s="302"/>
      <c r="P1095" s="408"/>
      <c r="Q1095" s="409"/>
      <c r="R1095" s="89"/>
      <c r="S1095" s="302"/>
      <c r="T1095" s="302"/>
      <c r="U1095" s="302"/>
      <c r="V1095" s="302"/>
      <c r="W1095" s="302"/>
      <c r="X1095" s="302"/>
      <c r="Y1095" s="302"/>
      <c r="Z1095" s="302"/>
      <c r="AA1095" s="302"/>
    </row>
    <row r="1096" spans="1:27" s="280" customFormat="1">
      <c r="A1096" s="460"/>
      <c r="B1096" s="13"/>
      <c r="C1096" s="19"/>
      <c r="D1096" s="276"/>
      <c r="E1096" s="19"/>
      <c r="F1096" s="169">
        <v>16.88</v>
      </c>
      <c r="G1096" s="216" t="s">
        <v>25759</v>
      </c>
      <c r="H1096" s="231"/>
      <c r="I1096" s="217" t="s">
        <v>25759</v>
      </c>
      <c r="J1096" s="216">
        <v>1.35</v>
      </c>
      <c r="K1096" s="217" t="s">
        <v>25759</v>
      </c>
      <c r="L1096" s="216">
        <v>1</v>
      </c>
      <c r="M1096" s="217" t="s">
        <v>44</v>
      </c>
      <c r="N1096" s="443">
        <f t="shared" si="225"/>
        <v>22.78</v>
      </c>
      <c r="O1096" s="302"/>
      <c r="P1096" s="408"/>
      <c r="Q1096" s="409"/>
      <c r="R1096" s="89"/>
      <c r="S1096" s="302"/>
      <c r="T1096" s="302"/>
      <c r="U1096" s="302"/>
      <c r="V1096" s="302"/>
      <c r="W1096" s="302"/>
      <c r="X1096" s="302"/>
      <c r="Y1096" s="302"/>
      <c r="Z1096" s="302"/>
      <c r="AA1096" s="302"/>
    </row>
    <row r="1097" spans="1:27" s="280" customFormat="1">
      <c r="A1097" s="460"/>
      <c r="B1097" s="13"/>
      <c r="C1097" s="19"/>
      <c r="D1097" s="283" t="s">
        <v>25852</v>
      </c>
      <c r="E1097" s="19"/>
      <c r="F1097" s="290">
        <v>0.8</v>
      </c>
      <c r="G1097" s="246" t="s">
        <v>25759</v>
      </c>
      <c r="H1097" s="247"/>
      <c r="I1097" s="248" t="s">
        <v>25759</v>
      </c>
      <c r="J1097" s="246">
        <v>1.35</v>
      </c>
      <c r="K1097" s="248" t="s">
        <v>25759</v>
      </c>
      <c r="L1097" s="246">
        <v>-8</v>
      </c>
      <c r="M1097" s="248" t="s">
        <v>44</v>
      </c>
      <c r="N1097" s="449">
        <f t="shared" si="225"/>
        <v>-8.64</v>
      </c>
      <c r="O1097" s="302"/>
      <c r="P1097" s="408"/>
      <c r="Q1097" s="409"/>
      <c r="R1097" s="89"/>
      <c r="S1097" s="302"/>
      <c r="T1097" s="302"/>
      <c r="U1097" s="302"/>
      <c r="V1097" s="302"/>
      <c r="W1097" s="302"/>
      <c r="X1097" s="302"/>
      <c r="Y1097" s="302"/>
      <c r="Z1097" s="302"/>
      <c r="AA1097" s="302"/>
    </row>
    <row r="1098" spans="1:27" s="280" customFormat="1">
      <c r="A1098" s="460"/>
      <c r="B1098" s="13"/>
      <c r="C1098" s="19"/>
      <c r="D1098" s="276"/>
      <c r="E1098" s="19"/>
      <c r="F1098" s="290">
        <v>0.9</v>
      </c>
      <c r="G1098" s="246" t="s">
        <v>25759</v>
      </c>
      <c r="H1098" s="247"/>
      <c r="I1098" s="248" t="s">
        <v>25759</v>
      </c>
      <c r="J1098" s="246">
        <v>1.35</v>
      </c>
      <c r="K1098" s="248" t="s">
        <v>25759</v>
      </c>
      <c r="L1098" s="246">
        <v>-2</v>
      </c>
      <c r="M1098" s="248" t="s">
        <v>44</v>
      </c>
      <c r="N1098" s="449">
        <f t="shared" ref="N1098" si="227">TRUNC((PRODUCT(F1098:L1098)),2)</f>
        <v>-2.4300000000000002</v>
      </c>
      <c r="O1098" s="302"/>
      <c r="P1098" s="408"/>
      <c r="Q1098" s="409"/>
      <c r="R1098" s="89"/>
      <c r="S1098" s="302"/>
      <c r="T1098" s="302"/>
      <c r="U1098" s="302"/>
      <c r="V1098" s="302"/>
      <c r="W1098" s="302"/>
      <c r="X1098" s="302"/>
      <c r="Y1098" s="302"/>
      <c r="Z1098" s="302"/>
      <c r="AA1098" s="302"/>
    </row>
    <row r="1099" spans="1:27" s="280" customFormat="1">
      <c r="A1099" s="460"/>
      <c r="B1099" s="13"/>
      <c r="C1099" s="19"/>
      <c r="D1099" s="276" t="s">
        <v>25833</v>
      </c>
      <c r="E1099" s="19"/>
      <c r="F1099" s="169">
        <v>3.35</v>
      </c>
      <c r="G1099" s="216" t="s">
        <v>25759</v>
      </c>
      <c r="H1099" s="231"/>
      <c r="I1099" s="217" t="s">
        <v>25759</v>
      </c>
      <c r="J1099" s="216">
        <v>1.35</v>
      </c>
      <c r="K1099" s="217" t="s">
        <v>25759</v>
      </c>
      <c r="L1099" s="216">
        <v>1</v>
      </c>
      <c r="M1099" s="217" t="s">
        <v>44</v>
      </c>
      <c r="N1099" s="443">
        <f t="shared" ref="N1099:N1104" si="228">TRUNC((PRODUCT(F1099:L1099)),2)</f>
        <v>4.5199999999999996</v>
      </c>
      <c r="O1099" s="302"/>
      <c r="P1099" s="408"/>
      <c r="Q1099" s="409"/>
      <c r="R1099" s="89"/>
      <c r="S1099" s="302"/>
      <c r="T1099" s="302"/>
      <c r="U1099" s="302"/>
      <c r="V1099" s="302"/>
      <c r="W1099" s="302"/>
      <c r="X1099" s="302"/>
      <c r="Y1099" s="302"/>
      <c r="Z1099" s="302"/>
      <c r="AA1099" s="302"/>
    </row>
    <row r="1100" spans="1:27" s="280" customFormat="1">
      <c r="A1100" s="460"/>
      <c r="B1100" s="13"/>
      <c r="C1100" s="19"/>
      <c r="D1100" s="276"/>
      <c r="E1100" s="19"/>
      <c r="F1100" s="169">
        <v>2</v>
      </c>
      <c r="G1100" s="216" t="s">
        <v>25759</v>
      </c>
      <c r="H1100" s="231"/>
      <c r="I1100" s="217" t="s">
        <v>25759</v>
      </c>
      <c r="J1100" s="216">
        <v>1.35</v>
      </c>
      <c r="K1100" s="217" t="s">
        <v>25759</v>
      </c>
      <c r="L1100" s="216">
        <v>1</v>
      </c>
      <c r="M1100" s="217" t="s">
        <v>44</v>
      </c>
      <c r="N1100" s="443">
        <f t="shared" si="228"/>
        <v>2.7</v>
      </c>
      <c r="O1100" s="302"/>
      <c r="P1100" s="408"/>
      <c r="Q1100" s="409"/>
      <c r="R1100" s="89"/>
      <c r="S1100" s="302"/>
      <c r="T1100" s="302"/>
      <c r="U1100" s="302"/>
      <c r="V1100" s="302"/>
      <c r="W1100" s="302"/>
      <c r="X1100" s="302"/>
      <c r="Y1100" s="302"/>
      <c r="Z1100" s="302"/>
      <c r="AA1100" s="302"/>
    </row>
    <row r="1101" spans="1:27" s="280" customFormat="1">
      <c r="A1101" s="460"/>
      <c r="B1101" s="13"/>
      <c r="C1101" s="19"/>
      <c r="D1101" s="276"/>
      <c r="E1101" s="19"/>
      <c r="F1101" s="169">
        <v>2.35</v>
      </c>
      <c r="G1101" s="216" t="s">
        <v>25759</v>
      </c>
      <c r="H1101" s="231"/>
      <c r="I1101" s="217" t="s">
        <v>25759</v>
      </c>
      <c r="J1101" s="216">
        <v>1.35</v>
      </c>
      <c r="K1101" s="217" t="s">
        <v>25759</v>
      </c>
      <c r="L1101" s="216">
        <v>1</v>
      </c>
      <c r="M1101" s="217" t="s">
        <v>44</v>
      </c>
      <c r="N1101" s="443">
        <f t="shared" si="228"/>
        <v>3.17</v>
      </c>
      <c r="O1101" s="302"/>
      <c r="P1101" s="408"/>
      <c r="Q1101" s="409"/>
      <c r="R1101" s="89"/>
      <c r="S1101" s="302"/>
      <c r="T1101" s="302"/>
      <c r="U1101" s="302"/>
      <c r="V1101" s="302"/>
      <c r="W1101" s="302"/>
      <c r="X1101" s="302"/>
      <c r="Y1101" s="302"/>
      <c r="Z1101" s="302"/>
      <c r="AA1101" s="302"/>
    </row>
    <row r="1102" spans="1:27" s="280" customFormat="1">
      <c r="A1102" s="460"/>
      <c r="B1102" s="13"/>
      <c r="C1102" s="19"/>
      <c r="D1102" s="276"/>
      <c r="E1102" s="19"/>
      <c r="F1102" s="169">
        <v>4.62</v>
      </c>
      <c r="G1102" s="216" t="s">
        <v>25759</v>
      </c>
      <c r="H1102" s="231"/>
      <c r="I1102" s="217" t="s">
        <v>25759</v>
      </c>
      <c r="J1102" s="216">
        <v>1.35</v>
      </c>
      <c r="K1102" s="217" t="s">
        <v>25759</v>
      </c>
      <c r="L1102" s="216">
        <v>2</v>
      </c>
      <c r="M1102" s="217" t="s">
        <v>44</v>
      </c>
      <c r="N1102" s="443">
        <f t="shared" si="228"/>
        <v>12.47</v>
      </c>
      <c r="O1102" s="302"/>
      <c r="P1102" s="408"/>
      <c r="Q1102" s="409"/>
      <c r="R1102" s="89"/>
      <c r="S1102" s="302"/>
      <c r="T1102" s="302"/>
      <c r="U1102" s="302"/>
      <c r="V1102" s="302"/>
      <c r="W1102" s="302"/>
      <c r="X1102" s="302"/>
      <c r="Y1102" s="302"/>
      <c r="Z1102" s="302"/>
      <c r="AA1102" s="302"/>
    </row>
    <row r="1103" spans="1:27" s="280" customFormat="1">
      <c r="A1103" s="460"/>
      <c r="B1103" s="13"/>
      <c r="C1103" s="19"/>
      <c r="D1103" s="276"/>
      <c r="E1103" s="19"/>
      <c r="F1103" s="169">
        <v>1</v>
      </c>
      <c r="G1103" s="216" t="s">
        <v>25759</v>
      </c>
      <c r="H1103" s="231"/>
      <c r="I1103" s="217" t="s">
        <v>25759</v>
      </c>
      <c r="J1103" s="216">
        <v>1.35</v>
      </c>
      <c r="K1103" s="217" t="s">
        <v>25759</v>
      </c>
      <c r="L1103" s="216">
        <v>1</v>
      </c>
      <c r="M1103" s="217" t="s">
        <v>44</v>
      </c>
      <c r="N1103" s="443">
        <f t="shared" si="228"/>
        <v>1.35</v>
      </c>
      <c r="O1103" s="302"/>
      <c r="P1103" s="408"/>
      <c r="Q1103" s="409"/>
      <c r="R1103" s="89"/>
      <c r="S1103" s="302"/>
      <c r="T1103" s="302"/>
      <c r="U1103" s="302"/>
      <c r="V1103" s="302"/>
      <c r="W1103" s="302"/>
      <c r="X1103" s="302"/>
      <c r="Y1103" s="302"/>
      <c r="Z1103" s="302"/>
      <c r="AA1103" s="302"/>
    </row>
    <row r="1104" spans="1:27" s="280" customFormat="1">
      <c r="A1104" s="460"/>
      <c r="B1104" s="13"/>
      <c r="C1104" s="19"/>
      <c r="D1104" s="283" t="s">
        <v>25852</v>
      </c>
      <c r="E1104" s="284"/>
      <c r="F1104" s="290">
        <v>2</v>
      </c>
      <c r="G1104" s="246" t="s">
        <v>25759</v>
      </c>
      <c r="H1104" s="247"/>
      <c r="I1104" s="246" t="s">
        <v>25759</v>
      </c>
      <c r="J1104" s="246">
        <v>1.35</v>
      </c>
      <c r="K1104" s="246" t="s">
        <v>25759</v>
      </c>
      <c r="L1104" s="246">
        <v>-1</v>
      </c>
      <c r="M1104" s="248" t="s">
        <v>44</v>
      </c>
      <c r="N1104" s="449">
        <f t="shared" si="228"/>
        <v>-2.7</v>
      </c>
      <c r="O1104" s="302"/>
      <c r="P1104" s="408"/>
      <c r="Q1104" s="409"/>
      <c r="R1104" s="89"/>
      <c r="S1104" s="302"/>
      <c r="T1104" s="302"/>
      <c r="U1104" s="302"/>
      <c r="V1104" s="302"/>
      <c r="W1104" s="302"/>
      <c r="X1104" s="302"/>
      <c r="Y1104" s="302"/>
      <c r="Z1104" s="302"/>
      <c r="AA1104" s="302"/>
    </row>
    <row r="1105" spans="1:27" s="280" customFormat="1">
      <c r="A1105" s="460"/>
      <c r="B1105" s="13"/>
      <c r="C1105" s="19"/>
      <c r="D1105" s="283"/>
      <c r="E1105" s="284"/>
      <c r="F1105" s="290">
        <v>0.8</v>
      </c>
      <c r="G1105" s="246" t="s">
        <v>25759</v>
      </c>
      <c r="H1105" s="247"/>
      <c r="I1105" s="246" t="s">
        <v>25759</v>
      </c>
      <c r="J1105" s="246">
        <v>1.35</v>
      </c>
      <c r="K1105" s="246" t="s">
        <v>25759</v>
      </c>
      <c r="L1105" s="246">
        <v>-2</v>
      </c>
      <c r="M1105" s="248" t="s">
        <v>44</v>
      </c>
      <c r="N1105" s="449">
        <f t="shared" ref="N1105:N1106" si="229">TRUNC((PRODUCT(F1105:L1105)),2)</f>
        <v>-2.16</v>
      </c>
      <c r="O1105" s="302"/>
      <c r="P1105" s="408"/>
      <c r="Q1105" s="409"/>
      <c r="R1105" s="89"/>
      <c r="S1105" s="302"/>
      <c r="T1105" s="302"/>
      <c r="U1105" s="302"/>
      <c r="V1105" s="302"/>
      <c r="W1105" s="302"/>
      <c r="X1105" s="302"/>
      <c r="Y1105" s="302"/>
      <c r="Z1105" s="302"/>
      <c r="AA1105" s="302"/>
    </row>
    <row r="1106" spans="1:27" s="280" customFormat="1">
      <c r="A1106" s="460"/>
      <c r="B1106" s="13"/>
      <c r="C1106" s="19"/>
      <c r="D1106" s="283"/>
      <c r="E1106" s="284"/>
      <c r="F1106" s="290">
        <v>1</v>
      </c>
      <c r="G1106" s="246" t="s">
        <v>25759</v>
      </c>
      <c r="H1106" s="247"/>
      <c r="I1106" s="246" t="s">
        <v>25759</v>
      </c>
      <c r="J1106" s="246">
        <v>1.35</v>
      </c>
      <c r="K1106" s="246" t="s">
        <v>25759</v>
      </c>
      <c r="L1106" s="246">
        <v>-1</v>
      </c>
      <c r="M1106" s="248" t="s">
        <v>44</v>
      </c>
      <c r="N1106" s="449">
        <f t="shared" si="229"/>
        <v>-1.35</v>
      </c>
      <c r="O1106" s="302"/>
      <c r="P1106" s="408"/>
      <c r="Q1106" s="409"/>
      <c r="R1106" s="89"/>
      <c r="S1106" s="302"/>
      <c r="T1106" s="302"/>
      <c r="U1106" s="302"/>
      <c r="V1106" s="302"/>
      <c r="W1106" s="302"/>
      <c r="X1106" s="302"/>
      <c r="Y1106" s="302"/>
      <c r="Z1106" s="302"/>
      <c r="AA1106" s="302"/>
    </row>
    <row r="1107" spans="1:27" s="280" customFormat="1">
      <c r="A1107" s="460"/>
      <c r="B1107" s="13"/>
      <c r="C1107" s="19"/>
      <c r="D1107" s="283" t="s">
        <v>25851</v>
      </c>
      <c r="E1107" s="284"/>
      <c r="F1107" s="290">
        <v>1.05</v>
      </c>
      <c r="G1107" s="246" t="s">
        <v>25759</v>
      </c>
      <c r="H1107" s="247"/>
      <c r="I1107" s="246" t="s">
        <v>25759</v>
      </c>
      <c r="J1107" s="246">
        <f>1.45-0.3</f>
        <v>1.1499999999999999</v>
      </c>
      <c r="K1107" s="246" t="s">
        <v>25759</v>
      </c>
      <c r="L1107" s="246">
        <v>-1</v>
      </c>
      <c r="M1107" s="248" t="s">
        <v>44</v>
      </c>
      <c r="N1107" s="449">
        <f t="shared" ref="N1107:N1110" si="230">TRUNC((PRODUCT(F1107:L1107)),2)</f>
        <v>-1.2</v>
      </c>
      <c r="O1107" s="302"/>
      <c r="P1107" s="408"/>
      <c r="Q1107" s="409"/>
      <c r="R1107" s="89"/>
      <c r="S1107" s="302"/>
      <c r="T1107" s="302"/>
      <c r="U1107" s="302"/>
      <c r="V1107" s="302"/>
      <c r="W1107" s="302"/>
      <c r="X1107" s="302"/>
      <c r="Y1107" s="302"/>
      <c r="Z1107" s="302"/>
      <c r="AA1107" s="302"/>
    </row>
    <row r="1108" spans="1:27" s="280" customFormat="1">
      <c r="A1108" s="460"/>
      <c r="B1108" s="13"/>
      <c r="C1108" s="19"/>
      <c r="D1108" s="283"/>
      <c r="E1108" s="284"/>
      <c r="F1108" s="290">
        <v>1.7</v>
      </c>
      <c r="G1108" s="246" t="s">
        <v>25759</v>
      </c>
      <c r="H1108" s="247"/>
      <c r="I1108" s="246" t="s">
        <v>25759</v>
      </c>
      <c r="J1108" s="246">
        <f>1.45-0.3</f>
        <v>1.1499999999999999</v>
      </c>
      <c r="K1108" s="246" t="s">
        <v>25759</v>
      </c>
      <c r="L1108" s="246">
        <v>-1</v>
      </c>
      <c r="M1108" s="248" t="s">
        <v>44</v>
      </c>
      <c r="N1108" s="449">
        <f t="shared" si="230"/>
        <v>-1.95</v>
      </c>
      <c r="O1108" s="302"/>
      <c r="P1108" s="408"/>
      <c r="Q1108" s="409"/>
      <c r="R1108" s="89"/>
      <c r="S1108" s="302"/>
      <c r="T1108" s="302"/>
      <c r="U1108" s="302"/>
      <c r="V1108" s="302"/>
      <c r="W1108" s="302"/>
      <c r="X1108" s="302"/>
      <c r="Y1108" s="302"/>
      <c r="Z1108" s="302"/>
      <c r="AA1108" s="302"/>
    </row>
    <row r="1109" spans="1:27" s="280" customFormat="1">
      <c r="A1109" s="460"/>
      <c r="B1109" s="13"/>
      <c r="C1109" s="19"/>
      <c r="D1109" s="283" t="s">
        <v>25896</v>
      </c>
      <c r="E1109" s="284"/>
      <c r="F1109" s="290">
        <v>1</v>
      </c>
      <c r="G1109" s="246" t="s">
        <v>25759</v>
      </c>
      <c r="H1109" s="247"/>
      <c r="I1109" s="246" t="s">
        <v>25759</v>
      </c>
      <c r="J1109" s="246">
        <f>0.55-0.3</f>
        <v>0.25</v>
      </c>
      <c r="K1109" s="246" t="s">
        <v>25759</v>
      </c>
      <c r="L1109" s="246">
        <v>-1</v>
      </c>
      <c r="M1109" s="248" t="s">
        <v>44</v>
      </c>
      <c r="N1109" s="449">
        <f t="shared" ref="N1109" si="231">TRUNC((PRODUCT(F1109:L1109)),2)</f>
        <v>-0.25</v>
      </c>
      <c r="O1109" s="302"/>
      <c r="P1109" s="408"/>
      <c r="Q1109" s="409"/>
      <c r="R1109" s="89"/>
      <c r="S1109" s="302"/>
      <c r="T1109" s="302"/>
      <c r="U1109" s="302"/>
      <c r="V1109" s="302"/>
      <c r="W1109" s="302"/>
      <c r="X1109" s="302"/>
      <c r="Y1109" s="302"/>
      <c r="Z1109" s="302"/>
      <c r="AA1109" s="302"/>
    </row>
    <row r="1110" spans="1:27" s="280" customFormat="1">
      <c r="A1110" s="460"/>
      <c r="B1110" s="13"/>
      <c r="C1110" s="19"/>
      <c r="D1110" s="276" t="s">
        <v>25917</v>
      </c>
      <c r="E1110" s="19"/>
      <c r="F1110" s="169">
        <v>3.32</v>
      </c>
      <c r="G1110" s="216" t="s">
        <v>25759</v>
      </c>
      <c r="H1110" s="231"/>
      <c r="I1110" s="216" t="s">
        <v>25759</v>
      </c>
      <c r="J1110" s="216">
        <v>2.6</v>
      </c>
      <c r="K1110" s="216" t="s">
        <v>25759</v>
      </c>
      <c r="L1110" s="216">
        <v>2</v>
      </c>
      <c r="M1110" s="217" t="s">
        <v>44</v>
      </c>
      <c r="N1110" s="443">
        <f t="shared" si="230"/>
        <v>17.260000000000002</v>
      </c>
      <c r="O1110" s="302"/>
      <c r="P1110" s="408"/>
      <c r="Q1110" s="409"/>
      <c r="R1110" s="89"/>
      <c r="S1110" s="302"/>
      <c r="T1110" s="302"/>
      <c r="U1110" s="302"/>
      <c r="V1110" s="302"/>
      <c r="W1110" s="302"/>
      <c r="X1110" s="302"/>
      <c r="Y1110" s="302"/>
      <c r="Z1110" s="302"/>
      <c r="AA1110" s="302"/>
    </row>
    <row r="1111" spans="1:27" s="280" customFormat="1">
      <c r="A1111" s="460"/>
      <c r="B1111" s="13"/>
      <c r="C1111" s="19"/>
      <c r="D1111" s="276"/>
      <c r="E1111" s="19"/>
      <c r="F1111" s="169">
        <v>1.66</v>
      </c>
      <c r="G1111" s="216" t="s">
        <v>25759</v>
      </c>
      <c r="H1111" s="231"/>
      <c r="I1111" s="216" t="s">
        <v>25759</v>
      </c>
      <c r="J1111" s="216">
        <v>2.6</v>
      </c>
      <c r="K1111" s="216" t="s">
        <v>25759</v>
      </c>
      <c r="L1111" s="216">
        <v>2</v>
      </c>
      <c r="M1111" s="217" t="s">
        <v>44</v>
      </c>
      <c r="N1111" s="443">
        <f t="shared" ref="N1111:N1114" si="232">TRUNC((PRODUCT(F1111:L1111)),2)</f>
        <v>8.6300000000000008</v>
      </c>
      <c r="O1111" s="302"/>
      <c r="P1111" s="408"/>
      <c r="Q1111" s="409"/>
      <c r="R1111" s="89"/>
      <c r="S1111" s="302"/>
      <c r="T1111" s="302"/>
      <c r="U1111" s="302"/>
      <c r="V1111" s="302"/>
      <c r="W1111" s="302"/>
      <c r="X1111" s="302"/>
      <c r="Y1111" s="302"/>
      <c r="Z1111" s="302"/>
      <c r="AA1111" s="302"/>
    </row>
    <row r="1112" spans="1:27" s="280" customFormat="1">
      <c r="A1112" s="460"/>
      <c r="B1112" s="13"/>
      <c r="C1112" s="19"/>
      <c r="D1112" s="283" t="s">
        <v>25852</v>
      </c>
      <c r="E1112" s="19"/>
      <c r="F1112" s="290">
        <v>0.9</v>
      </c>
      <c r="G1112" s="246" t="s">
        <v>25759</v>
      </c>
      <c r="H1112" s="247"/>
      <c r="I1112" s="248" t="s">
        <v>25759</v>
      </c>
      <c r="J1112" s="246">
        <v>2.1</v>
      </c>
      <c r="K1112" s="248" t="s">
        <v>25759</v>
      </c>
      <c r="L1112" s="246">
        <v>-1</v>
      </c>
      <c r="M1112" s="248" t="s">
        <v>44</v>
      </c>
      <c r="N1112" s="449">
        <f t="shared" si="232"/>
        <v>-1.89</v>
      </c>
      <c r="O1112" s="302"/>
      <c r="P1112" s="408"/>
      <c r="Q1112" s="409"/>
      <c r="R1112" s="89"/>
      <c r="S1112" s="302"/>
      <c r="T1112" s="302"/>
      <c r="U1112" s="302"/>
      <c r="V1112" s="302"/>
      <c r="W1112" s="302"/>
      <c r="X1112" s="302"/>
      <c r="Y1112" s="302"/>
      <c r="Z1112" s="302"/>
      <c r="AA1112" s="302"/>
    </row>
    <row r="1113" spans="1:27" s="280" customFormat="1">
      <c r="A1113" s="460"/>
      <c r="B1113" s="13"/>
      <c r="C1113" s="19"/>
      <c r="D1113" s="283" t="s">
        <v>25889</v>
      </c>
      <c r="E1113" s="19"/>
      <c r="F1113" s="290">
        <f>3.32+3.32+1.66+1.66-0.9</f>
        <v>9.06</v>
      </c>
      <c r="G1113" s="246" t="s">
        <v>25759</v>
      </c>
      <c r="H1113" s="247"/>
      <c r="I1113" s="246" t="s">
        <v>25759</v>
      </c>
      <c r="J1113" s="246">
        <v>0.3</v>
      </c>
      <c r="K1113" s="246" t="s">
        <v>25759</v>
      </c>
      <c r="L1113" s="246">
        <v>-1</v>
      </c>
      <c r="M1113" s="248" t="s">
        <v>44</v>
      </c>
      <c r="N1113" s="449">
        <f t="shared" si="232"/>
        <v>-2.71</v>
      </c>
      <c r="O1113" s="302"/>
      <c r="P1113" s="408"/>
      <c r="Q1113" s="409"/>
      <c r="R1113" s="89"/>
      <c r="S1113" s="302"/>
      <c r="T1113" s="302"/>
      <c r="U1113" s="302"/>
      <c r="V1113" s="302"/>
      <c r="W1113" s="302"/>
      <c r="X1113" s="302"/>
      <c r="Y1113" s="302"/>
      <c r="Z1113" s="302"/>
      <c r="AA1113" s="302"/>
    </row>
    <row r="1114" spans="1:27" s="280" customFormat="1">
      <c r="A1114" s="460"/>
      <c r="B1114" s="13"/>
      <c r="C1114" s="19"/>
      <c r="D1114" s="276" t="s">
        <v>25918</v>
      </c>
      <c r="E1114" s="19"/>
      <c r="F1114" s="169">
        <v>5.51</v>
      </c>
      <c r="G1114" s="216" t="s">
        <v>25759</v>
      </c>
      <c r="H1114" s="231"/>
      <c r="I1114" s="216" t="s">
        <v>25759</v>
      </c>
      <c r="J1114" s="216">
        <v>2.6</v>
      </c>
      <c r="K1114" s="216" t="s">
        <v>25759</v>
      </c>
      <c r="L1114" s="216">
        <v>2</v>
      </c>
      <c r="M1114" s="217" t="s">
        <v>44</v>
      </c>
      <c r="N1114" s="443">
        <f t="shared" si="232"/>
        <v>28.65</v>
      </c>
      <c r="O1114" s="302"/>
      <c r="P1114" s="408"/>
      <c r="Q1114" s="409"/>
      <c r="R1114" s="89"/>
      <c r="S1114" s="302"/>
      <c r="T1114" s="302"/>
      <c r="U1114" s="302"/>
      <c r="V1114" s="302"/>
      <c r="W1114" s="302"/>
      <c r="X1114" s="302"/>
      <c r="Y1114" s="302"/>
      <c r="Z1114" s="302"/>
      <c r="AA1114" s="302"/>
    </row>
    <row r="1115" spans="1:27" s="280" customFormat="1">
      <c r="A1115" s="460"/>
      <c r="B1115" s="13"/>
      <c r="C1115" s="19"/>
      <c r="D1115" s="276"/>
      <c r="E1115" s="19"/>
      <c r="F1115" s="169">
        <v>1.66</v>
      </c>
      <c r="G1115" s="216" t="s">
        <v>25759</v>
      </c>
      <c r="H1115" s="231"/>
      <c r="I1115" s="216" t="s">
        <v>25759</v>
      </c>
      <c r="J1115" s="216">
        <v>2.6</v>
      </c>
      <c r="K1115" s="216" t="s">
        <v>25759</v>
      </c>
      <c r="L1115" s="216">
        <v>2</v>
      </c>
      <c r="M1115" s="217" t="s">
        <v>44</v>
      </c>
      <c r="N1115" s="443">
        <f t="shared" ref="N1115:N1117" si="233">TRUNC((PRODUCT(F1115:L1115)),2)</f>
        <v>8.6300000000000008</v>
      </c>
      <c r="O1115" s="302"/>
      <c r="P1115" s="408"/>
      <c r="Q1115" s="409"/>
      <c r="R1115" s="89"/>
      <c r="S1115" s="302"/>
      <c r="T1115" s="302"/>
      <c r="U1115" s="302"/>
      <c r="V1115" s="302"/>
      <c r="W1115" s="302"/>
      <c r="X1115" s="302"/>
      <c r="Y1115" s="302"/>
      <c r="Z1115" s="302"/>
      <c r="AA1115" s="302"/>
    </row>
    <row r="1116" spans="1:27" s="280" customFormat="1">
      <c r="A1116" s="460"/>
      <c r="B1116" s="13"/>
      <c r="C1116" s="19"/>
      <c r="D1116" s="283" t="s">
        <v>25852</v>
      </c>
      <c r="E1116" s="19"/>
      <c r="F1116" s="290">
        <v>0.8</v>
      </c>
      <c r="G1116" s="246" t="s">
        <v>25759</v>
      </c>
      <c r="H1116" s="247"/>
      <c r="I1116" s="248" t="s">
        <v>25759</v>
      </c>
      <c r="J1116" s="246">
        <v>2.1</v>
      </c>
      <c r="K1116" s="248" t="s">
        <v>25759</v>
      </c>
      <c r="L1116" s="246">
        <v>-1</v>
      </c>
      <c r="M1116" s="248" t="s">
        <v>44</v>
      </c>
      <c r="N1116" s="449">
        <f t="shared" si="233"/>
        <v>-1.68</v>
      </c>
      <c r="O1116" s="302"/>
      <c r="P1116" s="408"/>
      <c r="Q1116" s="409"/>
      <c r="R1116" s="89"/>
      <c r="S1116" s="302"/>
      <c r="T1116" s="302"/>
      <c r="U1116" s="302"/>
      <c r="V1116" s="302"/>
      <c r="W1116" s="302"/>
      <c r="X1116" s="302"/>
      <c r="Y1116" s="302"/>
      <c r="Z1116" s="302"/>
      <c r="AA1116" s="302"/>
    </row>
    <row r="1117" spans="1:27" s="280" customFormat="1">
      <c r="A1117" s="460"/>
      <c r="B1117" s="13"/>
      <c r="C1117" s="19"/>
      <c r="D1117" s="283" t="s">
        <v>25889</v>
      </c>
      <c r="E1117" s="19"/>
      <c r="F1117" s="290">
        <f>5.12+5.12+1.66+1.66-0.8</f>
        <v>12.76</v>
      </c>
      <c r="G1117" s="246" t="s">
        <v>25759</v>
      </c>
      <c r="H1117" s="247"/>
      <c r="I1117" s="246" t="s">
        <v>25759</v>
      </c>
      <c r="J1117" s="246">
        <v>0.3</v>
      </c>
      <c r="K1117" s="246" t="s">
        <v>25759</v>
      </c>
      <c r="L1117" s="246">
        <v>-1</v>
      </c>
      <c r="M1117" s="248" t="s">
        <v>44</v>
      </c>
      <c r="N1117" s="449">
        <f t="shared" si="233"/>
        <v>-3.82</v>
      </c>
      <c r="O1117" s="302"/>
      <c r="P1117" s="408"/>
      <c r="Q1117" s="409"/>
      <c r="R1117" s="89"/>
      <c r="S1117" s="302"/>
      <c r="T1117" s="302"/>
      <c r="U1117" s="302"/>
      <c r="V1117" s="302"/>
      <c r="W1117" s="302"/>
      <c r="X1117" s="302"/>
      <c r="Y1117" s="302"/>
      <c r="Z1117" s="302"/>
      <c r="AA1117" s="302"/>
    </row>
    <row r="1118" spans="1:27">
      <c r="A1118" s="446"/>
      <c r="B1118" s="13"/>
      <c r="C1118" s="13"/>
      <c r="D1118" s="218" t="str">
        <f>"Total item "&amp;A1007</f>
        <v>Total item 7.1.2</v>
      </c>
      <c r="E1118" s="13"/>
      <c r="F1118" s="124"/>
      <c r="G1118" s="216"/>
      <c r="H1118" s="231"/>
      <c r="I1118" s="213"/>
      <c r="J1118" s="231"/>
      <c r="K1118" s="213"/>
      <c r="L1118" s="212" t="s">
        <v>23</v>
      </c>
      <c r="M1118" s="213" t="s">
        <v>44</v>
      </c>
      <c r="N1118" s="444">
        <f>+SUM(N1008:N1117)</f>
        <v>518.72</v>
      </c>
    </row>
    <row r="1119" spans="1:27">
      <c r="A1119" s="438" t="s">
        <v>18250</v>
      </c>
      <c r="B1119" s="165"/>
      <c r="C1119" s="164"/>
      <c r="D1119" s="129" t="s">
        <v>18146</v>
      </c>
      <c r="E1119" s="130"/>
      <c r="F1119" s="228"/>
      <c r="G1119" s="229"/>
      <c r="H1119" s="230"/>
      <c r="I1119" s="228"/>
      <c r="J1119" s="228"/>
      <c r="K1119" s="228"/>
      <c r="L1119" s="228"/>
      <c r="M1119" s="228"/>
      <c r="N1119" s="439"/>
    </row>
    <row r="1120" spans="1:27" ht="22.5">
      <c r="A1120" s="460" t="s">
        <v>18251</v>
      </c>
      <c r="B1120" s="13" t="s">
        <v>18406</v>
      </c>
      <c r="C1120" s="275">
        <v>88485</v>
      </c>
      <c r="D1120" s="15" t="s">
        <v>13665</v>
      </c>
      <c r="E1120" s="13" t="str">
        <f>+VLOOKUP(D1120,TABELA!$B$1:$D$8000,2,FALSE)</f>
        <v>M2</v>
      </c>
      <c r="F1120" s="33"/>
      <c r="G1120" s="16"/>
      <c r="H1120" s="28"/>
      <c r="I1120" s="16"/>
      <c r="J1120" s="16"/>
      <c r="K1120" s="16"/>
      <c r="L1120" s="16"/>
      <c r="M1120" s="16"/>
      <c r="N1120" s="455"/>
      <c r="O1120" s="303">
        <f>+N1215</f>
        <v>725.61</v>
      </c>
      <c r="P1120" s="328">
        <f>+VLOOKUP(D1120,TABELA!$B$1:$D$8000,3,FALSE)</f>
        <v>3.72</v>
      </c>
      <c r="Q1120" s="329">
        <f>+VLOOKUP(D1120,TABELA!$B$1:$F$8000,5,FALSE)</f>
        <v>3.96</v>
      </c>
      <c r="S1120" s="410">
        <f>TRUNC(P1120*$S$10,2)</f>
        <v>4.7699999999999996</v>
      </c>
      <c r="T1120" s="410">
        <f>TRUNC(Q1120*$T$10,2)</f>
        <v>4.84</v>
      </c>
      <c r="V1120" s="410">
        <f>TRUNC(O1120*S1120,2)</f>
        <v>3461.15</v>
      </c>
      <c r="W1120" s="410">
        <f>TRUNC(O1120*T1120,2)</f>
        <v>3511.95</v>
      </c>
    </row>
    <row r="1121" spans="1:27">
      <c r="A1121" s="460"/>
      <c r="B1121" s="19"/>
      <c r="C1121" s="19"/>
      <c r="D1121" s="293" t="s">
        <v>25884</v>
      </c>
      <c r="E1121" s="13"/>
      <c r="F1121" s="124"/>
      <c r="G1121" s="216"/>
      <c r="H1121" s="233"/>
      <c r="I1121" s="217"/>
      <c r="J1121" s="216"/>
      <c r="K1121" s="217"/>
      <c r="L1121" s="216"/>
      <c r="M1121" s="217"/>
      <c r="N1121" s="443"/>
    </row>
    <row r="1122" spans="1:27">
      <c r="A1122" s="460"/>
      <c r="B1122" s="19"/>
      <c r="C1122" s="19"/>
      <c r="D1122" s="292" t="s">
        <v>25842</v>
      </c>
      <c r="E1122" s="13"/>
      <c r="F1122" s="169">
        <v>4.47</v>
      </c>
      <c r="G1122" s="216" t="s">
        <v>25759</v>
      </c>
      <c r="H1122" s="233"/>
      <c r="I1122" s="217" t="s">
        <v>25759</v>
      </c>
      <c r="J1122" s="216">
        <f>2.6-1.65</f>
        <v>0.95</v>
      </c>
      <c r="K1122" s="217" t="s">
        <v>25759</v>
      </c>
      <c r="L1122" s="216">
        <v>2</v>
      </c>
      <c r="M1122" s="217" t="s">
        <v>44</v>
      </c>
      <c r="N1122" s="443">
        <f t="shared" ref="N1122" si="234">TRUNC((PRODUCT(F1122:L1122)),2)</f>
        <v>8.49</v>
      </c>
    </row>
    <row r="1123" spans="1:27" s="280" customFormat="1">
      <c r="A1123" s="460"/>
      <c r="B1123" s="19"/>
      <c r="C1123" s="19"/>
      <c r="D1123" s="292"/>
      <c r="E1123" s="13"/>
      <c r="F1123" s="169">
        <v>2.2000000000000002</v>
      </c>
      <c r="G1123" s="216" t="s">
        <v>25759</v>
      </c>
      <c r="H1123" s="233"/>
      <c r="I1123" s="217" t="s">
        <v>25759</v>
      </c>
      <c r="J1123" s="216">
        <f>2.6-1.65</f>
        <v>0.95</v>
      </c>
      <c r="K1123" s="217" t="s">
        <v>25759</v>
      </c>
      <c r="L1123" s="216">
        <v>2</v>
      </c>
      <c r="M1123" s="217" t="s">
        <v>44</v>
      </c>
      <c r="N1123" s="443">
        <f t="shared" ref="N1123:N1180" si="235">TRUNC((PRODUCT(F1123:L1123)),2)</f>
        <v>4.18</v>
      </c>
      <c r="O1123" s="302"/>
      <c r="P1123" s="408"/>
      <c r="Q1123" s="409"/>
      <c r="R1123" s="89"/>
      <c r="S1123" s="302"/>
      <c r="T1123" s="302"/>
      <c r="U1123" s="302"/>
      <c r="V1123" s="302"/>
      <c r="W1123" s="302"/>
      <c r="X1123" s="302"/>
      <c r="Y1123" s="302"/>
      <c r="Z1123" s="302"/>
      <c r="AA1123" s="302"/>
    </row>
    <row r="1124" spans="1:27" s="280" customFormat="1">
      <c r="A1124" s="460"/>
      <c r="B1124" s="19"/>
      <c r="C1124" s="19"/>
      <c r="D1124" s="283" t="s">
        <v>25852</v>
      </c>
      <c r="E1124" s="19"/>
      <c r="F1124" s="290">
        <v>0.8</v>
      </c>
      <c r="G1124" s="246" t="s">
        <v>25759</v>
      </c>
      <c r="H1124" s="247"/>
      <c r="I1124" s="248" t="s">
        <v>25759</v>
      </c>
      <c r="J1124" s="246">
        <f>2.1-1.65</f>
        <v>0.45</v>
      </c>
      <c r="K1124" s="248" t="s">
        <v>25759</v>
      </c>
      <c r="L1124" s="246">
        <v>-1</v>
      </c>
      <c r="M1124" s="248" t="s">
        <v>44</v>
      </c>
      <c r="N1124" s="449">
        <f t="shared" si="235"/>
        <v>-0.36</v>
      </c>
      <c r="O1124" s="302"/>
      <c r="P1124" s="408"/>
      <c r="Q1124" s="409"/>
      <c r="R1124" s="89"/>
      <c r="S1124" s="302"/>
      <c r="T1124" s="302"/>
      <c r="U1124" s="302"/>
      <c r="V1124" s="302"/>
      <c r="W1124" s="302"/>
      <c r="X1124" s="302"/>
      <c r="Y1124" s="302"/>
      <c r="Z1124" s="302"/>
      <c r="AA1124" s="302"/>
    </row>
    <row r="1125" spans="1:27" s="280" customFormat="1">
      <c r="A1125" s="460"/>
      <c r="B1125" s="19"/>
      <c r="C1125" s="19"/>
      <c r="D1125" s="294" t="s">
        <v>25853</v>
      </c>
      <c r="E1125" s="265"/>
      <c r="F1125" s="290">
        <v>1.9</v>
      </c>
      <c r="G1125" s="246" t="s">
        <v>25759</v>
      </c>
      <c r="H1125" s="249"/>
      <c r="I1125" s="248" t="s">
        <v>25759</v>
      </c>
      <c r="J1125" s="246">
        <f>2.1-1.65</f>
        <v>0.45</v>
      </c>
      <c r="K1125" s="248" t="s">
        <v>25759</v>
      </c>
      <c r="L1125" s="246">
        <v>-1</v>
      </c>
      <c r="M1125" s="248" t="s">
        <v>44</v>
      </c>
      <c r="N1125" s="449">
        <f t="shared" si="235"/>
        <v>-0.85</v>
      </c>
      <c r="O1125" s="302"/>
      <c r="P1125" s="408"/>
      <c r="Q1125" s="409"/>
      <c r="R1125" s="89"/>
      <c r="S1125" s="302"/>
      <c r="T1125" s="302"/>
      <c r="U1125" s="302"/>
      <c r="V1125" s="302"/>
      <c r="W1125" s="302"/>
      <c r="X1125" s="302"/>
      <c r="Y1125" s="302"/>
      <c r="Z1125" s="302"/>
      <c r="AA1125" s="302"/>
    </row>
    <row r="1126" spans="1:27" s="280" customFormat="1">
      <c r="A1126" s="460"/>
      <c r="B1126" s="19"/>
      <c r="C1126" s="19"/>
      <c r="D1126" s="294" t="s">
        <v>25896</v>
      </c>
      <c r="E1126" s="265"/>
      <c r="F1126" s="290">
        <v>1</v>
      </c>
      <c r="G1126" s="246" t="s">
        <v>25759</v>
      </c>
      <c r="H1126" s="249"/>
      <c r="I1126" s="248" t="s">
        <v>25759</v>
      </c>
      <c r="J1126" s="246">
        <f>2.1-1.65</f>
        <v>0.45</v>
      </c>
      <c r="K1126" s="248" t="s">
        <v>25759</v>
      </c>
      <c r="L1126" s="246">
        <v>-1</v>
      </c>
      <c r="M1126" s="248" t="s">
        <v>44</v>
      </c>
      <c r="N1126" s="449">
        <f t="shared" ref="N1126" si="236">TRUNC((PRODUCT(F1126:L1126)),2)</f>
        <v>-0.45</v>
      </c>
      <c r="O1126" s="302"/>
      <c r="P1126" s="408"/>
      <c r="Q1126" s="409"/>
      <c r="R1126" s="89"/>
      <c r="S1126" s="302"/>
      <c r="T1126" s="302"/>
      <c r="U1126" s="302"/>
      <c r="V1126" s="302"/>
      <c r="W1126" s="302"/>
      <c r="X1126" s="302"/>
      <c r="Y1126" s="302"/>
      <c r="Z1126" s="302"/>
      <c r="AA1126" s="302"/>
    </row>
    <row r="1127" spans="1:27" s="280" customFormat="1">
      <c r="A1127" s="460"/>
      <c r="B1127" s="19"/>
      <c r="C1127" s="19"/>
      <c r="D1127" s="292" t="s">
        <v>25769</v>
      </c>
      <c r="E1127" s="13"/>
      <c r="F1127" s="169">
        <v>3.41</v>
      </c>
      <c r="G1127" s="216" t="s">
        <v>25759</v>
      </c>
      <c r="H1127" s="233"/>
      <c r="I1127" s="217" t="s">
        <v>25759</v>
      </c>
      <c r="J1127" s="216">
        <f>2.6-1.65</f>
        <v>0.95</v>
      </c>
      <c r="K1127" s="217" t="s">
        <v>25759</v>
      </c>
      <c r="L1127" s="216">
        <v>2</v>
      </c>
      <c r="M1127" s="217" t="s">
        <v>44</v>
      </c>
      <c r="N1127" s="443">
        <f t="shared" si="235"/>
        <v>6.47</v>
      </c>
      <c r="O1127" s="302"/>
      <c r="P1127" s="408"/>
      <c r="Q1127" s="409"/>
      <c r="R1127" s="89"/>
      <c r="S1127" s="302"/>
      <c r="T1127" s="302"/>
      <c r="U1127" s="302"/>
      <c r="V1127" s="302"/>
      <c r="W1127" s="302"/>
      <c r="X1127" s="302"/>
      <c r="Y1127" s="302"/>
      <c r="Z1127" s="302"/>
      <c r="AA1127" s="302"/>
    </row>
    <row r="1128" spans="1:27" s="280" customFormat="1">
      <c r="A1128" s="460"/>
      <c r="B1128" s="19"/>
      <c r="C1128" s="19"/>
      <c r="D1128" s="292"/>
      <c r="E1128" s="13"/>
      <c r="F1128" s="169">
        <v>2.62</v>
      </c>
      <c r="G1128" s="216" t="s">
        <v>25759</v>
      </c>
      <c r="H1128" s="233"/>
      <c r="I1128" s="217" t="s">
        <v>25759</v>
      </c>
      <c r="J1128" s="216">
        <f>2.6-1.65</f>
        <v>0.95</v>
      </c>
      <c r="K1128" s="217" t="s">
        <v>25759</v>
      </c>
      <c r="L1128" s="216">
        <v>2</v>
      </c>
      <c r="M1128" s="217" t="s">
        <v>44</v>
      </c>
      <c r="N1128" s="443">
        <f t="shared" si="235"/>
        <v>4.97</v>
      </c>
      <c r="O1128" s="302"/>
      <c r="P1128" s="408"/>
      <c r="Q1128" s="409"/>
      <c r="R1128" s="89"/>
      <c r="S1128" s="302"/>
      <c r="T1128" s="302"/>
      <c r="U1128" s="302"/>
      <c r="V1128" s="302"/>
      <c r="W1128" s="302"/>
      <c r="X1128" s="302"/>
      <c r="Y1128" s="302"/>
      <c r="Z1128" s="302"/>
      <c r="AA1128" s="302"/>
    </row>
    <row r="1129" spans="1:27" s="280" customFormat="1">
      <c r="A1129" s="460"/>
      <c r="B1129" s="19"/>
      <c r="C1129" s="19"/>
      <c r="D1129" s="283" t="s">
        <v>25852</v>
      </c>
      <c r="E1129" s="19"/>
      <c r="F1129" s="290">
        <v>0.8</v>
      </c>
      <c r="G1129" s="246" t="s">
        <v>25759</v>
      </c>
      <c r="H1129" s="247"/>
      <c r="I1129" s="248" t="s">
        <v>25759</v>
      </c>
      <c r="J1129" s="246">
        <f>2.1-1.65</f>
        <v>0.45</v>
      </c>
      <c r="K1129" s="248" t="s">
        <v>25759</v>
      </c>
      <c r="L1129" s="246">
        <v>-1</v>
      </c>
      <c r="M1129" s="248" t="s">
        <v>44</v>
      </c>
      <c r="N1129" s="449">
        <f t="shared" ref="N1129:N1130" si="237">TRUNC((PRODUCT(F1129:L1129)),2)</f>
        <v>-0.36</v>
      </c>
      <c r="O1129" s="302"/>
      <c r="P1129" s="408"/>
      <c r="Q1129" s="409"/>
      <c r="R1129" s="89"/>
      <c r="S1129" s="302"/>
      <c r="T1129" s="302"/>
      <c r="U1129" s="302"/>
      <c r="V1129" s="302"/>
      <c r="W1129" s="302"/>
      <c r="X1129" s="302"/>
      <c r="Y1129" s="302"/>
      <c r="Z1129" s="302"/>
      <c r="AA1129" s="302"/>
    </row>
    <row r="1130" spans="1:27" s="280" customFormat="1">
      <c r="A1130" s="460"/>
      <c r="B1130" s="19"/>
      <c r="C1130" s="19"/>
      <c r="D1130" s="294" t="s">
        <v>25851</v>
      </c>
      <c r="E1130" s="265"/>
      <c r="F1130" s="290">
        <v>1.55</v>
      </c>
      <c r="G1130" s="246" t="s">
        <v>25759</v>
      </c>
      <c r="H1130" s="249"/>
      <c r="I1130" s="248" t="s">
        <v>25759</v>
      </c>
      <c r="J1130" s="246">
        <f>2.1-1.65</f>
        <v>0.45</v>
      </c>
      <c r="K1130" s="248" t="s">
        <v>25759</v>
      </c>
      <c r="L1130" s="246">
        <v>-1</v>
      </c>
      <c r="M1130" s="248" t="s">
        <v>44</v>
      </c>
      <c r="N1130" s="449">
        <f t="shared" si="237"/>
        <v>-0.69</v>
      </c>
      <c r="O1130" s="302"/>
      <c r="P1130" s="408"/>
      <c r="Q1130" s="409"/>
      <c r="R1130" s="89"/>
      <c r="S1130" s="302"/>
      <c r="T1130" s="302"/>
      <c r="U1130" s="302"/>
      <c r="V1130" s="302"/>
      <c r="W1130" s="302"/>
      <c r="X1130" s="302"/>
      <c r="Y1130" s="302"/>
      <c r="Z1130" s="302"/>
      <c r="AA1130" s="302"/>
    </row>
    <row r="1131" spans="1:27" s="280" customFormat="1">
      <c r="A1131" s="460"/>
      <c r="B1131" s="19"/>
      <c r="C1131" s="19"/>
      <c r="D1131" s="292" t="s">
        <v>25858</v>
      </c>
      <c r="E1131" s="13"/>
      <c r="F1131" s="169">
        <v>3.41</v>
      </c>
      <c r="G1131" s="216" t="s">
        <v>25759</v>
      </c>
      <c r="H1131" s="233"/>
      <c r="I1131" s="217" t="s">
        <v>25759</v>
      </c>
      <c r="J1131" s="216">
        <f>2.6-1.65</f>
        <v>0.95</v>
      </c>
      <c r="K1131" s="217" t="s">
        <v>25759</v>
      </c>
      <c r="L1131" s="216">
        <v>2</v>
      </c>
      <c r="M1131" s="217" t="s">
        <v>44</v>
      </c>
      <c r="N1131" s="443">
        <f t="shared" si="235"/>
        <v>6.47</v>
      </c>
      <c r="O1131" s="302"/>
      <c r="P1131" s="408"/>
      <c r="Q1131" s="409"/>
      <c r="R1131" s="89"/>
      <c r="S1131" s="302"/>
      <c r="T1131" s="302"/>
      <c r="U1131" s="302"/>
      <c r="V1131" s="302"/>
      <c r="W1131" s="302"/>
      <c r="X1131" s="302"/>
      <c r="Y1131" s="302"/>
      <c r="Z1131" s="302"/>
      <c r="AA1131" s="302"/>
    </row>
    <row r="1132" spans="1:27" s="280" customFormat="1">
      <c r="A1132" s="460"/>
      <c r="B1132" s="19"/>
      <c r="C1132" s="19"/>
      <c r="D1132" s="292"/>
      <c r="E1132" s="13"/>
      <c r="F1132" s="169">
        <v>1.7</v>
      </c>
      <c r="G1132" s="216" t="s">
        <v>25759</v>
      </c>
      <c r="H1132" s="233"/>
      <c r="I1132" s="217" t="s">
        <v>25759</v>
      </c>
      <c r="J1132" s="216">
        <f>2.6-1.65</f>
        <v>0.95</v>
      </c>
      <c r="K1132" s="217" t="s">
        <v>25759</v>
      </c>
      <c r="L1132" s="216">
        <v>2</v>
      </c>
      <c r="M1132" s="217" t="s">
        <v>44</v>
      </c>
      <c r="N1132" s="443">
        <f t="shared" si="235"/>
        <v>3.23</v>
      </c>
      <c r="O1132" s="302"/>
      <c r="P1132" s="408"/>
      <c r="Q1132" s="409"/>
      <c r="R1132" s="89"/>
      <c r="S1132" s="302"/>
      <c r="T1132" s="302"/>
      <c r="U1132" s="302"/>
      <c r="V1132" s="302"/>
      <c r="W1132" s="302"/>
      <c r="X1132" s="302"/>
      <c r="Y1132" s="302"/>
      <c r="Z1132" s="302"/>
      <c r="AA1132" s="302"/>
    </row>
    <row r="1133" spans="1:27" s="280" customFormat="1">
      <c r="A1133" s="460"/>
      <c r="B1133" s="19"/>
      <c r="C1133" s="19"/>
      <c r="D1133" s="283" t="s">
        <v>25852</v>
      </c>
      <c r="E1133" s="19"/>
      <c r="F1133" s="290">
        <v>0.8</v>
      </c>
      <c r="G1133" s="246" t="s">
        <v>25759</v>
      </c>
      <c r="H1133" s="247"/>
      <c r="I1133" s="248" t="s">
        <v>25759</v>
      </c>
      <c r="J1133" s="246">
        <f>2.1-1.65</f>
        <v>0.45</v>
      </c>
      <c r="K1133" s="248" t="s">
        <v>25759</v>
      </c>
      <c r="L1133" s="246">
        <v>-2</v>
      </c>
      <c r="M1133" s="248" t="s">
        <v>44</v>
      </c>
      <c r="N1133" s="449">
        <f t="shared" si="235"/>
        <v>-0.72</v>
      </c>
      <c r="O1133" s="302"/>
      <c r="P1133" s="408"/>
      <c r="Q1133" s="409"/>
      <c r="R1133" s="89"/>
      <c r="S1133" s="302"/>
      <c r="T1133" s="302"/>
      <c r="U1133" s="302"/>
      <c r="V1133" s="302"/>
      <c r="W1133" s="302"/>
      <c r="X1133" s="302"/>
      <c r="Y1133" s="302"/>
      <c r="Z1133" s="302"/>
      <c r="AA1133" s="302"/>
    </row>
    <row r="1134" spans="1:27" s="280" customFormat="1">
      <c r="A1134" s="460"/>
      <c r="B1134" s="19"/>
      <c r="C1134" s="19"/>
      <c r="D1134" s="294" t="s">
        <v>25853</v>
      </c>
      <c r="E1134" s="265"/>
      <c r="F1134" s="290">
        <v>1.9</v>
      </c>
      <c r="G1134" s="246" t="s">
        <v>25759</v>
      </c>
      <c r="H1134" s="249"/>
      <c r="I1134" s="248" t="s">
        <v>25759</v>
      </c>
      <c r="J1134" s="246">
        <f>2.1-1.65</f>
        <v>0.45</v>
      </c>
      <c r="K1134" s="248" t="s">
        <v>25759</v>
      </c>
      <c r="L1134" s="246">
        <v>-1</v>
      </c>
      <c r="M1134" s="248" t="s">
        <v>44</v>
      </c>
      <c r="N1134" s="449">
        <f t="shared" si="235"/>
        <v>-0.85</v>
      </c>
      <c r="O1134" s="302"/>
      <c r="P1134" s="408"/>
      <c r="Q1134" s="409"/>
      <c r="R1134" s="89"/>
      <c r="S1134" s="302"/>
      <c r="T1134" s="302"/>
      <c r="U1134" s="302"/>
      <c r="V1134" s="302"/>
      <c r="W1134" s="302"/>
      <c r="X1134" s="302"/>
      <c r="Y1134" s="302"/>
      <c r="Z1134" s="302"/>
      <c r="AA1134" s="302"/>
    </row>
    <row r="1135" spans="1:27" s="280" customFormat="1">
      <c r="A1135" s="460"/>
      <c r="B1135" s="19"/>
      <c r="C1135" s="19"/>
      <c r="D1135" s="292" t="s">
        <v>25857</v>
      </c>
      <c r="E1135" s="13"/>
      <c r="F1135" s="169">
        <v>7</v>
      </c>
      <c r="G1135" s="216" t="s">
        <v>25759</v>
      </c>
      <c r="H1135" s="233"/>
      <c r="I1135" s="217" t="s">
        <v>25759</v>
      </c>
      <c r="J1135" s="216">
        <f>2.6-1.65</f>
        <v>0.95</v>
      </c>
      <c r="K1135" s="217" t="s">
        <v>25759</v>
      </c>
      <c r="L1135" s="216">
        <v>2</v>
      </c>
      <c r="M1135" s="217" t="s">
        <v>44</v>
      </c>
      <c r="N1135" s="443">
        <f t="shared" si="235"/>
        <v>13.3</v>
      </c>
      <c r="O1135" s="302"/>
      <c r="P1135" s="408"/>
      <c r="Q1135" s="409"/>
      <c r="R1135" s="89"/>
      <c r="S1135" s="302"/>
      <c r="T1135" s="302"/>
      <c r="U1135" s="302"/>
      <c r="V1135" s="302"/>
      <c r="W1135" s="302"/>
      <c r="X1135" s="302"/>
      <c r="Y1135" s="302"/>
      <c r="Z1135" s="302"/>
      <c r="AA1135" s="302"/>
    </row>
    <row r="1136" spans="1:27" s="280" customFormat="1">
      <c r="A1136" s="460"/>
      <c r="B1136" s="19"/>
      <c r="C1136" s="19"/>
      <c r="D1136" s="292"/>
      <c r="E1136" s="13"/>
      <c r="F1136" s="169">
        <v>6</v>
      </c>
      <c r="G1136" s="216" t="s">
        <v>25759</v>
      </c>
      <c r="H1136" s="233"/>
      <c r="I1136" s="217" t="s">
        <v>25759</v>
      </c>
      <c r="J1136" s="216">
        <f>2.6-1.65</f>
        <v>0.95</v>
      </c>
      <c r="K1136" s="217" t="s">
        <v>25759</v>
      </c>
      <c r="L1136" s="216">
        <v>2</v>
      </c>
      <c r="M1136" s="217" t="s">
        <v>44</v>
      </c>
      <c r="N1136" s="443">
        <f t="shared" si="235"/>
        <v>11.4</v>
      </c>
      <c r="O1136" s="302"/>
      <c r="P1136" s="408"/>
      <c r="Q1136" s="409"/>
      <c r="R1136" s="89"/>
      <c r="S1136" s="302"/>
      <c r="T1136" s="302"/>
      <c r="U1136" s="302"/>
      <c r="V1136" s="302"/>
      <c r="W1136" s="302"/>
      <c r="X1136" s="302"/>
      <c r="Y1136" s="302"/>
      <c r="Z1136" s="302"/>
      <c r="AA1136" s="302"/>
    </row>
    <row r="1137" spans="1:27" s="280" customFormat="1">
      <c r="A1137" s="460"/>
      <c r="B1137" s="19"/>
      <c r="C1137" s="19"/>
      <c r="D1137" s="283" t="s">
        <v>25852</v>
      </c>
      <c r="E1137" s="19"/>
      <c r="F1137" s="290">
        <v>0.8</v>
      </c>
      <c r="G1137" s="246" t="s">
        <v>25759</v>
      </c>
      <c r="H1137" s="247"/>
      <c r="I1137" s="248" t="s">
        <v>25759</v>
      </c>
      <c r="J1137" s="246">
        <f>2.1-1.65</f>
        <v>0.45</v>
      </c>
      <c r="K1137" s="248" t="s">
        <v>25759</v>
      </c>
      <c r="L1137" s="246">
        <v>-1</v>
      </c>
      <c r="M1137" s="248" t="s">
        <v>44</v>
      </c>
      <c r="N1137" s="449">
        <f t="shared" ref="N1137" si="238">TRUNC((PRODUCT(F1137:L1137)),2)</f>
        <v>-0.36</v>
      </c>
      <c r="O1137" s="302"/>
      <c r="P1137" s="408"/>
      <c r="Q1137" s="409"/>
      <c r="R1137" s="89"/>
      <c r="S1137" s="302"/>
      <c r="T1137" s="302"/>
      <c r="U1137" s="302"/>
      <c r="V1137" s="302"/>
      <c r="W1137" s="302"/>
      <c r="X1137" s="302"/>
      <c r="Y1137" s="302"/>
      <c r="Z1137" s="302"/>
      <c r="AA1137" s="302"/>
    </row>
    <row r="1138" spans="1:27" s="280" customFormat="1">
      <c r="A1138" s="460"/>
      <c r="B1138" s="19"/>
      <c r="C1138" s="19"/>
      <c r="D1138" s="294" t="s">
        <v>25853</v>
      </c>
      <c r="E1138" s="13"/>
      <c r="F1138" s="290">
        <v>1.9</v>
      </c>
      <c r="G1138" s="246" t="s">
        <v>25759</v>
      </c>
      <c r="H1138" s="247"/>
      <c r="I1138" s="248" t="s">
        <v>25759</v>
      </c>
      <c r="J1138" s="246">
        <f>2.1-1.65</f>
        <v>0.45</v>
      </c>
      <c r="K1138" s="248" t="s">
        <v>25759</v>
      </c>
      <c r="L1138" s="246">
        <v>-2</v>
      </c>
      <c r="M1138" s="248" t="s">
        <v>44</v>
      </c>
      <c r="N1138" s="449">
        <f t="shared" ref="N1138:N1142" si="239">TRUNC((PRODUCT(F1138:L1138)),2)</f>
        <v>-1.71</v>
      </c>
      <c r="O1138" s="302"/>
      <c r="P1138" s="408"/>
      <c r="Q1138" s="409"/>
      <c r="R1138" s="89"/>
      <c r="S1138" s="302"/>
      <c r="T1138" s="302"/>
      <c r="U1138" s="302"/>
      <c r="V1138" s="302"/>
      <c r="W1138" s="302"/>
      <c r="X1138" s="302"/>
      <c r="Y1138" s="302"/>
      <c r="Z1138" s="302"/>
      <c r="AA1138" s="302"/>
    </row>
    <row r="1139" spans="1:27" s="280" customFormat="1">
      <c r="A1139" s="460"/>
      <c r="B1139" s="19"/>
      <c r="C1139" s="19"/>
      <c r="D1139" s="294" t="s">
        <v>25851</v>
      </c>
      <c r="E1139" s="13"/>
      <c r="F1139" s="290">
        <v>2.2999999999999998</v>
      </c>
      <c r="G1139" s="246" t="s">
        <v>25759</v>
      </c>
      <c r="H1139" s="247"/>
      <c r="I1139" s="248" t="s">
        <v>25759</v>
      </c>
      <c r="J1139" s="246">
        <f>2.1-1.65</f>
        <v>0.45</v>
      </c>
      <c r="K1139" s="248" t="s">
        <v>25759</v>
      </c>
      <c r="L1139" s="246">
        <v>-1</v>
      </c>
      <c r="M1139" s="248" t="s">
        <v>44</v>
      </c>
      <c r="N1139" s="449">
        <f t="shared" ref="N1139" si="240">TRUNC((PRODUCT(F1139:L1139)),2)</f>
        <v>-1.03</v>
      </c>
      <c r="O1139" s="302"/>
      <c r="P1139" s="408"/>
      <c r="Q1139" s="409"/>
      <c r="R1139" s="89"/>
      <c r="S1139" s="302"/>
      <c r="T1139" s="302"/>
      <c r="U1139" s="302"/>
      <c r="V1139" s="302"/>
      <c r="W1139" s="302"/>
      <c r="X1139" s="302"/>
      <c r="Y1139" s="302"/>
      <c r="Z1139" s="302"/>
      <c r="AA1139" s="302"/>
    </row>
    <row r="1140" spans="1:27" s="280" customFormat="1">
      <c r="A1140" s="460"/>
      <c r="B1140" s="19"/>
      <c r="C1140" s="19"/>
      <c r="D1140" s="292" t="s">
        <v>25891</v>
      </c>
      <c r="E1140" s="13"/>
      <c r="F1140" s="169">
        <v>7</v>
      </c>
      <c r="G1140" s="216" t="s">
        <v>25759</v>
      </c>
      <c r="H1140" s="233"/>
      <c r="I1140" s="217" t="s">
        <v>25759</v>
      </c>
      <c r="J1140" s="216">
        <f>2.6-1.65</f>
        <v>0.95</v>
      </c>
      <c r="K1140" s="217" t="s">
        <v>25759</v>
      </c>
      <c r="L1140" s="216">
        <v>2</v>
      </c>
      <c r="M1140" s="217" t="s">
        <v>44</v>
      </c>
      <c r="N1140" s="443">
        <f t="shared" si="239"/>
        <v>13.3</v>
      </c>
      <c r="O1140" s="302"/>
      <c r="P1140" s="408"/>
      <c r="Q1140" s="409"/>
      <c r="R1140" s="89"/>
      <c r="S1140" s="302"/>
      <c r="T1140" s="302"/>
      <c r="U1140" s="302"/>
      <c r="V1140" s="302"/>
      <c r="W1140" s="302"/>
      <c r="X1140" s="302"/>
      <c r="Y1140" s="302"/>
      <c r="Z1140" s="302"/>
      <c r="AA1140" s="302"/>
    </row>
    <row r="1141" spans="1:27" s="280" customFormat="1">
      <c r="A1141" s="460"/>
      <c r="B1141" s="19"/>
      <c r="C1141" s="19"/>
      <c r="D1141" s="292"/>
      <c r="E1141" s="13"/>
      <c r="F1141" s="169">
        <v>6</v>
      </c>
      <c r="G1141" s="216" t="s">
        <v>25759</v>
      </c>
      <c r="H1141" s="233"/>
      <c r="I1141" s="217" t="s">
        <v>25759</v>
      </c>
      <c r="J1141" s="216">
        <f>2.6-1.65</f>
        <v>0.95</v>
      </c>
      <c r="K1141" s="217" t="s">
        <v>25759</v>
      </c>
      <c r="L1141" s="216">
        <v>2</v>
      </c>
      <c r="M1141" s="217" t="s">
        <v>44</v>
      </c>
      <c r="N1141" s="443">
        <f t="shared" si="239"/>
        <v>11.4</v>
      </c>
      <c r="O1141" s="302"/>
      <c r="P1141" s="408"/>
      <c r="Q1141" s="409"/>
      <c r="R1141" s="89"/>
      <c r="S1141" s="302"/>
      <c r="T1141" s="302"/>
      <c r="U1141" s="302"/>
      <c r="V1141" s="302"/>
      <c r="W1141" s="302"/>
      <c r="X1141" s="302"/>
      <c r="Y1141" s="302"/>
      <c r="Z1141" s="302"/>
      <c r="AA1141" s="302"/>
    </row>
    <row r="1142" spans="1:27" s="280" customFormat="1">
      <c r="A1142" s="460"/>
      <c r="B1142" s="19"/>
      <c r="C1142" s="19"/>
      <c r="D1142" s="283" t="s">
        <v>25852</v>
      </c>
      <c r="E1142" s="19"/>
      <c r="F1142" s="290">
        <v>0.8</v>
      </c>
      <c r="G1142" s="246" t="s">
        <v>25759</v>
      </c>
      <c r="H1142" s="247"/>
      <c r="I1142" s="248" t="s">
        <v>25759</v>
      </c>
      <c r="J1142" s="246">
        <f>2.1-1.65</f>
        <v>0.45</v>
      </c>
      <c r="K1142" s="248" t="s">
        <v>25759</v>
      </c>
      <c r="L1142" s="246">
        <v>-1</v>
      </c>
      <c r="M1142" s="248" t="s">
        <v>44</v>
      </c>
      <c r="N1142" s="449">
        <f t="shared" si="239"/>
        <v>-0.36</v>
      </c>
      <c r="O1142" s="302"/>
      <c r="P1142" s="408"/>
      <c r="Q1142" s="409"/>
      <c r="R1142" s="89"/>
      <c r="S1142" s="302"/>
      <c r="T1142" s="302"/>
      <c r="U1142" s="302"/>
      <c r="V1142" s="302"/>
      <c r="W1142" s="302"/>
      <c r="X1142" s="302"/>
      <c r="Y1142" s="302"/>
      <c r="Z1142" s="302"/>
      <c r="AA1142" s="302"/>
    </row>
    <row r="1143" spans="1:27" s="280" customFormat="1">
      <c r="A1143" s="460"/>
      <c r="B1143" s="19"/>
      <c r="C1143" s="19"/>
      <c r="D1143" s="294" t="s">
        <v>25853</v>
      </c>
      <c r="E1143" s="13"/>
      <c r="F1143" s="290">
        <v>1.9</v>
      </c>
      <c r="G1143" s="246" t="s">
        <v>25759</v>
      </c>
      <c r="H1143" s="247"/>
      <c r="I1143" s="248" t="s">
        <v>25759</v>
      </c>
      <c r="J1143" s="246">
        <f>2.1-1.65</f>
        <v>0.45</v>
      </c>
      <c r="K1143" s="248" t="s">
        <v>25759</v>
      </c>
      <c r="L1143" s="246">
        <v>-2</v>
      </c>
      <c r="M1143" s="248" t="s">
        <v>44</v>
      </c>
      <c r="N1143" s="449">
        <f t="shared" ref="N1143:N1146" si="241">TRUNC((PRODUCT(F1143:L1143)),2)</f>
        <v>-1.71</v>
      </c>
      <c r="O1143" s="302"/>
      <c r="P1143" s="408"/>
      <c r="Q1143" s="409"/>
      <c r="R1143" s="89"/>
      <c r="S1143" s="302"/>
      <c r="T1143" s="302"/>
      <c r="U1143" s="302"/>
      <c r="V1143" s="302"/>
      <c r="W1143" s="302"/>
      <c r="X1143" s="302"/>
      <c r="Y1143" s="302"/>
      <c r="Z1143" s="302"/>
      <c r="AA1143" s="302"/>
    </row>
    <row r="1144" spans="1:27" s="280" customFormat="1">
      <c r="A1144" s="460"/>
      <c r="B1144" s="19"/>
      <c r="C1144" s="19"/>
      <c r="D1144" s="292" t="s">
        <v>25892</v>
      </c>
      <c r="E1144" s="13"/>
      <c r="F1144" s="169">
        <v>6.88</v>
      </c>
      <c r="G1144" s="216" t="s">
        <v>25759</v>
      </c>
      <c r="H1144" s="233"/>
      <c r="I1144" s="217" t="s">
        <v>25759</v>
      </c>
      <c r="J1144" s="216">
        <f>2.6-1.65</f>
        <v>0.95</v>
      </c>
      <c r="K1144" s="217" t="s">
        <v>25759</v>
      </c>
      <c r="L1144" s="216">
        <v>2</v>
      </c>
      <c r="M1144" s="217" t="s">
        <v>44</v>
      </c>
      <c r="N1144" s="443">
        <f t="shared" si="241"/>
        <v>13.07</v>
      </c>
      <c r="O1144" s="302"/>
      <c r="P1144" s="408"/>
      <c r="Q1144" s="409"/>
      <c r="R1144" s="89"/>
      <c r="S1144" s="302"/>
      <c r="T1144" s="302"/>
      <c r="U1144" s="302"/>
      <c r="V1144" s="302"/>
      <c r="W1144" s="302"/>
      <c r="X1144" s="302"/>
      <c r="Y1144" s="302"/>
      <c r="Z1144" s="302"/>
      <c r="AA1144" s="302"/>
    </row>
    <row r="1145" spans="1:27" s="280" customFormat="1">
      <c r="A1145" s="460"/>
      <c r="B1145" s="19"/>
      <c r="C1145" s="19"/>
      <c r="D1145" s="292"/>
      <c r="E1145" s="13"/>
      <c r="F1145" s="169">
        <v>6</v>
      </c>
      <c r="G1145" s="216" t="s">
        <v>25759</v>
      </c>
      <c r="H1145" s="233"/>
      <c r="I1145" s="217" t="s">
        <v>25759</v>
      </c>
      <c r="J1145" s="216">
        <f>2.6-1.65</f>
        <v>0.95</v>
      </c>
      <c r="K1145" s="217" t="s">
        <v>25759</v>
      </c>
      <c r="L1145" s="216">
        <v>2</v>
      </c>
      <c r="M1145" s="217" t="s">
        <v>44</v>
      </c>
      <c r="N1145" s="443">
        <f t="shared" si="241"/>
        <v>11.4</v>
      </c>
      <c r="O1145" s="302"/>
      <c r="P1145" s="408"/>
      <c r="Q1145" s="409"/>
      <c r="R1145" s="89"/>
      <c r="S1145" s="302"/>
      <c r="T1145" s="302"/>
      <c r="U1145" s="302"/>
      <c r="V1145" s="302"/>
      <c r="W1145" s="302"/>
      <c r="X1145" s="302"/>
      <c r="Y1145" s="302"/>
      <c r="Z1145" s="302"/>
      <c r="AA1145" s="302"/>
    </row>
    <row r="1146" spans="1:27" s="280" customFormat="1">
      <c r="A1146" s="460"/>
      <c r="B1146" s="19"/>
      <c r="C1146" s="19"/>
      <c r="D1146" s="283" t="s">
        <v>25852</v>
      </c>
      <c r="E1146" s="19"/>
      <c r="F1146" s="290">
        <v>0.8</v>
      </c>
      <c r="G1146" s="246" t="s">
        <v>25759</v>
      </c>
      <c r="H1146" s="247"/>
      <c r="I1146" s="248" t="s">
        <v>25759</v>
      </c>
      <c r="J1146" s="246">
        <f>2.1-1.65</f>
        <v>0.45</v>
      </c>
      <c r="K1146" s="248" t="s">
        <v>25759</v>
      </c>
      <c r="L1146" s="246">
        <v>-1</v>
      </c>
      <c r="M1146" s="248" t="s">
        <v>44</v>
      </c>
      <c r="N1146" s="449">
        <f t="shared" si="241"/>
        <v>-0.36</v>
      </c>
      <c r="O1146" s="302"/>
      <c r="P1146" s="408"/>
      <c r="Q1146" s="409"/>
      <c r="R1146" s="89"/>
      <c r="S1146" s="302"/>
      <c r="T1146" s="302"/>
      <c r="U1146" s="302"/>
      <c r="V1146" s="302"/>
      <c r="W1146" s="302"/>
      <c r="X1146" s="302"/>
      <c r="Y1146" s="302"/>
      <c r="Z1146" s="302"/>
      <c r="AA1146" s="302"/>
    </row>
    <row r="1147" spans="1:27" s="280" customFormat="1">
      <c r="A1147" s="460"/>
      <c r="B1147" s="19"/>
      <c r="C1147" s="19"/>
      <c r="D1147" s="294" t="s">
        <v>25853</v>
      </c>
      <c r="E1147" s="13"/>
      <c r="F1147" s="290">
        <v>1.9</v>
      </c>
      <c r="G1147" s="246" t="s">
        <v>25759</v>
      </c>
      <c r="H1147" s="247"/>
      <c r="I1147" s="248" t="s">
        <v>25759</v>
      </c>
      <c r="J1147" s="246">
        <f>2.1-1.65</f>
        <v>0.45</v>
      </c>
      <c r="K1147" s="248" t="s">
        <v>25759</v>
      </c>
      <c r="L1147" s="246">
        <v>-2</v>
      </c>
      <c r="M1147" s="248" t="s">
        <v>44</v>
      </c>
      <c r="N1147" s="449">
        <f t="shared" ref="N1147:N1150" si="242">TRUNC((PRODUCT(F1147:L1147)),2)</f>
        <v>-1.71</v>
      </c>
      <c r="O1147" s="302"/>
      <c r="P1147" s="408"/>
      <c r="Q1147" s="409"/>
      <c r="R1147" s="89"/>
      <c r="S1147" s="302"/>
      <c r="T1147" s="302"/>
      <c r="U1147" s="302"/>
      <c r="V1147" s="302"/>
      <c r="W1147" s="302"/>
      <c r="X1147" s="302"/>
      <c r="Y1147" s="302"/>
      <c r="Z1147" s="302"/>
      <c r="AA1147" s="302"/>
    </row>
    <row r="1148" spans="1:27" s="280" customFormat="1">
      <c r="A1148" s="460"/>
      <c r="B1148" s="19"/>
      <c r="C1148" s="19"/>
      <c r="D1148" s="292" t="s">
        <v>25893</v>
      </c>
      <c r="E1148" s="13"/>
      <c r="F1148" s="169">
        <v>6.62</v>
      </c>
      <c r="G1148" s="216" t="s">
        <v>25759</v>
      </c>
      <c r="H1148" s="233"/>
      <c r="I1148" s="217" t="s">
        <v>25759</v>
      </c>
      <c r="J1148" s="216">
        <f>2.6-1.65</f>
        <v>0.95</v>
      </c>
      <c r="K1148" s="217" t="s">
        <v>25759</v>
      </c>
      <c r="L1148" s="216">
        <v>2</v>
      </c>
      <c r="M1148" s="217" t="s">
        <v>44</v>
      </c>
      <c r="N1148" s="443">
        <f t="shared" si="242"/>
        <v>12.57</v>
      </c>
      <c r="O1148" s="302"/>
      <c r="P1148" s="408"/>
      <c r="Q1148" s="409"/>
      <c r="R1148" s="89"/>
      <c r="S1148" s="302"/>
      <c r="T1148" s="302"/>
      <c r="U1148" s="302"/>
      <c r="V1148" s="302"/>
      <c r="W1148" s="302"/>
      <c r="X1148" s="302"/>
      <c r="Y1148" s="302"/>
      <c r="Z1148" s="302"/>
      <c r="AA1148" s="302"/>
    </row>
    <row r="1149" spans="1:27" s="280" customFormat="1">
      <c r="A1149" s="460"/>
      <c r="B1149" s="19"/>
      <c r="C1149" s="19"/>
      <c r="D1149" s="292"/>
      <c r="E1149" s="13"/>
      <c r="F1149" s="169">
        <v>4.3</v>
      </c>
      <c r="G1149" s="216" t="s">
        <v>25759</v>
      </c>
      <c r="H1149" s="233"/>
      <c r="I1149" s="217" t="s">
        <v>25759</v>
      </c>
      <c r="J1149" s="216">
        <f>2.6-1.65</f>
        <v>0.95</v>
      </c>
      <c r="K1149" s="217" t="s">
        <v>25759</v>
      </c>
      <c r="L1149" s="216">
        <v>2</v>
      </c>
      <c r="M1149" s="217" t="s">
        <v>44</v>
      </c>
      <c r="N1149" s="443">
        <f t="shared" si="242"/>
        <v>8.17</v>
      </c>
      <c r="O1149" s="302"/>
      <c r="P1149" s="408"/>
      <c r="Q1149" s="409"/>
      <c r="R1149" s="89"/>
      <c r="S1149" s="302"/>
      <c r="T1149" s="302"/>
      <c r="U1149" s="302"/>
      <c r="V1149" s="302"/>
      <c r="W1149" s="302"/>
      <c r="X1149" s="302"/>
      <c r="Y1149" s="302"/>
      <c r="Z1149" s="302"/>
      <c r="AA1149" s="302"/>
    </row>
    <row r="1150" spans="1:27" s="280" customFormat="1">
      <c r="A1150" s="460"/>
      <c r="B1150" s="19"/>
      <c r="C1150" s="19"/>
      <c r="D1150" s="283" t="s">
        <v>25852</v>
      </c>
      <c r="E1150" s="19"/>
      <c r="F1150" s="290">
        <v>0.8</v>
      </c>
      <c r="G1150" s="246" t="s">
        <v>25759</v>
      </c>
      <c r="H1150" s="247"/>
      <c r="I1150" s="248" t="s">
        <v>25759</v>
      </c>
      <c r="J1150" s="246">
        <f>2.1-1.65</f>
        <v>0.45</v>
      </c>
      <c r="K1150" s="248" t="s">
        <v>25759</v>
      </c>
      <c r="L1150" s="246">
        <v>-1</v>
      </c>
      <c r="M1150" s="248" t="s">
        <v>44</v>
      </c>
      <c r="N1150" s="449">
        <f t="shared" si="242"/>
        <v>-0.36</v>
      </c>
      <c r="O1150" s="302"/>
      <c r="P1150" s="408"/>
      <c r="Q1150" s="409"/>
      <c r="R1150" s="89"/>
      <c r="S1150" s="302"/>
      <c r="T1150" s="302"/>
      <c r="U1150" s="302"/>
      <c r="V1150" s="302"/>
      <c r="W1150" s="302"/>
      <c r="X1150" s="302"/>
      <c r="Y1150" s="302"/>
      <c r="Z1150" s="302"/>
      <c r="AA1150" s="302"/>
    </row>
    <row r="1151" spans="1:27" s="280" customFormat="1">
      <c r="A1151" s="460"/>
      <c r="B1151" s="19"/>
      <c r="C1151" s="19"/>
      <c r="D1151" s="294" t="s">
        <v>25853</v>
      </c>
      <c r="E1151" s="13"/>
      <c r="F1151" s="290">
        <v>0.95</v>
      </c>
      <c r="G1151" s="246" t="s">
        <v>25759</v>
      </c>
      <c r="H1151" s="247"/>
      <c r="I1151" s="248" t="s">
        <v>25759</v>
      </c>
      <c r="J1151" s="246">
        <f>2.1-1.65</f>
        <v>0.45</v>
      </c>
      <c r="K1151" s="248" t="s">
        <v>25759</v>
      </c>
      <c r="L1151" s="246">
        <v>-2</v>
      </c>
      <c r="M1151" s="248" t="s">
        <v>44</v>
      </c>
      <c r="N1151" s="449">
        <f t="shared" ref="N1151" si="243">TRUNC((PRODUCT(F1151:L1151)),2)</f>
        <v>-0.85</v>
      </c>
      <c r="O1151" s="302"/>
      <c r="P1151" s="408"/>
      <c r="Q1151" s="409"/>
      <c r="R1151" s="89"/>
      <c r="S1151" s="302"/>
      <c r="T1151" s="302"/>
      <c r="U1151" s="302"/>
      <c r="V1151" s="302"/>
      <c r="W1151" s="302"/>
      <c r="X1151" s="302"/>
      <c r="Y1151" s="302"/>
      <c r="Z1151" s="302"/>
      <c r="AA1151" s="302"/>
    </row>
    <row r="1152" spans="1:27" s="280" customFormat="1">
      <c r="A1152" s="460"/>
      <c r="B1152" s="19"/>
      <c r="C1152" s="19"/>
      <c r="D1152" s="292" t="s">
        <v>25838</v>
      </c>
      <c r="E1152" s="13"/>
      <c r="F1152" s="169">
        <v>2.15</v>
      </c>
      <c r="G1152" s="216" t="s">
        <v>25759</v>
      </c>
      <c r="H1152" s="233"/>
      <c r="I1152" s="217" t="s">
        <v>25759</v>
      </c>
      <c r="J1152" s="216">
        <f>2.6-1.65</f>
        <v>0.95</v>
      </c>
      <c r="K1152" s="217" t="s">
        <v>25759</v>
      </c>
      <c r="L1152" s="216">
        <v>2</v>
      </c>
      <c r="M1152" s="217" t="s">
        <v>44</v>
      </c>
      <c r="N1152" s="443">
        <f t="shared" si="235"/>
        <v>4.08</v>
      </c>
      <c r="O1152" s="302"/>
      <c r="P1152" s="408"/>
      <c r="Q1152" s="409"/>
      <c r="R1152" s="89"/>
      <c r="S1152" s="302"/>
      <c r="T1152" s="302"/>
      <c r="U1152" s="302"/>
      <c r="V1152" s="302"/>
      <c r="W1152" s="302"/>
      <c r="X1152" s="302"/>
      <c r="Y1152" s="302"/>
      <c r="Z1152" s="302"/>
      <c r="AA1152" s="302"/>
    </row>
    <row r="1153" spans="1:27" s="280" customFormat="1">
      <c r="A1153" s="460"/>
      <c r="B1153" s="19"/>
      <c r="C1153" s="19"/>
      <c r="D1153" s="292"/>
      <c r="E1153" s="13"/>
      <c r="F1153" s="169">
        <v>1.7</v>
      </c>
      <c r="G1153" s="216" t="s">
        <v>25759</v>
      </c>
      <c r="H1153" s="233"/>
      <c r="I1153" s="217" t="s">
        <v>25759</v>
      </c>
      <c r="J1153" s="216">
        <f>2.6-1.65</f>
        <v>0.95</v>
      </c>
      <c r="K1153" s="217" t="s">
        <v>25759</v>
      </c>
      <c r="L1153" s="216">
        <v>2</v>
      </c>
      <c r="M1153" s="217" t="s">
        <v>44</v>
      </c>
      <c r="N1153" s="443">
        <f t="shared" si="235"/>
        <v>3.23</v>
      </c>
      <c r="O1153" s="302"/>
      <c r="P1153" s="408"/>
      <c r="Q1153" s="409"/>
      <c r="R1153" s="89"/>
      <c r="S1153" s="302"/>
      <c r="T1153" s="302"/>
      <c r="U1153" s="302"/>
      <c r="V1153" s="302"/>
      <c r="W1153" s="302"/>
      <c r="X1153" s="302"/>
      <c r="Y1153" s="302"/>
      <c r="Z1153" s="302"/>
      <c r="AA1153" s="302"/>
    </row>
    <row r="1154" spans="1:27" s="280" customFormat="1">
      <c r="A1154" s="460"/>
      <c r="B1154" s="19"/>
      <c r="C1154" s="19"/>
      <c r="D1154" s="283" t="s">
        <v>25852</v>
      </c>
      <c r="E1154" s="284"/>
      <c r="F1154" s="290">
        <v>0.8</v>
      </c>
      <c r="G1154" s="246" t="s">
        <v>25759</v>
      </c>
      <c r="H1154" s="247"/>
      <c r="I1154" s="248" t="s">
        <v>25759</v>
      </c>
      <c r="J1154" s="246">
        <f>2.1-1.65</f>
        <v>0.45</v>
      </c>
      <c r="K1154" s="248" t="s">
        <v>25759</v>
      </c>
      <c r="L1154" s="246">
        <v>-1</v>
      </c>
      <c r="M1154" s="248" t="s">
        <v>44</v>
      </c>
      <c r="N1154" s="449">
        <f t="shared" si="235"/>
        <v>-0.36</v>
      </c>
      <c r="O1154" s="302"/>
      <c r="P1154" s="408"/>
      <c r="Q1154" s="409"/>
      <c r="R1154" s="89"/>
      <c r="S1154" s="302"/>
      <c r="T1154" s="302"/>
      <c r="U1154" s="302"/>
      <c r="V1154" s="302"/>
      <c r="W1154" s="302"/>
      <c r="X1154" s="302"/>
      <c r="Y1154" s="302"/>
      <c r="Z1154" s="302"/>
      <c r="AA1154" s="302"/>
    </row>
    <row r="1155" spans="1:27" s="280" customFormat="1">
      <c r="A1155" s="460"/>
      <c r="B1155" s="19"/>
      <c r="C1155" s="19"/>
      <c r="D1155" s="294" t="s">
        <v>25851</v>
      </c>
      <c r="E1155" s="265"/>
      <c r="F1155" s="290">
        <v>1.35</v>
      </c>
      <c r="G1155" s="246" t="s">
        <v>25759</v>
      </c>
      <c r="H1155" s="249"/>
      <c r="I1155" s="248" t="s">
        <v>25759</v>
      </c>
      <c r="J1155" s="246">
        <f>2.1-1.65</f>
        <v>0.45</v>
      </c>
      <c r="K1155" s="248" t="s">
        <v>25759</v>
      </c>
      <c r="L1155" s="246">
        <v>-1</v>
      </c>
      <c r="M1155" s="248" t="s">
        <v>44</v>
      </c>
      <c r="N1155" s="449">
        <f t="shared" si="235"/>
        <v>-0.6</v>
      </c>
      <c r="O1155" s="302"/>
      <c r="P1155" s="408"/>
      <c r="Q1155" s="409"/>
      <c r="R1155" s="89"/>
      <c r="S1155" s="302"/>
      <c r="T1155" s="302"/>
      <c r="U1155" s="302"/>
      <c r="V1155" s="302"/>
      <c r="W1155" s="302"/>
      <c r="X1155" s="302"/>
      <c r="Y1155" s="302"/>
      <c r="Z1155" s="302"/>
      <c r="AA1155" s="302"/>
    </row>
    <row r="1156" spans="1:27" s="280" customFormat="1">
      <c r="A1156" s="460"/>
      <c r="B1156" s="19"/>
      <c r="C1156" s="19"/>
      <c r="D1156" s="292" t="s">
        <v>25839</v>
      </c>
      <c r="E1156" s="13"/>
      <c r="F1156" s="169">
        <v>3.2</v>
      </c>
      <c r="G1156" s="216" t="s">
        <v>25759</v>
      </c>
      <c r="H1156" s="233"/>
      <c r="I1156" s="217" t="s">
        <v>25759</v>
      </c>
      <c r="J1156" s="216">
        <f>1.8-1.65</f>
        <v>0.15</v>
      </c>
      <c r="K1156" s="217" t="s">
        <v>25759</v>
      </c>
      <c r="L1156" s="216">
        <v>1</v>
      </c>
      <c r="M1156" s="217" t="s">
        <v>44</v>
      </c>
      <c r="N1156" s="443">
        <f t="shared" si="235"/>
        <v>0.48</v>
      </c>
      <c r="O1156" s="302"/>
      <c r="P1156" s="408"/>
      <c r="Q1156" s="409"/>
      <c r="R1156" s="89"/>
      <c r="S1156" s="302"/>
      <c r="T1156" s="302"/>
      <c r="U1156" s="302"/>
      <c r="V1156" s="302"/>
      <c r="W1156" s="302"/>
      <c r="X1156" s="302"/>
      <c r="Y1156" s="302"/>
      <c r="Z1156" s="302"/>
      <c r="AA1156" s="302"/>
    </row>
    <row r="1157" spans="1:27" s="280" customFormat="1">
      <c r="A1157" s="460"/>
      <c r="B1157" s="19"/>
      <c r="C1157" s="19"/>
      <c r="D1157" s="292"/>
      <c r="E1157" s="13"/>
      <c r="F1157" s="169">
        <v>4.5599999999999996</v>
      </c>
      <c r="G1157" s="216" t="s">
        <v>25759</v>
      </c>
      <c r="H1157" s="233"/>
      <c r="I1157" s="217" t="s">
        <v>25759</v>
      </c>
      <c r="J1157" s="216">
        <f>1.8-1.65</f>
        <v>0.15</v>
      </c>
      <c r="K1157" s="217" t="s">
        <v>25759</v>
      </c>
      <c r="L1157" s="216">
        <v>1</v>
      </c>
      <c r="M1157" s="217" t="s">
        <v>44</v>
      </c>
      <c r="N1157" s="443">
        <f t="shared" si="235"/>
        <v>0.68</v>
      </c>
      <c r="O1157" s="302"/>
      <c r="P1157" s="408"/>
      <c r="Q1157" s="409"/>
      <c r="R1157" s="89"/>
      <c r="S1157" s="302"/>
      <c r="T1157" s="302"/>
      <c r="U1157" s="302"/>
      <c r="V1157" s="302"/>
      <c r="W1157" s="302"/>
      <c r="X1157" s="302"/>
      <c r="Y1157" s="302"/>
      <c r="Z1157" s="302"/>
      <c r="AA1157" s="302"/>
    </row>
    <row r="1158" spans="1:27" s="280" customFormat="1">
      <c r="A1158" s="460"/>
      <c r="B1158" s="19"/>
      <c r="C1158" s="19"/>
      <c r="D1158" s="292"/>
      <c r="E1158" s="19"/>
      <c r="F1158" s="169">
        <v>3.2</v>
      </c>
      <c r="G1158" s="216" t="s">
        <v>25759</v>
      </c>
      <c r="H1158" s="233"/>
      <c r="I1158" s="217" t="s">
        <v>25759</v>
      </c>
      <c r="J1158" s="216">
        <f>2.6-1.65</f>
        <v>0.95</v>
      </c>
      <c r="K1158" s="217" t="s">
        <v>25759</v>
      </c>
      <c r="L1158" s="216">
        <v>1</v>
      </c>
      <c r="M1158" s="217" t="s">
        <v>44</v>
      </c>
      <c r="N1158" s="443">
        <f t="shared" ref="N1158:N1159" si="244">TRUNC((PRODUCT(F1158:L1158)),2)</f>
        <v>3.04</v>
      </c>
      <c r="O1158" s="302"/>
      <c r="P1158" s="408"/>
      <c r="Q1158" s="409"/>
      <c r="R1158" s="89"/>
      <c r="S1158" s="302"/>
      <c r="T1158" s="302"/>
      <c r="U1158" s="302"/>
      <c r="V1158" s="302"/>
      <c r="W1158" s="302"/>
      <c r="X1158" s="302"/>
      <c r="Y1158" s="302"/>
      <c r="Z1158" s="302"/>
      <c r="AA1158" s="302"/>
    </row>
    <row r="1159" spans="1:27" s="280" customFormat="1">
      <c r="A1159" s="460"/>
      <c r="B1159" s="19"/>
      <c r="C1159" s="19"/>
      <c r="D1159" s="292"/>
      <c r="E1159" s="19"/>
      <c r="F1159" s="169">
        <v>4.5599999999999996</v>
      </c>
      <c r="G1159" s="216" t="s">
        <v>25759</v>
      </c>
      <c r="H1159" s="233"/>
      <c r="I1159" s="217" t="s">
        <v>25759</v>
      </c>
      <c r="J1159" s="216">
        <f>2.6-1.65</f>
        <v>0.95</v>
      </c>
      <c r="K1159" s="217" t="s">
        <v>25759</v>
      </c>
      <c r="L1159" s="216">
        <v>1</v>
      </c>
      <c r="M1159" s="217" t="s">
        <v>44</v>
      </c>
      <c r="N1159" s="443">
        <f t="shared" si="244"/>
        <v>4.33</v>
      </c>
      <c r="O1159" s="302"/>
      <c r="P1159" s="408"/>
      <c r="Q1159" s="409"/>
      <c r="R1159" s="89"/>
      <c r="S1159" s="302"/>
      <c r="T1159" s="302"/>
      <c r="U1159" s="302"/>
      <c r="V1159" s="302"/>
      <c r="W1159" s="302"/>
      <c r="X1159" s="302"/>
      <c r="Y1159" s="302"/>
      <c r="Z1159" s="302"/>
      <c r="AA1159" s="302"/>
    </row>
    <row r="1160" spans="1:27" s="280" customFormat="1">
      <c r="A1160" s="460"/>
      <c r="B1160" s="19"/>
      <c r="C1160" s="19"/>
      <c r="D1160" s="283" t="s">
        <v>25852</v>
      </c>
      <c r="E1160" s="284"/>
      <c r="F1160" s="290">
        <v>0.9</v>
      </c>
      <c r="G1160" s="246" t="s">
        <v>25759</v>
      </c>
      <c r="H1160" s="247"/>
      <c r="I1160" s="248" t="s">
        <v>25759</v>
      </c>
      <c r="J1160" s="246">
        <f>1.8-1.65</f>
        <v>0.15</v>
      </c>
      <c r="K1160" s="248" t="s">
        <v>25759</v>
      </c>
      <c r="L1160" s="246">
        <v>-1</v>
      </c>
      <c r="M1160" s="248" t="s">
        <v>44</v>
      </c>
      <c r="N1160" s="449">
        <f t="shared" ref="N1160" si="245">TRUNC((PRODUCT(F1160:L1160)),2)</f>
        <v>-0.13</v>
      </c>
      <c r="O1160" s="302"/>
      <c r="P1160" s="408"/>
      <c r="Q1160" s="409"/>
      <c r="R1160" s="89"/>
      <c r="S1160" s="302"/>
      <c r="T1160" s="302"/>
      <c r="U1160" s="302"/>
      <c r="V1160" s="302"/>
      <c r="W1160" s="302"/>
      <c r="X1160" s="302"/>
      <c r="Y1160" s="302"/>
      <c r="Z1160" s="302"/>
      <c r="AA1160" s="302"/>
    </row>
    <row r="1161" spans="1:27" s="280" customFormat="1">
      <c r="A1161" s="460"/>
      <c r="B1161" s="19"/>
      <c r="C1161" s="19"/>
      <c r="D1161" s="294"/>
      <c r="E1161" s="284"/>
      <c r="F1161" s="290">
        <v>0.9</v>
      </c>
      <c r="G1161" s="246" t="s">
        <v>25759</v>
      </c>
      <c r="H1161" s="247"/>
      <c r="I1161" s="248" t="s">
        <v>25759</v>
      </c>
      <c r="J1161" s="246">
        <f>2.1-1.65</f>
        <v>0.45</v>
      </c>
      <c r="K1161" s="248" t="s">
        <v>25759</v>
      </c>
      <c r="L1161" s="246">
        <v>-1</v>
      </c>
      <c r="M1161" s="248" t="s">
        <v>44</v>
      </c>
      <c r="N1161" s="449">
        <f t="shared" ref="N1161" si="246">TRUNC((PRODUCT(F1161:L1161)),2)</f>
        <v>-0.4</v>
      </c>
      <c r="O1161" s="302"/>
      <c r="P1161" s="408"/>
      <c r="Q1161" s="409"/>
      <c r="R1161" s="89"/>
      <c r="S1161" s="302"/>
      <c r="T1161" s="302"/>
      <c r="U1161" s="302"/>
      <c r="V1161" s="302"/>
      <c r="W1161" s="302"/>
      <c r="X1161" s="302"/>
      <c r="Y1161" s="302"/>
      <c r="Z1161" s="302"/>
      <c r="AA1161" s="302"/>
    </row>
    <row r="1162" spans="1:27" s="280" customFormat="1">
      <c r="A1162" s="460"/>
      <c r="B1162" s="19"/>
      <c r="C1162" s="19"/>
      <c r="D1162" s="292" t="s">
        <v>25781</v>
      </c>
      <c r="E1162" s="13"/>
      <c r="F1162" s="169">
        <v>16.88</v>
      </c>
      <c r="G1162" s="216" t="s">
        <v>25759</v>
      </c>
      <c r="H1162" s="233"/>
      <c r="I1162" s="217" t="s">
        <v>25759</v>
      </c>
      <c r="J1162" s="216">
        <f>2.6-1.65</f>
        <v>0.95</v>
      </c>
      <c r="K1162" s="217" t="s">
        <v>25759</v>
      </c>
      <c r="L1162" s="216">
        <v>1</v>
      </c>
      <c r="M1162" s="217" t="s">
        <v>44</v>
      </c>
      <c r="N1162" s="443">
        <f t="shared" si="235"/>
        <v>16.03</v>
      </c>
      <c r="O1162" s="302"/>
      <c r="P1162" s="408"/>
      <c r="Q1162" s="409"/>
      <c r="R1162" s="89"/>
      <c r="S1162" s="302"/>
      <c r="T1162" s="302"/>
      <c r="U1162" s="302"/>
      <c r="V1162" s="302"/>
      <c r="W1162" s="302"/>
      <c r="X1162" s="302"/>
      <c r="Y1162" s="302"/>
      <c r="Z1162" s="302"/>
      <c r="AA1162" s="302"/>
    </row>
    <row r="1163" spans="1:27" s="280" customFormat="1">
      <c r="A1163" s="460"/>
      <c r="B1163" s="19"/>
      <c r="C1163" s="19"/>
      <c r="D1163" s="292"/>
      <c r="E1163" s="13"/>
      <c r="F1163" s="169">
        <v>6.62</v>
      </c>
      <c r="G1163" s="216" t="s">
        <v>25759</v>
      </c>
      <c r="H1163" s="233"/>
      <c r="I1163" s="217" t="s">
        <v>25759</v>
      </c>
      <c r="J1163" s="216">
        <f>2.6-1.65</f>
        <v>0.95</v>
      </c>
      <c r="K1163" s="217" t="s">
        <v>25759</v>
      </c>
      <c r="L1163" s="216">
        <v>1</v>
      </c>
      <c r="M1163" s="217" t="s">
        <v>44</v>
      </c>
      <c r="N1163" s="443">
        <f t="shared" si="235"/>
        <v>6.28</v>
      </c>
      <c r="O1163" s="302"/>
      <c r="P1163" s="408"/>
      <c r="Q1163" s="409"/>
      <c r="R1163" s="89"/>
      <c r="S1163" s="302"/>
      <c r="T1163" s="302"/>
      <c r="U1163" s="302"/>
      <c r="V1163" s="302"/>
      <c r="W1163" s="302"/>
      <c r="X1163" s="302"/>
      <c r="Y1163" s="302"/>
      <c r="Z1163" s="302"/>
      <c r="AA1163" s="302"/>
    </row>
    <row r="1164" spans="1:27" s="280" customFormat="1">
      <c r="A1164" s="460"/>
      <c r="B1164" s="19"/>
      <c r="C1164" s="19"/>
      <c r="D1164" s="292"/>
      <c r="E1164" s="13"/>
      <c r="F1164" s="169">
        <v>1.6</v>
      </c>
      <c r="G1164" s="216" t="s">
        <v>25759</v>
      </c>
      <c r="H1164" s="233"/>
      <c r="I1164" s="217" t="s">
        <v>25759</v>
      </c>
      <c r="J1164" s="216">
        <f>2.6-1.65</f>
        <v>0.95</v>
      </c>
      <c r="K1164" s="217" t="s">
        <v>25759</v>
      </c>
      <c r="L1164" s="216">
        <v>1</v>
      </c>
      <c r="M1164" s="217" t="s">
        <v>44</v>
      </c>
      <c r="N1164" s="443">
        <f t="shared" si="235"/>
        <v>1.52</v>
      </c>
      <c r="O1164" s="302"/>
      <c r="P1164" s="408"/>
      <c r="Q1164" s="409"/>
      <c r="R1164" s="89"/>
      <c r="S1164" s="302"/>
      <c r="T1164" s="302"/>
      <c r="U1164" s="302"/>
      <c r="V1164" s="302"/>
      <c r="W1164" s="302"/>
      <c r="X1164" s="302"/>
      <c r="Y1164" s="302"/>
      <c r="Z1164" s="302"/>
      <c r="AA1164" s="302"/>
    </row>
    <row r="1165" spans="1:27" s="280" customFormat="1">
      <c r="A1165" s="460"/>
      <c r="B1165" s="19"/>
      <c r="C1165" s="19"/>
      <c r="D1165" s="292"/>
      <c r="E1165" s="13"/>
      <c r="F1165" s="169">
        <v>4.62</v>
      </c>
      <c r="G1165" s="216" t="s">
        <v>25759</v>
      </c>
      <c r="H1165" s="233"/>
      <c r="I1165" s="217" t="s">
        <v>25759</v>
      </c>
      <c r="J1165" s="216">
        <f>2.6-1.65</f>
        <v>0.95</v>
      </c>
      <c r="K1165" s="217" t="s">
        <v>25759</v>
      </c>
      <c r="L1165" s="216">
        <v>1</v>
      </c>
      <c r="M1165" s="217" t="s">
        <v>44</v>
      </c>
      <c r="N1165" s="443">
        <f t="shared" si="235"/>
        <v>4.38</v>
      </c>
      <c r="O1165" s="302"/>
      <c r="P1165" s="408"/>
      <c r="Q1165" s="409"/>
      <c r="R1165" s="89"/>
      <c r="S1165" s="302"/>
      <c r="T1165" s="302"/>
      <c r="U1165" s="302"/>
      <c r="V1165" s="302"/>
      <c r="W1165" s="302"/>
      <c r="X1165" s="302"/>
      <c r="Y1165" s="302"/>
      <c r="Z1165" s="302"/>
      <c r="AA1165" s="302"/>
    </row>
    <row r="1166" spans="1:27" s="280" customFormat="1">
      <c r="A1166" s="460"/>
      <c r="B1166" s="19"/>
      <c r="C1166" s="19"/>
      <c r="D1166" s="292"/>
      <c r="E1166" s="13"/>
      <c r="F1166" s="169">
        <v>15.28</v>
      </c>
      <c r="G1166" s="216" t="s">
        <v>25759</v>
      </c>
      <c r="H1166" s="233"/>
      <c r="I1166" s="217" t="s">
        <v>25759</v>
      </c>
      <c r="J1166" s="216">
        <f>2.6-1.65</f>
        <v>0.95</v>
      </c>
      <c r="K1166" s="217" t="s">
        <v>25759</v>
      </c>
      <c r="L1166" s="216">
        <v>1</v>
      </c>
      <c r="M1166" s="217" t="s">
        <v>44</v>
      </c>
      <c r="N1166" s="443">
        <f t="shared" si="235"/>
        <v>14.51</v>
      </c>
      <c r="O1166" s="302"/>
      <c r="P1166" s="408"/>
      <c r="Q1166" s="409"/>
      <c r="R1166" s="89"/>
      <c r="S1166" s="302"/>
      <c r="T1166" s="302"/>
      <c r="U1166" s="302"/>
      <c r="V1166" s="302"/>
      <c r="W1166" s="302"/>
      <c r="X1166" s="302"/>
      <c r="Y1166" s="302"/>
      <c r="Z1166" s="302"/>
      <c r="AA1166" s="302"/>
    </row>
    <row r="1167" spans="1:27" s="280" customFormat="1">
      <c r="A1167" s="460"/>
      <c r="B1167" s="19"/>
      <c r="C1167" s="19"/>
      <c r="D1167" s="283" t="s">
        <v>25852</v>
      </c>
      <c r="E1167" s="265"/>
      <c r="F1167" s="290">
        <v>0.8</v>
      </c>
      <c r="G1167" s="246" t="s">
        <v>25759</v>
      </c>
      <c r="H1167" s="249"/>
      <c r="I1167" s="248" t="s">
        <v>25759</v>
      </c>
      <c r="J1167" s="246">
        <f>2.1-1.65</f>
        <v>0.45</v>
      </c>
      <c r="K1167" s="248" t="s">
        <v>25759</v>
      </c>
      <c r="L1167" s="246">
        <v>-8</v>
      </c>
      <c r="M1167" s="248" t="s">
        <v>44</v>
      </c>
      <c r="N1167" s="449">
        <f t="shared" si="235"/>
        <v>-2.88</v>
      </c>
      <c r="O1167" s="302"/>
      <c r="P1167" s="408"/>
      <c r="Q1167" s="409"/>
      <c r="R1167" s="89"/>
      <c r="S1167" s="302"/>
      <c r="T1167" s="302"/>
      <c r="U1167" s="302"/>
      <c r="V1167" s="302"/>
      <c r="W1167" s="302"/>
      <c r="X1167" s="302"/>
      <c r="Y1167" s="302"/>
      <c r="Z1167" s="302"/>
      <c r="AA1167" s="302"/>
    </row>
    <row r="1168" spans="1:27" s="280" customFormat="1">
      <c r="A1168" s="460"/>
      <c r="B1168" s="19"/>
      <c r="C1168" s="19"/>
      <c r="D1168" s="292"/>
      <c r="E1168" s="13"/>
      <c r="F1168" s="290">
        <v>0.9</v>
      </c>
      <c r="G1168" s="246" t="s">
        <v>25759</v>
      </c>
      <c r="H1168" s="249"/>
      <c r="I1168" s="248" t="s">
        <v>25759</v>
      </c>
      <c r="J1168" s="246">
        <f>2.1-1.65</f>
        <v>0.45</v>
      </c>
      <c r="K1168" s="248" t="s">
        <v>25759</v>
      </c>
      <c r="L1168" s="246">
        <v>-2</v>
      </c>
      <c r="M1168" s="248" t="s">
        <v>44</v>
      </c>
      <c r="N1168" s="449">
        <f t="shared" ref="N1168" si="247">TRUNC((PRODUCT(F1168:L1168)),2)</f>
        <v>-0.81</v>
      </c>
      <c r="O1168" s="302"/>
      <c r="P1168" s="408"/>
      <c r="Q1168" s="409"/>
      <c r="R1168" s="89"/>
      <c r="S1168" s="302"/>
      <c r="T1168" s="302"/>
      <c r="U1168" s="302"/>
      <c r="V1168" s="302"/>
      <c r="W1168" s="302"/>
      <c r="X1168" s="302"/>
      <c r="Y1168" s="302"/>
      <c r="Z1168" s="302"/>
      <c r="AA1168" s="302"/>
    </row>
    <row r="1169" spans="1:27" s="280" customFormat="1">
      <c r="A1169" s="460"/>
      <c r="B1169" s="19"/>
      <c r="C1169" s="19"/>
      <c r="D1169" s="294" t="s">
        <v>25851</v>
      </c>
      <c r="E1169" s="265"/>
      <c r="F1169" s="290">
        <v>0.7</v>
      </c>
      <c r="G1169" s="246" t="s">
        <v>25759</v>
      </c>
      <c r="H1169" s="249"/>
      <c r="I1169" s="248" t="s">
        <v>25759</v>
      </c>
      <c r="J1169" s="246">
        <f>2.1-1.65</f>
        <v>0.45</v>
      </c>
      <c r="K1169" s="248" t="s">
        <v>25759</v>
      </c>
      <c r="L1169" s="246">
        <v>-2</v>
      </c>
      <c r="M1169" s="248" t="s">
        <v>44</v>
      </c>
      <c r="N1169" s="449">
        <f t="shared" si="235"/>
        <v>-0.63</v>
      </c>
      <c r="O1169" s="302"/>
      <c r="P1169" s="408"/>
      <c r="Q1169" s="409"/>
      <c r="R1169" s="89"/>
      <c r="S1169" s="302"/>
      <c r="T1169" s="302"/>
      <c r="U1169" s="302"/>
      <c r="V1169" s="302"/>
      <c r="W1169" s="302"/>
      <c r="X1169" s="302"/>
      <c r="Y1169" s="302"/>
      <c r="Z1169" s="302"/>
      <c r="AA1169" s="302"/>
    </row>
    <row r="1170" spans="1:27" s="280" customFormat="1">
      <c r="A1170" s="460"/>
      <c r="B1170" s="19"/>
      <c r="C1170" s="19"/>
      <c r="D1170" s="292" t="s">
        <v>25833</v>
      </c>
      <c r="E1170" s="13"/>
      <c r="F1170" s="169">
        <v>3.35</v>
      </c>
      <c r="G1170" s="216" t="s">
        <v>25759</v>
      </c>
      <c r="H1170" s="233"/>
      <c r="I1170" s="217" t="s">
        <v>25759</v>
      </c>
      <c r="J1170" s="216">
        <f>2.6-1.65</f>
        <v>0.95</v>
      </c>
      <c r="K1170" s="217" t="s">
        <v>25759</v>
      </c>
      <c r="L1170" s="216">
        <v>1</v>
      </c>
      <c r="M1170" s="217" t="s">
        <v>44</v>
      </c>
      <c r="N1170" s="443">
        <f t="shared" si="235"/>
        <v>3.18</v>
      </c>
      <c r="O1170" s="302"/>
      <c r="P1170" s="408"/>
      <c r="Q1170" s="409"/>
      <c r="R1170" s="89"/>
      <c r="S1170" s="302"/>
      <c r="T1170" s="302"/>
      <c r="U1170" s="302"/>
      <c r="V1170" s="302"/>
      <c r="W1170" s="302"/>
      <c r="X1170" s="302"/>
      <c r="Y1170" s="302"/>
      <c r="Z1170" s="302"/>
      <c r="AA1170" s="302"/>
    </row>
    <row r="1171" spans="1:27" s="280" customFormat="1">
      <c r="A1171" s="460"/>
      <c r="B1171" s="19"/>
      <c r="C1171" s="19"/>
      <c r="D1171" s="292"/>
      <c r="E1171" s="13"/>
      <c r="F1171" s="169">
        <v>2</v>
      </c>
      <c r="G1171" s="216" t="s">
        <v>25759</v>
      </c>
      <c r="H1171" s="233"/>
      <c r="I1171" s="217" t="s">
        <v>25759</v>
      </c>
      <c r="J1171" s="216">
        <f>2.6-1.65</f>
        <v>0.95</v>
      </c>
      <c r="K1171" s="217" t="s">
        <v>25759</v>
      </c>
      <c r="L1171" s="216">
        <v>1</v>
      </c>
      <c r="M1171" s="217" t="s">
        <v>44</v>
      </c>
      <c r="N1171" s="443">
        <f t="shared" si="235"/>
        <v>1.9</v>
      </c>
      <c r="O1171" s="302"/>
      <c r="P1171" s="408"/>
      <c r="Q1171" s="409"/>
      <c r="R1171" s="89"/>
      <c r="S1171" s="302"/>
      <c r="T1171" s="302"/>
      <c r="U1171" s="302"/>
      <c r="V1171" s="302"/>
      <c r="W1171" s="302"/>
      <c r="X1171" s="302"/>
      <c r="Y1171" s="302"/>
      <c r="Z1171" s="302"/>
      <c r="AA1171" s="302"/>
    </row>
    <row r="1172" spans="1:27" s="280" customFormat="1">
      <c r="A1172" s="460"/>
      <c r="B1172" s="19"/>
      <c r="C1172" s="19"/>
      <c r="D1172" s="292"/>
      <c r="E1172" s="13"/>
      <c r="F1172" s="169">
        <v>2.35</v>
      </c>
      <c r="G1172" s="216" t="s">
        <v>25759</v>
      </c>
      <c r="H1172" s="233"/>
      <c r="I1172" s="217" t="s">
        <v>25759</v>
      </c>
      <c r="J1172" s="216">
        <f>2.6-1.65</f>
        <v>0.95</v>
      </c>
      <c r="K1172" s="217" t="s">
        <v>25759</v>
      </c>
      <c r="L1172" s="216">
        <v>1</v>
      </c>
      <c r="M1172" s="217" t="s">
        <v>44</v>
      </c>
      <c r="N1172" s="443">
        <f t="shared" si="235"/>
        <v>2.23</v>
      </c>
      <c r="O1172" s="302"/>
      <c r="P1172" s="408"/>
      <c r="Q1172" s="409"/>
      <c r="R1172" s="89"/>
      <c r="S1172" s="302"/>
      <c r="T1172" s="302"/>
      <c r="U1172" s="302"/>
      <c r="V1172" s="302"/>
      <c r="W1172" s="302"/>
      <c r="X1172" s="302"/>
      <c r="Y1172" s="302"/>
      <c r="Z1172" s="302"/>
      <c r="AA1172" s="302"/>
    </row>
    <row r="1173" spans="1:27" s="280" customFormat="1">
      <c r="A1173" s="460"/>
      <c r="B1173" s="19"/>
      <c r="C1173" s="19"/>
      <c r="D1173" s="292"/>
      <c r="E1173" s="13"/>
      <c r="F1173" s="169">
        <v>4.62</v>
      </c>
      <c r="G1173" s="216" t="s">
        <v>25759</v>
      </c>
      <c r="H1173" s="233"/>
      <c r="I1173" s="217" t="s">
        <v>25759</v>
      </c>
      <c r="J1173" s="216">
        <f>2.6-1.65</f>
        <v>0.95</v>
      </c>
      <c r="K1173" s="217" t="s">
        <v>25759</v>
      </c>
      <c r="L1173" s="216">
        <v>2</v>
      </c>
      <c r="M1173" s="217" t="s">
        <v>44</v>
      </c>
      <c r="N1173" s="443">
        <f t="shared" si="235"/>
        <v>8.77</v>
      </c>
      <c r="O1173" s="302"/>
      <c r="P1173" s="408"/>
      <c r="Q1173" s="409"/>
      <c r="R1173" s="89"/>
      <c r="S1173" s="302"/>
      <c r="T1173" s="302"/>
      <c r="U1173" s="302"/>
      <c r="V1173" s="302"/>
      <c r="W1173" s="302"/>
      <c r="X1173" s="302"/>
      <c r="Y1173" s="302"/>
      <c r="Z1173" s="302"/>
      <c r="AA1173" s="302"/>
    </row>
    <row r="1174" spans="1:27" s="280" customFormat="1">
      <c r="A1174" s="460"/>
      <c r="B1174" s="19"/>
      <c r="C1174" s="19"/>
      <c r="D1174" s="292"/>
      <c r="E1174" s="13"/>
      <c r="F1174" s="169">
        <v>1</v>
      </c>
      <c r="G1174" s="216" t="s">
        <v>25759</v>
      </c>
      <c r="H1174" s="233"/>
      <c r="I1174" s="217" t="s">
        <v>25759</v>
      </c>
      <c r="J1174" s="216">
        <f>2.6-1.65</f>
        <v>0.95</v>
      </c>
      <c r="K1174" s="217" t="s">
        <v>25759</v>
      </c>
      <c r="L1174" s="216">
        <v>1</v>
      </c>
      <c r="M1174" s="217" t="s">
        <v>44</v>
      </c>
      <c r="N1174" s="443">
        <f t="shared" si="235"/>
        <v>0.95</v>
      </c>
      <c r="O1174" s="302"/>
      <c r="P1174" s="408"/>
      <c r="Q1174" s="409"/>
      <c r="R1174" s="89"/>
      <c r="S1174" s="302"/>
      <c r="T1174" s="302"/>
      <c r="U1174" s="302"/>
      <c r="V1174" s="302"/>
      <c r="W1174" s="302"/>
      <c r="X1174" s="302"/>
      <c r="Y1174" s="302"/>
      <c r="Z1174" s="302"/>
      <c r="AA1174" s="302"/>
    </row>
    <row r="1175" spans="1:27" s="280" customFormat="1">
      <c r="A1175" s="460"/>
      <c r="B1175" s="19"/>
      <c r="C1175" s="19"/>
      <c r="D1175" s="283" t="s">
        <v>25852</v>
      </c>
      <c r="E1175" s="265"/>
      <c r="F1175" s="290">
        <v>0.8</v>
      </c>
      <c r="G1175" s="246" t="s">
        <v>25759</v>
      </c>
      <c r="H1175" s="249"/>
      <c r="I1175" s="248" t="s">
        <v>25759</v>
      </c>
      <c r="J1175" s="246">
        <f t="shared" ref="J1175:J1180" si="248">2.1-1.65</f>
        <v>0.45</v>
      </c>
      <c r="K1175" s="248" t="s">
        <v>25759</v>
      </c>
      <c r="L1175" s="246">
        <v>-2</v>
      </c>
      <c r="M1175" s="248" t="s">
        <v>44</v>
      </c>
      <c r="N1175" s="449">
        <f t="shared" ref="N1175" si="249">TRUNC((PRODUCT(F1175:L1175)),2)</f>
        <v>-0.72</v>
      </c>
      <c r="O1175" s="302"/>
      <c r="P1175" s="408"/>
      <c r="Q1175" s="409"/>
      <c r="R1175" s="89"/>
      <c r="S1175" s="302"/>
      <c r="T1175" s="302"/>
      <c r="U1175" s="302"/>
      <c r="V1175" s="302"/>
      <c r="W1175" s="302"/>
      <c r="X1175" s="302"/>
      <c r="Y1175" s="302"/>
      <c r="Z1175" s="302"/>
      <c r="AA1175" s="302"/>
    </row>
    <row r="1176" spans="1:27" s="280" customFormat="1">
      <c r="A1176" s="460"/>
      <c r="B1176" s="19"/>
      <c r="C1176" s="19"/>
      <c r="D1176" s="294"/>
      <c r="E1176" s="265"/>
      <c r="F1176" s="290">
        <v>2</v>
      </c>
      <c r="G1176" s="246" t="s">
        <v>25759</v>
      </c>
      <c r="H1176" s="249"/>
      <c r="I1176" s="248" t="s">
        <v>25759</v>
      </c>
      <c r="J1176" s="246">
        <f t="shared" si="248"/>
        <v>0.45</v>
      </c>
      <c r="K1176" s="248" t="s">
        <v>25759</v>
      </c>
      <c r="L1176" s="246">
        <v>-1</v>
      </c>
      <c r="M1176" s="248" t="s">
        <v>44</v>
      </c>
      <c r="N1176" s="449">
        <f t="shared" si="235"/>
        <v>-0.9</v>
      </c>
      <c r="O1176" s="302"/>
      <c r="P1176" s="408"/>
      <c r="Q1176" s="409"/>
      <c r="R1176" s="89"/>
      <c r="S1176" s="302"/>
      <c r="T1176" s="302"/>
      <c r="U1176" s="302"/>
      <c r="V1176" s="302"/>
      <c r="W1176" s="302"/>
      <c r="X1176" s="302"/>
      <c r="Y1176" s="302"/>
      <c r="Z1176" s="302"/>
      <c r="AA1176" s="302"/>
    </row>
    <row r="1177" spans="1:27" s="280" customFormat="1">
      <c r="A1177" s="460"/>
      <c r="B1177" s="19"/>
      <c r="C1177" s="19"/>
      <c r="D1177" s="294"/>
      <c r="E1177" s="265"/>
      <c r="F1177" s="290">
        <v>1</v>
      </c>
      <c r="G1177" s="246" t="s">
        <v>25759</v>
      </c>
      <c r="H1177" s="249"/>
      <c r="I1177" s="248" t="s">
        <v>25759</v>
      </c>
      <c r="J1177" s="246">
        <f t="shared" si="248"/>
        <v>0.45</v>
      </c>
      <c r="K1177" s="248" t="s">
        <v>25759</v>
      </c>
      <c r="L1177" s="246">
        <v>-1</v>
      </c>
      <c r="M1177" s="248" t="s">
        <v>44</v>
      </c>
      <c r="N1177" s="449">
        <f t="shared" si="235"/>
        <v>-0.45</v>
      </c>
      <c r="O1177" s="302"/>
      <c r="P1177" s="408"/>
      <c r="Q1177" s="409"/>
      <c r="R1177" s="89"/>
      <c r="S1177" s="302"/>
      <c r="T1177" s="302"/>
      <c r="U1177" s="302"/>
      <c r="V1177" s="302"/>
      <c r="W1177" s="302"/>
      <c r="X1177" s="302"/>
      <c r="Y1177" s="302"/>
      <c r="Z1177" s="302"/>
      <c r="AA1177" s="302"/>
    </row>
    <row r="1178" spans="1:27" s="280" customFormat="1">
      <c r="A1178" s="460"/>
      <c r="B1178" s="19"/>
      <c r="C1178" s="19"/>
      <c r="D1178" s="294" t="s">
        <v>25851</v>
      </c>
      <c r="E1178" s="265"/>
      <c r="F1178" s="290">
        <v>1.05</v>
      </c>
      <c r="G1178" s="246" t="s">
        <v>25759</v>
      </c>
      <c r="H1178" s="249"/>
      <c r="I1178" s="248" t="s">
        <v>25759</v>
      </c>
      <c r="J1178" s="246">
        <f t="shared" si="248"/>
        <v>0.45</v>
      </c>
      <c r="K1178" s="248" t="s">
        <v>25759</v>
      </c>
      <c r="L1178" s="246">
        <v>-1</v>
      </c>
      <c r="M1178" s="248" t="s">
        <v>44</v>
      </c>
      <c r="N1178" s="449">
        <f t="shared" si="235"/>
        <v>-0.47</v>
      </c>
      <c r="O1178" s="302"/>
      <c r="P1178" s="408"/>
      <c r="Q1178" s="409"/>
      <c r="R1178" s="89"/>
      <c r="S1178" s="302"/>
      <c r="T1178" s="302"/>
      <c r="U1178" s="302"/>
      <c r="V1178" s="302"/>
      <c r="W1178" s="302"/>
      <c r="X1178" s="302"/>
      <c r="Y1178" s="302"/>
      <c r="Z1178" s="302"/>
      <c r="AA1178" s="302"/>
    </row>
    <row r="1179" spans="1:27" s="280" customFormat="1">
      <c r="A1179" s="460"/>
      <c r="B1179" s="19"/>
      <c r="C1179" s="19"/>
      <c r="D1179" s="294"/>
      <c r="E1179" s="265"/>
      <c r="F1179" s="290">
        <v>1.7</v>
      </c>
      <c r="G1179" s="246" t="s">
        <v>25759</v>
      </c>
      <c r="H1179" s="249"/>
      <c r="I1179" s="248" t="s">
        <v>25759</v>
      </c>
      <c r="J1179" s="246">
        <f t="shared" si="248"/>
        <v>0.45</v>
      </c>
      <c r="K1179" s="248" t="s">
        <v>25759</v>
      </c>
      <c r="L1179" s="246">
        <v>-1</v>
      </c>
      <c r="M1179" s="248" t="s">
        <v>44</v>
      </c>
      <c r="N1179" s="449">
        <f t="shared" si="235"/>
        <v>-0.76</v>
      </c>
      <c r="O1179" s="302"/>
      <c r="P1179" s="408"/>
      <c r="Q1179" s="409"/>
      <c r="R1179" s="89"/>
      <c r="S1179" s="302"/>
      <c r="T1179" s="302"/>
      <c r="U1179" s="302"/>
      <c r="V1179" s="302"/>
      <c r="W1179" s="302"/>
      <c r="X1179" s="302"/>
      <c r="Y1179" s="302"/>
      <c r="Z1179" s="302"/>
      <c r="AA1179" s="302"/>
    </row>
    <row r="1180" spans="1:27" s="280" customFormat="1">
      <c r="A1180" s="460"/>
      <c r="B1180" s="19"/>
      <c r="C1180" s="19"/>
      <c r="D1180" s="294" t="s">
        <v>25896</v>
      </c>
      <c r="E1180" s="265"/>
      <c r="F1180" s="290">
        <v>1</v>
      </c>
      <c r="G1180" s="246" t="s">
        <v>25759</v>
      </c>
      <c r="H1180" s="249"/>
      <c r="I1180" s="248" t="s">
        <v>25759</v>
      </c>
      <c r="J1180" s="246">
        <f t="shared" si="248"/>
        <v>0.45</v>
      </c>
      <c r="K1180" s="248" t="s">
        <v>25759</v>
      </c>
      <c r="L1180" s="246">
        <v>-1</v>
      </c>
      <c r="M1180" s="248" t="s">
        <v>44</v>
      </c>
      <c r="N1180" s="449">
        <f t="shared" si="235"/>
        <v>-0.45</v>
      </c>
      <c r="O1180" s="302"/>
      <c r="P1180" s="408"/>
      <c r="Q1180" s="409"/>
      <c r="R1180" s="89"/>
      <c r="S1180" s="302"/>
      <c r="T1180" s="302"/>
      <c r="U1180" s="302"/>
      <c r="V1180" s="302"/>
      <c r="W1180" s="302"/>
      <c r="X1180" s="302"/>
      <c r="Y1180" s="302"/>
      <c r="Z1180" s="302"/>
      <c r="AA1180" s="302"/>
    </row>
    <row r="1181" spans="1:27" s="280" customFormat="1">
      <c r="A1181" s="460"/>
      <c r="B1181" s="19"/>
      <c r="C1181" s="19"/>
      <c r="D1181" s="293" t="s">
        <v>25898</v>
      </c>
      <c r="E1181" s="13"/>
      <c r="F1181" s="169"/>
      <c r="G1181" s="216"/>
      <c r="H1181" s="233"/>
      <c r="I1181" s="217"/>
      <c r="J1181" s="216"/>
      <c r="K1181" s="217"/>
      <c r="L1181" s="216"/>
      <c r="M1181" s="217"/>
      <c r="N1181" s="443"/>
      <c r="O1181" s="302"/>
      <c r="P1181" s="408"/>
      <c r="Q1181" s="409"/>
      <c r="R1181" s="89"/>
      <c r="S1181" s="302"/>
      <c r="T1181" s="302"/>
      <c r="U1181" s="302"/>
      <c r="V1181" s="302"/>
      <c r="W1181" s="302"/>
      <c r="X1181" s="302"/>
      <c r="Y1181" s="302"/>
      <c r="Z1181" s="302"/>
      <c r="AA1181" s="302"/>
    </row>
    <row r="1182" spans="1:27" s="280" customFormat="1">
      <c r="A1182" s="460"/>
      <c r="B1182" s="19"/>
      <c r="C1182" s="19"/>
      <c r="D1182" s="292" t="s">
        <v>25899</v>
      </c>
      <c r="E1182" s="13"/>
      <c r="F1182" s="169">
        <v>21.48</v>
      </c>
      <c r="G1182" s="216" t="s">
        <v>25759</v>
      </c>
      <c r="H1182" s="233"/>
      <c r="I1182" s="217" t="s">
        <v>25759</v>
      </c>
      <c r="J1182" s="216">
        <v>3.2</v>
      </c>
      <c r="K1182" s="217" t="s">
        <v>25759</v>
      </c>
      <c r="L1182" s="216">
        <v>1</v>
      </c>
      <c r="M1182" s="217" t="s">
        <v>44</v>
      </c>
      <c r="N1182" s="443">
        <f t="shared" ref="N1182:N1213" si="250">TRUNC((PRODUCT(F1182:L1182)),2)</f>
        <v>68.73</v>
      </c>
      <c r="O1182" s="302"/>
      <c r="P1182" s="408"/>
      <c r="Q1182" s="409"/>
      <c r="R1182" s="89"/>
      <c r="S1182" s="302"/>
      <c r="T1182" s="302"/>
      <c r="U1182" s="302"/>
      <c r="V1182" s="302"/>
      <c r="W1182" s="302"/>
      <c r="X1182" s="302"/>
      <c r="Y1182" s="302"/>
      <c r="Z1182" s="302"/>
      <c r="AA1182" s="302"/>
    </row>
    <row r="1183" spans="1:27" s="280" customFormat="1">
      <c r="A1183" s="460"/>
      <c r="B1183" s="19"/>
      <c r="C1183" s="19"/>
      <c r="D1183" s="294" t="s">
        <v>25901</v>
      </c>
      <c r="E1183" s="265"/>
      <c r="F1183" s="290">
        <v>1.9</v>
      </c>
      <c r="G1183" s="246" t="s">
        <v>25759</v>
      </c>
      <c r="H1183" s="249"/>
      <c r="I1183" s="246" t="s">
        <v>25759</v>
      </c>
      <c r="J1183" s="246">
        <v>1</v>
      </c>
      <c r="K1183" s="246" t="s">
        <v>25759</v>
      </c>
      <c r="L1183" s="246">
        <v>-6</v>
      </c>
      <c r="M1183" s="248" t="s">
        <v>44</v>
      </c>
      <c r="N1183" s="449">
        <f t="shared" si="250"/>
        <v>-11.4</v>
      </c>
      <c r="O1183" s="302"/>
      <c r="P1183" s="408"/>
      <c r="Q1183" s="409"/>
      <c r="R1183" s="89"/>
      <c r="S1183" s="302"/>
      <c r="T1183" s="302"/>
      <c r="U1183" s="302"/>
      <c r="V1183" s="302"/>
      <c r="W1183" s="302"/>
      <c r="X1183" s="302"/>
      <c r="Y1183" s="302"/>
      <c r="Z1183" s="302"/>
      <c r="AA1183" s="302"/>
    </row>
    <row r="1184" spans="1:27" s="280" customFormat="1">
      <c r="A1184" s="460"/>
      <c r="B1184" s="19"/>
      <c r="C1184" s="19"/>
      <c r="D1184" s="292" t="s">
        <v>25762</v>
      </c>
      <c r="E1184" s="13"/>
      <c r="F1184" s="169">
        <v>6.15</v>
      </c>
      <c r="G1184" s="216" t="s">
        <v>25759</v>
      </c>
      <c r="H1184" s="233"/>
      <c r="I1184" s="217" t="s">
        <v>25759</v>
      </c>
      <c r="J1184" s="216">
        <f>(4.8+3.2)/2</f>
        <v>4</v>
      </c>
      <c r="K1184" s="217" t="s">
        <v>25759</v>
      </c>
      <c r="L1184" s="216">
        <v>1</v>
      </c>
      <c r="M1184" s="217" t="s">
        <v>44</v>
      </c>
      <c r="N1184" s="443">
        <f t="shared" si="250"/>
        <v>24.6</v>
      </c>
      <c r="O1184" s="302"/>
      <c r="P1184" s="408"/>
      <c r="Q1184" s="409"/>
      <c r="R1184" s="89"/>
      <c r="S1184" s="302"/>
      <c r="T1184" s="302"/>
      <c r="U1184" s="302"/>
      <c r="V1184" s="302"/>
      <c r="W1184" s="302"/>
      <c r="X1184" s="302"/>
      <c r="Y1184" s="302"/>
      <c r="Z1184" s="302"/>
      <c r="AA1184" s="302"/>
    </row>
    <row r="1185" spans="1:27" s="280" customFormat="1">
      <c r="A1185" s="460"/>
      <c r="B1185" s="19"/>
      <c r="C1185" s="19"/>
      <c r="D1185" s="292"/>
      <c r="E1185" s="13"/>
      <c r="F1185" s="169">
        <v>3.5</v>
      </c>
      <c r="G1185" s="216" t="s">
        <v>25759</v>
      </c>
      <c r="H1185" s="233"/>
      <c r="I1185" s="217" t="s">
        <v>25759</v>
      </c>
      <c r="J1185" s="216">
        <v>3.6</v>
      </c>
      <c r="K1185" s="217" t="s">
        <v>25759</v>
      </c>
      <c r="L1185" s="216">
        <v>1</v>
      </c>
      <c r="M1185" s="217" t="s">
        <v>44</v>
      </c>
      <c r="N1185" s="443">
        <f t="shared" si="250"/>
        <v>12.6</v>
      </c>
      <c r="O1185" s="302"/>
      <c r="P1185" s="408"/>
      <c r="Q1185" s="409"/>
      <c r="R1185" s="89"/>
      <c r="S1185" s="302"/>
      <c r="T1185" s="302"/>
      <c r="U1185" s="302"/>
      <c r="V1185" s="302"/>
      <c r="W1185" s="302"/>
      <c r="X1185" s="302"/>
      <c r="Y1185" s="302"/>
      <c r="Z1185" s="302"/>
      <c r="AA1185" s="302"/>
    </row>
    <row r="1186" spans="1:27" s="280" customFormat="1">
      <c r="A1186" s="460"/>
      <c r="B1186" s="19"/>
      <c r="C1186" s="19"/>
      <c r="D1186" s="292"/>
      <c r="E1186" s="13"/>
      <c r="F1186" s="169">
        <v>6.92</v>
      </c>
      <c r="G1186" s="216" t="s">
        <v>25759</v>
      </c>
      <c r="H1186" s="233"/>
      <c r="I1186" s="217" t="s">
        <v>25759</v>
      </c>
      <c r="J1186" s="216">
        <v>3.6</v>
      </c>
      <c r="K1186" s="217" t="s">
        <v>25759</v>
      </c>
      <c r="L1186" s="216">
        <v>1</v>
      </c>
      <c r="M1186" s="217" t="s">
        <v>44</v>
      </c>
      <c r="N1186" s="443">
        <f t="shared" si="250"/>
        <v>24.91</v>
      </c>
      <c r="O1186" s="302"/>
      <c r="P1186" s="408"/>
      <c r="Q1186" s="409"/>
      <c r="R1186" s="89"/>
      <c r="S1186" s="302"/>
      <c r="T1186" s="302"/>
      <c r="U1186" s="302"/>
      <c r="V1186" s="302"/>
      <c r="W1186" s="302"/>
      <c r="X1186" s="302"/>
      <c r="Y1186" s="302"/>
      <c r="Z1186" s="302"/>
      <c r="AA1186" s="302"/>
    </row>
    <row r="1187" spans="1:27" s="280" customFormat="1">
      <c r="A1187" s="460"/>
      <c r="B1187" s="19"/>
      <c r="C1187" s="19"/>
      <c r="D1187" s="294" t="s">
        <v>25902</v>
      </c>
      <c r="E1187" s="265"/>
      <c r="F1187" s="290">
        <v>2</v>
      </c>
      <c r="G1187" s="246" t="s">
        <v>25759</v>
      </c>
      <c r="H1187" s="249"/>
      <c r="I1187" s="246" t="s">
        <v>25759</v>
      </c>
      <c r="J1187" s="246">
        <v>2.1</v>
      </c>
      <c r="K1187" s="246" t="s">
        <v>25759</v>
      </c>
      <c r="L1187" s="246">
        <v>-1</v>
      </c>
      <c r="M1187" s="248" t="s">
        <v>44</v>
      </c>
      <c r="N1187" s="449">
        <f t="shared" si="250"/>
        <v>-4.2</v>
      </c>
      <c r="O1187" s="302"/>
      <c r="P1187" s="408"/>
      <c r="Q1187" s="409"/>
      <c r="R1187" s="89"/>
      <c r="S1187" s="302"/>
      <c r="T1187" s="302"/>
      <c r="U1187" s="302"/>
      <c r="V1187" s="302"/>
      <c r="W1187" s="302"/>
      <c r="X1187" s="302"/>
      <c r="Y1187" s="302"/>
      <c r="Z1187" s="302"/>
      <c r="AA1187" s="302"/>
    </row>
    <row r="1188" spans="1:27" s="280" customFormat="1">
      <c r="A1188" s="460"/>
      <c r="B1188" s="19"/>
      <c r="C1188" s="19"/>
      <c r="D1188" s="294" t="s">
        <v>25851</v>
      </c>
      <c r="E1188" s="13"/>
      <c r="F1188" s="290">
        <v>2.2999999999999998</v>
      </c>
      <c r="G1188" s="246" t="s">
        <v>25759</v>
      </c>
      <c r="H1188" s="249"/>
      <c r="I1188" s="246" t="s">
        <v>25759</v>
      </c>
      <c r="J1188" s="246">
        <v>0.5</v>
      </c>
      <c r="K1188" s="246" t="s">
        <v>25759</v>
      </c>
      <c r="L1188" s="246">
        <v>-1</v>
      </c>
      <c r="M1188" s="248" t="s">
        <v>44</v>
      </c>
      <c r="N1188" s="449">
        <f t="shared" ref="N1188:N1190" si="251">TRUNC((PRODUCT(F1188:L1188)),2)</f>
        <v>-1.1499999999999999</v>
      </c>
      <c r="O1188" s="302"/>
      <c r="P1188" s="408"/>
      <c r="Q1188" s="409"/>
      <c r="R1188" s="89"/>
      <c r="S1188" s="302"/>
      <c r="T1188" s="302"/>
      <c r="U1188" s="302"/>
      <c r="V1188" s="302"/>
      <c r="W1188" s="302"/>
      <c r="X1188" s="302"/>
      <c r="Y1188" s="302"/>
      <c r="Z1188" s="302"/>
      <c r="AA1188" s="302"/>
    </row>
    <row r="1189" spans="1:27" s="280" customFormat="1">
      <c r="A1189" s="460"/>
      <c r="B1189" s="19"/>
      <c r="C1189" s="19"/>
      <c r="D1189" s="292"/>
      <c r="E1189" s="13"/>
      <c r="F1189" s="290">
        <v>1.05</v>
      </c>
      <c r="G1189" s="246" t="s">
        <v>25759</v>
      </c>
      <c r="H1189" s="249"/>
      <c r="I1189" s="246" t="s">
        <v>25759</v>
      </c>
      <c r="J1189" s="246">
        <v>1.9</v>
      </c>
      <c r="K1189" s="246" t="s">
        <v>25759</v>
      </c>
      <c r="L1189" s="246">
        <v>-1</v>
      </c>
      <c r="M1189" s="248" t="s">
        <v>44</v>
      </c>
      <c r="N1189" s="449">
        <f t="shared" si="251"/>
        <v>-1.99</v>
      </c>
      <c r="O1189" s="302"/>
      <c r="P1189" s="408"/>
      <c r="Q1189" s="409"/>
      <c r="R1189" s="89"/>
      <c r="S1189" s="302"/>
      <c r="T1189" s="302"/>
      <c r="U1189" s="302"/>
      <c r="V1189" s="302"/>
      <c r="W1189" s="302"/>
      <c r="X1189" s="302"/>
      <c r="Y1189" s="302"/>
      <c r="Z1189" s="302"/>
      <c r="AA1189" s="302"/>
    </row>
    <row r="1190" spans="1:27" s="280" customFormat="1">
      <c r="A1190" s="460"/>
      <c r="B1190" s="19"/>
      <c r="C1190" s="19"/>
      <c r="D1190" s="292"/>
      <c r="E1190" s="13"/>
      <c r="F1190" s="290">
        <v>1.7</v>
      </c>
      <c r="G1190" s="246" t="s">
        <v>25759</v>
      </c>
      <c r="H1190" s="249"/>
      <c r="I1190" s="246" t="s">
        <v>25759</v>
      </c>
      <c r="J1190" s="246">
        <v>1.9</v>
      </c>
      <c r="K1190" s="246" t="s">
        <v>25759</v>
      </c>
      <c r="L1190" s="246">
        <v>-1</v>
      </c>
      <c r="M1190" s="248" t="s">
        <v>44</v>
      </c>
      <c r="N1190" s="449">
        <f t="shared" si="251"/>
        <v>-3.23</v>
      </c>
      <c r="O1190" s="302"/>
      <c r="P1190" s="408"/>
      <c r="Q1190" s="409"/>
      <c r="R1190" s="89"/>
      <c r="S1190" s="302"/>
      <c r="T1190" s="302"/>
      <c r="U1190" s="302"/>
      <c r="V1190" s="302"/>
      <c r="W1190" s="302"/>
      <c r="X1190" s="302"/>
      <c r="Y1190" s="302"/>
      <c r="Z1190" s="302"/>
      <c r="AA1190" s="302"/>
    </row>
    <row r="1191" spans="1:27" s="280" customFormat="1">
      <c r="A1191" s="460"/>
      <c r="B1191" s="19"/>
      <c r="C1191" s="19"/>
      <c r="D1191" s="292" t="s">
        <v>25801</v>
      </c>
      <c r="E1191" s="13"/>
      <c r="F1191" s="169">
        <v>16.78</v>
      </c>
      <c r="G1191" s="216" t="s">
        <v>25759</v>
      </c>
      <c r="H1191" s="233"/>
      <c r="I1191" s="217" t="s">
        <v>25759</v>
      </c>
      <c r="J1191" s="216">
        <f>2.6-1.65</f>
        <v>0.95</v>
      </c>
      <c r="K1191" s="217" t="s">
        <v>25759</v>
      </c>
      <c r="L1191" s="216">
        <v>1</v>
      </c>
      <c r="M1191" s="217" t="s">
        <v>44</v>
      </c>
      <c r="N1191" s="443">
        <f t="shared" ref="N1191:N1198" si="252">TRUNC((PRODUCT(F1191:L1191)),2)</f>
        <v>15.94</v>
      </c>
      <c r="O1191" s="302"/>
      <c r="P1191" s="408"/>
      <c r="Q1191" s="409"/>
      <c r="R1191" s="89"/>
      <c r="S1191" s="302"/>
      <c r="T1191" s="302"/>
      <c r="U1191" s="302"/>
      <c r="V1191" s="302"/>
      <c r="W1191" s="302"/>
      <c r="X1191" s="302"/>
      <c r="Y1191" s="302"/>
      <c r="Z1191" s="302"/>
      <c r="AA1191" s="302"/>
    </row>
    <row r="1192" spans="1:27" s="280" customFormat="1">
      <c r="A1192" s="460"/>
      <c r="B1192" s="19"/>
      <c r="C1192" s="19"/>
      <c r="D1192" s="283" t="s">
        <v>25852</v>
      </c>
      <c r="E1192" s="265"/>
      <c r="F1192" s="290">
        <v>1</v>
      </c>
      <c r="G1192" s="246" t="s">
        <v>25759</v>
      </c>
      <c r="H1192" s="249"/>
      <c r="I1192" s="248" t="s">
        <v>25759</v>
      </c>
      <c r="J1192" s="246">
        <f t="shared" ref="J1192:J1198" si="253">2.1-1.65</f>
        <v>0.45</v>
      </c>
      <c r="K1192" s="248" t="s">
        <v>25759</v>
      </c>
      <c r="L1192" s="246">
        <v>-1</v>
      </c>
      <c r="M1192" s="248" t="s">
        <v>44</v>
      </c>
      <c r="N1192" s="449">
        <f t="shared" si="252"/>
        <v>-0.45</v>
      </c>
      <c r="O1192" s="302"/>
      <c r="P1192" s="408"/>
      <c r="Q1192" s="409"/>
      <c r="R1192" s="89"/>
      <c r="S1192" s="302"/>
      <c r="T1192" s="302"/>
      <c r="U1192" s="302"/>
      <c r="V1192" s="302"/>
      <c r="W1192" s="302"/>
      <c r="X1192" s="302"/>
      <c r="Y1192" s="302"/>
      <c r="Z1192" s="302"/>
      <c r="AA1192" s="302"/>
    </row>
    <row r="1193" spans="1:27" s="280" customFormat="1">
      <c r="A1193" s="460"/>
      <c r="B1193" s="19"/>
      <c r="C1193" s="19"/>
      <c r="D1193" s="294"/>
      <c r="E1193" s="265"/>
      <c r="F1193" s="290">
        <v>0.8</v>
      </c>
      <c r="G1193" s="246" t="s">
        <v>25759</v>
      </c>
      <c r="H1193" s="249"/>
      <c r="I1193" s="248" t="s">
        <v>25759</v>
      </c>
      <c r="J1193" s="246">
        <f t="shared" si="253"/>
        <v>0.45</v>
      </c>
      <c r="K1193" s="248" t="s">
        <v>25759</v>
      </c>
      <c r="L1193" s="246">
        <v>-1</v>
      </c>
      <c r="M1193" s="248" t="s">
        <v>44</v>
      </c>
      <c r="N1193" s="449">
        <f t="shared" si="252"/>
        <v>-0.36</v>
      </c>
      <c r="O1193" s="302"/>
      <c r="P1193" s="408"/>
      <c r="Q1193" s="409"/>
      <c r="R1193" s="89"/>
      <c r="S1193" s="302"/>
      <c r="T1193" s="302"/>
      <c r="U1193" s="302"/>
      <c r="V1193" s="302"/>
      <c r="W1193" s="302"/>
      <c r="X1193" s="302"/>
      <c r="Y1193" s="302"/>
      <c r="Z1193" s="302"/>
      <c r="AA1193" s="302"/>
    </row>
    <row r="1194" spans="1:27" s="280" customFormat="1">
      <c r="A1194" s="460"/>
      <c r="B1194" s="19"/>
      <c r="C1194" s="19"/>
      <c r="D1194" s="294" t="s">
        <v>25853</v>
      </c>
      <c r="E1194" s="265"/>
      <c r="F1194" s="290">
        <v>1.9</v>
      </c>
      <c r="G1194" s="246" t="s">
        <v>25759</v>
      </c>
      <c r="H1194" s="249"/>
      <c r="I1194" s="248" t="s">
        <v>25759</v>
      </c>
      <c r="J1194" s="246">
        <f t="shared" si="253"/>
        <v>0.45</v>
      </c>
      <c r="K1194" s="248" t="s">
        <v>25759</v>
      </c>
      <c r="L1194" s="246">
        <v>-2</v>
      </c>
      <c r="M1194" s="248" t="s">
        <v>44</v>
      </c>
      <c r="N1194" s="449">
        <f t="shared" si="252"/>
        <v>-1.71</v>
      </c>
      <c r="O1194" s="302"/>
      <c r="P1194" s="408"/>
      <c r="Q1194" s="409"/>
      <c r="R1194" s="89"/>
      <c r="S1194" s="302"/>
      <c r="T1194" s="302"/>
      <c r="U1194" s="302"/>
      <c r="V1194" s="302"/>
      <c r="W1194" s="302"/>
      <c r="X1194" s="302"/>
      <c r="Y1194" s="302"/>
      <c r="Z1194" s="302"/>
      <c r="AA1194" s="302"/>
    </row>
    <row r="1195" spans="1:27" s="280" customFormat="1">
      <c r="A1195" s="460"/>
      <c r="B1195" s="19"/>
      <c r="C1195" s="19"/>
      <c r="D1195" s="294"/>
      <c r="E1195" s="265"/>
      <c r="F1195" s="290">
        <v>0.8</v>
      </c>
      <c r="G1195" s="246" t="s">
        <v>25759</v>
      </c>
      <c r="H1195" s="249"/>
      <c r="I1195" s="248" t="s">
        <v>25759</v>
      </c>
      <c r="J1195" s="246">
        <f t="shared" si="253"/>
        <v>0.45</v>
      </c>
      <c r="K1195" s="248" t="s">
        <v>25759</v>
      </c>
      <c r="L1195" s="246">
        <v>-1</v>
      </c>
      <c r="M1195" s="248" t="s">
        <v>44</v>
      </c>
      <c r="N1195" s="449">
        <f t="shared" si="252"/>
        <v>-0.36</v>
      </c>
      <c r="O1195" s="302"/>
      <c r="P1195" s="408"/>
      <c r="Q1195" s="409"/>
      <c r="R1195" s="89"/>
      <c r="S1195" s="302"/>
      <c r="T1195" s="302"/>
      <c r="U1195" s="302"/>
      <c r="V1195" s="302"/>
      <c r="W1195" s="302"/>
      <c r="X1195" s="302"/>
      <c r="Y1195" s="302"/>
      <c r="Z1195" s="302"/>
      <c r="AA1195" s="302"/>
    </row>
    <row r="1196" spans="1:27" s="280" customFormat="1">
      <c r="A1196" s="460"/>
      <c r="B1196" s="19"/>
      <c r="C1196" s="19"/>
      <c r="D1196" s="294" t="s">
        <v>25851</v>
      </c>
      <c r="E1196" s="265"/>
      <c r="F1196" s="290">
        <v>1.95</v>
      </c>
      <c r="G1196" s="246" t="s">
        <v>25759</v>
      </c>
      <c r="H1196" s="249"/>
      <c r="I1196" s="248" t="s">
        <v>25759</v>
      </c>
      <c r="J1196" s="246">
        <f t="shared" si="253"/>
        <v>0.45</v>
      </c>
      <c r="K1196" s="248" t="s">
        <v>25759</v>
      </c>
      <c r="L1196" s="246">
        <v>-2</v>
      </c>
      <c r="M1196" s="248" t="s">
        <v>44</v>
      </c>
      <c r="N1196" s="449">
        <f t="shared" si="252"/>
        <v>-1.75</v>
      </c>
      <c r="O1196" s="302"/>
      <c r="P1196" s="408"/>
      <c r="Q1196" s="409"/>
      <c r="R1196" s="89"/>
      <c r="S1196" s="302"/>
      <c r="T1196" s="302"/>
      <c r="U1196" s="302"/>
      <c r="V1196" s="302"/>
      <c r="W1196" s="302"/>
      <c r="X1196" s="302"/>
      <c r="Y1196" s="302"/>
      <c r="Z1196" s="302"/>
      <c r="AA1196" s="302"/>
    </row>
    <row r="1197" spans="1:27" s="280" customFormat="1">
      <c r="A1197" s="460"/>
      <c r="B1197" s="19"/>
      <c r="C1197" s="19"/>
      <c r="D1197" s="294"/>
      <c r="E1197" s="265"/>
      <c r="F1197" s="290">
        <v>1.35</v>
      </c>
      <c r="G1197" s="246" t="s">
        <v>25759</v>
      </c>
      <c r="H1197" s="249"/>
      <c r="I1197" s="248" t="s">
        <v>25759</v>
      </c>
      <c r="J1197" s="246">
        <f t="shared" si="253"/>
        <v>0.45</v>
      </c>
      <c r="K1197" s="248" t="s">
        <v>25759</v>
      </c>
      <c r="L1197" s="246">
        <v>-1</v>
      </c>
      <c r="M1197" s="248" t="s">
        <v>44</v>
      </c>
      <c r="N1197" s="449">
        <f t="shared" si="252"/>
        <v>-0.6</v>
      </c>
      <c r="O1197" s="302"/>
      <c r="P1197" s="408"/>
      <c r="Q1197" s="409"/>
      <c r="R1197" s="89"/>
      <c r="S1197" s="302"/>
      <c r="T1197" s="302"/>
      <c r="U1197" s="302"/>
      <c r="V1197" s="302"/>
      <c r="W1197" s="302"/>
      <c r="X1197" s="302"/>
      <c r="Y1197" s="302"/>
      <c r="Z1197" s="302"/>
      <c r="AA1197" s="302"/>
    </row>
    <row r="1198" spans="1:27" s="280" customFormat="1">
      <c r="A1198" s="460"/>
      <c r="B1198" s="19"/>
      <c r="C1198" s="19"/>
      <c r="D1198" s="294"/>
      <c r="E1198" s="265"/>
      <c r="F1198" s="290">
        <v>1.65</v>
      </c>
      <c r="G1198" s="246" t="s">
        <v>25759</v>
      </c>
      <c r="H1198" s="249"/>
      <c r="I1198" s="248" t="s">
        <v>25759</v>
      </c>
      <c r="J1198" s="246">
        <f t="shared" si="253"/>
        <v>0.45</v>
      </c>
      <c r="K1198" s="248" t="s">
        <v>25759</v>
      </c>
      <c r="L1198" s="246">
        <v>-1</v>
      </c>
      <c r="M1198" s="248" t="s">
        <v>44</v>
      </c>
      <c r="N1198" s="449">
        <f t="shared" si="252"/>
        <v>-0.74</v>
      </c>
      <c r="O1198" s="302"/>
      <c r="P1198" s="408"/>
      <c r="Q1198" s="409"/>
      <c r="R1198" s="89"/>
      <c r="S1198" s="302"/>
      <c r="T1198" s="302"/>
      <c r="U1198" s="302"/>
      <c r="V1198" s="302"/>
      <c r="W1198" s="302"/>
      <c r="X1198" s="302"/>
      <c r="Y1198" s="302"/>
      <c r="Z1198" s="302"/>
      <c r="AA1198" s="302"/>
    </row>
    <row r="1199" spans="1:27" s="280" customFormat="1">
      <c r="A1199" s="460"/>
      <c r="B1199" s="19"/>
      <c r="C1199" s="19"/>
      <c r="D1199" s="292" t="s">
        <v>25900</v>
      </c>
      <c r="E1199" s="13"/>
      <c r="F1199" s="169">
        <v>2.2999999999999998</v>
      </c>
      <c r="G1199" s="216" t="s">
        <v>25759</v>
      </c>
      <c r="H1199" s="233"/>
      <c r="I1199" s="217" t="s">
        <v>25759</v>
      </c>
      <c r="J1199" s="216">
        <v>2.5</v>
      </c>
      <c r="K1199" s="217" t="s">
        <v>25759</v>
      </c>
      <c r="L1199" s="216">
        <v>1</v>
      </c>
      <c r="M1199" s="217" t="s">
        <v>44</v>
      </c>
      <c r="N1199" s="443">
        <f t="shared" si="250"/>
        <v>5.75</v>
      </c>
      <c r="O1199" s="302"/>
      <c r="P1199" s="408"/>
      <c r="Q1199" s="409"/>
      <c r="R1199" s="89"/>
      <c r="S1199" s="302"/>
      <c r="T1199" s="302"/>
      <c r="U1199" s="302"/>
      <c r="V1199" s="302"/>
      <c r="W1199" s="302"/>
      <c r="X1199" s="302"/>
      <c r="Y1199" s="302"/>
      <c r="Z1199" s="302"/>
      <c r="AA1199" s="302"/>
    </row>
    <row r="1200" spans="1:27" s="280" customFormat="1">
      <c r="A1200" s="460"/>
      <c r="B1200" s="19"/>
      <c r="C1200" s="19"/>
      <c r="D1200" s="292"/>
      <c r="E1200" s="13"/>
      <c r="F1200" s="169">
        <v>1.85</v>
      </c>
      <c r="G1200" s="216" t="s">
        <v>25759</v>
      </c>
      <c r="H1200" s="233"/>
      <c r="I1200" s="217" t="s">
        <v>25759</v>
      </c>
      <c r="J1200" s="216">
        <v>2.5</v>
      </c>
      <c r="K1200" s="217" t="s">
        <v>25759</v>
      </c>
      <c r="L1200" s="216">
        <v>1</v>
      </c>
      <c r="M1200" s="217" t="s">
        <v>44</v>
      </c>
      <c r="N1200" s="443">
        <f t="shared" si="250"/>
        <v>4.62</v>
      </c>
      <c r="O1200" s="302"/>
      <c r="P1200" s="408"/>
      <c r="Q1200" s="409"/>
      <c r="R1200" s="89"/>
      <c r="S1200" s="302"/>
      <c r="T1200" s="302"/>
      <c r="U1200" s="302"/>
      <c r="V1200" s="302"/>
      <c r="W1200" s="302"/>
      <c r="X1200" s="302"/>
      <c r="Y1200" s="302"/>
      <c r="Z1200" s="302"/>
      <c r="AA1200" s="302"/>
    </row>
    <row r="1201" spans="1:27" s="280" customFormat="1">
      <c r="A1201" s="460"/>
      <c r="B1201" s="19"/>
      <c r="C1201" s="19"/>
      <c r="D1201" s="283" t="s">
        <v>25852</v>
      </c>
      <c r="E1201" s="265"/>
      <c r="F1201" s="290">
        <v>0.8</v>
      </c>
      <c r="G1201" s="246" t="s">
        <v>25759</v>
      </c>
      <c r="H1201" s="249"/>
      <c r="I1201" s="248" t="s">
        <v>25759</v>
      </c>
      <c r="J1201" s="246">
        <v>2.1</v>
      </c>
      <c r="K1201" s="248" t="s">
        <v>25759</v>
      </c>
      <c r="L1201" s="246">
        <v>-1</v>
      </c>
      <c r="M1201" s="248" t="s">
        <v>44</v>
      </c>
      <c r="N1201" s="449">
        <f t="shared" si="250"/>
        <v>-1.68</v>
      </c>
      <c r="O1201" s="302"/>
      <c r="P1201" s="408"/>
      <c r="Q1201" s="409"/>
      <c r="R1201" s="89"/>
      <c r="S1201" s="302"/>
      <c r="T1201" s="302"/>
      <c r="U1201" s="302"/>
      <c r="V1201" s="302"/>
      <c r="W1201" s="302"/>
      <c r="X1201" s="302"/>
      <c r="Y1201" s="302"/>
      <c r="Z1201" s="302"/>
      <c r="AA1201" s="302"/>
    </row>
    <row r="1202" spans="1:27" s="280" customFormat="1">
      <c r="A1202" s="460"/>
      <c r="B1202" s="19"/>
      <c r="C1202" s="19"/>
      <c r="D1202" s="294" t="s">
        <v>25851</v>
      </c>
      <c r="E1202" s="265"/>
      <c r="F1202" s="290">
        <v>1.35</v>
      </c>
      <c r="G1202" s="246" t="s">
        <v>25759</v>
      </c>
      <c r="H1202" s="249"/>
      <c r="I1202" s="248" t="s">
        <v>25759</v>
      </c>
      <c r="J1202" s="246">
        <v>0.5</v>
      </c>
      <c r="K1202" s="248" t="s">
        <v>25759</v>
      </c>
      <c r="L1202" s="246">
        <v>-1</v>
      </c>
      <c r="M1202" s="248" t="s">
        <v>44</v>
      </c>
      <c r="N1202" s="449">
        <f t="shared" si="250"/>
        <v>-0.67</v>
      </c>
      <c r="O1202" s="302"/>
      <c r="P1202" s="408"/>
      <c r="Q1202" s="409"/>
      <c r="R1202" s="89"/>
      <c r="S1202" s="302"/>
      <c r="T1202" s="302"/>
      <c r="U1202" s="302"/>
      <c r="V1202" s="302"/>
      <c r="W1202" s="302"/>
      <c r="X1202" s="302"/>
      <c r="Y1202" s="302"/>
      <c r="Z1202" s="302"/>
      <c r="AA1202" s="302"/>
    </row>
    <row r="1203" spans="1:27" s="280" customFormat="1">
      <c r="A1203" s="460"/>
      <c r="B1203" s="19"/>
      <c r="C1203" s="19"/>
      <c r="D1203" s="292" t="s">
        <v>25903</v>
      </c>
      <c r="E1203" s="13"/>
      <c r="F1203" s="169">
        <v>4.8600000000000003</v>
      </c>
      <c r="G1203" s="216" t="s">
        <v>25759</v>
      </c>
      <c r="H1203" s="233"/>
      <c r="I1203" s="217" t="s">
        <v>25759</v>
      </c>
      <c r="J1203" s="216">
        <v>1.8</v>
      </c>
      <c r="K1203" s="217" t="s">
        <v>25759</v>
      </c>
      <c r="L1203" s="216">
        <v>1</v>
      </c>
      <c r="M1203" s="217" t="s">
        <v>44</v>
      </c>
      <c r="N1203" s="443">
        <f t="shared" si="250"/>
        <v>8.74</v>
      </c>
      <c r="O1203" s="302"/>
      <c r="P1203" s="408"/>
      <c r="Q1203" s="409"/>
      <c r="R1203" s="89"/>
      <c r="S1203" s="302"/>
      <c r="T1203" s="302"/>
      <c r="U1203" s="302"/>
      <c r="V1203" s="302"/>
      <c r="W1203" s="302"/>
      <c r="X1203" s="302"/>
      <c r="Y1203" s="302"/>
      <c r="Z1203" s="302"/>
      <c r="AA1203" s="302"/>
    </row>
    <row r="1204" spans="1:27" s="280" customFormat="1">
      <c r="A1204" s="460"/>
      <c r="B1204" s="19"/>
      <c r="C1204" s="19"/>
      <c r="D1204" s="292"/>
      <c r="E1204" s="13"/>
      <c r="F1204" s="169">
        <v>3.35</v>
      </c>
      <c r="G1204" s="216" t="s">
        <v>25759</v>
      </c>
      <c r="H1204" s="233"/>
      <c r="I1204" s="217" t="s">
        <v>25759</v>
      </c>
      <c r="J1204" s="216">
        <v>1.8</v>
      </c>
      <c r="K1204" s="217" t="s">
        <v>25759</v>
      </c>
      <c r="L1204" s="216">
        <v>1</v>
      </c>
      <c r="M1204" s="217" t="s">
        <v>44</v>
      </c>
      <c r="N1204" s="443">
        <f t="shared" si="250"/>
        <v>6.03</v>
      </c>
      <c r="O1204" s="302"/>
      <c r="P1204" s="408"/>
      <c r="Q1204" s="409"/>
      <c r="R1204" s="89"/>
      <c r="S1204" s="302"/>
      <c r="T1204" s="302"/>
      <c r="U1204" s="302"/>
      <c r="V1204" s="302"/>
      <c r="W1204" s="302"/>
      <c r="X1204" s="302"/>
      <c r="Y1204" s="302"/>
      <c r="Z1204" s="302"/>
      <c r="AA1204" s="302"/>
    </row>
    <row r="1205" spans="1:27" s="280" customFormat="1">
      <c r="A1205" s="460"/>
      <c r="B1205" s="19"/>
      <c r="C1205" s="19"/>
      <c r="D1205" s="292" t="s">
        <v>25935</v>
      </c>
      <c r="E1205" s="13"/>
      <c r="F1205" s="169">
        <v>1.34</v>
      </c>
      <c r="G1205" s="216" t="s">
        <v>25759</v>
      </c>
      <c r="H1205" s="233"/>
      <c r="I1205" s="217" t="s">
        <v>25759</v>
      </c>
      <c r="J1205" s="216">
        <v>2.5</v>
      </c>
      <c r="K1205" s="217" t="s">
        <v>25759</v>
      </c>
      <c r="L1205" s="216">
        <v>1</v>
      </c>
      <c r="M1205" s="217" t="s">
        <v>44</v>
      </c>
      <c r="N1205" s="443">
        <f t="shared" si="250"/>
        <v>3.35</v>
      </c>
      <c r="O1205" s="302"/>
      <c r="P1205" s="408"/>
      <c r="Q1205" s="409"/>
      <c r="R1205" s="89"/>
      <c r="S1205" s="302"/>
      <c r="T1205" s="302"/>
      <c r="U1205" s="302"/>
      <c r="V1205" s="302"/>
      <c r="W1205" s="302"/>
      <c r="X1205" s="302"/>
      <c r="Y1205" s="302"/>
      <c r="Z1205" s="302"/>
      <c r="AA1205" s="302"/>
    </row>
    <row r="1206" spans="1:27" s="280" customFormat="1">
      <c r="A1206" s="460"/>
      <c r="B1206" s="19"/>
      <c r="C1206" s="19"/>
      <c r="D1206" s="292"/>
      <c r="E1206" s="13"/>
      <c r="F1206" s="169">
        <v>2.5499999999999998</v>
      </c>
      <c r="G1206" s="216" t="s">
        <v>25759</v>
      </c>
      <c r="H1206" s="233"/>
      <c r="I1206" s="217" t="s">
        <v>25759</v>
      </c>
      <c r="J1206" s="216">
        <v>2.5</v>
      </c>
      <c r="K1206" s="217" t="s">
        <v>25759</v>
      </c>
      <c r="L1206" s="216">
        <v>1</v>
      </c>
      <c r="M1206" s="217" t="s">
        <v>44</v>
      </c>
      <c r="N1206" s="443">
        <f t="shared" si="250"/>
        <v>6.37</v>
      </c>
      <c r="O1206" s="302"/>
      <c r="P1206" s="408"/>
      <c r="Q1206" s="409"/>
      <c r="R1206" s="89"/>
      <c r="S1206" s="302"/>
      <c r="T1206" s="302"/>
      <c r="U1206" s="302"/>
      <c r="V1206" s="302"/>
      <c r="W1206" s="302"/>
      <c r="X1206" s="302"/>
      <c r="Y1206" s="302"/>
      <c r="Z1206" s="302"/>
      <c r="AA1206" s="302"/>
    </row>
    <row r="1207" spans="1:27" s="280" customFormat="1">
      <c r="A1207" s="460"/>
      <c r="B1207" s="19"/>
      <c r="C1207" s="19"/>
      <c r="D1207" s="283" t="s">
        <v>25852</v>
      </c>
      <c r="E1207" s="265"/>
      <c r="F1207" s="290">
        <v>0.8</v>
      </c>
      <c r="G1207" s="246" t="s">
        <v>25759</v>
      </c>
      <c r="H1207" s="249"/>
      <c r="I1207" s="248" t="s">
        <v>25759</v>
      </c>
      <c r="J1207" s="246">
        <v>2.1</v>
      </c>
      <c r="K1207" s="248" t="s">
        <v>25759</v>
      </c>
      <c r="L1207" s="246">
        <v>-1</v>
      </c>
      <c r="M1207" s="248" t="s">
        <v>44</v>
      </c>
      <c r="N1207" s="449">
        <f t="shared" ref="N1207" si="254">TRUNC((PRODUCT(F1207:L1207)),2)</f>
        <v>-1.68</v>
      </c>
      <c r="O1207" s="302"/>
      <c r="P1207" s="408"/>
      <c r="Q1207" s="409"/>
      <c r="R1207" s="89"/>
      <c r="S1207" s="302"/>
      <c r="T1207" s="302"/>
      <c r="U1207" s="302"/>
      <c r="V1207" s="302"/>
      <c r="W1207" s="302"/>
      <c r="X1207" s="302"/>
      <c r="Y1207" s="302"/>
      <c r="Z1207" s="302"/>
      <c r="AA1207" s="302"/>
    </row>
    <row r="1208" spans="1:27" s="280" customFormat="1">
      <c r="A1208" s="460"/>
      <c r="B1208" s="19"/>
      <c r="C1208" s="19"/>
      <c r="D1208" s="294" t="s">
        <v>25853</v>
      </c>
      <c r="E1208" s="13"/>
      <c r="F1208" s="290">
        <v>0.95</v>
      </c>
      <c r="G1208" s="246" t="s">
        <v>25759</v>
      </c>
      <c r="H1208" s="249"/>
      <c r="I1208" s="248" t="s">
        <v>25759</v>
      </c>
      <c r="J1208" s="246">
        <v>1</v>
      </c>
      <c r="K1208" s="248" t="s">
        <v>25759</v>
      </c>
      <c r="L1208" s="246">
        <v>-1</v>
      </c>
      <c r="M1208" s="248" t="s">
        <v>44</v>
      </c>
      <c r="N1208" s="449">
        <f t="shared" ref="N1208" si="255">TRUNC((PRODUCT(F1208:L1208)),2)</f>
        <v>-0.95</v>
      </c>
      <c r="O1208" s="302"/>
      <c r="P1208" s="408"/>
      <c r="Q1208" s="409"/>
      <c r="R1208" s="89"/>
      <c r="S1208" s="302"/>
      <c r="T1208" s="302"/>
      <c r="U1208" s="302"/>
      <c r="V1208" s="302"/>
      <c r="W1208" s="302"/>
      <c r="X1208" s="302"/>
      <c r="Y1208" s="302"/>
      <c r="Z1208" s="302"/>
      <c r="AA1208" s="302"/>
    </row>
    <row r="1209" spans="1:27" s="280" customFormat="1">
      <c r="A1209" s="460"/>
      <c r="B1209" s="19"/>
      <c r="C1209" s="19"/>
      <c r="D1209" s="292" t="s">
        <v>25907</v>
      </c>
      <c r="E1209" s="13"/>
      <c r="F1209" s="169">
        <v>28.53</v>
      </c>
      <c r="G1209" s="216" t="s">
        <v>25759</v>
      </c>
      <c r="H1209" s="233"/>
      <c r="I1209" s="217" t="s">
        <v>25759</v>
      </c>
      <c r="J1209" s="216">
        <v>2.5</v>
      </c>
      <c r="K1209" s="217" t="s">
        <v>25759</v>
      </c>
      <c r="L1209" s="216">
        <v>1</v>
      </c>
      <c r="M1209" s="217" t="s">
        <v>44</v>
      </c>
      <c r="N1209" s="443">
        <f t="shared" si="250"/>
        <v>71.319999999999993</v>
      </c>
      <c r="O1209" s="302"/>
      <c r="P1209" s="408"/>
      <c r="Q1209" s="409"/>
      <c r="R1209" s="89"/>
      <c r="S1209" s="302"/>
      <c r="T1209" s="302"/>
      <c r="U1209" s="302"/>
      <c r="V1209" s="302"/>
      <c r="W1209" s="302"/>
      <c r="X1209" s="302"/>
      <c r="Y1209" s="302"/>
      <c r="Z1209" s="302"/>
      <c r="AA1209" s="302"/>
    </row>
    <row r="1210" spans="1:27" s="280" customFormat="1">
      <c r="A1210" s="460"/>
      <c r="B1210" s="19"/>
      <c r="C1210" s="19"/>
      <c r="D1210" s="292" t="s">
        <v>25793</v>
      </c>
      <c r="E1210" s="13"/>
      <c r="F1210" s="169">
        <v>20.53</v>
      </c>
      <c r="G1210" s="216" t="s">
        <v>25759</v>
      </c>
      <c r="H1210" s="233"/>
      <c r="I1210" s="217" t="s">
        <v>25759</v>
      </c>
      <c r="J1210" s="216">
        <v>2.5</v>
      </c>
      <c r="K1210" s="217" t="s">
        <v>25759</v>
      </c>
      <c r="L1210" s="216">
        <v>2</v>
      </c>
      <c r="M1210" s="217" t="s">
        <v>44</v>
      </c>
      <c r="N1210" s="443">
        <f t="shared" si="250"/>
        <v>102.65</v>
      </c>
      <c r="O1210" s="302"/>
      <c r="P1210" s="408"/>
      <c r="Q1210" s="409"/>
      <c r="R1210" s="89"/>
      <c r="S1210" s="302"/>
      <c r="T1210" s="302"/>
      <c r="U1210" s="302"/>
      <c r="V1210" s="302"/>
      <c r="W1210" s="302"/>
      <c r="X1210" s="302"/>
      <c r="Y1210" s="302"/>
      <c r="Z1210" s="302"/>
      <c r="AA1210" s="302"/>
    </row>
    <row r="1211" spans="1:27" s="280" customFormat="1">
      <c r="A1211" s="460"/>
      <c r="B1211" s="19"/>
      <c r="C1211" s="19"/>
      <c r="D1211" s="292" t="s">
        <v>25936</v>
      </c>
      <c r="E1211" s="13"/>
      <c r="F1211" s="169">
        <v>41.48</v>
      </c>
      <c r="G1211" s="216" t="s">
        <v>25759</v>
      </c>
      <c r="H1211" s="233"/>
      <c r="I1211" s="217" t="s">
        <v>25759</v>
      </c>
      <c r="J1211" s="216">
        <v>2.5</v>
      </c>
      <c r="K1211" s="217" t="s">
        <v>25759</v>
      </c>
      <c r="L1211" s="216">
        <v>2</v>
      </c>
      <c r="M1211" s="217" t="s">
        <v>44</v>
      </c>
      <c r="N1211" s="443">
        <f t="shared" si="250"/>
        <v>207.4</v>
      </c>
      <c r="O1211" s="302"/>
      <c r="P1211" s="408"/>
      <c r="Q1211" s="409"/>
      <c r="R1211" s="89"/>
      <c r="S1211" s="302"/>
      <c r="T1211" s="302"/>
      <c r="U1211" s="302"/>
      <c r="V1211" s="302"/>
      <c r="W1211" s="302"/>
      <c r="X1211" s="302"/>
      <c r="Y1211" s="302"/>
      <c r="Z1211" s="302"/>
      <c r="AA1211" s="302"/>
    </row>
    <row r="1212" spans="1:27" s="281" customFormat="1">
      <c r="A1212" s="460"/>
      <c r="B1212" s="19"/>
      <c r="C1212" s="19"/>
      <c r="D1212" s="292"/>
      <c r="E1212" s="13"/>
      <c r="F1212" s="169">
        <v>1.81</v>
      </c>
      <c r="G1212" s="216" t="s">
        <v>25759</v>
      </c>
      <c r="H1212" s="233"/>
      <c r="I1212" s="216" t="s">
        <v>25759</v>
      </c>
      <c r="J1212" s="216">
        <v>2.4</v>
      </c>
      <c r="K1212" s="216" t="s">
        <v>25759</v>
      </c>
      <c r="L1212" s="216">
        <v>4</v>
      </c>
      <c r="M1212" s="217" t="s">
        <v>44</v>
      </c>
      <c r="N1212" s="443">
        <f t="shared" si="250"/>
        <v>17.37</v>
      </c>
      <c r="O1212" s="302"/>
      <c r="P1212" s="408"/>
      <c r="Q1212" s="409"/>
      <c r="R1212" s="89"/>
      <c r="S1212" s="302"/>
      <c r="T1212" s="302"/>
      <c r="U1212" s="302"/>
      <c r="V1212" s="302"/>
      <c r="W1212" s="302"/>
      <c r="X1212" s="302"/>
      <c r="Y1212" s="302"/>
      <c r="Z1212" s="302"/>
      <c r="AA1212" s="302"/>
    </row>
    <row r="1213" spans="1:27" s="281" customFormat="1">
      <c r="A1213" s="460"/>
      <c r="B1213" s="19"/>
      <c r="C1213" s="19"/>
      <c r="D1213" s="283" t="s">
        <v>25852</v>
      </c>
      <c r="E1213" s="265"/>
      <c r="F1213" s="290">
        <v>0.8</v>
      </c>
      <c r="G1213" s="246" t="s">
        <v>25759</v>
      </c>
      <c r="H1213" s="249"/>
      <c r="I1213" s="248" t="s">
        <v>25759</v>
      </c>
      <c r="J1213" s="246">
        <v>2.1</v>
      </c>
      <c r="K1213" s="248" t="s">
        <v>25759</v>
      </c>
      <c r="L1213" s="246">
        <v>-1</v>
      </c>
      <c r="M1213" s="248" t="s">
        <v>44</v>
      </c>
      <c r="N1213" s="449">
        <f t="shared" si="250"/>
        <v>-1.68</v>
      </c>
      <c r="O1213" s="302"/>
      <c r="P1213" s="408"/>
      <c r="Q1213" s="409"/>
      <c r="R1213" s="89"/>
      <c r="S1213" s="302"/>
      <c r="T1213" s="302"/>
      <c r="U1213" s="302"/>
      <c r="V1213" s="302"/>
      <c r="W1213" s="302"/>
      <c r="X1213" s="302"/>
      <c r="Y1213" s="302"/>
      <c r="Z1213" s="302"/>
      <c r="AA1213" s="302"/>
    </row>
    <row r="1214" spans="1:27" s="281" customFormat="1">
      <c r="A1214" s="460"/>
      <c r="B1214" s="19"/>
      <c r="C1214" s="19"/>
      <c r="D1214" s="292"/>
      <c r="E1214" s="13"/>
      <c r="F1214" s="290">
        <v>0.9</v>
      </c>
      <c r="G1214" s="246" t="s">
        <v>25759</v>
      </c>
      <c r="H1214" s="249"/>
      <c r="I1214" s="248" t="s">
        <v>25759</v>
      </c>
      <c r="J1214" s="246">
        <v>2.1</v>
      </c>
      <c r="K1214" s="248" t="s">
        <v>25759</v>
      </c>
      <c r="L1214" s="246">
        <v>-1</v>
      </c>
      <c r="M1214" s="248" t="s">
        <v>44</v>
      </c>
      <c r="N1214" s="449">
        <f t="shared" ref="N1214" si="256">TRUNC((PRODUCT(F1214:L1214)),2)</f>
        <v>-1.89</v>
      </c>
      <c r="O1214" s="302"/>
      <c r="P1214" s="408"/>
      <c r="Q1214" s="409"/>
      <c r="R1214" s="89"/>
      <c r="S1214" s="302"/>
      <c r="T1214" s="302"/>
      <c r="U1214" s="302"/>
      <c r="V1214" s="302"/>
      <c r="W1214" s="302"/>
      <c r="X1214" s="302"/>
      <c r="Y1214" s="302"/>
      <c r="Z1214" s="302"/>
      <c r="AA1214" s="302"/>
    </row>
    <row r="1215" spans="1:27">
      <c r="A1215" s="446"/>
      <c r="B1215" s="13"/>
      <c r="C1215" s="13"/>
      <c r="D1215" s="218" t="str">
        <f>"Total item "&amp;A1120</f>
        <v>Total item 7.2.1</v>
      </c>
      <c r="E1215" s="13"/>
      <c r="F1215" s="124"/>
      <c r="G1215" s="216"/>
      <c r="H1215" s="231"/>
      <c r="I1215" s="213"/>
      <c r="J1215" s="231"/>
      <c r="K1215" s="213"/>
      <c r="L1215" s="212" t="s">
        <v>23</v>
      </c>
      <c r="M1215" s="213" t="s">
        <v>44</v>
      </c>
      <c r="N1215" s="444">
        <f>+SUM(N1122:N1214)</f>
        <v>725.61</v>
      </c>
    </row>
    <row r="1216" spans="1:27" ht="22.5">
      <c r="A1216" s="460" t="s">
        <v>18252</v>
      </c>
      <c r="B1216" s="169" t="s">
        <v>18406</v>
      </c>
      <c r="C1216" s="275">
        <v>104642</v>
      </c>
      <c r="D1216" s="35" t="s">
        <v>13725</v>
      </c>
      <c r="E1216" s="13" t="str">
        <f>+VLOOKUP(D1216,TABELA!$B$1:$D$8000,2,FALSE)</f>
        <v>M2</v>
      </c>
      <c r="F1216" s="33"/>
      <c r="G1216" s="16"/>
      <c r="H1216" s="28"/>
      <c r="I1216" s="16"/>
      <c r="J1216" s="16"/>
      <c r="K1216" s="16"/>
      <c r="L1216" s="16"/>
      <c r="M1216" s="16"/>
      <c r="N1216" s="455"/>
      <c r="O1216" s="303">
        <f>+N1311</f>
        <v>725.61</v>
      </c>
      <c r="P1216" s="328">
        <f>+VLOOKUP(D1216,TABELA!$B$1:$D$8000,3,FALSE)</f>
        <v>9.6</v>
      </c>
      <c r="Q1216" s="329">
        <f>+VLOOKUP(D1216,TABELA!$B$1:$F$8000,5,FALSE)</f>
        <v>10.17</v>
      </c>
      <c r="S1216" s="410">
        <f>TRUNC(P1216*$S$10,2)</f>
        <v>12.33</v>
      </c>
      <c r="T1216" s="410">
        <f>TRUNC(Q1216*$T$10,2)</f>
        <v>12.44</v>
      </c>
      <c r="V1216" s="410">
        <f>TRUNC(O1216*S1216,2)</f>
        <v>8946.77</v>
      </c>
      <c r="W1216" s="410">
        <f>TRUNC(O1216*T1216,2)</f>
        <v>9026.58</v>
      </c>
    </row>
    <row r="1217" spans="1:27">
      <c r="A1217" s="460"/>
      <c r="B1217" s="28"/>
      <c r="C1217" s="19"/>
      <c r="D1217" s="293" t="s">
        <v>25884</v>
      </c>
      <c r="E1217" s="13"/>
      <c r="F1217" s="124"/>
      <c r="G1217" s="216"/>
      <c r="H1217" s="233"/>
      <c r="I1217" s="217"/>
      <c r="J1217" s="216"/>
      <c r="K1217" s="217"/>
      <c r="L1217" s="216"/>
      <c r="M1217" s="217"/>
      <c r="N1217" s="443"/>
    </row>
    <row r="1218" spans="1:27">
      <c r="A1218" s="460"/>
      <c r="B1218" s="28"/>
      <c r="C1218" s="19"/>
      <c r="D1218" s="292" t="s">
        <v>25842</v>
      </c>
      <c r="E1218" s="13"/>
      <c r="F1218" s="169">
        <v>4.47</v>
      </c>
      <c r="G1218" s="216" t="s">
        <v>25759</v>
      </c>
      <c r="H1218" s="233"/>
      <c r="I1218" s="217" t="s">
        <v>25759</v>
      </c>
      <c r="J1218" s="216">
        <f>2.6-1.65</f>
        <v>0.95</v>
      </c>
      <c r="K1218" s="217" t="s">
        <v>25759</v>
      </c>
      <c r="L1218" s="216">
        <v>2</v>
      </c>
      <c r="M1218" s="217" t="s">
        <v>44</v>
      </c>
      <c r="N1218" s="443">
        <f t="shared" ref="N1218:N1281" si="257">TRUNC((PRODUCT(F1218:L1218)),2)</f>
        <v>8.49</v>
      </c>
    </row>
    <row r="1219" spans="1:27" s="281" customFormat="1">
      <c r="A1219" s="460"/>
      <c r="B1219" s="28"/>
      <c r="C1219" s="19"/>
      <c r="D1219" s="292"/>
      <c r="E1219" s="13"/>
      <c r="F1219" s="169">
        <v>2.2000000000000002</v>
      </c>
      <c r="G1219" s="216" t="s">
        <v>25759</v>
      </c>
      <c r="H1219" s="233"/>
      <c r="I1219" s="217" t="s">
        <v>25759</v>
      </c>
      <c r="J1219" s="216">
        <f>2.6-1.65</f>
        <v>0.95</v>
      </c>
      <c r="K1219" s="217" t="s">
        <v>25759</v>
      </c>
      <c r="L1219" s="216">
        <v>2</v>
      </c>
      <c r="M1219" s="217" t="s">
        <v>44</v>
      </c>
      <c r="N1219" s="443">
        <f t="shared" si="257"/>
        <v>4.18</v>
      </c>
      <c r="O1219" s="302"/>
      <c r="P1219" s="408"/>
      <c r="Q1219" s="409"/>
      <c r="R1219" s="89"/>
      <c r="S1219" s="302"/>
      <c r="T1219" s="302"/>
      <c r="U1219" s="302"/>
      <c r="V1219" s="302"/>
      <c r="W1219" s="302"/>
      <c r="X1219" s="302"/>
      <c r="Y1219" s="302"/>
      <c r="Z1219" s="302"/>
      <c r="AA1219" s="302"/>
    </row>
    <row r="1220" spans="1:27" s="281" customFormat="1">
      <c r="A1220" s="460"/>
      <c r="B1220" s="28"/>
      <c r="C1220" s="19"/>
      <c r="D1220" s="283" t="s">
        <v>25852</v>
      </c>
      <c r="E1220" s="19"/>
      <c r="F1220" s="290">
        <v>0.8</v>
      </c>
      <c r="G1220" s="246" t="s">
        <v>25759</v>
      </c>
      <c r="H1220" s="247"/>
      <c r="I1220" s="248" t="s">
        <v>25759</v>
      </c>
      <c r="J1220" s="246">
        <f>2.1-1.65</f>
        <v>0.45</v>
      </c>
      <c r="K1220" s="248" t="s">
        <v>25759</v>
      </c>
      <c r="L1220" s="246">
        <v>-1</v>
      </c>
      <c r="M1220" s="248" t="s">
        <v>44</v>
      </c>
      <c r="N1220" s="449">
        <f t="shared" si="257"/>
        <v>-0.36</v>
      </c>
      <c r="O1220" s="302"/>
      <c r="P1220" s="408"/>
      <c r="Q1220" s="409"/>
      <c r="R1220" s="89"/>
      <c r="S1220" s="302"/>
      <c r="T1220" s="302"/>
      <c r="U1220" s="302"/>
      <c r="V1220" s="302"/>
      <c r="W1220" s="302"/>
      <c r="X1220" s="302"/>
      <c r="Y1220" s="302"/>
      <c r="Z1220" s="302"/>
      <c r="AA1220" s="302"/>
    </row>
    <row r="1221" spans="1:27" s="281" customFormat="1">
      <c r="A1221" s="460"/>
      <c r="B1221" s="28"/>
      <c r="C1221" s="19"/>
      <c r="D1221" s="294" t="s">
        <v>25853</v>
      </c>
      <c r="E1221" s="265"/>
      <c r="F1221" s="290">
        <v>1.9</v>
      </c>
      <c r="G1221" s="246" t="s">
        <v>25759</v>
      </c>
      <c r="H1221" s="249"/>
      <c r="I1221" s="248" t="s">
        <v>25759</v>
      </c>
      <c r="J1221" s="246">
        <f>2.1-1.65</f>
        <v>0.45</v>
      </c>
      <c r="K1221" s="248" t="s">
        <v>25759</v>
      </c>
      <c r="L1221" s="246">
        <v>-1</v>
      </c>
      <c r="M1221" s="248" t="s">
        <v>44</v>
      </c>
      <c r="N1221" s="449">
        <f t="shared" si="257"/>
        <v>-0.85</v>
      </c>
      <c r="O1221" s="302"/>
      <c r="P1221" s="408"/>
      <c r="Q1221" s="409"/>
      <c r="R1221" s="89"/>
      <c r="S1221" s="302"/>
      <c r="T1221" s="302"/>
      <c r="U1221" s="302"/>
      <c r="V1221" s="302"/>
      <c r="W1221" s="302"/>
      <c r="X1221" s="302"/>
      <c r="Y1221" s="302"/>
      <c r="Z1221" s="302"/>
      <c r="AA1221" s="302"/>
    </row>
    <row r="1222" spans="1:27" s="281" customFormat="1">
      <c r="A1222" s="460"/>
      <c r="B1222" s="28"/>
      <c r="C1222" s="19"/>
      <c r="D1222" s="294" t="s">
        <v>25896</v>
      </c>
      <c r="E1222" s="265"/>
      <c r="F1222" s="290">
        <v>1</v>
      </c>
      <c r="G1222" s="246" t="s">
        <v>25759</v>
      </c>
      <c r="H1222" s="249"/>
      <c r="I1222" s="248" t="s">
        <v>25759</v>
      </c>
      <c r="J1222" s="246">
        <f>2.1-1.65</f>
        <v>0.45</v>
      </c>
      <c r="K1222" s="248" t="s">
        <v>25759</v>
      </c>
      <c r="L1222" s="246">
        <v>-1</v>
      </c>
      <c r="M1222" s="248" t="s">
        <v>44</v>
      </c>
      <c r="N1222" s="449">
        <f t="shared" si="257"/>
        <v>-0.45</v>
      </c>
      <c r="O1222" s="302"/>
      <c r="P1222" s="408"/>
      <c r="Q1222" s="409"/>
      <c r="R1222" s="89"/>
      <c r="S1222" s="302"/>
      <c r="T1222" s="302"/>
      <c r="U1222" s="302"/>
      <c r="V1222" s="302"/>
      <c r="W1222" s="302"/>
      <c r="X1222" s="302"/>
      <c r="Y1222" s="302"/>
      <c r="Z1222" s="302"/>
      <c r="AA1222" s="302"/>
    </row>
    <row r="1223" spans="1:27" s="281" customFormat="1">
      <c r="A1223" s="460"/>
      <c r="B1223" s="28"/>
      <c r="C1223" s="19"/>
      <c r="D1223" s="292" t="s">
        <v>25769</v>
      </c>
      <c r="E1223" s="13"/>
      <c r="F1223" s="169">
        <v>3.41</v>
      </c>
      <c r="G1223" s="216" t="s">
        <v>25759</v>
      </c>
      <c r="H1223" s="233"/>
      <c r="I1223" s="217" t="s">
        <v>25759</v>
      </c>
      <c r="J1223" s="216">
        <f>2.6-1.65</f>
        <v>0.95</v>
      </c>
      <c r="K1223" s="217" t="s">
        <v>25759</v>
      </c>
      <c r="L1223" s="216">
        <v>2</v>
      </c>
      <c r="M1223" s="217" t="s">
        <v>44</v>
      </c>
      <c r="N1223" s="443">
        <f t="shared" si="257"/>
        <v>6.47</v>
      </c>
      <c r="O1223" s="302"/>
      <c r="P1223" s="408"/>
      <c r="Q1223" s="409"/>
      <c r="R1223" s="89"/>
      <c r="S1223" s="302"/>
      <c r="T1223" s="302"/>
      <c r="U1223" s="302"/>
      <c r="V1223" s="302"/>
      <c r="W1223" s="302"/>
      <c r="X1223" s="302"/>
      <c r="Y1223" s="302"/>
      <c r="Z1223" s="302"/>
      <c r="AA1223" s="302"/>
    </row>
    <row r="1224" spans="1:27" s="281" customFormat="1">
      <c r="A1224" s="460"/>
      <c r="B1224" s="28"/>
      <c r="C1224" s="19"/>
      <c r="D1224" s="292"/>
      <c r="E1224" s="13"/>
      <c r="F1224" s="169">
        <v>2.62</v>
      </c>
      <c r="G1224" s="216" t="s">
        <v>25759</v>
      </c>
      <c r="H1224" s="233"/>
      <c r="I1224" s="217" t="s">
        <v>25759</v>
      </c>
      <c r="J1224" s="216">
        <f>2.6-1.65</f>
        <v>0.95</v>
      </c>
      <c r="K1224" s="217" t="s">
        <v>25759</v>
      </c>
      <c r="L1224" s="216">
        <v>2</v>
      </c>
      <c r="M1224" s="217" t="s">
        <v>44</v>
      </c>
      <c r="N1224" s="443">
        <f t="shared" si="257"/>
        <v>4.97</v>
      </c>
      <c r="O1224" s="302"/>
      <c r="P1224" s="408"/>
      <c r="Q1224" s="409"/>
      <c r="R1224" s="89"/>
      <c r="S1224" s="302"/>
      <c r="T1224" s="302"/>
      <c r="U1224" s="302"/>
      <c r="V1224" s="302"/>
      <c r="W1224" s="302"/>
      <c r="X1224" s="302"/>
      <c r="Y1224" s="302"/>
      <c r="Z1224" s="302"/>
      <c r="AA1224" s="302"/>
    </row>
    <row r="1225" spans="1:27" s="281" customFormat="1">
      <c r="A1225" s="460"/>
      <c r="B1225" s="28"/>
      <c r="C1225" s="19"/>
      <c r="D1225" s="283" t="s">
        <v>25852</v>
      </c>
      <c r="E1225" s="19"/>
      <c r="F1225" s="290">
        <v>0.8</v>
      </c>
      <c r="G1225" s="246" t="s">
        <v>25759</v>
      </c>
      <c r="H1225" s="247"/>
      <c r="I1225" s="248" t="s">
        <v>25759</v>
      </c>
      <c r="J1225" s="246">
        <f>2.1-1.65</f>
        <v>0.45</v>
      </c>
      <c r="K1225" s="248" t="s">
        <v>25759</v>
      </c>
      <c r="L1225" s="246">
        <v>-1</v>
      </c>
      <c r="M1225" s="248" t="s">
        <v>44</v>
      </c>
      <c r="N1225" s="449">
        <f t="shared" si="257"/>
        <v>-0.36</v>
      </c>
      <c r="O1225" s="302"/>
      <c r="P1225" s="408"/>
      <c r="Q1225" s="409"/>
      <c r="R1225" s="89"/>
      <c r="S1225" s="302"/>
      <c r="T1225" s="302"/>
      <c r="U1225" s="302"/>
      <c r="V1225" s="302"/>
      <c r="W1225" s="302"/>
      <c r="X1225" s="302"/>
      <c r="Y1225" s="302"/>
      <c r="Z1225" s="302"/>
      <c r="AA1225" s="302"/>
    </row>
    <row r="1226" spans="1:27" s="281" customFormat="1">
      <c r="A1226" s="460"/>
      <c r="B1226" s="28"/>
      <c r="C1226" s="19"/>
      <c r="D1226" s="294" t="s">
        <v>25851</v>
      </c>
      <c r="E1226" s="265"/>
      <c r="F1226" s="290">
        <v>1.55</v>
      </c>
      <c r="G1226" s="246" t="s">
        <v>25759</v>
      </c>
      <c r="H1226" s="249"/>
      <c r="I1226" s="248" t="s">
        <v>25759</v>
      </c>
      <c r="J1226" s="246">
        <f>2.1-1.65</f>
        <v>0.45</v>
      </c>
      <c r="K1226" s="248" t="s">
        <v>25759</v>
      </c>
      <c r="L1226" s="246">
        <v>-1</v>
      </c>
      <c r="M1226" s="248" t="s">
        <v>44</v>
      </c>
      <c r="N1226" s="449">
        <f t="shared" si="257"/>
        <v>-0.69</v>
      </c>
      <c r="O1226" s="302"/>
      <c r="P1226" s="408"/>
      <c r="Q1226" s="409"/>
      <c r="R1226" s="89"/>
      <c r="S1226" s="302"/>
      <c r="T1226" s="302"/>
      <c r="U1226" s="302"/>
      <c r="V1226" s="302"/>
      <c r="W1226" s="302"/>
      <c r="X1226" s="302"/>
      <c r="Y1226" s="302"/>
      <c r="Z1226" s="302"/>
      <c r="AA1226" s="302"/>
    </row>
    <row r="1227" spans="1:27" s="281" customFormat="1">
      <c r="A1227" s="460"/>
      <c r="B1227" s="28"/>
      <c r="C1227" s="19"/>
      <c r="D1227" s="292" t="s">
        <v>25858</v>
      </c>
      <c r="E1227" s="13"/>
      <c r="F1227" s="169">
        <v>3.41</v>
      </c>
      <c r="G1227" s="216" t="s">
        <v>25759</v>
      </c>
      <c r="H1227" s="233"/>
      <c r="I1227" s="217" t="s">
        <v>25759</v>
      </c>
      <c r="J1227" s="216">
        <f>2.6-1.65</f>
        <v>0.95</v>
      </c>
      <c r="K1227" s="217" t="s">
        <v>25759</v>
      </c>
      <c r="L1227" s="216">
        <v>2</v>
      </c>
      <c r="M1227" s="217" t="s">
        <v>44</v>
      </c>
      <c r="N1227" s="443">
        <f t="shared" si="257"/>
        <v>6.47</v>
      </c>
      <c r="O1227" s="302"/>
      <c r="P1227" s="408"/>
      <c r="Q1227" s="409"/>
      <c r="R1227" s="89"/>
      <c r="S1227" s="302"/>
      <c r="T1227" s="302"/>
      <c r="U1227" s="302"/>
      <c r="V1227" s="302"/>
      <c r="W1227" s="302"/>
      <c r="X1227" s="302"/>
      <c r="Y1227" s="302"/>
      <c r="Z1227" s="302"/>
      <c r="AA1227" s="302"/>
    </row>
    <row r="1228" spans="1:27" s="281" customFormat="1">
      <c r="A1228" s="460"/>
      <c r="B1228" s="28"/>
      <c r="C1228" s="19"/>
      <c r="D1228" s="292"/>
      <c r="E1228" s="13"/>
      <c r="F1228" s="169">
        <v>1.7</v>
      </c>
      <c r="G1228" s="216" t="s">
        <v>25759</v>
      </c>
      <c r="H1228" s="233"/>
      <c r="I1228" s="217" t="s">
        <v>25759</v>
      </c>
      <c r="J1228" s="216">
        <f>2.6-1.65</f>
        <v>0.95</v>
      </c>
      <c r="K1228" s="217" t="s">
        <v>25759</v>
      </c>
      <c r="L1228" s="216">
        <v>2</v>
      </c>
      <c r="M1228" s="217" t="s">
        <v>44</v>
      </c>
      <c r="N1228" s="443">
        <f t="shared" si="257"/>
        <v>3.23</v>
      </c>
      <c r="O1228" s="302"/>
      <c r="P1228" s="408"/>
      <c r="Q1228" s="409"/>
      <c r="R1228" s="89"/>
      <c r="S1228" s="302"/>
      <c r="T1228" s="302"/>
      <c r="U1228" s="302"/>
      <c r="V1228" s="302"/>
      <c r="W1228" s="302"/>
      <c r="X1228" s="302"/>
      <c r="Y1228" s="302"/>
      <c r="Z1228" s="302"/>
      <c r="AA1228" s="302"/>
    </row>
    <row r="1229" spans="1:27" s="281" customFormat="1">
      <c r="A1229" s="460"/>
      <c r="B1229" s="28"/>
      <c r="C1229" s="19"/>
      <c r="D1229" s="283" t="s">
        <v>25852</v>
      </c>
      <c r="E1229" s="19"/>
      <c r="F1229" s="290">
        <v>0.8</v>
      </c>
      <c r="G1229" s="246" t="s">
        <v>25759</v>
      </c>
      <c r="H1229" s="247"/>
      <c r="I1229" s="248" t="s">
        <v>25759</v>
      </c>
      <c r="J1229" s="246">
        <f>2.1-1.65</f>
        <v>0.45</v>
      </c>
      <c r="K1229" s="248" t="s">
        <v>25759</v>
      </c>
      <c r="L1229" s="246">
        <v>-2</v>
      </c>
      <c r="M1229" s="248" t="s">
        <v>44</v>
      </c>
      <c r="N1229" s="449">
        <f t="shared" si="257"/>
        <v>-0.72</v>
      </c>
      <c r="O1229" s="302"/>
      <c r="P1229" s="408"/>
      <c r="Q1229" s="409"/>
      <c r="R1229" s="89"/>
      <c r="S1229" s="302"/>
      <c r="T1229" s="302"/>
      <c r="U1229" s="302"/>
      <c r="V1229" s="302"/>
      <c r="W1229" s="302"/>
      <c r="X1229" s="302"/>
      <c r="Y1229" s="302"/>
      <c r="Z1229" s="302"/>
      <c r="AA1229" s="302"/>
    </row>
    <row r="1230" spans="1:27" s="281" customFormat="1">
      <c r="A1230" s="460"/>
      <c r="B1230" s="28"/>
      <c r="C1230" s="19"/>
      <c r="D1230" s="294" t="s">
        <v>25853</v>
      </c>
      <c r="E1230" s="265"/>
      <c r="F1230" s="290">
        <v>1.9</v>
      </c>
      <c r="G1230" s="246" t="s">
        <v>25759</v>
      </c>
      <c r="H1230" s="249"/>
      <c r="I1230" s="248" t="s">
        <v>25759</v>
      </c>
      <c r="J1230" s="246">
        <f>2.1-1.65</f>
        <v>0.45</v>
      </c>
      <c r="K1230" s="248" t="s">
        <v>25759</v>
      </c>
      <c r="L1230" s="246">
        <v>-1</v>
      </c>
      <c r="M1230" s="248" t="s">
        <v>44</v>
      </c>
      <c r="N1230" s="449">
        <f t="shared" si="257"/>
        <v>-0.85</v>
      </c>
      <c r="O1230" s="302"/>
      <c r="P1230" s="408"/>
      <c r="Q1230" s="409"/>
      <c r="R1230" s="89"/>
      <c r="S1230" s="302"/>
      <c r="T1230" s="302"/>
      <c r="U1230" s="302"/>
      <c r="V1230" s="302"/>
      <c r="W1230" s="302"/>
      <c r="X1230" s="302"/>
      <c r="Y1230" s="302"/>
      <c r="Z1230" s="302"/>
      <c r="AA1230" s="302"/>
    </row>
    <row r="1231" spans="1:27" s="281" customFormat="1">
      <c r="A1231" s="460"/>
      <c r="B1231" s="28"/>
      <c r="C1231" s="19"/>
      <c r="D1231" s="292" t="s">
        <v>25857</v>
      </c>
      <c r="E1231" s="13"/>
      <c r="F1231" s="169">
        <v>7</v>
      </c>
      <c r="G1231" s="216" t="s">
        <v>25759</v>
      </c>
      <c r="H1231" s="233"/>
      <c r="I1231" s="217" t="s">
        <v>25759</v>
      </c>
      <c r="J1231" s="216">
        <f>2.6-1.65</f>
        <v>0.95</v>
      </c>
      <c r="K1231" s="217" t="s">
        <v>25759</v>
      </c>
      <c r="L1231" s="216">
        <v>2</v>
      </c>
      <c r="M1231" s="217" t="s">
        <v>44</v>
      </c>
      <c r="N1231" s="443">
        <f t="shared" si="257"/>
        <v>13.3</v>
      </c>
      <c r="O1231" s="302"/>
      <c r="P1231" s="408"/>
      <c r="Q1231" s="409"/>
      <c r="R1231" s="89"/>
      <c r="S1231" s="302"/>
      <c r="T1231" s="302"/>
      <c r="U1231" s="302"/>
      <c r="V1231" s="302"/>
      <c r="W1231" s="302"/>
      <c r="X1231" s="302"/>
      <c r="Y1231" s="302"/>
      <c r="Z1231" s="302"/>
      <c r="AA1231" s="302"/>
    </row>
    <row r="1232" spans="1:27" s="281" customFormat="1">
      <c r="A1232" s="460"/>
      <c r="B1232" s="28"/>
      <c r="C1232" s="19"/>
      <c r="D1232" s="292"/>
      <c r="E1232" s="13"/>
      <c r="F1232" s="169">
        <v>6</v>
      </c>
      <c r="G1232" s="216" t="s">
        <v>25759</v>
      </c>
      <c r="H1232" s="233"/>
      <c r="I1232" s="217" t="s">
        <v>25759</v>
      </c>
      <c r="J1232" s="216">
        <f>2.6-1.65</f>
        <v>0.95</v>
      </c>
      <c r="K1232" s="217" t="s">
        <v>25759</v>
      </c>
      <c r="L1232" s="216">
        <v>2</v>
      </c>
      <c r="M1232" s="217" t="s">
        <v>44</v>
      </c>
      <c r="N1232" s="443">
        <f t="shared" si="257"/>
        <v>11.4</v>
      </c>
      <c r="O1232" s="302"/>
      <c r="P1232" s="408"/>
      <c r="Q1232" s="409"/>
      <c r="R1232" s="89"/>
      <c r="S1232" s="302"/>
      <c r="T1232" s="302"/>
      <c r="U1232" s="302"/>
      <c r="V1232" s="302"/>
      <c r="W1232" s="302"/>
      <c r="X1232" s="302"/>
      <c r="Y1232" s="302"/>
      <c r="Z1232" s="302"/>
      <c r="AA1232" s="302"/>
    </row>
    <row r="1233" spans="1:27" s="281" customFormat="1">
      <c r="A1233" s="460"/>
      <c r="B1233" s="28"/>
      <c r="C1233" s="19"/>
      <c r="D1233" s="283" t="s">
        <v>25852</v>
      </c>
      <c r="E1233" s="19"/>
      <c r="F1233" s="290">
        <v>0.8</v>
      </c>
      <c r="G1233" s="246" t="s">
        <v>25759</v>
      </c>
      <c r="H1233" s="247"/>
      <c r="I1233" s="248" t="s">
        <v>25759</v>
      </c>
      <c r="J1233" s="246">
        <f>2.1-1.65</f>
        <v>0.45</v>
      </c>
      <c r="K1233" s="248" t="s">
        <v>25759</v>
      </c>
      <c r="L1233" s="246">
        <v>-1</v>
      </c>
      <c r="M1233" s="248" t="s">
        <v>44</v>
      </c>
      <c r="N1233" s="449">
        <f t="shared" si="257"/>
        <v>-0.36</v>
      </c>
      <c r="O1233" s="302"/>
      <c r="P1233" s="408"/>
      <c r="Q1233" s="409"/>
      <c r="R1233" s="89"/>
      <c r="S1233" s="302"/>
      <c r="T1233" s="302"/>
      <c r="U1233" s="302"/>
      <c r="V1233" s="302"/>
      <c r="W1233" s="302"/>
      <c r="X1233" s="302"/>
      <c r="Y1233" s="302"/>
      <c r="Z1233" s="302"/>
      <c r="AA1233" s="302"/>
    </row>
    <row r="1234" spans="1:27" s="281" customFormat="1">
      <c r="A1234" s="460"/>
      <c r="B1234" s="28"/>
      <c r="C1234" s="19"/>
      <c r="D1234" s="294" t="s">
        <v>25853</v>
      </c>
      <c r="E1234" s="13"/>
      <c r="F1234" s="290">
        <v>1.9</v>
      </c>
      <c r="G1234" s="246" t="s">
        <v>25759</v>
      </c>
      <c r="H1234" s="247"/>
      <c r="I1234" s="248" t="s">
        <v>25759</v>
      </c>
      <c r="J1234" s="246">
        <f>2.1-1.65</f>
        <v>0.45</v>
      </c>
      <c r="K1234" s="248" t="s">
        <v>25759</v>
      </c>
      <c r="L1234" s="246">
        <v>-2</v>
      </c>
      <c r="M1234" s="248" t="s">
        <v>44</v>
      </c>
      <c r="N1234" s="449">
        <f t="shared" si="257"/>
        <v>-1.71</v>
      </c>
      <c r="O1234" s="302"/>
      <c r="P1234" s="408"/>
      <c r="Q1234" s="409"/>
      <c r="R1234" s="89"/>
      <c r="S1234" s="302"/>
      <c r="T1234" s="302"/>
      <c r="U1234" s="302"/>
      <c r="V1234" s="302"/>
      <c r="W1234" s="302"/>
      <c r="X1234" s="302"/>
      <c r="Y1234" s="302"/>
      <c r="Z1234" s="302"/>
      <c r="AA1234" s="302"/>
    </row>
    <row r="1235" spans="1:27" s="281" customFormat="1">
      <c r="A1235" s="460"/>
      <c r="B1235" s="28"/>
      <c r="C1235" s="19"/>
      <c r="D1235" s="294" t="s">
        <v>25851</v>
      </c>
      <c r="E1235" s="13"/>
      <c r="F1235" s="290">
        <v>2.2999999999999998</v>
      </c>
      <c r="G1235" s="246" t="s">
        <v>25759</v>
      </c>
      <c r="H1235" s="247"/>
      <c r="I1235" s="248" t="s">
        <v>25759</v>
      </c>
      <c r="J1235" s="246">
        <f>2.1-1.65</f>
        <v>0.45</v>
      </c>
      <c r="K1235" s="248" t="s">
        <v>25759</v>
      </c>
      <c r="L1235" s="246">
        <v>-1</v>
      </c>
      <c r="M1235" s="248" t="s">
        <v>44</v>
      </c>
      <c r="N1235" s="449">
        <f t="shared" si="257"/>
        <v>-1.03</v>
      </c>
      <c r="O1235" s="302"/>
      <c r="P1235" s="408"/>
      <c r="Q1235" s="409"/>
      <c r="R1235" s="89"/>
      <c r="S1235" s="302"/>
      <c r="T1235" s="302"/>
      <c r="U1235" s="302"/>
      <c r="V1235" s="302"/>
      <c r="W1235" s="302"/>
      <c r="X1235" s="302"/>
      <c r="Y1235" s="302"/>
      <c r="Z1235" s="302"/>
      <c r="AA1235" s="302"/>
    </row>
    <row r="1236" spans="1:27" s="281" customFormat="1">
      <c r="A1236" s="460"/>
      <c r="B1236" s="28"/>
      <c r="C1236" s="19"/>
      <c r="D1236" s="292" t="s">
        <v>25891</v>
      </c>
      <c r="E1236" s="13"/>
      <c r="F1236" s="169">
        <v>7</v>
      </c>
      <c r="G1236" s="216" t="s">
        <v>25759</v>
      </c>
      <c r="H1236" s="233"/>
      <c r="I1236" s="217" t="s">
        <v>25759</v>
      </c>
      <c r="J1236" s="216">
        <f>2.6-1.65</f>
        <v>0.95</v>
      </c>
      <c r="K1236" s="217" t="s">
        <v>25759</v>
      </c>
      <c r="L1236" s="216">
        <v>2</v>
      </c>
      <c r="M1236" s="217" t="s">
        <v>44</v>
      </c>
      <c r="N1236" s="443">
        <f t="shared" si="257"/>
        <v>13.3</v>
      </c>
      <c r="O1236" s="302"/>
      <c r="P1236" s="408"/>
      <c r="Q1236" s="409"/>
      <c r="R1236" s="89"/>
      <c r="S1236" s="302"/>
      <c r="T1236" s="302"/>
      <c r="U1236" s="302"/>
      <c r="V1236" s="302"/>
      <c r="W1236" s="302"/>
      <c r="X1236" s="302"/>
      <c r="Y1236" s="302"/>
      <c r="Z1236" s="302"/>
      <c r="AA1236" s="302"/>
    </row>
    <row r="1237" spans="1:27" s="281" customFormat="1">
      <c r="A1237" s="460"/>
      <c r="B1237" s="28"/>
      <c r="C1237" s="19"/>
      <c r="D1237" s="292"/>
      <c r="E1237" s="13"/>
      <c r="F1237" s="169">
        <v>6</v>
      </c>
      <c r="G1237" s="216" t="s">
        <v>25759</v>
      </c>
      <c r="H1237" s="233"/>
      <c r="I1237" s="217" t="s">
        <v>25759</v>
      </c>
      <c r="J1237" s="216">
        <f>2.6-1.65</f>
        <v>0.95</v>
      </c>
      <c r="K1237" s="217" t="s">
        <v>25759</v>
      </c>
      <c r="L1237" s="216">
        <v>2</v>
      </c>
      <c r="M1237" s="217" t="s">
        <v>44</v>
      </c>
      <c r="N1237" s="443">
        <f t="shared" si="257"/>
        <v>11.4</v>
      </c>
      <c r="O1237" s="302"/>
      <c r="P1237" s="408"/>
      <c r="Q1237" s="409"/>
      <c r="R1237" s="89"/>
      <c r="S1237" s="302"/>
      <c r="T1237" s="302"/>
      <c r="U1237" s="302"/>
      <c r="V1237" s="302"/>
      <c r="W1237" s="302"/>
      <c r="X1237" s="302"/>
      <c r="Y1237" s="302"/>
      <c r="Z1237" s="302"/>
      <c r="AA1237" s="302"/>
    </row>
    <row r="1238" spans="1:27" s="281" customFormat="1">
      <c r="A1238" s="460"/>
      <c r="B1238" s="28"/>
      <c r="C1238" s="19"/>
      <c r="D1238" s="283" t="s">
        <v>25852</v>
      </c>
      <c r="E1238" s="19"/>
      <c r="F1238" s="290">
        <v>0.8</v>
      </c>
      <c r="G1238" s="246" t="s">
        <v>25759</v>
      </c>
      <c r="H1238" s="247"/>
      <c r="I1238" s="248" t="s">
        <v>25759</v>
      </c>
      <c r="J1238" s="246">
        <f>2.1-1.65</f>
        <v>0.45</v>
      </c>
      <c r="K1238" s="248" t="s">
        <v>25759</v>
      </c>
      <c r="L1238" s="246">
        <v>-1</v>
      </c>
      <c r="M1238" s="248" t="s">
        <v>44</v>
      </c>
      <c r="N1238" s="449">
        <f t="shared" si="257"/>
        <v>-0.36</v>
      </c>
      <c r="O1238" s="302"/>
      <c r="P1238" s="408"/>
      <c r="Q1238" s="409"/>
      <c r="R1238" s="89"/>
      <c r="S1238" s="302"/>
      <c r="T1238" s="302"/>
      <c r="U1238" s="302"/>
      <c r="V1238" s="302"/>
      <c r="W1238" s="302"/>
      <c r="X1238" s="302"/>
      <c r="Y1238" s="302"/>
      <c r="Z1238" s="302"/>
      <c r="AA1238" s="302"/>
    </row>
    <row r="1239" spans="1:27" s="281" customFormat="1">
      <c r="A1239" s="460"/>
      <c r="B1239" s="28"/>
      <c r="C1239" s="19"/>
      <c r="D1239" s="294" t="s">
        <v>25853</v>
      </c>
      <c r="E1239" s="13"/>
      <c r="F1239" s="290">
        <v>1.9</v>
      </c>
      <c r="G1239" s="246" t="s">
        <v>25759</v>
      </c>
      <c r="H1239" s="247"/>
      <c r="I1239" s="248" t="s">
        <v>25759</v>
      </c>
      <c r="J1239" s="246">
        <f>2.1-1.65</f>
        <v>0.45</v>
      </c>
      <c r="K1239" s="248" t="s">
        <v>25759</v>
      </c>
      <c r="L1239" s="246">
        <v>-2</v>
      </c>
      <c r="M1239" s="248" t="s">
        <v>44</v>
      </c>
      <c r="N1239" s="449">
        <f t="shared" si="257"/>
        <v>-1.71</v>
      </c>
      <c r="O1239" s="302"/>
      <c r="P1239" s="408"/>
      <c r="Q1239" s="409"/>
      <c r="R1239" s="89"/>
      <c r="S1239" s="302"/>
      <c r="T1239" s="302"/>
      <c r="U1239" s="302"/>
      <c r="V1239" s="302"/>
      <c r="W1239" s="302"/>
      <c r="X1239" s="302"/>
      <c r="Y1239" s="302"/>
      <c r="Z1239" s="302"/>
      <c r="AA1239" s="302"/>
    </row>
    <row r="1240" spans="1:27" s="281" customFormat="1">
      <c r="A1240" s="460"/>
      <c r="B1240" s="28"/>
      <c r="C1240" s="19"/>
      <c r="D1240" s="292" t="s">
        <v>25892</v>
      </c>
      <c r="E1240" s="13"/>
      <c r="F1240" s="169">
        <v>6.88</v>
      </c>
      <c r="G1240" s="216" t="s">
        <v>25759</v>
      </c>
      <c r="H1240" s="233"/>
      <c r="I1240" s="217" t="s">
        <v>25759</v>
      </c>
      <c r="J1240" s="216">
        <f>2.6-1.65</f>
        <v>0.95</v>
      </c>
      <c r="K1240" s="217" t="s">
        <v>25759</v>
      </c>
      <c r="L1240" s="216">
        <v>2</v>
      </c>
      <c r="M1240" s="217" t="s">
        <v>44</v>
      </c>
      <c r="N1240" s="443">
        <f t="shared" si="257"/>
        <v>13.07</v>
      </c>
      <c r="O1240" s="302"/>
      <c r="P1240" s="408"/>
      <c r="Q1240" s="409"/>
      <c r="R1240" s="89"/>
      <c r="S1240" s="302"/>
      <c r="T1240" s="302"/>
      <c r="U1240" s="302"/>
      <c r="V1240" s="302"/>
      <c r="W1240" s="302"/>
      <c r="X1240" s="302"/>
      <c r="Y1240" s="302"/>
      <c r="Z1240" s="302"/>
      <c r="AA1240" s="302"/>
    </row>
    <row r="1241" spans="1:27" s="281" customFormat="1">
      <c r="A1241" s="460"/>
      <c r="B1241" s="28"/>
      <c r="C1241" s="19"/>
      <c r="D1241" s="292"/>
      <c r="E1241" s="13"/>
      <c r="F1241" s="169">
        <v>6</v>
      </c>
      <c r="G1241" s="216" t="s">
        <v>25759</v>
      </c>
      <c r="H1241" s="233"/>
      <c r="I1241" s="217" t="s">
        <v>25759</v>
      </c>
      <c r="J1241" s="216">
        <f>2.6-1.65</f>
        <v>0.95</v>
      </c>
      <c r="K1241" s="217" t="s">
        <v>25759</v>
      </c>
      <c r="L1241" s="216">
        <v>2</v>
      </c>
      <c r="M1241" s="217" t="s">
        <v>44</v>
      </c>
      <c r="N1241" s="443">
        <f t="shared" si="257"/>
        <v>11.4</v>
      </c>
      <c r="O1241" s="302"/>
      <c r="P1241" s="408"/>
      <c r="Q1241" s="409"/>
      <c r="R1241" s="89"/>
      <c r="S1241" s="302"/>
      <c r="T1241" s="302"/>
      <c r="U1241" s="302"/>
      <c r="V1241" s="302"/>
      <c r="W1241" s="302"/>
      <c r="X1241" s="302"/>
      <c r="Y1241" s="302"/>
      <c r="Z1241" s="302"/>
      <c r="AA1241" s="302"/>
    </row>
    <row r="1242" spans="1:27" s="281" customFormat="1">
      <c r="A1242" s="460"/>
      <c r="B1242" s="28"/>
      <c r="C1242" s="19"/>
      <c r="D1242" s="283" t="s">
        <v>25852</v>
      </c>
      <c r="E1242" s="19"/>
      <c r="F1242" s="290">
        <v>0.8</v>
      </c>
      <c r="G1242" s="246" t="s">
        <v>25759</v>
      </c>
      <c r="H1242" s="247"/>
      <c r="I1242" s="248" t="s">
        <v>25759</v>
      </c>
      <c r="J1242" s="246">
        <f>2.1-1.65</f>
        <v>0.45</v>
      </c>
      <c r="K1242" s="248" t="s">
        <v>25759</v>
      </c>
      <c r="L1242" s="246">
        <v>-1</v>
      </c>
      <c r="M1242" s="248" t="s">
        <v>44</v>
      </c>
      <c r="N1242" s="449">
        <f t="shared" si="257"/>
        <v>-0.36</v>
      </c>
      <c r="O1242" s="302"/>
      <c r="P1242" s="408"/>
      <c r="Q1242" s="409"/>
      <c r="R1242" s="89"/>
      <c r="S1242" s="302"/>
      <c r="T1242" s="302"/>
      <c r="U1242" s="302"/>
      <c r="V1242" s="302"/>
      <c r="W1242" s="302"/>
      <c r="X1242" s="302"/>
      <c r="Y1242" s="302"/>
      <c r="Z1242" s="302"/>
      <c r="AA1242" s="302"/>
    </row>
    <row r="1243" spans="1:27" s="281" customFormat="1">
      <c r="A1243" s="460"/>
      <c r="B1243" s="28"/>
      <c r="C1243" s="19"/>
      <c r="D1243" s="294" t="s">
        <v>25853</v>
      </c>
      <c r="E1243" s="13"/>
      <c r="F1243" s="290">
        <v>1.9</v>
      </c>
      <c r="G1243" s="246" t="s">
        <v>25759</v>
      </c>
      <c r="H1243" s="247"/>
      <c r="I1243" s="248" t="s">
        <v>25759</v>
      </c>
      <c r="J1243" s="246">
        <f>2.1-1.65</f>
        <v>0.45</v>
      </c>
      <c r="K1243" s="248" t="s">
        <v>25759</v>
      </c>
      <c r="L1243" s="246">
        <v>-2</v>
      </c>
      <c r="M1243" s="248" t="s">
        <v>44</v>
      </c>
      <c r="N1243" s="449">
        <f t="shared" si="257"/>
        <v>-1.71</v>
      </c>
      <c r="O1243" s="302"/>
      <c r="P1243" s="408"/>
      <c r="Q1243" s="409"/>
      <c r="R1243" s="89"/>
      <c r="S1243" s="302"/>
      <c r="T1243" s="302"/>
      <c r="U1243" s="302"/>
      <c r="V1243" s="302"/>
      <c r="W1243" s="302"/>
      <c r="X1243" s="302"/>
      <c r="Y1243" s="302"/>
      <c r="Z1243" s="302"/>
      <c r="AA1243" s="302"/>
    </row>
    <row r="1244" spans="1:27" s="281" customFormat="1">
      <c r="A1244" s="460"/>
      <c r="B1244" s="28"/>
      <c r="C1244" s="19"/>
      <c r="D1244" s="292" t="s">
        <v>25893</v>
      </c>
      <c r="E1244" s="13"/>
      <c r="F1244" s="169">
        <v>6.62</v>
      </c>
      <c r="G1244" s="216" t="s">
        <v>25759</v>
      </c>
      <c r="H1244" s="233"/>
      <c r="I1244" s="217" t="s">
        <v>25759</v>
      </c>
      <c r="J1244" s="216">
        <f>2.6-1.65</f>
        <v>0.95</v>
      </c>
      <c r="K1244" s="217" t="s">
        <v>25759</v>
      </c>
      <c r="L1244" s="216">
        <v>2</v>
      </c>
      <c r="M1244" s="217" t="s">
        <v>44</v>
      </c>
      <c r="N1244" s="443">
        <f t="shared" si="257"/>
        <v>12.57</v>
      </c>
      <c r="O1244" s="302"/>
      <c r="P1244" s="408"/>
      <c r="Q1244" s="409"/>
      <c r="R1244" s="89"/>
      <c r="S1244" s="302"/>
      <c r="T1244" s="302"/>
      <c r="U1244" s="302"/>
      <c r="V1244" s="302"/>
      <c r="W1244" s="302"/>
      <c r="X1244" s="302"/>
      <c r="Y1244" s="302"/>
      <c r="Z1244" s="302"/>
      <c r="AA1244" s="302"/>
    </row>
    <row r="1245" spans="1:27" s="281" customFormat="1">
      <c r="A1245" s="460"/>
      <c r="B1245" s="28"/>
      <c r="C1245" s="19"/>
      <c r="D1245" s="292"/>
      <c r="E1245" s="13"/>
      <c r="F1245" s="169">
        <v>4.3</v>
      </c>
      <c r="G1245" s="216" t="s">
        <v>25759</v>
      </c>
      <c r="H1245" s="233"/>
      <c r="I1245" s="217" t="s">
        <v>25759</v>
      </c>
      <c r="J1245" s="216">
        <f>2.6-1.65</f>
        <v>0.95</v>
      </c>
      <c r="K1245" s="217" t="s">
        <v>25759</v>
      </c>
      <c r="L1245" s="216">
        <v>2</v>
      </c>
      <c r="M1245" s="217" t="s">
        <v>44</v>
      </c>
      <c r="N1245" s="443">
        <f t="shared" si="257"/>
        <v>8.17</v>
      </c>
      <c r="O1245" s="302"/>
      <c r="P1245" s="408"/>
      <c r="Q1245" s="409"/>
      <c r="R1245" s="89"/>
      <c r="S1245" s="302"/>
      <c r="T1245" s="302"/>
      <c r="U1245" s="302"/>
      <c r="V1245" s="302"/>
      <c r="W1245" s="302"/>
      <c r="X1245" s="302"/>
      <c r="Y1245" s="302"/>
      <c r="Z1245" s="302"/>
      <c r="AA1245" s="302"/>
    </row>
    <row r="1246" spans="1:27" s="281" customFormat="1">
      <c r="A1246" s="460"/>
      <c r="B1246" s="28"/>
      <c r="C1246" s="19"/>
      <c r="D1246" s="283" t="s">
        <v>25852</v>
      </c>
      <c r="E1246" s="19"/>
      <c r="F1246" s="290">
        <v>0.8</v>
      </c>
      <c r="G1246" s="246" t="s">
        <v>25759</v>
      </c>
      <c r="H1246" s="247"/>
      <c r="I1246" s="248" t="s">
        <v>25759</v>
      </c>
      <c r="J1246" s="246">
        <f>2.1-1.65</f>
        <v>0.45</v>
      </c>
      <c r="K1246" s="248" t="s">
        <v>25759</v>
      </c>
      <c r="L1246" s="246">
        <v>-1</v>
      </c>
      <c r="M1246" s="248" t="s">
        <v>44</v>
      </c>
      <c r="N1246" s="449">
        <f t="shared" si="257"/>
        <v>-0.36</v>
      </c>
      <c r="O1246" s="302"/>
      <c r="P1246" s="408"/>
      <c r="Q1246" s="409"/>
      <c r="R1246" s="89"/>
      <c r="S1246" s="302"/>
      <c r="T1246" s="302"/>
      <c r="U1246" s="302"/>
      <c r="V1246" s="302"/>
      <c r="W1246" s="302"/>
      <c r="X1246" s="302"/>
      <c r="Y1246" s="302"/>
      <c r="Z1246" s="302"/>
      <c r="AA1246" s="302"/>
    </row>
    <row r="1247" spans="1:27" s="281" customFormat="1">
      <c r="A1247" s="460"/>
      <c r="B1247" s="28"/>
      <c r="C1247" s="19"/>
      <c r="D1247" s="294" t="s">
        <v>25853</v>
      </c>
      <c r="E1247" s="13"/>
      <c r="F1247" s="290">
        <v>0.95</v>
      </c>
      <c r="G1247" s="246" t="s">
        <v>25759</v>
      </c>
      <c r="H1247" s="247"/>
      <c r="I1247" s="248" t="s">
        <v>25759</v>
      </c>
      <c r="J1247" s="246">
        <f>2.1-1.65</f>
        <v>0.45</v>
      </c>
      <c r="K1247" s="248" t="s">
        <v>25759</v>
      </c>
      <c r="L1247" s="246">
        <v>-2</v>
      </c>
      <c r="M1247" s="248" t="s">
        <v>44</v>
      </c>
      <c r="N1247" s="449">
        <f t="shared" si="257"/>
        <v>-0.85</v>
      </c>
      <c r="O1247" s="302"/>
      <c r="P1247" s="408"/>
      <c r="Q1247" s="409"/>
      <c r="R1247" s="89"/>
      <c r="S1247" s="302"/>
      <c r="T1247" s="302"/>
      <c r="U1247" s="302"/>
      <c r="V1247" s="302"/>
      <c r="W1247" s="302"/>
      <c r="X1247" s="302"/>
      <c r="Y1247" s="302"/>
      <c r="Z1247" s="302"/>
      <c r="AA1247" s="302"/>
    </row>
    <row r="1248" spans="1:27" s="281" customFormat="1">
      <c r="A1248" s="460"/>
      <c r="B1248" s="28"/>
      <c r="C1248" s="19"/>
      <c r="D1248" s="292" t="s">
        <v>25838</v>
      </c>
      <c r="E1248" s="13"/>
      <c r="F1248" s="169">
        <v>2.15</v>
      </c>
      <c r="G1248" s="216" t="s">
        <v>25759</v>
      </c>
      <c r="H1248" s="233"/>
      <c r="I1248" s="217" t="s">
        <v>25759</v>
      </c>
      <c r="J1248" s="216">
        <f>2.6-1.65</f>
        <v>0.95</v>
      </c>
      <c r="K1248" s="217" t="s">
        <v>25759</v>
      </c>
      <c r="L1248" s="216">
        <v>2</v>
      </c>
      <c r="M1248" s="217" t="s">
        <v>44</v>
      </c>
      <c r="N1248" s="443">
        <f t="shared" si="257"/>
        <v>4.08</v>
      </c>
      <c r="O1248" s="302"/>
      <c r="P1248" s="408"/>
      <c r="Q1248" s="409"/>
      <c r="R1248" s="89"/>
      <c r="S1248" s="302"/>
      <c r="T1248" s="302"/>
      <c r="U1248" s="302"/>
      <c r="V1248" s="302"/>
      <c r="W1248" s="302"/>
      <c r="X1248" s="302"/>
      <c r="Y1248" s="302"/>
      <c r="Z1248" s="302"/>
      <c r="AA1248" s="302"/>
    </row>
    <row r="1249" spans="1:27" s="281" customFormat="1">
      <c r="A1249" s="460"/>
      <c r="B1249" s="28"/>
      <c r="C1249" s="19"/>
      <c r="D1249" s="292"/>
      <c r="E1249" s="13"/>
      <c r="F1249" s="169">
        <v>1.7</v>
      </c>
      <c r="G1249" s="216" t="s">
        <v>25759</v>
      </c>
      <c r="H1249" s="233"/>
      <c r="I1249" s="217" t="s">
        <v>25759</v>
      </c>
      <c r="J1249" s="216">
        <f>2.6-1.65</f>
        <v>0.95</v>
      </c>
      <c r="K1249" s="217" t="s">
        <v>25759</v>
      </c>
      <c r="L1249" s="216">
        <v>2</v>
      </c>
      <c r="M1249" s="217" t="s">
        <v>44</v>
      </c>
      <c r="N1249" s="443">
        <f t="shared" si="257"/>
        <v>3.23</v>
      </c>
      <c r="O1249" s="302"/>
      <c r="P1249" s="408"/>
      <c r="Q1249" s="409"/>
      <c r="R1249" s="89"/>
      <c r="S1249" s="302"/>
      <c r="T1249" s="302"/>
      <c r="U1249" s="302"/>
      <c r="V1249" s="302"/>
      <c r="W1249" s="302"/>
      <c r="X1249" s="302"/>
      <c r="Y1249" s="302"/>
      <c r="Z1249" s="302"/>
      <c r="AA1249" s="302"/>
    </row>
    <row r="1250" spans="1:27" s="281" customFormat="1">
      <c r="A1250" s="460"/>
      <c r="B1250" s="28"/>
      <c r="C1250" s="19"/>
      <c r="D1250" s="283" t="s">
        <v>25852</v>
      </c>
      <c r="E1250" s="284"/>
      <c r="F1250" s="290">
        <v>0.8</v>
      </c>
      <c r="G1250" s="246" t="s">
        <v>25759</v>
      </c>
      <c r="H1250" s="247"/>
      <c r="I1250" s="248" t="s">
        <v>25759</v>
      </c>
      <c r="J1250" s="246">
        <f>2.1-1.65</f>
        <v>0.45</v>
      </c>
      <c r="K1250" s="248" t="s">
        <v>25759</v>
      </c>
      <c r="L1250" s="246">
        <v>-1</v>
      </c>
      <c r="M1250" s="248" t="s">
        <v>44</v>
      </c>
      <c r="N1250" s="449">
        <f t="shared" si="257"/>
        <v>-0.36</v>
      </c>
      <c r="O1250" s="302"/>
      <c r="P1250" s="408"/>
      <c r="Q1250" s="409"/>
      <c r="R1250" s="89"/>
      <c r="S1250" s="302"/>
      <c r="T1250" s="302"/>
      <c r="U1250" s="302"/>
      <c r="V1250" s="302"/>
      <c r="W1250" s="302"/>
      <c r="X1250" s="302"/>
      <c r="Y1250" s="302"/>
      <c r="Z1250" s="302"/>
      <c r="AA1250" s="302"/>
    </row>
    <row r="1251" spans="1:27" s="281" customFormat="1">
      <c r="A1251" s="460"/>
      <c r="B1251" s="28"/>
      <c r="C1251" s="19"/>
      <c r="D1251" s="294" t="s">
        <v>25851</v>
      </c>
      <c r="E1251" s="265"/>
      <c r="F1251" s="290">
        <v>1.35</v>
      </c>
      <c r="G1251" s="246" t="s">
        <v>25759</v>
      </c>
      <c r="H1251" s="249"/>
      <c r="I1251" s="248" t="s">
        <v>25759</v>
      </c>
      <c r="J1251" s="246">
        <f>2.1-1.65</f>
        <v>0.45</v>
      </c>
      <c r="K1251" s="248" t="s">
        <v>25759</v>
      </c>
      <c r="L1251" s="246">
        <v>-1</v>
      </c>
      <c r="M1251" s="248" t="s">
        <v>44</v>
      </c>
      <c r="N1251" s="449">
        <f t="shared" si="257"/>
        <v>-0.6</v>
      </c>
      <c r="O1251" s="302"/>
      <c r="P1251" s="408"/>
      <c r="Q1251" s="409"/>
      <c r="R1251" s="89"/>
      <c r="S1251" s="302"/>
      <c r="T1251" s="302"/>
      <c r="U1251" s="302"/>
      <c r="V1251" s="302"/>
      <c r="W1251" s="302"/>
      <c r="X1251" s="302"/>
      <c r="Y1251" s="302"/>
      <c r="Z1251" s="302"/>
      <c r="AA1251" s="302"/>
    </row>
    <row r="1252" spans="1:27" s="281" customFormat="1">
      <c r="A1252" s="460"/>
      <c r="B1252" s="28"/>
      <c r="C1252" s="19"/>
      <c r="D1252" s="292" t="s">
        <v>25839</v>
      </c>
      <c r="E1252" s="13"/>
      <c r="F1252" s="169">
        <v>3.2</v>
      </c>
      <c r="G1252" s="216" t="s">
        <v>25759</v>
      </c>
      <c r="H1252" s="233"/>
      <c r="I1252" s="217" t="s">
        <v>25759</v>
      </c>
      <c r="J1252" s="216">
        <f>1.8-1.65</f>
        <v>0.15</v>
      </c>
      <c r="K1252" s="217" t="s">
        <v>25759</v>
      </c>
      <c r="L1252" s="216">
        <v>1</v>
      </c>
      <c r="M1252" s="217" t="s">
        <v>44</v>
      </c>
      <c r="N1252" s="443">
        <f t="shared" si="257"/>
        <v>0.48</v>
      </c>
      <c r="O1252" s="302"/>
      <c r="P1252" s="408"/>
      <c r="Q1252" s="409"/>
      <c r="R1252" s="89"/>
      <c r="S1252" s="302"/>
      <c r="T1252" s="302"/>
      <c r="U1252" s="302"/>
      <c r="V1252" s="302"/>
      <c r="W1252" s="302"/>
      <c r="X1252" s="302"/>
      <c r="Y1252" s="302"/>
      <c r="Z1252" s="302"/>
      <c r="AA1252" s="302"/>
    </row>
    <row r="1253" spans="1:27" s="281" customFormat="1">
      <c r="A1253" s="460"/>
      <c r="B1253" s="28"/>
      <c r="C1253" s="19"/>
      <c r="D1253" s="292"/>
      <c r="E1253" s="13"/>
      <c r="F1253" s="169">
        <v>4.5599999999999996</v>
      </c>
      <c r="G1253" s="216" t="s">
        <v>25759</v>
      </c>
      <c r="H1253" s="233"/>
      <c r="I1253" s="217" t="s">
        <v>25759</v>
      </c>
      <c r="J1253" s="216">
        <f>1.8-1.65</f>
        <v>0.15</v>
      </c>
      <c r="K1253" s="217" t="s">
        <v>25759</v>
      </c>
      <c r="L1253" s="216">
        <v>1</v>
      </c>
      <c r="M1253" s="217" t="s">
        <v>44</v>
      </c>
      <c r="N1253" s="443">
        <f t="shared" si="257"/>
        <v>0.68</v>
      </c>
      <c r="O1253" s="302"/>
      <c r="P1253" s="408"/>
      <c r="Q1253" s="409"/>
      <c r="R1253" s="89"/>
      <c r="S1253" s="302"/>
      <c r="T1253" s="302"/>
      <c r="U1253" s="302"/>
      <c r="V1253" s="302"/>
      <c r="W1253" s="302"/>
      <c r="X1253" s="302"/>
      <c r="Y1253" s="302"/>
      <c r="Z1253" s="302"/>
      <c r="AA1253" s="302"/>
    </row>
    <row r="1254" spans="1:27" s="281" customFormat="1">
      <c r="A1254" s="460"/>
      <c r="B1254" s="28"/>
      <c r="C1254" s="19"/>
      <c r="D1254" s="292"/>
      <c r="E1254" s="19"/>
      <c r="F1254" s="169">
        <v>3.2</v>
      </c>
      <c r="G1254" s="216" t="s">
        <v>25759</v>
      </c>
      <c r="H1254" s="233"/>
      <c r="I1254" s="217" t="s">
        <v>25759</v>
      </c>
      <c r="J1254" s="216">
        <f>2.6-1.65</f>
        <v>0.95</v>
      </c>
      <c r="K1254" s="217" t="s">
        <v>25759</v>
      </c>
      <c r="L1254" s="216">
        <v>1</v>
      </c>
      <c r="M1254" s="217" t="s">
        <v>44</v>
      </c>
      <c r="N1254" s="443">
        <f t="shared" si="257"/>
        <v>3.04</v>
      </c>
      <c r="O1254" s="302"/>
      <c r="P1254" s="408"/>
      <c r="Q1254" s="409"/>
      <c r="R1254" s="89"/>
      <c r="S1254" s="302"/>
      <c r="T1254" s="302"/>
      <c r="U1254" s="302"/>
      <c r="V1254" s="302"/>
      <c r="W1254" s="302"/>
      <c r="X1254" s="302"/>
      <c r="Y1254" s="302"/>
      <c r="Z1254" s="302"/>
      <c r="AA1254" s="302"/>
    </row>
    <row r="1255" spans="1:27" s="281" customFormat="1">
      <c r="A1255" s="460"/>
      <c r="B1255" s="28"/>
      <c r="C1255" s="19"/>
      <c r="D1255" s="292"/>
      <c r="E1255" s="19"/>
      <c r="F1255" s="169">
        <v>4.5599999999999996</v>
      </c>
      <c r="G1255" s="216" t="s">
        <v>25759</v>
      </c>
      <c r="H1255" s="233"/>
      <c r="I1255" s="217" t="s">
        <v>25759</v>
      </c>
      <c r="J1255" s="216">
        <f>2.6-1.65</f>
        <v>0.95</v>
      </c>
      <c r="K1255" s="217" t="s">
        <v>25759</v>
      </c>
      <c r="L1255" s="216">
        <v>1</v>
      </c>
      <c r="M1255" s="217" t="s">
        <v>44</v>
      </c>
      <c r="N1255" s="443">
        <f t="shared" si="257"/>
        <v>4.33</v>
      </c>
      <c r="O1255" s="302"/>
      <c r="P1255" s="408"/>
      <c r="Q1255" s="409"/>
      <c r="R1255" s="89"/>
      <c r="S1255" s="302"/>
      <c r="T1255" s="302"/>
      <c r="U1255" s="302"/>
      <c r="V1255" s="302"/>
      <c r="W1255" s="302"/>
      <c r="X1255" s="302"/>
      <c r="Y1255" s="302"/>
      <c r="Z1255" s="302"/>
      <c r="AA1255" s="302"/>
    </row>
    <row r="1256" spans="1:27" s="281" customFormat="1">
      <c r="A1256" s="460"/>
      <c r="B1256" s="28"/>
      <c r="C1256" s="19"/>
      <c r="D1256" s="283" t="s">
        <v>25852</v>
      </c>
      <c r="E1256" s="284"/>
      <c r="F1256" s="290">
        <v>0.9</v>
      </c>
      <c r="G1256" s="246" t="s">
        <v>25759</v>
      </c>
      <c r="H1256" s="247"/>
      <c r="I1256" s="248" t="s">
        <v>25759</v>
      </c>
      <c r="J1256" s="246">
        <f>1.8-1.65</f>
        <v>0.15</v>
      </c>
      <c r="K1256" s="248" t="s">
        <v>25759</v>
      </c>
      <c r="L1256" s="246">
        <v>-1</v>
      </c>
      <c r="M1256" s="248" t="s">
        <v>44</v>
      </c>
      <c r="N1256" s="449">
        <f t="shared" si="257"/>
        <v>-0.13</v>
      </c>
      <c r="O1256" s="302"/>
      <c r="P1256" s="408"/>
      <c r="Q1256" s="409"/>
      <c r="R1256" s="89"/>
      <c r="S1256" s="302"/>
      <c r="T1256" s="302"/>
      <c r="U1256" s="302"/>
      <c r="V1256" s="302"/>
      <c r="W1256" s="302"/>
      <c r="X1256" s="302"/>
      <c r="Y1256" s="302"/>
      <c r="Z1256" s="302"/>
      <c r="AA1256" s="302"/>
    </row>
    <row r="1257" spans="1:27" s="281" customFormat="1">
      <c r="A1257" s="460"/>
      <c r="B1257" s="28"/>
      <c r="C1257" s="19"/>
      <c r="D1257" s="294"/>
      <c r="E1257" s="284"/>
      <c r="F1257" s="290">
        <v>0.9</v>
      </c>
      <c r="G1257" s="246" t="s">
        <v>25759</v>
      </c>
      <c r="H1257" s="247"/>
      <c r="I1257" s="248" t="s">
        <v>25759</v>
      </c>
      <c r="J1257" s="246">
        <f>2.1-1.65</f>
        <v>0.45</v>
      </c>
      <c r="K1257" s="248" t="s">
        <v>25759</v>
      </c>
      <c r="L1257" s="246">
        <v>-1</v>
      </c>
      <c r="M1257" s="248" t="s">
        <v>44</v>
      </c>
      <c r="N1257" s="449">
        <f t="shared" si="257"/>
        <v>-0.4</v>
      </c>
      <c r="O1257" s="302"/>
      <c r="P1257" s="408"/>
      <c r="Q1257" s="409"/>
      <c r="R1257" s="89"/>
      <c r="S1257" s="302"/>
      <c r="T1257" s="302"/>
      <c r="U1257" s="302"/>
      <c r="V1257" s="302"/>
      <c r="W1257" s="302"/>
      <c r="X1257" s="302"/>
      <c r="Y1257" s="302"/>
      <c r="Z1257" s="302"/>
      <c r="AA1257" s="302"/>
    </row>
    <row r="1258" spans="1:27" s="281" customFormat="1">
      <c r="A1258" s="460"/>
      <c r="B1258" s="28"/>
      <c r="C1258" s="19"/>
      <c r="D1258" s="292" t="s">
        <v>25781</v>
      </c>
      <c r="E1258" s="13"/>
      <c r="F1258" s="169">
        <v>16.88</v>
      </c>
      <c r="G1258" s="216" t="s">
        <v>25759</v>
      </c>
      <c r="H1258" s="233"/>
      <c r="I1258" s="217" t="s">
        <v>25759</v>
      </c>
      <c r="J1258" s="216">
        <f>2.6-1.65</f>
        <v>0.95</v>
      </c>
      <c r="K1258" s="217" t="s">
        <v>25759</v>
      </c>
      <c r="L1258" s="216">
        <v>1</v>
      </c>
      <c r="M1258" s="217" t="s">
        <v>44</v>
      </c>
      <c r="N1258" s="443">
        <f t="shared" si="257"/>
        <v>16.03</v>
      </c>
      <c r="O1258" s="302"/>
      <c r="P1258" s="408"/>
      <c r="Q1258" s="409"/>
      <c r="R1258" s="89"/>
      <c r="S1258" s="302"/>
      <c r="T1258" s="302"/>
      <c r="U1258" s="302"/>
      <c r="V1258" s="302"/>
      <c r="W1258" s="302"/>
      <c r="X1258" s="302"/>
      <c r="Y1258" s="302"/>
      <c r="Z1258" s="302"/>
      <c r="AA1258" s="302"/>
    </row>
    <row r="1259" spans="1:27" s="281" customFormat="1">
      <c r="A1259" s="460"/>
      <c r="B1259" s="28"/>
      <c r="C1259" s="19"/>
      <c r="D1259" s="292"/>
      <c r="E1259" s="13"/>
      <c r="F1259" s="169">
        <v>6.62</v>
      </c>
      <c r="G1259" s="216" t="s">
        <v>25759</v>
      </c>
      <c r="H1259" s="233"/>
      <c r="I1259" s="217" t="s">
        <v>25759</v>
      </c>
      <c r="J1259" s="216">
        <f>2.6-1.65</f>
        <v>0.95</v>
      </c>
      <c r="K1259" s="217" t="s">
        <v>25759</v>
      </c>
      <c r="L1259" s="216">
        <v>1</v>
      </c>
      <c r="M1259" s="217" t="s">
        <v>44</v>
      </c>
      <c r="N1259" s="443">
        <f t="shared" si="257"/>
        <v>6.28</v>
      </c>
      <c r="O1259" s="302"/>
      <c r="P1259" s="408"/>
      <c r="Q1259" s="409"/>
      <c r="R1259" s="89"/>
      <c r="S1259" s="302"/>
      <c r="T1259" s="302"/>
      <c r="U1259" s="302"/>
      <c r="V1259" s="302"/>
      <c r="W1259" s="302"/>
      <c r="X1259" s="302"/>
      <c r="Y1259" s="302"/>
      <c r="Z1259" s="302"/>
      <c r="AA1259" s="302"/>
    </row>
    <row r="1260" spans="1:27" s="281" customFormat="1">
      <c r="A1260" s="460"/>
      <c r="B1260" s="28"/>
      <c r="C1260" s="19"/>
      <c r="D1260" s="292"/>
      <c r="E1260" s="13"/>
      <c r="F1260" s="169">
        <v>1.6</v>
      </c>
      <c r="G1260" s="216" t="s">
        <v>25759</v>
      </c>
      <c r="H1260" s="233"/>
      <c r="I1260" s="217" t="s">
        <v>25759</v>
      </c>
      <c r="J1260" s="216">
        <f>2.6-1.65</f>
        <v>0.95</v>
      </c>
      <c r="K1260" s="217" t="s">
        <v>25759</v>
      </c>
      <c r="L1260" s="216">
        <v>1</v>
      </c>
      <c r="M1260" s="217" t="s">
        <v>44</v>
      </c>
      <c r="N1260" s="443">
        <f t="shared" si="257"/>
        <v>1.52</v>
      </c>
      <c r="O1260" s="302"/>
      <c r="P1260" s="408"/>
      <c r="Q1260" s="409"/>
      <c r="R1260" s="89"/>
      <c r="S1260" s="302"/>
      <c r="T1260" s="302"/>
      <c r="U1260" s="302"/>
      <c r="V1260" s="302"/>
      <c r="W1260" s="302"/>
      <c r="X1260" s="302"/>
      <c r="Y1260" s="302"/>
      <c r="Z1260" s="302"/>
      <c r="AA1260" s="302"/>
    </row>
    <row r="1261" spans="1:27" s="281" customFormat="1">
      <c r="A1261" s="460"/>
      <c r="B1261" s="28"/>
      <c r="C1261" s="19"/>
      <c r="D1261" s="292"/>
      <c r="E1261" s="13"/>
      <c r="F1261" s="169">
        <v>4.62</v>
      </c>
      <c r="G1261" s="216" t="s">
        <v>25759</v>
      </c>
      <c r="H1261" s="233"/>
      <c r="I1261" s="217" t="s">
        <v>25759</v>
      </c>
      <c r="J1261" s="216">
        <f>2.6-1.65</f>
        <v>0.95</v>
      </c>
      <c r="K1261" s="217" t="s">
        <v>25759</v>
      </c>
      <c r="L1261" s="216">
        <v>1</v>
      </c>
      <c r="M1261" s="217" t="s">
        <v>44</v>
      </c>
      <c r="N1261" s="443">
        <f t="shared" si="257"/>
        <v>4.38</v>
      </c>
      <c r="O1261" s="302"/>
      <c r="P1261" s="408"/>
      <c r="Q1261" s="409"/>
      <c r="R1261" s="89"/>
      <c r="S1261" s="302"/>
      <c r="T1261" s="302"/>
      <c r="U1261" s="302"/>
      <c r="V1261" s="302"/>
      <c r="W1261" s="302"/>
      <c r="X1261" s="302"/>
      <c r="Y1261" s="302"/>
      <c r="Z1261" s="302"/>
      <c r="AA1261" s="302"/>
    </row>
    <row r="1262" spans="1:27" s="281" customFormat="1">
      <c r="A1262" s="460"/>
      <c r="B1262" s="28"/>
      <c r="C1262" s="19"/>
      <c r="D1262" s="292"/>
      <c r="E1262" s="13"/>
      <c r="F1262" s="169">
        <v>15.28</v>
      </c>
      <c r="G1262" s="216" t="s">
        <v>25759</v>
      </c>
      <c r="H1262" s="233"/>
      <c r="I1262" s="217" t="s">
        <v>25759</v>
      </c>
      <c r="J1262" s="216">
        <f>2.6-1.65</f>
        <v>0.95</v>
      </c>
      <c r="K1262" s="217" t="s">
        <v>25759</v>
      </c>
      <c r="L1262" s="216">
        <v>1</v>
      </c>
      <c r="M1262" s="217" t="s">
        <v>44</v>
      </c>
      <c r="N1262" s="443">
        <f t="shared" si="257"/>
        <v>14.51</v>
      </c>
      <c r="O1262" s="302"/>
      <c r="P1262" s="408"/>
      <c r="Q1262" s="409"/>
      <c r="R1262" s="89"/>
      <c r="S1262" s="302"/>
      <c r="T1262" s="302"/>
      <c r="U1262" s="302"/>
      <c r="V1262" s="302"/>
      <c r="W1262" s="302"/>
      <c r="X1262" s="302"/>
      <c r="Y1262" s="302"/>
      <c r="Z1262" s="302"/>
      <c r="AA1262" s="302"/>
    </row>
    <row r="1263" spans="1:27" s="281" customFormat="1">
      <c r="A1263" s="460"/>
      <c r="B1263" s="28"/>
      <c r="C1263" s="19"/>
      <c r="D1263" s="283" t="s">
        <v>25852</v>
      </c>
      <c r="E1263" s="265"/>
      <c r="F1263" s="290">
        <v>0.8</v>
      </c>
      <c r="G1263" s="246" t="s">
        <v>25759</v>
      </c>
      <c r="H1263" s="249"/>
      <c r="I1263" s="248" t="s">
        <v>25759</v>
      </c>
      <c r="J1263" s="246">
        <f>2.1-1.65</f>
        <v>0.45</v>
      </c>
      <c r="K1263" s="248" t="s">
        <v>25759</v>
      </c>
      <c r="L1263" s="246">
        <v>-8</v>
      </c>
      <c r="M1263" s="248" t="s">
        <v>44</v>
      </c>
      <c r="N1263" s="449">
        <f t="shared" si="257"/>
        <v>-2.88</v>
      </c>
      <c r="O1263" s="302"/>
      <c r="P1263" s="408"/>
      <c r="Q1263" s="409"/>
      <c r="R1263" s="89"/>
      <c r="S1263" s="302"/>
      <c r="T1263" s="302"/>
      <c r="U1263" s="302"/>
      <c r="V1263" s="302"/>
      <c r="W1263" s="302"/>
      <c r="X1263" s="302"/>
      <c r="Y1263" s="302"/>
      <c r="Z1263" s="302"/>
      <c r="AA1263" s="302"/>
    </row>
    <row r="1264" spans="1:27" s="281" customFormat="1">
      <c r="A1264" s="460"/>
      <c r="B1264" s="28"/>
      <c r="C1264" s="19"/>
      <c r="D1264" s="292"/>
      <c r="E1264" s="13"/>
      <c r="F1264" s="290">
        <v>0.9</v>
      </c>
      <c r="G1264" s="246" t="s">
        <v>25759</v>
      </c>
      <c r="H1264" s="249"/>
      <c r="I1264" s="248" t="s">
        <v>25759</v>
      </c>
      <c r="J1264" s="246">
        <f>2.1-1.65</f>
        <v>0.45</v>
      </c>
      <c r="K1264" s="248" t="s">
        <v>25759</v>
      </c>
      <c r="L1264" s="246">
        <v>-2</v>
      </c>
      <c r="M1264" s="248" t="s">
        <v>44</v>
      </c>
      <c r="N1264" s="449">
        <f t="shared" si="257"/>
        <v>-0.81</v>
      </c>
      <c r="O1264" s="302"/>
      <c r="P1264" s="408"/>
      <c r="Q1264" s="409"/>
      <c r="R1264" s="89"/>
      <c r="S1264" s="302"/>
      <c r="T1264" s="302"/>
      <c r="U1264" s="302"/>
      <c r="V1264" s="302"/>
      <c r="W1264" s="302"/>
      <c r="X1264" s="302"/>
      <c r="Y1264" s="302"/>
      <c r="Z1264" s="302"/>
      <c r="AA1264" s="302"/>
    </row>
    <row r="1265" spans="1:27" s="281" customFormat="1">
      <c r="A1265" s="460"/>
      <c r="B1265" s="28"/>
      <c r="C1265" s="19"/>
      <c r="D1265" s="294" t="s">
        <v>25851</v>
      </c>
      <c r="E1265" s="265"/>
      <c r="F1265" s="290">
        <v>0.7</v>
      </c>
      <c r="G1265" s="246" t="s">
        <v>25759</v>
      </c>
      <c r="H1265" s="249"/>
      <c r="I1265" s="248" t="s">
        <v>25759</v>
      </c>
      <c r="J1265" s="246">
        <f>2.1-1.65</f>
        <v>0.45</v>
      </c>
      <c r="K1265" s="248" t="s">
        <v>25759</v>
      </c>
      <c r="L1265" s="246">
        <v>-2</v>
      </c>
      <c r="M1265" s="248" t="s">
        <v>44</v>
      </c>
      <c r="N1265" s="449">
        <f t="shared" si="257"/>
        <v>-0.63</v>
      </c>
      <c r="O1265" s="302"/>
      <c r="P1265" s="408"/>
      <c r="Q1265" s="409"/>
      <c r="R1265" s="89"/>
      <c r="S1265" s="302"/>
      <c r="T1265" s="302"/>
      <c r="U1265" s="302"/>
      <c r="V1265" s="302"/>
      <c r="W1265" s="302"/>
      <c r="X1265" s="302"/>
      <c r="Y1265" s="302"/>
      <c r="Z1265" s="302"/>
      <c r="AA1265" s="302"/>
    </row>
    <row r="1266" spans="1:27" s="281" customFormat="1">
      <c r="A1266" s="460"/>
      <c r="B1266" s="28"/>
      <c r="C1266" s="19"/>
      <c r="D1266" s="292" t="s">
        <v>25833</v>
      </c>
      <c r="E1266" s="13"/>
      <c r="F1266" s="169">
        <v>3.35</v>
      </c>
      <c r="G1266" s="216" t="s">
        <v>25759</v>
      </c>
      <c r="H1266" s="233"/>
      <c r="I1266" s="217" t="s">
        <v>25759</v>
      </c>
      <c r="J1266" s="216">
        <f>2.6-1.65</f>
        <v>0.95</v>
      </c>
      <c r="K1266" s="217" t="s">
        <v>25759</v>
      </c>
      <c r="L1266" s="216">
        <v>1</v>
      </c>
      <c r="M1266" s="217" t="s">
        <v>44</v>
      </c>
      <c r="N1266" s="443">
        <f t="shared" si="257"/>
        <v>3.18</v>
      </c>
      <c r="O1266" s="302"/>
      <c r="P1266" s="408"/>
      <c r="Q1266" s="409"/>
      <c r="R1266" s="89"/>
      <c r="S1266" s="302"/>
      <c r="T1266" s="302"/>
      <c r="U1266" s="302"/>
      <c r="V1266" s="302"/>
      <c r="W1266" s="302"/>
      <c r="X1266" s="302"/>
      <c r="Y1266" s="302"/>
      <c r="Z1266" s="302"/>
      <c r="AA1266" s="302"/>
    </row>
    <row r="1267" spans="1:27" s="281" customFormat="1">
      <c r="A1267" s="460"/>
      <c r="B1267" s="28"/>
      <c r="C1267" s="19"/>
      <c r="D1267" s="292"/>
      <c r="E1267" s="13"/>
      <c r="F1267" s="169">
        <v>2</v>
      </c>
      <c r="G1267" s="216" t="s">
        <v>25759</v>
      </c>
      <c r="H1267" s="233"/>
      <c r="I1267" s="217" t="s">
        <v>25759</v>
      </c>
      <c r="J1267" s="216">
        <f>2.6-1.65</f>
        <v>0.95</v>
      </c>
      <c r="K1267" s="217" t="s">
        <v>25759</v>
      </c>
      <c r="L1267" s="216">
        <v>1</v>
      </c>
      <c r="M1267" s="217" t="s">
        <v>44</v>
      </c>
      <c r="N1267" s="443">
        <f t="shared" si="257"/>
        <v>1.9</v>
      </c>
      <c r="O1267" s="302"/>
      <c r="P1267" s="408"/>
      <c r="Q1267" s="409"/>
      <c r="R1267" s="89"/>
      <c r="S1267" s="302"/>
      <c r="T1267" s="302"/>
      <c r="U1267" s="302"/>
      <c r="V1267" s="302"/>
      <c r="W1267" s="302"/>
      <c r="X1267" s="302"/>
      <c r="Y1267" s="302"/>
      <c r="Z1267" s="302"/>
      <c r="AA1267" s="302"/>
    </row>
    <row r="1268" spans="1:27" s="281" customFormat="1">
      <c r="A1268" s="460"/>
      <c r="B1268" s="28"/>
      <c r="C1268" s="19"/>
      <c r="D1268" s="292"/>
      <c r="E1268" s="13"/>
      <c r="F1268" s="169">
        <v>2.35</v>
      </c>
      <c r="G1268" s="216" t="s">
        <v>25759</v>
      </c>
      <c r="H1268" s="233"/>
      <c r="I1268" s="217" t="s">
        <v>25759</v>
      </c>
      <c r="J1268" s="216">
        <f>2.6-1.65</f>
        <v>0.95</v>
      </c>
      <c r="K1268" s="217" t="s">
        <v>25759</v>
      </c>
      <c r="L1268" s="216">
        <v>1</v>
      </c>
      <c r="M1268" s="217" t="s">
        <v>44</v>
      </c>
      <c r="N1268" s="443">
        <f t="shared" si="257"/>
        <v>2.23</v>
      </c>
      <c r="O1268" s="302"/>
      <c r="P1268" s="408"/>
      <c r="Q1268" s="409"/>
      <c r="R1268" s="89"/>
      <c r="S1268" s="302"/>
      <c r="T1268" s="302"/>
      <c r="U1268" s="302"/>
      <c r="V1268" s="302"/>
      <c r="W1268" s="302"/>
      <c r="X1268" s="302"/>
      <c r="Y1268" s="302"/>
      <c r="Z1268" s="302"/>
      <c r="AA1268" s="302"/>
    </row>
    <row r="1269" spans="1:27" s="281" customFormat="1">
      <c r="A1269" s="460"/>
      <c r="B1269" s="28"/>
      <c r="C1269" s="19"/>
      <c r="D1269" s="292"/>
      <c r="E1269" s="13"/>
      <c r="F1269" s="169">
        <v>4.62</v>
      </c>
      <c r="G1269" s="216" t="s">
        <v>25759</v>
      </c>
      <c r="H1269" s="233"/>
      <c r="I1269" s="217" t="s">
        <v>25759</v>
      </c>
      <c r="J1269" s="216">
        <f>2.6-1.65</f>
        <v>0.95</v>
      </c>
      <c r="K1269" s="217" t="s">
        <v>25759</v>
      </c>
      <c r="L1269" s="216">
        <v>2</v>
      </c>
      <c r="M1269" s="217" t="s">
        <v>44</v>
      </c>
      <c r="N1269" s="443">
        <f t="shared" si="257"/>
        <v>8.77</v>
      </c>
      <c r="O1269" s="302"/>
      <c r="P1269" s="408"/>
      <c r="Q1269" s="409"/>
      <c r="R1269" s="89"/>
      <c r="S1269" s="302"/>
      <c r="T1269" s="302"/>
      <c r="U1269" s="302"/>
      <c r="V1269" s="302"/>
      <c r="W1269" s="302"/>
      <c r="X1269" s="302"/>
      <c r="Y1269" s="302"/>
      <c r="Z1269" s="302"/>
      <c r="AA1269" s="302"/>
    </row>
    <row r="1270" spans="1:27" s="281" customFormat="1">
      <c r="A1270" s="460"/>
      <c r="B1270" s="28"/>
      <c r="C1270" s="19"/>
      <c r="D1270" s="292"/>
      <c r="E1270" s="13"/>
      <c r="F1270" s="169">
        <v>1</v>
      </c>
      <c r="G1270" s="216" t="s">
        <v>25759</v>
      </c>
      <c r="H1270" s="233"/>
      <c r="I1270" s="217" t="s">
        <v>25759</v>
      </c>
      <c r="J1270" s="216">
        <f>2.6-1.65</f>
        <v>0.95</v>
      </c>
      <c r="K1270" s="217" t="s">
        <v>25759</v>
      </c>
      <c r="L1270" s="216">
        <v>1</v>
      </c>
      <c r="M1270" s="217" t="s">
        <v>44</v>
      </c>
      <c r="N1270" s="443">
        <f t="shared" si="257"/>
        <v>0.95</v>
      </c>
      <c r="O1270" s="302"/>
      <c r="P1270" s="408"/>
      <c r="Q1270" s="409"/>
      <c r="R1270" s="89"/>
      <c r="S1270" s="302"/>
      <c r="T1270" s="302"/>
      <c r="U1270" s="302"/>
      <c r="V1270" s="302"/>
      <c r="W1270" s="302"/>
      <c r="X1270" s="302"/>
      <c r="Y1270" s="302"/>
      <c r="Z1270" s="302"/>
      <c r="AA1270" s="302"/>
    </row>
    <row r="1271" spans="1:27" s="281" customFormat="1">
      <c r="A1271" s="460"/>
      <c r="B1271" s="28"/>
      <c r="C1271" s="19"/>
      <c r="D1271" s="283" t="s">
        <v>25852</v>
      </c>
      <c r="E1271" s="265"/>
      <c r="F1271" s="290">
        <v>0.8</v>
      </c>
      <c r="G1271" s="246" t="s">
        <v>25759</v>
      </c>
      <c r="H1271" s="249"/>
      <c r="I1271" s="248" t="s">
        <v>25759</v>
      </c>
      <c r="J1271" s="246">
        <f t="shared" ref="J1271:J1276" si="258">2.1-1.65</f>
        <v>0.45</v>
      </c>
      <c r="K1271" s="248" t="s">
        <v>25759</v>
      </c>
      <c r="L1271" s="246">
        <v>-2</v>
      </c>
      <c r="M1271" s="248" t="s">
        <v>44</v>
      </c>
      <c r="N1271" s="449">
        <f t="shared" si="257"/>
        <v>-0.72</v>
      </c>
      <c r="O1271" s="302"/>
      <c r="P1271" s="408"/>
      <c r="Q1271" s="409"/>
      <c r="R1271" s="89"/>
      <c r="S1271" s="302"/>
      <c r="T1271" s="302"/>
      <c r="U1271" s="302"/>
      <c r="V1271" s="302"/>
      <c r="W1271" s="302"/>
      <c r="X1271" s="302"/>
      <c r="Y1271" s="302"/>
      <c r="Z1271" s="302"/>
      <c r="AA1271" s="302"/>
    </row>
    <row r="1272" spans="1:27" s="281" customFormat="1">
      <c r="A1272" s="460"/>
      <c r="B1272" s="28"/>
      <c r="C1272" s="19"/>
      <c r="D1272" s="294"/>
      <c r="E1272" s="265"/>
      <c r="F1272" s="290">
        <v>2</v>
      </c>
      <c r="G1272" s="246" t="s">
        <v>25759</v>
      </c>
      <c r="H1272" s="249"/>
      <c r="I1272" s="248" t="s">
        <v>25759</v>
      </c>
      <c r="J1272" s="246">
        <f t="shared" si="258"/>
        <v>0.45</v>
      </c>
      <c r="K1272" s="248" t="s">
        <v>25759</v>
      </c>
      <c r="L1272" s="246">
        <v>-1</v>
      </c>
      <c r="M1272" s="248" t="s">
        <v>44</v>
      </c>
      <c r="N1272" s="449">
        <f t="shared" si="257"/>
        <v>-0.9</v>
      </c>
      <c r="O1272" s="302"/>
      <c r="P1272" s="408"/>
      <c r="Q1272" s="409"/>
      <c r="R1272" s="89"/>
      <c r="S1272" s="302"/>
      <c r="T1272" s="302"/>
      <c r="U1272" s="302"/>
      <c r="V1272" s="302"/>
      <c r="W1272" s="302"/>
      <c r="X1272" s="302"/>
      <c r="Y1272" s="302"/>
      <c r="Z1272" s="302"/>
      <c r="AA1272" s="302"/>
    </row>
    <row r="1273" spans="1:27" s="281" customFormat="1">
      <c r="A1273" s="460"/>
      <c r="B1273" s="28"/>
      <c r="C1273" s="19"/>
      <c r="D1273" s="294"/>
      <c r="E1273" s="265"/>
      <c r="F1273" s="290">
        <v>1</v>
      </c>
      <c r="G1273" s="246" t="s">
        <v>25759</v>
      </c>
      <c r="H1273" s="249"/>
      <c r="I1273" s="248" t="s">
        <v>25759</v>
      </c>
      <c r="J1273" s="246">
        <f t="shared" si="258"/>
        <v>0.45</v>
      </c>
      <c r="K1273" s="248" t="s">
        <v>25759</v>
      </c>
      <c r="L1273" s="246">
        <v>-1</v>
      </c>
      <c r="M1273" s="248" t="s">
        <v>44</v>
      </c>
      <c r="N1273" s="449">
        <f t="shared" si="257"/>
        <v>-0.45</v>
      </c>
      <c r="O1273" s="302"/>
      <c r="P1273" s="408"/>
      <c r="Q1273" s="409"/>
      <c r="R1273" s="89"/>
      <c r="S1273" s="302"/>
      <c r="T1273" s="302"/>
      <c r="U1273" s="302"/>
      <c r="V1273" s="302"/>
      <c r="W1273" s="302"/>
      <c r="X1273" s="302"/>
      <c r="Y1273" s="302"/>
      <c r="Z1273" s="302"/>
      <c r="AA1273" s="302"/>
    </row>
    <row r="1274" spans="1:27" s="281" customFormat="1">
      <c r="A1274" s="460"/>
      <c r="B1274" s="28"/>
      <c r="C1274" s="19"/>
      <c r="D1274" s="294" t="s">
        <v>25851</v>
      </c>
      <c r="E1274" s="265"/>
      <c r="F1274" s="290">
        <v>1.05</v>
      </c>
      <c r="G1274" s="246" t="s">
        <v>25759</v>
      </c>
      <c r="H1274" s="249"/>
      <c r="I1274" s="248" t="s">
        <v>25759</v>
      </c>
      <c r="J1274" s="246">
        <f t="shared" si="258"/>
        <v>0.45</v>
      </c>
      <c r="K1274" s="248" t="s">
        <v>25759</v>
      </c>
      <c r="L1274" s="246">
        <v>-1</v>
      </c>
      <c r="M1274" s="248" t="s">
        <v>44</v>
      </c>
      <c r="N1274" s="449">
        <f t="shared" si="257"/>
        <v>-0.47</v>
      </c>
      <c r="O1274" s="302"/>
      <c r="P1274" s="408"/>
      <c r="Q1274" s="409"/>
      <c r="R1274" s="89"/>
      <c r="S1274" s="302"/>
      <c r="T1274" s="302"/>
      <c r="U1274" s="302"/>
      <c r="V1274" s="302"/>
      <c r="W1274" s="302"/>
      <c r="X1274" s="302"/>
      <c r="Y1274" s="302"/>
      <c r="Z1274" s="302"/>
      <c r="AA1274" s="302"/>
    </row>
    <row r="1275" spans="1:27" s="281" customFormat="1">
      <c r="A1275" s="460"/>
      <c r="B1275" s="28"/>
      <c r="C1275" s="19"/>
      <c r="D1275" s="294"/>
      <c r="E1275" s="265"/>
      <c r="F1275" s="290">
        <v>1.7</v>
      </c>
      <c r="G1275" s="246" t="s">
        <v>25759</v>
      </c>
      <c r="H1275" s="249"/>
      <c r="I1275" s="248" t="s">
        <v>25759</v>
      </c>
      <c r="J1275" s="246">
        <f t="shared" si="258"/>
        <v>0.45</v>
      </c>
      <c r="K1275" s="248" t="s">
        <v>25759</v>
      </c>
      <c r="L1275" s="246">
        <v>-1</v>
      </c>
      <c r="M1275" s="248" t="s">
        <v>44</v>
      </c>
      <c r="N1275" s="449">
        <f t="shared" si="257"/>
        <v>-0.76</v>
      </c>
      <c r="O1275" s="302"/>
      <c r="P1275" s="408"/>
      <c r="Q1275" s="409"/>
      <c r="R1275" s="89"/>
      <c r="S1275" s="302"/>
      <c r="T1275" s="302"/>
      <c r="U1275" s="302"/>
      <c r="V1275" s="302"/>
      <c r="W1275" s="302"/>
      <c r="X1275" s="302"/>
      <c r="Y1275" s="302"/>
      <c r="Z1275" s="302"/>
      <c r="AA1275" s="302"/>
    </row>
    <row r="1276" spans="1:27" s="281" customFormat="1">
      <c r="A1276" s="460"/>
      <c r="B1276" s="28"/>
      <c r="C1276" s="19"/>
      <c r="D1276" s="294" t="s">
        <v>25896</v>
      </c>
      <c r="E1276" s="265"/>
      <c r="F1276" s="290">
        <v>1</v>
      </c>
      <c r="G1276" s="246" t="s">
        <v>25759</v>
      </c>
      <c r="H1276" s="249"/>
      <c r="I1276" s="248" t="s">
        <v>25759</v>
      </c>
      <c r="J1276" s="246">
        <f t="shared" si="258"/>
        <v>0.45</v>
      </c>
      <c r="K1276" s="248" t="s">
        <v>25759</v>
      </c>
      <c r="L1276" s="246">
        <v>-1</v>
      </c>
      <c r="M1276" s="248" t="s">
        <v>44</v>
      </c>
      <c r="N1276" s="449">
        <f t="shared" si="257"/>
        <v>-0.45</v>
      </c>
      <c r="O1276" s="302"/>
      <c r="P1276" s="408"/>
      <c r="Q1276" s="409"/>
      <c r="R1276" s="89"/>
      <c r="S1276" s="302"/>
      <c r="T1276" s="302"/>
      <c r="U1276" s="302"/>
      <c r="V1276" s="302"/>
      <c r="W1276" s="302"/>
      <c r="X1276" s="302"/>
      <c r="Y1276" s="302"/>
      <c r="Z1276" s="302"/>
      <c r="AA1276" s="302"/>
    </row>
    <row r="1277" spans="1:27" s="281" customFormat="1">
      <c r="A1277" s="460"/>
      <c r="B1277" s="28"/>
      <c r="C1277" s="19"/>
      <c r="D1277" s="293" t="s">
        <v>25898</v>
      </c>
      <c r="E1277" s="13"/>
      <c r="F1277" s="169"/>
      <c r="G1277" s="216"/>
      <c r="H1277" s="233"/>
      <c r="I1277" s="217"/>
      <c r="J1277" s="216"/>
      <c r="K1277" s="217"/>
      <c r="L1277" s="216"/>
      <c r="M1277" s="217"/>
      <c r="N1277" s="443"/>
      <c r="O1277" s="302"/>
      <c r="P1277" s="408"/>
      <c r="Q1277" s="409"/>
      <c r="R1277" s="89"/>
      <c r="S1277" s="302"/>
      <c r="T1277" s="302"/>
      <c r="U1277" s="302"/>
      <c r="V1277" s="302"/>
      <c r="W1277" s="302"/>
      <c r="X1277" s="302"/>
      <c r="Y1277" s="302"/>
      <c r="Z1277" s="302"/>
      <c r="AA1277" s="302"/>
    </row>
    <row r="1278" spans="1:27" s="281" customFormat="1">
      <c r="A1278" s="460"/>
      <c r="B1278" s="28"/>
      <c r="C1278" s="19"/>
      <c r="D1278" s="292" t="s">
        <v>25899</v>
      </c>
      <c r="E1278" s="13"/>
      <c r="F1278" s="169">
        <v>21.48</v>
      </c>
      <c r="G1278" s="216" t="s">
        <v>25759</v>
      </c>
      <c r="H1278" s="233"/>
      <c r="I1278" s="217" t="s">
        <v>25759</v>
      </c>
      <c r="J1278" s="216">
        <v>3.2</v>
      </c>
      <c r="K1278" s="217" t="s">
        <v>25759</v>
      </c>
      <c r="L1278" s="216">
        <v>1</v>
      </c>
      <c r="M1278" s="217" t="s">
        <v>44</v>
      </c>
      <c r="N1278" s="443">
        <f t="shared" si="257"/>
        <v>68.73</v>
      </c>
      <c r="O1278" s="302"/>
      <c r="P1278" s="408"/>
      <c r="Q1278" s="409"/>
      <c r="R1278" s="89"/>
      <c r="S1278" s="302"/>
      <c r="T1278" s="302"/>
      <c r="U1278" s="302"/>
      <c r="V1278" s="302"/>
      <c r="W1278" s="302"/>
      <c r="X1278" s="302"/>
      <c r="Y1278" s="302"/>
      <c r="Z1278" s="302"/>
      <c r="AA1278" s="302"/>
    </row>
    <row r="1279" spans="1:27" s="281" customFormat="1">
      <c r="A1279" s="460"/>
      <c r="B1279" s="28"/>
      <c r="C1279" s="19"/>
      <c r="D1279" s="294" t="s">
        <v>25901</v>
      </c>
      <c r="E1279" s="265"/>
      <c r="F1279" s="290">
        <v>1.9</v>
      </c>
      <c r="G1279" s="246" t="s">
        <v>25759</v>
      </c>
      <c r="H1279" s="249"/>
      <c r="I1279" s="246" t="s">
        <v>25759</v>
      </c>
      <c r="J1279" s="246">
        <v>1</v>
      </c>
      <c r="K1279" s="246" t="s">
        <v>25759</v>
      </c>
      <c r="L1279" s="246">
        <v>-6</v>
      </c>
      <c r="M1279" s="248" t="s">
        <v>44</v>
      </c>
      <c r="N1279" s="449">
        <f t="shared" si="257"/>
        <v>-11.4</v>
      </c>
      <c r="O1279" s="302"/>
      <c r="P1279" s="408"/>
      <c r="Q1279" s="409"/>
      <c r="R1279" s="89"/>
      <c r="S1279" s="302"/>
      <c r="T1279" s="302"/>
      <c r="U1279" s="302"/>
      <c r="V1279" s="302"/>
      <c r="W1279" s="302"/>
      <c r="X1279" s="302"/>
      <c r="Y1279" s="302"/>
      <c r="Z1279" s="302"/>
      <c r="AA1279" s="302"/>
    </row>
    <row r="1280" spans="1:27" s="281" customFormat="1">
      <c r="A1280" s="460"/>
      <c r="B1280" s="28"/>
      <c r="C1280" s="19"/>
      <c r="D1280" s="292" t="s">
        <v>25762</v>
      </c>
      <c r="E1280" s="13"/>
      <c r="F1280" s="169">
        <v>6.15</v>
      </c>
      <c r="G1280" s="216" t="s">
        <v>25759</v>
      </c>
      <c r="H1280" s="233"/>
      <c r="I1280" s="217" t="s">
        <v>25759</v>
      </c>
      <c r="J1280" s="216">
        <f>(4.8+3.2)/2</f>
        <v>4</v>
      </c>
      <c r="K1280" s="217" t="s">
        <v>25759</v>
      </c>
      <c r="L1280" s="216">
        <v>1</v>
      </c>
      <c r="M1280" s="217" t="s">
        <v>44</v>
      </c>
      <c r="N1280" s="443">
        <f t="shared" si="257"/>
        <v>24.6</v>
      </c>
      <c r="O1280" s="302"/>
      <c r="P1280" s="408"/>
      <c r="Q1280" s="409"/>
      <c r="R1280" s="89"/>
      <c r="S1280" s="302"/>
      <c r="T1280" s="302"/>
      <c r="U1280" s="302"/>
      <c r="V1280" s="302"/>
      <c r="W1280" s="302"/>
      <c r="X1280" s="302"/>
      <c r="Y1280" s="302"/>
      <c r="Z1280" s="302"/>
      <c r="AA1280" s="302"/>
    </row>
    <row r="1281" spans="1:27" s="281" customFormat="1">
      <c r="A1281" s="460"/>
      <c r="B1281" s="28"/>
      <c r="C1281" s="19"/>
      <c r="D1281" s="292"/>
      <c r="E1281" s="13"/>
      <c r="F1281" s="169">
        <v>3.5</v>
      </c>
      <c r="G1281" s="216" t="s">
        <v>25759</v>
      </c>
      <c r="H1281" s="233"/>
      <c r="I1281" s="217" t="s">
        <v>25759</v>
      </c>
      <c r="J1281" s="216">
        <v>3.6</v>
      </c>
      <c r="K1281" s="217" t="s">
        <v>25759</v>
      </c>
      <c r="L1281" s="216">
        <v>1</v>
      </c>
      <c r="M1281" s="217" t="s">
        <v>44</v>
      </c>
      <c r="N1281" s="443">
        <f t="shared" si="257"/>
        <v>12.6</v>
      </c>
      <c r="O1281" s="302"/>
      <c r="P1281" s="408"/>
      <c r="Q1281" s="409"/>
      <c r="R1281" s="89"/>
      <c r="S1281" s="302"/>
      <c r="T1281" s="302"/>
      <c r="U1281" s="302"/>
      <c r="V1281" s="302"/>
      <c r="W1281" s="302"/>
      <c r="X1281" s="302"/>
      <c r="Y1281" s="302"/>
      <c r="Z1281" s="302"/>
      <c r="AA1281" s="302"/>
    </row>
    <row r="1282" spans="1:27" s="281" customFormat="1">
      <c r="A1282" s="460"/>
      <c r="B1282" s="28"/>
      <c r="C1282" s="19"/>
      <c r="D1282" s="292"/>
      <c r="E1282" s="13"/>
      <c r="F1282" s="169">
        <v>6.92</v>
      </c>
      <c r="G1282" s="216" t="s">
        <v>25759</v>
      </c>
      <c r="H1282" s="233"/>
      <c r="I1282" s="217" t="s">
        <v>25759</v>
      </c>
      <c r="J1282" s="216">
        <v>3.6</v>
      </c>
      <c r="K1282" s="217" t="s">
        <v>25759</v>
      </c>
      <c r="L1282" s="216">
        <v>1</v>
      </c>
      <c r="M1282" s="217" t="s">
        <v>44</v>
      </c>
      <c r="N1282" s="443">
        <f t="shared" ref="N1282:N1310" si="259">TRUNC((PRODUCT(F1282:L1282)),2)</f>
        <v>24.91</v>
      </c>
      <c r="O1282" s="302"/>
      <c r="P1282" s="408"/>
      <c r="Q1282" s="409"/>
      <c r="R1282" s="89"/>
      <c r="S1282" s="302"/>
      <c r="T1282" s="302"/>
      <c r="U1282" s="302"/>
      <c r="V1282" s="302"/>
      <c r="W1282" s="302"/>
      <c r="X1282" s="302"/>
      <c r="Y1282" s="302"/>
      <c r="Z1282" s="302"/>
      <c r="AA1282" s="302"/>
    </row>
    <row r="1283" spans="1:27" s="281" customFormat="1">
      <c r="A1283" s="460"/>
      <c r="B1283" s="28"/>
      <c r="C1283" s="19"/>
      <c r="D1283" s="294" t="s">
        <v>25902</v>
      </c>
      <c r="E1283" s="265"/>
      <c r="F1283" s="290">
        <v>2</v>
      </c>
      <c r="G1283" s="246" t="s">
        <v>25759</v>
      </c>
      <c r="H1283" s="249"/>
      <c r="I1283" s="246" t="s">
        <v>25759</v>
      </c>
      <c r="J1283" s="246">
        <v>2.1</v>
      </c>
      <c r="K1283" s="246" t="s">
        <v>25759</v>
      </c>
      <c r="L1283" s="246">
        <v>-1</v>
      </c>
      <c r="M1283" s="248" t="s">
        <v>44</v>
      </c>
      <c r="N1283" s="449">
        <f t="shared" si="259"/>
        <v>-4.2</v>
      </c>
      <c r="O1283" s="302"/>
      <c r="P1283" s="408"/>
      <c r="Q1283" s="409"/>
      <c r="R1283" s="89"/>
      <c r="S1283" s="302"/>
      <c r="T1283" s="302"/>
      <c r="U1283" s="302"/>
      <c r="V1283" s="302"/>
      <c r="W1283" s="302"/>
      <c r="X1283" s="302"/>
      <c r="Y1283" s="302"/>
      <c r="Z1283" s="302"/>
      <c r="AA1283" s="302"/>
    </row>
    <row r="1284" spans="1:27" s="281" customFormat="1">
      <c r="A1284" s="460"/>
      <c r="B1284" s="28"/>
      <c r="C1284" s="19"/>
      <c r="D1284" s="294" t="s">
        <v>25851</v>
      </c>
      <c r="E1284" s="13"/>
      <c r="F1284" s="290">
        <v>2.2999999999999998</v>
      </c>
      <c r="G1284" s="246" t="s">
        <v>25759</v>
      </c>
      <c r="H1284" s="249"/>
      <c r="I1284" s="246" t="s">
        <v>25759</v>
      </c>
      <c r="J1284" s="246">
        <v>0.5</v>
      </c>
      <c r="K1284" s="246" t="s">
        <v>25759</v>
      </c>
      <c r="L1284" s="246">
        <v>-1</v>
      </c>
      <c r="M1284" s="248" t="s">
        <v>44</v>
      </c>
      <c r="N1284" s="449">
        <f t="shared" si="259"/>
        <v>-1.1499999999999999</v>
      </c>
      <c r="O1284" s="302"/>
      <c r="P1284" s="408"/>
      <c r="Q1284" s="409"/>
      <c r="R1284" s="89"/>
      <c r="S1284" s="302"/>
      <c r="T1284" s="302"/>
      <c r="U1284" s="302"/>
      <c r="V1284" s="302"/>
      <c r="W1284" s="302"/>
      <c r="X1284" s="302"/>
      <c r="Y1284" s="302"/>
      <c r="Z1284" s="302"/>
      <c r="AA1284" s="302"/>
    </row>
    <row r="1285" spans="1:27" s="281" customFormat="1">
      <c r="A1285" s="460"/>
      <c r="B1285" s="28"/>
      <c r="C1285" s="19"/>
      <c r="D1285" s="292"/>
      <c r="E1285" s="13"/>
      <c r="F1285" s="290">
        <v>1.05</v>
      </c>
      <c r="G1285" s="246" t="s">
        <v>25759</v>
      </c>
      <c r="H1285" s="249"/>
      <c r="I1285" s="246" t="s">
        <v>25759</v>
      </c>
      <c r="J1285" s="246">
        <v>1.9</v>
      </c>
      <c r="K1285" s="246" t="s">
        <v>25759</v>
      </c>
      <c r="L1285" s="246">
        <v>-1</v>
      </c>
      <c r="M1285" s="248" t="s">
        <v>44</v>
      </c>
      <c r="N1285" s="449">
        <f t="shared" si="259"/>
        <v>-1.99</v>
      </c>
      <c r="O1285" s="302"/>
      <c r="P1285" s="408"/>
      <c r="Q1285" s="409"/>
      <c r="R1285" s="89"/>
      <c r="S1285" s="302"/>
      <c r="T1285" s="302"/>
      <c r="U1285" s="302"/>
      <c r="V1285" s="302"/>
      <c r="W1285" s="302"/>
      <c r="X1285" s="302"/>
      <c r="Y1285" s="302"/>
      <c r="Z1285" s="302"/>
      <c r="AA1285" s="302"/>
    </row>
    <row r="1286" spans="1:27" s="281" customFormat="1">
      <c r="A1286" s="460"/>
      <c r="B1286" s="28"/>
      <c r="C1286" s="19"/>
      <c r="D1286" s="292"/>
      <c r="E1286" s="13"/>
      <c r="F1286" s="290">
        <v>1.7</v>
      </c>
      <c r="G1286" s="246" t="s">
        <v>25759</v>
      </c>
      <c r="H1286" s="249"/>
      <c r="I1286" s="246" t="s">
        <v>25759</v>
      </c>
      <c r="J1286" s="246">
        <v>1.9</v>
      </c>
      <c r="K1286" s="246" t="s">
        <v>25759</v>
      </c>
      <c r="L1286" s="246">
        <v>-1</v>
      </c>
      <c r="M1286" s="248" t="s">
        <v>44</v>
      </c>
      <c r="N1286" s="449">
        <f t="shared" si="259"/>
        <v>-3.23</v>
      </c>
      <c r="O1286" s="302"/>
      <c r="P1286" s="408"/>
      <c r="Q1286" s="409"/>
      <c r="R1286" s="89"/>
      <c r="S1286" s="302"/>
      <c r="T1286" s="302"/>
      <c r="U1286" s="302"/>
      <c r="V1286" s="302"/>
      <c r="W1286" s="302"/>
      <c r="X1286" s="302"/>
      <c r="Y1286" s="302"/>
      <c r="Z1286" s="302"/>
      <c r="AA1286" s="302"/>
    </row>
    <row r="1287" spans="1:27" s="281" customFormat="1">
      <c r="A1287" s="460"/>
      <c r="B1287" s="28"/>
      <c r="C1287" s="19"/>
      <c r="D1287" s="292" t="s">
        <v>25801</v>
      </c>
      <c r="E1287" s="13"/>
      <c r="F1287" s="169">
        <v>16.78</v>
      </c>
      <c r="G1287" s="216" t="s">
        <v>25759</v>
      </c>
      <c r="H1287" s="233"/>
      <c r="I1287" s="217" t="s">
        <v>25759</v>
      </c>
      <c r="J1287" s="216">
        <f>2.6-1.65</f>
        <v>0.95</v>
      </c>
      <c r="K1287" s="217" t="s">
        <v>25759</v>
      </c>
      <c r="L1287" s="216">
        <v>1</v>
      </c>
      <c r="M1287" s="217" t="s">
        <v>44</v>
      </c>
      <c r="N1287" s="443">
        <f t="shared" si="259"/>
        <v>15.94</v>
      </c>
      <c r="O1287" s="302"/>
      <c r="P1287" s="408"/>
      <c r="Q1287" s="409"/>
      <c r="R1287" s="89"/>
      <c r="S1287" s="302"/>
      <c r="T1287" s="302"/>
      <c r="U1287" s="302"/>
      <c r="V1287" s="302"/>
      <c r="W1287" s="302"/>
      <c r="X1287" s="302"/>
      <c r="Y1287" s="302"/>
      <c r="Z1287" s="302"/>
      <c r="AA1287" s="302"/>
    </row>
    <row r="1288" spans="1:27" s="281" customFormat="1">
      <c r="A1288" s="460"/>
      <c r="B1288" s="28"/>
      <c r="C1288" s="19"/>
      <c r="D1288" s="283" t="s">
        <v>25852</v>
      </c>
      <c r="E1288" s="265"/>
      <c r="F1288" s="290">
        <v>1</v>
      </c>
      <c r="G1288" s="246" t="s">
        <v>25759</v>
      </c>
      <c r="H1288" s="249"/>
      <c r="I1288" s="248" t="s">
        <v>25759</v>
      </c>
      <c r="J1288" s="246">
        <f t="shared" ref="J1288:J1294" si="260">2.1-1.65</f>
        <v>0.45</v>
      </c>
      <c r="K1288" s="248" t="s">
        <v>25759</v>
      </c>
      <c r="L1288" s="246">
        <v>-1</v>
      </c>
      <c r="M1288" s="248" t="s">
        <v>44</v>
      </c>
      <c r="N1288" s="449">
        <f t="shared" si="259"/>
        <v>-0.45</v>
      </c>
      <c r="O1288" s="302"/>
      <c r="P1288" s="408"/>
      <c r="Q1288" s="409"/>
      <c r="R1288" s="89"/>
      <c r="S1288" s="302"/>
      <c r="T1288" s="302"/>
      <c r="U1288" s="302"/>
      <c r="V1288" s="302"/>
      <c r="W1288" s="302"/>
      <c r="X1288" s="302"/>
      <c r="Y1288" s="302"/>
      <c r="Z1288" s="302"/>
      <c r="AA1288" s="302"/>
    </row>
    <row r="1289" spans="1:27" s="281" customFormat="1">
      <c r="A1289" s="460"/>
      <c r="B1289" s="28"/>
      <c r="C1289" s="19"/>
      <c r="D1289" s="294"/>
      <c r="E1289" s="265"/>
      <c r="F1289" s="290">
        <v>0.8</v>
      </c>
      <c r="G1289" s="246" t="s">
        <v>25759</v>
      </c>
      <c r="H1289" s="249"/>
      <c r="I1289" s="248" t="s">
        <v>25759</v>
      </c>
      <c r="J1289" s="246">
        <f t="shared" si="260"/>
        <v>0.45</v>
      </c>
      <c r="K1289" s="248" t="s">
        <v>25759</v>
      </c>
      <c r="L1289" s="246">
        <v>-1</v>
      </c>
      <c r="M1289" s="248" t="s">
        <v>44</v>
      </c>
      <c r="N1289" s="449">
        <f t="shared" si="259"/>
        <v>-0.36</v>
      </c>
      <c r="O1289" s="302"/>
      <c r="P1289" s="408"/>
      <c r="Q1289" s="409"/>
      <c r="R1289" s="89"/>
      <c r="S1289" s="302"/>
      <c r="T1289" s="302"/>
      <c r="U1289" s="302"/>
      <c r="V1289" s="302"/>
      <c r="W1289" s="302"/>
      <c r="X1289" s="302"/>
      <c r="Y1289" s="302"/>
      <c r="Z1289" s="302"/>
      <c r="AA1289" s="302"/>
    </row>
    <row r="1290" spans="1:27" s="281" customFormat="1">
      <c r="A1290" s="460"/>
      <c r="B1290" s="28"/>
      <c r="C1290" s="19"/>
      <c r="D1290" s="294" t="s">
        <v>25853</v>
      </c>
      <c r="E1290" s="265"/>
      <c r="F1290" s="290">
        <v>1.9</v>
      </c>
      <c r="G1290" s="246" t="s">
        <v>25759</v>
      </c>
      <c r="H1290" s="249"/>
      <c r="I1290" s="248" t="s">
        <v>25759</v>
      </c>
      <c r="J1290" s="246">
        <f t="shared" si="260"/>
        <v>0.45</v>
      </c>
      <c r="K1290" s="248" t="s">
        <v>25759</v>
      </c>
      <c r="L1290" s="246">
        <v>-2</v>
      </c>
      <c r="M1290" s="248" t="s">
        <v>44</v>
      </c>
      <c r="N1290" s="449">
        <f t="shared" si="259"/>
        <v>-1.71</v>
      </c>
      <c r="O1290" s="302"/>
      <c r="P1290" s="408"/>
      <c r="Q1290" s="409"/>
      <c r="R1290" s="89"/>
      <c r="S1290" s="302"/>
      <c r="T1290" s="302"/>
      <c r="U1290" s="302"/>
      <c r="V1290" s="302"/>
      <c r="W1290" s="302"/>
      <c r="X1290" s="302"/>
      <c r="Y1290" s="302"/>
      <c r="Z1290" s="302"/>
      <c r="AA1290" s="302"/>
    </row>
    <row r="1291" spans="1:27" s="281" customFormat="1">
      <c r="A1291" s="460"/>
      <c r="B1291" s="28"/>
      <c r="C1291" s="19"/>
      <c r="D1291" s="294"/>
      <c r="E1291" s="265"/>
      <c r="F1291" s="290">
        <v>0.8</v>
      </c>
      <c r="G1291" s="246" t="s">
        <v>25759</v>
      </c>
      <c r="H1291" s="249"/>
      <c r="I1291" s="248" t="s">
        <v>25759</v>
      </c>
      <c r="J1291" s="246">
        <f t="shared" si="260"/>
        <v>0.45</v>
      </c>
      <c r="K1291" s="248" t="s">
        <v>25759</v>
      </c>
      <c r="L1291" s="246">
        <v>-1</v>
      </c>
      <c r="M1291" s="248" t="s">
        <v>44</v>
      </c>
      <c r="N1291" s="449">
        <f t="shared" si="259"/>
        <v>-0.36</v>
      </c>
      <c r="O1291" s="302"/>
      <c r="P1291" s="408"/>
      <c r="Q1291" s="409"/>
      <c r="R1291" s="89"/>
      <c r="S1291" s="302"/>
      <c r="T1291" s="302"/>
      <c r="U1291" s="302"/>
      <c r="V1291" s="302"/>
      <c r="W1291" s="302"/>
      <c r="X1291" s="302"/>
      <c r="Y1291" s="302"/>
      <c r="Z1291" s="302"/>
      <c r="AA1291" s="302"/>
    </row>
    <row r="1292" spans="1:27" s="281" customFormat="1">
      <c r="A1292" s="460"/>
      <c r="B1292" s="28"/>
      <c r="C1292" s="19"/>
      <c r="D1292" s="294" t="s">
        <v>25851</v>
      </c>
      <c r="E1292" s="265"/>
      <c r="F1292" s="290">
        <v>1.95</v>
      </c>
      <c r="G1292" s="246" t="s">
        <v>25759</v>
      </c>
      <c r="H1292" s="249"/>
      <c r="I1292" s="248" t="s">
        <v>25759</v>
      </c>
      <c r="J1292" s="246">
        <f t="shared" si="260"/>
        <v>0.45</v>
      </c>
      <c r="K1292" s="248" t="s">
        <v>25759</v>
      </c>
      <c r="L1292" s="246">
        <v>-2</v>
      </c>
      <c r="M1292" s="248" t="s">
        <v>44</v>
      </c>
      <c r="N1292" s="449">
        <f t="shared" si="259"/>
        <v>-1.75</v>
      </c>
      <c r="O1292" s="302"/>
      <c r="P1292" s="408"/>
      <c r="Q1292" s="409"/>
      <c r="R1292" s="89"/>
      <c r="S1292" s="302"/>
      <c r="T1292" s="302"/>
      <c r="U1292" s="302"/>
      <c r="V1292" s="302"/>
      <c r="W1292" s="302"/>
      <c r="X1292" s="302"/>
      <c r="Y1292" s="302"/>
      <c r="Z1292" s="302"/>
      <c r="AA1292" s="302"/>
    </row>
    <row r="1293" spans="1:27" s="281" customFormat="1">
      <c r="A1293" s="460"/>
      <c r="B1293" s="28"/>
      <c r="C1293" s="19"/>
      <c r="D1293" s="294"/>
      <c r="E1293" s="265"/>
      <c r="F1293" s="290">
        <v>1.35</v>
      </c>
      <c r="G1293" s="246" t="s">
        <v>25759</v>
      </c>
      <c r="H1293" s="249"/>
      <c r="I1293" s="248" t="s">
        <v>25759</v>
      </c>
      <c r="J1293" s="246">
        <f t="shared" si="260"/>
        <v>0.45</v>
      </c>
      <c r="K1293" s="248" t="s">
        <v>25759</v>
      </c>
      <c r="L1293" s="246">
        <v>-1</v>
      </c>
      <c r="M1293" s="248" t="s">
        <v>44</v>
      </c>
      <c r="N1293" s="449">
        <f t="shared" si="259"/>
        <v>-0.6</v>
      </c>
      <c r="O1293" s="302"/>
      <c r="P1293" s="408"/>
      <c r="Q1293" s="409"/>
      <c r="R1293" s="89"/>
      <c r="S1293" s="302"/>
      <c r="T1293" s="302"/>
      <c r="U1293" s="302"/>
      <c r="V1293" s="302"/>
      <c r="W1293" s="302"/>
      <c r="X1293" s="302"/>
      <c r="Y1293" s="302"/>
      <c r="Z1293" s="302"/>
      <c r="AA1293" s="302"/>
    </row>
    <row r="1294" spans="1:27" s="281" customFormat="1">
      <c r="A1294" s="460"/>
      <c r="B1294" s="28"/>
      <c r="C1294" s="19"/>
      <c r="D1294" s="294"/>
      <c r="E1294" s="265"/>
      <c r="F1294" s="290">
        <v>1.65</v>
      </c>
      <c r="G1294" s="246" t="s">
        <v>25759</v>
      </c>
      <c r="H1294" s="249"/>
      <c r="I1294" s="248" t="s">
        <v>25759</v>
      </c>
      <c r="J1294" s="246">
        <f t="shared" si="260"/>
        <v>0.45</v>
      </c>
      <c r="K1294" s="248" t="s">
        <v>25759</v>
      </c>
      <c r="L1294" s="246">
        <v>-1</v>
      </c>
      <c r="M1294" s="248" t="s">
        <v>44</v>
      </c>
      <c r="N1294" s="449">
        <f t="shared" si="259"/>
        <v>-0.74</v>
      </c>
      <c r="O1294" s="302"/>
      <c r="P1294" s="408"/>
      <c r="Q1294" s="409"/>
      <c r="R1294" s="89"/>
      <c r="S1294" s="302"/>
      <c r="T1294" s="302"/>
      <c r="U1294" s="302"/>
      <c r="V1294" s="302"/>
      <c r="W1294" s="302"/>
      <c r="X1294" s="302"/>
      <c r="Y1294" s="302"/>
      <c r="Z1294" s="302"/>
      <c r="AA1294" s="302"/>
    </row>
    <row r="1295" spans="1:27" s="281" customFormat="1">
      <c r="A1295" s="460"/>
      <c r="B1295" s="28"/>
      <c r="C1295" s="19"/>
      <c r="D1295" s="292" t="s">
        <v>25900</v>
      </c>
      <c r="E1295" s="13"/>
      <c r="F1295" s="169">
        <v>2.2999999999999998</v>
      </c>
      <c r="G1295" s="216" t="s">
        <v>25759</v>
      </c>
      <c r="H1295" s="233"/>
      <c r="I1295" s="217" t="s">
        <v>25759</v>
      </c>
      <c r="J1295" s="216">
        <v>2.5</v>
      </c>
      <c r="K1295" s="217" t="s">
        <v>25759</v>
      </c>
      <c r="L1295" s="216">
        <v>1</v>
      </c>
      <c r="M1295" s="217" t="s">
        <v>44</v>
      </c>
      <c r="N1295" s="443">
        <f t="shared" si="259"/>
        <v>5.75</v>
      </c>
      <c r="O1295" s="302"/>
      <c r="P1295" s="408"/>
      <c r="Q1295" s="409"/>
      <c r="R1295" s="89"/>
      <c r="S1295" s="302"/>
      <c r="T1295" s="302"/>
      <c r="U1295" s="302"/>
      <c r="V1295" s="302"/>
      <c r="W1295" s="302"/>
      <c r="X1295" s="302"/>
      <c r="Y1295" s="302"/>
      <c r="Z1295" s="302"/>
      <c r="AA1295" s="302"/>
    </row>
    <row r="1296" spans="1:27" s="281" customFormat="1">
      <c r="A1296" s="460"/>
      <c r="B1296" s="28"/>
      <c r="C1296" s="19"/>
      <c r="D1296" s="292"/>
      <c r="E1296" s="13"/>
      <c r="F1296" s="169">
        <v>1.85</v>
      </c>
      <c r="G1296" s="216" t="s">
        <v>25759</v>
      </c>
      <c r="H1296" s="233"/>
      <c r="I1296" s="217" t="s">
        <v>25759</v>
      </c>
      <c r="J1296" s="216">
        <v>2.5</v>
      </c>
      <c r="K1296" s="217" t="s">
        <v>25759</v>
      </c>
      <c r="L1296" s="216">
        <v>1</v>
      </c>
      <c r="M1296" s="217" t="s">
        <v>44</v>
      </c>
      <c r="N1296" s="443">
        <f t="shared" si="259"/>
        <v>4.62</v>
      </c>
      <c r="O1296" s="302"/>
      <c r="P1296" s="408"/>
      <c r="Q1296" s="409"/>
      <c r="R1296" s="89"/>
      <c r="S1296" s="302"/>
      <c r="T1296" s="302"/>
      <c r="U1296" s="302"/>
      <c r="V1296" s="302"/>
      <c r="W1296" s="302"/>
      <c r="X1296" s="302"/>
      <c r="Y1296" s="302"/>
      <c r="Z1296" s="302"/>
      <c r="AA1296" s="302"/>
    </row>
    <row r="1297" spans="1:27" s="281" customFormat="1">
      <c r="A1297" s="460"/>
      <c r="B1297" s="28"/>
      <c r="C1297" s="19"/>
      <c r="D1297" s="283" t="s">
        <v>25852</v>
      </c>
      <c r="E1297" s="265"/>
      <c r="F1297" s="290">
        <v>0.8</v>
      </c>
      <c r="G1297" s="246" t="s">
        <v>25759</v>
      </c>
      <c r="H1297" s="249"/>
      <c r="I1297" s="248" t="s">
        <v>25759</v>
      </c>
      <c r="J1297" s="246">
        <v>2.1</v>
      </c>
      <c r="K1297" s="248" t="s">
        <v>25759</v>
      </c>
      <c r="L1297" s="246">
        <v>-1</v>
      </c>
      <c r="M1297" s="248" t="s">
        <v>44</v>
      </c>
      <c r="N1297" s="449">
        <f t="shared" si="259"/>
        <v>-1.68</v>
      </c>
      <c r="O1297" s="302"/>
      <c r="P1297" s="408"/>
      <c r="Q1297" s="409"/>
      <c r="R1297" s="89"/>
      <c r="S1297" s="302"/>
      <c r="T1297" s="302"/>
      <c r="U1297" s="302"/>
      <c r="V1297" s="302"/>
      <c r="W1297" s="302"/>
      <c r="X1297" s="302"/>
      <c r="Y1297" s="302"/>
      <c r="Z1297" s="302"/>
      <c r="AA1297" s="302"/>
    </row>
    <row r="1298" spans="1:27" s="281" customFormat="1">
      <c r="A1298" s="460"/>
      <c r="B1298" s="28"/>
      <c r="C1298" s="19"/>
      <c r="D1298" s="294" t="s">
        <v>25851</v>
      </c>
      <c r="E1298" s="265"/>
      <c r="F1298" s="290">
        <v>1.35</v>
      </c>
      <c r="G1298" s="246" t="s">
        <v>25759</v>
      </c>
      <c r="H1298" s="249"/>
      <c r="I1298" s="248" t="s">
        <v>25759</v>
      </c>
      <c r="J1298" s="246">
        <v>0.5</v>
      </c>
      <c r="K1298" s="248" t="s">
        <v>25759</v>
      </c>
      <c r="L1298" s="246">
        <v>-1</v>
      </c>
      <c r="M1298" s="248" t="s">
        <v>44</v>
      </c>
      <c r="N1298" s="449">
        <f t="shared" si="259"/>
        <v>-0.67</v>
      </c>
      <c r="O1298" s="302"/>
      <c r="P1298" s="408"/>
      <c r="Q1298" s="409"/>
      <c r="R1298" s="89"/>
      <c r="S1298" s="302"/>
      <c r="T1298" s="302"/>
      <c r="U1298" s="302"/>
      <c r="V1298" s="302"/>
      <c r="W1298" s="302"/>
      <c r="X1298" s="302"/>
      <c r="Y1298" s="302"/>
      <c r="Z1298" s="302"/>
      <c r="AA1298" s="302"/>
    </row>
    <row r="1299" spans="1:27" s="281" customFormat="1">
      <c r="A1299" s="460"/>
      <c r="B1299" s="28"/>
      <c r="C1299" s="19"/>
      <c r="D1299" s="292" t="s">
        <v>25903</v>
      </c>
      <c r="E1299" s="13"/>
      <c r="F1299" s="169">
        <v>4.8600000000000003</v>
      </c>
      <c r="G1299" s="216" t="s">
        <v>25759</v>
      </c>
      <c r="H1299" s="233"/>
      <c r="I1299" s="217" t="s">
        <v>25759</v>
      </c>
      <c r="J1299" s="216">
        <v>1.8</v>
      </c>
      <c r="K1299" s="217" t="s">
        <v>25759</v>
      </c>
      <c r="L1299" s="216">
        <v>1</v>
      </c>
      <c r="M1299" s="217" t="s">
        <v>44</v>
      </c>
      <c r="N1299" s="443">
        <f t="shared" si="259"/>
        <v>8.74</v>
      </c>
      <c r="O1299" s="302"/>
      <c r="P1299" s="408"/>
      <c r="Q1299" s="409"/>
      <c r="R1299" s="89"/>
      <c r="S1299" s="302"/>
      <c r="T1299" s="302"/>
      <c r="U1299" s="302"/>
      <c r="V1299" s="302"/>
      <c r="W1299" s="302"/>
      <c r="X1299" s="302"/>
      <c r="Y1299" s="302"/>
      <c r="Z1299" s="302"/>
      <c r="AA1299" s="302"/>
    </row>
    <row r="1300" spans="1:27" s="281" customFormat="1">
      <c r="A1300" s="460"/>
      <c r="B1300" s="28"/>
      <c r="C1300" s="19"/>
      <c r="D1300" s="292"/>
      <c r="E1300" s="13"/>
      <c r="F1300" s="169">
        <v>3.35</v>
      </c>
      <c r="G1300" s="216" t="s">
        <v>25759</v>
      </c>
      <c r="H1300" s="233"/>
      <c r="I1300" s="217" t="s">
        <v>25759</v>
      </c>
      <c r="J1300" s="216">
        <v>1.8</v>
      </c>
      <c r="K1300" s="217" t="s">
        <v>25759</v>
      </c>
      <c r="L1300" s="216">
        <v>1</v>
      </c>
      <c r="M1300" s="217" t="s">
        <v>44</v>
      </c>
      <c r="N1300" s="443">
        <f t="shared" si="259"/>
        <v>6.03</v>
      </c>
      <c r="O1300" s="302"/>
      <c r="P1300" s="408"/>
      <c r="Q1300" s="409"/>
      <c r="R1300" s="89"/>
      <c r="S1300" s="302"/>
      <c r="T1300" s="302"/>
      <c r="U1300" s="302"/>
      <c r="V1300" s="302"/>
      <c r="W1300" s="302"/>
      <c r="X1300" s="302"/>
      <c r="Y1300" s="302"/>
      <c r="Z1300" s="302"/>
      <c r="AA1300" s="302"/>
    </row>
    <row r="1301" spans="1:27" s="281" customFormat="1">
      <c r="A1301" s="460"/>
      <c r="B1301" s="28"/>
      <c r="C1301" s="19"/>
      <c r="D1301" s="292" t="s">
        <v>25935</v>
      </c>
      <c r="E1301" s="13"/>
      <c r="F1301" s="169">
        <v>1.34</v>
      </c>
      <c r="G1301" s="216" t="s">
        <v>25759</v>
      </c>
      <c r="H1301" s="233"/>
      <c r="I1301" s="217" t="s">
        <v>25759</v>
      </c>
      <c r="J1301" s="216">
        <v>2.5</v>
      </c>
      <c r="K1301" s="217" t="s">
        <v>25759</v>
      </c>
      <c r="L1301" s="216">
        <v>1</v>
      </c>
      <c r="M1301" s="217" t="s">
        <v>44</v>
      </c>
      <c r="N1301" s="443">
        <f t="shared" si="259"/>
        <v>3.35</v>
      </c>
      <c r="O1301" s="302"/>
      <c r="P1301" s="408"/>
      <c r="Q1301" s="409"/>
      <c r="R1301" s="89"/>
      <c r="S1301" s="302"/>
      <c r="T1301" s="302"/>
      <c r="U1301" s="302"/>
      <c r="V1301" s="302"/>
      <c r="W1301" s="302"/>
      <c r="X1301" s="302"/>
      <c r="Y1301" s="302"/>
      <c r="Z1301" s="302"/>
      <c r="AA1301" s="302"/>
    </row>
    <row r="1302" spans="1:27" s="281" customFormat="1">
      <c r="A1302" s="460"/>
      <c r="B1302" s="28"/>
      <c r="C1302" s="19"/>
      <c r="D1302" s="292"/>
      <c r="E1302" s="13"/>
      <c r="F1302" s="169">
        <v>2.5499999999999998</v>
      </c>
      <c r="G1302" s="216" t="s">
        <v>25759</v>
      </c>
      <c r="H1302" s="233"/>
      <c r="I1302" s="217" t="s">
        <v>25759</v>
      </c>
      <c r="J1302" s="216">
        <v>2.5</v>
      </c>
      <c r="K1302" s="217" t="s">
        <v>25759</v>
      </c>
      <c r="L1302" s="216">
        <v>1</v>
      </c>
      <c r="M1302" s="217" t="s">
        <v>44</v>
      </c>
      <c r="N1302" s="443">
        <f t="shared" si="259"/>
        <v>6.37</v>
      </c>
      <c r="O1302" s="302"/>
      <c r="P1302" s="408"/>
      <c r="Q1302" s="409"/>
      <c r="R1302" s="89"/>
      <c r="S1302" s="302"/>
      <c r="T1302" s="302"/>
      <c r="U1302" s="302"/>
      <c r="V1302" s="302"/>
      <c r="W1302" s="302"/>
      <c r="X1302" s="302"/>
      <c r="Y1302" s="302"/>
      <c r="Z1302" s="302"/>
      <c r="AA1302" s="302"/>
    </row>
    <row r="1303" spans="1:27" s="281" customFormat="1">
      <c r="A1303" s="460"/>
      <c r="B1303" s="28"/>
      <c r="C1303" s="19"/>
      <c r="D1303" s="283" t="s">
        <v>25852</v>
      </c>
      <c r="E1303" s="265"/>
      <c r="F1303" s="290">
        <v>0.8</v>
      </c>
      <c r="G1303" s="246" t="s">
        <v>25759</v>
      </c>
      <c r="H1303" s="249"/>
      <c r="I1303" s="248" t="s">
        <v>25759</v>
      </c>
      <c r="J1303" s="246">
        <v>2.1</v>
      </c>
      <c r="K1303" s="248" t="s">
        <v>25759</v>
      </c>
      <c r="L1303" s="246">
        <v>-1</v>
      </c>
      <c r="M1303" s="248" t="s">
        <v>44</v>
      </c>
      <c r="N1303" s="449">
        <f t="shared" si="259"/>
        <v>-1.68</v>
      </c>
      <c r="O1303" s="302"/>
      <c r="P1303" s="408"/>
      <c r="Q1303" s="409"/>
      <c r="R1303" s="89"/>
      <c r="S1303" s="302"/>
      <c r="T1303" s="302"/>
      <c r="U1303" s="302"/>
      <c r="V1303" s="302"/>
      <c r="W1303" s="302"/>
      <c r="X1303" s="302"/>
      <c r="Y1303" s="302"/>
      <c r="Z1303" s="302"/>
      <c r="AA1303" s="302"/>
    </row>
    <row r="1304" spans="1:27" s="281" customFormat="1">
      <c r="A1304" s="460"/>
      <c r="B1304" s="28"/>
      <c r="C1304" s="19"/>
      <c r="D1304" s="294" t="s">
        <v>25853</v>
      </c>
      <c r="E1304" s="13"/>
      <c r="F1304" s="290">
        <v>0.95</v>
      </c>
      <c r="G1304" s="246" t="s">
        <v>25759</v>
      </c>
      <c r="H1304" s="249"/>
      <c r="I1304" s="248" t="s">
        <v>25759</v>
      </c>
      <c r="J1304" s="246">
        <v>1</v>
      </c>
      <c r="K1304" s="248" t="s">
        <v>25759</v>
      </c>
      <c r="L1304" s="246">
        <v>-1</v>
      </c>
      <c r="M1304" s="248" t="s">
        <v>44</v>
      </c>
      <c r="N1304" s="449">
        <f t="shared" si="259"/>
        <v>-0.95</v>
      </c>
      <c r="O1304" s="302"/>
      <c r="P1304" s="408"/>
      <c r="Q1304" s="409"/>
      <c r="R1304" s="89"/>
      <c r="S1304" s="302"/>
      <c r="T1304" s="302"/>
      <c r="U1304" s="302"/>
      <c r="V1304" s="302"/>
      <c r="W1304" s="302"/>
      <c r="X1304" s="302"/>
      <c r="Y1304" s="302"/>
      <c r="Z1304" s="302"/>
      <c r="AA1304" s="302"/>
    </row>
    <row r="1305" spans="1:27" s="281" customFormat="1">
      <c r="A1305" s="460"/>
      <c r="B1305" s="28"/>
      <c r="C1305" s="19"/>
      <c r="D1305" s="292" t="s">
        <v>25907</v>
      </c>
      <c r="E1305" s="13"/>
      <c r="F1305" s="169">
        <v>28.53</v>
      </c>
      <c r="G1305" s="216" t="s">
        <v>25759</v>
      </c>
      <c r="H1305" s="233"/>
      <c r="I1305" s="217" t="s">
        <v>25759</v>
      </c>
      <c r="J1305" s="216">
        <v>2.5</v>
      </c>
      <c r="K1305" s="217" t="s">
        <v>25759</v>
      </c>
      <c r="L1305" s="216">
        <v>1</v>
      </c>
      <c r="M1305" s="217" t="s">
        <v>44</v>
      </c>
      <c r="N1305" s="443">
        <f t="shared" si="259"/>
        <v>71.319999999999993</v>
      </c>
      <c r="O1305" s="302"/>
      <c r="P1305" s="408"/>
      <c r="Q1305" s="409"/>
      <c r="R1305" s="89"/>
      <c r="S1305" s="302"/>
      <c r="T1305" s="302"/>
      <c r="U1305" s="302"/>
      <c r="V1305" s="302"/>
      <c r="W1305" s="302"/>
      <c r="X1305" s="302"/>
      <c r="Y1305" s="302"/>
      <c r="Z1305" s="302"/>
      <c r="AA1305" s="302"/>
    </row>
    <row r="1306" spans="1:27" s="281" customFormat="1">
      <c r="A1306" s="460"/>
      <c r="B1306" s="28"/>
      <c r="C1306" s="19"/>
      <c r="D1306" s="292" t="s">
        <v>25793</v>
      </c>
      <c r="E1306" s="13"/>
      <c r="F1306" s="169">
        <v>20.53</v>
      </c>
      <c r="G1306" s="216" t="s">
        <v>25759</v>
      </c>
      <c r="H1306" s="233"/>
      <c r="I1306" s="217" t="s">
        <v>25759</v>
      </c>
      <c r="J1306" s="216">
        <v>2.5</v>
      </c>
      <c r="K1306" s="217" t="s">
        <v>25759</v>
      </c>
      <c r="L1306" s="216">
        <v>2</v>
      </c>
      <c r="M1306" s="217" t="s">
        <v>44</v>
      </c>
      <c r="N1306" s="443">
        <f t="shared" si="259"/>
        <v>102.65</v>
      </c>
      <c r="O1306" s="302"/>
      <c r="P1306" s="408"/>
      <c r="Q1306" s="409"/>
      <c r="R1306" s="89"/>
      <c r="S1306" s="302"/>
      <c r="T1306" s="302"/>
      <c r="U1306" s="302"/>
      <c r="V1306" s="302"/>
      <c r="W1306" s="302"/>
      <c r="X1306" s="302"/>
      <c r="Y1306" s="302"/>
      <c r="Z1306" s="302"/>
      <c r="AA1306" s="302"/>
    </row>
    <row r="1307" spans="1:27" s="281" customFormat="1">
      <c r="A1307" s="460"/>
      <c r="B1307" s="28"/>
      <c r="C1307" s="19"/>
      <c r="D1307" s="292" t="s">
        <v>25936</v>
      </c>
      <c r="E1307" s="13"/>
      <c r="F1307" s="169">
        <v>41.48</v>
      </c>
      <c r="G1307" s="216" t="s">
        <v>25759</v>
      </c>
      <c r="H1307" s="233"/>
      <c r="I1307" s="217" t="s">
        <v>25759</v>
      </c>
      <c r="J1307" s="216">
        <v>2.5</v>
      </c>
      <c r="K1307" s="217" t="s">
        <v>25759</v>
      </c>
      <c r="L1307" s="216">
        <v>2</v>
      </c>
      <c r="M1307" s="217" t="s">
        <v>44</v>
      </c>
      <c r="N1307" s="443">
        <f t="shared" si="259"/>
        <v>207.4</v>
      </c>
      <c r="O1307" s="302"/>
      <c r="P1307" s="408"/>
      <c r="Q1307" s="409"/>
      <c r="R1307" s="89"/>
      <c r="S1307" s="302"/>
      <c r="T1307" s="302"/>
      <c r="U1307" s="302"/>
      <c r="V1307" s="302"/>
      <c r="W1307" s="302"/>
      <c r="X1307" s="302"/>
      <c r="Y1307" s="302"/>
      <c r="Z1307" s="302"/>
      <c r="AA1307" s="302"/>
    </row>
    <row r="1308" spans="1:27" s="281" customFormat="1">
      <c r="A1308" s="460"/>
      <c r="B1308" s="28"/>
      <c r="C1308" s="19"/>
      <c r="D1308" s="292"/>
      <c r="E1308" s="13"/>
      <c r="F1308" s="169">
        <v>1.81</v>
      </c>
      <c r="G1308" s="216" t="s">
        <v>25759</v>
      </c>
      <c r="H1308" s="233"/>
      <c r="I1308" s="216" t="s">
        <v>25759</v>
      </c>
      <c r="J1308" s="216">
        <v>2.4</v>
      </c>
      <c r="K1308" s="216" t="s">
        <v>25759</v>
      </c>
      <c r="L1308" s="216">
        <v>4</v>
      </c>
      <c r="M1308" s="217" t="s">
        <v>44</v>
      </c>
      <c r="N1308" s="443">
        <f t="shared" si="259"/>
        <v>17.37</v>
      </c>
      <c r="O1308" s="302"/>
      <c r="P1308" s="408"/>
      <c r="Q1308" s="409"/>
      <c r="R1308" s="89"/>
      <c r="S1308" s="302"/>
      <c r="T1308" s="302"/>
      <c r="U1308" s="302"/>
      <c r="V1308" s="302"/>
      <c r="W1308" s="302"/>
      <c r="X1308" s="302"/>
      <c r="Y1308" s="302"/>
      <c r="Z1308" s="302"/>
      <c r="AA1308" s="302"/>
    </row>
    <row r="1309" spans="1:27" s="281" customFormat="1">
      <c r="A1309" s="460"/>
      <c r="B1309" s="28"/>
      <c r="C1309" s="19"/>
      <c r="D1309" s="283" t="s">
        <v>25852</v>
      </c>
      <c r="E1309" s="265"/>
      <c r="F1309" s="290">
        <v>0.8</v>
      </c>
      <c r="G1309" s="246" t="s">
        <v>25759</v>
      </c>
      <c r="H1309" s="249"/>
      <c r="I1309" s="248" t="s">
        <v>25759</v>
      </c>
      <c r="J1309" s="246">
        <v>2.1</v>
      </c>
      <c r="K1309" s="248" t="s">
        <v>25759</v>
      </c>
      <c r="L1309" s="246">
        <v>-1</v>
      </c>
      <c r="M1309" s="248" t="s">
        <v>44</v>
      </c>
      <c r="N1309" s="449">
        <f t="shared" si="259"/>
        <v>-1.68</v>
      </c>
      <c r="O1309" s="302"/>
      <c r="P1309" s="408"/>
      <c r="Q1309" s="409"/>
      <c r="R1309" s="89"/>
      <c r="S1309" s="302"/>
      <c r="T1309" s="302"/>
      <c r="U1309" s="302"/>
      <c r="V1309" s="302"/>
      <c r="W1309" s="302"/>
      <c r="X1309" s="302"/>
      <c r="Y1309" s="302"/>
      <c r="Z1309" s="302"/>
      <c r="AA1309" s="302"/>
    </row>
    <row r="1310" spans="1:27" s="281" customFormat="1">
      <c r="A1310" s="460"/>
      <c r="B1310" s="28"/>
      <c r="C1310" s="19"/>
      <c r="D1310" s="292"/>
      <c r="E1310" s="13"/>
      <c r="F1310" s="290">
        <v>0.9</v>
      </c>
      <c r="G1310" s="246" t="s">
        <v>25759</v>
      </c>
      <c r="H1310" s="249"/>
      <c r="I1310" s="248" t="s">
        <v>25759</v>
      </c>
      <c r="J1310" s="246">
        <v>2.1</v>
      </c>
      <c r="K1310" s="248" t="s">
        <v>25759</v>
      </c>
      <c r="L1310" s="246">
        <v>-1</v>
      </c>
      <c r="M1310" s="248" t="s">
        <v>44</v>
      </c>
      <c r="N1310" s="449">
        <f t="shared" si="259"/>
        <v>-1.89</v>
      </c>
      <c r="O1310" s="302"/>
      <c r="P1310" s="408"/>
      <c r="Q1310" s="409"/>
      <c r="R1310" s="89"/>
      <c r="S1310" s="302"/>
      <c r="T1310" s="302"/>
      <c r="U1310" s="302"/>
      <c r="V1310" s="302"/>
      <c r="W1310" s="302"/>
      <c r="X1310" s="302"/>
      <c r="Y1310" s="302"/>
      <c r="Z1310" s="302"/>
      <c r="AA1310" s="302"/>
    </row>
    <row r="1311" spans="1:27">
      <c r="A1311" s="460"/>
      <c r="B1311" s="28"/>
      <c r="C1311" s="19"/>
      <c r="D1311" s="218" t="str">
        <f>"Total item "&amp;A1216</f>
        <v>Total item 7.2.2</v>
      </c>
      <c r="E1311" s="13"/>
      <c r="F1311" s="124"/>
      <c r="G1311" s="216"/>
      <c r="H1311" s="231"/>
      <c r="I1311" s="213"/>
      <c r="J1311" s="231"/>
      <c r="K1311" s="213"/>
      <c r="L1311" s="212" t="s">
        <v>23</v>
      </c>
      <c r="M1311" s="213" t="s">
        <v>44</v>
      </c>
      <c r="N1311" s="444">
        <f>+SUM(N1218:N1310)</f>
        <v>725.61</v>
      </c>
    </row>
    <row r="1312" spans="1:27" ht="22.5">
      <c r="A1312" s="460" t="s">
        <v>18253</v>
      </c>
      <c r="B1312" s="169" t="s">
        <v>18406</v>
      </c>
      <c r="C1312" s="275">
        <v>88497</v>
      </c>
      <c r="D1312" s="35" t="s">
        <v>13678</v>
      </c>
      <c r="E1312" s="13" t="str">
        <f>+VLOOKUP(D1312,TABELA!$B$1:$D$8000,2,FALSE)</f>
        <v>M2</v>
      </c>
      <c r="F1312" s="33"/>
      <c r="G1312" s="16"/>
      <c r="H1312" s="28"/>
      <c r="I1312" s="16"/>
      <c r="J1312" s="16"/>
      <c r="K1312" s="16"/>
      <c r="L1312" s="16"/>
      <c r="M1312" s="16"/>
      <c r="N1312" s="455"/>
      <c r="O1312" s="303">
        <f>+N1367</f>
        <v>173.72</v>
      </c>
      <c r="P1312" s="328">
        <f>+VLOOKUP(D1312,TABELA!$B$1:$D$8000,3,FALSE)</f>
        <v>14.5</v>
      </c>
      <c r="Q1312" s="329">
        <f>+VLOOKUP(D1312,TABELA!$B$1:$F$8000,5,FALSE)</f>
        <v>15.77</v>
      </c>
      <c r="S1312" s="410">
        <f>TRUNC(P1312*$S$10,2)</f>
        <v>18.62</v>
      </c>
      <c r="T1312" s="410">
        <f>TRUNC(Q1312*$T$10,2)</f>
        <v>19.29</v>
      </c>
      <c r="V1312" s="410">
        <f>TRUNC(O1312*S1312,2)</f>
        <v>3234.66</v>
      </c>
      <c r="W1312" s="410">
        <f>TRUNC(O1312*T1312,2)</f>
        <v>3351.05</v>
      </c>
    </row>
    <row r="1313" spans="1:27">
      <c r="A1313" s="461"/>
      <c r="B1313" s="28"/>
      <c r="C1313" s="19"/>
      <c r="D1313" s="293" t="s">
        <v>25884</v>
      </c>
      <c r="E1313" s="13"/>
      <c r="F1313" s="124"/>
      <c r="G1313" s="216"/>
      <c r="H1313" s="233"/>
      <c r="I1313" s="217"/>
      <c r="J1313" s="216"/>
      <c r="K1313" s="217"/>
      <c r="L1313" s="216"/>
      <c r="M1313" s="217"/>
      <c r="N1313" s="443"/>
    </row>
    <row r="1314" spans="1:27">
      <c r="A1314" s="461"/>
      <c r="B1314" s="28"/>
      <c r="C1314" s="19"/>
      <c r="D1314" s="292" t="s">
        <v>25842</v>
      </c>
      <c r="E1314" s="13"/>
      <c r="F1314" s="169">
        <v>4.47</v>
      </c>
      <c r="G1314" s="216" t="s">
        <v>25759</v>
      </c>
      <c r="H1314" s="233"/>
      <c r="I1314" s="217" t="s">
        <v>25759</v>
      </c>
      <c r="J1314" s="216">
        <f>2.6-1.65</f>
        <v>0.95</v>
      </c>
      <c r="K1314" s="217" t="s">
        <v>25759</v>
      </c>
      <c r="L1314" s="216">
        <v>2</v>
      </c>
      <c r="M1314" s="217" t="s">
        <v>44</v>
      </c>
      <c r="N1314" s="443">
        <f t="shared" ref="N1314:N1366" si="261">TRUNC((PRODUCT(F1314:L1314)),2)</f>
        <v>8.49</v>
      </c>
    </row>
    <row r="1315" spans="1:27" s="281" customFormat="1">
      <c r="A1315" s="461"/>
      <c r="B1315" s="28"/>
      <c r="C1315" s="19"/>
      <c r="D1315" s="292"/>
      <c r="E1315" s="13"/>
      <c r="F1315" s="169">
        <v>2.2000000000000002</v>
      </c>
      <c r="G1315" s="216" t="s">
        <v>25759</v>
      </c>
      <c r="H1315" s="233"/>
      <c r="I1315" s="217" t="s">
        <v>25759</v>
      </c>
      <c r="J1315" s="216">
        <f>2.6-1.65</f>
        <v>0.95</v>
      </c>
      <c r="K1315" s="217" t="s">
        <v>25759</v>
      </c>
      <c r="L1315" s="216">
        <v>2</v>
      </c>
      <c r="M1315" s="217" t="s">
        <v>44</v>
      </c>
      <c r="N1315" s="443">
        <f t="shared" si="261"/>
        <v>4.18</v>
      </c>
      <c r="O1315" s="302"/>
      <c r="P1315" s="408"/>
      <c r="Q1315" s="409"/>
      <c r="R1315" s="89"/>
      <c r="S1315" s="302"/>
      <c r="T1315" s="302"/>
      <c r="U1315" s="302"/>
      <c r="V1315" s="302"/>
      <c r="W1315" s="302"/>
      <c r="X1315" s="302"/>
      <c r="Y1315" s="302"/>
      <c r="Z1315" s="302"/>
      <c r="AA1315" s="302"/>
    </row>
    <row r="1316" spans="1:27" s="281" customFormat="1">
      <c r="A1316" s="461"/>
      <c r="B1316" s="28"/>
      <c r="C1316" s="19"/>
      <c r="D1316" s="283" t="s">
        <v>25852</v>
      </c>
      <c r="E1316" s="19"/>
      <c r="F1316" s="290">
        <v>0.8</v>
      </c>
      <c r="G1316" s="246" t="s">
        <v>25759</v>
      </c>
      <c r="H1316" s="247"/>
      <c r="I1316" s="248" t="s">
        <v>25759</v>
      </c>
      <c r="J1316" s="246">
        <f>2.1-1.65</f>
        <v>0.45</v>
      </c>
      <c r="K1316" s="248" t="s">
        <v>25759</v>
      </c>
      <c r="L1316" s="246">
        <v>-1</v>
      </c>
      <c r="M1316" s="248" t="s">
        <v>44</v>
      </c>
      <c r="N1316" s="449">
        <f t="shared" si="261"/>
        <v>-0.36</v>
      </c>
      <c r="O1316" s="302"/>
      <c r="P1316" s="408"/>
      <c r="Q1316" s="409"/>
      <c r="R1316" s="89"/>
      <c r="S1316" s="302"/>
      <c r="T1316" s="302"/>
      <c r="U1316" s="302"/>
      <c r="V1316" s="302"/>
      <c r="W1316" s="302"/>
      <c r="X1316" s="302"/>
      <c r="Y1316" s="302"/>
      <c r="Z1316" s="302"/>
      <c r="AA1316" s="302"/>
    </row>
    <row r="1317" spans="1:27" s="281" customFormat="1">
      <c r="A1317" s="461"/>
      <c r="B1317" s="28"/>
      <c r="C1317" s="19"/>
      <c r="D1317" s="294" t="s">
        <v>25853</v>
      </c>
      <c r="E1317" s="265"/>
      <c r="F1317" s="290">
        <v>1.9</v>
      </c>
      <c r="G1317" s="246" t="s">
        <v>25759</v>
      </c>
      <c r="H1317" s="249"/>
      <c r="I1317" s="248" t="s">
        <v>25759</v>
      </c>
      <c r="J1317" s="246">
        <f>2.1-1.65</f>
        <v>0.45</v>
      </c>
      <c r="K1317" s="248" t="s">
        <v>25759</v>
      </c>
      <c r="L1317" s="246">
        <v>-1</v>
      </c>
      <c r="M1317" s="248" t="s">
        <v>44</v>
      </c>
      <c r="N1317" s="449">
        <f t="shared" si="261"/>
        <v>-0.85</v>
      </c>
      <c r="O1317" s="302"/>
      <c r="P1317" s="408"/>
      <c r="Q1317" s="409"/>
      <c r="R1317" s="89"/>
      <c r="S1317" s="302"/>
      <c r="T1317" s="302"/>
      <c r="U1317" s="302"/>
      <c r="V1317" s="302"/>
      <c r="W1317" s="302"/>
      <c r="X1317" s="302"/>
      <c r="Y1317" s="302"/>
      <c r="Z1317" s="302"/>
      <c r="AA1317" s="302"/>
    </row>
    <row r="1318" spans="1:27" s="281" customFormat="1">
      <c r="A1318" s="461"/>
      <c r="B1318" s="28"/>
      <c r="C1318" s="19"/>
      <c r="D1318" s="294" t="s">
        <v>25896</v>
      </c>
      <c r="E1318" s="265"/>
      <c r="F1318" s="290">
        <v>1</v>
      </c>
      <c r="G1318" s="246" t="s">
        <v>25759</v>
      </c>
      <c r="H1318" s="249"/>
      <c r="I1318" s="248" t="s">
        <v>25759</v>
      </c>
      <c r="J1318" s="246">
        <f>2.1-1.65</f>
        <v>0.45</v>
      </c>
      <c r="K1318" s="248" t="s">
        <v>25759</v>
      </c>
      <c r="L1318" s="246">
        <v>-1</v>
      </c>
      <c r="M1318" s="248" t="s">
        <v>44</v>
      </c>
      <c r="N1318" s="449">
        <f t="shared" si="261"/>
        <v>-0.45</v>
      </c>
      <c r="O1318" s="302"/>
      <c r="P1318" s="408"/>
      <c r="Q1318" s="409"/>
      <c r="R1318" s="89"/>
      <c r="S1318" s="302"/>
      <c r="T1318" s="302"/>
      <c r="U1318" s="302"/>
      <c r="V1318" s="302"/>
      <c r="W1318" s="302"/>
      <c r="X1318" s="302"/>
      <c r="Y1318" s="302"/>
      <c r="Z1318" s="302"/>
      <c r="AA1318" s="302"/>
    </row>
    <row r="1319" spans="1:27" s="281" customFormat="1">
      <c r="A1319" s="461"/>
      <c r="B1319" s="28"/>
      <c r="C1319" s="19"/>
      <c r="D1319" s="292" t="s">
        <v>25769</v>
      </c>
      <c r="E1319" s="13"/>
      <c r="F1319" s="169">
        <v>3.41</v>
      </c>
      <c r="G1319" s="216" t="s">
        <v>25759</v>
      </c>
      <c r="H1319" s="233"/>
      <c r="I1319" s="217" t="s">
        <v>25759</v>
      </c>
      <c r="J1319" s="216">
        <f>2.6-1.65</f>
        <v>0.95</v>
      </c>
      <c r="K1319" s="217" t="s">
        <v>25759</v>
      </c>
      <c r="L1319" s="216">
        <v>2</v>
      </c>
      <c r="M1319" s="217" t="s">
        <v>44</v>
      </c>
      <c r="N1319" s="443">
        <f t="shared" si="261"/>
        <v>6.47</v>
      </c>
      <c r="O1319" s="302"/>
      <c r="P1319" s="408"/>
      <c r="Q1319" s="409"/>
      <c r="R1319" s="89"/>
      <c r="S1319" s="302"/>
      <c r="T1319" s="302"/>
      <c r="U1319" s="302"/>
      <c r="V1319" s="302"/>
      <c r="W1319" s="302"/>
      <c r="X1319" s="302"/>
      <c r="Y1319" s="302"/>
      <c r="Z1319" s="302"/>
      <c r="AA1319" s="302"/>
    </row>
    <row r="1320" spans="1:27" s="281" customFormat="1">
      <c r="A1320" s="461"/>
      <c r="B1320" s="28"/>
      <c r="C1320" s="19"/>
      <c r="D1320" s="292"/>
      <c r="E1320" s="13"/>
      <c r="F1320" s="169">
        <v>2.62</v>
      </c>
      <c r="G1320" s="216" t="s">
        <v>25759</v>
      </c>
      <c r="H1320" s="233"/>
      <c r="I1320" s="217" t="s">
        <v>25759</v>
      </c>
      <c r="J1320" s="216">
        <f>2.6-1.65</f>
        <v>0.95</v>
      </c>
      <c r="K1320" s="217" t="s">
        <v>25759</v>
      </c>
      <c r="L1320" s="216">
        <v>2</v>
      </c>
      <c r="M1320" s="217" t="s">
        <v>44</v>
      </c>
      <c r="N1320" s="443">
        <f t="shared" si="261"/>
        <v>4.97</v>
      </c>
      <c r="O1320" s="302"/>
      <c r="P1320" s="408"/>
      <c r="Q1320" s="409"/>
      <c r="R1320" s="89"/>
      <c r="S1320" s="302"/>
      <c r="T1320" s="302"/>
      <c r="U1320" s="302"/>
      <c r="V1320" s="302"/>
      <c r="W1320" s="302"/>
      <c r="X1320" s="302"/>
      <c r="Y1320" s="302"/>
      <c r="Z1320" s="302"/>
      <c r="AA1320" s="302"/>
    </row>
    <row r="1321" spans="1:27" s="281" customFormat="1">
      <c r="A1321" s="461"/>
      <c r="B1321" s="28"/>
      <c r="C1321" s="19"/>
      <c r="D1321" s="283" t="s">
        <v>25852</v>
      </c>
      <c r="E1321" s="19"/>
      <c r="F1321" s="290">
        <v>0.8</v>
      </c>
      <c r="G1321" s="246" t="s">
        <v>25759</v>
      </c>
      <c r="H1321" s="247"/>
      <c r="I1321" s="248" t="s">
        <v>25759</v>
      </c>
      <c r="J1321" s="246">
        <f>2.1-1.65</f>
        <v>0.45</v>
      </c>
      <c r="K1321" s="248" t="s">
        <v>25759</v>
      </c>
      <c r="L1321" s="246">
        <v>-1</v>
      </c>
      <c r="M1321" s="248" t="s">
        <v>44</v>
      </c>
      <c r="N1321" s="449">
        <f t="shared" si="261"/>
        <v>-0.36</v>
      </c>
      <c r="O1321" s="302"/>
      <c r="P1321" s="408"/>
      <c r="Q1321" s="409"/>
      <c r="R1321" s="89"/>
      <c r="S1321" s="302"/>
      <c r="T1321" s="302"/>
      <c r="U1321" s="302"/>
      <c r="V1321" s="302"/>
      <c r="W1321" s="302"/>
      <c r="X1321" s="302"/>
      <c r="Y1321" s="302"/>
      <c r="Z1321" s="302"/>
      <c r="AA1321" s="302"/>
    </row>
    <row r="1322" spans="1:27" s="281" customFormat="1">
      <c r="A1322" s="461"/>
      <c r="B1322" s="28"/>
      <c r="C1322" s="19"/>
      <c r="D1322" s="294" t="s">
        <v>25851</v>
      </c>
      <c r="E1322" s="265"/>
      <c r="F1322" s="290">
        <v>1.55</v>
      </c>
      <c r="G1322" s="246" t="s">
        <v>25759</v>
      </c>
      <c r="H1322" s="249"/>
      <c r="I1322" s="248" t="s">
        <v>25759</v>
      </c>
      <c r="J1322" s="246">
        <f>2.1-1.65</f>
        <v>0.45</v>
      </c>
      <c r="K1322" s="248" t="s">
        <v>25759</v>
      </c>
      <c r="L1322" s="246">
        <v>-1</v>
      </c>
      <c r="M1322" s="248" t="s">
        <v>44</v>
      </c>
      <c r="N1322" s="449">
        <f t="shared" si="261"/>
        <v>-0.69</v>
      </c>
      <c r="O1322" s="302"/>
      <c r="P1322" s="408"/>
      <c r="Q1322" s="409"/>
      <c r="R1322" s="89"/>
      <c r="S1322" s="302"/>
      <c r="T1322" s="302"/>
      <c r="U1322" s="302"/>
      <c r="V1322" s="302"/>
      <c r="W1322" s="302"/>
      <c r="X1322" s="302"/>
      <c r="Y1322" s="302"/>
      <c r="Z1322" s="302"/>
      <c r="AA1322" s="302"/>
    </row>
    <row r="1323" spans="1:27" s="281" customFormat="1">
      <c r="A1323" s="461"/>
      <c r="B1323" s="28"/>
      <c r="C1323" s="19"/>
      <c r="D1323" s="292" t="s">
        <v>25858</v>
      </c>
      <c r="E1323" s="13"/>
      <c r="F1323" s="169">
        <v>3.41</v>
      </c>
      <c r="G1323" s="216" t="s">
        <v>25759</v>
      </c>
      <c r="H1323" s="233"/>
      <c r="I1323" s="217" t="s">
        <v>25759</v>
      </c>
      <c r="J1323" s="216">
        <f>2.6-1.65</f>
        <v>0.95</v>
      </c>
      <c r="K1323" s="217" t="s">
        <v>25759</v>
      </c>
      <c r="L1323" s="216">
        <v>2</v>
      </c>
      <c r="M1323" s="217" t="s">
        <v>44</v>
      </c>
      <c r="N1323" s="443">
        <f t="shared" si="261"/>
        <v>6.47</v>
      </c>
      <c r="O1323" s="302"/>
      <c r="P1323" s="408"/>
      <c r="Q1323" s="409"/>
      <c r="R1323" s="89"/>
      <c r="S1323" s="302"/>
      <c r="T1323" s="302"/>
      <c r="U1323" s="302"/>
      <c r="V1323" s="302"/>
      <c r="W1323" s="302"/>
      <c r="X1323" s="302"/>
      <c r="Y1323" s="302"/>
      <c r="Z1323" s="302"/>
      <c r="AA1323" s="302"/>
    </row>
    <row r="1324" spans="1:27" s="281" customFormat="1">
      <c r="A1324" s="461"/>
      <c r="B1324" s="28"/>
      <c r="C1324" s="19"/>
      <c r="D1324" s="292"/>
      <c r="E1324" s="13"/>
      <c r="F1324" s="169">
        <v>1.7</v>
      </c>
      <c r="G1324" s="216" t="s">
        <v>25759</v>
      </c>
      <c r="H1324" s="233"/>
      <c r="I1324" s="217" t="s">
        <v>25759</v>
      </c>
      <c r="J1324" s="216">
        <f>2.6-1.65</f>
        <v>0.95</v>
      </c>
      <c r="K1324" s="217" t="s">
        <v>25759</v>
      </c>
      <c r="L1324" s="216">
        <v>2</v>
      </c>
      <c r="M1324" s="217" t="s">
        <v>44</v>
      </c>
      <c r="N1324" s="443">
        <f t="shared" si="261"/>
        <v>3.23</v>
      </c>
      <c r="O1324" s="302"/>
      <c r="P1324" s="408"/>
      <c r="Q1324" s="409"/>
      <c r="R1324" s="89"/>
      <c r="S1324" s="302"/>
      <c r="T1324" s="302"/>
      <c r="U1324" s="302"/>
      <c r="V1324" s="302"/>
      <c r="W1324" s="302"/>
      <c r="X1324" s="302"/>
      <c r="Y1324" s="302"/>
      <c r="Z1324" s="302"/>
      <c r="AA1324" s="302"/>
    </row>
    <row r="1325" spans="1:27" s="281" customFormat="1">
      <c r="A1325" s="461"/>
      <c r="B1325" s="28"/>
      <c r="C1325" s="19"/>
      <c r="D1325" s="283" t="s">
        <v>25852</v>
      </c>
      <c r="E1325" s="19"/>
      <c r="F1325" s="290">
        <v>0.8</v>
      </c>
      <c r="G1325" s="246" t="s">
        <v>25759</v>
      </c>
      <c r="H1325" s="247"/>
      <c r="I1325" s="248" t="s">
        <v>25759</v>
      </c>
      <c r="J1325" s="246">
        <f>2.1-1.65</f>
        <v>0.45</v>
      </c>
      <c r="K1325" s="248" t="s">
        <v>25759</v>
      </c>
      <c r="L1325" s="246">
        <v>-2</v>
      </c>
      <c r="M1325" s="248" t="s">
        <v>44</v>
      </c>
      <c r="N1325" s="449">
        <f t="shared" si="261"/>
        <v>-0.72</v>
      </c>
      <c r="O1325" s="302"/>
      <c r="P1325" s="408"/>
      <c r="Q1325" s="409"/>
      <c r="R1325" s="89"/>
      <c r="S1325" s="302"/>
      <c r="T1325" s="302"/>
      <c r="U1325" s="302"/>
      <c r="V1325" s="302"/>
      <c r="W1325" s="302"/>
      <c r="X1325" s="302"/>
      <c r="Y1325" s="302"/>
      <c r="Z1325" s="302"/>
      <c r="AA1325" s="302"/>
    </row>
    <row r="1326" spans="1:27" s="281" customFormat="1">
      <c r="A1326" s="461"/>
      <c r="B1326" s="28"/>
      <c r="C1326" s="19"/>
      <c r="D1326" s="294" t="s">
        <v>25853</v>
      </c>
      <c r="E1326" s="265"/>
      <c r="F1326" s="290">
        <v>1.9</v>
      </c>
      <c r="G1326" s="246" t="s">
        <v>25759</v>
      </c>
      <c r="H1326" s="249"/>
      <c r="I1326" s="248" t="s">
        <v>25759</v>
      </c>
      <c r="J1326" s="246">
        <f>2.1-1.65</f>
        <v>0.45</v>
      </c>
      <c r="K1326" s="248" t="s">
        <v>25759</v>
      </c>
      <c r="L1326" s="246">
        <v>-1</v>
      </c>
      <c r="M1326" s="248" t="s">
        <v>44</v>
      </c>
      <c r="N1326" s="449">
        <f t="shared" si="261"/>
        <v>-0.85</v>
      </c>
      <c r="O1326" s="302"/>
      <c r="P1326" s="408"/>
      <c r="Q1326" s="409"/>
      <c r="R1326" s="89"/>
      <c r="S1326" s="302"/>
      <c r="T1326" s="302"/>
      <c r="U1326" s="302"/>
      <c r="V1326" s="302"/>
      <c r="W1326" s="302"/>
      <c r="X1326" s="302"/>
      <c r="Y1326" s="302"/>
      <c r="Z1326" s="302"/>
      <c r="AA1326" s="302"/>
    </row>
    <row r="1327" spans="1:27" s="281" customFormat="1">
      <c r="A1327" s="461"/>
      <c r="B1327" s="28"/>
      <c r="C1327" s="19"/>
      <c r="D1327" s="292" t="s">
        <v>25857</v>
      </c>
      <c r="E1327" s="13"/>
      <c r="F1327" s="169">
        <v>7</v>
      </c>
      <c r="G1327" s="216" t="s">
        <v>25759</v>
      </c>
      <c r="H1327" s="233"/>
      <c r="I1327" s="217" t="s">
        <v>25759</v>
      </c>
      <c r="J1327" s="216">
        <f>2.6-1.65</f>
        <v>0.95</v>
      </c>
      <c r="K1327" s="217" t="s">
        <v>25759</v>
      </c>
      <c r="L1327" s="216">
        <v>2</v>
      </c>
      <c r="M1327" s="217" t="s">
        <v>44</v>
      </c>
      <c r="N1327" s="443">
        <f t="shared" si="261"/>
        <v>13.3</v>
      </c>
      <c r="O1327" s="302"/>
      <c r="P1327" s="408"/>
      <c r="Q1327" s="409"/>
      <c r="R1327" s="89"/>
      <c r="S1327" s="302"/>
      <c r="T1327" s="302"/>
      <c r="U1327" s="302"/>
      <c r="V1327" s="302"/>
      <c r="W1327" s="302"/>
      <c r="X1327" s="302"/>
      <c r="Y1327" s="302"/>
      <c r="Z1327" s="302"/>
      <c r="AA1327" s="302"/>
    </row>
    <row r="1328" spans="1:27" s="281" customFormat="1">
      <c r="A1328" s="461"/>
      <c r="B1328" s="28"/>
      <c r="C1328" s="19"/>
      <c r="D1328" s="292"/>
      <c r="E1328" s="13"/>
      <c r="F1328" s="169">
        <v>6</v>
      </c>
      <c r="G1328" s="216" t="s">
        <v>25759</v>
      </c>
      <c r="H1328" s="233"/>
      <c r="I1328" s="217" t="s">
        <v>25759</v>
      </c>
      <c r="J1328" s="216">
        <f>2.6-1.65</f>
        <v>0.95</v>
      </c>
      <c r="K1328" s="217" t="s">
        <v>25759</v>
      </c>
      <c r="L1328" s="216">
        <v>2</v>
      </c>
      <c r="M1328" s="217" t="s">
        <v>44</v>
      </c>
      <c r="N1328" s="443">
        <f t="shared" si="261"/>
        <v>11.4</v>
      </c>
      <c r="O1328" s="302"/>
      <c r="P1328" s="408"/>
      <c r="Q1328" s="409"/>
      <c r="R1328" s="89"/>
      <c r="S1328" s="302"/>
      <c r="T1328" s="302"/>
      <c r="U1328" s="302"/>
      <c r="V1328" s="302"/>
      <c r="W1328" s="302"/>
      <c r="X1328" s="302"/>
      <c r="Y1328" s="302"/>
      <c r="Z1328" s="302"/>
      <c r="AA1328" s="302"/>
    </row>
    <row r="1329" spans="1:27" s="281" customFormat="1">
      <c r="A1329" s="461"/>
      <c r="B1329" s="28"/>
      <c r="C1329" s="19"/>
      <c r="D1329" s="283" t="s">
        <v>25852</v>
      </c>
      <c r="E1329" s="19"/>
      <c r="F1329" s="290">
        <v>0.8</v>
      </c>
      <c r="G1329" s="246" t="s">
        <v>25759</v>
      </c>
      <c r="H1329" s="247"/>
      <c r="I1329" s="248" t="s">
        <v>25759</v>
      </c>
      <c r="J1329" s="246">
        <f>2.1-1.65</f>
        <v>0.45</v>
      </c>
      <c r="K1329" s="248" t="s">
        <v>25759</v>
      </c>
      <c r="L1329" s="246">
        <v>-1</v>
      </c>
      <c r="M1329" s="248" t="s">
        <v>44</v>
      </c>
      <c r="N1329" s="449">
        <f t="shared" si="261"/>
        <v>-0.36</v>
      </c>
      <c r="O1329" s="302"/>
      <c r="P1329" s="408"/>
      <c r="Q1329" s="409"/>
      <c r="R1329" s="89"/>
      <c r="S1329" s="302"/>
      <c r="T1329" s="302"/>
      <c r="U1329" s="302"/>
      <c r="V1329" s="302"/>
      <c r="W1329" s="302"/>
      <c r="X1329" s="302"/>
      <c r="Y1329" s="302"/>
      <c r="Z1329" s="302"/>
      <c r="AA1329" s="302"/>
    </row>
    <row r="1330" spans="1:27" s="281" customFormat="1">
      <c r="A1330" s="461"/>
      <c r="B1330" s="28"/>
      <c r="C1330" s="19"/>
      <c r="D1330" s="294" t="s">
        <v>25853</v>
      </c>
      <c r="E1330" s="13"/>
      <c r="F1330" s="290">
        <v>1.9</v>
      </c>
      <c r="G1330" s="246" t="s">
        <v>25759</v>
      </c>
      <c r="H1330" s="247"/>
      <c r="I1330" s="248" t="s">
        <v>25759</v>
      </c>
      <c r="J1330" s="246">
        <f>2.1-1.65</f>
        <v>0.45</v>
      </c>
      <c r="K1330" s="248" t="s">
        <v>25759</v>
      </c>
      <c r="L1330" s="246">
        <v>-2</v>
      </c>
      <c r="M1330" s="248" t="s">
        <v>44</v>
      </c>
      <c r="N1330" s="449">
        <f t="shared" si="261"/>
        <v>-1.71</v>
      </c>
      <c r="O1330" s="302"/>
      <c r="P1330" s="408"/>
      <c r="Q1330" s="409"/>
      <c r="R1330" s="89"/>
      <c r="S1330" s="302"/>
      <c r="T1330" s="302"/>
      <c r="U1330" s="302"/>
      <c r="V1330" s="302"/>
      <c r="W1330" s="302"/>
      <c r="X1330" s="302"/>
      <c r="Y1330" s="302"/>
      <c r="Z1330" s="302"/>
      <c r="AA1330" s="302"/>
    </row>
    <row r="1331" spans="1:27" s="281" customFormat="1">
      <c r="A1331" s="461"/>
      <c r="B1331" s="28"/>
      <c r="C1331" s="19"/>
      <c r="D1331" s="294" t="s">
        <v>25851</v>
      </c>
      <c r="E1331" s="13"/>
      <c r="F1331" s="290">
        <v>2.2999999999999998</v>
      </c>
      <c r="G1331" s="246" t="s">
        <v>25759</v>
      </c>
      <c r="H1331" s="247"/>
      <c r="I1331" s="248" t="s">
        <v>25759</v>
      </c>
      <c r="J1331" s="246">
        <f>2.1-1.65</f>
        <v>0.45</v>
      </c>
      <c r="K1331" s="248" t="s">
        <v>25759</v>
      </c>
      <c r="L1331" s="246">
        <v>-1</v>
      </c>
      <c r="M1331" s="248" t="s">
        <v>44</v>
      </c>
      <c r="N1331" s="449">
        <f t="shared" si="261"/>
        <v>-1.03</v>
      </c>
      <c r="O1331" s="302"/>
      <c r="P1331" s="408"/>
      <c r="Q1331" s="409"/>
      <c r="R1331" s="89"/>
      <c r="S1331" s="302"/>
      <c r="T1331" s="302"/>
      <c r="U1331" s="302"/>
      <c r="V1331" s="302"/>
      <c r="W1331" s="302"/>
      <c r="X1331" s="302"/>
      <c r="Y1331" s="302"/>
      <c r="Z1331" s="302"/>
      <c r="AA1331" s="302"/>
    </row>
    <row r="1332" spans="1:27" s="281" customFormat="1">
      <c r="A1332" s="461"/>
      <c r="B1332" s="28"/>
      <c r="C1332" s="19"/>
      <c r="D1332" s="292" t="s">
        <v>25891</v>
      </c>
      <c r="E1332" s="13"/>
      <c r="F1332" s="169">
        <v>7</v>
      </c>
      <c r="G1332" s="216" t="s">
        <v>25759</v>
      </c>
      <c r="H1332" s="233"/>
      <c r="I1332" s="217" t="s">
        <v>25759</v>
      </c>
      <c r="J1332" s="216">
        <f>2.6-1.65</f>
        <v>0.95</v>
      </c>
      <c r="K1332" s="217" t="s">
        <v>25759</v>
      </c>
      <c r="L1332" s="216">
        <v>2</v>
      </c>
      <c r="M1332" s="217" t="s">
        <v>44</v>
      </c>
      <c r="N1332" s="443">
        <f t="shared" si="261"/>
        <v>13.3</v>
      </c>
      <c r="O1332" s="302"/>
      <c r="P1332" s="408"/>
      <c r="Q1332" s="409"/>
      <c r="R1332" s="89"/>
      <c r="S1332" s="302"/>
      <c r="T1332" s="302"/>
      <c r="U1332" s="302"/>
      <c r="V1332" s="302"/>
      <c r="W1332" s="302"/>
      <c r="X1332" s="302"/>
      <c r="Y1332" s="302"/>
      <c r="Z1332" s="302"/>
      <c r="AA1332" s="302"/>
    </row>
    <row r="1333" spans="1:27" s="281" customFormat="1">
      <c r="A1333" s="461"/>
      <c r="B1333" s="28"/>
      <c r="C1333" s="19"/>
      <c r="D1333" s="292"/>
      <c r="E1333" s="13"/>
      <c r="F1333" s="169">
        <v>6</v>
      </c>
      <c r="G1333" s="216" t="s">
        <v>25759</v>
      </c>
      <c r="H1333" s="233"/>
      <c r="I1333" s="217" t="s">
        <v>25759</v>
      </c>
      <c r="J1333" s="216">
        <f>2.6-1.65</f>
        <v>0.95</v>
      </c>
      <c r="K1333" s="217" t="s">
        <v>25759</v>
      </c>
      <c r="L1333" s="216">
        <v>2</v>
      </c>
      <c r="M1333" s="217" t="s">
        <v>44</v>
      </c>
      <c r="N1333" s="443">
        <f t="shared" si="261"/>
        <v>11.4</v>
      </c>
      <c r="O1333" s="302"/>
      <c r="P1333" s="408"/>
      <c r="Q1333" s="409"/>
      <c r="R1333" s="89"/>
      <c r="S1333" s="302"/>
      <c r="T1333" s="302"/>
      <c r="U1333" s="302"/>
      <c r="V1333" s="302"/>
      <c r="W1333" s="302"/>
      <c r="X1333" s="302"/>
      <c r="Y1333" s="302"/>
      <c r="Z1333" s="302"/>
      <c r="AA1333" s="302"/>
    </row>
    <row r="1334" spans="1:27" s="281" customFormat="1">
      <c r="A1334" s="461"/>
      <c r="B1334" s="28"/>
      <c r="C1334" s="19"/>
      <c r="D1334" s="283" t="s">
        <v>25852</v>
      </c>
      <c r="E1334" s="19"/>
      <c r="F1334" s="290">
        <v>0.8</v>
      </c>
      <c r="G1334" s="246" t="s">
        <v>25759</v>
      </c>
      <c r="H1334" s="247"/>
      <c r="I1334" s="248" t="s">
        <v>25759</v>
      </c>
      <c r="J1334" s="246">
        <f>2.1-1.65</f>
        <v>0.45</v>
      </c>
      <c r="K1334" s="248" t="s">
        <v>25759</v>
      </c>
      <c r="L1334" s="246">
        <v>-1</v>
      </c>
      <c r="M1334" s="248" t="s">
        <v>44</v>
      </c>
      <c r="N1334" s="449">
        <f t="shared" si="261"/>
        <v>-0.36</v>
      </c>
      <c r="O1334" s="302"/>
      <c r="P1334" s="408"/>
      <c r="Q1334" s="409"/>
      <c r="R1334" s="89"/>
      <c r="S1334" s="302"/>
      <c r="T1334" s="302"/>
      <c r="U1334" s="302"/>
      <c r="V1334" s="302"/>
      <c r="W1334" s="302"/>
      <c r="X1334" s="302"/>
      <c r="Y1334" s="302"/>
      <c r="Z1334" s="302"/>
      <c r="AA1334" s="302"/>
    </row>
    <row r="1335" spans="1:27" s="281" customFormat="1">
      <c r="A1335" s="461"/>
      <c r="B1335" s="28"/>
      <c r="C1335" s="19"/>
      <c r="D1335" s="294" t="s">
        <v>25853</v>
      </c>
      <c r="E1335" s="13"/>
      <c r="F1335" s="290">
        <v>1.9</v>
      </c>
      <c r="G1335" s="246" t="s">
        <v>25759</v>
      </c>
      <c r="H1335" s="247"/>
      <c r="I1335" s="248" t="s">
        <v>25759</v>
      </c>
      <c r="J1335" s="246">
        <f>2.1-1.65</f>
        <v>0.45</v>
      </c>
      <c r="K1335" s="248" t="s">
        <v>25759</v>
      </c>
      <c r="L1335" s="246">
        <v>-2</v>
      </c>
      <c r="M1335" s="248" t="s">
        <v>44</v>
      </c>
      <c r="N1335" s="449">
        <f t="shared" si="261"/>
        <v>-1.71</v>
      </c>
      <c r="O1335" s="302"/>
      <c r="P1335" s="408"/>
      <c r="Q1335" s="409"/>
      <c r="R1335" s="89"/>
      <c r="S1335" s="302"/>
      <c r="T1335" s="302"/>
      <c r="U1335" s="302"/>
      <c r="V1335" s="302"/>
      <c r="W1335" s="302"/>
      <c r="X1335" s="302"/>
      <c r="Y1335" s="302"/>
      <c r="Z1335" s="302"/>
      <c r="AA1335" s="302"/>
    </row>
    <row r="1336" spans="1:27" s="281" customFormat="1">
      <c r="A1336" s="461"/>
      <c r="B1336" s="28"/>
      <c r="C1336" s="19"/>
      <c r="D1336" s="292" t="s">
        <v>25892</v>
      </c>
      <c r="E1336" s="13"/>
      <c r="F1336" s="169">
        <v>6.88</v>
      </c>
      <c r="G1336" s="216" t="s">
        <v>25759</v>
      </c>
      <c r="H1336" s="233"/>
      <c r="I1336" s="217" t="s">
        <v>25759</v>
      </c>
      <c r="J1336" s="216">
        <f>2.6-1.65</f>
        <v>0.95</v>
      </c>
      <c r="K1336" s="217" t="s">
        <v>25759</v>
      </c>
      <c r="L1336" s="216">
        <v>2</v>
      </c>
      <c r="M1336" s="217" t="s">
        <v>44</v>
      </c>
      <c r="N1336" s="443">
        <f t="shared" si="261"/>
        <v>13.07</v>
      </c>
      <c r="O1336" s="302"/>
      <c r="P1336" s="408"/>
      <c r="Q1336" s="409"/>
      <c r="R1336" s="89"/>
      <c r="S1336" s="302"/>
      <c r="T1336" s="302"/>
      <c r="U1336" s="302"/>
      <c r="V1336" s="302"/>
      <c r="W1336" s="302"/>
      <c r="X1336" s="302"/>
      <c r="Y1336" s="302"/>
      <c r="Z1336" s="302"/>
      <c r="AA1336" s="302"/>
    </row>
    <row r="1337" spans="1:27" s="281" customFormat="1">
      <c r="A1337" s="461"/>
      <c r="B1337" s="28"/>
      <c r="C1337" s="19"/>
      <c r="D1337" s="292"/>
      <c r="E1337" s="13"/>
      <c r="F1337" s="169">
        <v>6</v>
      </c>
      <c r="G1337" s="216" t="s">
        <v>25759</v>
      </c>
      <c r="H1337" s="233"/>
      <c r="I1337" s="217" t="s">
        <v>25759</v>
      </c>
      <c r="J1337" s="216">
        <f>2.6-1.65</f>
        <v>0.95</v>
      </c>
      <c r="K1337" s="217" t="s">
        <v>25759</v>
      </c>
      <c r="L1337" s="216">
        <v>2</v>
      </c>
      <c r="M1337" s="217" t="s">
        <v>44</v>
      </c>
      <c r="N1337" s="443">
        <f t="shared" si="261"/>
        <v>11.4</v>
      </c>
      <c r="O1337" s="302"/>
      <c r="P1337" s="408"/>
      <c r="Q1337" s="409"/>
      <c r="R1337" s="89"/>
      <c r="S1337" s="302"/>
      <c r="T1337" s="302"/>
      <c r="U1337" s="302"/>
      <c r="V1337" s="302"/>
      <c r="W1337" s="302"/>
      <c r="X1337" s="302"/>
      <c r="Y1337" s="302"/>
      <c r="Z1337" s="302"/>
      <c r="AA1337" s="302"/>
    </row>
    <row r="1338" spans="1:27" s="281" customFormat="1">
      <c r="A1338" s="461"/>
      <c r="B1338" s="28"/>
      <c r="C1338" s="19"/>
      <c r="D1338" s="283" t="s">
        <v>25852</v>
      </c>
      <c r="E1338" s="19"/>
      <c r="F1338" s="290">
        <v>0.8</v>
      </c>
      <c r="G1338" s="246" t="s">
        <v>25759</v>
      </c>
      <c r="H1338" s="247"/>
      <c r="I1338" s="248" t="s">
        <v>25759</v>
      </c>
      <c r="J1338" s="246">
        <f>2.1-1.65</f>
        <v>0.45</v>
      </c>
      <c r="K1338" s="248" t="s">
        <v>25759</v>
      </c>
      <c r="L1338" s="246">
        <v>-1</v>
      </c>
      <c r="M1338" s="248" t="s">
        <v>44</v>
      </c>
      <c r="N1338" s="449">
        <f t="shared" si="261"/>
        <v>-0.36</v>
      </c>
      <c r="O1338" s="302"/>
      <c r="P1338" s="408"/>
      <c r="Q1338" s="409"/>
      <c r="R1338" s="89"/>
      <c r="S1338" s="302"/>
      <c r="T1338" s="302"/>
      <c r="U1338" s="302"/>
      <c r="V1338" s="302"/>
      <c r="W1338" s="302"/>
      <c r="X1338" s="302"/>
      <c r="Y1338" s="302"/>
      <c r="Z1338" s="302"/>
      <c r="AA1338" s="302"/>
    </row>
    <row r="1339" spans="1:27" s="281" customFormat="1">
      <c r="A1339" s="461"/>
      <c r="B1339" s="28"/>
      <c r="C1339" s="19"/>
      <c r="D1339" s="294" t="s">
        <v>25853</v>
      </c>
      <c r="E1339" s="13"/>
      <c r="F1339" s="290">
        <v>1.9</v>
      </c>
      <c r="G1339" s="246" t="s">
        <v>25759</v>
      </c>
      <c r="H1339" s="247"/>
      <c r="I1339" s="248" t="s">
        <v>25759</v>
      </c>
      <c r="J1339" s="246">
        <f>2.1-1.65</f>
        <v>0.45</v>
      </c>
      <c r="K1339" s="248" t="s">
        <v>25759</v>
      </c>
      <c r="L1339" s="246">
        <v>-2</v>
      </c>
      <c r="M1339" s="248" t="s">
        <v>44</v>
      </c>
      <c r="N1339" s="449">
        <f t="shared" si="261"/>
        <v>-1.71</v>
      </c>
      <c r="O1339" s="302"/>
      <c r="P1339" s="408"/>
      <c r="Q1339" s="409"/>
      <c r="R1339" s="89"/>
      <c r="S1339" s="302"/>
      <c r="T1339" s="302"/>
      <c r="U1339" s="302"/>
      <c r="V1339" s="302"/>
      <c r="W1339" s="302"/>
      <c r="X1339" s="302"/>
      <c r="Y1339" s="302"/>
      <c r="Z1339" s="302"/>
      <c r="AA1339" s="302"/>
    </row>
    <row r="1340" spans="1:27" s="281" customFormat="1">
      <c r="A1340" s="461"/>
      <c r="B1340" s="28"/>
      <c r="C1340" s="19"/>
      <c r="D1340" s="292" t="s">
        <v>25893</v>
      </c>
      <c r="E1340" s="13"/>
      <c r="F1340" s="169">
        <v>6.62</v>
      </c>
      <c r="G1340" s="216" t="s">
        <v>25759</v>
      </c>
      <c r="H1340" s="233"/>
      <c r="I1340" s="217" t="s">
        <v>25759</v>
      </c>
      <c r="J1340" s="216">
        <f>2.6-1.65</f>
        <v>0.95</v>
      </c>
      <c r="K1340" s="217" t="s">
        <v>25759</v>
      </c>
      <c r="L1340" s="216">
        <v>2</v>
      </c>
      <c r="M1340" s="217" t="s">
        <v>44</v>
      </c>
      <c r="N1340" s="443">
        <f t="shared" si="261"/>
        <v>12.57</v>
      </c>
      <c r="O1340" s="302"/>
      <c r="P1340" s="408"/>
      <c r="Q1340" s="409"/>
      <c r="R1340" s="89"/>
      <c r="S1340" s="302"/>
      <c r="T1340" s="302"/>
      <c r="U1340" s="302"/>
      <c r="V1340" s="302"/>
      <c r="W1340" s="302"/>
      <c r="X1340" s="302"/>
      <c r="Y1340" s="302"/>
      <c r="Z1340" s="302"/>
      <c r="AA1340" s="302"/>
    </row>
    <row r="1341" spans="1:27" s="281" customFormat="1">
      <c r="A1341" s="461"/>
      <c r="B1341" s="28"/>
      <c r="C1341" s="19"/>
      <c r="D1341" s="292"/>
      <c r="E1341" s="13"/>
      <c r="F1341" s="169">
        <v>4.3</v>
      </c>
      <c r="G1341" s="216" t="s">
        <v>25759</v>
      </c>
      <c r="H1341" s="233"/>
      <c r="I1341" s="217" t="s">
        <v>25759</v>
      </c>
      <c r="J1341" s="216">
        <f>2.6-1.65</f>
        <v>0.95</v>
      </c>
      <c r="K1341" s="217" t="s">
        <v>25759</v>
      </c>
      <c r="L1341" s="216">
        <v>2</v>
      </c>
      <c r="M1341" s="217" t="s">
        <v>44</v>
      </c>
      <c r="N1341" s="443">
        <f t="shared" si="261"/>
        <v>8.17</v>
      </c>
      <c r="O1341" s="302"/>
      <c r="P1341" s="408"/>
      <c r="Q1341" s="409"/>
      <c r="R1341" s="89"/>
      <c r="S1341" s="302"/>
      <c r="T1341" s="302"/>
      <c r="U1341" s="302"/>
      <c r="V1341" s="302"/>
      <c r="W1341" s="302"/>
      <c r="X1341" s="302"/>
      <c r="Y1341" s="302"/>
      <c r="Z1341" s="302"/>
      <c r="AA1341" s="302"/>
    </row>
    <row r="1342" spans="1:27" s="281" customFormat="1">
      <c r="A1342" s="461"/>
      <c r="B1342" s="28"/>
      <c r="C1342" s="19"/>
      <c r="D1342" s="283" t="s">
        <v>25852</v>
      </c>
      <c r="E1342" s="19"/>
      <c r="F1342" s="290">
        <v>0.8</v>
      </c>
      <c r="G1342" s="246" t="s">
        <v>25759</v>
      </c>
      <c r="H1342" s="247"/>
      <c r="I1342" s="248" t="s">
        <v>25759</v>
      </c>
      <c r="J1342" s="246">
        <f>2.1-1.65</f>
        <v>0.45</v>
      </c>
      <c r="K1342" s="248" t="s">
        <v>25759</v>
      </c>
      <c r="L1342" s="246">
        <v>-1</v>
      </c>
      <c r="M1342" s="248" t="s">
        <v>44</v>
      </c>
      <c r="N1342" s="449">
        <f t="shared" si="261"/>
        <v>-0.36</v>
      </c>
      <c r="O1342" s="302"/>
      <c r="P1342" s="408"/>
      <c r="Q1342" s="409"/>
      <c r="R1342" s="89"/>
      <c r="S1342" s="302"/>
      <c r="T1342" s="302"/>
      <c r="U1342" s="302"/>
      <c r="V1342" s="302"/>
      <c r="W1342" s="302"/>
      <c r="X1342" s="302"/>
      <c r="Y1342" s="302"/>
      <c r="Z1342" s="302"/>
      <c r="AA1342" s="302"/>
    </row>
    <row r="1343" spans="1:27" s="281" customFormat="1">
      <c r="A1343" s="461"/>
      <c r="B1343" s="28"/>
      <c r="C1343" s="19"/>
      <c r="D1343" s="294" t="s">
        <v>25853</v>
      </c>
      <c r="E1343" s="13"/>
      <c r="F1343" s="290">
        <v>0.95</v>
      </c>
      <c r="G1343" s="246" t="s">
        <v>25759</v>
      </c>
      <c r="H1343" s="247"/>
      <c r="I1343" s="248" t="s">
        <v>25759</v>
      </c>
      <c r="J1343" s="246">
        <f>2.1-1.65</f>
        <v>0.45</v>
      </c>
      <c r="K1343" s="248" t="s">
        <v>25759</v>
      </c>
      <c r="L1343" s="246">
        <v>-2</v>
      </c>
      <c r="M1343" s="248" t="s">
        <v>44</v>
      </c>
      <c r="N1343" s="449">
        <f t="shared" si="261"/>
        <v>-0.85</v>
      </c>
      <c r="O1343" s="302"/>
      <c r="P1343" s="408"/>
      <c r="Q1343" s="409"/>
      <c r="R1343" s="89"/>
      <c r="S1343" s="302"/>
      <c r="T1343" s="302"/>
      <c r="U1343" s="302"/>
      <c r="V1343" s="302"/>
      <c r="W1343" s="302"/>
      <c r="X1343" s="302"/>
      <c r="Y1343" s="302"/>
      <c r="Z1343" s="302"/>
      <c r="AA1343" s="302"/>
    </row>
    <row r="1344" spans="1:27" s="281" customFormat="1">
      <c r="A1344" s="461"/>
      <c r="B1344" s="28"/>
      <c r="C1344" s="19"/>
      <c r="D1344" s="292" t="s">
        <v>25838</v>
      </c>
      <c r="E1344" s="13"/>
      <c r="F1344" s="169">
        <v>2.15</v>
      </c>
      <c r="G1344" s="216" t="s">
        <v>25759</v>
      </c>
      <c r="H1344" s="233"/>
      <c r="I1344" s="217" t="s">
        <v>25759</v>
      </c>
      <c r="J1344" s="216">
        <f>2.6-1.65</f>
        <v>0.95</v>
      </c>
      <c r="K1344" s="217" t="s">
        <v>25759</v>
      </c>
      <c r="L1344" s="216">
        <v>2</v>
      </c>
      <c r="M1344" s="217" t="s">
        <v>44</v>
      </c>
      <c r="N1344" s="443">
        <f t="shared" si="261"/>
        <v>4.08</v>
      </c>
      <c r="O1344" s="302"/>
      <c r="P1344" s="408"/>
      <c r="Q1344" s="409"/>
      <c r="R1344" s="89"/>
      <c r="S1344" s="302"/>
      <c r="T1344" s="302"/>
      <c r="U1344" s="302"/>
      <c r="V1344" s="302"/>
      <c r="W1344" s="302"/>
      <c r="X1344" s="302"/>
      <c r="Y1344" s="302"/>
      <c r="Z1344" s="302"/>
      <c r="AA1344" s="302"/>
    </row>
    <row r="1345" spans="1:27" s="281" customFormat="1">
      <c r="A1345" s="461"/>
      <c r="B1345" s="28"/>
      <c r="C1345" s="19"/>
      <c r="D1345" s="292"/>
      <c r="E1345" s="13"/>
      <c r="F1345" s="169">
        <v>1.7</v>
      </c>
      <c r="G1345" s="216" t="s">
        <v>25759</v>
      </c>
      <c r="H1345" s="233"/>
      <c r="I1345" s="217" t="s">
        <v>25759</v>
      </c>
      <c r="J1345" s="216">
        <f>2.6-1.65</f>
        <v>0.95</v>
      </c>
      <c r="K1345" s="217" t="s">
        <v>25759</v>
      </c>
      <c r="L1345" s="216">
        <v>2</v>
      </c>
      <c r="M1345" s="217" t="s">
        <v>44</v>
      </c>
      <c r="N1345" s="443">
        <f t="shared" si="261"/>
        <v>3.23</v>
      </c>
      <c r="O1345" s="302"/>
      <c r="P1345" s="408"/>
      <c r="Q1345" s="409"/>
      <c r="R1345" s="89"/>
      <c r="S1345" s="302"/>
      <c r="T1345" s="302"/>
      <c r="U1345" s="302"/>
      <c r="V1345" s="302"/>
      <c r="W1345" s="302"/>
      <c r="X1345" s="302"/>
      <c r="Y1345" s="302"/>
      <c r="Z1345" s="302"/>
      <c r="AA1345" s="302"/>
    </row>
    <row r="1346" spans="1:27" s="281" customFormat="1">
      <c r="A1346" s="461"/>
      <c r="B1346" s="28"/>
      <c r="C1346" s="19"/>
      <c r="D1346" s="283" t="s">
        <v>25852</v>
      </c>
      <c r="E1346" s="284"/>
      <c r="F1346" s="290">
        <v>0.8</v>
      </c>
      <c r="G1346" s="246" t="s">
        <v>25759</v>
      </c>
      <c r="H1346" s="247"/>
      <c r="I1346" s="248" t="s">
        <v>25759</v>
      </c>
      <c r="J1346" s="246">
        <f>2.1-1.65</f>
        <v>0.45</v>
      </c>
      <c r="K1346" s="248" t="s">
        <v>25759</v>
      </c>
      <c r="L1346" s="246">
        <v>-1</v>
      </c>
      <c r="M1346" s="248" t="s">
        <v>44</v>
      </c>
      <c r="N1346" s="449">
        <f t="shared" si="261"/>
        <v>-0.36</v>
      </c>
      <c r="O1346" s="302"/>
      <c r="P1346" s="408"/>
      <c r="Q1346" s="409"/>
      <c r="R1346" s="89"/>
      <c r="S1346" s="302"/>
      <c r="T1346" s="302"/>
      <c r="U1346" s="302"/>
      <c r="V1346" s="302"/>
      <c r="W1346" s="302"/>
      <c r="X1346" s="302"/>
      <c r="Y1346" s="302"/>
      <c r="Z1346" s="302"/>
      <c r="AA1346" s="302"/>
    </row>
    <row r="1347" spans="1:27" s="281" customFormat="1">
      <c r="A1347" s="461"/>
      <c r="B1347" s="28"/>
      <c r="C1347" s="19"/>
      <c r="D1347" s="294" t="s">
        <v>25851</v>
      </c>
      <c r="E1347" s="265"/>
      <c r="F1347" s="290">
        <v>1.35</v>
      </c>
      <c r="G1347" s="246" t="s">
        <v>25759</v>
      </c>
      <c r="H1347" s="249"/>
      <c r="I1347" s="248" t="s">
        <v>25759</v>
      </c>
      <c r="J1347" s="246">
        <f>2.1-1.65</f>
        <v>0.45</v>
      </c>
      <c r="K1347" s="248" t="s">
        <v>25759</v>
      </c>
      <c r="L1347" s="246">
        <v>-1</v>
      </c>
      <c r="M1347" s="248" t="s">
        <v>44</v>
      </c>
      <c r="N1347" s="449">
        <f t="shared" si="261"/>
        <v>-0.6</v>
      </c>
      <c r="O1347" s="302"/>
      <c r="P1347" s="408"/>
      <c r="Q1347" s="409"/>
      <c r="R1347" s="89"/>
      <c r="S1347" s="302"/>
      <c r="T1347" s="302"/>
      <c r="U1347" s="302"/>
      <c r="V1347" s="302"/>
      <c r="W1347" s="302"/>
      <c r="X1347" s="302"/>
      <c r="Y1347" s="302"/>
      <c r="Z1347" s="302"/>
      <c r="AA1347" s="302"/>
    </row>
    <row r="1348" spans="1:27" s="281" customFormat="1">
      <c r="A1348" s="461"/>
      <c r="B1348" s="28"/>
      <c r="C1348" s="19"/>
      <c r="D1348" s="292" t="s">
        <v>25781</v>
      </c>
      <c r="E1348" s="13"/>
      <c r="F1348" s="169">
        <v>16.88</v>
      </c>
      <c r="G1348" s="216" t="s">
        <v>25759</v>
      </c>
      <c r="H1348" s="233"/>
      <c r="I1348" s="217" t="s">
        <v>25759</v>
      </c>
      <c r="J1348" s="216">
        <f>2.6-1.65</f>
        <v>0.95</v>
      </c>
      <c r="K1348" s="217" t="s">
        <v>25759</v>
      </c>
      <c r="L1348" s="216">
        <v>1</v>
      </c>
      <c r="M1348" s="217" t="s">
        <v>44</v>
      </c>
      <c r="N1348" s="443">
        <f t="shared" si="261"/>
        <v>16.03</v>
      </c>
      <c r="O1348" s="302"/>
      <c r="P1348" s="408"/>
      <c r="Q1348" s="409"/>
      <c r="R1348" s="89"/>
      <c r="S1348" s="302"/>
      <c r="T1348" s="302"/>
      <c r="U1348" s="302"/>
      <c r="V1348" s="302"/>
      <c r="W1348" s="302"/>
      <c r="X1348" s="302"/>
      <c r="Y1348" s="302"/>
      <c r="Z1348" s="302"/>
      <c r="AA1348" s="302"/>
    </row>
    <row r="1349" spans="1:27" s="281" customFormat="1">
      <c r="A1349" s="461"/>
      <c r="B1349" s="28"/>
      <c r="C1349" s="19"/>
      <c r="D1349" s="292"/>
      <c r="E1349" s="13"/>
      <c r="F1349" s="169">
        <v>6.62</v>
      </c>
      <c r="G1349" s="216" t="s">
        <v>25759</v>
      </c>
      <c r="H1349" s="233"/>
      <c r="I1349" s="217" t="s">
        <v>25759</v>
      </c>
      <c r="J1349" s="216">
        <f>2.6-1.65</f>
        <v>0.95</v>
      </c>
      <c r="K1349" s="217" t="s">
        <v>25759</v>
      </c>
      <c r="L1349" s="216">
        <v>1</v>
      </c>
      <c r="M1349" s="217" t="s">
        <v>44</v>
      </c>
      <c r="N1349" s="443">
        <f t="shared" si="261"/>
        <v>6.28</v>
      </c>
      <c r="O1349" s="302"/>
      <c r="P1349" s="408"/>
      <c r="Q1349" s="409"/>
      <c r="R1349" s="89"/>
      <c r="S1349" s="302"/>
      <c r="T1349" s="302"/>
      <c r="U1349" s="302"/>
      <c r="V1349" s="302"/>
      <c r="W1349" s="302"/>
      <c r="X1349" s="302"/>
      <c r="Y1349" s="302"/>
      <c r="Z1349" s="302"/>
      <c r="AA1349" s="302"/>
    </row>
    <row r="1350" spans="1:27" s="281" customFormat="1">
      <c r="A1350" s="461"/>
      <c r="B1350" s="28"/>
      <c r="C1350" s="19"/>
      <c r="D1350" s="292"/>
      <c r="E1350" s="13"/>
      <c r="F1350" s="169">
        <v>1.6</v>
      </c>
      <c r="G1350" s="216" t="s">
        <v>25759</v>
      </c>
      <c r="H1350" s="233"/>
      <c r="I1350" s="217" t="s">
        <v>25759</v>
      </c>
      <c r="J1350" s="216">
        <f>2.6-1.65</f>
        <v>0.95</v>
      </c>
      <c r="K1350" s="217" t="s">
        <v>25759</v>
      </c>
      <c r="L1350" s="216">
        <v>1</v>
      </c>
      <c r="M1350" s="217" t="s">
        <v>44</v>
      </c>
      <c r="N1350" s="443">
        <f t="shared" si="261"/>
        <v>1.52</v>
      </c>
      <c r="O1350" s="302"/>
      <c r="P1350" s="408"/>
      <c r="Q1350" s="409"/>
      <c r="R1350" s="89"/>
      <c r="S1350" s="302"/>
      <c r="T1350" s="302"/>
      <c r="U1350" s="302"/>
      <c r="V1350" s="302"/>
      <c r="W1350" s="302"/>
      <c r="X1350" s="302"/>
      <c r="Y1350" s="302"/>
      <c r="Z1350" s="302"/>
      <c r="AA1350" s="302"/>
    </row>
    <row r="1351" spans="1:27" s="281" customFormat="1">
      <c r="A1351" s="461"/>
      <c r="B1351" s="28"/>
      <c r="C1351" s="19"/>
      <c r="D1351" s="292"/>
      <c r="E1351" s="13"/>
      <c r="F1351" s="169">
        <v>4.62</v>
      </c>
      <c r="G1351" s="216" t="s">
        <v>25759</v>
      </c>
      <c r="H1351" s="233"/>
      <c r="I1351" s="217" t="s">
        <v>25759</v>
      </c>
      <c r="J1351" s="216">
        <f>2.6-1.65</f>
        <v>0.95</v>
      </c>
      <c r="K1351" s="217" t="s">
        <v>25759</v>
      </c>
      <c r="L1351" s="216">
        <v>1</v>
      </c>
      <c r="M1351" s="217" t="s">
        <v>44</v>
      </c>
      <c r="N1351" s="443">
        <f t="shared" si="261"/>
        <v>4.38</v>
      </c>
      <c r="O1351" s="302"/>
      <c r="P1351" s="408"/>
      <c r="Q1351" s="409"/>
      <c r="R1351" s="89"/>
      <c r="S1351" s="302"/>
      <c r="T1351" s="302"/>
      <c r="U1351" s="302"/>
      <c r="V1351" s="302"/>
      <c r="W1351" s="302"/>
      <c r="X1351" s="302"/>
      <c r="Y1351" s="302"/>
      <c r="Z1351" s="302"/>
      <c r="AA1351" s="302"/>
    </row>
    <row r="1352" spans="1:27" s="281" customFormat="1">
      <c r="A1352" s="461"/>
      <c r="B1352" s="28"/>
      <c r="C1352" s="19"/>
      <c r="D1352" s="292"/>
      <c r="E1352" s="13"/>
      <c r="F1352" s="169">
        <v>15.28</v>
      </c>
      <c r="G1352" s="216" t="s">
        <v>25759</v>
      </c>
      <c r="H1352" s="233"/>
      <c r="I1352" s="217" t="s">
        <v>25759</v>
      </c>
      <c r="J1352" s="216">
        <f>2.6-1.65</f>
        <v>0.95</v>
      </c>
      <c r="K1352" s="217" t="s">
        <v>25759</v>
      </c>
      <c r="L1352" s="216">
        <v>1</v>
      </c>
      <c r="M1352" s="217" t="s">
        <v>44</v>
      </c>
      <c r="N1352" s="443">
        <f t="shared" si="261"/>
        <v>14.51</v>
      </c>
      <c r="O1352" s="302"/>
      <c r="P1352" s="408"/>
      <c r="Q1352" s="409"/>
      <c r="R1352" s="89"/>
      <c r="S1352" s="302"/>
      <c r="T1352" s="302"/>
      <c r="U1352" s="302"/>
      <c r="V1352" s="302"/>
      <c r="W1352" s="302"/>
      <c r="X1352" s="302"/>
      <c r="Y1352" s="302"/>
      <c r="Z1352" s="302"/>
      <c r="AA1352" s="302"/>
    </row>
    <row r="1353" spans="1:27" s="281" customFormat="1">
      <c r="A1353" s="461"/>
      <c r="B1353" s="28"/>
      <c r="C1353" s="19"/>
      <c r="D1353" s="283" t="s">
        <v>25852</v>
      </c>
      <c r="E1353" s="265"/>
      <c r="F1353" s="290">
        <v>0.8</v>
      </c>
      <c r="G1353" s="246" t="s">
        <v>25759</v>
      </c>
      <c r="H1353" s="249"/>
      <c r="I1353" s="248" t="s">
        <v>25759</v>
      </c>
      <c r="J1353" s="246">
        <f>2.1-1.65</f>
        <v>0.45</v>
      </c>
      <c r="K1353" s="248" t="s">
        <v>25759</v>
      </c>
      <c r="L1353" s="246">
        <v>-8</v>
      </c>
      <c r="M1353" s="248" t="s">
        <v>44</v>
      </c>
      <c r="N1353" s="449">
        <f t="shared" si="261"/>
        <v>-2.88</v>
      </c>
      <c r="O1353" s="302"/>
      <c r="P1353" s="408"/>
      <c r="Q1353" s="409"/>
      <c r="R1353" s="89"/>
      <c r="S1353" s="302"/>
      <c r="T1353" s="302"/>
      <c r="U1353" s="302"/>
      <c r="V1353" s="302"/>
      <c r="W1353" s="302"/>
      <c r="X1353" s="302"/>
      <c r="Y1353" s="302"/>
      <c r="Z1353" s="302"/>
      <c r="AA1353" s="302"/>
    </row>
    <row r="1354" spans="1:27" s="281" customFormat="1">
      <c r="A1354" s="461"/>
      <c r="B1354" s="28"/>
      <c r="C1354" s="19"/>
      <c r="D1354" s="292"/>
      <c r="E1354" s="13"/>
      <c r="F1354" s="290">
        <v>0.9</v>
      </c>
      <c r="G1354" s="246" t="s">
        <v>25759</v>
      </c>
      <c r="H1354" s="249"/>
      <c r="I1354" s="248" t="s">
        <v>25759</v>
      </c>
      <c r="J1354" s="246">
        <f>2.1-1.65</f>
        <v>0.45</v>
      </c>
      <c r="K1354" s="248" t="s">
        <v>25759</v>
      </c>
      <c r="L1354" s="246">
        <v>-2</v>
      </c>
      <c r="M1354" s="248" t="s">
        <v>44</v>
      </c>
      <c r="N1354" s="449">
        <f t="shared" si="261"/>
        <v>-0.81</v>
      </c>
      <c r="O1354" s="302"/>
      <c r="P1354" s="408"/>
      <c r="Q1354" s="409"/>
      <c r="R1354" s="89"/>
      <c r="S1354" s="302"/>
      <c r="T1354" s="302"/>
      <c r="U1354" s="302"/>
      <c r="V1354" s="302"/>
      <c r="W1354" s="302"/>
      <c r="X1354" s="302"/>
      <c r="Y1354" s="302"/>
      <c r="Z1354" s="302"/>
      <c r="AA1354" s="302"/>
    </row>
    <row r="1355" spans="1:27" s="281" customFormat="1">
      <c r="A1355" s="461"/>
      <c r="B1355" s="28"/>
      <c r="C1355" s="19"/>
      <c r="D1355" s="294" t="s">
        <v>25851</v>
      </c>
      <c r="E1355" s="265"/>
      <c r="F1355" s="290">
        <v>0.7</v>
      </c>
      <c r="G1355" s="246" t="s">
        <v>25759</v>
      </c>
      <c r="H1355" s="249"/>
      <c r="I1355" s="248" t="s">
        <v>25759</v>
      </c>
      <c r="J1355" s="246">
        <f>2.1-1.65</f>
        <v>0.45</v>
      </c>
      <c r="K1355" s="248" t="s">
        <v>25759</v>
      </c>
      <c r="L1355" s="246">
        <v>-2</v>
      </c>
      <c r="M1355" s="248" t="s">
        <v>44</v>
      </c>
      <c r="N1355" s="449">
        <f t="shared" si="261"/>
        <v>-0.63</v>
      </c>
      <c r="O1355" s="302"/>
      <c r="P1355" s="408"/>
      <c r="Q1355" s="409"/>
      <c r="R1355" s="89"/>
      <c r="S1355" s="302"/>
      <c r="T1355" s="302"/>
      <c r="U1355" s="302"/>
      <c r="V1355" s="302"/>
      <c r="W1355" s="302"/>
      <c r="X1355" s="302"/>
      <c r="Y1355" s="302"/>
      <c r="Z1355" s="302"/>
      <c r="AA1355" s="302"/>
    </row>
    <row r="1356" spans="1:27" s="281" customFormat="1">
      <c r="A1356" s="461"/>
      <c r="B1356" s="28"/>
      <c r="C1356" s="19"/>
      <c r="D1356" s="292" t="s">
        <v>25833</v>
      </c>
      <c r="E1356" s="13"/>
      <c r="F1356" s="169">
        <v>3.35</v>
      </c>
      <c r="G1356" s="216" t="s">
        <v>25759</v>
      </c>
      <c r="H1356" s="233"/>
      <c r="I1356" s="217" t="s">
        <v>25759</v>
      </c>
      <c r="J1356" s="216">
        <f>2.6-1.65</f>
        <v>0.95</v>
      </c>
      <c r="K1356" s="217" t="s">
        <v>25759</v>
      </c>
      <c r="L1356" s="216">
        <v>1</v>
      </c>
      <c r="M1356" s="217" t="s">
        <v>44</v>
      </c>
      <c r="N1356" s="443">
        <f t="shared" si="261"/>
        <v>3.18</v>
      </c>
      <c r="O1356" s="302"/>
      <c r="P1356" s="408"/>
      <c r="Q1356" s="409"/>
      <c r="R1356" s="89"/>
      <c r="S1356" s="302"/>
      <c r="T1356" s="302"/>
      <c r="U1356" s="302"/>
      <c r="V1356" s="302"/>
      <c r="W1356" s="302"/>
      <c r="X1356" s="302"/>
      <c r="Y1356" s="302"/>
      <c r="Z1356" s="302"/>
      <c r="AA1356" s="302"/>
    </row>
    <row r="1357" spans="1:27" s="281" customFormat="1">
      <c r="A1357" s="461"/>
      <c r="B1357" s="28"/>
      <c r="C1357" s="19"/>
      <c r="D1357" s="292"/>
      <c r="E1357" s="13"/>
      <c r="F1357" s="169">
        <v>2</v>
      </c>
      <c r="G1357" s="216" t="s">
        <v>25759</v>
      </c>
      <c r="H1357" s="233"/>
      <c r="I1357" s="217" t="s">
        <v>25759</v>
      </c>
      <c r="J1357" s="216">
        <f>2.6-1.65</f>
        <v>0.95</v>
      </c>
      <c r="K1357" s="217" t="s">
        <v>25759</v>
      </c>
      <c r="L1357" s="216">
        <v>1</v>
      </c>
      <c r="M1357" s="217" t="s">
        <v>44</v>
      </c>
      <c r="N1357" s="443">
        <f t="shared" si="261"/>
        <v>1.9</v>
      </c>
      <c r="O1357" s="302"/>
      <c r="P1357" s="408"/>
      <c r="Q1357" s="409"/>
      <c r="R1357" s="89"/>
      <c r="S1357" s="302"/>
      <c r="T1357" s="302"/>
      <c r="U1357" s="302"/>
      <c r="V1357" s="302"/>
      <c r="W1357" s="302"/>
      <c r="X1357" s="302"/>
      <c r="Y1357" s="302"/>
      <c r="Z1357" s="302"/>
      <c r="AA1357" s="302"/>
    </row>
    <row r="1358" spans="1:27" s="281" customFormat="1">
      <c r="A1358" s="461"/>
      <c r="B1358" s="28"/>
      <c r="C1358" s="19"/>
      <c r="D1358" s="292"/>
      <c r="E1358" s="13"/>
      <c r="F1358" s="169">
        <v>2.35</v>
      </c>
      <c r="G1358" s="216" t="s">
        <v>25759</v>
      </c>
      <c r="H1358" s="233"/>
      <c r="I1358" s="217" t="s">
        <v>25759</v>
      </c>
      <c r="J1358" s="216">
        <f>2.6-1.65</f>
        <v>0.95</v>
      </c>
      <c r="K1358" s="217" t="s">
        <v>25759</v>
      </c>
      <c r="L1358" s="216">
        <v>1</v>
      </c>
      <c r="M1358" s="217" t="s">
        <v>44</v>
      </c>
      <c r="N1358" s="443">
        <f t="shared" si="261"/>
        <v>2.23</v>
      </c>
      <c r="O1358" s="302"/>
      <c r="P1358" s="408"/>
      <c r="Q1358" s="409"/>
      <c r="R1358" s="89"/>
      <c r="S1358" s="302"/>
      <c r="T1358" s="302"/>
      <c r="U1358" s="302"/>
      <c r="V1358" s="302"/>
      <c r="W1358" s="302"/>
      <c r="X1358" s="302"/>
      <c r="Y1358" s="302"/>
      <c r="Z1358" s="302"/>
      <c r="AA1358" s="302"/>
    </row>
    <row r="1359" spans="1:27" s="281" customFormat="1">
      <c r="A1359" s="461"/>
      <c r="B1359" s="28"/>
      <c r="C1359" s="19"/>
      <c r="D1359" s="292"/>
      <c r="E1359" s="13"/>
      <c r="F1359" s="169">
        <v>4.62</v>
      </c>
      <c r="G1359" s="216" t="s">
        <v>25759</v>
      </c>
      <c r="H1359" s="233"/>
      <c r="I1359" s="217" t="s">
        <v>25759</v>
      </c>
      <c r="J1359" s="216">
        <f>2.6-1.65</f>
        <v>0.95</v>
      </c>
      <c r="K1359" s="217" t="s">
        <v>25759</v>
      </c>
      <c r="L1359" s="216">
        <v>2</v>
      </c>
      <c r="M1359" s="217" t="s">
        <v>44</v>
      </c>
      <c r="N1359" s="443">
        <f t="shared" si="261"/>
        <v>8.77</v>
      </c>
      <c r="O1359" s="302"/>
      <c r="P1359" s="408"/>
      <c r="Q1359" s="409"/>
      <c r="R1359" s="89"/>
      <c r="S1359" s="302"/>
      <c r="T1359" s="302"/>
      <c r="U1359" s="302"/>
      <c r="V1359" s="302"/>
      <c r="W1359" s="302"/>
      <c r="X1359" s="302"/>
      <c r="Y1359" s="302"/>
      <c r="Z1359" s="302"/>
      <c r="AA1359" s="302"/>
    </row>
    <row r="1360" spans="1:27" s="281" customFormat="1">
      <c r="A1360" s="461"/>
      <c r="B1360" s="28"/>
      <c r="C1360" s="19"/>
      <c r="D1360" s="292"/>
      <c r="E1360" s="13"/>
      <c r="F1360" s="169">
        <v>1</v>
      </c>
      <c r="G1360" s="216" t="s">
        <v>25759</v>
      </c>
      <c r="H1360" s="233"/>
      <c r="I1360" s="217" t="s">
        <v>25759</v>
      </c>
      <c r="J1360" s="216">
        <f>2.6-1.65</f>
        <v>0.95</v>
      </c>
      <c r="K1360" s="217" t="s">
        <v>25759</v>
      </c>
      <c r="L1360" s="216">
        <v>1</v>
      </c>
      <c r="M1360" s="217" t="s">
        <v>44</v>
      </c>
      <c r="N1360" s="443">
        <f t="shared" si="261"/>
        <v>0.95</v>
      </c>
      <c r="O1360" s="302"/>
      <c r="P1360" s="408"/>
      <c r="Q1360" s="409"/>
      <c r="R1360" s="89"/>
      <c r="S1360" s="302"/>
      <c r="T1360" s="302"/>
      <c r="U1360" s="302"/>
      <c r="V1360" s="302"/>
      <c r="W1360" s="302"/>
      <c r="X1360" s="302"/>
      <c r="Y1360" s="302"/>
      <c r="Z1360" s="302"/>
      <c r="AA1360" s="302"/>
    </row>
    <row r="1361" spans="1:27" s="281" customFormat="1">
      <c r="A1361" s="461"/>
      <c r="B1361" s="28"/>
      <c r="C1361" s="19"/>
      <c r="D1361" s="283" t="s">
        <v>25852</v>
      </c>
      <c r="E1361" s="265"/>
      <c r="F1361" s="290">
        <v>0.8</v>
      </c>
      <c r="G1361" s="246" t="s">
        <v>25759</v>
      </c>
      <c r="H1361" s="249"/>
      <c r="I1361" s="248" t="s">
        <v>25759</v>
      </c>
      <c r="J1361" s="246">
        <f t="shared" ref="J1361:J1366" si="262">2.1-1.65</f>
        <v>0.45</v>
      </c>
      <c r="K1361" s="248" t="s">
        <v>25759</v>
      </c>
      <c r="L1361" s="246">
        <v>-2</v>
      </c>
      <c r="M1361" s="248" t="s">
        <v>44</v>
      </c>
      <c r="N1361" s="449">
        <f t="shared" si="261"/>
        <v>-0.72</v>
      </c>
      <c r="O1361" s="302"/>
      <c r="P1361" s="408"/>
      <c r="Q1361" s="409"/>
      <c r="R1361" s="89"/>
      <c r="S1361" s="302"/>
      <c r="T1361" s="302"/>
      <c r="U1361" s="302"/>
      <c r="V1361" s="302"/>
      <c r="W1361" s="302"/>
      <c r="X1361" s="302"/>
      <c r="Y1361" s="302"/>
      <c r="Z1361" s="302"/>
      <c r="AA1361" s="302"/>
    </row>
    <row r="1362" spans="1:27" s="281" customFormat="1">
      <c r="A1362" s="461"/>
      <c r="B1362" s="28"/>
      <c r="C1362" s="19"/>
      <c r="D1362" s="294"/>
      <c r="E1362" s="265"/>
      <c r="F1362" s="290">
        <v>2</v>
      </c>
      <c r="G1362" s="246" t="s">
        <v>25759</v>
      </c>
      <c r="H1362" s="249"/>
      <c r="I1362" s="248" t="s">
        <v>25759</v>
      </c>
      <c r="J1362" s="246">
        <f t="shared" si="262"/>
        <v>0.45</v>
      </c>
      <c r="K1362" s="248" t="s">
        <v>25759</v>
      </c>
      <c r="L1362" s="246">
        <v>-1</v>
      </c>
      <c r="M1362" s="248" t="s">
        <v>44</v>
      </c>
      <c r="N1362" s="449">
        <f t="shared" si="261"/>
        <v>-0.9</v>
      </c>
      <c r="O1362" s="302"/>
      <c r="P1362" s="408"/>
      <c r="Q1362" s="409"/>
      <c r="R1362" s="89"/>
      <c r="S1362" s="302"/>
      <c r="T1362" s="302"/>
      <c r="U1362" s="302"/>
      <c r="V1362" s="302"/>
      <c r="W1362" s="302"/>
      <c r="X1362" s="302"/>
      <c r="Y1362" s="302"/>
      <c r="Z1362" s="302"/>
      <c r="AA1362" s="302"/>
    </row>
    <row r="1363" spans="1:27" s="281" customFormat="1">
      <c r="A1363" s="461"/>
      <c r="B1363" s="28"/>
      <c r="C1363" s="19"/>
      <c r="D1363" s="294"/>
      <c r="E1363" s="265"/>
      <c r="F1363" s="290">
        <v>1</v>
      </c>
      <c r="G1363" s="246" t="s">
        <v>25759</v>
      </c>
      <c r="H1363" s="249"/>
      <c r="I1363" s="248" t="s">
        <v>25759</v>
      </c>
      <c r="J1363" s="246">
        <f t="shared" si="262"/>
        <v>0.45</v>
      </c>
      <c r="K1363" s="248" t="s">
        <v>25759</v>
      </c>
      <c r="L1363" s="246">
        <v>-1</v>
      </c>
      <c r="M1363" s="248" t="s">
        <v>44</v>
      </c>
      <c r="N1363" s="449">
        <f t="shared" si="261"/>
        <v>-0.45</v>
      </c>
      <c r="O1363" s="302"/>
      <c r="P1363" s="408"/>
      <c r="Q1363" s="409"/>
      <c r="R1363" s="89"/>
      <c r="S1363" s="302"/>
      <c r="T1363" s="302"/>
      <c r="U1363" s="302"/>
      <c r="V1363" s="302"/>
      <c r="W1363" s="302"/>
      <c r="X1363" s="302"/>
      <c r="Y1363" s="302"/>
      <c r="Z1363" s="302"/>
      <c r="AA1363" s="302"/>
    </row>
    <row r="1364" spans="1:27" s="281" customFormat="1">
      <c r="A1364" s="461"/>
      <c r="B1364" s="28"/>
      <c r="C1364" s="19"/>
      <c r="D1364" s="294" t="s">
        <v>25851</v>
      </c>
      <c r="E1364" s="265"/>
      <c r="F1364" s="290">
        <v>1.05</v>
      </c>
      <c r="G1364" s="246" t="s">
        <v>25759</v>
      </c>
      <c r="H1364" s="249"/>
      <c r="I1364" s="248" t="s">
        <v>25759</v>
      </c>
      <c r="J1364" s="246">
        <f t="shared" si="262"/>
        <v>0.45</v>
      </c>
      <c r="K1364" s="248" t="s">
        <v>25759</v>
      </c>
      <c r="L1364" s="246">
        <v>-1</v>
      </c>
      <c r="M1364" s="248" t="s">
        <v>44</v>
      </c>
      <c r="N1364" s="449">
        <f t="shared" si="261"/>
        <v>-0.47</v>
      </c>
      <c r="O1364" s="302"/>
      <c r="P1364" s="408"/>
      <c r="Q1364" s="409"/>
      <c r="R1364" s="89"/>
      <c r="S1364" s="302"/>
      <c r="T1364" s="302"/>
      <c r="U1364" s="302"/>
      <c r="V1364" s="302"/>
      <c r="W1364" s="302"/>
      <c r="X1364" s="302"/>
      <c r="Y1364" s="302"/>
      <c r="Z1364" s="302"/>
      <c r="AA1364" s="302"/>
    </row>
    <row r="1365" spans="1:27" s="281" customFormat="1">
      <c r="A1365" s="461"/>
      <c r="B1365" s="28"/>
      <c r="C1365" s="19"/>
      <c r="D1365" s="294"/>
      <c r="E1365" s="265"/>
      <c r="F1365" s="290">
        <v>1.7</v>
      </c>
      <c r="G1365" s="246" t="s">
        <v>25759</v>
      </c>
      <c r="H1365" s="249"/>
      <c r="I1365" s="248" t="s">
        <v>25759</v>
      </c>
      <c r="J1365" s="246">
        <f t="shared" si="262"/>
        <v>0.45</v>
      </c>
      <c r="K1365" s="248" t="s">
        <v>25759</v>
      </c>
      <c r="L1365" s="246">
        <v>-1</v>
      </c>
      <c r="M1365" s="248" t="s">
        <v>44</v>
      </c>
      <c r="N1365" s="449">
        <f t="shared" si="261"/>
        <v>-0.76</v>
      </c>
      <c r="O1365" s="302"/>
      <c r="P1365" s="408"/>
      <c r="Q1365" s="409"/>
      <c r="R1365" s="89"/>
      <c r="S1365" s="302"/>
      <c r="T1365" s="302"/>
      <c r="U1365" s="302"/>
      <c r="V1365" s="302"/>
      <c r="W1365" s="302"/>
      <c r="X1365" s="302"/>
      <c r="Y1365" s="302"/>
      <c r="Z1365" s="302"/>
      <c r="AA1365" s="302"/>
    </row>
    <row r="1366" spans="1:27" s="281" customFormat="1">
      <c r="A1366" s="461"/>
      <c r="B1366" s="28"/>
      <c r="C1366" s="19"/>
      <c r="D1366" s="294" t="s">
        <v>25896</v>
      </c>
      <c r="E1366" s="265"/>
      <c r="F1366" s="290">
        <v>1</v>
      </c>
      <c r="G1366" s="246" t="s">
        <v>25759</v>
      </c>
      <c r="H1366" s="249"/>
      <c r="I1366" s="248" t="s">
        <v>25759</v>
      </c>
      <c r="J1366" s="246">
        <f t="shared" si="262"/>
        <v>0.45</v>
      </c>
      <c r="K1366" s="248" t="s">
        <v>25759</v>
      </c>
      <c r="L1366" s="246">
        <v>-1</v>
      </c>
      <c r="M1366" s="248" t="s">
        <v>44</v>
      </c>
      <c r="N1366" s="449">
        <f t="shared" si="261"/>
        <v>-0.45</v>
      </c>
      <c r="O1366" s="302"/>
      <c r="P1366" s="408"/>
      <c r="Q1366" s="409"/>
      <c r="R1366" s="89"/>
      <c r="S1366" s="302"/>
      <c r="T1366" s="302"/>
      <c r="U1366" s="302"/>
      <c r="V1366" s="302"/>
      <c r="W1366" s="302"/>
      <c r="X1366" s="302"/>
      <c r="Y1366" s="302"/>
      <c r="Z1366" s="302"/>
      <c r="AA1366" s="302"/>
    </row>
    <row r="1367" spans="1:27">
      <c r="A1367" s="446"/>
      <c r="B1367" s="13"/>
      <c r="C1367" s="13"/>
      <c r="D1367" s="218" t="str">
        <f>"Total item "&amp;A1312</f>
        <v>Total item 7.2.3</v>
      </c>
      <c r="E1367" s="13"/>
      <c r="F1367" s="124"/>
      <c r="G1367" s="216"/>
      <c r="H1367" s="231"/>
      <c r="I1367" s="213"/>
      <c r="J1367" s="231"/>
      <c r="K1367" s="213"/>
      <c r="L1367" s="212" t="s">
        <v>23</v>
      </c>
      <c r="M1367" s="213" t="s">
        <v>44</v>
      </c>
      <c r="N1367" s="444">
        <f>+SUM(N1314:N1366)</f>
        <v>173.72</v>
      </c>
    </row>
    <row r="1368" spans="1:27" s="281" customFormat="1" ht="22.5">
      <c r="A1368" s="460" t="s">
        <v>25908</v>
      </c>
      <c r="B1368" s="169" t="s">
        <v>18406</v>
      </c>
      <c r="C1368" s="275">
        <v>96135</v>
      </c>
      <c r="D1368" s="35" t="s">
        <v>13718</v>
      </c>
      <c r="E1368" s="13" t="str">
        <f>+VLOOKUP(D1368,TABELA!$B$1:$D$8000,2,FALSE)</f>
        <v>M2</v>
      </c>
      <c r="F1368" s="33"/>
      <c r="G1368" s="16"/>
      <c r="H1368" s="28"/>
      <c r="I1368" s="16"/>
      <c r="J1368" s="16"/>
      <c r="K1368" s="16"/>
      <c r="L1368" s="16"/>
      <c r="M1368" s="16"/>
      <c r="N1368" s="455"/>
      <c r="O1368" s="303">
        <f>N1404</f>
        <v>156.72</v>
      </c>
      <c r="P1368" s="328">
        <f>+VLOOKUP(D1368,TABELA!$B$1:$D$8000,3,FALSE)</f>
        <v>23.59</v>
      </c>
      <c r="Q1368" s="329">
        <f>+VLOOKUP(D1368,TABELA!$B$1:$F$8000,5,FALSE)</f>
        <v>25.51</v>
      </c>
      <c r="R1368" s="89"/>
      <c r="S1368" s="410">
        <f>TRUNC(P1368*$S$10,2)</f>
        <v>30.3</v>
      </c>
      <c r="T1368" s="410">
        <f>TRUNC(Q1368*$T$10,2)</f>
        <v>31.21</v>
      </c>
      <c r="U1368" s="302"/>
      <c r="V1368" s="410">
        <f>TRUNC(O1368*S1368,2)</f>
        <v>4748.6099999999997</v>
      </c>
      <c r="W1368" s="410">
        <f>TRUNC(O1368*T1368,2)</f>
        <v>4891.2299999999996</v>
      </c>
      <c r="X1368" s="302"/>
      <c r="Y1368" s="302"/>
      <c r="Z1368" s="302"/>
      <c r="AA1368" s="302"/>
    </row>
    <row r="1369" spans="1:27" s="281" customFormat="1">
      <c r="A1369" s="461"/>
      <c r="B1369" s="169"/>
      <c r="C1369" s="169"/>
      <c r="D1369" s="293" t="s">
        <v>25909</v>
      </c>
      <c r="E1369" s="13"/>
      <c r="F1369" s="28"/>
      <c r="G1369" s="16"/>
      <c r="H1369" s="28"/>
      <c r="I1369" s="274"/>
      <c r="J1369" s="16"/>
      <c r="K1369" s="274"/>
      <c r="L1369" s="16"/>
      <c r="M1369" s="274"/>
      <c r="N1369" s="455"/>
      <c r="O1369" s="303"/>
      <c r="P1369" s="328"/>
      <c r="Q1369" s="329"/>
      <c r="R1369" s="89"/>
      <c r="S1369" s="302"/>
      <c r="T1369" s="302"/>
      <c r="U1369" s="302"/>
      <c r="V1369" s="302"/>
      <c r="W1369" s="302"/>
      <c r="X1369" s="302"/>
      <c r="Y1369" s="302"/>
      <c r="Z1369" s="302"/>
      <c r="AA1369" s="302"/>
    </row>
    <row r="1370" spans="1:27" s="281" customFormat="1">
      <c r="A1370" s="461"/>
      <c r="B1370" s="28"/>
      <c r="C1370" s="19"/>
      <c r="D1370" s="292" t="s">
        <v>25839</v>
      </c>
      <c r="E1370" s="13"/>
      <c r="F1370" s="169">
        <v>3.2</v>
      </c>
      <c r="G1370" s="216" t="s">
        <v>25759</v>
      </c>
      <c r="H1370" s="233"/>
      <c r="I1370" s="217" t="s">
        <v>25759</v>
      </c>
      <c r="J1370" s="216">
        <f>1.8-1.65</f>
        <v>0.15</v>
      </c>
      <c r="K1370" s="217" t="s">
        <v>25759</v>
      </c>
      <c r="L1370" s="216">
        <v>1</v>
      </c>
      <c r="M1370" s="217" t="s">
        <v>44</v>
      </c>
      <c r="N1370" s="443">
        <f t="shared" ref="N1370:N1375" si="263">TRUNC((PRODUCT(F1370:L1370)),2)</f>
        <v>0.48</v>
      </c>
      <c r="O1370" s="302"/>
      <c r="P1370" s="408"/>
      <c r="Q1370" s="409"/>
      <c r="R1370" s="89"/>
      <c r="S1370" s="302"/>
      <c r="T1370" s="302"/>
      <c r="U1370" s="302"/>
      <c r="V1370" s="302"/>
      <c r="W1370" s="302"/>
      <c r="X1370" s="302"/>
      <c r="Y1370" s="302"/>
      <c r="Z1370" s="302"/>
      <c r="AA1370" s="302"/>
    </row>
    <row r="1371" spans="1:27" s="281" customFormat="1">
      <c r="A1371" s="461"/>
      <c r="B1371" s="28"/>
      <c r="C1371" s="19"/>
      <c r="D1371" s="292"/>
      <c r="E1371" s="13"/>
      <c r="F1371" s="169">
        <v>4.5599999999999996</v>
      </c>
      <c r="G1371" s="216" t="s">
        <v>25759</v>
      </c>
      <c r="H1371" s="233"/>
      <c r="I1371" s="217" t="s">
        <v>25759</v>
      </c>
      <c r="J1371" s="216">
        <f>1.8-1.65</f>
        <v>0.15</v>
      </c>
      <c r="K1371" s="217" t="s">
        <v>25759</v>
      </c>
      <c r="L1371" s="216">
        <v>1</v>
      </c>
      <c r="M1371" s="217" t="s">
        <v>44</v>
      </c>
      <c r="N1371" s="443">
        <f t="shared" si="263"/>
        <v>0.68</v>
      </c>
      <c r="O1371" s="302"/>
      <c r="P1371" s="408"/>
      <c r="Q1371" s="409"/>
      <c r="R1371" s="89"/>
      <c r="S1371" s="302"/>
      <c r="T1371" s="302"/>
      <c r="U1371" s="302"/>
      <c r="V1371" s="302"/>
      <c r="W1371" s="302"/>
      <c r="X1371" s="302"/>
      <c r="Y1371" s="302"/>
      <c r="Z1371" s="302"/>
      <c r="AA1371" s="302"/>
    </row>
    <row r="1372" spans="1:27" s="281" customFormat="1">
      <c r="A1372" s="461"/>
      <c r="B1372" s="28"/>
      <c r="C1372" s="19"/>
      <c r="D1372" s="292"/>
      <c r="E1372" s="19"/>
      <c r="F1372" s="169">
        <v>3.2</v>
      </c>
      <c r="G1372" s="216" t="s">
        <v>25759</v>
      </c>
      <c r="H1372" s="233"/>
      <c r="I1372" s="217" t="s">
        <v>25759</v>
      </c>
      <c r="J1372" s="216">
        <f>2.6-1.65</f>
        <v>0.95</v>
      </c>
      <c r="K1372" s="217" t="s">
        <v>25759</v>
      </c>
      <c r="L1372" s="216">
        <v>1</v>
      </c>
      <c r="M1372" s="217" t="s">
        <v>44</v>
      </c>
      <c r="N1372" s="443">
        <f t="shared" si="263"/>
        <v>3.04</v>
      </c>
      <c r="O1372" s="302"/>
      <c r="P1372" s="408"/>
      <c r="Q1372" s="409"/>
      <c r="R1372" s="89"/>
      <c r="S1372" s="302"/>
      <c r="T1372" s="302"/>
      <c r="U1372" s="302"/>
      <c r="V1372" s="302"/>
      <c r="W1372" s="302"/>
      <c r="X1372" s="302"/>
      <c r="Y1372" s="302"/>
      <c r="Z1372" s="302"/>
      <c r="AA1372" s="302"/>
    </row>
    <row r="1373" spans="1:27" s="281" customFormat="1">
      <c r="A1373" s="461"/>
      <c r="B1373" s="28"/>
      <c r="C1373" s="19"/>
      <c r="D1373" s="292"/>
      <c r="E1373" s="19"/>
      <c r="F1373" s="169">
        <v>4.5599999999999996</v>
      </c>
      <c r="G1373" s="216" t="s">
        <v>25759</v>
      </c>
      <c r="H1373" s="233"/>
      <c r="I1373" s="217" t="s">
        <v>25759</v>
      </c>
      <c r="J1373" s="216">
        <f>2.6-1.65</f>
        <v>0.95</v>
      </c>
      <c r="K1373" s="217" t="s">
        <v>25759</v>
      </c>
      <c r="L1373" s="216">
        <v>1</v>
      </c>
      <c r="M1373" s="217" t="s">
        <v>44</v>
      </c>
      <c r="N1373" s="443">
        <f t="shared" si="263"/>
        <v>4.33</v>
      </c>
      <c r="O1373" s="302"/>
      <c r="P1373" s="408"/>
      <c r="Q1373" s="409"/>
      <c r="R1373" s="89"/>
      <c r="S1373" s="302"/>
      <c r="T1373" s="302"/>
      <c r="U1373" s="302"/>
      <c r="V1373" s="302"/>
      <c r="W1373" s="302"/>
      <c r="X1373" s="302"/>
      <c r="Y1373" s="302"/>
      <c r="Z1373" s="302"/>
      <c r="AA1373" s="302"/>
    </row>
    <row r="1374" spans="1:27" s="281" customFormat="1">
      <c r="A1374" s="461"/>
      <c r="B1374" s="28"/>
      <c r="C1374" s="19"/>
      <c r="D1374" s="283" t="s">
        <v>25852</v>
      </c>
      <c r="E1374" s="284"/>
      <c r="F1374" s="290">
        <v>0.9</v>
      </c>
      <c r="G1374" s="246" t="s">
        <v>25759</v>
      </c>
      <c r="H1374" s="247"/>
      <c r="I1374" s="248" t="s">
        <v>25759</v>
      </c>
      <c r="J1374" s="246">
        <f>1.8-1.65</f>
        <v>0.15</v>
      </c>
      <c r="K1374" s="248" t="s">
        <v>25759</v>
      </c>
      <c r="L1374" s="246">
        <v>-1</v>
      </c>
      <c r="M1374" s="248" t="s">
        <v>44</v>
      </c>
      <c r="N1374" s="449">
        <f t="shared" si="263"/>
        <v>-0.13</v>
      </c>
      <c r="O1374" s="302"/>
      <c r="P1374" s="408"/>
      <c r="Q1374" s="409"/>
      <c r="R1374" s="89"/>
      <c r="S1374" s="302"/>
      <c r="T1374" s="302"/>
      <c r="U1374" s="302"/>
      <c r="V1374" s="302"/>
      <c r="W1374" s="302"/>
      <c r="X1374" s="302"/>
      <c r="Y1374" s="302"/>
      <c r="Z1374" s="302"/>
      <c r="AA1374" s="302"/>
    </row>
    <row r="1375" spans="1:27" s="281" customFormat="1">
      <c r="A1375" s="461"/>
      <c r="B1375" s="28"/>
      <c r="C1375" s="19"/>
      <c r="D1375" s="294"/>
      <c r="E1375" s="284"/>
      <c r="F1375" s="290">
        <v>0.9</v>
      </c>
      <c r="G1375" s="246" t="s">
        <v>25759</v>
      </c>
      <c r="H1375" s="247"/>
      <c r="I1375" s="248" t="s">
        <v>25759</v>
      </c>
      <c r="J1375" s="246">
        <f>2.1-1.65</f>
        <v>0.45</v>
      </c>
      <c r="K1375" s="248" t="s">
        <v>25759</v>
      </c>
      <c r="L1375" s="246">
        <v>-1</v>
      </c>
      <c r="M1375" s="248" t="s">
        <v>44</v>
      </c>
      <c r="N1375" s="449">
        <f t="shared" si="263"/>
        <v>-0.4</v>
      </c>
      <c r="O1375" s="302"/>
      <c r="P1375" s="408"/>
      <c r="Q1375" s="409"/>
      <c r="R1375" s="89"/>
      <c r="S1375" s="302"/>
      <c r="T1375" s="302"/>
      <c r="U1375" s="302"/>
      <c r="V1375" s="302"/>
      <c r="W1375" s="302"/>
      <c r="X1375" s="302"/>
      <c r="Y1375" s="302"/>
      <c r="Z1375" s="302"/>
      <c r="AA1375" s="302"/>
    </row>
    <row r="1376" spans="1:27" s="281" customFormat="1">
      <c r="A1376" s="452"/>
      <c r="B1376" s="13"/>
      <c r="C1376" s="12"/>
      <c r="D1376" s="293" t="s">
        <v>25898</v>
      </c>
      <c r="E1376" s="13"/>
      <c r="F1376" s="169"/>
      <c r="G1376" s="216"/>
      <c r="H1376" s="233"/>
      <c r="I1376" s="217"/>
      <c r="J1376" s="216"/>
      <c r="K1376" s="217"/>
      <c r="L1376" s="216"/>
      <c r="M1376" s="217"/>
      <c r="N1376" s="443"/>
      <c r="O1376" s="302"/>
      <c r="P1376" s="408"/>
      <c r="Q1376" s="409"/>
      <c r="R1376" s="89"/>
      <c r="S1376" s="302"/>
      <c r="T1376" s="302"/>
      <c r="U1376" s="302"/>
      <c r="V1376" s="302"/>
      <c r="W1376" s="302"/>
      <c r="X1376" s="302"/>
      <c r="Y1376" s="302"/>
      <c r="Z1376" s="302"/>
      <c r="AA1376" s="302"/>
    </row>
    <row r="1377" spans="1:27" s="281" customFormat="1">
      <c r="A1377" s="452"/>
      <c r="B1377" s="13"/>
      <c r="C1377" s="12"/>
      <c r="D1377" s="292" t="s">
        <v>25899</v>
      </c>
      <c r="E1377" s="13"/>
      <c r="F1377" s="169">
        <v>21.48</v>
      </c>
      <c r="G1377" s="216" t="s">
        <v>25759</v>
      </c>
      <c r="H1377" s="233"/>
      <c r="I1377" s="217" t="s">
        <v>25759</v>
      </c>
      <c r="J1377" s="216">
        <v>3.2</v>
      </c>
      <c r="K1377" s="217" t="s">
        <v>25759</v>
      </c>
      <c r="L1377" s="216">
        <v>1</v>
      </c>
      <c r="M1377" s="217" t="s">
        <v>44</v>
      </c>
      <c r="N1377" s="443">
        <f t="shared" ref="N1377:N1403" si="264">TRUNC((PRODUCT(F1377:L1377)),2)</f>
        <v>68.73</v>
      </c>
      <c r="O1377" s="302"/>
      <c r="P1377" s="408"/>
      <c r="Q1377" s="409"/>
      <c r="R1377" s="89"/>
      <c r="S1377" s="302"/>
      <c r="T1377" s="302"/>
      <c r="U1377" s="302"/>
      <c r="V1377" s="302"/>
      <c r="W1377" s="302"/>
      <c r="X1377" s="302"/>
      <c r="Y1377" s="302"/>
      <c r="Z1377" s="302"/>
      <c r="AA1377" s="302"/>
    </row>
    <row r="1378" spans="1:27" s="281" customFormat="1">
      <c r="A1378" s="452"/>
      <c r="B1378" s="13"/>
      <c r="C1378" s="12"/>
      <c r="D1378" s="294" t="s">
        <v>25901</v>
      </c>
      <c r="E1378" s="265"/>
      <c r="F1378" s="290">
        <v>1.9</v>
      </c>
      <c r="G1378" s="246" t="s">
        <v>25759</v>
      </c>
      <c r="H1378" s="249"/>
      <c r="I1378" s="246" t="s">
        <v>25759</v>
      </c>
      <c r="J1378" s="246">
        <v>1</v>
      </c>
      <c r="K1378" s="246" t="s">
        <v>25759</v>
      </c>
      <c r="L1378" s="246">
        <v>-6</v>
      </c>
      <c r="M1378" s="248" t="s">
        <v>44</v>
      </c>
      <c r="N1378" s="449">
        <f t="shared" si="264"/>
        <v>-11.4</v>
      </c>
      <c r="O1378" s="302"/>
      <c r="P1378" s="408"/>
      <c r="Q1378" s="409"/>
      <c r="R1378" s="89"/>
      <c r="S1378" s="302"/>
      <c r="T1378" s="302"/>
      <c r="U1378" s="302"/>
      <c r="V1378" s="302"/>
      <c r="W1378" s="302"/>
      <c r="X1378" s="302"/>
      <c r="Y1378" s="302"/>
      <c r="Z1378" s="302"/>
      <c r="AA1378" s="302"/>
    </row>
    <row r="1379" spans="1:27" s="281" customFormat="1">
      <c r="A1379" s="452"/>
      <c r="B1379" s="13"/>
      <c r="C1379" s="12"/>
      <c r="D1379" s="292" t="s">
        <v>25762</v>
      </c>
      <c r="E1379" s="13"/>
      <c r="F1379" s="169">
        <v>6.15</v>
      </c>
      <c r="G1379" s="216" t="s">
        <v>25759</v>
      </c>
      <c r="H1379" s="233"/>
      <c r="I1379" s="217" t="s">
        <v>25759</v>
      </c>
      <c r="J1379" s="216">
        <f>(4.8+3.2)/2</f>
        <v>4</v>
      </c>
      <c r="K1379" s="217" t="s">
        <v>25759</v>
      </c>
      <c r="L1379" s="216">
        <v>1</v>
      </c>
      <c r="M1379" s="217" t="s">
        <v>44</v>
      </c>
      <c r="N1379" s="443">
        <f t="shared" si="264"/>
        <v>24.6</v>
      </c>
      <c r="O1379" s="302"/>
      <c r="P1379" s="408"/>
      <c r="Q1379" s="409"/>
      <c r="R1379" s="89"/>
      <c r="S1379" s="302"/>
      <c r="T1379" s="302"/>
      <c r="U1379" s="302"/>
      <c r="V1379" s="302"/>
      <c r="W1379" s="302"/>
      <c r="X1379" s="302"/>
      <c r="Y1379" s="302"/>
      <c r="Z1379" s="302"/>
      <c r="AA1379" s="302"/>
    </row>
    <row r="1380" spans="1:27" s="281" customFormat="1">
      <c r="A1380" s="452"/>
      <c r="B1380" s="13"/>
      <c r="C1380" s="12"/>
      <c r="D1380" s="292"/>
      <c r="E1380" s="13"/>
      <c r="F1380" s="169">
        <v>3.5</v>
      </c>
      <c r="G1380" s="216" t="s">
        <v>25759</v>
      </c>
      <c r="H1380" s="233"/>
      <c r="I1380" s="217" t="s">
        <v>25759</v>
      </c>
      <c r="J1380" s="216">
        <v>3.6</v>
      </c>
      <c r="K1380" s="217" t="s">
        <v>25759</v>
      </c>
      <c r="L1380" s="216">
        <v>1</v>
      </c>
      <c r="M1380" s="217" t="s">
        <v>44</v>
      </c>
      <c r="N1380" s="443">
        <f t="shared" si="264"/>
        <v>12.6</v>
      </c>
      <c r="O1380" s="302"/>
      <c r="P1380" s="408"/>
      <c r="Q1380" s="409"/>
      <c r="R1380" s="89"/>
      <c r="S1380" s="302"/>
      <c r="T1380" s="302"/>
      <c r="U1380" s="302"/>
      <c r="V1380" s="302"/>
      <c r="W1380" s="302"/>
      <c r="X1380" s="302"/>
      <c r="Y1380" s="302"/>
      <c r="Z1380" s="302"/>
      <c r="AA1380" s="302"/>
    </row>
    <row r="1381" spans="1:27" s="281" customFormat="1">
      <c r="A1381" s="452"/>
      <c r="B1381" s="13"/>
      <c r="C1381" s="12"/>
      <c r="D1381" s="292"/>
      <c r="E1381" s="13"/>
      <c r="F1381" s="169">
        <v>6.92</v>
      </c>
      <c r="G1381" s="216" t="s">
        <v>25759</v>
      </c>
      <c r="H1381" s="233"/>
      <c r="I1381" s="217" t="s">
        <v>25759</v>
      </c>
      <c r="J1381" s="216">
        <v>3.6</v>
      </c>
      <c r="K1381" s="217" t="s">
        <v>25759</v>
      </c>
      <c r="L1381" s="216">
        <v>1</v>
      </c>
      <c r="M1381" s="217" t="s">
        <v>44</v>
      </c>
      <c r="N1381" s="443">
        <f t="shared" si="264"/>
        <v>24.91</v>
      </c>
      <c r="O1381" s="302"/>
      <c r="P1381" s="408"/>
      <c r="Q1381" s="409"/>
      <c r="R1381" s="89"/>
      <c r="S1381" s="302"/>
      <c r="T1381" s="302"/>
      <c r="U1381" s="302"/>
      <c r="V1381" s="302"/>
      <c r="W1381" s="302"/>
      <c r="X1381" s="302"/>
      <c r="Y1381" s="302"/>
      <c r="Z1381" s="302"/>
      <c r="AA1381" s="302"/>
    </row>
    <row r="1382" spans="1:27" s="281" customFormat="1">
      <c r="A1382" s="452"/>
      <c r="B1382" s="13"/>
      <c r="C1382" s="12"/>
      <c r="D1382" s="294" t="s">
        <v>25902</v>
      </c>
      <c r="E1382" s="265"/>
      <c r="F1382" s="290">
        <v>2</v>
      </c>
      <c r="G1382" s="246" t="s">
        <v>25759</v>
      </c>
      <c r="H1382" s="249"/>
      <c r="I1382" s="246" t="s">
        <v>25759</v>
      </c>
      <c r="J1382" s="246">
        <v>2.1</v>
      </c>
      <c r="K1382" s="246" t="s">
        <v>25759</v>
      </c>
      <c r="L1382" s="246">
        <v>-1</v>
      </c>
      <c r="M1382" s="248" t="s">
        <v>44</v>
      </c>
      <c r="N1382" s="449">
        <f t="shared" si="264"/>
        <v>-4.2</v>
      </c>
      <c r="O1382" s="302"/>
      <c r="P1382" s="408"/>
      <c r="Q1382" s="409"/>
      <c r="R1382" s="89"/>
      <c r="S1382" s="302"/>
      <c r="T1382" s="302"/>
      <c r="U1382" s="302"/>
      <c r="V1382" s="302"/>
      <c r="W1382" s="302"/>
      <c r="X1382" s="302"/>
      <c r="Y1382" s="302"/>
      <c r="Z1382" s="302"/>
      <c r="AA1382" s="302"/>
    </row>
    <row r="1383" spans="1:27" s="281" customFormat="1">
      <c r="A1383" s="452"/>
      <c r="B1383" s="13"/>
      <c r="C1383" s="12"/>
      <c r="D1383" s="294" t="s">
        <v>25851</v>
      </c>
      <c r="E1383" s="13"/>
      <c r="F1383" s="290">
        <v>2.2999999999999998</v>
      </c>
      <c r="G1383" s="246" t="s">
        <v>25759</v>
      </c>
      <c r="H1383" s="249"/>
      <c r="I1383" s="246" t="s">
        <v>25759</v>
      </c>
      <c r="J1383" s="246">
        <v>0.5</v>
      </c>
      <c r="K1383" s="246" t="s">
        <v>25759</v>
      </c>
      <c r="L1383" s="246">
        <v>-1</v>
      </c>
      <c r="M1383" s="248" t="s">
        <v>44</v>
      </c>
      <c r="N1383" s="449">
        <f t="shared" si="264"/>
        <v>-1.1499999999999999</v>
      </c>
      <c r="O1383" s="302"/>
      <c r="P1383" s="408"/>
      <c r="Q1383" s="409"/>
      <c r="R1383" s="89"/>
      <c r="S1383" s="302"/>
      <c r="T1383" s="302"/>
      <c r="U1383" s="302"/>
      <c r="V1383" s="302"/>
      <c r="W1383" s="302"/>
      <c r="X1383" s="302"/>
      <c r="Y1383" s="302"/>
      <c r="Z1383" s="302"/>
      <c r="AA1383" s="302"/>
    </row>
    <row r="1384" spans="1:27" s="281" customFormat="1">
      <c r="A1384" s="452"/>
      <c r="B1384" s="13"/>
      <c r="C1384" s="12"/>
      <c r="D1384" s="292"/>
      <c r="E1384" s="13"/>
      <c r="F1384" s="290">
        <v>1.05</v>
      </c>
      <c r="G1384" s="246" t="s">
        <v>25759</v>
      </c>
      <c r="H1384" s="249"/>
      <c r="I1384" s="246" t="s">
        <v>25759</v>
      </c>
      <c r="J1384" s="246">
        <v>1.9</v>
      </c>
      <c r="K1384" s="246" t="s">
        <v>25759</v>
      </c>
      <c r="L1384" s="246">
        <v>-1</v>
      </c>
      <c r="M1384" s="248" t="s">
        <v>44</v>
      </c>
      <c r="N1384" s="449">
        <f t="shared" si="264"/>
        <v>-1.99</v>
      </c>
      <c r="O1384" s="302"/>
      <c r="P1384" s="408"/>
      <c r="Q1384" s="409"/>
      <c r="R1384" s="89"/>
      <c r="S1384" s="302"/>
      <c r="T1384" s="302"/>
      <c r="U1384" s="302"/>
      <c r="V1384" s="302"/>
      <c r="W1384" s="302"/>
      <c r="X1384" s="302"/>
      <c r="Y1384" s="302"/>
      <c r="Z1384" s="302"/>
      <c r="AA1384" s="302"/>
    </row>
    <row r="1385" spans="1:27" s="281" customFormat="1">
      <c r="A1385" s="452"/>
      <c r="B1385" s="13"/>
      <c r="C1385" s="12"/>
      <c r="D1385" s="292"/>
      <c r="E1385" s="13"/>
      <c r="F1385" s="290">
        <v>1.7</v>
      </c>
      <c r="G1385" s="246" t="s">
        <v>25759</v>
      </c>
      <c r="H1385" s="249"/>
      <c r="I1385" s="246" t="s">
        <v>25759</v>
      </c>
      <c r="J1385" s="246">
        <v>1.9</v>
      </c>
      <c r="K1385" s="246" t="s">
        <v>25759</v>
      </c>
      <c r="L1385" s="246">
        <v>-1</v>
      </c>
      <c r="M1385" s="248" t="s">
        <v>44</v>
      </c>
      <c r="N1385" s="449">
        <f t="shared" si="264"/>
        <v>-3.23</v>
      </c>
      <c r="O1385" s="302"/>
      <c r="P1385" s="408"/>
      <c r="Q1385" s="409"/>
      <c r="R1385" s="89"/>
      <c r="S1385" s="302"/>
      <c r="T1385" s="302"/>
      <c r="U1385" s="302"/>
      <c r="V1385" s="302"/>
      <c r="W1385" s="302"/>
      <c r="X1385" s="302"/>
      <c r="Y1385" s="302"/>
      <c r="Z1385" s="302"/>
      <c r="AA1385" s="302"/>
    </row>
    <row r="1386" spans="1:27" s="281" customFormat="1">
      <c r="A1386" s="452"/>
      <c r="B1386" s="13"/>
      <c r="C1386" s="12"/>
      <c r="D1386" s="292" t="s">
        <v>25801</v>
      </c>
      <c r="E1386" s="13"/>
      <c r="F1386" s="169">
        <v>16.78</v>
      </c>
      <c r="G1386" s="216" t="s">
        <v>25759</v>
      </c>
      <c r="H1386" s="233"/>
      <c r="I1386" s="217" t="s">
        <v>25759</v>
      </c>
      <c r="J1386" s="216">
        <f>2.6-1.65</f>
        <v>0.95</v>
      </c>
      <c r="K1386" s="217" t="s">
        <v>25759</v>
      </c>
      <c r="L1386" s="216">
        <v>1</v>
      </c>
      <c r="M1386" s="217" t="s">
        <v>44</v>
      </c>
      <c r="N1386" s="443">
        <f t="shared" si="264"/>
        <v>15.94</v>
      </c>
      <c r="O1386" s="302"/>
      <c r="P1386" s="408"/>
      <c r="Q1386" s="409"/>
      <c r="R1386" s="89"/>
      <c r="S1386" s="302"/>
      <c r="T1386" s="302"/>
      <c r="U1386" s="302"/>
      <c r="V1386" s="302"/>
      <c r="W1386" s="302"/>
      <c r="X1386" s="302"/>
      <c r="Y1386" s="302"/>
      <c r="Z1386" s="302"/>
      <c r="AA1386" s="302"/>
    </row>
    <row r="1387" spans="1:27" s="281" customFormat="1">
      <c r="A1387" s="452"/>
      <c r="B1387" s="13"/>
      <c r="C1387" s="12"/>
      <c r="D1387" s="283" t="s">
        <v>25852</v>
      </c>
      <c r="E1387" s="265"/>
      <c r="F1387" s="290">
        <v>1</v>
      </c>
      <c r="G1387" s="246" t="s">
        <v>25759</v>
      </c>
      <c r="H1387" s="249"/>
      <c r="I1387" s="248" t="s">
        <v>25759</v>
      </c>
      <c r="J1387" s="246">
        <f t="shared" ref="J1387:J1393" si="265">2.1-1.65</f>
        <v>0.45</v>
      </c>
      <c r="K1387" s="248" t="s">
        <v>25759</v>
      </c>
      <c r="L1387" s="246">
        <v>-1</v>
      </c>
      <c r="M1387" s="248" t="s">
        <v>44</v>
      </c>
      <c r="N1387" s="449">
        <f t="shared" si="264"/>
        <v>-0.45</v>
      </c>
      <c r="O1387" s="302"/>
      <c r="P1387" s="408"/>
      <c r="Q1387" s="409"/>
      <c r="R1387" s="89"/>
      <c r="S1387" s="302"/>
      <c r="T1387" s="302"/>
      <c r="U1387" s="302"/>
      <c r="V1387" s="302"/>
      <c r="W1387" s="302"/>
      <c r="X1387" s="302"/>
      <c r="Y1387" s="302"/>
      <c r="Z1387" s="302"/>
      <c r="AA1387" s="302"/>
    </row>
    <row r="1388" spans="1:27" s="281" customFormat="1">
      <c r="A1388" s="452"/>
      <c r="B1388" s="13"/>
      <c r="C1388" s="12"/>
      <c r="D1388" s="294"/>
      <c r="E1388" s="265"/>
      <c r="F1388" s="290">
        <v>0.8</v>
      </c>
      <c r="G1388" s="246" t="s">
        <v>25759</v>
      </c>
      <c r="H1388" s="249"/>
      <c r="I1388" s="248" t="s">
        <v>25759</v>
      </c>
      <c r="J1388" s="246">
        <f t="shared" si="265"/>
        <v>0.45</v>
      </c>
      <c r="K1388" s="248" t="s">
        <v>25759</v>
      </c>
      <c r="L1388" s="246">
        <v>-1</v>
      </c>
      <c r="M1388" s="248" t="s">
        <v>44</v>
      </c>
      <c r="N1388" s="449">
        <f t="shared" si="264"/>
        <v>-0.36</v>
      </c>
      <c r="O1388" s="302"/>
      <c r="P1388" s="408"/>
      <c r="Q1388" s="409"/>
      <c r="R1388" s="89"/>
      <c r="S1388" s="302"/>
      <c r="T1388" s="302"/>
      <c r="U1388" s="302"/>
      <c r="V1388" s="302"/>
      <c r="W1388" s="302"/>
      <c r="X1388" s="302"/>
      <c r="Y1388" s="302"/>
      <c r="Z1388" s="302"/>
      <c r="AA1388" s="302"/>
    </row>
    <row r="1389" spans="1:27" s="281" customFormat="1">
      <c r="A1389" s="452"/>
      <c r="B1389" s="13"/>
      <c r="C1389" s="12"/>
      <c r="D1389" s="294" t="s">
        <v>25853</v>
      </c>
      <c r="E1389" s="265"/>
      <c r="F1389" s="290">
        <v>1.9</v>
      </c>
      <c r="G1389" s="246" t="s">
        <v>25759</v>
      </c>
      <c r="H1389" s="249"/>
      <c r="I1389" s="248" t="s">
        <v>25759</v>
      </c>
      <c r="J1389" s="246">
        <f t="shared" si="265"/>
        <v>0.45</v>
      </c>
      <c r="K1389" s="248" t="s">
        <v>25759</v>
      </c>
      <c r="L1389" s="246">
        <v>-2</v>
      </c>
      <c r="M1389" s="248" t="s">
        <v>44</v>
      </c>
      <c r="N1389" s="449">
        <f t="shared" si="264"/>
        <v>-1.71</v>
      </c>
      <c r="O1389" s="302"/>
      <c r="P1389" s="408"/>
      <c r="Q1389" s="409"/>
      <c r="R1389" s="89"/>
      <c r="S1389" s="302"/>
      <c r="T1389" s="302"/>
      <c r="U1389" s="302"/>
      <c r="V1389" s="302"/>
      <c r="W1389" s="302"/>
      <c r="X1389" s="302"/>
      <c r="Y1389" s="302"/>
      <c r="Z1389" s="302"/>
      <c r="AA1389" s="302"/>
    </row>
    <row r="1390" spans="1:27" s="281" customFormat="1">
      <c r="A1390" s="452"/>
      <c r="B1390" s="13"/>
      <c r="C1390" s="12"/>
      <c r="D1390" s="294"/>
      <c r="E1390" s="265"/>
      <c r="F1390" s="290">
        <v>0.8</v>
      </c>
      <c r="G1390" s="246" t="s">
        <v>25759</v>
      </c>
      <c r="H1390" s="249"/>
      <c r="I1390" s="248" t="s">
        <v>25759</v>
      </c>
      <c r="J1390" s="246">
        <f t="shared" si="265"/>
        <v>0.45</v>
      </c>
      <c r="K1390" s="248" t="s">
        <v>25759</v>
      </c>
      <c r="L1390" s="246">
        <v>-1</v>
      </c>
      <c r="M1390" s="248" t="s">
        <v>44</v>
      </c>
      <c r="N1390" s="449">
        <f t="shared" si="264"/>
        <v>-0.36</v>
      </c>
      <c r="O1390" s="302"/>
      <c r="P1390" s="408"/>
      <c r="Q1390" s="409"/>
      <c r="R1390" s="89"/>
      <c r="S1390" s="302"/>
      <c r="T1390" s="302"/>
      <c r="U1390" s="302"/>
      <c r="V1390" s="302"/>
      <c r="W1390" s="302"/>
      <c r="X1390" s="302"/>
      <c r="Y1390" s="302"/>
      <c r="Z1390" s="302"/>
      <c r="AA1390" s="302"/>
    </row>
    <row r="1391" spans="1:27" s="281" customFormat="1">
      <c r="A1391" s="452"/>
      <c r="B1391" s="13"/>
      <c r="C1391" s="12"/>
      <c r="D1391" s="294" t="s">
        <v>25851</v>
      </c>
      <c r="E1391" s="265"/>
      <c r="F1391" s="290">
        <v>1.95</v>
      </c>
      <c r="G1391" s="246" t="s">
        <v>25759</v>
      </c>
      <c r="H1391" s="249"/>
      <c r="I1391" s="248" t="s">
        <v>25759</v>
      </c>
      <c r="J1391" s="246">
        <f t="shared" si="265"/>
        <v>0.45</v>
      </c>
      <c r="K1391" s="248" t="s">
        <v>25759</v>
      </c>
      <c r="L1391" s="246">
        <v>-2</v>
      </c>
      <c r="M1391" s="248" t="s">
        <v>44</v>
      </c>
      <c r="N1391" s="449">
        <f t="shared" si="264"/>
        <v>-1.75</v>
      </c>
      <c r="O1391" s="302"/>
      <c r="P1391" s="408"/>
      <c r="Q1391" s="409"/>
      <c r="R1391" s="89"/>
      <c r="S1391" s="302"/>
      <c r="T1391" s="302"/>
      <c r="U1391" s="302"/>
      <c r="V1391" s="302"/>
      <c r="W1391" s="302"/>
      <c r="X1391" s="302"/>
      <c r="Y1391" s="302"/>
      <c r="Z1391" s="302"/>
      <c r="AA1391" s="302"/>
    </row>
    <row r="1392" spans="1:27" s="281" customFormat="1">
      <c r="A1392" s="452"/>
      <c r="B1392" s="13"/>
      <c r="C1392" s="12"/>
      <c r="D1392" s="294"/>
      <c r="E1392" s="265"/>
      <c r="F1392" s="290">
        <v>1.35</v>
      </c>
      <c r="G1392" s="246" t="s">
        <v>25759</v>
      </c>
      <c r="H1392" s="249"/>
      <c r="I1392" s="248" t="s">
        <v>25759</v>
      </c>
      <c r="J1392" s="246">
        <f t="shared" si="265"/>
        <v>0.45</v>
      </c>
      <c r="K1392" s="248" t="s">
        <v>25759</v>
      </c>
      <c r="L1392" s="246">
        <v>-1</v>
      </c>
      <c r="M1392" s="248" t="s">
        <v>44</v>
      </c>
      <c r="N1392" s="449">
        <f t="shared" si="264"/>
        <v>-0.6</v>
      </c>
      <c r="O1392" s="302"/>
      <c r="P1392" s="408"/>
      <c r="Q1392" s="409"/>
      <c r="R1392" s="89"/>
      <c r="S1392" s="302"/>
      <c r="T1392" s="302"/>
      <c r="U1392" s="302"/>
      <c r="V1392" s="302"/>
      <c r="W1392" s="302"/>
      <c r="X1392" s="302"/>
      <c r="Y1392" s="302"/>
      <c r="Z1392" s="302"/>
      <c r="AA1392" s="302"/>
    </row>
    <row r="1393" spans="1:27" s="281" customFormat="1">
      <c r="A1393" s="452"/>
      <c r="B1393" s="13"/>
      <c r="C1393" s="12"/>
      <c r="D1393" s="294"/>
      <c r="E1393" s="265"/>
      <c r="F1393" s="290">
        <v>1.65</v>
      </c>
      <c r="G1393" s="246" t="s">
        <v>25759</v>
      </c>
      <c r="H1393" s="249"/>
      <c r="I1393" s="248" t="s">
        <v>25759</v>
      </c>
      <c r="J1393" s="246">
        <f t="shared" si="265"/>
        <v>0.45</v>
      </c>
      <c r="K1393" s="248" t="s">
        <v>25759</v>
      </c>
      <c r="L1393" s="246">
        <v>-1</v>
      </c>
      <c r="M1393" s="248" t="s">
        <v>44</v>
      </c>
      <c r="N1393" s="449">
        <f t="shared" si="264"/>
        <v>-0.74</v>
      </c>
      <c r="O1393" s="302"/>
      <c r="P1393" s="408"/>
      <c r="Q1393" s="409"/>
      <c r="R1393" s="89"/>
      <c r="S1393" s="302"/>
      <c r="T1393" s="302"/>
      <c r="U1393" s="302"/>
      <c r="V1393" s="302"/>
      <c r="W1393" s="302"/>
      <c r="X1393" s="302"/>
      <c r="Y1393" s="302"/>
      <c r="Z1393" s="302"/>
      <c r="AA1393" s="302"/>
    </row>
    <row r="1394" spans="1:27" s="281" customFormat="1">
      <c r="A1394" s="452"/>
      <c r="B1394" s="13"/>
      <c r="C1394" s="12"/>
      <c r="D1394" s="292" t="s">
        <v>25900</v>
      </c>
      <c r="E1394" s="13"/>
      <c r="F1394" s="169">
        <v>2.2999999999999998</v>
      </c>
      <c r="G1394" s="216" t="s">
        <v>25759</v>
      </c>
      <c r="H1394" s="233"/>
      <c r="I1394" s="217" t="s">
        <v>25759</v>
      </c>
      <c r="J1394" s="216">
        <v>2.5</v>
      </c>
      <c r="K1394" s="217" t="s">
        <v>25759</v>
      </c>
      <c r="L1394" s="216">
        <v>1</v>
      </c>
      <c r="M1394" s="217" t="s">
        <v>44</v>
      </c>
      <c r="N1394" s="443">
        <f t="shared" si="264"/>
        <v>5.75</v>
      </c>
      <c r="O1394" s="302"/>
      <c r="P1394" s="408"/>
      <c r="Q1394" s="409"/>
      <c r="R1394" s="89"/>
      <c r="S1394" s="302"/>
      <c r="T1394" s="302"/>
      <c r="U1394" s="302"/>
      <c r="V1394" s="302"/>
      <c r="W1394" s="302"/>
      <c r="X1394" s="302"/>
      <c r="Y1394" s="302"/>
      <c r="Z1394" s="302"/>
      <c r="AA1394" s="302"/>
    </row>
    <row r="1395" spans="1:27" s="281" customFormat="1">
      <c r="A1395" s="452"/>
      <c r="B1395" s="13"/>
      <c r="C1395" s="12"/>
      <c r="D1395" s="292"/>
      <c r="E1395" s="13"/>
      <c r="F1395" s="169">
        <v>1.85</v>
      </c>
      <c r="G1395" s="216" t="s">
        <v>25759</v>
      </c>
      <c r="H1395" s="233"/>
      <c r="I1395" s="217" t="s">
        <v>25759</v>
      </c>
      <c r="J1395" s="216">
        <v>2.5</v>
      </c>
      <c r="K1395" s="217" t="s">
        <v>25759</v>
      </c>
      <c r="L1395" s="216">
        <v>1</v>
      </c>
      <c r="M1395" s="217" t="s">
        <v>44</v>
      </c>
      <c r="N1395" s="443">
        <f t="shared" si="264"/>
        <v>4.62</v>
      </c>
      <c r="O1395" s="302"/>
      <c r="P1395" s="408"/>
      <c r="Q1395" s="409"/>
      <c r="R1395" s="89"/>
      <c r="S1395" s="302"/>
      <c r="T1395" s="302"/>
      <c r="U1395" s="302"/>
      <c r="V1395" s="302"/>
      <c r="W1395" s="302"/>
      <c r="X1395" s="302"/>
      <c r="Y1395" s="302"/>
      <c r="Z1395" s="302"/>
      <c r="AA1395" s="302"/>
    </row>
    <row r="1396" spans="1:27" s="281" customFormat="1">
      <c r="A1396" s="452"/>
      <c r="B1396" s="13"/>
      <c r="C1396" s="12"/>
      <c r="D1396" s="283" t="s">
        <v>25852</v>
      </c>
      <c r="E1396" s="265"/>
      <c r="F1396" s="290">
        <v>0.8</v>
      </c>
      <c r="G1396" s="246" t="s">
        <v>25759</v>
      </c>
      <c r="H1396" s="249"/>
      <c r="I1396" s="248" t="s">
        <v>25759</v>
      </c>
      <c r="J1396" s="246">
        <v>2.1</v>
      </c>
      <c r="K1396" s="248" t="s">
        <v>25759</v>
      </c>
      <c r="L1396" s="246">
        <v>-1</v>
      </c>
      <c r="M1396" s="248" t="s">
        <v>44</v>
      </c>
      <c r="N1396" s="449">
        <f t="shared" si="264"/>
        <v>-1.68</v>
      </c>
      <c r="O1396" s="302"/>
      <c r="P1396" s="408"/>
      <c r="Q1396" s="409"/>
      <c r="R1396" s="89"/>
      <c r="S1396" s="302"/>
      <c r="T1396" s="302"/>
      <c r="U1396" s="302"/>
      <c r="V1396" s="302"/>
      <c r="W1396" s="302"/>
      <c r="X1396" s="302"/>
      <c r="Y1396" s="302"/>
      <c r="Z1396" s="302"/>
      <c r="AA1396" s="302"/>
    </row>
    <row r="1397" spans="1:27" s="281" customFormat="1">
      <c r="A1397" s="452"/>
      <c r="B1397" s="13"/>
      <c r="C1397" s="12"/>
      <c r="D1397" s="294" t="s">
        <v>25851</v>
      </c>
      <c r="E1397" s="265"/>
      <c r="F1397" s="290">
        <v>1.35</v>
      </c>
      <c r="G1397" s="246" t="s">
        <v>25759</v>
      </c>
      <c r="H1397" s="249"/>
      <c r="I1397" s="248" t="s">
        <v>25759</v>
      </c>
      <c r="J1397" s="246">
        <v>0.5</v>
      </c>
      <c r="K1397" s="248" t="s">
        <v>25759</v>
      </c>
      <c r="L1397" s="246">
        <v>-1</v>
      </c>
      <c r="M1397" s="248" t="s">
        <v>44</v>
      </c>
      <c r="N1397" s="449">
        <f t="shared" si="264"/>
        <v>-0.67</v>
      </c>
      <c r="O1397" s="302"/>
      <c r="P1397" s="408"/>
      <c r="Q1397" s="409"/>
      <c r="R1397" s="89"/>
      <c r="S1397" s="302"/>
      <c r="T1397" s="302"/>
      <c r="U1397" s="302"/>
      <c r="V1397" s="302"/>
      <c r="W1397" s="302"/>
      <c r="X1397" s="302"/>
      <c r="Y1397" s="302"/>
      <c r="Z1397" s="302"/>
      <c r="AA1397" s="302"/>
    </row>
    <row r="1398" spans="1:27" s="281" customFormat="1">
      <c r="A1398" s="452"/>
      <c r="B1398" s="13"/>
      <c r="C1398" s="12"/>
      <c r="D1398" s="292" t="s">
        <v>25903</v>
      </c>
      <c r="E1398" s="13"/>
      <c r="F1398" s="169">
        <v>4.8600000000000003</v>
      </c>
      <c r="G1398" s="216" t="s">
        <v>25759</v>
      </c>
      <c r="H1398" s="233"/>
      <c r="I1398" s="217" t="s">
        <v>25759</v>
      </c>
      <c r="J1398" s="216">
        <v>1.8</v>
      </c>
      <c r="K1398" s="217" t="s">
        <v>25759</v>
      </c>
      <c r="L1398" s="216">
        <v>1</v>
      </c>
      <c r="M1398" s="217" t="s">
        <v>44</v>
      </c>
      <c r="N1398" s="443">
        <f t="shared" si="264"/>
        <v>8.74</v>
      </c>
      <c r="O1398" s="302"/>
      <c r="P1398" s="408"/>
      <c r="Q1398" s="409"/>
      <c r="R1398" s="89"/>
      <c r="S1398" s="302"/>
      <c r="T1398" s="302"/>
      <c r="U1398" s="302"/>
      <c r="V1398" s="302"/>
      <c r="W1398" s="302"/>
      <c r="X1398" s="302"/>
      <c r="Y1398" s="302"/>
      <c r="Z1398" s="302"/>
      <c r="AA1398" s="302"/>
    </row>
    <row r="1399" spans="1:27" s="281" customFormat="1">
      <c r="A1399" s="452"/>
      <c r="B1399" s="13"/>
      <c r="C1399" s="12"/>
      <c r="D1399" s="292"/>
      <c r="E1399" s="13"/>
      <c r="F1399" s="169">
        <v>3.35</v>
      </c>
      <c r="G1399" s="216" t="s">
        <v>25759</v>
      </c>
      <c r="H1399" s="233"/>
      <c r="I1399" s="217" t="s">
        <v>25759</v>
      </c>
      <c r="J1399" s="216">
        <v>1.8</v>
      </c>
      <c r="K1399" s="217" t="s">
        <v>25759</v>
      </c>
      <c r="L1399" s="216">
        <v>1</v>
      </c>
      <c r="M1399" s="217" t="s">
        <v>44</v>
      </c>
      <c r="N1399" s="443">
        <f t="shared" si="264"/>
        <v>6.03</v>
      </c>
      <c r="O1399" s="302"/>
      <c r="P1399" s="408"/>
      <c r="Q1399" s="409"/>
      <c r="R1399" s="89"/>
      <c r="S1399" s="302"/>
      <c r="T1399" s="302"/>
      <c r="U1399" s="302"/>
      <c r="V1399" s="302"/>
      <c r="W1399" s="302"/>
      <c r="X1399" s="302"/>
      <c r="Y1399" s="302"/>
      <c r="Z1399" s="302"/>
      <c r="AA1399" s="302"/>
    </row>
    <row r="1400" spans="1:27" s="281" customFormat="1">
      <c r="A1400" s="452"/>
      <c r="B1400" s="13"/>
      <c r="C1400" s="12"/>
      <c r="D1400" s="292" t="s">
        <v>25935</v>
      </c>
      <c r="E1400" s="13"/>
      <c r="F1400" s="169">
        <v>1.34</v>
      </c>
      <c r="G1400" s="216" t="s">
        <v>25759</v>
      </c>
      <c r="H1400" s="233"/>
      <c r="I1400" s="217" t="s">
        <v>25759</v>
      </c>
      <c r="J1400" s="216">
        <v>2.5</v>
      </c>
      <c r="K1400" s="217" t="s">
        <v>25759</v>
      </c>
      <c r="L1400" s="216">
        <v>1</v>
      </c>
      <c r="M1400" s="217" t="s">
        <v>44</v>
      </c>
      <c r="N1400" s="443">
        <f t="shared" si="264"/>
        <v>3.35</v>
      </c>
      <c r="O1400" s="302"/>
      <c r="P1400" s="408"/>
      <c r="Q1400" s="409"/>
      <c r="R1400" s="89"/>
      <c r="S1400" s="302"/>
      <c r="T1400" s="302"/>
      <c r="U1400" s="302"/>
      <c r="V1400" s="302"/>
      <c r="W1400" s="302"/>
      <c r="X1400" s="302"/>
      <c r="Y1400" s="302"/>
      <c r="Z1400" s="302"/>
      <c r="AA1400" s="302"/>
    </row>
    <row r="1401" spans="1:27" s="281" customFormat="1">
      <c r="A1401" s="452"/>
      <c r="B1401" s="13"/>
      <c r="C1401" s="12"/>
      <c r="D1401" s="292"/>
      <c r="E1401" s="13"/>
      <c r="F1401" s="169">
        <v>2.5499999999999998</v>
      </c>
      <c r="G1401" s="216" t="s">
        <v>25759</v>
      </c>
      <c r="H1401" s="233"/>
      <c r="I1401" s="217" t="s">
        <v>25759</v>
      </c>
      <c r="J1401" s="216">
        <v>2.5</v>
      </c>
      <c r="K1401" s="217" t="s">
        <v>25759</v>
      </c>
      <c r="L1401" s="216">
        <v>1</v>
      </c>
      <c r="M1401" s="217" t="s">
        <v>44</v>
      </c>
      <c r="N1401" s="443">
        <f t="shared" si="264"/>
        <v>6.37</v>
      </c>
      <c r="O1401" s="302"/>
      <c r="P1401" s="408"/>
      <c r="Q1401" s="409"/>
      <c r="R1401" s="89"/>
      <c r="S1401" s="302"/>
      <c r="T1401" s="302"/>
      <c r="U1401" s="302"/>
      <c r="V1401" s="302"/>
      <c r="W1401" s="302"/>
      <c r="X1401" s="302"/>
      <c r="Y1401" s="302"/>
      <c r="Z1401" s="302"/>
      <c r="AA1401" s="302"/>
    </row>
    <row r="1402" spans="1:27" s="281" customFormat="1">
      <c r="A1402" s="452"/>
      <c r="B1402" s="13"/>
      <c r="C1402" s="12"/>
      <c r="D1402" s="283" t="s">
        <v>25852</v>
      </c>
      <c r="E1402" s="265"/>
      <c r="F1402" s="290">
        <v>0.8</v>
      </c>
      <c r="G1402" s="246" t="s">
        <v>25759</v>
      </c>
      <c r="H1402" s="249"/>
      <c r="I1402" s="248" t="s">
        <v>25759</v>
      </c>
      <c r="J1402" s="246">
        <v>2.1</v>
      </c>
      <c r="K1402" s="248" t="s">
        <v>25759</v>
      </c>
      <c r="L1402" s="246">
        <v>-1</v>
      </c>
      <c r="M1402" s="248" t="s">
        <v>44</v>
      </c>
      <c r="N1402" s="449">
        <f t="shared" si="264"/>
        <v>-1.68</v>
      </c>
      <c r="O1402" s="302"/>
      <c r="P1402" s="408"/>
      <c r="Q1402" s="409"/>
      <c r="R1402" s="89"/>
      <c r="S1402" s="302"/>
      <c r="T1402" s="302"/>
      <c r="U1402" s="302"/>
      <c r="V1402" s="302"/>
      <c r="W1402" s="302"/>
      <c r="X1402" s="302"/>
      <c r="Y1402" s="302"/>
      <c r="Z1402" s="302"/>
      <c r="AA1402" s="302"/>
    </row>
    <row r="1403" spans="1:27" s="281" customFormat="1">
      <c r="A1403" s="452"/>
      <c r="B1403" s="13"/>
      <c r="C1403" s="12"/>
      <c r="D1403" s="294" t="s">
        <v>25853</v>
      </c>
      <c r="E1403" s="13"/>
      <c r="F1403" s="290">
        <v>0.95</v>
      </c>
      <c r="G1403" s="246" t="s">
        <v>25759</v>
      </c>
      <c r="H1403" s="249"/>
      <c r="I1403" s="248" t="s">
        <v>25759</v>
      </c>
      <c r="J1403" s="246">
        <v>1</v>
      </c>
      <c r="K1403" s="248" t="s">
        <v>25759</v>
      </c>
      <c r="L1403" s="246">
        <v>-1</v>
      </c>
      <c r="M1403" s="248" t="s">
        <v>44</v>
      </c>
      <c r="N1403" s="449">
        <f t="shared" si="264"/>
        <v>-0.95</v>
      </c>
      <c r="O1403" s="302"/>
      <c r="P1403" s="408"/>
      <c r="Q1403" s="409"/>
      <c r="R1403" s="89"/>
      <c r="S1403" s="302"/>
      <c r="T1403" s="302"/>
      <c r="U1403" s="302"/>
      <c r="V1403" s="302"/>
      <c r="W1403" s="302"/>
      <c r="X1403" s="302"/>
      <c r="Y1403" s="302"/>
      <c r="Z1403" s="302"/>
      <c r="AA1403" s="302"/>
    </row>
    <row r="1404" spans="1:27" s="281" customFormat="1">
      <c r="A1404" s="452"/>
      <c r="B1404" s="13"/>
      <c r="C1404" s="13"/>
      <c r="D1404" s="218" t="str">
        <f>"Total item "&amp;A1368</f>
        <v>Total item 7.2.4</v>
      </c>
      <c r="E1404" s="13"/>
      <c r="F1404" s="124"/>
      <c r="G1404" s="216"/>
      <c r="H1404" s="231"/>
      <c r="I1404" s="213"/>
      <c r="J1404" s="231"/>
      <c r="K1404" s="213"/>
      <c r="L1404" s="212" t="s">
        <v>23</v>
      </c>
      <c r="M1404" s="213" t="s">
        <v>44</v>
      </c>
      <c r="N1404" s="444">
        <f>+SUM(N1370:N1403)</f>
        <v>156.72</v>
      </c>
      <c r="O1404" s="302"/>
      <c r="P1404" s="408"/>
      <c r="Q1404" s="409"/>
      <c r="R1404" s="89"/>
      <c r="S1404" s="302"/>
      <c r="T1404" s="302"/>
      <c r="U1404" s="302"/>
      <c r="V1404" s="302"/>
      <c r="W1404" s="302"/>
      <c r="X1404" s="302"/>
      <c r="Y1404" s="302"/>
      <c r="Z1404" s="302"/>
      <c r="AA1404" s="302"/>
    </row>
    <row r="1405" spans="1:27" s="281" customFormat="1" ht="22.5">
      <c r="A1405" s="460" t="s">
        <v>25910</v>
      </c>
      <c r="B1405" s="169" t="s">
        <v>18406</v>
      </c>
      <c r="C1405" s="275">
        <v>95305</v>
      </c>
      <c r="D1405" s="35" t="s">
        <v>13680</v>
      </c>
      <c r="E1405" s="13" t="str">
        <f>+VLOOKUP(D1405,TABELA!$B$1:$D$8000,2,FALSE)</f>
        <v>M2</v>
      </c>
      <c r="F1405" s="33"/>
      <c r="G1405" s="16"/>
      <c r="H1405" s="28"/>
      <c r="I1405" s="16"/>
      <c r="J1405" s="16"/>
      <c r="K1405" s="16"/>
      <c r="L1405" s="16"/>
      <c r="M1405" s="16"/>
      <c r="N1405" s="455"/>
      <c r="O1405" s="303">
        <f>N1409</f>
        <v>155.02000000000001</v>
      </c>
      <c r="P1405" s="328">
        <f>+VLOOKUP(D1405,TABELA!$B$1:$D$8000,3,FALSE)</f>
        <v>12.49</v>
      </c>
      <c r="Q1405" s="329">
        <f>+VLOOKUP(D1405,TABELA!$B$1:$F$8000,5,FALSE)</f>
        <v>13.03</v>
      </c>
      <c r="R1405" s="89"/>
      <c r="S1405" s="410">
        <f>TRUNC(P1405*$S$10,2)</f>
        <v>16.04</v>
      </c>
      <c r="T1405" s="410">
        <f>TRUNC(Q1405*$T$10,2)</f>
        <v>15.94</v>
      </c>
      <c r="U1405" s="302"/>
      <c r="V1405" s="410">
        <f>TRUNC(O1405*S1405,2)</f>
        <v>2486.52</v>
      </c>
      <c r="W1405" s="410">
        <f>TRUNC(O1405*T1405,2)</f>
        <v>2471.0100000000002</v>
      </c>
      <c r="X1405" s="302"/>
      <c r="Y1405" s="302"/>
      <c r="Z1405" s="302"/>
      <c r="AA1405" s="302"/>
    </row>
    <row r="1406" spans="1:27" s="281" customFormat="1">
      <c r="A1406" s="461"/>
      <c r="B1406" s="169"/>
      <c r="C1406" s="19"/>
      <c r="D1406" s="293" t="s">
        <v>25865</v>
      </c>
      <c r="E1406" s="13"/>
      <c r="F1406" s="28"/>
      <c r="G1406" s="16"/>
      <c r="H1406" s="28"/>
      <c r="I1406" s="274"/>
      <c r="J1406" s="16"/>
      <c r="K1406" s="274"/>
      <c r="L1406" s="16"/>
      <c r="M1406" s="274"/>
      <c r="N1406" s="455"/>
      <c r="O1406" s="303"/>
      <c r="P1406" s="328"/>
      <c r="Q1406" s="329"/>
      <c r="R1406" s="89"/>
      <c r="S1406" s="302"/>
      <c r="T1406" s="302"/>
      <c r="U1406" s="302"/>
      <c r="V1406" s="302"/>
      <c r="W1406" s="302"/>
      <c r="X1406" s="302"/>
      <c r="Y1406" s="302"/>
      <c r="Z1406" s="302"/>
      <c r="AA1406" s="302"/>
    </row>
    <row r="1407" spans="1:27" s="281" customFormat="1">
      <c r="A1407" s="461"/>
      <c r="B1407" s="28"/>
      <c r="C1407" s="19"/>
      <c r="D1407" s="292" t="s">
        <v>25793</v>
      </c>
      <c r="E1407" s="13"/>
      <c r="F1407" s="169">
        <v>20.53</v>
      </c>
      <c r="G1407" s="216" t="s">
        <v>25759</v>
      </c>
      <c r="H1407" s="233"/>
      <c r="I1407" s="217" t="s">
        <v>25759</v>
      </c>
      <c r="J1407" s="216">
        <v>2.5</v>
      </c>
      <c r="K1407" s="217" t="s">
        <v>25759</v>
      </c>
      <c r="L1407" s="216">
        <v>1</v>
      </c>
      <c r="M1407" s="217" t="s">
        <v>44</v>
      </c>
      <c r="N1407" s="443">
        <f>TRUNC((PRODUCT(F1407:L1407)),2)</f>
        <v>51.32</v>
      </c>
      <c r="O1407" s="302"/>
      <c r="P1407" s="408"/>
      <c r="Q1407" s="409"/>
      <c r="R1407" s="89"/>
      <c r="S1407" s="302"/>
      <c r="T1407" s="302"/>
      <c r="U1407" s="302"/>
      <c r="V1407" s="302"/>
      <c r="W1407" s="302"/>
      <c r="X1407" s="302"/>
      <c r="Y1407" s="302"/>
      <c r="Z1407" s="302"/>
      <c r="AA1407" s="302"/>
    </row>
    <row r="1408" spans="1:27" s="281" customFormat="1">
      <c r="A1408" s="461"/>
      <c r="B1408" s="28"/>
      <c r="C1408" s="19"/>
      <c r="D1408" s="292" t="s">
        <v>25936</v>
      </c>
      <c r="E1408" s="13"/>
      <c r="F1408" s="169">
        <v>41.48</v>
      </c>
      <c r="G1408" s="216" t="s">
        <v>25759</v>
      </c>
      <c r="H1408" s="233"/>
      <c r="I1408" s="217" t="s">
        <v>25759</v>
      </c>
      <c r="J1408" s="216">
        <v>2.5</v>
      </c>
      <c r="K1408" s="217" t="s">
        <v>25759</v>
      </c>
      <c r="L1408" s="216">
        <v>1</v>
      </c>
      <c r="M1408" s="217" t="s">
        <v>44</v>
      </c>
      <c r="N1408" s="443">
        <f t="shared" ref="N1408" si="266">TRUNC((PRODUCT(F1408:L1408)),2)</f>
        <v>103.7</v>
      </c>
      <c r="O1408" s="302"/>
      <c r="P1408" s="408"/>
      <c r="Q1408" s="409"/>
      <c r="R1408" s="89"/>
      <c r="S1408" s="302"/>
      <c r="T1408" s="302"/>
      <c r="U1408" s="302"/>
      <c r="V1408" s="302"/>
      <c r="W1408" s="302"/>
      <c r="X1408" s="302"/>
      <c r="Y1408" s="302"/>
      <c r="Z1408" s="302"/>
      <c r="AA1408" s="302"/>
    </row>
    <row r="1409" spans="1:27" s="281" customFormat="1">
      <c r="A1409" s="452"/>
      <c r="B1409" s="13"/>
      <c r="C1409" s="13"/>
      <c r="D1409" s="218" t="str">
        <f>"Total item "&amp;A1405</f>
        <v>Total item 7.2.5</v>
      </c>
      <c r="E1409" s="13"/>
      <c r="F1409" s="124"/>
      <c r="G1409" s="216"/>
      <c r="H1409" s="231"/>
      <c r="I1409" s="213"/>
      <c r="J1409" s="231"/>
      <c r="K1409" s="213"/>
      <c r="L1409" s="212" t="s">
        <v>23</v>
      </c>
      <c r="M1409" s="213" t="s">
        <v>44</v>
      </c>
      <c r="N1409" s="444">
        <f>+SUM(N1407:N1408)</f>
        <v>155.02000000000001</v>
      </c>
      <c r="O1409" s="302"/>
      <c r="P1409" s="408"/>
      <c r="Q1409" s="409"/>
      <c r="R1409" s="89"/>
      <c r="S1409" s="302"/>
      <c r="T1409" s="302"/>
      <c r="U1409" s="302"/>
      <c r="V1409" s="302"/>
      <c r="W1409" s="302"/>
      <c r="X1409" s="302"/>
      <c r="Y1409" s="302"/>
      <c r="Z1409" s="302"/>
      <c r="AA1409" s="302"/>
    </row>
    <row r="1410" spans="1:27">
      <c r="A1410" s="459" t="s">
        <v>18254</v>
      </c>
      <c r="B1410" s="27"/>
      <c r="C1410" s="26"/>
      <c r="D1410" s="34" t="s">
        <v>18257</v>
      </c>
      <c r="E1410" s="27"/>
      <c r="F1410" s="234"/>
      <c r="G1410" s="234"/>
      <c r="H1410" s="235"/>
      <c r="I1410" s="234"/>
      <c r="J1410" s="234"/>
      <c r="K1410" s="234"/>
      <c r="L1410" s="234"/>
      <c r="M1410" s="234"/>
      <c r="N1410" s="458"/>
    </row>
    <row r="1411" spans="1:27">
      <c r="A1411" s="438" t="s">
        <v>18255</v>
      </c>
      <c r="B1411" s="165"/>
      <c r="C1411" s="164"/>
      <c r="D1411" s="167" t="s">
        <v>18256</v>
      </c>
      <c r="E1411" s="130"/>
      <c r="F1411" s="228"/>
      <c r="G1411" s="236"/>
      <c r="H1411" s="230"/>
      <c r="I1411" s="228"/>
      <c r="J1411" s="228"/>
      <c r="K1411" s="228"/>
      <c r="L1411" s="228"/>
      <c r="M1411" s="228"/>
      <c r="N1411" s="439"/>
    </row>
    <row r="1412" spans="1:27" ht="45">
      <c r="A1412" s="460" t="s">
        <v>18258</v>
      </c>
      <c r="B1412" s="169" t="s">
        <v>18406</v>
      </c>
      <c r="C1412" s="275">
        <v>90843</v>
      </c>
      <c r="D1412" s="35" t="s">
        <v>4582</v>
      </c>
      <c r="E1412" s="13" t="str">
        <f>+VLOOKUP(D1412,TABELA!$B$1:$D$8000,2,FALSE)</f>
        <v>UN</v>
      </c>
      <c r="F1412" s="28"/>
      <c r="G1412" s="33"/>
      <c r="H1412" s="28"/>
      <c r="I1412" s="28"/>
      <c r="J1412" s="28"/>
      <c r="K1412" s="28"/>
      <c r="L1412" s="28"/>
      <c r="M1412" s="28"/>
      <c r="N1412" s="447"/>
      <c r="O1412" s="303">
        <f>+N1425</f>
        <v>12</v>
      </c>
      <c r="P1412" s="328">
        <f>+VLOOKUP(D1412,TABELA!$B$1:$D$8000,3,FALSE)</f>
        <v>992.59</v>
      </c>
      <c r="Q1412" s="329">
        <f>+VLOOKUP(D1412,TABELA!$B$1:$F$8000,5,FALSE)</f>
        <v>1022.58</v>
      </c>
      <c r="S1412" s="410">
        <f>TRUNC(P1412*$S$10,2)</f>
        <v>1275.27</v>
      </c>
      <c r="T1412" s="410">
        <f>TRUNC(Q1412*$T$10,2)</f>
        <v>1251.1199999999999</v>
      </c>
      <c r="V1412" s="410">
        <f>TRUNC(O1412*S1412,2)</f>
        <v>15303.24</v>
      </c>
      <c r="W1412" s="410">
        <f>TRUNC(O1412*T1412,2)</f>
        <v>15013.44</v>
      </c>
    </row>
    <row r="1413" spans="1:27">
      <c r="A1413" s="460"/>
      <c r="B1413" s="169"/>
      <c r="C1413" s="19"/>
      <c r="D1413" s="292" t="s">
        <v>25842</v>
      </c>
      <c r="E1413" s="13"/>
      <c r="F1413" s="33"/>
      <c r="G1413" s="216" t="s">
        <v>25759</v>
      </c>
      <c r="H1413" s="231"/>
      <c r="I1413" s="217" t="s">
        <v>25759</v>
      </c>
      <c r="J1413" s="216"/>
      <c r="K1413" s="217" t="s">
        <v>25759</v>
      </c>
      <c r="L1413" s="216">
        <v>1</v>
      </c>
      <c r="M1413" s="217" t="s">
        <v>44</v>
      </c>
      <c r="N1413" s="443">
        <f t="shared" ref="N1413" si="267">TRUNC((PRODUCT(F1413:L1413)),2)</f>
        <v>1</v>
      </c>
    </row>
    <row r="1414" spans="1:27">
      <c r="A1414" s="460"/>
      <c r="B1414" s="169"/>
      <c r="C1414" s="19"/>
      <c r="D1414" s="292" t="s">
        <v>25769</v>
      </c>
      <c r="E1414" s="13"/>
      <c r="F1414" s="28"/>
      <c r="G1414" s="216" t="s">
        <v>25759</v>
      </c>
      <c r="H1414" s="231"/>
      <c r="I1414" s="217" t="s">
        <v>25759</v>
      </c>
      <c r="J1414" s="216"/>
      <c r="K1414" s="217" t="s">
        <v>25759</v>
      </c>
      <c r="L1414" s="216">
        <v>1</v>
      </c>
      <c r="M1414" s="217" t="s">
        <v>44</v>
      </c>
      <c r="N1414" s="443">
        <f t="shared" ref="N1414:N1424" si="268">TRUNC((PRODUCT(F1414:L1414)),2)</f>
        <v>1</v>
      </c>
    </row>
    <row r="1415" spans="1:27" s="299" customFormat="1">
      <c r="A1415" s="460"/>
      <c r="B1415" s="169"/>
      <c r="C1415" s="19"/>
      <c r="D1415" s="292" t="s">
        <v>25858</v>
      </c>
      <c r="E1415" s="13"/>
      <c r="F1415" s="28"/>
      <c r="G1415" s="216" t="s">
        <v>25759</v>
      </c>
      <c r="H1415" s="231"/>
      <c r="I1415" s="217" t="s">
        <v>25759</v>
      </c>
      <c r="J1415" s="216"/>
      <c r="K1415" s="217" t="s">
        <v>25759</v>
      </c>
      <c r="L1415" s="216">
        <v>1</v>
      </c>
      <c r="M1415" s="217" t="s">
        <v>44</v>
      </c>
      <c r="N1415" s="443">
        <f t="shared" si="268"/>
        <v>1</v>
      </c>
      <c r="O1415" s="302"/>
      <c r="P1415" s="408"/>
      <c r="Q1415" s="409"/>
      <c r="R1415" s="89"/>
      <c r="S1415" s="302"/>
      <c r="T1415" s="302"/>
      <c r="U1415" s="302"/>
      <c r="V1415" s="302"/>
      <c r="W1415" s="302"/>
      <c r="X1415" s="302"/>
      <c r="Y1415" s="302"/>
      <c r="Z1415" s="302"/>
      <c r="AA1415" s="302"/>
    </row>
    <row r="1416" spans="1:27" s="299" customFormat="1">
      <c r="A1416" s="460"/>
      <c r="B1416" s="169"/>
      <c r="C1416" s="19"/>
      <c r="D1416" s="292" t="s">
        <v>25855</v>
      </c>
      <c r="E1416" s="13"/>
      <c r="F1416" s="28"/>
      <c r="G1416" s="216" t="s">
        <v>25759</v>
      </c>
      <c r="H1416" s="231"/>
      <c r="I1416" s="217" t="s">
        <v>25759</v>
      </c>
      <c r="J1416" s="216"/>
      <c r="K1416" s="217" t="s">
        <v>25759</v>
      </c>
      <c r="L1416" s="216">
        <v>1</v>
      </c>
      <c r="M1416" s="217" t="s">
        <v>44</v>
      </c>
      <c r="N1416" s="443">
        <f t="shared" ref="N1416" si="269">TRUNC((PRODUCT(F1416:L1416)),2)</f>
        <v>1</v>
      </c>
      <c r="O1416" s="302"/>
      <c r="P1416" s="408"/>
      <c r="Q1416" s="409"/>
      <c r="R1416" s="89"/>
      <c r="S1416" s="302"/>
      <c r="T1416" s="302"/>
      <c r="U1416" s="302"/>
      <c r="V1416" s="302"/>
      <c r="W1416" s="302"/>
      <c r="X1416" s="302"/>
      <c r="Y1416" s="302"/>
      <c r="Z1416" s="302"/>
      <c r="AA1416" s="302"/>
    </row>
    <row r="1417" spans="1:27" s="299" customFormat="1">
      <c r="A1417" s="460"/>
      <c r="B1417" s="169"/>
      <c r="C1417" s="19"/>
      <c r="D1417" s="292" t="s">
        <v>25870</v>
      </c>
      <c r="E1417" s="13"/>
      <c r="F1417" s="28"/>
      <c r="G1417" s="216" t="s">
        <v>25759</v>
      </c>
      <c r="H1417" s="231"/>
      <c r="I1417" s="217" t="s">
        <v>25759</v>
      </c>
      <c r="J1417" s="216"/>
      <c r="K1417" s="217" t="s">
        <v>25759</v>
      </c>
      <c r="L1417" s="216">
        <v>1</v>
      </c>
      <c r="M1417" s="217" t="s">
        <v>44</v>
      </c>
      <c r="N1417" s="443">
        <f t="shared" si="268"/>
        <v>1</v>
      </c>
      <c r="O1417" s="302"/>
      <c r="P1417" s="408"/>
      <c r="Q1417" s="409"/>
      <c r="R1417" s="89"/>
      <c r="S1417" s="302"/>
      <c r="T1417" s="302"/>
      <c r="U1417" s="302"/>
      <c r="V1417" s="302"/>
      <c r="W1417" s="302"/>
      <c r="X1417" s="302"/>
      <c r="Y1417" s="302"/>
      <c r="Z1417" s="302"/>
      <c r="AA1417" s="302"/>
    </row>
    <row r="1418" spans="1:27" s="299" customFormat="1">
      <c r="A1418" s="460"/>
      <c r="B1418" s="169"/>
      <c r="C1418" s="19"/>
      <c r="D1418" s="292" t="s">
        <v>25869</v>
      </c>
      <c r="E1418" s="13"/>
      <c r="F1418" s="28"/>
      <c r="G1418" s="216" t="s">
        <v>25759</v>
      </c>
      <c r="H1418" s="231"/>
      <c r="I1418" s="217" t="s">
        <v>25759</v>
      </c>
      <c r="J1418" s="216"/>
      <c r="K1418" s="217" t="s">
        <v>25759</v>
      </c>
      <c r="L1418" s="216">
        <v>1</v>
      </c>
      <c r="M1418" s="217" t="s">
        <v>44</v>
      </c>
      <c r="N1418" s="443">
        <f t="shared" si="268"/>
        <v>1</v>
      </c>
      <c r="O1418" s="302"/>
      <c r="P1418" s="408"/>
      <c r="Q1418" s="409"/>
      <c r="R1418" s="89"/>
      <c r="S1418" s="302"/>
      <c r="T1418" s="302"/>
      <c r="U1418" s="302"/>
      <c r="V1418" s="302"/>
      <c r="W1418" s="302"/>
      <c r="X1418" s="302"/>
      <c r="Y1418" s="302"/>
      <c r="Z1418" s="302"/>
      <c r="AA1418" s="302"/>
    </row>
    <row r="1419" spans="1:27" s="299" customFormat="1">
      <c r="A1419" s="460"/>
      <c r="B1419" s="169"/>
      <c r="C1419" s="19"/>
      <c r="D1419" s="292" t="s">
        <v>25776</v>
      </c>
      <c r="E1419" s="13"/>
      <c r="F1419" s="28"/>
      <c r="G1419" s="216" t="s">
        <v>25759</v>
      </c>
      <c r="H1419" s="231"/>
      <c r="I1419" s="217" t="s">
        <v>25759</v>
      </c>
      <c r="J1419" s="216"/>
      <c r="K1419" s="217" t="s">
        <v>25759</v>
      </c>
      <c r="L1419" s="216">
        <v>1</v>
      </c>
      <c r="M1419" s="217" t="s">
        <v>44</v>
      </c>
      <c r="N1419" s="443">
        <f t="shared" si="268"/>
        <v>1</v>
      </c>
      <c r="O1419" s="302"/>
      <c r="P1419" s="408"/>
      <c r="Q1419" s="409"/>
      <c r="R1419" s="89"/>
      <c r="S1419" s="302"/>
      <c r="T1419" s="302"/>
      <c r="U1419" s="302"/>
      <c r="V1419" s="302"/>
      <c r="W1419" s="302"/>
      <c r="X1419" s="302"/>
      <c r="Y1419" s="302"/>
      <c r="Z1419" s="302"/>
      <c r="AA1419" s="302"/>
    </row>
    <row r="1420" spans="1:27" s="299" customFormat="1">
      <c r="A1420" s="460"/>
      <c r="B1420" s="169"/>
      <c r="C1420" s="19"/>
      <c r="D1420" s="292" t="s">
        <v>25836</v>
      </c>
      <c r="E1420" s="13"/>
      <c r="F1420" s="28"/>
      <c r="G1420" s="216" t="s">
        <v>25759</v>
      </c>
      <c r="H1420" s="231"/>
      <c r="I1420" s="217" t="s">
        <v>25759</v>
      </c>
      <c r="J1420" s="216"/>
      <c r="K1420" s="217" t="s">
        <v>25759</v>
      </c>
      <c r="L1420" s="216">
        <v>1</v>
      </c>
      <c r="M1420" s="217" t="s">
        <v>44</v>
      </c>
      <c r="N1420" s="443">
        <f t="shared" si="268"/>
        <v>1</v>
      </c>
      <c r="O1420" s="302"/>
      <c r="P1420" s="408"/>
      <c r="Q1420" s="409"/>
      <c r="R1420" s="89"/>
      <c r="S1420" s="302"/>
      <c r="T1420" s="302"/>
      <c r="U1420" s="302"/>
      <c r="V1420" s="302"/>
      <c r="W1420" s="302"/>
      <c r="X1420" s="302"/>
      <c r="Y1420" s="302"/>
      <c r="Z1420" s="302"/>
      <c r="AA1420" s="302"/>
    </row>
    <row r="1421" spans="1:27" s="299" customFormat="1">
      <c r="A1421" s="460"/>
      <c r="B1421" s="169"/>
      <c r="C1421" s="19"/>
      <c r="D1421" s="292" t="s">
        <v>25857</v>
      </c>
      <c r="E1421" s="13"/>
      <c r="F1421" s="28"/>
      <c r="G1421" s="216" t="s">
        <v>25759</v>
      </c>
      <c r="H1421" s="231"/>
      <c r="I1421" s="217" t="s">
        <v>25759</v>
      </c>
      <c r="J1421" s="216"/>
      <c r="K1421" s="217" t="s">
        <v>25759</v>
      </c>
      <c r="L1421" s="216">
        <v>1</v>
      </c>
      <c r="M1421" s="217" t="s">
        <v>44</v>
      </c>
      <c r="N1421" s="443">
        <f t="shared" si="268"/>
        <v>1</v>
      </c>
      <c r="O1421" s="302"/>
      <c r="P1421" s="408"/>
      <c r="Q1421" s="409"/>
      <c r="R1421" s="89"/>
      <c r="S1421" s="302"/>
      <c r="T1421" s="302"/>
      <c r="U1421" s="302"/>
      <c r="V1421" s="302"/>
      <c r="W1421" s="302"/>
      <c r="X1421" s="302"/>
      <c r="Y1421" s="302"/>
      <c r="Z1421" s="302"/>
      <c r="AA1421" s="302"/>
    </row>
    <row r="1422" spans="1:27" s="299" customFormat="1">
      <c r="A1422" s="460"/>
      <c r="B1422" s="169"/>
      <c r="C1422" s="19"/>
      <c r="D1422" s="292" t="s">
        <v>25891</v>
      </c>
      <c r="E1422" s="13"/>
      <c r="F1422" s="28"/>
      <c r="G1422" s="216" t="s">
        <v>25759</v>
      </c>
      <c r="H1422" s="231"/>
      <c r="I1422" s="217" t="s">
        <v>25759</v>
      </c>
      <c r="J1422" s="216"/>
      <c r="K1422" s="217" t="s">
        <v>25759</v>
      </c>
      <c r="L1422" s="216">
        <v>1</v>
      </c>
      <c r="M1422" s="217" t="s">
        <v>44</v>
      </c>
      <c r="N1422" s="443">
        <f t="shared" si="268"/>
        <v>1</v>
      </c>
      <c r="O1422" s="302"/>
      <c r="P1422" s="408"/>
      <c r="Q1422" s="409"/>
      <c r="R1422" s="89"/>
      <c r="S1422" s="302"/>
      <c r="T1422" s="302"/>
      <c r="U1422" s="302"/>
      <c r="V1422" s="302"/>
      <c r="W1422" s="302"/>
      <c r="X1422" s="302"/>
      <c r="Y1422" s="302"/>
      <c r="Z1422" s="302"/>
      <c r="AA1422" s="302"/>
    </row>
    <row r="1423" spans="1:27" s="299" customFormat="1">
      <c r="A1423" s="460"/>
      <c r="B1423" s="169"/>
      <c r="C1423" s="19"/>
      <c r="D1423" s="292" t="s">
        <v>25892</v>
      </c>
      <c r="E1423" s="13"/>
      <c r="F1423" s="28"/>
      <c r="G1423" s="216" t="s">
        <v>25759</v>
      </c>
      <c r="H1423" s="231"/>
      <c r="I1423" s="217" t="s">
        <v>25759</v>
      </c>
      <c r="J1423" s="216"/>
      <c r="K1423" s="217" t="s">
        <v>25759</v>
      </c>
      <c r="L1423" s="216">
        <v>1</v>
      </c>
      <c r="M1423" s="217" t="s">
        <v>44</v>
      </c>
      <c r="N1423" s="443">
        <f t="shared" si="268"/>
        <v>1</v>
      </c>
      <c r="O1423" s="302"/>
      <c r="P1423" s="408"/>
      <c r="Q1423" s="409"/>
      <c r="R1423" s="89"/>
      <c r="S1423" s="302"/>
      <c r="T1423" s="302"/>
      <c r="U1423" s="302"/>
      <c r="V1423" s="302"/>
      <c r="W1423" s="302"/>
      <c r="X1423" s="302"/>
      <c r="Y1423" s="302"/>
      <c r="Z1423" s="302"/>
      <c r="AA1423" s="302"/>
    </row>
    <row r="1424" spans="1:27" s="299" customFormat="1">
      <c r="A1424" s="460"/>
      <c r="B1424" s="169"/>
      <c r="C1424" s="19"/>
      <c r="D1424" s="292" t="s">
        <v>25893</v>
      </c>
      <c r="E1424" s="13"/>
      <c r="F1424" s="28"/>
      <c r="G1424" s="216" t="s">
        <v>25759</v>
      </c>
      <c r="H1424" s="231"/>
      <c r="I1424" s="217" t="s">
        <v>25759</v>
      </c>
      <c r="J1424" s="216"/>
      <c r="K1424" s="217" t="s">
        <v>25759</v>
      </c>
      <c r="L1424" s="216">
        <v>1</v>
      </c>
      <c r="M1424" s="217" t="s">
        <v>44</v>
      </c>
      <c r="N1424" s="443">
        <f t="shared" si="268"/>
        <v>1</v>
      </c>
      <c r="O1424" s="302"/>
      <c r="P1424" s="408"/>
      <c r="Q1424" s="409"/>
      <c r="R1424" s="89"/>
      <c r="S1424" s="302"/>
      <c r="T1424" s="302"/>
      <c r="U1424" s="302"/>
      <c r="V1424" s="302"/>
      <c r="W1424" s="302"/>
      <c r="X1424" s="302"/>
      <c r="Y1424" s="302"/>
      <c r="Z1424" s="302"/>
      <c r="AA1424" s="302"/>
    </row>
    <row r="1425" spans="1:27">
      <c r="A1425" s="460"/>
      <c r="B1425" s="169"/>
      <c r="C1425" s="19"/>
      <c r="D1425" s="218" t="str">
        <f>"Total item "&amp;A1412</f>
        <v>Total item 8.1.1</v>
      </c>
      <c r="E1425" s="13"/>
      <c r="F1425" s="124"/>
      <c r="G1425" s="216"/>
      <c r="H1425" s="231"/>
      <c r="I1425" s="213"/>
      <c r="J1425" s="231"/>
      <c r="K1425" s="213"/>
      <c r="L1425" s="212" t="s">
        <v>23</v>
      </c>
      <c r="M1425" s="213" t="s">
        <v>44</v>
      </c>
      <c r="N1425" s="444">
        <f>+SUM(N1413:N1424)</f>
        <v>12</v>
      </c>
    </row>
    <row r="1426" spans="1:27" ht="45">
      <c r="A1426" s="460" t="s">
        <v>18259</v>
      </c>
      <c r="B1426" s="169" t="s">
        <v>18406</v>
      </c>
      <c r="C1426" s="275">
        <v>90844</v>
      </c>
      <c r="D1426" s="35" t="s">
        <v>4583</v>
      </c>
      <c r="E1426" s="13" t="str">
        <f>+VLOOKUP(D1426,TABELA!$B$1:$D$8000,2,FALSE)</f>
        <v>UN</v>
      </c>
      <c r="F1426" s="28"/>
      <c r="G1426" s="33"/>
      <c r="H1426" s="28"/>
      <c r="I1426" s="28"/>
      <c r="J1426" s="28"/>
      <c r="K1426" s="28"/>
      <c r="L1426" s="28"/>
      <c r="M1426" s="28"/>
      <c r="N1426" s="447"/>
      <c r="O1426" s="303">
        <f>+N1428</f>
        <v>1</v>
      </c>
      <c r="P1426" s="328">
        <f>+VLOOKUP(D1426,TABELA!$B$1:$D$8000,3,FALSE)</f>
        <v>1051.75</v>
      </c>
      <c r="Q1426" s="329">
        <f>+VLOOKUP(D1426,TABELA!$B$1:$F$8000,5,FALSE)</f>
        <v>1082.29</v>
      </c>
      <c r="S1426" s="410">
        <f>TRUNC(P1426*$S$10,2)</f>
        <v>1351.28</v>
      </c>
      <c r="T1426" s="410">
        <f>TRUNC(Q1426*$T$10,2)</f>
        <v>1324.18</v>
      </c>
      <c r="V1426" s="410">
        <f>TRUNC(O1426*S1426,2)</f>
        <v>1351.28</v>
      </c>
      <c r="W1426" s="410">
        <f>TRUNC(O1426*T1426,2)</f>
        <v>1324.18</v>
      </c>
    </row>
    <row r="1427" spans="1:27">
      <c r="A1427" s="460"/>
      <c r="B1427" s="169"/>
      <c r="C1427" s="19"/>
      <c r="D1427" s="292" t="s">
        <v>25854</v>
      </c>
      <c r="E1427" s="13"/>
      <c r="F1427" s="33"/>
      <c r="G1427" s="216" t="s">
        <v>25759</v>
      </c>
      <c r="H1427" s="231"/>
      <c r="I1427" s="217" t="s">
        <v>25759</v>
      </c>
      <c r="J1427" s="216"/>
      <c r="K1427" s="217" t="s">
        <v>25759</v>
      </c>
      <c r="L1427" s="216">
        <v>1</v>
      </c>
      <c r="M1427" s="217" t="s">
        <v>44</v>
      </c>
      <c r="N1427" s="443">
        <f t="shared" ref="N1427" si="270">TRUNC((PRODUCT(F1427:L1427)),2)</f>
        <v>1</v>
      </c>
    </row>
    <row r="1428" spans="1:27">
      <c r="A1428" s="460"/>
      <c r="B1428" s="169"/>
      <c r="C1428" s="19"/>
      <c r="D1428" s="218" t="str">
        <f>"Total item "&amp;A1426</f>
        <v>Total item 8.1.2</v>
      </c>
      <c r="E1428" s="13"/>
      <c r="F1428" s="124"/>
      <c r="G1428" s="216"/>
      <c r="H1428" s="231"/>
      <c r="I1428" s="213"/>
      <c r="J1428" s="231"/>
      <c r="K1428" s="213"/>
      <c r="L1428" s="212" t="s">
        <v>23</v>
      </c>
      <c r="M1428" s="213" t="s">
        <v>44</v>
      </c>
      <c r="N1428" s="444">
        <f>+SUM(N1427:N1427)</f>
        <v>1</v>
      </c>
    </row>
    <row r="1429" spans="1:27">
      <c r="A1429" s="438" t="s">
        <v>18260</v>
      </c>
      <c r="B1429" s="165"/>
      <c r="C1429" s="164"/>
      <c r="D1429" s="167" t="s">
        <v>18261</v>
      </c>
      <c r="E1429" s="130"/>
      <c r="F1429" s="228"/>
      <c r="G1429" s="236"/>
      <c r="H1429" s="230"/>
      <c r="I1429" s="228"/>
      <c r="J1429" s="228"/>
      <c r="K1429" s="228"/>
      <c r="L1429" s="228"/>
      <c r="M1429" s="228"/>
      <c r="N1429" s="439"/>
    </row>
    <row r="1430" spans="1:27" ht="22.5">
      <c r="A1430" s="460" t="s">
        <v>18262</v>
      </c>
      <c r="B1430" s="169" t="s">
        <v>18406</v>
      </c>
      <c r="C1430" s="275">
        <v>102201</v>
      </c>
      <c r="D1430" s="35" t="s">
        <v>13738</v>
      </c>
      <c r="E1430" s="13" t="str">
        <f>+VLOOKUP(D1430,TABELA!$B$1:$D$8000,2,FALSE)</f>
        <v>M2</v>
      </c>
      <c r="F1430" s="28"/>
      <c r="G1430" s="33"/>
      <c r="H1430" s="28"/>
      <c r="I1430" s="28"/>
      <c r="J1430" s="28"/>
      <c r="K1430" s="28"/>
      <c r="L1430" s="28"/>
      <c r="M1430" s="28"/>
      <c r="N1430" s="447"/>
      <c r="O1430" s="303">
        <f>+N1444</f>
        <v>66.150000000000006</v>
      </c>
      <c r="P1430" s="328">
        <f>+VLOOKUP(D1430,TABELA!$B$1:$D$8000,3,FALSE)</f>
        <v>15.22</v>
      </c>
      <c r="Q1430" s="329">
        <f>+VLOOKUP(D1430,TABELA!$B$1:$F$8000,5,FALSE)</f>
        <v>16.489999999999998</v>
      </c>
      <c r="S1430" s="410">
        <f>TRUNC(P1430*$S$10,2)</f>
        <v>19.55</v>
      </c>
      <c r="T1430" s="410">
        <f>TRUNC(Q1430*$T$10,2)</f>
        <v>20.170000000000002</v>
      </c>
      <c r="V1430" s="410">
        <f>TRUNC(O1430*S1430,2)</f>
        <v>1293.23</v>
      </c>
      <c r="W1430" s="410">
        <f>TRUNC(O1430*T1430,2)</f>
        <v>1334.24</v>
      </c>
    </row>
    <row r="1431" spans="1:27">
      <c r="A1431" s="460"/>
      <c r="B1431" s="169"/>
      <c r="C1431" s="19"/>
      <c r="D1431" s="292" t="s">
        <v>25842</v>
      </c>
      <c r="E1431" s="13"/>
      <c r="F1431" s="124">
        <v>0.8</v>
      </c>
      <c r="G1431" s="216" t="s">
        <v>25759</v>
      </c>
      <c r="H1431" s="231"/>
      <c r="I1431" s="217" t="s">
        <v>25759</v>
      </c>
      <c r="J1431" s="216">
        <v>2.1</v>
      </c>
      <c r="K1431" s="217" t="s">
        <v>25759</v>
      </c>
      <c r="L1431" s="216">
        <v>3</v>
      </c>
      <c r="M1431" s="217" t="s">
        <v>44</v>
      </c>
      <c r="N1431" s="443">
        <f t="shared" ref="N1431:N1442" si="271">TRUNC((PRODUCT(F1431:L1431)),2)</f>
        <v>5.04</v>
      </c>
    </row>
    <row r="1432" spans="1:27">
      <c r="A1432" s="460"/>
      <c r="B1432" s="169"/>
      <c r="C1432" s="19"/>
      <c r="D1432" s="292" t="s">
        <v>25769</v>
      </c>
      <c r="E1432" s="13"/>
      <c r="F1432" s="124">
        <v>0.8</v>
      </c>
      <c r="G1432" s="216" t="s">
        <v>25759</v>
      </c>
      <c r="H1432" s="231"/>
      <c r="I1432" s="217" t="s">
        <v>25759</v>
      </c>
      <c r="J1432" s="216">
        <v>2.1</v>
      </c>
      <c r="K1432" s="217" t="s">
        <v>25759</v>
      </c>
      <c r="L1432" s="216">
        <v>3</v>
      </c>
      <c r="M1432" s="217" t="s">
        <v>44</v>
      </c>
      <c r="N1432" s="443">
        <f t="shared" si="271"/>
        <v>5.04</v>
      </c>
    </row>
    <row r="1433" spans="1:27" s="299" customFormat="1">
      <c r="A1433" s="460"/>
      <c r="B1433" s="169"/>
      <c r="C1433" s="19"/>
      <c r="D1433" s="292" t="s">
        <v>25858</v>
      </c>
      <c r="E1433" s="13"/>
      <c r="F1433" s="124">
        <v>0.8</v>
      </c>
      <c r="G1433" s="216" t="s">
        <v>25759</v>
      </c>
      <c r="H1433" s="231"/>
      <c r="I1433" s="217" t="s">
        <v>25759</v>
      </c>
      <c r="J1433" s="216">
        <v>2.1</v>
      </c>
      <c r="K1433" s="217" t="s">
        <v>25759</v>
      </c>
      <c r="L1433" s="216">
        <v>3</v>
      </c>
      <c r="M1433" s="217" t="s">
        <v>44</v>
      </c>
      <c r="N1433" s="443">
        <f t="shared" si="271"/>
        <v>5.04</v>
      </c>
      <c r="O1433" s="302"/>
      <c r="P1433" s="408"/>
      <c r="Q1433" s="409"/>
      <c r="R1433" s="89"/>
      <c r="S1433" s="302"/>
      <c r="T1433" s="302"/>
      <c r="U1433" s="302"/>
      <c r="V1433" s="302"/>
      <c r="W1433" s="302"/>
      <c r="X1433" s="302"/>
      <c r="Y1433" s="302"/>
      <c r="Z1433" s="302"/>
      <c r="AA1433" s="302"/>
    </row>
    <row r="1434" spans="1:27" s="299" customFormat="1">
      <c r="A1434" s="460"/>
      <c r="B1434" s="169"/>
      <c r="C1434" s="19"/>
      <c r="D1434" s="292" t="s">
        <v>25855</v>
      </c>
      <c r="E1434" s="13"/>
      <c r="F1434" s="124">
        <v>0.8</v>
      </c>
      <c r="G1434" s="216" t="s">
        <v>25759</v>
      </c>
      <c r="H1434" s="231"/>
      <c r="I1434" s="217" t="s">
        <v>25759</v>
      </c>
      <c r="J1434" s="216">
        <v>2.1</v>
      </c>
      <c r="K1434" s="217" t="s">
        <v>25759</v>
      </c>
      <c r="L1434" s="216">
        <v>3</v>
      </c>
      <c r="M1434" s="217" t="s">
        <v>44</v>
      </c>
      <c r="N1434" s="443">
        <f t="shared" si="271"/>
        <v>5.04</v>
      </c>
      <c r="O1434" s="302"/>
      <c r="P1434" s="408"/>
      <c r="Q1434" s="409"/>
      <c r="R1434" s="89"/>
      <c r="S1434" s="302"/>
      <c r="T1434" s="302"/>
      <c r="U1434" s="302"/>
      <c r="V1434" s="302"/>
      <c r="W1434" s="302"/>
      <c r="X1434" s="302"/>
      <c r="Y1434" s="302"/>
      <c r="Z1434" s="302"/>
      <c r="AA1434" s="302"/>
    </row>
    <row r="1435" spans="1:27" s="299" customFormat="1">
      <c r="A1435" s="460"/>
      <c r="B1435" s="169"/>
      <c r="C1435" s="19"/>
      <c r="D1435" s="292" t="s">
        <v>25870</v>
      </c>
      <c r="E1435" s="13"/>
      <c r="F1435" s="124">
        <v>0.8</v>
      </c>
      <c r="G1435" s="216" t="s">
        <v>25759</v>
      </c>
      <c r="H1435" s="231"/>
      <c r="I1435" s="217" t="s">
        <v>25759</v>
      </c>
      <c r="J1435" s="216">
        <v>2.1</v>
      </c>
      <c r="K1435" s="217" t="s">
        <v>25759</v>
      </c>
      <c r="L1435" s="216">
        <v>3</v>
      </c>
      <c r="M1435" s="217" t="s">
        <v>44</v>
      </c>
      <c r="N1435" s="443">
        <f t="shared" si="271"/>
        <v>5.04</v>
      </c>
      <c r="O1435" s="302"/>
      <c r="P1435" s="408"/>
      <c r="Q1435" s="409"/>
      <c r="R1435" s="89"/>
      <c r="S1435" s="302"/>
      <c r="T1435" s="302"/>
      <c r="U1435" s="302"/>
      <c r="V1435" s="302"/>
      <c r="W1435" s="302"/>
      <c r="X1435" s="302"/>
      <c r="Y1435" s="302"/>
      <c r="Z1435" s="302"/>
      <c r="AA1435" s="302"/>
    </row>
    <row r="1436" spans="1:27" s="299" customFormat="1">
      <c r="A1436" s="460"/>
      <c r="B1436" s="169"/>
      <c r="C1436" s="19"/>
      <c r="D1436" s="292" t="s">
        <v>25869</v>
      </c>
      <c r="E1436" s="13"/>
      <c r="F1436" s="124">
        <v>0.8</v>
      </c>
      <c r="G1436" s="216" t="s">
        <v>25759</v>
      </c>
      <c r="H1436" s="231"/>
      <c r="I1436" s="217" t="s">
        <v>25759</v>
      </c>
      <c r="J1436" s="216">
        <v>2.1</v>
      </c>
      <c r="K1436" s="217" t="s">
        <v>25759</v>
      </c>
      <c r="L1436" s="216">
        <v>3</v>
      </c>
      <c r="M1436" s="217" t="s">
        <v>44</v>
      </c>
      <c r="N1436" s="443">
        <f t="shared" si="271"/>
        <v>5.04</v>
      </c>
      <c r="O1436" s="302"/>
      <c r="P1436" s="408"/>
      <c r="Q1436" s="409"/>
      <c r="R1436" s="89"/>
      <c r="S1436" s="302"/>
      <c r="T1436" s="302"/>
      <c r="U1436" s="302"/>
      <c r="V1436" s="302"/>
      <c r="W1436" s="302"/>
      <c r="X1436" s="302"/>
      <c r="Y1436" s="302"/>
      <c r="Z1436" s="302"/>
      <c r="AA1436" s="302"/>
    </row>
    <row r="1437" spans="1:27" s="299" customFormat="1">
      <c r="A1437" s="460"/>
      <c r="B1437" s="169"/>
      <c r="C1437" s="19"/>
      <c r="D1437" s="292" t="s">
        <v>25776</v>
      </c>
      <c r="E1437" s="13"/>
      <c r="F1437" s="124">
        <v>0.8</v>
      </c>
      <c r="G1437" s="216" t="s">
        <v>25759</v>
      </c>
      <c r="H1437" s="231"/>
      <c r="I1437" s="217" t="s">
        <v>25759</v>
      </c>
      <c r="J1437" s="216">
        <v>2.1</v>
      </c>
      <c r="K1437" s="217" t="s">
        <v>25759</v>
      </c>
      <c r="L1437" s="216">
        <v>3</v>
      </c>
      <c r="M1437" s="217" t="s">
        <v>44</v>
      </c>
      <c r="N1437" s="443">
        <f t="shared" si="271"/>
        <v>5.04</v>
      </c>
      <c r="O1437" s="302"/>
      <c r="P1437" s="408"/>
      <c r="Q1437" s="409"/>
      <c r="R1437" s="89"/>
      <c r="S1437" s="302"/>
      <c r="T1437" s="302"/>
      <c r="U1437" s="302"/>
      <c r="V1437" s="302"/>
      <c r="W1437" s="302"/>
      <c r="X1437" s="302"/>
      <c r="Y1437" s="302"/>
      <c r="Z1437" s="302"/>
      <c r="AA1437" s="302"/>
    </row>
    <row r="1438" spans="1:27" s="299" customFormat="1">
      <c r="A1438" s="460"/>
      <c r="B1438" s="169"/>
      <c r="C1438" s="19"/>
      <c r="D1438" s="292" t="s">
        <v>25836</v>
      </c>
      <c r="E1438" s="13"/>
      <c r="F1438" s="124">
        <v>0.8</v>
      </c>
      <c r="G1438" s="216" t="s">
        <v>25759</v>
      </c>
      <c r="H1438" s="231"/>
      <c r="I1438" s="217" t="s">
        <v>25759</v>
      </c>
      <c r="J1438" s="216">
        <v>2.1</v>
      </c>
      <c r="K1438" s="217" t="s">
        <v>25759</v>
      </c>
      <c r="L1438" s="216">
        <v>3</v>
      </c>
      <c r="M1438" s="217" t="s">
        <v>44</v>
      </c>
      <c r="N1438" s="443">
        <f t="shared" si="271"/>
        <v>5.04</v>
      </c>
      <c r="O1438" s="302"/>
      <c r="P1438" s="408"/>
      <c r="Q1438" s="409"/>
      <c r="R1438" s="89"/>
      <c r="S1438" s="302"/>
      <c r="T1438" s="302"/>
      <c r="U1438" s="302"/>
      <c r="V1438" s="302"/>
      <c r="W1438" s="302"/>
      <c r="X1438" s="302"/>
      <c r="Y1438" s="302"/>
      <c r="Z1438" s="302"/>
      <c r="AA1438" s="302"/>
    </row>
    <row r="1439" spans="1:27" s="299" customFormat="1">
      <c r="A1439" s="460"/>
      <c r="B1439" s="169"/>
      <c r="C1439" s="19"/>
      <c r="D1439" s="292" t="s">
        <v>25857</v>
      </c>
      <c r="E1439" s="13"/>
      <c r="F1439" s="124">
        <v>0.8</v>
      </c>
      <c r="G1439" s="216" t="s">
        <v>25759</v>
      </c>
      <c r="H1439" s="231"/>
      <c r="I1439" s="217" t="s">
        <v>25759</v>
      </c>
      <c r="J1439" s="216">
        <v>2.1</v>
      </c>
      <c r="K1439" s="217" t="s">
        <v>25759</v>
      </c>
      <c r="L1439" s="216">
        <v>3</v>
      </c>
      <c r="M1439" s="217" t="s">
        <v>44</v>
      </c>
      <c r="N1439" s="443">
        <f t="shared" si="271"/>
        <v>5.04</v>
      </c>
      <c r="O1439" s="302"/>
      <c r="P1439" s="408"/>
      <c r="Q1439" s="409"/>
      <c r="R1439" s="89"/>
      <c r="S1439" s="302"/>
      <c r="T1439" s="302"/>
      <c r="U1439" s="302"/>
      <c r="V1439" s="302"/>
      <c r="W1439" s="302"/>
      <c r="X1439" s="302"/>
      <c r="Y1439" s="302"/>
      <c r="Z1439" s="302"/>
      <c r="AA1439" s="302"/>
    </row>
    <row r="1440" spans="1:27" s="299" customFormat="1">
      <c r="A1440" s="460"/>
      <c r="B1440" s="169"/>
      <c r="C1440" s="19"/>
      <c r="D1440" s="292" t="s">
        <v>25891</v>
      </c>
      <c r="E1440" s="13"/>
      <c r="F1440" s="124">
        <v>0.8</v>
      </c>
      <c r="G1440" s="216" t="s">
        <v>25759</v>
      </c>
      <c r="H1440" s="231"/>
      <c r="I1440" s="217" t="s">
        <v>25759</v>
      </c>
      <c r="J1440" s="216">
        <v>2.1</v>
      </c>
      <c r="K1440" s="217" t="s">
        <v>25759</v>
      </c>
      <c r="L1440" s="216">
        <v>3</v>
      </c>
      <c r="M1440" s="217" t="s">
        <v>44</v>
      </c>
      <c r="N1440" s="443">
        <f t="shared" si="271"/>
        <v>5.04</v>
      </c>
      <c r="O1440" s="302"/>
      <c r="P1440" s="408"/>
      <c r="Q1440" s="409"/>
      <c r="R1440" s="89"/>
      <c r="S1440" s="302"/>
      <c r="T1440" s="302"/>
      <c r="U1440" s="302"/>
      <c r="V1440" s="302"/>
      <c r="W1440" s="302"/>
      <c r="X1440" s="302"/>
      <c r="Y1440" s="302"/>
      <c r="Z1440" s="302"/>
      <c r="AA1440" s="302"/>
    </row>
    <row r="1441" spans="1:27" s="299" customFormat="1">
      <c r="A1441" s="460"/>
      <c r="B1441" s="169"/>
      <c r="C1441" s="19"/>
      <c r="D1441" s="292" t="s">
        <v>25892</v>
      </c>
      <c r="E1441" s="13"/>
      <c r="F1441" s="124">
        <v>0.8</v>
      </c>
      <c r="G1441" s="216" t="s">
        <v>25759</v>
      </c>
      <c r="H1441" s="231"/>
      <c r="I1441" s="217" t="s">
        <v>25759</v>
      </c>
      <c r="J1441" s="216">
        <v>2.1</v>
      </c>
      <c r="K1441" s="217" t="s">
        <v>25759</v>
      </c>
      <c r="L1441" s="216">
        <v>3</v>
      </c>
      <c r="M1441" s="217" t="s">
        <v>44</v>
      </c>
      <c r="N1441" s="443">
        <f t="shared" si="271"/>
        <v>5.04</v>
      </c>
      <c r="O1441" s="302"/>
      <c r="P1441" s="408"/>
      <c r="Q1441" s="409"/>
      <c r="R1441" s="89"/>
      <c r="S1441" s="302"/>
      <c r="T1441" s="302"/>
      <c r="U1441" s="302"/>
      <c r="V1441" s="302"/>
      <c r="W1441" s="302"/>
      <c r="X1441" s="302"/>
      <c r="Y1441" s="302"/>
      <c r="Z1441" s="302"/>
      <c r="AA1441" s="302"/>
    </row>
    <row r="1442" spans="1:27" s="299" customFormat="1">
      <c r="A1442" s="460"/>
      <c r="B1442" s="169"/>
      <c r="C1442" s="19"/>
      <c r="D1442" s="292" t="s">
        <v>25893</v>
      </c>
      <c r="E1442" s="13"/>
      <c r="F1442" s="124">
        <v>0.8</v>
      </c>
      <c r="G1442" s="216" t="s">
        <v>25759</v>
      </c>
      <c r="H1442" s="231"/>
      <c r="I1442" s="217" t="s">
        <v>25759</v>
      </c>
      <c r="J1442" s="216">
        <v>2.1</v>
      </c>
      <c r="K1442" s="217" t="s">
        <v>25759</v>
      </c>
      <c r="L1442" s="216">
        <v>3</v>
      </c>
      <c r="M1442" s="217" t="s">
        <v>44</v>
      </c>
      <c r="N1442" s="443">
        <f t="shared" si="271"/>
        <v>5.04</v>
      </c>
      <c r="O1442" s="302"/>
      <c r="P1442" s="408"/>
      <c r="Q1442" s="409"/>
      <c r="R1442" s="89"/>
      <c r="S1442" s="302"/>
      <c r="T1442" s="302"/>
      <c r="U1442" s="302"/>
      <c r="V1442" s="302"/>
      <c r="W1442" s="302"/>
      <c r="X1442" s="302"/>
      <c r="Y1442" s="302"/>
      <c r="Z1442" s="302"/>
      <c r="AA1442" s="302"/>
    </row>
    <row r="1443" spans="1:27" s="299" customFormat="1">
      <c r="A1443" s="460"/>
      <c r="B1443" s="169"/>
      <c r="C1443" s="19"/>
      <c r="D1443" s="292" t="s">
        <v>25854</v>
      </c>
      <c r="E1443" s="13"/>
      <c r="F1443" s="124">
        <v>0.9</v>
      </c>
      <c r="G1443" s="216" t="s">
        <v>25759</v>
      </c>
      <c r="H1443" s="231"/>
      <c r="I1443" s="217" t="s">
        <v>25759</v>
      </c>
      <c r="J1443" s="216">
        <v>2.1</v>
      </c>
      <c r="K1443" s="217" t="s">
        <v>25759</v>
      </c>
      <c r="L1443" s="216">
        <v>3</v>
      </c>
      <c r="M1443" s="217" t="s">
        <v>44</v>
      </c>
      <c r="N1443" s="443">
        <f t="shared" ref="N1443" si="272">TRUNC((PRODUCT(F1443:L1443)),2)</f>
        <v>5.67</v>
      </c>
      <c r="O1443" s="302"/>
      <c r="P1443" s="408"/>
      <c r="Q1443" s="409"/>
      <c r="R1443" s="89"/>
      <c r="S1443" s="302"/>
      <c r="T1443" s="302"/>
      <c r="U1443" s="302"/>
      <c r="V1443" s="302"/>
      <c r="W1443" s="302"/>
      <c r="X1443" s="302"/>
      <c r="Y1443" s="302"/>
      <c r="Z1443" s="302"/>
      <c r="AA1443" s="302"/>
    </row>
    <row r="1444" spans="1:27">
      <c r="A1444" s="460"/>
      <c r="B1444" s="169"/>
      <c r="C1444" s="19"/>
      <c r="D1444" s="218" t="str">
        <f>"Total item "&amp;A1430</f>
        <v>Total item 8.2.1</v>
      </c>
      <c r="E1444" s="13"/>
      <c r="F1444" s="124"/>
      <c r="G1444" s="216"/>
      <c r="H1444" s="231"/>
      <c r="I1444" s="213"/>
      <c r="J1444" s="231"/>
      <c r="K1444" s="213"/>
      <c r="L1444" s="212" t="s">
        <v>23</v>
      </c>
      <c r="M1444" s="213" t="s">
        <v>44</v>
      </c>
      <c r="N1444" s="444">
        <f>+SUM(N1431:N1443)</f>
        <v>66.150000000000006</v>
      </c>
    </row>
    <row r="1445" spans="1:27" ht="22.5">
      <c r="A1445" s="460" t="s">
        <v>18263</v>
      </c>
      <c r="B1445" s="169" t="s">
        <v>18406</v>
      </c>
      <c r="C1445" s="275">
        <v>102219</v>
      </c>
      <c r="D1445" s="35" t="s">
        <v>13774</v>
      </c>
      <c r="E1445" s="13" t="str">
        <f>+VLOOKUP(D1445,TABELA!$B$1:$D$8000,2,FALSE)</f>
        <v>M2</v>
      </c>
      <c r="F1445" s="169"/>
      <c r="G1445" s="33"/>
      <c r="H1445" s="28"/>
      <c r="I1445" s="28"/>
      <c r="J1445" s="28"/>
      <c r="K1445" s="28"/>
      <c r="L1445" s="28"/>
      <c r="M1445" s="28"/>
      <c r="N1445" s="447"/>
      <c r="O1445" s="303">
        <f>+N1447</f>
        <v>66.150000000000006</v>
      </c>
      <c r="P1445" s="328">
        <f>+VLOOKUP(D1445,TABELA!$B$1:$D$8000,3,FALSE)</f>
        <v>15.71</v>
      </c>
      <c r="Q1445" s="329">
        <f>+VLOOKUP(D1445,TABELA!$B$1:$F$8000,5,FALSE)</f>
        <v>16.78</v>
      </c>
      <c r="S1445" s="410">
        <f>TRUNC(P1445*$S$10,2)</f>
        <v>20.18</v>
      </c>
      <c r="T1445" s="410">
        <f>TRUNC(Q1445*$T$10,2)</f>
        <v>20.53</v>
      </c>
      <c r="V1445" s="410">
        <f>TRUNC(O1445*S1445,2)</f>
        <v>1334.9</v>
      </c>
      <c r="W1445" s="410">
        <f>TRUNC(O1445*T1445,2)</f>
        <v>1358.05</v>
      </c>
    </row>
    <row r="1446" spans="1:27">
      <c r="A1446" s="460"/>
      <c r="B1446" s="169"/>
      <c r="C1446" s="19"/>
      <c r="D1446" s="292" t="s">
        <v>25937</v>
      </c>
      <c r="E1446" s="13"/>
      <c r="F1446" s="124">
        <f>N1444</f>
        <v>66.150000000000006</v>
      </c>
      <c r="G1446" s="216" t="s">
        <v>25759</v>
      </c>
      <c r="H1446" s="231"/>
      <c r="I1446" s="217" t="s">
        <v>25759</v>
      </c>
      <c r="J1446" s="216"/>
      <c r="K1446" s="217" t="s">
        <v>25759</v>
      </c>
      <c r="L1446" s="216"/>
      <c r="M1446" s="217" t="s">
        <v>44</v>
      </c>
      <c r="N1446" s="443">
        <f t="shared" ref="N1446" si="273">TRUNC((PRODUCT(F1446:L1446)),2)</f>
        <v>66.150000000000006</v>
      </c>
    </row>
    <row r="1447" spans="1:27">
      <c r="A1447" s="460"/>
      <c r="B1447" s="169"/>
      <c r="C1447" s="19"/>
      <c r="D1447" s="218" t="str">
        <f>"Total item "&amp;A1445</f>
        <v>Total item 8.2.2</v>
      </c>
      <c r="E1447" s="13"/>
      <c r="F1447" s="124"/>
      <c r="G1447" s="216"/>
      <c r="H1447" s="231"/>
      <c r="I1447" s="213"/>
      <c r="J1447" s="231"/>
      <c r="K1447" s="213"/>
      <c r="L1447" s="212" t="s">
        <v>23</v>
      </c>
      <c r="M1447" s="213" t="s">
        <v>44</v>
      </c>
      <c r="N1447" s="444">
        <f>+SUM(N1446:N1446)</f>
        <v>66.150000000000006</v>
      </c>
    </row>
    <row r="1448" spans="1:27">
      <c r="A1448" s="438" t="s">
        <v>18264</v>
      </c>
      <c r="B1448" s="165"/>
      <c r="C1448" s="164"/>
      <c r="D1448" s="167" t="s">
        <v>18265</v>
      </c>
      <c r="E1448" s="130"/>
      <c r="F1448" s="228"/>
      <c r="G1448" s="236"/>
      <c r="H1448" s="230"/>
      <c r="I1448" s="228"/>
      <c r="J1448" s="228"/>
      <c r="K1448" s="228"/>
      <c r="L1448" s="228"/>
      <c r="M1448" s="228"/>
      <c r="N1448" s="439"/>
    </row>
    <row r="1449" spans="1:27" s="299" customFormat="1" ht="22.5">
      <c r="A1449" s="460" t="s">
        <v>18273</v>
      </c>
      <c r="B1449" s="169" t="s">
        <v>18406</v>
      </c>
      <c r="C1449" s="275">
        <v>99861</v>
      </c>
      <c r="D1449" s="35" t="s">
        <v>4787</v>
      </c>
      <c r="E1449" s="13" t="str">
        <f>+VLOOKUP(D1449,TABELA!$B$1:$D$8000,2,FALSE)</f>
        <v>M2</v>
      </c>
      <c r="F1449" s="28"/>
      <c r="G1449" s="33"/>
      <c r="H1449" s="28"/>
      <c r="I1449" s="28"/>
      <c r="J1449" s="28"/>
      <c r="K1449" s="28"/>
      <c r="L1449" s="28"/>
      <c r="M1449" s="28"/>
      <c r="N1449" s="447"/>
      <c r="O1449" s="303">
        <f>N1458</f>
        <v>23.34</v>
      </c>
      <c r="P1449" s="328">
        <f>+VLOOKUP(D1449,TABELA!$B$1:$D$8000,3,FALSE)</f>
        <v>584.15</v>
      </c>
      <c r="Q1449" s="329">
        <f>+VLOOKUP(D1449,TABELA!$B$1:$F$8000,5,FALSE)</f>
        <v>625.16</v>
      </c>
      <c r="R1449" s="89"/>
      <c r="S1449" s="410">
        <f>TRUNC(P1449*$S$10,2)</f>
        <v>750.51</v>
      </c>
      <c r="T1449" s="410">
        <f>TRUNC(Q1449*$T$10,2)</f>
        <v>764.88</v>
      </c>
      <c r="U1449" s="410"/>
      <c r="V1449" s="410">
        <f>TRUNC(O1449*S1449,2)</f>
        <v>17516.900000000001</v>
      </c>
      <c r="W1449" s="410">
        <f>TRUNC(O1449*T1449,2)</f>
        <v>17852.29</v>
      </c>
      <c r="X1449" s="302"/>
      <c r="Y1449" s="302"/>
      <c r="Z1449" s="302"/>
      <c r="AA1449" s="302"/>
    </row>
    <row r="1450" spans="1:27">
      <c r="A1450" s="460"/>
      <c r="B1450" s="169"/>
      <c r="C1450" s="19"/>
      <c r="D1450" s="292" t="s">
        <v>25842</v>
      </c>
      <c r="E1450" s="13"/>
      <c r="F1450" s="124">
        <v>2</v>
      </c>
      <c r="G1450" s="216" t="s">
        <v>25759</v>
      </c>
      <c r="H1450" s="231"/>
      <c r="I1450" s="217" t="s">
        <v>25759</v>
      </c>
      <c r="J1450" s="216">
        <v>1.2</v>
      </c>
      <c r="K1450" s="217" t="s">
        <v>25759</v>
      </c>
      <c r="L1450" s="216"/>
      <c r="M1450" s="217" t="s">
        <v>44</v>
      </c>
      <c r="N1450" s="443">
        <f t="shared" ref="N1450" si="274">TRUNC((PRODUCT(F1450:L1450)),2)</f>
        <v>2.4</v>
      </c>
    </row>
    <row r="1451" spans="1:27">
      <c r="A1451" s="460"/>
      <c r="B1451" s="169"/>
      <c r="C1451" s="19"/>
      <c r="D1451" s="292" t="s">
        <v>25858</v>
      </c>
      <c r="E1451" s="13"/>
      <c r="F1451" s="169">
        <v>2</v>
      </c>
      <c r="G1451" s="216" t="s">
        <v>25759</v>
      </c>
      <c r="H1451" s="231"/>
      <c r="I1451" s="217" t="s">
        <v>25759</v>
      </c>
      <c r="J1451" s="216">
        <v>1.2</v>
      </c>
      <c r="K1451" s="217" t="s">
        <v>25759</v>
      </c>
      <c r="L1451" s="216"/>
      <c r="M1451" s="217" t="s">
        <v>44</v>
      </c>
      <c r="N1451" s="443">
        <f t="shared" ref="N1451:N1457" si="275">TRUNC((PRODUCT(F1451:L1451)),2)</f>
        <v>2.4</v>
      </c>
    </row>
    <row r="1452" spans="1:27" s="299" customFormat="1">
      <c r="A1452" s="460"/>
      <c r="B1452" s="169"/>
      <c r="C1452" s="19"/>
      <c r="D1452" s="292" t="s">
        <v>25776</v>
      </c>
      <c r="E1452" s="13"/>
      <c r="F1452" s="169">
        <v>0.8</v>
      </c>
      <c r="G1452" s="216" t="s">
        <v>25759</v>
      </c>
      <c r="H1452" s="231"/>
      <c r="I1452" s="217" t="s">
        <v>25759</v>
      </c>
      <c r="J1452" s="216">
        <v>1.2</v>
      </c>
      <c r="K1452" s="217" t="s">
        <v>25759</v>
      </c>
      <c r="L1452" s="216"/>
      <c r="M1452" s="217" t="s">
        <v>44</v>
      </c>
      <c r="N1452" s="443">
        <f t="shared" si="275"/>
        <v>0.96</v>
      </c>
      <c r="O1452" s="302"/>
      <c r="P1452" s="408"/>
      <c r="Q1452" s="409"/>
      <c r="R1452" s="89"/>
      <c r="S1452" s="302"/>
      <c r="T1452" s="302"/>
      <c r="U1452" s="302"/>
      <c r="V1452" s="302"/>
      <c r="W1452" s="302"/>
      <c r="X1452" s="302"/>
      <c r="Y1452" s="302"/>
      <c r="Z1452" s="302"/>
      <c r="AA1452" s="302"/>
    </row>
    <row r="1453" spans="1:27" s="299" customFormat="1">
      <c r="A1453" s="460"/>
      <c r="B1453" s="169"/>
      <c r="C1453" s="19"/>
      <c r="D1453" s="292" t="s">
        <v>25781</v>
      </c>
      <c r="E1453" s="13"/>
      <c r="F1453" s="169">
        <v>0.65</v>
      </c>
      <c r="G1453" s="216" t="s">
        <v>25759</v>
      </c>
      <c r="H1453" s="231"/>
      <c r="I1453" s="217" t="s">
        <v>25759</v>
      </c>
      <c r="J1453" s="216">
        <v>1.2</v>
      </c>
      <c r="K1453" s="217" t="s">
        <v>25759</v>
      </c>
      <c r="L1453" s="216"/>
      <c r="M1453" s="217" t="s">
        <v>44</v>
      </c>
      <c r="N1453" s="443">
        <f t="shared" si="275"/>
        <v>0.78</v>
      </c>
      <c r="O1453" s="302"/>
      <c r="P1453" s="408"/>
      <c r="Q1453" s="409"/>
      <c r="R1453" s="89"/>
      <c r="S1453" s="302"/>
      <c r="T1453" s="302"/>
      <c r="U1453" s="302"/>
      <c r="V1453" s="302"/>
      <c r="W1453" s="302"/>
      <c r="X1453" s="302"/>
      <c r="Y1453" s="302"/>
      <c r="Z1453" s="302"/>
      <c r="AA1453" s="302"/>
    </row>
    <row r="1454" spans="1:27" s="299" customFormat="1">
      <c r="A1454" s="460"/>
      <c r="B1454" s="169"/>
      <c r="C1454" s="19"/>
      <c r="D1454" s="292" t="s">
        <v>25857</v>
      </c>
      <c r="E1454" s="13"/>
      <c r="F1454" s="169">
        <v>2</v>
      </c>
      <c r="G1454" s="216" t="s">
        <v>25759</v>
      </c>
      <c r="H1454" s="231"/>
      <c r="I1454" s="217" t="s">
        <v>25759</v>
      </c>
      <c r="J1454" s="216">
        <v>1.2</v>
      </c>
      <c r="K1454" s="217" t="s">
        <v>25759</v>
      </c>
      <c r="L1454" s="216">
        <v>2</v>
      </c>
      <c r="M1454" s="217" t="s">
        <v>44</v>
      </c>
      <c r="N1454" s="443">
        <f t="shared" si="275"/>
        <v>4.8</v>
      </c>
      <c r="O1454" s="302"/>
      <c r="P1454" s="408"/>
      <c r="Q1454" s="409"/>
      <c r="R1454" s="89"/>
      <c r="S1454" s="302"/>
      <c r="T1454" s="302"/>
      <c r="U1454" s="302"/>
      <c r="V1454" s="302"/>
      <c r="W1454" s="302"/>
      <c r="X1454" s="302"/>
      <c r="Y1454" s="302"/>
      <c r="Z1454" s="302"/>
      <c r="AA1454" s="302"/>
    </row>
    <row r="1455" spans="1:27" s="299" customFormat="1">
      <c r="A1455" s="460"/>
      <c r="B1455" s="169"/>
      <c r="C1455" s="19"/>
      <c r="D1455" s="292" t="s">
        <v>25862</v>
      </c>
      <c r="E1455" s="13"/>
      <c r="F1455" s="169">
        <v>2</v>
      </c>
      <c r="G1455" s="216" t="s">
        <v>25759</v>
      </c>
      <c r="H1455" s="231"/>
      <c r="I1455" s="217" t="s">
        <v>25759</v>
      </c>
      <c r="J1455" s="216">
        <v>1.2</v>
      </c>
      <c r="K1455" s="217" t="s">
        <v>25759</v>
      </c>
      <c r="L1455" s="216">
        <v>2</v>
      </c>
      <c r="M1455" s="217" t="s">
        <v>44</v>
      </c>
      <c r="N1455" s="443">
        <f t="shared" si="275"/>
        <v>4.8</v>
      </c>
      <c r="O1455" s="302"/>
      <c r="P1455" s="408"/>
      <c r="Q1455" s="409"/>
      <c r="R1455" s="89"/>
      <c r="S1455" s="302"/>
      <c r="T1455" s="302"/>
      <c r="U1455" s="302"/>
      <c r="V1455" s="302"/>
      <c r="W1455" s="302"/>
      <c r="X1455" s="302"/>
      <c r="Y1455" s="302"/>
      <c r="Z1455" s="302"/>
      <c r="AA1455" s="302"/>
    </row>
    <row r="1456" spans="1:27" s="299" customFormat="1">
      <c r="A1456" s="460"/>
      <c r="B1456" s="169"/>
      <c r="C1456" s="19"/>
      <c r="D1456" s="292" t="s">
        <v>25863</v>
      </c>
      <c r="E1456" s="13"/>
      <c r="F1456" s="169">
        <v>2</v>
      </c>
      <c r="G1456" s="216" t="s">
        <v>25759</v>
      </c>
      <c r="H1456" s="231"/>
      <c r="I1456" s="217" t="s">
        <v>25759</v>
      </c>
      <c r="J1456" s="216">
        <v>1.2</v>
      </c>
      <c r="K1456" s="217" t="s">
        <v>25759</v>
      </c>
      <c r="L1456" s="216">
        <v>2</v>
      </c>
      <c r="M1456" s="217" t="s">
        <v>44</v>
      </c>
      <c r="N1456" s="443">
        <f t="shared" si="275"/>
        <v>4.8</v>
      </c>
      <c r="O1456" s="302"/>
      <c r="P1456" s="408"/>
      <c r="Q1456" s="409"/>
      <c r="R1456" s="89"/>
      <c r="S1456" s="302"/>
      <c r="T1456" s="302"/>
      <c r="U1456" s="302"/>
      <c r="V1456" s="302"/>
      <c r="W1456" s="302"/>
      <c r="X1456" s="302"/>
      <c r="Y1456" s="302"/>
      <c r="Z1456" s="302"/>
      <c r="AA1456" s="302"/>
    </row>
    <row r="1457" spans="1:27" s="299" customFormat="1">
      <c r="A1457" s="460"/>
      <c r="B1457" s="169"/>
      <c r="C1457" s="19"/>
      <c r="D1457" s="292" t="s">
        <v>25837</v>
      </c>
      <c r="E1457" s="13"/>
      <c r="F1457" s="169">
        <v>1</v>
      </c>
      <c r="G1457" s="216" t="s">
        <v>25759</v>
      </c>
      <c r="H1457" s="231"/>
      <c r="I1457" s="217" t="s">
        <v>25759</v>
      </c>
      <c r="J1457" s="216">
        <v>1.2</v>
      </c>
      <c r="K1457" s="217" t="s">
        <v>25759</v>
      </c>
      <c r="L1457" s="216">
        <v>2</v>
      </c>
      <c r="M1457" s="217" t="s">
        <v>44</v>
      </c>
      <c r="N1457" s="443">
        <f t="shared" si="275"/>
        <v>2.4</v>
      </c>
      <c r="O1457" s="302"/>
      <c r="P1457" s="408"/>
      <c r="Q1457" s="409"/>
      <c r="R1457" s="89"/>
      <c r="S1457" s="302"/>
      <c r="T1457" s="302"/>
      <c r="U1457" s="302"/>
      <c r="V1457" s="302"/>
      <c r="W1457" s="302"/>
      <c r="X1457" s="302"/>
      <c r="Y1457" s="302"/>
      <c r="Z1457" s="302"/>
      <c r="AA1457" s="302"/>
    </row>
    <row r="1458" spans="1:27">
      <c r="A1458" s="460"/>
      <c r="B1458" s="169"/>
      <c r="C1458" s="19"/>
      <c r="D1458" s="218" t="str">
        <f>"Total item "&amp;A1449</f>
        <v>Total item 8.3.1</v>
      </c>
      <c r="E1458" s="13"/>
      <c r="F1458" s="124"/>
      <c r="G1458" s="216"/>
      <c r="H1458" s="231"/>
      <c r="I1458" s="213"/>
      <c r="J1458" s="231"/>
      <c r="K1458" s="213"/>
      <c r="L1458" s="212" t="s">
        <v>23</v>
      </c>
      <c r="M1458" s="213" t="s">
        <v>44</v>
      </c>
      <c r="N1458" s="444">
        <f>+SUM(N1450:N1457)</f>
        <v>23.34</v>
      </c>
    </row>
    <row r="1459" spans="1:27" ht="33.75">
      <c r="A1459" s="460" t="s">
        <v>18274</v>
      </c>
      <c r="B1459" s="169" t="s">
        <v>18406</v>
      </c>
      <c r="C1459" s="275">
        <v>94570</v>
      </c>
      <c r="D1459" s="35" t="s">
        <v>4901</v>
      </c>
      <c r="E1459" s="13" t="str">
        <f>+VLOOKUP(D1459,TABELA!$B$1:$D$8000,2,FALSE)</f>
        <v>M2</v>
      </c>
      <c r="F1459" s="28"/>
      <c r="G1459" s="33"/>
      <c r="H1459" s="28"/>
      <c r="I1459" s="28"/>
      <c r="J1459" s="28"/>
      <c r="K1459" s="28"/>
      <c r="L1459" s="28"/>
      <c r="M1459" s="28"/>
      <c r="N1459" s="447"/>
      <c r="O1459" s="303">
        <f>+N1468</f>
        <v>19.45</v>
      </c>
      <c r="P1459" s="328">
        <f>+VLOOKUP(D1459,TABELA!$B$1:$D$8000,3,FALSE)</f>
        <v>306.51</v>
      </c>
      <c r="Q1459" s="329">
        <f>+VLOOKUP(D1459,TABELA!$B$1:$F$8000,5,FALSE)</f>
        <v>308.52999999999997</v>
      </c>
      <c r="S1459" s="410">
        <f>TRUNC(P1459*$S$10,2)</f>
        <v>393.8</v>
      </c>
      <c r="T1459" s="410">
        <f>TRUNC(Q1459*$T$10,2)</f>
        <v>377.48</v>
      </c>
      <c r="V1459" s="410">
        <f>TRUNC(O1459*S1459,2)</f>
        <v>7659.41</v>
      </c>
      <c r="W1459" s="410">
        <f>TRUNC(O1459*T1459,2)</f>
        <v>7341.98</v>
      </c>
    </row>
    <row r="1460" spans="1:27">
      <c r="A1460" s="460"/>
      <c r="B1460" s="169"/>
      <c r="C1460" s="19"/>
      <c r="D1460" s="292" t="s">
        <v>25842</v>
      </c>
      <c r="E1460" s="13"/>
      <c r="F1460" s="124">
        <v>2</v>
      </c>
      <c r="G1460" s="216" t="s">
        <v>25759</v>
      </c>
      <c r="H1460" s="231"/>
      <c r="I1460" s="217" t="s">
        <v>25759</v>
      </c>
      <c r="J1460" s="216">
        <v>1</v>
      </c>
      <c r="K1460" s="217" t="s">
        <v>25759</v>
      </c>
      <c r="L1460" s="216"/>
      <c r="M1460" s="217" t="s">
        <v>44</v>
      </c>
      <c r="N1460" s="443">
        <f t="shared" ref="N1460:N1467" si="276">TRUNC((PRODUCT(F1460:L1460)),2)</f>
        <v>2</v>
      </c>
    </row>
    <row r="1461" spans="1:27">
      <c r="A1461" s="460"/>
      <c r="B1461" s="169"/>
      <c r="C1461" s="19"/>
      <c r="D1461" s="292" t="s">
        <v>25858</v>
      </c>
      <c r="E1461" s="13"/>
      <c r="F1461" s="169">
        <v>2</v>
      </c>
      <c r="G1461" s="216" t="s">
        <v>25759</v>
      </c>
      <c r="H1461" s="231"/>
      <c r="I1461" s="217" t="s">
        <v>25759</v>
      </c>
      <c r="J1461" s="216">
        <v>1</v>
      </c>
      <c r="K1461" s="217" t="s">
        <v>25759</v>
      </c>
      <c r="L1461" s="216"/>
      <c r="M1461" s="217" t="s">
        <v>44</v>
      </c>
      <c r="N1461" s="443">
        <f t="shared" si="276"/>
        <v>2</v>
      </c>
    </row>
    <row r="1462" spans="1:27" s="299" customFormat="1">
      <c r="A1462" s="460"/>
      <c r="B1462" s="169"/>
      <c r="C1462" s="19"/>
      <c r="D1462" s="292" t="s">
        <v>25776</v>
      </c>
      <c r="E1462" s="13"/>
      <c r="F1462" s="169">
        <v>0.8</v>
      </c>
      <c r="G1462" s="216" t="s">
        <v>25759</v>
      </c>
      <c r="H1462" s="231"/>
      <c r="I1462" s="217" t="s">
        <v>25759</v>
      </c>
      <c r="J1462" s="216">
        <v>1</v>
      </c>
      <c r="K1462" s="217" t="s">
        <v>25759</v>
      </c>
      <c r="L1462" s="216"/>
      <c r="M1462" s="217" t="s">
        <v>44</v>
      </c>
      <c r="N1462" s="443">
        <f t="shared" si="276"/>
        <v>0.8</v>
      </c>
      <c r="O1462" s="302"/>
      <c r="P1462" s="408"/>
      <c r="Q1462" s="409"/>
      <c r="R1462" s="89"/>
      <c r="S1462" s="302"/>
      <c r="T1462" s="302"/>
      <c r="U1462" s="302"/>
      <c r="V1462" s="302"/>
      <c r="W1462" s="302"/>
      <c r="X1462" s="302"/>
      <c r="Y1462" s="302"/>
      <c r="Z1462" s="302"/>
      <c r="AA1462" s="302"/>
    </row>
    <row r="1463" spans="1:27" s="299" customFormat="1">
      <c r="A1463" s="460"/>
      <c r="B1463" s="169"/>
      <c r="C1463" s="19"/>
      <c r="D1463" s="292" t="s">
        <v>25781</v>
      </c>
      <c r="E1463" s="13"/>
      <c r="F1463" s="169">
        <v>0.65</v>
      </c>
      <c r="G1463" s="216" t="s">
        <v>25759</v>
      </c>
      <c r="H1463" s="231"/>
      <c r="I1463" s="217" t="s">
        <v>25759</v>
      </c>
      <c r="J1463" s="216">
        <v>1</v>
      </c>
      <c r="K1463" s="217" t="s">
        <v>25759</v>
      </c>
      <c r="L1463" s="216"/>
      <c r="M1463" s="217" t="s">
        <v>44</v>
      </c>
      <c r="N1463" s="443">
        <f t="shared" si="276"/>
        <v>0.65</v>
      </c>
      <c r="O1463" s="302"/>
      <c r="P1463" s="408"/>
      <c r="Q1463" s="409"/>
      <c r="R1463" s="89"/>
      <c r="S1463" s="302"/>
      <c r="T1463" s="302"/>
      <c r="U1463" s="302"/>
      <c r="V1463" s="302"/>
      <c r="W1463" s="302"/>
      <c r="X1463" s="302"/>
      <c r="Y1463" s="302"/>
      <c r="Z1463" s="302"/>
      <c r="AA1463" s="302"/>
    </row>
    <row r="1464" spans="1:27" s="299" customFormat="1">
      <c r="A1464" s="460"/>
      <c r="B1464" s="169"/>
      <c r="C1464" s="19"/>
      <c r="D1464" s="292" t="s">
        <v>25857</v>
      </c>
      <c r="E1464" s="13"/>
      <c r="F1464" s="169">
        <v>2</v>
      </c>
      <c r="G1464" s="216" t="s">
        <v>25759</v>
      </c>
      <c r="H1464" s="231"/>
      <c r="I1464" s="217" t="s">
        <v>25759</v>
      </c>
      <c r="J1464" s="216">
        <v>1</v>
      </c>
      <c r="K1464" s="217" t="s">
        <v>25759</v>
      </c>
      <c r="L1464" s="216">
        <v>2</v>
      </c>
      <c r="M1464" s="217" t="s">
        <v>44</v>
      </c>
      <c r="N1464" s="443">
        <f t="shared" si="276"/>
        <v>4</v>
      </c>
      <c r="O1464" s="302"/>
      <c r="P1464" s="408"/>
      <c r="Q1464" s="409"/>
      <c r="R1464" s="89"/>
      <c r="S1464" s="302"/>
      <c r="T1464" s="302"/>
      <c r="U1464" s="302"/>
      <c r="V1464" s="302"/>
      <c r="W1464" s="302"/>
      <c r="X1464" s="302"/>
      <c r="Y1464" s="302"/>
      <c r="Z1464" s="302"/>
      <c r="AA1464" s="302"/>
    </row>
    <row r="1465" spans="1:27" s="299" customFormat="1">
      <c r="A1465" s="460"/>
      <c r="B1465" s="169"/>
      <c r="C1465" s="19"/>
      <c r="D1465" s="292" t="s">
        <v>25862</v>
      </c>
      <c r="E1465" s="13"/>
      <c r="F1465" s="169">
        <v>2</v>
      </c>
      <c r="G1465" s="216" t="s">
        <v>25759</v>
      </c>
      <c r="H1465" s="231"/>
      <c r="I1465" s="217" t="s">
        <v>25759</v>
      </c>
      <c r="J1465" s="216">
        <v>1</v>
      </c>
      <c r="K1465" s="217" t="s">
        <v>25759</v>
      </c>
      <c r="L1465" s="216">
        <v>2</v>
      </c>
      <c r="M1465" s="217" t="s">
        <v>44</v>
      </c>
      <c r="N1465" s="443">
        <f t="shared" si="276"/>
        <v>4</v>
      </c>
      <c r="O1465" s="302"/>
      <c r="P1465" s="408"/>
      <c r="Q1465" s="409"/>
      <c r="R1465" s="89"/>
      <c r="S1465" s="302"/>
      <c r="T1465" s="302"/>
      <c r="U1465" s="302"/>
      <c r="V1465" s="302"/>
      <c r="W1465" s="302"/>
      <c r="X1465" s="302"/>
      <c r="Y1465" s="302"/>
      <c r="Z1465" s="302"/>
      <c r="AA1465" s="302"/>
    </row>
    <row r="1466" spans="1:27" s="299" customFormat="1">
      <c r="A1466" s="460"/>
      <c r="B1466" s="169"/>
      <c r="C1466" s="19"/>
      <c r="D1466" s="292" t="s">
        <v>25863</v>
      </c>
      <c r="E1466" s="13"/>
      <c r="F1466" s="169">
        <v>2</v>
      </c>
      <c r="G1466" s="216" t="s">
        <v>25759</v>
      </c>
      <c r="H1466" s="231"/>
      <c r="I1466" s="217" t="s">
        <v>25759</v>
      </c>
      <c r="J1466" s="216">
        <v>1</v>
      </c>
      <c r="K1466" s="217" t="s">
        <v>25759</v>
      </c>
      <c r="L1466" s="216">
        <v>2</v>
      </c>
      <c r="M1466" s="217" t="s">
        <v>44</v>
      </c>
      <c r="N1466" s="443">
        <f t="shared" si="276"/>
        <v>4</v>
      </c>
      <c r="O1466" s="302"/>
      <c r="P1466" s="408"/>
      <c r="Q1466" s="409"/>
      <c r="R1466" s="89"/>
      <c r="S1466" s="302"/>
      <c r="T1466" s="302"/>
      <c r="U1466" s="302"/>
      <c r="V1466" s="302"/>
      <c r="W1466" s="302"/>
      <c r="X1466" s="302"/>
      <c r="Y1466" s="302"/>
      <c r="Z1466" s="302"/>
      <c r="AA1466" s="302"/>
    </row>
    <row r="1467" spans="1:27" s="299" customFormat="1">
      <c r="A1467" s="460"/>
      <c r="B1467" s="169"/>
      <c r="C1467" s="19"/>
      <c r="D1467" s="292" t="s">
        <v>25837</v>
      </c>
      <c r="E1467" s="13"/>
      <c r="F1467" s="169">
        <v>1</v>
      </c>
      <c r="G1467" s="216" t="s">
        <v>25759</v>
      </c>
      <c r="H1467" s="231"/>
      <c r="I1467" s="217" t="s">
        <v>25759</v>
      </c>
      <c r="J1467" s="216">
        <v>1</v>
      </c>
      <c r="K1467" s="217" t="s">
        <v>25759</v>
      </c>
      <c r="L1467" s="216">
        <v>2</v>
      </c>
      <c r="M1467" s="217" t="s">
        <v>44</v>
      </c>
      <c r="N1467" s="443">
        <f t="shared" si="276"/>
        <v>2</v>
      </c>
      <c r="O1467" s="302"/>
      <c r="P1467" s="408"/>
      <c r="Q1467" s="409"/>
      <c r="R1467" s="89"/>
      <c r="S1467" s="302"/>
      <c r="T1467" s="302"/>
      <c r="U1467" s="302"/>
      <c r="V1467" s="302"/>
      <c r="W1467" s="302"/>
      <c r="X1467" s="302"/>
      <c r="Y1467" s="302"/>
      <c r="Z1467" s="302"/>
      <c r="AA1467" s="302"/>
    </row>
    <row r="1468" spans="1:27">
      <c r="A1468" s="460"/>
      <c r="B1468" s="169"/>
      <c r="C1468" s="19"/>
      <c r="D1468" s="218" t="str">
        <f>"Total item "&amp;A1459</f>
        <v>Total item 8.3.2</v>
      </c>
      <c r="E1468" s="13"/>
      <c r="F1468" s="124"/>
      <c r="G1468" s="216"/>
      <c r="H1468" s="231"/>
      <c r="I1468" s="213"/>
      <c r="J1468" s="231"/>
      <c r="K1468" s="213"/>
      <c r="L1468" s="212" t="s">
        <v>23</v>
      </c>
      <c r="M1468" s="213" t="s">
        <v>44</v>
      </c>
      <c r="N1468" s="444">
        <f>+SUM(N1460:N1467)</f>
        <v>19.45</v>
      </c>
    </row>
    <row r="1469" spans="1:27" s="299" customFormat="1" ht="33.75">
      <c r="A1469" s="460" t="s">
        <v>18275</v>
      </c>
      <c r="B1469" s="169" t="s">
        <v>18406</v>
      </c>
      <c r="C1469" s="275">
        <v>100674</v>
      </c>
      <c r="D1469" s="185" t="s">
        <v>4914</v>
      </c>
      <c r="E1469" s="13" t="str">
        <f>+VLOOKUP(D1469,TABELA!$B$1:$D$8000,2,FALSE)</f>
        <v>M2</v>
      </c>
      <c r="F1469" s="28"/>
      <c r="G1469" s="33"/>
      <c r="H1469" s="28"/>
      <c r="I1469" s="28"/>
      <c r="J1469" s="28"/>
      <c r="K1469" s="28"/>
      <c r="L1469" s="28"/>
      <c r="M1469" s="28"/>
      <c r="N1469" s="447"/>
      <c r="O1469" s="303">
        <f>+N1471</f>
        <v>1</v>
      </c>
      <c r="P1469" s="328">
        <f>+VLOOKUP(D1469,TABELA!$B$1:$D$8000,3,FALSE)</f>
        <v>633.15</v>
      </c>
      <c r="Q1469" s="329">
        <f>+VLOOKUP(D1469,TABELA!$B$1:$F$8000,5,FALSE)</f>
        <v>635.95000000000005</v>
      </c>
      <c r="R1469" s="89"/>
      <c r="S1469" s="410">
        <f>TRUNC(P1469*$S$10,2)</f>
        <v>813.47</v>
      </c>
      <c r="T1469" s="410">
        <f>TRUNC(Q1469*$T$10,2)</f>
        <v>778.08</v>
      </c>
      <c r="U1469" s="302"/>
      <c r="V1469" s="410">
        <f>TRUNC(O1469*S1469,2)</f>
        <v>813.47</v>
      </c>
      <c r="W1469" s="410">
        <f>TRUNC(O1469*T1469,2)</f>
        <v>778.08</v>
      </c>
      <c r="X1469" s="302"/>
      <c r="Y1469" s="302"/>
      <c r="Z1469" s="302"/>
      <c r="AA1469" s="302"/>
    </row>
    <row r="1470" spans="1:27" s="299" customFormat="1">
      <c r="A1470" s="460"/>
      <c r="B1470" s="169"/>
      <c r="C1470" s="19"/>
      <c r="D1470" s="292" t="s">
        <v>26043</v>
      </c>
      <c r="E1470" s="13"/>
      <c r="F1470" s="124">
        <v>1</v>
      </c>
      <c r="G1470" s="216" t="s">
        <v>25759</v>
      </c>
      <c r="H1470" s="231"/>
      <c r="I1470" s="217" t="s">
        <v>25759</v>
      </c>
      <c r="J1470" s="216">
        <v>1</v>
      </c>
      <c r="K1470" s="217" t="s">
        <v>25759</v>
      </c>
      <c r="L1470" s="216"/>
      <c r="M1470" s="217" t="s">
        <v>44</v>
      </c>
      <c r="N1470" s="443">
        <f t="shared" ref="N1470" si="277">TRUNC((PRODUCT(F1470:L1470)),2)</f>
        <v>1</v>
      </c>
      <c r="O1470" s="302"/>
      <c r="P1470" s="408"/>
      <c r="Q1470" s="409"/>
      <c r="R1470" s="89"/>
      <c r="S1470" s="302"/>
      <c r="T1470" s="302"/>
      <c r="U1470" s="302"/>
      <c r="V1470" s="302"/>
      <c r="W1470" s="302"/>
      <c r="X1470" s="302"/>
      <c r="Y1470" s="302"/>
      <c r="Z1470" s="302"/>
      <c r="AA1470" s="302"/>
    </row>
    <row r="1471" spans="1:27" s="299" customFormat="1">
      <c r="A1471" s="460"/>
      <c r="B1471" s="169"/>
      <c r="C1471" s="19"/>
      <c r="D1471" s="218" t="str">
        <f>"Total item "&amp;A1469</f>
        <v>Total item 8.3.3</v>
      </c>
      <c r="E1471" s="13"/>
      <c r="F1471" s="124"/>
      <c r="G1471" s="216"/>
      <c r="H1471" s="231"/>
      <c r="I1471" s="213"/>
      <c r="J1471" s="231"/>
      <c r="K1471" s="213"/>
      <c r="L1471" s="212" t="s">
        <v>23</v>
      </c>
      <c r="M1471" s="213" t="s">
        <v>44</v>
      </c>
      <c r="N1471" s="444">
        <f>+SUM(N1470:N1470)</f>
        <v>1</v>
      </c>
      <c r="O1471" s="302"/>
      <c r="P1471" s="408"/>
      <c r="Q1471" s="409"/>
      <c r="R1471" s="89"/>
      <c r="S1471" s="302"/>
      <c r="T1471" s="302"/>
      <c r="U1471" s="302"/>
      <c r="V1471" s="302"/>
      <c r="W1471" s="302"/>
      <c r="X1471" s="302"/>
      <c r="Y1471" s="302"/>
      <c r="Z1471" s="302"/>
      <c r="AA1471" s="302"/>
    </row>
    <row r="1472" spans="1:27" s="299" customFormat="1">
      <c r="A1472" s="460" t="s">
        <v>18280</v>
      </c>
      <c r="B1472" s="169" t="s">
        <v>18155</v>
      </c>
      <c r="C1472" s="275" t="s">
        <v>25943</v>
      </c>
      <c r="D1472" s="185" t="s">
        <v>25944</v>
      </c>
      <c r="E1472" s="19" t="s">
        <v>31</v>
      </c>
      <c r="F1472" s="169"/>
      <c r="G1472" s="33"/>
      <c r="H1472" s="28"/>
      <c r="I1472" s="28"/>
      <c r="J1472" s="28"/>
      <c r="K1472" s="28"/>
      <c r="L1472" s="28"/>
      <c r="M1472" s="28"/>
      <c r="N1472" s="447"/>
      <c r="O1472" s="303">
        <f>+N1479</f>
        <v>12.6</v>
      </c>
      <c r="P1472" s="328">
        <v>323.7</v>
      </c>
      <c r="Q1472" s="329">
        <v>331.27</v>
      </c>
      <c r="R1472" s="89"/>
      <c r="S1472" s="410">
        <f>TRUNC(P1472*$S$10,2)</f>
        <v>415.88</v>
      </c>
      <c r="T1472" s="410">
        <f>TRUNC(Q1472*$T$10,2)</f>
        <v>405.3</v>
      </c>
      <c r="U1472" s="302"/>
      <c r="V1472" s="410">
        <f>TRUNC(O1472*S1472,2)</f>
        <v>5240.08</v>
      </c>
      <c r="W1472" s="410">
        <f>TRUNC(O1472*T1472,2)</f>
        <v>5106.78</v>
      </c>
      <c r="X1472" s="302"/>
      <c r="Y1472" s="302"/>
      <c r="Z1472" s="302"/>
      <c r="AA1472" s="302"/>
    </row>
    <row r="1473" spans="1:27" s="299" customFormat="1">
      <c r="A1473" s="460"/>
      <c r="B1473" s="169"/>
      <c r="C1473" s="19"/>
      <c r="D1473" s="292" t="s">
        <v>25939</v>
      </c>
      <c r="E1473" s="13"/>
      <c r="F1473" s="169">
        <v>1</v>
      </c>
      <c r="G1473" s="216" t="s">
        <v>25759</v>
      </c>
      <c r="H1473" s="231"/>
      <c r="I1473" s="217" t="s">
        <v>25759</v>
      </c>
      <c r="J1473" s="216">
        <v>2.1</v>
      </c>
      <c r="K1473" s="217" t="s">
        <v>25759</v>
      </c>
      <c r="L1473" s="216"/>
      <c r="M1473" s="217" t="s">
        <v>44</v>
      </c>
      <c r="N1473" s="443">
        <f t="shared" ref="N1473:N1478" si="278">TRUNC((PRODUCT(F1473:L1473)),2)</f>
        <v>2.1</v>
      </c>
      <c r="O1473" s="302"/>
      <c r="P1473" s="408"/>
      <c r="Q1473" s="409"/>
      <c r="R1473" s="89"/>
      <c r="S1473" s="302"/>
      <c r="T1473" s="302"/>
      <c r="U1473" s="302"/>
      <c r="V1473" s="302"/>
      <c r="W1473" s="302"/>
      <c r="X1473" s="302"/>
      <c r="Y1473" s="302"/>
      <c r="Z1473" s="302"/>
      <c r="AA1473" s="302"/>
    </row>
    <row r="1474" spans="1:27" s="299" customFormat="1">
      <c r="A1474" s="460"/>
      <c r="B1474" s="169"/>
      <c r="C1474" s="19"/>
      <c r="D1474" s="292" t="s">
        <v>25940</v>
      </c>
      <c r="E1474" s="13"/>
      <c r="F1474" s="169">
        <v>0.8</v>
      </c>
      <c r="G1474" s="216" t="s">
        <v>25759</v>
      </c>
      <c r="H1474" s="231"/>
      <c r="I1474" s="217" t="s">
        <v>25759</v>
      </c>
      <c r="J1474" s="216">
        <v>2.1</v>
      </c>
      <c r="K1474" s="217" t="s">
        <v>25759</v>
      </c>
      <c r="L1474" s="216"/>
      <c r="M1474" s="217" t="s">
        <v>44</v>
      </c>
      <c r="N1474" s="443">
        <f t="shared" si="278"/>
        <v>1.68</v>
      </c>
      <c r="O1474" s="302"/>
      <c r="P1474" s="408"/>
      <c r="Q1474" s="409"/>
      <c r="R1474" s="89"/>
      <c r="S1474" s="302"/>
      <c r="T1474" s="302"/>
      <c r="U1474" s="302"/>
      <c r="V1474" s="302"/>
      <c r="W1474" s="302"/>
      <c r="X1474" s="302"/>
      <c r="Y1474" s="302"/>
      <c r="Z1474" s="302"/>
      <c r="AA1474" s="302"/>
    </row>
    <row r="1475" spans="1:27" s="299" customFormat="1">
      <c r="A1475" s="460"/>
      <c r="B1475" s="169"/>
      <c r="C1475" s="19"/>
      <c r="D1475" s="292" t="s">
        <v>25941</v>
      </c>
      <c r="E1475" s="13"/>
      <c r="F1475" s="169">
        <v>1</v>
      </c>
      <c r="G1475" s="216" t="s">
        <v>25759</v>
      </c>
      <c r="H1475" s="231"/>
      <c r="I1475" s="217" t="s">
        <v>25759</v>
      </c>
      <c r="J1475" s="216">
        <v>2.1</v>
      </c>
      <c r="K1475" s="217" t="s">
        <v>25759</v>
      </c>
      <c r="L1475" s="216"/>
      <c r="M1475" s="217" t="s">
        <v>44</v>
      </c>
      <c r="N1475" s="443">
        <f t="shared" si="278"/>
        <v>2.1</v>
      </c>
      <c r="O1475" s="302"/>
      <c r="P1475" s="408"/>
      <c r="Q1475" s="409"/>
      <c r="R1475" s="89"/>
      <c r="S1475" s="302"/>
      <c r="T1475" s="302"/>
      <c r="U1475" s="302"/>
      <c r="V1475" s="302"/>
      <c r="W1475" s="302"/>
      <c r="X1475" s="302"/>
      <c r="Y1475" s="302"/>
      <c r="Z1475" s="302"/>
      <c r="AA1475" s="302"/>
    </row>
    <row r="1476" spans="1:27" s="299" customFormat="1">
      <c r="A1476" s="460"/>
      <c r="B1476" s="169"/>
      <c r="C1476" s="19"/>
      <c r="D1476" s="292" t="s">
        <v>25838</v>
      </c>
      <c r="E1476" s="13"/>
      <c r="F1476" s="169">
        <v>0.8</v>
      </c>
      <c r="G1476" s="216" t="s">
        <v>25759</v>
      </c>
      <c r="H1476" s="231"/>
      <c r="I1476" s="217" t="s">
        <v>25759</v>
      </c>
      <c r="J1476" s="216">
        <v>2.1</v>
      </c>
      <c r="K1476" s="217" t="s">
        <v>25759</v>
      </c>
      <c r="L1476" s="216"/>
      <c r="M1476" s="217" t="s">
        <v>44</v>
      </c>
      <c r="N1476" s="443">
        <f t="shared" si="278"/>
        <v>1.68</v>
      </c>
      <c r="O1476" s="302"/>
      <c r="P1476" s="408"/>
      <c r="Q1476" s="409"/>
      <c r="R1476" s="89"/>
      <c r="S1476" s="302"/>
      <c r="T1476" s="302"/>
      <c r="U1476" s="302"/>
      <c r="V1476" s="302"/>
      <c r="W1476" s="302"/>
      <c r="X1476" s="302"/>
      <c r="Y1476" s="302"/>
      <c r="Z1476" s="302"/>
      <c r="AA1476" s="302"/>
    </row>
    <row r="1477" spans="1:27" s="299" customFormat="1">
      <c r="A1477" s="460"/>
      <c r="B1477" s="169"/>
      <c r="C1477" s="19"/>
      <c r="D1477" s="292" t="s">
        <v>25915</v>
      </c>
      <c r="E1477" s="13"/>
      <c r="F1477" s="169">
        <v>0.8</v>
      </c>
      <c r="G1477" s="216" t="s">
        <v>25759</v>
      </c>
      <c r="H1477" s="231"/>
      <c r="I1477" s="217" t="s">
        <v>25759</v>
      </c>
      <c r="J1477" s="216">
        <v>2.1</v>
      </c>
      <c r="K1477" s="217" t="s">
        <v>25759</v>
      </c>
      <c r="L1477" s="216"/>
      <c r="M1477" s="217" t="s">
        <v>44</v>
      </c>
      <c r="N1477" s="443">
        <f t="shared" si="278"/>
        <v>1.68</v>
      </c>
      <c r="O1477" s="302"/>
      <c r="P1477" s="408"/>
      <c r="Q1477" s="409"/>
      <c r="R1477" s="89"/>
      <c r="S1477" s="302"/>
      <c r="T1477" s="302"/>
      <c r="U1477" s="302"/>
      <c r="V1477" s="302"/>
      <c r="W1477" s="302"/>
      <c r="X1477" s="302"/>
      <c r="Y1477" s="302"/>
      <c r="Z1477" s="302"/>
      <c r="AA1477" s="302"/>
    </row>
    <row r="1478" spans="1:27" s="299" customFormat="1">
      <c r="A1478" s="460"/>
      <c r="B1478" s="169"/>
      <c r="C1478" s="19"/>
      <c r="D1478" s="292" t="s">
        <v>25919</v>
      </c>
      <c r="E1478" s="13"/>
      <c r="F1478" s="169">
        <v>0.8</v>
      </c>
      <c r="G1478" s="216" t="s">
        <v>25759</v>
      </c>
      <c r="H1478" s="231"/>
      <c r="I1478" s="217" t="s">
        <v>25759</v>
      </c>
      <c r="J1478" s="216">
        <v>2.1</v>
      </c>
      <c r="K1478" s="217" t="s">
        <v>25759</v>
      </c>
      <c r="L1478" s="216">
        <v>2</v>
      </c>
      <c r="M1478" s="217" t="s">
        <v>44</v>
      </c>
      <c r="N1478" s="443">
        <f t="shared" si="278"/>
        <v>3.36</v>
      </c>
      <c r="O1478" s="302"/>
      <c r="P1478" s="408"/>
      <c r="Q1478" s="409"/>
      <c r="R1478" s="89"/>
      <c r="S1478" s="302"/>
      <c r="T1478" s="302"/>
      <c r="U1478" s="302"/>
      <c r="V1478" s="302"/>
      <c r="W1478" s="302"/>
      <c r="X1478" s="302"/>
      <c r="Y1478" s="302"/>
      <c r="Z1478" s="302"/>
      <c r="AA1478" s="302"/>
    </row>
    <row r="1479" spans="1:27" s="299" customFormat="1">
      <c r="A1479" s="460"/>
      <c r="B1479" s="169"/>
      <c r="C1479" s="19"/>
      <c r="D1479" s="218" t="str">
        <f>"Total item "&amp;A1472</f>
        <v>Total item 8.3.4</v>
      </c>
      <c r="E1479" s="13"/>
      <c r="F1479" s="124"/>
      <c r="G1479" s="216"/>
      <c r="H1479" s="231"/>
      <c r="I1479" s="213"/>
      <c r="J1479" s="231"/>
      <c r="K1479" s="213"/>
      <c r="L1479" s="212" t="s">
        <v>23</v>
      </c>
      <c r="M1479" s="213" t="s">
        <v>44</v>
      </c>
      <c r="N1479" s="444">
        <f>+SUM(N1473:N1478)</f>
        <v>12.6</v>
      </c>
      <c r="O1479" s="302"/>
      <c r="P1479" s="408"/>
      <c r="Q1479" s="409"/>
      <c r="R1479" s="89"/>
      <c r="S1479" s="302"/>
      <c r="T1479" s="302"/>
      <c r="U1479" s="302"/>
      <c r="V1479" s="302"/>
      <c r="W1479" s="302"/>
      <c r="X1479" s="302"/>
      <c r="Y1479" s="302"/>
      <c r="Z1479" s="302"/>
      <c r="AA1479" s="302"/>
    </row>
    <row r="1480" spans="1:27" s="299" customFormat="1" ht="22.5">
      <c r="A1480" s="460" t="s">
        <v>18396</v>
      </c>
      <c r="B1480" s="169" t="s">
        <v>18406</v>
      </c>
      <c r="C1480" s="275">
        <v>100701</v>
      </c>
      <c r="D1480" s="320" t="s">
        <v>4767</v>
      </c>
      <c r="E1480" s="13" t="str">
        <f>+VLOOKUP(D1480,TABELA!$B$1:$D$8000,2,FALSE)</f>
        <v>M2</v>
      </c>
      <c r="F1480" s="169"/>
      <c r="G1480" s="33"/>
      <c r="H1480" s="28"/>
      <c r="I1480" s="28"/>
      <c r="J1480" s="28"/>
      <c r="K1480" s="28"/>
      <c r="L1480" s="28"/>
      <c r="M1480" s="28"/>
      <c r="N1480" s="447"/>
      <c r="O1480" s="303">
        <f>+N1487</f>
        <v>16.95</v>
      </c>
      <c r="P1480" s="328">
        <f>+VLOOKUP(D1480,TABELA!$B$1:$D$8000,3,FALSE)</f>
        <v>662.44</v>
      </c>
      <c r="Q1480" s="329">
        <f>+VLOOKUP(D1480,TABELA!$B$1:$F$8000,5,FALSE)</f>
        <v>664.44</v>
      </c>
      <c r="R1480" s="89"/>
      <c r="S1480" s="410">
        <f>TRUNC(P1480*$S$10,2)</f>
        <v>851.1</v>
      </c>
      <c r="T1480" s="410">
        <f>TRUNC(Q1480*$T$10,2)</f>
        <v>812.94</v>
      </c>
      <c r="U1480" s="302"/>
      <c r="V1480" s="410">
        <f>TRUNC(O1480*S1480,2)</f>
        <v>14426.14</v>
      </c>
      <c r="W1480" s="410">
        <f>TRUNC(O1480*T1480,2)</f>
        <v>13779.33</v>
      </c>
      <c r="X1480" s="302"/>
      <c r="Y1480" s="302"/>
      <c r="Z1480" s="302"/>
      <c r="AA1480" s="302"/>
    </row>
    <row r="1481" spans="1:27" s="299" customFormat="1">
      <c r="A1481" s="460"/>
      <c r="B1481" s="169"/>
      <c r="C1481" s="19"/>
      <c r="D1481" s="292" t="s">
        <v>25938</v>
      </c>
      <c r="E1481" s="13"/>
      <c r="F1481" s="124">
        <v>2</v>
      </c>
      <c r="G1481" s="216" t="s">
        <v>25759</v>
      </c>
      <c r="H1481" s="231"/>
      <c r="I1481" s="217" t="s">
        <v>25759</v>
      </c>
      <c r="J1481" s="216">
        <v>2.1</v>
      </c>
      <c r="K1481" s="217" t="s">
        <v>25759</v>
      </c>
      <c r="L1481" s="216"/>
      <c r="M1481" s="217" t="s">
        <v>44</v>
      </c>
      <c r="N1481" s="443">
        <f t="shared" ref="N1481:N1482" si="279">TRUNC((PRODUCT(F1481:L1481)),2)</f>
        <v>4.2</v>
      </c>
      <c r="O1481" s="302"/>
      <c r="P1481" s="408"/>
      <c r="Q1481" s="409"/>
      <c r="R1481" s="89"/>
      <c r="S1481" s="302"/>
      <c r="T1481" s="302"/>
      <c r="U1481" s="302"/>
      <c r="V1481" s="302"/>
      <c r="W1481" s="302"/>
      <c r="X1481" s="302"/>
      <c r="Y1481" s="302"/>
      <c r="Z1481" s="302"/>
      <c r="AA1481" s="302"/>
    </row>
    <row r="1482" spans="1:27" s="299" customFormat="1">
      <c r="A1482" s="460"/>
      <c r="B1482" s="169"/>
      <c r="C1482" s="19"/>
      <c r="D1482" s="292" t="s">
        <v>25945</v>
      </c>
      <c r="E1482" s="13"/>
      <c r="F1482" s="169">
        <v>3.81</v>
      </c>
      <c r="G1482" s="216" t="s">
        <v>25759</v>
      </c>
      <c r="H1482" s="231"/>
      <c r="I1482" s="217" t="s">
        <v>25759</v>
      </c>
      <c r="J1482" s="216">
        <v>1.6</v>
      </c>
      <c r="K1482" s="217" t="s">
        <v>25759</v>
      </c>
      <c r="L1482" s="216"/>
      <c r="M1482" s="217" t="s">
        <v>44</v>
      </c>
      <c r="N1482" s="443">
        <f t="shared" si="279"/>
        <v>6.09</v>
      </c>
      <c r="O1482" s="302"/>
      <c r="P1482" s="408"/>
      <c r="Q1482" s="409"/>
      <c r="R1482" s="89"/>
      <c r="S1482" s="302"/>
      <c r="T1482" s="302"/>
      <c r="U1482" s="302"/>
      <c r="V1482" s="302"/>
      <c r="W1482" s="302"/>
      <c r="X1482" s="302"/>
      <c r="Y1482" s="302"/>
      <c r="Z1482" s="302"/>
      <c r="AA1482" s="302"/>
    </row>
    <row r="1483" spans="1:27" s="299" customFormat="1">
      <c r="A1483" s="460"/>
      <c r="B1483" s="169"/>
      <c r="C1483" s="19"/>
      <c r="D1483" s="292" t="s">
        <v>25947</v>
      </c>
      <c r="E1483" s="13"/>
      <c r="F1483" s="169">
        <v>0.9</v>
      </c>
      <c r="G1483" s="216" t="s">
        <v>25759</v>
      </c>
      <c r="H1483" s="231"/>
      <c r="I1483" s="217" t="s">
        <v>25759</v>
      </c>
      <c r="J1483" s="216">
        <v>1.8</v>
      </c>
      <c r="K1483" s="217" t="s">
        <v>25759</v>
      </c>
      <c r="L1483" s="216"/>
      <c r="M1483" s="217" t="s">
        <v>44</v>
      </c>
      <c r="N1483" s="443">
        <f t="shared" ref="N1483:N1486" si="280">TRUNC((PRODUCT(F1483:L1483)),2)</f>
        <v>1.62</v>
      </c>
      <c r="O1483" s="302"/>
      <c r="P1483" s="408"/>
      <c r="Q1483" s="409"/>
      <c r="R1483" s="89"/>
      <c r="S1483" s="302"/>
      <c r="T1483" s="302"/>
      <c r="U1483" s="302"/>
      <c r="V1483" s="302"/>
      <c r="W1483" s="302"/>
      <c r="X1483" s="302"/>
      <c r="Y1483" s="302"/>
      <c r="Z1483" s="302"/>
      <c r="AA1483" s="302"/>
    </row>
    <row r="1484" spans="1:27" s="299" customFormat="1">
      <c r="A1484" s="460"/>
      <c r="B1484" s="169"/>
      <c r="C1484" s="19"/>
      <c r="D1484" s="292" t="s">
        <v>25839</v>
      </c>
      <c r="E1484" s="13"/>
      <c r="F1484" s="169">
        <v>0.9</v>
      </c>
      <c r="G1484" s="216" t="s">
        <v>25759</v>
      </c>
      <c r="H1484" s="231"/>
      <c r="I1484" s="217" t="s">
        <v>25759</v>
      </c>
      <c r="J1484" s="216">
        <v>1.8</v>
      </c>
      <c r="K1484" s="217" t="s">
        <v>25759</v>
      </c>
      <c r="L1484" s="216"/>
      <c r="M1484" s="217" t="s">
        <v>44</v>
      </c>
      <c r="N1484" s="443">
        <f t="shared" ref="N1484" si="281">TRUNC((PRODUCT(F1484:L1484)),2)</f>
        <v>1.62</v>
      </c>
      <c r="O1484" s="302"/>
      <c r="P1484" s="408"/>
      <c r="Q1484" s="409"/>
      <c r="R1484" s="89"/>
      <c r="S1484" s="302"/>
      <c r="T1484" s="302"/>
      <c r="U1484" s="302"/>
      <c r="V1484" s="302"/>
      <c r="W1484" s="302"/>
      <c r="X1484" s="302"/>
      <c r="Y1484" s="302"/>
      <c r="Z1484" s="302"/>
      <c r="AA1484" s="302"/>
    </row>
    <row r="1485" spans="1:27" s="299" customFormat="1">
      <c r="A1485" s="460"/>
      <c r="B1485" s="169"/>
      <c r="C1485" s="19"/>
      <c r="D1485" s="292" t="s">
        <v>25948</v>
      </c>
      <c r="E1485" s="13"/>
      <c r="F1485" s="169">
        <v>0.9</v>
      </c>
      <c r="G1485" s="216" t="s">
        <v>25759</v>
      </c>
      <c r="H1485" s="231"/>
      <c r="I1485" s="217" t="s">
        <v>25759</v>
      </c>
      <c r="J1485" s="216">
        <v>1.8</v>
      </c>
      <c r="K1485" s="217" t="s">
        <v>25759</v>
      </c>
      <c r="L1485" s="216"/>
      <c r="M1485" s="217" t="s">
        <v>44</v>
      </c>
      <c r="N1485" s="443">
        <f t="shared" si="280"/>
        <v>1.62</v>
      </c>
      <c r="O1485" s="302"/>
      <c r="P1485" s="408"/>
      <c r="Q1485" s="409"/>
      <c r="R1485" s="89"/>
      <c r="S1485" s="302"/>
      <c r="T1485" s="302"/>
      <c r="U1485" s="302"/>
      <c r="V1485" s="302"/>
      <c r="W1485" s="302"/>
      <c r="X1485" s="302"/>
      <c r="Y1485" s="302"/>
      <c r="Z1485" s="302"/>
      <c r="AA1485" s="302"/>
    </row>
    <row r="1486" spans="1:27" s="299" customFormat="1">
      <c r="A1486" s="460"/>
      <c r="B1486" s="169"/>
      <c r="C1486" s="19"/>
      <c r="D1486" s="292" t="s">
        <v>25956</v>
      </c>
      <c r="E1486" s="13"/>
      <c r="F1486" s="169">
        <v>1</v>
      </c>
      <c r="G1486" s="216" t="s">
        <v>25759</v>
      </c>
      <c r="H1486" s="231"/>
      <c r="I1486" s="217" t="s">
        <v>25759</v>
      </c>
      <c r="J1486" s="216">
        <v>1.8</v>
      </c>
      <c r="K1486" s="217" t="s">
        <v>25759</v>
      </c>
      <c r="L1486" s="216"/>
      <c r="M1486" s="217" t="s">
        <v>44</v>
      </c>
      <c r="N1486" s="443">
        <f t="shared" si="280"/>
        <v>1.8</v>
      </c>
      <c r="O1486" s="302"/>
      <c r="P1486" s="408"/>
      <c r="Q1486" s="409"/>
      <c r="R1486" s="89"/>
      <c r="S1486" s="302"/>
      <c r="T1486" s="302"/>
      <c r="U1486" s="302"/>
      <c r="V1486" s="302"/>
      <c r="W1486" s="302"/>
      <c r="X1486" s="302"/>
      <c r="Y1486" s="302"/>
      <c r="Z1486" s="302"/>
      <c r="AA1486" s="302"/>
    </row>
    <row r="1487" spans="1:27" s="299" customFormat="1">
      <c r="A1487" s="460"/>
      <c r="B1487" s="169"/>
      <c r="C1487" s="19"/>
      <c r="D1487" s="218" t="str">
        <f>"Total item "&amp;A1480</f>
        <v>Total item 8.3.5</v>
      </c>
      <c r="E1487" s="13"/>
      <c r="F1487" s="124"/>
      <c r="G1487" s="216"/>
      <c r="H1487" s="231"/>
      <c r="I1487" s="213"/>
      <c r="J1487" s="231"/>
      <c r="K1487" s="213"/>
      <c r="L1487" s="212" t="s">
        <v>23</v>
      </c>
      <c r="M1487" s="213" t="s">
        <v>44</v>
      </c>
      <c r="N1487" s="444">
        <f>+SUM(N1481:N1486)</f>
        <v>16.95</v>
      </c>
      <c r="O1487" s="302"/>
      <c r="P1487" s="408"/>
      <c r="Q1487" s="409"/>
      <c r="R1487" s="89"/>
      <c r="S1487" s="410"/>
      <c r="T1487" s="302"/>
      <c r="U1487" s="302"/>
      <c r="V1487" s="302"/>
      <c r="W1487" s="302"/>
      <c r="X1487" s="302"/>
      <c r="Y1487" s="302"/>
      <c r="Z1487" s="302"/>
      <c r="AA1487" s="302"/>
    </row>
    <row r="1488" spans="1:27" s="299" customFormat="1">
      <c r="A1488" s="460" t="s">
        <v>25949</v>
      </c>
      <c r="B1488" s="169" t="s">
        <v>18155</v>
      </c>
      <c r="C1488" s="296" t="s">
        <v>18266</v>
      </c>
      <c r="D1488" s="35" t="s">
        <v>18267</v>
      </c>
      <c r="E1488" s="19" t="s">
        <v>31</v>
      </c>
      <c r="F1488" s="169"/>
      <c r="G1488" s="33"/>
      <c r="H1488" s="28"/>
      <c r="I1488" s="28"/>
      <c r="J1488" s="28"/>
      <c r="K1488" s="28"/>
      <c r="L1488" s="28"/>
      <c r="M1488" s="28"/>
      <c r="N1488" s="447"/>
      <c r="O1488" s="303">
        <f>+N1493</f>
        <v>18.93</v>
      </c>
      <c r="P1488" s="328">
        <v>210.34</v>
      </c>
      <c r="Q1488" s="329">
        <v>222.31</v>
      </c>
      <c r="R1488" s="89"/>
      <c r="S1488" s="410">
        <f>TRUNC(P1488*$S$10,2)</f>
        <v>270.24</v>
      </c>
      <c r="T1488" s="410">
        <f>TRUNC(Q1488*$T$10,2)</f>
        <v>271.99</v>
      </c>
      <c r="U1488" s="302"/>
      <c r="V1488" s="410">
        <f>TRUNC(O1488*S1488,2)</f>
        <v>5115.6400000000003</v>
      </c>
      <c r="W1488" s="410">
        <f>TRUNC(O1488*T1488,2)</f>
        <v>5148.7700000000004</v>
      </c>
      <c r="X1488" s="302"/>
      <c r="Y1488" s="302"/>
      <c r="Z1488" s="302"/>
      <c r="AA1488" s="302"/>
    </row>
    <row r="1489" spans="1:27" s="299" customFormat="1">
      <c r="A1489" s="460"/>
      <c r="B1489" s="169"/>
      <c r="C1489" s="19"/>
      <c r="D1489" s="292" t="s">
        <v>25945</v>
      </c>
      <c r="E1489" s="13"/>
      <c r="F1489" s="169">
        <v>1.41</v>
      </c>
      <c r="G1489" s="216" t="s">
        <v>25759</v>
      </c>
      <c r="H1489" s="231"/>
      <c r="I1489" s="217" t="s">
        <v>25759</v>
      </c>
      <c r="J1489" s="216">
        <v>1</v>
      </c>
      <c r="K1489" s="217" t="s">
        <v>25759</v>
      </c>
      <c r="L1489" s="216">
        <v>2</v>
      </c>
      <c r="M1489" s="217" t="s">
        <v>44</v>
      </c>
      <c r="N1489" s="443">
        <f t="shared" ref="N1489" si="282">TRUNC((PRODUCT(F1489:L1489)),2)</f>
        <v>2.82</v>
      </c>
      <c r="O1489" s="302"/>
      <c r="P1489" s="408"/>
      <c r="Q1489" s="409"/>
      <c r="R1489" s="89"/>
      <c r="S1489" s="302"/>
      <c r="T1489" s="302"/>
      <c r="U1489" s="302"/>
      <c r="V1489" s="302"/>
      <c r="W1489" s="302"/>
      <c r="X1489" s="302"/>
      <c r="Y1489" s="302"/>
      <c r="Z1489" s="302"/>
      <c r="AA1489" s="302"/>
    </row>
    <row r="1490" spans="1:27" s="299" customFormat="1">
      <c r="A1490" s="460"/>
      <c r="B1490" s="169"/>
      <c r="C1490" s="19"/>
      <c r="D1490" s="292" t="s">
        <v>25947</v>
      </c>
      <c r="E1490" s="13"/>
      <c r="F1490" s="169">
        <v>0.4</v>
      </c>
      <c r="G1490" s="216" t="s">
        <v>25759</v>
      </c>
      <c r="H1490" s="231"/>
      <c r="I1490" s="217" t="s">
        <v>25759</v>
      </c>
      <c r="J1490" s="216">
        <v>1.8</v>
      </c>
      <c r="K1490" s="217" t="s">
        <v>25759</v>
      </c>
      <c r="L1490" s="216">
        <v>1</v>
      </c>
      <c r="M1490" s="217" t="s">
        <v>44</v>
      </c>
      <c r="N1490" s="443">
        <f t="shared" ref="N1490" si="283">TRUNC((PRODUCT(F1490:L1490)),2)</f>
        <v>0.72</v>
      </c>
      <c r="O1490" s="302"/>
      <c r="P1490" s="408"/>
      <c r="Q1490" s="409"/>
      <c r="R1490" s="89"/>
      <c r="S1490" s="302"/>
      <c r="T1490" s="302"/>
      <c r="U1490" s="302"/>
      <c r="V1490" s="302"/>
      <c r="W1490" s="302"/>
      <c r="X1490" s="302"/>
      <c r="Y1490" s="302"/>
      <c r="Z1490" s="302"/>
      <c r="AA1490" s="302"/>
    </row>
    <row r="1491" spans="1:27" s="299" customFormat="1">
      <c r="A1491" s="460"/>
      <c r="B1491" s="169"/>
      <c r="C1491" s="19"/>
      <c r="D1491" s="292" t="s">
        <v>25948</v>
      </c>
      <c r="E1491" s="13"/>
      <c r="F1491" s="169">
        <v>6.2</v>
      </c>
      <c r="G1491" s="216" t="s">
        <v>25759</v>
      </c>
      <c r="H1491" s="231"/>
      <c r="I1491" s="217" t="s">
        <v>25759</v>
      </c>
      <c r="J1491" s="216">
        <v>1.8</v>
      </c>
      <c r="K1491" s="217" t="s">
        <v>25759</v>
      </c>
      <c r="L1491" s="216"/>
      <c r="M1491" s="217" t="s">
        <v>44</v>
      </c>
      <c r="N1491" s="443">
        <f t="shared" ref="N1491:N1492" si="284">TRUNC((PRODUCT(F1491:L1491)),2)</f>
        <v>11.16</v>
      </c>
      <c r="O1491" s="302"/>
      <c r="P1491" s="408"/>
      <c r="Q1491" s="409"/>
      <c r="R1491" s="89"/>
      <c r="S1491" s="302"/>
      <c r="T1491" s="302"/>
      <c r="U1491" s="302"/>
      <c r="V1491" s="302"/>
      <c r="W1491" s="302"/>
      <c r="X1491" s="302"/>
      <c r="Y1491" s="302"/>
      <c r="Z1491" s="302"/>
      <c r="AA1491" s="302"/>
    </row>
    <row r="1492" spans="1:27" s="299" customFormat="1">
      <c r="A1492" s="460"/>
      <c r="B1492" s="169"/>
      <c r="C1492" s="19"/>
      <c r="D1492" s="292"/>
      <c r="E1492" s="13"/>
      <c r="F1492" s="169">
        <v>2.35</v>
      </c>
      <c r="G1492" s="216" t="s">
        <v>25759</v>
      </c>
      <c r="H1492" s="231"/>
      <c r="I1492" s="217" t="s">
        <v>25759</v>
      </c>
      <c r="J1492" s="216">
        <v>1.8</v>
      </c>
      <c r="K1492" s="217" t="s">
        <v>25759</v>
      </c>
      <c r="L1492" s="216"/>
      <c r="M1492" s="217" t="s">
        <v>44</v>
      </c>
      <c r="N1492" s="443">
        <f t="shared" si="284"/>
        <v>4.2300000000000004</v>
      </c>
      <c r="O1492" s="302"/>
      <c r="P1492" s="408"/>
      <c r="Q1492" s="409"/>
      <c r="R1492" s="89"/>
      <c r="S1492" s="302"/>
      <c r="T1492" s="302"/>
      <c r="U1492" s="302"/>
      <c r="V1492" s="302"/>
      <c r="W1492" s="302"/>
      <c r="X1492" s="302"/>
      <c r="Y1492" s="302"/>
      <c r="Z1492" s="302"/>
      <c r="AA1492" s="302"/>
    </row>
    <row r="1493" spans="1:27" s="299" customFormat="1">
      <c r="A1493" s="460"/>
      <c r="B1493" s="169"/>
      <c r="C1493" s="19"/>
      <c r="D1493" s="218" t="str">
        <f>"Total item "&amp;A1488</f>
        <v>Total item 8.3.6</v>
      </c>
      <c r="E1493" s="13"/>
      <c r="F1493" s="124"/>
      <c r="G1493" s="216"/>
      <c r="H1493" s="231"/>
      <c r="I1493" s="213"/>
      <c r="J1493" s="231"/>
      <c r="K1493" s="213"/>
      <c r="L1493" s="212" t="s">
        <v>23</v>
      </c>
      <c r="M1493" s="213" t="s">
        <v>44</v>
      </c>
      <c r="N1493" s="444">
        <f>+SUM(N1489:N1492)</f>
        <v>18.93</v>
      </c>
      <c r="O1493" s="302"/>
      <c r="P1493" s="408"/>
      <c r="Q1493" s="409"/>
      <c r="R1493" s="89"/>
      <c r="S1493" s="302"/>
      <c r="T1493" s="302"/>
      <c r="U1493" s="302"/>
      <c r="V1493" s="302"/>
      <c r="W1493" s="302"/>
      <c r="X1493" s="302"/>
      <c r="Y1493" s="302"/>
      <c r="Z1493" s="302"/>
      <c r="AA1493" s="302"/>
    </row>
    <row r="1494" spans="1:27" ht="33.75">
      <c r="A1494" s="460" t="s">
        <v>25950</v>
      </c>
      <c r="B1494" s="169" t="s">
        <v>18156</v>
      </c>
      <c r="C1494" s="296" t="str">
        <f>+COMPOSIÇÕES!C39</f>
        <v>005</v>
      </c>
      <c r="D1494" s="35" t="str">
        <f>+COMPOSIÇÕES!D39</f>
        <v>CONJUNTO FECHADURA DE SOBREPOR PARA PORTAO, EM AÇO INOX COM ACABAMENTO CROMADO, CAIXA DE 100 MM, INCLUINDO CHAVE TIPO CILINDRO - COMPLETA</v>
      </c>
      <c r="E1494" s="19" t="str">
        <f>+COMPOSIÇÕES!E39</f>
        <v>UN</v>
      </c>
      <c r="F1494" s="28"/>
      <c r="G1494" s="33"/>
      <c r="H1494" s="28"/>
      <c r="I1494" s="28"/>
      <c r="J1494" s="28"/>
      <c r="K1494" s="28"/>
      <c r="L1494" s="28"/>
      <c r="M1494" s="28"/>
      <c r="N1494" s="447"/>
      <c r="O1494" s="303">
        <f>+N1497</f>
        <v>2</v>
      </c>
      <c r="P1494" s="328">
        <f>+COMPOSIÇÕES!H39</f>
        <v>105.26</v>
      </c>
      <c r="Q1494" s="329">
        <f>+COMPOSIÇÕES!J39</f>
        <v>110.06</v>
      </c>
      <c r="S1494" s="410">
        <f>TRUNC(P1494*$S$10,2)</f>
        <v>135.22999999999999</v>
      </c>
      <c r="T1494" s="410">
        <f>TRUNC(Q1494*$T$10,2)</f>
        <v>134.65</v>
      </c>
      <c r="V1494" s="410">
        <f>TRUNC(O1494*S1494,2)</f>
        <v>270.45999999999998</v>
      </c>
      <c r="W1494" s="410">
        <f>TRUNC(O1494*T1494,2)</f>
        <v>269.3</v>
      </c>
    </row>
    <row r="1495" spans="1:27">
      <c r="A1495" s="460"/>
      <c r="B1495" s="169"/>
      <c r="C1495" s="19"/>
      <c r="D1495" s="292" t="s">
        <v>25938</v>
      </c>
      <c r="E1495" s="13"/>
      <c r="F1495" s="33"/>
      <c r="G1495" s="216" t="s">
        <v>25759</v>
      </c>
      <c r="H1495" s="231"/>
      <c r="I1495" s="217" t="s">
        <v>25759</v>
      </c>
      <c r="J1495" s="216"/>
      <c r="K1495" s="217" t="s">
        <v>25759</v>
      </c>
      <c r="L1495" s="216">
        <v>1</v>
      </c>
      <c r="M1495" s="217" t="s">
        <v>44</v>
      </c>
      <c r="N1495" s="443">
        <f t="shared" ref="N1495" si="285">TRUNC((PRODUCT(F1495:L1495)),2)</f>
        <v>1</v>
      </c>
    </row>
    <row r="1496" spans="1:27" s="299" customFormat="1">
      <c r="A1496" s="460"/>
      <c r="B1496" s="169"/>
      <c r="C1496" s="19"/>
      <c r="D1496" s="292" t="s">
        <v>25946</v>
      </c>
      <c r="E1496" s="13"/>
      <c r="F1496" s="28"/>
      <c r="G1496" s="216" t="s">
        <v>25759</v>
      </c>
      <c r="H1496" s="231"/>
      <c r="I1496" s="217" t="s">
        <v>25759</v>
      </c>
      <c r="J1496" s="216"/>
      <c r="K1496" s="217" t="s">
        <v>25759</v>
      </c>
      <c r="L1496" s="216">
        <v>1</v>
      </c>
      <c r="M1496" s="217" t="s">
        <v>44</v>
      </c>
      <c r="N1496" s="443">
        <f t="shared" ref="N1496" si="286">TRUNC((PRODUCT(F1496:L1496)),2)</f>
        <v>1</v>
      </c>
      <c r="O1496" s="302"/>
      <c r="P1496" s="408"/>
      <c r="Q1496" s="409"/>
      <c r="R1496" s="89"/>
      <c r="S1496" s="302"/>
      <c r="T1496" s="302"/>
      <c r="U1496" s="302"/>
      <c r="V1496" s="302"/>
      <c r="W1496" s="302"/>
      <c r="X1496" s="302"/>
      <c r="Y1496" s="302"/>
      <c r="Z1496" s="302"/>
      <c r="AA1496" s="302"/>
    </row>
    <row r="1497" spans="1:27">
      <c r="A1497" s="460"/>
      <c r="B1497" s="169"/>
      <c r="C1497" s="19"/>
      <c r="D1497" s="218" t="str">
        <f>"Total item "&amp;A1494</f>
        <v>Total item 8.3.7</v>
      </c>
      <c r="E1497" s="13"/>
      <c r="F1497" s="124"/>
      <c r="G1497" s="216"/>
      <c r="H1497" s="231"/>
      <c r="I1497" s="213"/>
      <c r="J1497" s="231"/>
      <c r="K1497" s="213"/>
      <c r="L1497" s="212" t="s">
        <v>23</v>
      </c>
      <c r="M1497" s="213" t="s">
        <v>44</v>
      </c>
      <c r="N1497" s="444">
        <f>+SUM(N1495:N1496)</f>
        <v>2</v>
      </c>
    </row>
    <row r="1498" spans="1:27">
      <c r="A1498" s="460" t="s">
        <v>25952</v>
      </c>
      <c r="B1498" s="169" t="s">
        <v>25914</v>
      </c>
      <c r="C1498" s="296" t="s">
        <v>18271</v>
      </c>
      <c r="D1498" s="35" t="s">
        <v>18272</v>
      </c>
      <c r="E1498" s="19" t="s">
        <v>381</v>
      </c>
      <c r="F1498" s="28"/>
      <c r="G1498" s="238"/>
      <c r="H1498" s="28"/>
      <c r="I1498" s="28"/>
      <c r="J1498" s="28"/>
      <c r="K1498" s="28"/>
      <c r="L1498" s="28"/>
      <c r="M1498" s="28"/>
      <c r="N1498" s="447"/>
      <c r="O1498" s="303">
        <f>+N1511</f>
        <v>18</v>
      </c>
      <c r="P1498" s="328">
        <v>25.4</v>
      </c>
      <c r="Q1498" s="329">
        <v>25.4</v>
      </c>
      <c r="S1498" s="410">
        <f>TRUNC(P1498*$S$10,2)</f>
        <v>32.630000000000003</v>
      </c>
      <c r="T1498" s="410">
        <f>TRUNC(Q1498*$T$10,2)</f>
        <v>31.07</v>
      </c>
      <c r="V1498" s="410">
        <f>TRUNC(O1498*S1498,2)</f>
        <v>587.34</v>
      </c>
      <c r="W1498" s="410">
        <f>TRUNC(O1498*T1498,2)</f>
        <v>559.26</v>
      </c>
    </row>
    <row r="1499" spans="1:27">
      <c r="A1499" s="460"/>
      <c r="B1499" s="169"/>
      <c r="C1499" s="19"/>
      <c r="D1499" s="292" t="s">
        <v>25939</v>
      </c>
      <c r="E1499" s="13"/>
      <c r="F1499" s="33"/>
      <c r="G1499" s="216" t="s">
        <v>25759</v>
      </c>
      <c r="H1499" s="231"/>
      <c r="I1499" s="217" t="s">
        <v>25759</v>
      </c>
      <c r="J1499" s="216"/>
      <c r="K1499" s="217" t="s">
        <v>25759</v>
      </c>
      <c r="L1499" s="216">
        <v>2</v>
      </c>
      <c r="M1499" s="217" t="s">
        <v>44</v>
      </c>
      <c r="N1499" s="443">
        <f t="shared" ref="N1499" si="287">TRUNC((PRODUCT(F1499:L1499)),2)</f>
        <v>2</v>
      </c>
    </row>
    <row r="1500" spans="1:27">
      <c r="A1500" s="460"/>
      <c r="B1500" s="169"/>
      <c r="C1500" s="19"/>
      <c r="D1500" s="292" t="s">
        <v>25940</v>
      </c>
      <c r="E1500" s="13"/>
      <c r="F1500" s="28"/>
      <c r="G1500" s="216" t="s">
        <v>25759</v>
      </c>
      <c r="H1500" s="231"/>
      <c r="I1500" s="217" t="s">
        <v>25759</v>
      </c>
      <c r="J1500" s="216"/>
      <c r="K1500" s="217" t="s">
        <v>25759</v>
      </c>
      <c r="L1500" s="216">
        <v>2</v>
      </c>
      <c r="M1500" s="217" t="s">
        <v>44</v>
      </c>
      <c r="N1500" s="443">
        <f t="shared" ref="N1500:N1507" si="288">TRUNC((PRODUCT(F1500:L1500)),2)</f>
        <v>2</v>
      </c>
    </row>
    <row r="1501" spans="1:27" s="299" customFormat="1">
      <c r="A1501" s="460"/>
      <c r="B1501" s="169"/>
      <c r="C1501" s="19"/>
      <c r="D1501" s="292" t="s">
        <v>25941</v>
      </c>
      <c r="E1501" s="13"/>
      <c r="F1501" s="28"/>
      <c r="G1501" s="216" t="s">
        <v>25759</v>
      </c>
      <c r="H1501" s="231"/>
      <c r="I1501" s="217" t="s">
        <v>25759</v>
      </c>
      <c r="J1501" s="216"/>
      <c r="K1501" s="217" t="s">
        <v>25759</v>
      </c>
      <c r="L1501" s="216">
        <v>2</v>
      </c>
      <c r="M1501" s="217" t="s">
        <v>44</v>
      </c>
      <c r="N1501" s="443">
        <f t="shared" si="288"/>
        <v>2</v>
      </c>
      <c r="O1501" s="302"/>
      <c r="P1501" s="408"/>
      <c r="Q1501" s="409"/>
      <c r="R1501" s="89"/>
      <c r="S1501" s="302"/>
      <c r="T1501" s="302"/>
      <c r="U1501" s="302"/>
      <c r="V1501" s="302"/>
      <c r="W1501" s="302"/>
      <c r="X1501" s="302"/>
      <c r="Y1501" s="302"/>
      <c r="Z1501" s="302"/>
      <c r="AA1501" s="302"/>
    </row>
    <row r="1502" spans="1:27" s="299" customFormat="1">
      <c r="A1502" s="460"/>
      <c r="B1502" s="169"/>
      <c r="C1502" s="19"/>
      <c r="D1502" s="292" t="s">
        <v>25838</v>
      </c>
      <c r="E1502" s="13"/>
      <c r="F1502" s="28"/>
      <c r="G1502" s="216" t="s">
        <v>25759</v>
      </c>
      <c r="H1502" s="231"/>
      <c r="I1502" s="217" t="s">
        <v>25759</v>
      </c>
      <c r="J1502" s="216"/>
      <c r="K1502" s="217" t="s">
        <v>25759</v>
      </c>
      <c r="L1502" s="216">
        <v>1</v>
      </c>
      <c r="M1502" s="217" t="s">
        <v>44</v>
      </c>
      <c r="N1502" s="443">
        <f t="shared" si="288"/>
        <v>1</v>
      </c>
      <c r="O1502" s="302"/>
      <c r="P1502" s="408"/>
      <c r="Q1502" s="409"/>
      <c r="R1502" s="89"/>
      <c r="S1502" s="302"/>
      <c r="T1502" s="302"/>
      <c r="U1502" s="302"/>
      <c r="V1502" s="302"/>
      <c r="W1502" s="302"/>
      <c r="X1502" s="302"/>
      <c r="Y1502" s="302"/>
      <c r="Z1502" s="302"/>
      <c r="AA1502" s="302"/>
    </row>
    <row r="1503" spans="1:27" s="299" customFormat="1">
      <c r="A1503" s="460"/>
      <c r="B1503" s="169"/>
      <c r="C1503" s="19"/>
      <c r="D1503" s="292" t="s">
        <v>25915</v>
      </c>
      <c r="E1503" s="13"/>
      <c r="F1503" s="28"/>
      <c r="G1503" s="216" t="s">
        <v>25759</v>
      </c>
      <c r="H1503" s="231"/>
      <c r="I1503" s="217" t="s">
        <v>25759</v>
      </c>
      <c r="J1503" s="216"/>
      <c r="K1503" s="217" t="s">
        <v>25759</v>
      </c>
      <c r="L1503" s="216">
        <v>1</v>
      </c>
      <c r="M1503" s="217" t="s">
        <v>44</v>
      </c>
      <c r="N1503" s="443">
        <f t="shared" si="288"/>
        <v>1</v>
      </c>
      <c r="O1503" s="302"/>
      <c r="P1503" s="408"/>
      <c r="Q1503" s="409"/>
      <c r="R1503" s="89"/>
      <c r="S1503" s="302"/>
      <c r="T1503" s="302"/>
      <c r="U1503" s="302"/>
      <c r="V1503" s="302"/>
      <c r="W1503" s="302"/>
      <c r="X1503" s="302"/>
      <c r="Y1503" s="302"/>
      <c r="Z1503" s="302"/>
      <c r="AA1503" s="302"/>
    </row>
    <row r="1504" spans="1:27" s="299" customFormat="1">
      <c r="A1504" s="460"/>
      <c r="B1504" s="169"/>
      <c r="C1504" s="19"/>
      <c r="D1504" s="292" t="s">
        <v>25919</v>
      </c>
      <c r="E1504" s="13"/>
      <c r="F1504" s="28"/>
      <c r="G1504" s="216" t="s">
        <v>25759</v>
      </c>
      <c r="H1504" s="231"/>
      <c r="I1504" s="217" t="s">
        <v>25759</v>
      </c>
      <c r="J1504" s="216"/>
      <c r="K1504" s="217" t="s">
        <v>25759</v>
      </c>
      <c r="L1504" s="216">
        <v>2</v>
      </c>
      <c r="M1504" s="217" t="s">
        <v>44</v>
      </c>
      <c r="N1504" s="443">
        <f t="shared" si="288"/>
        <v>2</v>
      </c>
      <c r="O1504" s="302"/>
      <c r="P1504" s="408"/>
      <c r="Q1504" s="409"/>
      <c r="R1504" s="89"/>
      <c r="S1504" s="302"/>
      <c r="T1504" s="302"/>
      <c r="U1504" s="302"/>
      <c r="V1504" s="302"/>
      <c r="W1504" s="302"/>
      <c r="X1504" s="302"/>
      <c r="Y1504" s="302"/>
      <c r="Z1504" s="302"/>
      <c r="AA1504" s="302"/>
    </row>
    <row r="1505" spans="1:27" s="299" customFormat="1">
      <c r="A1505" s="460"/>
      <c r="B1505" s="169"/>
      <c r="C1505" s="19"/>
      <c r="D1505" s="292" t="s">
        <v>25938</v>
      </c>
      <c r="E1505" s="13"/>
      <c r="F1505" s="28"/>
      <c r="G1505" s="216" t="s">
        <v>25759</v>
      </c>
      <c r="H1505" s="231"/>
      <c r="I1505" s="217" t="s">
        <v>25759</v>
      </c>
      <c r="J1505" s="216"/>
      <c r="K1505" s="217" t="s">
        <v>25759</v>
      </c>
      <c r="L1505" s="216">
        <v>2</v>
      </c>
      <c r="M1505" s="217" t="s">
        <v>44</v>
      </c>
      <c r="N1505" s="443">
        <f t="shared" si="288"/>
        <v>2</v>
      </c>
      <c r="O1505" s="302"/>
      <c r="P1505" s="408"/>
      <c r="Q1505" s="409"/>
      <c r="R1505" s="89"/>
      <c r="S1505" s="302"/>
      <c r="T1505" s="302"/>
      <c r="U1505" s="302"/>
      <c r="V1505" s="302"/>
      <c r="W1505" s="302"/>
      <c r="X1505" s="302"/>
      <c r="Y1505" s="302"/>
      <c r="Z1505" s="302"/>
      <c r="AA1505" s="302"/>
    </row>
    <row r="1506" spans="1:27" s="299" customFormat="1">
      <c r="A1506" s="460"/>
      <c r="B1506" s="169"/>
      <c r="C1506" s="19"/>
      <c r="D1506" s="292" t="s">
        <v>25945</v>
      </c>
      <c r="E1506" s="13"/>
      <c r="F1506" s="28"/>
      <c r="G1506" s="216" t="s">
        <v>25759</v>
      </c>
      <c r="H1506" s="231"/>
      <c r="I1506" s="217" t="s">
        <v>25759</v>
      </c>
      <c r="J1506" s="216"/>
      <c r="K1506" s="217" t="s">
        <v>25759</v>
      </c>
      <c r="L1506" s="216">
        <v>2</v>
      </c>
      <c r="M1506" s="217" t="s">
        <v>44</v>
      </c>
      <c r="N1506" s="443">
        <f t="shared" si="288"/>
        <v>2</v>
      </c>
      <c r="O1506" s="302"/>
      <c r="P1506" s="408"/>
      <c r="Q1506" s="409"/>
      <c r="R1506" s="89"/>
      <c r="S1506" s="302"/>
      <c r="T1506" s="302"/>
      <c r="U1506" s="302"/>
      <c r="V1506" s="302"/>
      <c r="W1506" s="302"/>
      <c r="X1506" s="302"/>
      <c r="Y1506" s="302"/>
      <c r="Z1506" s="302"/>
      <c r="AA1506" s="302"/>
    </row>
    <row r="1507" spans="1:27" s="299" customFormat="1">
      <c r="A1507" s="460"/>
      <c r="B1507" s="169"/>
      <c r="C1507" s="19"/>
      <c r="D1507" s="292" t="s">
        <v>25947</v>
      </c>
      <c r="E1507" s="13"/>
      <c r="F1507" s="28"/>
      <c r="G1507" s="216" t="s">
        <v>25759</v>
      </c>
      <c r="H1507" s="231"/>
      <c r="I1507" s="217" t="s">
        <v>25759</v>
      </c>
      <c r="J1507" s="216"/>
      <c r="K1507" s="217" t="s">
        <v>25759</v>
      </c>
      <c r="L1507" s="216">
        <v>1</v>
      </c>
      <c r="M1507" s="217" t="s">
        <v>44</v>
      </c>
      <c r="N1507" s="443">
        <f t="shared" si="288"/>
        <v>1</v>
      </c>
      <c r="O1507" s="302"/>
      <c r="P1507" s="408"/>
      <c r="Q1507" s="409"/>
      <c r="R1507" s="89"/>
      <c r="S1507" s="302"/>
      <c r="T1507" s="302"/>
      <c r="U1507" s="302"/>
      <c r="V1507" s="302"/>
      <c r="W1507" s="302"/>
      <c r="X1507" s="302"/>
      <c r="Y1507" s="302"/>
      <c r="Z1507" s="302"/>
      <c r="AA1507" s="302"/>
    </row>
    <row r="1508" spans="1:27" s="299" customFormat="1">
      <c r="A1508" s="460"/>
      <c r="B1508" s="169"/>
      <c r="C1508" s="19"/>
      <c r="D1508" s="292" t="s">
        <v>25839</v>
      </c>
      <c r="E1508" s="13"/>
      <c r="F1508" s="28"/>
      <c r="G1508" s="216" t="s">
        <v>25759</v>
      </c>
      <c r="H1508" s="231"/>
      <c r="I1508" s="217" t="s">
        <v>25759</v>
      </c>
      <c r="J1508" s="216"/>
      <c r="K1508" s="217" t="s">
        <v>25759</v>
      </c>
      <c r="L1508" s="216">
        <v>1</v>
      </c>
      <c r="M1508" s="217" t="s">
        <v>44</v>
      </c>
      <c r="N1508" s="443">
        <f t="shared" ref="N1508:N1510" si="289">TRUNC((PRODUCT(F1508:L1508)),2)</f>
        <v>1</v>
      </c>
      <c r="O1508" s="302"/>
      <c r="P1508" s="408"/>
      <c r="Q1508" s="409"/>
      <c r="R1508" s="89"/>
      <c r="S1508" s="302"/>
      <c r="T1508" s="302"/>
      <c r="U1508" s="302"/>
      <c r="V1508" s="302"/>
      <c r="W1508" s="302"/>
      <c r="X1508" s="302"/>
      <c r="Y1508" s="302"/>
      <c r="Z1508" s="302"/>
      <c r="AA1508" s="302"/>
    </row>
    <row r="1509" spans="1:27" s="299" customFormat="1">
      <c r="A1509" s="460"/>
      <c r="B1509" s="169"/>
      <c r="C1509" s="19"/>
      <c r="D1509" s="292" t="s">
        <v>25948</v>
      </c>
      <c r="E1509" s="13"/>
      <c r="F1509" s="28"/>
      <c r="G1509" s="216" t="s">
        <v>25759</v>
      </c>
      <c r="H1509" s="231"/>
      <c r="I1509" s="217" t="s">
        <v>25759</v>
      </c>
      <c r="J1509" s="216"/>
      <c r="K1509" s="217" t="s">
        <v>25759</v>
      </c>
      <c r="L1509" s="216">
        <v>1</v>
      </c>
      <c r="M1509" s="217" t="s">
        <v>44</v>
      </c>
      <c r="N1509" s="443">
        <f t="shared" si="289"/>
        <v>1</v>
      </c>
      <c r="O1509" s="302"/>
      <c r="P1509" s="408"/>
      <c r="Q1509" s="409"/>
      <c r="R1509" s="89"/>
      <c r="S1509" s="302"/>
      <c r="T1509" s="302"/>
      <c r="U1509" s="302"/>
      <c r="V1509" s="302"/>
      <c r="W1509" s="302"/>
      <c r="X1509" s="302"/>
      <c r="Y1509" s="302"/>
      <c r="Z1509" s="302"/>
      <c r="AA1509" s="302"/>
    </row>
    <row r="1510" spans="1:27" s="299" customFormat="1">
      <c r="A1510" s="460"/>
      <c r="B1510" s="169"/>
      <c r="C1510" s="19"/>
      <c r="D1510" s="292" t="s">
        <v>25956</v>
      </c>
      <c r="E1510" s="13"/>
      <c r="F1510" s="28"/>
      <c r="G1510" s="216" t="s">
        <v>25759</v>
      </c>
      <c r="H1510" s="231"/>
      <c r="I1510" s="217" t="s">
        <v>25759</v>
      </c>
      <c r="J1510" s="216"/>
      <c r="K1510" s="217" t="s">
        <v>25759</v>
      </c>
      <c r="L1510" s="216">
        <v>1</v>
      </c>
      <c r="M1510" s="217" t="s">
        <v>44</v>
      </c>
      <c r="N1510" s="443">
        <f t="shared" si="289"/>
        <v>1</v>
      </c>
      <c r="O1510" s="302"/>
      <c r="P1510" s="408"/>
      <c r="Q1510" s="409"/>
      <c r="R1510" s="89"/>
      <c r="S1510" s="302"/>
      <c r="T1510" s="302"/>
      <c r="U1510" s="302"/>
      <c r="V1510" s="302"/>
      <c r="W1510" s="302"/>
      <c r="X1510" s="302"/>
      <c r="Y1510" s="302"/>
      <c r="Z1510" s="302"/>
      <c r="AA1510" s="302"/>
    </row>
    <row r="1511" spans="1:27">
      <c r="A1511" s="460"/>
      <c r="B1511" s="169"/>
      <c r="C1511" s="19"/>
      <c r="D1511" s="218" t="str">
        <f>"Total item "&amp;A1498</f>
        <v>Total item 8.3.8</v>
      </c>
      <c r="E1511" s="13"/>
      <c r="F1511" s="124"/>
      <c r="G1511" s="216"/>
      <c r="H1511" s="231"/>
      <c r="I1511" s="213"/>
      <c r="J1511" s="231"/>
      <c r="K1511" s="213"/>
      <c r="L1511" s="212" t="s">
        <v>23</v>
      </c>
      <c r="M1511" s="213" t="s">
        <v>44</v>
      </c>
      <c r="N1511" s="444">
        <f>+SUM(N1499:N1510)</f>
        <v>18</v>
      </c>
    </row>
    <row r="1512" spans="1:27" ht="22.5">
      <c r="A1512" s="460" t="s">
        <v>25986</v>
      </c>
      <c r="B1512" s="169" t="s">
        <v>18406</v>
      </c>
      <c r="C1512" s="275">
        <v>99855</v>
      </c>
      <c r="D1512" s="185" t="s">
        <v>4784</v>
      </c>
      <c r="E1512" s="13" t="str">
        <f>+VLOOKUP(D1512,TABELA!$B$1:$D$8000,2,FALSE)</f>
        <v>M</v>
      </c>
      <c r="F1512" s="28"/>
      <c r="G1512" s="33"/>
      <c r="H1512" s="28"/>
      <c r="I1512" s="28"/>
      <c r="J1512" s="28"/>
      <c r="K1512" s="28"/>
      <c r="L1512" s="28"/>
      <c r="M1512" s="28"/>
      <c r="N1512" s="447"/>
      <c r="O1512" s="303">
        <f>+N1514</f>
        <v>4</v>
      </c>
      <c r="P1512" s="328">
        <f>+VLOOKUP(D1512,TABELA!$B$1:$D$8000,3,FALSE)</f>
        <v>97.06</v>
      </c>
      <c r="Q1512" s="329">
        <f>+VLOOKUP(D1512,TABELA!$B$1:$F$8000,5,FALSE)</f>
        <v>101.63</v>
      </c>
      <c r="S1512" s="410">
        <f>TRUNC(P1512*$S$10,2)</f>
        <v>124.7</v>
      </c>
      <c r="T1512" s="410">
        <f>TRUNC(Q1512*$T$10,2)</f>
        <v>124.34</v>
      </c>
      <c r="V1512" s="410">
        <f>TRUNC(O1512*S1512,2)</f>
        <v>498.8</v>
      </c>
      <c r="W1512" s="410">
        <f>TRUNC(O1512*T1512,2)</f>
        <v>497.36</v>
      </c>
    </row>
    <row r="1513" spans="1:27">
      <c r="A1513" s="460"/>
      <c r="B1513" s="169"/>
      <c r="C1513" s="19"/>
      <c r="D1513" s="292" t="s">
        <v>25951</v>
      </c>
      <c r="E1513" s="13"/>
      <c r="F1513" s="33">
        <v>2</v>
      </c>
      <c r="G1513" s="216" t="s">
        <v>25759</v>
      </c>
      <c r="H1513" s="231"/>
      <c r="I1513" s="217" t="s">
        <v>25759</v>
      </c>
      <c r="J1513" s="216"/>
      <c r="K1513" s="217" t="s">
        <v>25759</v>
      </c>
      <c r="L1513" s="216">
        <v>2</v>
      </c>
      <c r="M1513" s="217" t="s">
        <v>44</v>
      </c>
      <c r="N1513" s="443">
        <f t="shared" ref="N1513" si="290">TRUNC((PRODUCT(F1513:L1513)),2)</f>
        <v>4</v>
      </c>
    </row>
    <row r="1514" spans="1:27">
      <c r="A1514" s="460"/>
      <c r="B1514" s="169"/>
      <c r="C1514" s="19"/>
      <c r="D1514" s="218" t="str">
        <f>"Total item "&amp;A1512</f>
        <v>Total item 8.3.9</v>
      </c>
      <c r="E1514" s="13"/>
      <c r="F1514" s="124"/>
      <c r="G1514" s="216"/>
      <c r="H1514" s="231"/>
      <c r="I1514" s="213"/>
      <c r="J1514" s="231"/>
      <c r="K1514" s="213"/>
      <c r="L1514" s="212" t="s">
        <v>23</v>
      </c>
      <c r="M1514" s="213" t="s">
        <v>44</v>
      </c>
      <c r="N1514" s="444">
        <f>+SUM(N1513:N1513)</f>
        <v>4</v>
      </c>
    </row>
    <row r="1515" spans="1:27" s="299" customFormat="1" ht="22.5">
      <c r="A1515" s="460" t="s">
        <v>25996</v>
      </c>
      <c r="B1515" s="169" t="s">
        <v>18406</v>
      </c>
      <c r="C1515" s="275">
        <v>91338</v>
      </c>
      <c r="D1515" s="185" t="s">
        <v>4792</v>
      </c>
      <c r="E1515" s="13" t="str">
        <f>+VLOOKUP(D1515,TABELA!$B$1:$D$8000,2,FALSE)</f>
        <v>M2</v>
      </c>
      <c r="F1515" s="28"/>
      <c r="G1515" s="33"/>
      <c r="H1515" s="28"/>
      <c r="I1515" s="28"/>
      <c r="J1515" s="28"/>
      <c r="K1515" s="28"/>
      <c r="L1515" s="28"/>
      <c r="M1515" s="28"/>
      <c r="N1515" s="447"/>
      <c r="O1515" s="303">
        <f>+N1518</f>
        <v>5.76</v>
      </c>
      <c r="P1515" s="328">
        <f>+VLOOKUP(D1515,TABELA!$B$1:$D$8000,3,FALSE)</f>
        <v>670.91</v>
      </c>
      <c r="Q1515" s="329">
        <f>+VLOOKUP(D1515,TABELA!$B$1:$F$8000,5,FALSE)</f>
        <v>672.29</v>
      </c>
      <c r="R1515" s="89"/>
      <c r="S1515" s="410">
        <f>TRUNC(P1515*$S$10,2)</f>
        <v>861.98</v>
      </c>
      <c r="T1515" s="410">
        <f>TRUNC(Q1515*$T$10,2)</f>
        <v>822.54</v>
      </c>
      <c r="U1515" s="302"/>
      <c r="V1515" s="410">
        <f>TRUNC(O1515*S1515,2)</f>
        <v>4965</v>
      </c>
      <c r="W1515" s="410">
        <f>TRUNC(O1515*T1515,2)</f>
        <v>4737.83</v>
      </c>
      <c r="X1515" s="302"/>
      <c r="Y1515" s="302"/>
      <c r="Z1515" s="302"/>
      <c r="AA1515" s="302"/>
    </row>
    <row r="1516" spans="1:27" s="299" customFormat="1">
      <c r="A1516" s="460"/>
      <c r="B1516" s="169"/>
      <c r="C1516" s="19"/>
      <c r="D1516" s="292" t="s">
        <v>25854</v>
      </c>
      <c r="E1516" s="13"/>
      <c r="F1516" s="33">
        <v>0.6</v>
      </c>
      <c r="G1516" s="216" t="s">
        <v>25759</v>
      </c>
      <c r="H1516" s="231"/>
      <c r="I1516" s="217" t="s">
        <v>25759</v>
      </c>
      <c r="J1516" s="216">
        <v>1.6</v>
      </c>
      <c r="K1516" s="217" t="s">
        <v>25759</v>
      </c>
      <c r="L1516" s="216">
        <v>3</v>
      </c>
      <c r="M1516" s="217" t="s">
        <v>44</v>
      </c>
      <c r="N1516" s="443">
        <f t="shared" ref="N1516" si="291">TRUNC((PRODUCT(F1516:L1516)),2)</f>
        <v>2.88</v>
      </c>
      <c r="O1516" s="302"/>
      <c r="P1516" s="408"/>
      <c r="Q1516" s="409"/>
      <c r="R1516" s="89"/>
      <c r="S1516" s="302"/>
      <c r="T1516" s="302"/>
      <c r="U1516" s="302"/>
      <c r="V1516" s="302"/>
      <c r="W1516" s="302"/>
      <c r="X1516" s="302"/>
      <c r="Y1516" s="302"/>
      <c r="Z1516" s="302"/>
      <c r="AA1516" s="302"/>
    </row>
    <row r="1517" spans="1:27" s="299" customFormat="1">
      <c r="A1517" s="460"/>
      <c r="B1517" s="169"/>
      <c r="C1517" s="19"/>
      <c r="D1517" s="292"/>
      <c r="E1517" s="13"/>
      <c r="F1517" s="33">
        <v>0.9</v>
      </c>
      <c r="G1517" s="216" t="s">
        <v>25759</v>
      </c>
      <c r="H1517" s="231"/>
      <c r="I1517" s="217" t="s">
        <v>25759</v>
      </c>
      <c r="J1517" s="216">
        <v>1.6</v>
      </c>
      <c r="K1517" s="217" t="s">
        <v>25759</v>
      </c>
      <c r="L1517" s="216">
        <v>2</v>
      </c>
      <c r="M1517" s="217" t="s">
        <v>44</v>
      </c>
      <c r="N1517" s="443">
        <f t="shared" ref="N1517" si="292">TRUNC((PRODUCT(F1517:L1517)),2)</f>
        <v>2.88</v>
      </c>
      <c r="O1517" s="302"/>
      <c r="P1517" s="408"/>
      <c r="Q1517" s="409"/>
      <c r="R1517" s="89"/>
      <c r="S1517" s="302"/>
      <c r="T1517" s="302"/>
      <c r="U1517" s="302"/>
      <c r="V1517" s="302"/>
      <c r="W1517" s="302"/>
      <c r="X1517" s="302"/>
      <c r="Y1517" s="302"/>
      <c r="Z1517" s="302"/>
      <c r="AA1517" s="302"/>
    </row>
    <row r="1518" spans="1:27" s="299" customFormat="1">
      <c r="A1518" s="460"/>
      <c r="B1518" s="169"/>
      <c r="C1518" s="19"/>
      <c r="D1518" s="218" t="str">
        <f>"Total item "&amp;A1515</f>
        <v>Total item 8.3.10</v>
      </c>
      <c r="E1518" s="13"/>
      <c r="F1518" s="124"/>
      <c r="G1518" s="216"/>
      <c r="H1518" s="231"/>
      <c r="I1518" s="213"/>
      <c r="J1518" s="231"/>
      <c r="K1518" s="213"/>
      <c r="L1518" s="212" t="s">
        <v>23</v>
      </c>
      <c r="M1518" s="213" t="s">
        <v>44</v>
      </c>
      <c r="N1518" s="444">
        <f>+SUM(N1516:N1517)</f>
        <v>5.76</v>
      </c>
      <c r="O1518" s="302"/>
      <c r="P1518" s="408"/>
      <c r="Q1518" s="409"/>
      <c r="R1518" s="89"/>
      <c r="S1518" s="302"/>
      <c r="T1518" s="302"/>
      <c r="U1518" s="302"/>
      <c r="V1518" s="302"/>
      <c r="W1518" s="302"/>
      <c r="X1518" s="302"/>
      <c r="Y1518" s="302"/>
      <c r="Z1518" s="302"/>
      <c r="AA1518" s="302"/>
    </row>
    <row r="1519" spans="1:27" s="299" customFormat="1" ht="33.75">
      <c r="A1519" s="460" t="s">
        <v>26042</v>
      </c>
      <c r="B1519" s="169" t="s">
        <v>25914</v>
      </c>
      <c r="C1519" s="275">
        <v>12476</v>
      </c>
      <c r="D1519" s="185" t="s">
        <v>25997</v>
      </c>
      <c r="E1519" s="13" t="s">
        <v>31</v>
      </c>
      <c r="F1519" s="28"/>
      <c r="G1519" s="33"/>
      <c r="H1519" s="28"/>
      <c r="I1519" s="28"/>
      <c r="J1519" s="28"/>
      <c r="K1519" s="28"/>
      <c r="L1519" s="28"/>
      <c r="M1519" s="28"/>
      <c r="N1519" s="447"/>
      <c r="O1519" s="303">
        <f>+N1521</f>
        <v>2.95</v>
      </c>
      <c r="P1519" s="328">
        <v>350</v>
      </c>
      <c r="Q1519" s="329">
        <v>350</v>
      </c>
      <c r="R1519" s="89"/>
      <c r="S1519" s="410">
        <f>TRUNC(P1519*$S$10,2)</f>
        <v>449.68</v>
      </c>
      <c r="T1519" s="410">
        <f>TRUNC(Q1519*$T$10,2)</f>
        <v>428.22</v>
      </c>
      <c r="U1519" s="302"/>
      <c r="V1519" s="410">
        <f>TRUNC(O1519*S1519,2)</f>
        <v>1326.55</v>
      </c>
      <c r="W1519" s="410">
        <f>TRUNC(O1519*T1519,2)</f>
        <v>1263.24</v>
      </c>
      <c r="X1519" s="302"/>
      <c r="Y1519" s="302"/>
      <c r="Z1519" s="302"/>
      <c r="AA1519" s="302"/>
    </row>
    <row r="1520" spans="1:27" s="299" customFormat="1">
      <c r="A1520" s="460"/>
      <c r="B1520" s="169"/>
      <c r="C1520" s="19"/>
      <c r="D1520" s="292" t="s">
        <v>25855</v>
      </c>
      <c r="E1520" s="13"/>
      <c r="F1520" s="33">
        <v>1.64</v>
      </c>
      <c r="G1520" s="216" t="s">
        <v>25759</v>
      </c>
      <c r="H1520" s="231"/>
      <c r="I1520" s="217" t="s">
        <v>25759</v>
      </c>
      <c r="J1520" s="216">
        <v>1.8</v>
      </c>
      <c r="K1520" s="217" t="s">
        <v>25759</v>
      </c>
      <c r="L1520" s="216"/>
      <c r="M1520" s="217" t="s">
        <v>44</v>
      </c>
      <c r="N1520" s="443">
        <f t="shared" ref="N1520" si="293">TRUNC((PRODUCT(F1520:L1520)),2)</f>
        <v>2.95</v>
      </c>
      <c r="O1520" s="302"/>
      <c r="P1520" s="408"/>
      <c r="Q1520" s="409"/>
      <c r="R1520" s="89"/>
      <c r="S1520" s="302"/>
      <c r="T1520" s="302"/>
      <c r="U1520" s="302"/>
      <c r="V1520" s="302"/>
      <c r="W1520" s="302"/>
      <c r="X1520" s="302"/>
      <c r="Y1520" s="302"/>
      <c r="Z1520" s="302"/>
      <c r="AA1520" s="302"/>
    </row>
    <row r="1521" spans="1:27" s="299" customFormat="1">
      <c r="A1521" s="460"/>
      <c r="B1521" s="169"/>
      <c r="C1521" s="19"/>
      <c r="D1521" s="218" t="str">
        <f>"Total item "&amp;A1519</f>
        <v>Total item 8.3.11</v>
      </c>
      <c r="E1521" s="13"/>
      <c r="F1521" s="124"/>
      <c r="G1521" s="216"/>
      <c r="H1521" s="231"/>
      <c r="I1521" s="213"/>
      <c r="J1521" s="231"/>
      <c r="K1521" s="213"/>
      <c r="L1521" s="212" t="s">
        <v>23</v>
      </c>
      <c r="M1521" s="213" t="s">
        <v>44</v>
      </c>
      <c r="N1521" s="444">
        <f>+SUM(N1520:N1520)</f>
        <v>2.95</v>
      </c>
      <c r="O1521" s="302"/>
      <c r="P1521" s="408"/>
      <c r="Q1521" s="409"/>
      <c r="R1521" s="89"/>
      <c r="S1521" s="302"/>
      <c r="T1521" s="302"/>
      <c r="U1521" s="302"/>
      <c r="V1521" s="302"/>
      <c r="W1521" s="302"/>
      <c r="X1521" s="302"/>
      <c r="Y1521" s="302"/>
      <c r="Z1521" s="302"/>
      <c r="AA1521" s="302"/>
    </row>
    <row r="1522" spans="1:27">
      <c r="A1522" s="438" t="s">
        <v>18276</v>
      </c>
      <c r="B1522" s="165"/>
      <c r="C1522" s="164"/>
      <c r="D1522" s="167" t="s">
        <v>18277</v>
      </c>
      <c r="E1522" s="130"/>
      <c r="F1522" s="228"/>
      <c r="G1522" s="236"/>
      <c r="H1522" s="230"/>
      <c r="I1522" s="228"/>
      <c r="J1522" s="228"/>
      <c r="K1522" s="228"/>
      <c r="L1522" s="228"/>
      <c r="M1522" s="228"/>
      <c r="N1522" s="439"/>
    </row>
    <row r="1523" spans="1:27" ht="33.75">
      <c r="A1523" s="460" t="s">
        <v>18278</v>
      </c>
      <c r="B1523" s="169" t="s">
        <v>18406</v>
      </c>
      <c r="C1523" s="275">
        <v>100722</v>
      </c>
      <c r="D1523" s="35" t="s">
        <v>13812</v>
      </c>
      <c r="E1523" s="13" t="str">
        <f>+VLOOKUP(D1523,TABELA!$B$1:$D$8000,2,FALSE)</f>
        <v>M2</v>
      </c>
      <c r="F1523" s="28"/>
      <c r="G1523" s="33"/>
      <c r="H1523" s="28"/>
      <c r="I1523" s="28"/>
      <c r="J1523" s="28"/>
      <c r="K1523" s="28"/>
      <c r="L1523" s="28"/>
      <c r="M1523" s="28"/>
      <c r="N1523" s="447"/>
      <c r="O1523" s="303">
        <f>+N1552</f>
        <v>84.42</v>
      </c>
      <c r="P1523" s="328">
        <f>+VLOOKUP(D1523,TABELA!$B$1:$D$8000,3,FALSE)</f>
        <v>21.97</v>
      </c>
      <c r="Q1523" s="329">
        <f>+VLOOKUP(D1523,TABELA!$B$1:$F$8000,5,FALSE)</f>
        <v>23.87</v>
      </c>
      <c r="S1523" s="410">
        <f>TRUNC(P1523*$S$10,2)</f>
        <v>28.22</v>
      </c>
      <c r="T1523" s="410">
        <f>TRUNC(Q1523*$T$10,2)</f>
        <v>29.2</v>
      </c>
      <c r="V1523" s="410">
        <f>TRUNC(O1523*S1523,2)</f>
        <v>2382.33</v>
      </c>
      <c r="W1523" s="410">
        <f>TRUNC(O1523*T1523,2)</f>
        <v>2465.06</v>
      </c>
    </row>
    <row r="1524" spans="1:27">
      <c r="A1524" s="460"/>
      <c r="B1524" s="169"/>
      <c r="C1524" s="19"/>
      <c r="D1524" s="293" t="s">
        <v>25953</v>
      </c>
      <c r="E1524" s="13"/>
      <c r="F1524" s="321" t="s">
        <v>25959</v>
      </c>
      <c r="G1524" s="216"/>
      <c r="H1524" s="231" t="s">
        <v>25958</v>
      </c>
      <c r="I1524" s="217"/>
      <c r="J1524" s="212" t="s">
        <v>43</v>
      </c>
      <c r="K1524" s="217"/>
      <c r="L1524" s="212" t="s">
        <v>25913</v>
      </c>
      <c r="M1524" s="217"/>
      <c r="N1524" s="443"/>
    </row>
    <row r="1525" spans="1:27">
      <c r="A1525" s="460"/>
      <c r="B1525" s="169"/>
      <c r="C1525" s="19"/>
      <c r="D1525" s="292" t="s">
        <v>25842</v>
      </c>
      <c r="E1525" s="13"/>
      <c r="F1525" s="124">
        <v>1</v>
      </c>
      <c r="G1525" s="216" t="s">
        <v>25759</v>
      </c>
      <c r="H1525" s="124">
        <v>2</v>
      </c>
      <c r="I1525" s="217" t="s">
        <v>25759</v>
      </c>
      <c r="J1525" s="216">
        <v>1.2</v>
      </c>
      <c r="K1525" s="217" t="s">
        <v>25759</v>
      </c>
      <c r="L1525" s="216"/>
      <c r="M1525" s="217" t="s">
        <v>44</v>
      </c>
      <c r="N1525" s="443">
        <f t="shared" ref="N1525:N1532" si="294">TRUNC((PRODUCT(F1525:L1525)),2)</f>
        <v>2.4</v>
      </c>
    </row>
    <row r="1526" spans="1:27" s="299" customFormat="1">
      <c r="A1526" s="460"/>
      <c r="B1526" s="169"/>
      <c r="C1526" s="19"/>
      <c r="D1526" s="292" t="s">
        <v>25858</v>
      </c>
      <c r="E1526" s="13"/>
      <c r="F1526" s="169">
        <v>1</v>
      </c>
      <c r="G1526" s="216" t="s">
        <v>25759</v>
      </c>
      <c r="H1526" s="169">
        <v>2</v>
      </c>
      <c r="I1526" s="217" t="s">
        <v>25759</v>
      </c>
      <c r="J1526" s="216">
        <v>1.2</v>
      </c>
      <c r="K1526" s="217" t="s">
        <v>25759</v>
      </c>
      <c r="L1526" s="216"/>
      <c r="M1526" s="217" t="s">
        <v>44</v>
      </c>
      <c r="N1526" s="443">
        <f t="shared" si="294"/>
        <v>2.4</v>
      </c>
      <c r="O1526" s="302"/>
      <c r="P1526" s="408"/>
      <c r="Q1526" s="409"/>
      <c r="R1526" s="89"/>
      <c r="S1526" s="302"/>
      <c r="T1526" s="302"/>
      <c r="U1526" s="302"/>
      <c r="V1526" s="302"/>
      <c r="W1526" s="302"/>
      <c r="X1526" s="302"/>
      <c r="Y1526" s="302"/>
      <c r="Z1526" s="302"/>
      <c r="AA1526" s="302"/>
    </row>
    <row r="1527" spans="1:27" s="299" customFormat="1">
      <c r="A1527" s="460"/>
      <c r="B1527" s="169"/>
      <c r="C1527" s="19"/>
      <c r="D1527" s="292" t="s">
        <v>25776</v>
      </c>
      <c r="E1527" s="13"/>
      <c r="F1527" s="169">
        <v>1</v>
      </c>
      <c r="G1527" s="216" t="s">
        <v>25759</v>
      </c>
      <c r="H1527" s="169">
        <v>0.8</v>
      </c>
      <c r="I1527" s="217" t="s">
        <v>25759</v>
      </c>
      <c r="J1527" s="216">
        <v>1.2</v>
      </c>
      <c r="K1527" s="217" t="s">
        <v>25759</v>
      </c>
      <c r="L1527" s="216"/>
      <c r="M1527" s="217" t="s">
        <v>44</v>
      </c>
      <c r="N1527" s="443">
        <f t="shared" si="294"/>
        <v>0.96</v>
      </c>
      <c r="O1527" s="302"/>
      <c r="P1527" s="408"/>
      <c r="Q1527" s="409"/>
      <c r="R1527" s="89"/>
      <c r="S1527" s="302"/>
      <c r="T1527" s="302"/>
      <c r="U1527" s="302"/>
      <c r="V1527" s="302"/>
      <c r="W1527" s="302"/>
      <c r="X1527" s="302"/>
      <c r="Y1527" s="302"/>
      <c r="Z1527" s="302"/>
      <c r="AA1527" s="302"/>
    </row>
    <row r="1528" spans="1:27" s="299" customFormat="1">
      <c r="A1528" s="460"/>
      <c r="B1528" s="169"/>
      <c r="C1528" s="19"/>
      <c r="D1528" s="292" t="s">
        <v>25781</v>
      </c>
      <c r="E1528" s="13"/>
      <c r="F1528" s="169">
        <v>1</v>
      </c>
      <c r="G1528" s="216" t="s">
        <v>25759</v>
      </c>
      <c r="H1528" s="169">
        <v>0.65</v>
      </c>
      <c r="I1528" s="217" t="s">
        <v>25759</v>
      </c>
      <c r="J1528" s="216">
        <v>1.2</v>
      </c>
      <c r="K1528" s="217" t="s">
        <v>25759</v>
      </c>
      <c r="L1528" s="216"/>
      <c r="M1528" s="217" t="s">
        <v>44</v>
      </c>
      <c r="N1528" s="443">
        <f t="shared" si="294"/>
        <v>0.78</v>
      </c>
      <c r="O1528" s="302"/>
      <c r="P1528" s="408"/>
      <c r="Q1528" s="409"/>
      <c r="R1528" s="89"/>
      <c r="S1528" s="302"/>
      <c r="T1528" s="302"/>
      <c r="U1528" s="302"/>
      <c r="V1528" s="302"/>
      <c r="W1528" s="302"/>
      <c r="X1528" s="302"/>
      <c r="Y1528" s="302"/>
      <c r="Z1528" s="302"/>
      <c r="AA1528" s="302"/>
    </row>
    <row r="1529" spans="1:27" s="299" customFormat="1">
      <c r="A1529" s="460"/>
      <c r="B1529" s="169"/>
      <c r="C1529" s="19"/>
      <c r="D1529" s="292" t="s">
        <v>25857</v>
      </c>
      <c r="E1529" s="13"/>
      <c r="F1529" s="169">
        <v>1</v>
      </c>
      <c r="G1529" s="216" t="s">
        <v>25759</v>
      </c>
      <c r="H1529" s="169">
        <v>2</v>
      </c>
      <c r="I1529" s="217" t="s">
        <v>25759</v>
      </c>
      <c r="J1529" s="216">
        <v>1.2</v>
      </c>
      <c r="K1529" s="217" t="s">
        <v>25759</v>
      </c>
      <c r="L1529" s="216">
        <v>2</v>
      </c>
      <c r="M1529" s="217" t="s">
        <v>44</v>
      </c>
      <c r="N1529" s="443">
        <f t="shared" si="294"/>
        <v>4.8</v>
      </c>
      <c r="O1529" s="302"/>
      <c r="P1529" s="408"/>
      <c r="Q1529" s="409"/>
      <c r="R1529" s="89"/>
      <c r="S1529" s="302"/>
      <c r="T1529" s="302"/>
      <c r="U1529" s="302"/>
      <c r="V1529" s="302"/>
      <c r="W1529" s="302"/>
      <c r="X1529" s="302"/>
      <c r="Y1529" s="302"/>
      <c r="Z1529" s="302"/>
      <c r="AA1529" s="302"/>
    </row>
    <row r="1530" spans="1:27" s="299" customFormat="1">
      <c r="A1530" s="460"/>
      <c r="B1530" s="169"/>
      <c r="C1530" s="19"/>
      <c r="D1530" s="292" t="s">
        <v>25862</v>
      </c>
      <c r="E1530" s="13"/>
      <c r="F1530" s="169">
        <v>1</v>
      </c>
      <c r="G1530" s="216" t="s">
        <v>25759</v>
      </c>
      <c r="H1530" s="169">
        <v>2</v>
      </c>
      <c r="I1530" s="217" t="s">
        <v>25759</v>
      </c>
      <c r="J1530" s="216">
        <v>1.2</v>
      </c>
      <c r="K1530" s="217" t="s">
        <v>25759</v>
      </c>
      <c r="L1530" s="216">
        <v>2</v>
      </c>
      <c r="M1530" s="217" t="s">
        <v>44</v>
      </c>
      <c r="N1530" s="443">
        <f t="shared" si="294"/>
        <v>4.8</v>
      </c>
      <c r="O1530" s="302"/>
      <c r="P1530" s="408"/>
      <c r="Q1530" s="409"/>
      <c r="R1530" s="89"/>
      <c r="S1530" s="302"/>
      <c r="T1530" s="302"/>
      <c r="U1530" s="302"/>
      <c r="V1530" s="302"/>
      <c r="W1530" s="302"/>
      <c r="X1530" s="302"/>
      <c r="Y1530" s="302"/>
      <c r="Z1530" s="302"/>
      <c r="AA1530" s="302"/>
    </row>
    <row r="1531" spans="1:27" s="299" customFormat="1">
      <c r="A1531" s="460"/>
      <c r="B1531" s="169"/>
      <c r="C1531" s="19"/>
      <c r="D1531" s="292" t="s">
        <v>25863</v>
      </c>
      <c r="E1531" s="13"/>
      <c r="F1531" s="169">
        <v>1</v>
      </c>
      <c r="G1531" s="216" t="s">
        <v>25759</v>
      </c>
      <c r="H1531" s="169">
        <v>2</v>
      </c>
      <c r="I1531" s="217" t="s">
        <v>25759</v>
      </c>
      <c r="J1531" s="216">
        <v>1.2</v>
      </c>
      <c r="K1531" s="217" t="s">
        <v>25759</v>
      </c>
      <c r="L1531" s="216">
        <v>2</v>
      </c>
      <c r="M1531" s="217" t="s">
        <v>44</v>
      </c>
      <c r="N1531" s="443">
        <f t="shared" si="294"/>
        <v>4.8</v>
      </c>
      <c r="O1531" s="302"/>
      <c r="P1531" s="408"/>
      <c r="Q1531" s="409"/>
      <c r="R1531" s="89"/>
      <c r="S1531" s="302"/>
      <c r="T1531" s="302"/>
      <c r="U1531" s="302"/>
      <c r="V1531" s="302"/>
      <c r="W1531" s="302"/>
      <c r="X1531" s="302"/>
      <c r="Y1531" s="302"/>
      <c r="Z1531" s="302"/>
      <c r="AA1531" s="302"/>
    </row>
    <row r="1532" spans="1:27" s="299" customFormat="1">
      <c r="A1532" s="460"/>
      <c r="B1532" s="169"/>
      <c r="C1532" s="19"/>
      <c r="D1532" s="292" t="s">
        <v>25837</v>
      </c>
      <c r="E1532" s="13"/>
      <c r="F1532" s="169">
        <v>1</v>
      </c>
      <c r="G1532" s="216" t="s">
        <v>25759</v>
      </c>
      <c r="H1532" s="169">
        <v>1</v>
      </c>
      <c r="I1532" s="217" t="s">
        <v>25759</v>
      </c>
      <c r="J1532" s="216">
        <v>1.2</v>
      </c>
      <c r="K1532" s="217" t="s">
        <v>25759</v>
      </c>
      <c r="L1532" s="216">
        <v>2</v>
      </c>
      <c r="M1532" s="217" t="s">
        <v>44</v>
      </c>
      <c r="N1532" s="443">
        <f t="shared" si="294"/>
        <v>2.4</v>
      </c>
      <c r="O1532" s="302"/>
      <c r="P1532" s="408"/>
      <c r="Q1532" s="409"/>
      <c r="R1532" s="89"/>
      <c r="S1532" s="302"/>
      <c r="T1532" s="302"/>
      <c r="U1532" s="302"/>
      <c r="V1532" s="302"/>
      <c r="W1532" s="302"/>
      <c r="X1532" s="302"/>
      <c r="Y1532" s="302"/>
      <c r="Z1532" s="302"/>
      <c r="AA1532" s="302"/>
    </row>
    <row r="1533" spans="1:27" s="299" customFormat="1">
      <c r="A1533" s="460"/>
      <c r="B1533" s="169"/>
      <c r="C1533" s="19"/>
      <c r="D1533" s="293" t="s">
        <v>25954</v>
      </c>
      <c r="E1533" s="13"/>
      <c r="F1533" s="169"/>
      <c r="G1533" s="216"/>
      <c r="H1533" s="169"/>
      <c r="I1533" s="217"/>
      <c r="J1533" s="216"/>
      <c r="K1533" s="217"/>
      <c r="L1533" s="216"/>
      <c r="M1533" s="217"/>
      <c r="N1533" s="443"/>
      <c r="O1533" s="302"/>
      <c r="P1533" s="408"/>
      <c r="Q1533" s="409"/>
      <c r="R1533" s="89"/>
      <c r="S1533" s="302"/>
      <c r="T1533" s="302"/>
      <c r="U1533" s="302"/>
      <c r="V1533" s="302"/>
      <c r="W1533" s="302"/>
      <c r="X1533" s="302"/>
      <c r="Y1533" s="302"/>
      <c r="Z1533" s="302"/>
      <c r="AA1533" s="302"/>
    </row>
    <row r="1534" spans="1:27" s="299" customFormat="1">
      <c r="A1534" s="460"/>
      <c r="B1534" s="169"/>
      <c r="C1534" s="19"/>
      <c r="D1534" s="292" t="s">
        <v>25939</v>
      </c>
      <c r="E1534" s="13"/>
      <c r="F1534" s="169">
        <v>2</v>
      </c>
      <c r="G1534" s="216" t="s">
        <v>25759</v>
      </c>
      <c r="H1534" s="169">
        <v>1</v>
      </c>
      <c r="I1534" s="217" t="s">
        <v>25759</v>
      </c>
      <c r="J1534" s="216">
        <v>2.1</v>
      </c>
      <c r="K1534" s="217" t="s">
        <v>25759</v>
      </c>
      <c r="L1534" s="216"/>
      <c r="M1534" s="217" t="s">
        <v>44</v>
      </c>
      <c r="N1534" s="443">
        <f t="shared" ref="N1534:N1539" si="295">TRUNC((PRODUCT(F1534:L1534)),2)</f>
        <v>4.2</v>
      </c>
      <c r="O1534" s="302"/>
      <c r="P1534" s="408"/>
      <c r="Q1534" s="409"/>
      <c r="R1534" s="89"/>
      <c r="S1534" s="302"/>
      <c r="T1534" s="302"/>
      <c r="U1534" s="302"/>
      <c r="V1534" s="302"/>
      <c r="W1534" s="302"/>
      <c r="X1534" s="302"/>
      <c r="Y1534" s="302"/>
      <c r="Z1534" s="302"/>
      <c r="AA1534" s="302"/>
    </row>
    <row r="1535" spans="1:27" s="299" customFormat="1">
      <c r="A1535" s="460"/>
      <c r="B1535" s="169"/>
      <c r="C1535" s="19"/>
      <c r="D1535" s="292" t="s">
        <v>25940</v>
      </c>
      <c r="E1535" s="13"/>
      <c r="F1535" s="169">
        <v>2</v>
      </c>
      <c r="G1535" s="216" t="s">
        <v>25759</v>
      </c>
      <c r="H1535" s="169">
        <v>0.8</v>
      </c>
      <c r="I1535" s="217" t="s">
        <v>25759</v>
      </c>
      <c r="J1535" s="216">
        <v>2.1</v>
      </c>
      <c r="K1535" s="217" t="s">
        <v>25759</v>
      </c>
      <c r="L1535" s="216"/>
      <c r="M1535" s="217" t="s">
        <v>44</v>
      </c>
      <c r="N1535" s="443">
        <f t="shared" si="295"/>
        <v>3.36</v>
      </c>
      <c r="O1535" s="302"/>
      <c r="P1535" s="408"/>
      <c r="Q1535" s="409"/>
      <c r="R1535" s="89"/>
      <c r="S1535" s="302"/>
      <c r="T1535" s="302"/>
      <c r="U1535" s="302"/>
      <c r="V1535" s="302"/>
      <c r="W1535" s="302"/>
      <c r="X1535" s="302"/>
      <c r="Y1535" s="302"/>
      <c r="Z1535" s="302"/>
      <c r="AA1535" s="302"/>
    </row>
    <row r="1536" spans="1:27" s="299" customFormat="1">
      <c r="A1536" s="460"/>
      <c r="B1536" s="169"/>
      <c r="C1536" s="19"/>
      <c r="D1536" s="292" t="s">
        <v>25941</v>
      </c>
      <c r="E1536" s="13"/>
      <c r="F1536" s="169">
        <v>2</v>
      </c>
      <c r="G1536" s="216" t="s">
        <v>25759</v>
      </c>
      <c r="H1536" s="169">
        <v>1</v>
      </c>
      <c r="I1536" s="217" t="s">
        <v>25759</v>
      </c>
      <c r="J1536" s="216">
        <v>2.1</v>
      </c>
      <c r="K1536" s="217" t="s">
        <v>25759</v>
      </c>
      <c r="L1536" s="216"/>
      <c r="M1536" s="217" t="s">
        <v>44</v>
      </c>
      <c r="N1536" s="443">
        <f t="shared" si="295"/>
        <v>4.2</v>
      </c>
      <c r="O1536" s="302"/>
      <c r="P1536" s="408"/>
      <c r="Q1536" s="409"/>
      <c r="R1536" s="89"/>
      <c r="S1536" s="302"/>
      <c r="T1536" s="302"/>
      <c r="U1536" s="302"/>
      <c r="V1536" s="302"/>
      <c r="W1536" s="302"/>
      <c r="X1536" s="302"/>
      <c r="Y1536" s="302"/>
      <c r="Z1536" s="302"/>
      <c r="AA1536" s="302"/>
    </row>
    <row r="1537" spans="1:27" s="299" customFormat="1">
      <c r="A1537" s="460"/>
      <c r="B1537" s="169"/>
      <c r="C1537" s="19"/>
      <c r="D1537" s="292" t="s">
        <v>25838</v>
      </c>
      <c r="E1537" s="13"/>
      <c r="F1537" s="169">
        <v>2</v>
      </c>
      <c r="G1537" s="216" t="s">
        <v>25759</v>
      </c>
      <c r="H1537" s="169">
        <v>0.8</v>
      </c>
      <c r="I1537" s="217" t="s">
        <v>25759</v>
      </c>
      <c r="J1537" s="216">
        <v>2.1</v>
      </c>
      <c r="K1537" s="217" t="s">
        <v>25759</v>
      </c>
      <c r="L1537" s="216"/>
      <c r="M1537" s="217" t="s">
        <v>44</v>
      </c>
      <c r="N1537" s="443">
        <f t="shared" si="295"/>
        <v>3.36</v>
      </c>
      <c r="O1537" s="302"/>
      <c r="P1537" s="408"/>
      <c r="Q1537" s="409"/>
      <c r="R1537" s="89"/>
      <c r="S1537" s="302"/>
      <c r="T1537" s="302"/>
      <c r="U1537" s="302"/>
      <c r="V1537" s="302"/>
      <c r="W1537" s="302"/>
      <c r="X1537" s="302"/>
      <c r="Y1537" s="302"/>
      <c r="Z1537" s="302"/>
      <c r="AA1537" s="302"/>
    </row>
    <row r="1538" spans="1:27" s="299" customFormat="1">
      <c r="A1538" s="460"/>
      <c r="B1538" s="169"/>
      <c r="C1538" s="19"/>
      <c r="D1538" s="292" t="s">
        <v>25915</v>
      </c>
      <c r="E1538" s="13"/>
      <c r="F1538" s="169">
        <v>2</v>
      </c>
      <c r="G1538" s="216" t="s">
        <v>25759</v>
      </c>
      <c r="H1538" s="169">
        <v>0.8</v>
      </c>
      <c r="I1538" s="217" t="s">
        <v>25759</v>
      </c>
      <c r="J1538" s="216">
        <v>2.1</v>
      </c>
      <c r="K1538" s="217" t="s">
        <v>25759</v>
      </c>
      <c r="L1538" s="216"/>
      <c r="M1538" s="217" t="s">
        <v>44</v>
      </c>
      <c r="N1538" s="443">
        <f t="shared" si="295"/>
        <v>3.36</v>
      </c>
      <c r="O1538" s="302"/>
      <c r="P1538" s="408"/>
      <c r="Q1538" s="409"/>
      <c r="R1538" s="89"/>
      <c r="S1538" s="302"/>
      <c r="T1538" s="302"/>
      <c r="U1538" s="302"/>
      <c r="V1538" s="302"/>
      <c r="W1538" s="302"/>
      <c r="X1538" s="302"/>
      <c r="Y1538" s="302"/>
      <c r="Z1538" s="302"/>
      <c r="AA1538" s="302"/>
    </row>
    <row r="1539" spans="1:27" s="299" customFormat="1">
      <c r="A1539" s="460"/>
      <c r="B1539" s="169"/>
      <c r="C1539" s="19"/>
      <c r="D1539" s="292" t="s">
        <v>25919</v>
      </c>
      <c r="E1539" s="13"/>
      <c r="F1539" s="169">
        <v>2</v>
      </c>
      <c r="G1539" s="216" t="s">
        <v>25759</v>
      </c>
      <c r="H1539" s="169">
        <v>0.8</v>
      </c>
      <c r="I1539" s="217" t="s">
        <v>25759</v>
      </c>
      <c r="J1539" s="216">
        <v>2.1</v>
      </c>
      <c r="K1539" s="217" t="s">
        <v>25759</v>
      </c>
      <c r="L1539" s="216">
        <v>2</v>
      </c>
      <c r="M1539" s="217" t="s">
        <v>44</v>
      </c>
      <c r="N1539" s="443">
        <f t="shared" si="295"/>
        <v>6.72</v>
      </c>
      <c r="O1539" s="302"/>
      <c r="P1539" s="408"/>
      <c r="Q1539" s="409"/>
      <c r="R1539" s="89"/>
      <c r="S1539" s="302"/>
      <c r="T1539" s="302"/>
      <c r="U1539" s="302"/>
      <c r="V1539" s="302"/>
      <c r="W1539" s="302"/>
      <c r="X1539" s="302"/>
      <c r="Y1539" s="302"/>
      <c r="Z1539" s="302"/>
      <c r="AA1539" s="302"/>
    </row>
    <row r="1540" spans="1:27" s="299" customFormat="1">
      <c r="A1540" s="460"/>
      <c r="B1540" s="169"/>
      <c r="C1540" s="19"/>
      <c r="D1540" s="293" t="s">
        <v>25955</v>
      </c>
      <c r="E1540" s="13"/>
      <c r="F1540" s="169"/>
      <c r="G1540" s="216"/>
      <c r="H1540" s="169"/>
      <c r="I1540" s="217"/>
      <c r="J1540" s="216"/>
      <c r="K1540" s="217"/>
      <c r="L1540" s="216"/>
      <c r="M1540" s="217"/>
      <c r="N1540" s="443"/>
      <c r="O1540" s="302"/>
      <c r="P1540" s="408"/>
      <c r="Q1540" s="409"/>
      <c r="R1540" s="89"/>
      <c r="S1540" s="302"/>
      <c r="T1540" s="302"/>
      <c r="U1540" s="302"/>
      <c r="V1540" s="302"/>
      <c r="W1540" s="302"/>
      <c r="X1540" s="302"/>
      <c r="Y1540" s="302"/>
      <c r="Z1540" s="302"/>
      <c r="AA1540" s="302"/>
    </row>
    <row r="1541" spans="1:27" s="299" customFormat="1">
      <c r="A1541" s="460"/>
      <c r="B1541" s="169"/>
      <c r="C1541" s="19"/>
      <c r="D1541" s="292" t="s">
        <v>25938</v>
      </c>
      <c r="E1541" s="13"/>
      <c r="F1541" s="124">
        <v>1</v>
      </c>
      <c r="G1541" s="216" t="s">
        <v>25759</v>
      </c>
      <c r="H1541" s="124">
        <v>2</v>
      </c>
      <c r="I1541" s="217" t="s">
        <v>25759</v>
      </c>
      <c r="J1541" s="216">
        <v>2.1</v>
      </c>
      <c r="K1541" s="217" t="s">
        <v>25759</v>
      </c>
      <c r="L1541" s="216"/>
      <c r="M1541" s="217" t="s">
        <v>44</v>
      </c>
      <c r="N1541" s="443">
        <f t="shared" ref="N1541:N1546" si="296">TRUNC((PRODUCT(F1541:L1541)),2)</f>
        <v>4.2</v>
      </c>
      <c r="O1541" s="302"/>
      <c r="P1541" s="408"/>
      <c r="Q1541" s="409"/>
      <c r="R1541" s="89"/>
      <c r="S1541" s="302"/>
      <c r="T1541" s="302"/>
      <c r="U1541" s="302"/>
      <c r="V1541" s="302"/>
      <c r="W1541" s="302"/>
      <c r="X1541" s="302"/>
      <c r="Y1541" s="302"/>
      <c r="Z1541" s="302"/>
      <c r="AA1541" s="302"/>
    </row>
    <row r="1542" spans="1:27" s="299" customFormat="1">
      <c r="A1542" s="460"/>
      <c r="B1542" s="169"/>
      <c r="C1542" s="19"/>
      <c r="D1542" s="292" t="s">
        <v>25945</v>
      </c>
      <c r="E1542" s="13"/>
      <c r="F1542" s="169">
        <v>1</v>
      </c>
      <c r="G1542" s="216" t="s">
        <v>25759</v>
      </c>
      <c r="H1542" s="169">
        <v>3.81</v>
      </c>
      <c r="I1542" s="217" t="s">
        <v>25759</v>
      </c>
      <c r="J1542" s="216">
        <v>1.6</v>
      </c>
      <c r="K1542" s="217" t="s">
        <v>25759</v>
      </c>
      <c r="L1542" s="216"/>
      <c r="M1542" s="217" t="s">
        <v>44</v>
      </c>
      <c r="N1542" s="443">
        <f t="shared" si="296"/>
        <v>6.09</v>
      </c>
      <c r="O1542" s="302"/>
      <c r="P1542" s="408"/>
      <c r="Q1542" s="409"/>
      <c r="R1542" s="89"/>
      <c r="S1542" s="302"/>
      <c r="T1542" s="302"/>
      <c r="U1542" s="302"/>
      <c r="V1542" s="302"/>
      <c r="W1542" s="302"/>
      <c r="X1542" s="302"/>
      <c r="Y1542" s="302"/>
      <c r="Z1542" s="302"/>
      <c r="AA1542" s="302"/>
    </row>
    <row r="1543" spans="1:27" s="299" customFormat="1">
      <c r="A1543" s="460"/>
      <c r="B1543" s="169"/>
      <c r="C1543" s="19"/>
      <c r="D1543" s="292" t="s">
        <v>25947</v>
      </c>
      <c r="E1543" s="13"/>
      <c r="F1543" s="169">
        <v>1</v>
      </c>
      <c r="G1543" s="216" t="s">
        <v>25759</v>
      </c>
      <c r="H1543" s="169">
        <v>0.9</v>
      </c>
      <c r="I1543" s="217" t="s">
        <v>25759</v>
      </c>
      <c r="J1543" s="216">
        <v>1.8</v>
      </c>
      <c r="K1543" s="217" t="s">
        <v>25759</v>
      </c>
      <c r="L1543" s="216"/>
      <c r="M1543" s="217" t="s">
        <v>44</v>
      </c>
      <c r="N1543" s="443">
        <f t="shared" si="296"/>
        <v>1.62</v>
      </c>
      <c r="O1543" s="302"/>
      <c r="P1543" s="408"/>
      <c r="Q1543" s="409"/>
      <c r="R1543" s="89"/>
      <c r="S1543" s="302"/>
      <c r="T1543" s="302"/>
      <c r="U1543" s="302"/>
      <c r="V1543" s="302"/>
      <c r="W1543" s="302"/>
      <c r="X1543" s="302"/>
      <c r="Y1543" s="302"/>
      <c r="Z1543" s="302"/>
      <c r="AA1543" s="302"/>
    </row>
    <row r="1544" spans="1:27" s="299" customFormat="1">
      <c r="A1544" s="460"/>
      <c r="B1544" s="169"/>
      <c r="C1544" s="19"/>
      <c r="D1544" s="292" t="s">
        <v>25839</v>
      </c>
      <c r="E1544" s="13"/>
      <c r="F1544" s="169">
        <v>1</v>
      </c>
      <c r="G1544" s="216" t="s">
        <v>25759</v>
      </c>
      <c r="H1544" s="169">
        <v>0.9</v>
      </c>
      <c r="I1544" s="217" t="s">
        <v>25759</v>
      </c>
      <c r="J1544" s="216">
        <v>1.8</v>
      </c>
      <c r="K1544" s="217" t="s">
        <v>25759</v>
      </c>
      <c r="L1544" s="216"/>
      <c r="M1544" s="217" t="s">
        <v>44</v>
      </c>
      <c r="N1544" s="443">
        <f t="shared" si="296"/>
        <v>1.62</v>
      </c>
      <c r="O1544" s="302"/>
      <c r="P1544" s="408"/>
      <c r="Q1544" s="409"/>
      <c r="R1544" s="89"/>
      <c r="S1544" s="302"/>
      <c r="T1544" s="302"/>
      <c r="U1544" s="302"/>
      <c r="V1544" s="302"/>
      <c r="W1544" s="302"/>
      <c r="X1544" s="302"/>
      <c r="Y1544" s="302"/>
      <c r="Z1544" s="302"/>
      <c r="AA1544" s="302"/>
    </row>
    <row r="1545" spans="1:27" s="299" customFormat="1">
      <c r="A1545" s="460"/>
      <c r="B1545" s="169"/>
      <c r="C1545" s="19"/>
      <c r="D1545" s="292" t="s">
        <v>25948</v>
      </c>
      <c r="E1545" s="13"/>
      <c r="F1545" s="169">
        <v>1</v>
      </c>
      <c r="G1545" s="216" t="s">
        <v>25759</v>
      </c>
      <c r="H1545" s="169">
        <v>0.9</v>
      </c>
      <c r="I1545" s="217" t="s">
        <v>25759</v>
      </c>
      <c r="J1545" s="216">
        <v>1.8</v>
      </c>
      <c r="K1545" s="217" t="s">
        <v>25759</v>
      </c>
      <c r="L1545" s="216"/>
      <c r="M1545" s="217" t="s">
        <v>44</v>
      </c>
      <c r="N1545" s="443">
        <f t="shared" si="296"/>
        <v>1.62</v>
      </c>
      <c r="O1545" s="302"/>
      <c r="P1545" s="408"/>
      <c r="Q1545" s="409"/>
      <c r="R1545" s="89"/>
      <c r="S1545" s="302"/>
      <c r="T1545" s="302"/>
      <c r="U1545" s="302"/>
      <c r="V1545" s="302"/>
      <c r="W1545" s="302"/>
      <c r="X1545" s="302"/>
      <c r="Y1545" s="302"/>
      <c r="Z1545" s="302"/>
      <c r="AA1545" s="302"/>
    </row>
    <row r="1546" spans="1:27" s="299" customFormat="1">
      <c r="A1546" s="460"/>
      <c r="B1546" s="169"/>
      <c r="C1546" s="19"/>
      <c r="D1546" s="292" t="s">
        <v>25956</v>
      </c>
      <c r="E1546" s="13"/>
      <c r="F1546" s="169">
        <v>1</v>
      </c>
      <c r="G1546" s="216" t="s">
        <v>25759</v>
      </c>
      <c r="H1546" s="169">
        <v>1</v>
      </c>
      <c r="I1546" s="217" t="s">
        <v>25759</v>
      </c>
      <c r="J1546" s="216">
        <v>1.8</v>
      </c>
      <c r="K1546" s="217" t="s">
        <v>25759</v>
      </c>
      <c r="L1546" s="216"/>
      <c r="M1546" s="217" t="s">
        <v>44</v>
      </c>
      <c r="N1546" s="443">
        <f t="shared" si="296"/>
        <v>1.8</v>
      </c>
      <c r="O1546" s="302"/>
      <c r="P1546" s="408"/>
      <c r="Q1546" s="409"/>
      <c r="R1546" s="89"/>
      <c r="S1546" s="302"/>
      <c r="T1546" s="302"/>
      <c r="U1546" s="302"/>
      <c r="V1546" s="302"/>
      <c r="W1546" s="302"/>
      <c r="X1546" s="302"/>
      <c r="Y1546" s="302"/>
      <c r="Z1546" s="302"/>
      <c r="AA1546" s="302"/>
    </row>
    <row r="1547" spans="1:27" s="299" customFormat="1">
      <c r="A1547" s="460"/>
      <c r="B1547" s="169"/>
      <c r="C1547" s="19"/>
      <c r="D1547" s="293" t="s">
        <v>25957</v>
      </c>
      <c r="E1547" s="13"/>
      <c r="F1547" s="169"/>
      <c r="G1547" s="216" t="s">
        <v>25759</v>
      </c>
      <c r="H1547" s="169"/>
      <c r="I1547" s="217" t="s">
        <v>25759</v>
      </c>
      <c r="J1547" s="216"/>
      <c r="K1547" s="217" t="s">
        <v>25759</v>
      </c>
      <c r="L1547" s="216"/>
      <c r="M1547" s="217" t="s">
        <v>44</v>
      </c>
      <c r="N1547" s="443">
        <f t="shared" ref="N1547:N1551" si="297">TRUNC((PRODUCT(F1547:L1547)),2)</f>
        <v>0</v>
      </c>
      <c r="O1547" s="302"/>
      <c r="P1547" s="408"/>
      <c r="Q1547" s="409"/>
      <c r="R1547" s="89"/>
      <c r="S1547" s="302"/>
      <c r="T1547" s="302"/>
      <c r="U1547" s="302"/>
      <c r="V1547" s="302"/>
      <c r="W1547" s="302"/>
      <c r="X1547" s="302"/>
      <c r="Y1547" s="302"/>
      <c r="Z1547" s="302"/>
      <c r="AA1547" s="302"/>
    </row>
    <row r="1548" spans="1:27" s="299" customFormat="1">
      <c r="A1548" s="460"/>
      <c r="B1548" s="169"/>
      <c r="C1548" s="19"/>
      <c r="D1548" s="292" t="s">
        <v>25945</v>
      </c>
      <c r="E1548" s="13"/>
      <c r="F1548" s="169">
        <v>1</v>
      </c>
      <c r="G1548" s="216" t="s">
        <v>25759</v>
      </c>
      <c r="H1548" s="169">
        <v>1.41</v>
      </c>
      <c r="I1548" s="217" t="s">
        <v>25759</v>
      </c>
      <c r="J1548" s="216">
        <v>1</v>
      </c>
      <c r="K1548" s="217" t="s">
        <v>25759</v>
      </c>
      <c r="L1548" s="216">
        <v>2</v>
      </c>
      <c r="M1548" s="217" t="s">
        <v>44</v>
      </c>
      <c r="N1548" s="443">
        <f t="shared" si="297"/>
        <v>2.82</v>
      </c>
      <c r="O1548" s="302"/>
      <c r="P1548" s="408"/>
      <c r="Q1548" s="409"/>
      <c r="R1548" s="89"/>
      <c r="S1548" s="302"/>
      <c r="T1548" s="302"/>
      <c r="U1548" s="302"/>
      <c r="V1548" s="302"/>
      <c r="W1548" s="302"/>
      <c r="X1548" s="302"/>
      <c r="Y1548" s="302"/>
      <c r="Z1548" s="302"/>
      <c r="AA1548" s="302"/>
    </row>
    <row r="1549" spans="1:27" s="299" customFormat="1">
      <c r="A1549" s="460"/>
      <c r="B1549" s="169"/>
      <c r="C1549" s="19"/>
      <c r="D1549" s="292" t="s">
        <v>25947</v>
      </c>
      <c r="E1549" s="13"/>
      <c r="F1549" s="169">
        <v>1</v>
      </c>
      <c r="G1549" s="216" t="s">
        <v>25759</v>
      </c>
      <c r="H1549" s="169">
        <v>0.4</v>
      </c>
      <c r="I1549" s="217" t="s">
        <v>25759</v>
      </c>
      <c r="J1549" s="216">
        <v>1.8</v>
      </c>
      <c r="K1549" s="217" t="s">
        <v>25759</v>
      </c>
      <c r="L1549" s="216">
        <v>1</v>
      </c>
      <c r="M1549" s="217" t="s">
        <v>44</v>
      </c>
      <c r="N1549" s="443">
        <f t="shared" si="297"/>
        <v>0.72</v>
      </c>
      <c r="O1549" s="302"/>
      <c r="P1549" s="408"/>
      <c r="Q1549" s="409"/>
      <c r="R1549" s="89"/>
      <c r="S1549" s="302"/>
      <c r="T1549" s="302"/>
      <c r="U1549" s="302"/>
      <c r="V1549" s="302"/>
      <c r="W1549" s="302"/>
      <c r="X1549" s="302"/>
      <c r="Y1549" s="302"/>
      <c r="Z1549" s="302"/>
      <c r="AA1549" s="302"/>
    </row>
    <row r="1550" spans="1:27" s="299" customFormat="1">
      <c r="A1550" s="460"/>
      <c r="B1550" s="169"/>
      <c r="C1550" s="19"/>
      <c r="D1550" s="292" t="s">
        <v>25948</v>
      </c>
      <c r="E1550" s="13"/>
      <c r="F1550" s="169">
        <v>1</v>
      </c>
      <c r="G1550" s="216" t="s">
        <v>25759</v>
      </c>
      <c r="H1550" s="169">
        <v>6.2</v>
      </c>
      <c r="I1550" s="217" t="s">
        <v>25759</v>
      </c>
      <c r="J1550" s="216">
        <v>1.8</v>
      </c>
      <c r="K1550" s="217" t="s">
        <v>25759</v>
      </c>
      <c r="L1550" s="216"/>
      <c r="M1550" s="217" t="s">
        <v>44</v>
      </c>
      <c r="N1550" s="443">
        <f t="shared" si="297"/>
        <v>11.16</v>
      </c>
      <c r="O1550" s="302"/>
      <c r="P1550" s="408"/>
      <c r="Q1550" s="409"/>
      <c r="R1550" s="89"/>
      <c r="S1550" s="302"/>
      <c r="T1550" s="302"/>
      <c r="U1550" s="302"/>
      <c r="V1550" s="302"/>
      <c r="W1550" s="302"/>
      <c r="X1550" s="302"/>
      <c r="Y1550" s="302"/>
      <c r="Z1550" s="302"/>
      <c r="AA1550" s="302"/>
    </row>
    <row r="1551" spans="1:27" s="299" customFormat="1">
      <c r="A1551" s="460"/>
      <c r="B1551" s="169"/>
      <c r="C1551" s="19"/>
      <c r="D1551" s="292"/>
      <c r="E1551" s="13"/>
      <c r="F1551" s="169">
        <v>1</v>
      </c>
      <c r="G1551" s="216" t="s">
        <v>25759</v>
      </c>
      <c r="H1551" s="169">
        <v>2.35</v>
      </c>
      <c r="I1551" s="217" t="s">
        <v>25759</v>
      </c>
      <c r="J1551" s="216">
        <v>1.8</v>
      </c>
      <c r="K1551" s="217" t="s">
        <v>25759</v>
      </c>
      <c r="L1551" s="216"/>
      <c r="M1551" s="217" t="s">
        <v>44</v>
      </c>
      <c r="N1551" s="443">
        <f t="shared" si="297"/>
        <v>4.2300000000000004</v>
      </c>
      <c r="O1551" s="302"/>
      <c r="P1551" s="408"/>
      <c r="Q1551" s="409"/>
      <c r="R1551" s="89"/>
      <c r="S1551" s="302"/>
      <c r="T1551" s="302"/>
      <c r="U1551" s="302"/>
      <c r="V1551" s="302"/>
      <c r="W1551" s="302"/>
      <c r="X1551" s="302"/>
      <c r="Y1551" s="302"/>
      <c r="Z1551" s="302"/>
      <c r="AA1551" s="302"/>
    </row>
    <row r="1552" spans="1:27">
      <c r="A1552" s="460"/>
      <c r="B1552" s="169"/>
      <c r="C1552" s="19"/>
      <c r="D1552" s="218" t="str">
        <f>"Total item "&amp;A1523</f>
        <v>Total item 8.4.1</v>
      </c>
      <c r="E1552" s="13"/>
      <c r="F1552" s="124"/>
      <c r="G1552" s="216"/>
      <c r="H1552" s="231"/>
      <c r="I1552" s="213"/>
      <c r="J1552" s="231"/>
      <c r="K1552" s="213"/>
      <c r="L1552" s="212" t="s">
        <v>23</v>
      </c>
      <c r="M1552" s="213" t="s">
        <v>44</v>
      </c>
      <c r="N1552" s="444">
        <f>+SUM(N1525:N1551)</f>
        <v>84.42</v>
      </c>
    </row>
    <row r="1553" spans="1:27" ht="33.75">
      <c r="A1553" s="460" t="s">
        <v>18279</v>
      </c>
      <c r="B1553" s="169" t="s">
        <v>18406</v>
      </c>
      <c r="C1553" s="275">
        <v>100758</v>
      </c>
      <c r="D1553" s="35" t="s">
        <v>13880</v>
      </c>
      <c r="E1553" s="13" t="str">
        <f>+VLOOKUP(D1553,TABELA!$B$1:$D$8000,2,FALSE)</f>
        <v>M2</v>
      </c>
      <c r="F1553" s="169"/>
      <c r="G1553" s="33"/>
      <c r="H1553" s="169"/>
      <c r="I1553" s="28"/>
      <c r="J1553" s="28"/>
      <c r="K1553" s="28"/>
      <c r="L1553" s="28"/>
      <c r="M1553" s="28"/>
      <c r="N1553" s="447"/>
      <c r="O1553" s="303">
        <f>+N1555</f>
        <v>84.42</v>
      </c>
      <c r="P1553" s="328">
        <f>+VLOOKUP(D1553,TABELA!$B$1:$D$8000,3,FALSE)</f>
        <v>45.1</v>
      </c>
      <c r="Q1553" s="329">
        <f>+VLOOKUP(D1553,TABELA!$B$1:$F$8000,5,FALSE)</f>
        <v>48.91</v>
      </c>
      <c r="S1553" s="410">
        <f>TRUNC(P1553*$S$10,2)</f>
        <v>57.94</v>
      </c>
      <c r="T1553" s="410">
        <f>TRUNC(Q1553*$T$10,2)</f>
        <v>59.84</v>
      </c>
      <c r="V1553" s="410">
        <f>TRUNC(O1553*S1553,2)</f>
        <v>4891.29</v>
      </c>
      <c r="W1553" s="410">
        <f>TRUNC(O1553*T1553,2)</f>
        <v>5051.6899999999996</v>
      </c>
    </row>
    <row r="1554" spans="1:27">
      <c r="A1554" s="460"/>
      <c r="B1554" s="169"/>
      <c r="C1554" s="19"/>
      <c r="D1554" s="292" t="s">
        <v>25960</v>
      </c>
      <c r="E1554" s="13"/>
      <c r="F1554" s="124">
        <f>N1552</f>
        <v>84.42</v>
      </c>
      <c r="G1554" s="216" t="s">
        <v>25759</v>
      </c>
      <c r="H1554" s="231"/>
      <c r="I1554" s="217" t="s">
        <v>25759</v>
      </c>
      <c r="J1554" s="216"/>
      <c r="K1554" s="217" t="s">
        <v>25759</v>
      </c>
      <c r="L1554" s="216"/>
      <c r="M1554" s="217" t="s">
        <v>44</v>
      </c>
      <c r="N1554" s="443">
        <f t="shared" ref="N1554" si="298">TRUNC((PRODUCT(F1554:L1554)),2)</f>
        <v>84.42</v>
      </c>
    </row>
    <row r="1555" spans="1:27">
      <c r="A1555" s="460"/>
      <c r="B1555" s="169"/>
      <c r="C1555" s="19"/>
      <c r="D1555" s="218" t="str">
        <f>"Total item "&amp;A1553</f>
        <v>Total item 8.4.2</v>
      </c>
      <c r="E1555" s="13"/>
      <c r="F1555" s="124"/>
      <c r="G1555" s="216"/>
      <c r="H1555" s="231"/>
      <c r="I1555" s="213"/>
      <c r="J1555" s="231"/>
      <c r="K1555" s="213"/>
      <c r="L1555" s="212" t="s">
        <v>23</v>
      </c>
      <c r="M1555" s="213" t="s">
        <v>44</v>
      </c>
      <c r="N1555" s="444">
        <f>+SUM(N1554:N1554)</f>
        <v>84.42</v>
      </c>
    </row>
    <row r="1556" spans="1:27">
      <c r="A1556" s="459" t="s">
        <v>18286</v>
      </c>
      <c r="B1556" s="27"/>
      <c r="C1556" s="26"/>
      <c r="D1556" s="34" t="s">
        <v>18287</v>
      </c>
      <c r="E1556" s="27"/>
      <c r="F1556" s="234"/>
      <c r="G1556" s="234"/>
      <c r="H1556" s="235"/>
      <c r="I1556" s="234"/>
      <c r="J1556" s="234"/>
      <c r="K1556" s="234"/>
      <c r="L1556" s="234"/>
      <c r="M1556" s="234"/>
      <c r="N1556" s="458"/>
    </row>
    <row r="1557" spans="1:27">
      <c r="A1557" s="438" t="s">
        <v>18288</v>
      </c>
      <c r="B1557" s="165"/>
      <c r="C1557" s="164"/>
      <c r="D1557" s="167" t="s">
        <v>18295</v>
      </c>
      <c r="E1557" s="130"/>
      <c r="F1557" s="228"/>
      <c r="G1557" s="236"/>
      <c r="H1557" s="230"/>
      <c r="I1557" s="228"/>
      <c r="J1557" s="228"/>
      <c r="K1557" s="228"/>
      <c r="L1557" s="228"/>
      <c r="M1557" s="228"/>
      <c r="N1557" s="439"/>
    </row>
    <row r="1558" spans="1:27" ht="22.5">
      <c r="A1558" s="460" t="s">
        <v>18291</v>
      </c>
      <c r="B1558" s="169" t="s">
        <v>18155</v>
      </c>
      <c r="C1558" s="297" t="s">
        <v>18289</v>
      </c>
      <c r="D1558" s="35" t="s">
        <v>18290</v>
      </c>
      <c r="E1558" s="19" t="s">
        <v>31</v>
      </c>
      <c r="F1558" s="28"/>
      <c r="G1558" s="33"/>
      <c r="H1558" s="28"/>
      <c r="I1558" s="28"/>
      <c r="J1558" s="28"/>
      <c r="K1558" s="28"/>
      <c r="L1558" s="28"/>
      <c r="M1558" s="28"/>
      <c r="N1558" s="447"/>
      <c r="O1558" s="303">
        <f>+N1565</f>
        <v>458.81</v>
      </c>
      <c r="P1558" s="328">
        <v>83.74</v>
      </c>
      <c r="Q1558" s="329">
        <v>88</v>
      </c>
      <c r="S1558" s="410">
        <f>TRUNC(P1558*$S$10,2)</f>
        <v>107.58</v>
      </c>
      <c r="T1558" s="410">
        <f>TRUNC(Q1558*$T$10,2)</f>
        <v>107.66</v>
      </c>
      <c r="V1558" s="410">
        <f>TRUNC(O1558*S1558,2)</f>
        <v>49358.77</v>
      </c>
      <c r="W1558" s="410">
        <f>TRUNC(O1558*T1558,2)</f>
        <v>49395.48</v>
      </c>
    </row>
    <row r="1559" spans="1:27">
      <c r="A1559" s="460"/>
      <c r="B1559" s="169"/>
      <c r="C1559" s="19"/>
      <c r="D1559" s="292" t="s">
        <v>25803</v>
      </c>
      <c r="E1559" s="13"/>
      <c r="F1559" s="124">
        <v>24.08</v>
      </c>
      <c r="G1559" s="216" t="s">
        <v>25759</v>
      </c>
      <c r="H1559" s="298">
        <v>14.07</v>
      </c>
      <c r="I1559" s="217" t="s">
        <v>25759</v>
      </c>
      <c r="J1559" s="216"/>
      <c r="K1559" s="217" t="s">
        <v>25759</v>
      </c>
      <c r="L1559" s="216"/>
      <c r="M1559" s="217" t="s">
        <v>44</v>
      </c>
      <c r="N1559" s="443">
        <f t="shared" ref="N1559:N1561" si="299">TRUNC((PRODUCT(F1559:L1559)),2)</f>
        <v>338.8</v>
      </c>
    </row>
    <row r="1560" spans="1:27" s="281" customFormat="1">
      <c r="A1560" s="460"/>
      <c r="B1560" s="169"/>
      <c r="C1560" s="19"/>
      <c r="D1560" s="292"/>
      <c r="E1560" s="13"/>
      <c r="F1560" s="169">
        <v>2.75</v>
      </c>
      <c r="G1560" s="216" t="s">
        <v>25759</v>
      </c>
      <c r="H1560" s="298">
        <v>2.5499999999999998</v>
      </c>
      <c r="I1560" s="216" t="s">
        <v>25759</v>
      </c>
      <c r="J1560" s="216"/>
      <c r="K1560" s="216" t="s">
        <v>25759</v>
      </c>
      <c r="L1560" s="216"/>
      <c r="M1560" s="217" t="s">
        <v>44</v>
      </c>
      <c r="N1560" s="443">
        <f t="shared" ref="N1560" si="300">TRUNC((PRODUCT(F1560:L1560)),2)</f>
        <v>7.01</v>
      </c>
      <c r="O1560" s="302"/>
      <c r="P1560" s="408"/>
      <c r="Q1560" s="409"/>
      <c r="R1560" s="89"/>
      <c r="S1560" s="302"/>
      <c r="T1560" s="302"/>
      <c r="U1560" s="302"/>
      <c r="V1560" s="302"/>
      <c r="W1560" s="302"/>
      <c r="X1560" s="302"/>
      <c r="Y1560" s="302"/>
      <c r="Z1560" s="302"/>
      <c r="AA1560" s="302"/>
    </row>
    <row r="1561" spans="1:27">
      <c r="A1561" s="460"/>
      <c r="B1561" s="169"/>
      <c r="C1561" s="19"/>
      <c r="D1561" s="292" t="s">
        <v>25911</v>
      </c>
      <c r="E1561" s="13"/>
      <c r="F1561" s="169">
        <v>18.329999999999998</v>
      </c>
      <c r="G1561" s="216" t="s">
        <v>25759</v>
      </c>
      <c r="H1561" s="233">
        <v>3.35</v>
      </c>
      <c r="I1561" s="217" t="s">
        <v>25759</v>
      </c>
      <c r="J1561" s="216"/>
      <c r="K1561" s="217" t="s">
        <v>25759</v>
      </c>
      <c r="L1561" s="216"/>
      <c r="M1561" s="217" t="s">
        <v>44</v>
      </c>
      <c r="N1561" s="443">
        <f t="shared" si="299"/>
        <v>61.4</v>
      </c>
    </row>
    <row r="1562" spans="1:27" s="281" customFormat="1">
      <c r="A1562" s="460"/>
      <c r="B1562" s="169"/>
      <c r="C1562" s="19"/>
      <c r="D1562" s="292" t="s">
        <v>25961</v>
      </c>
      <c r="E1562" s="13"/>
      <c r="F1562" s="169">
        <v>7.42</v>
      </c>
      <c r="G1562" s="216" t="s">
        <v>25759</v>
      </c>
      <c r="H1562" s="233">
        <v>3.5</v>
      </c>
      <c r="I1562" s="217" t="s">
        <v>25759</v>
      </c>
      <c r="J1562" s="216"/>
      <c r="K1562" s="217" t="s">
        <v>25759</v>
      </c>
      <c r="L1562" s="216"/>
      <c r="M1562" s="217" t="s">
        <v>44</v>
      </c>
      <c r="N1562" s="443">
        <f t="shared" ref="N1562:N1564" si="301">TRUNC((PRODUCT(F1562:L1562)),2)</f>
        <v>25.97</v>
      </c>
      <c r="O1562" s="302"/>
      <c r="P1562" s="408"/>
      <c r="Q1562" s="409"/>
      <c r="R1562" s="89"/>
      <c r="S1562" s="302"/>
      <c r="T1562" s="302"/>
      <c r="U1562" s="302"/>
      <c r="V1562" s="302"/>
      <c r="W1562" s="302"/>
      <c r="X1562" s="302"/>
      <c r="Y1562" s="302"/>
      <c r="Z1562" s="302"/>
      <c r="AA1562" s="302"/>
    </row>
    <row r="1563" spans="1:27" s="281" customFormat="1">
      <c r="A1563" s="460"/>
      <c r="B1563" s="169"/>
      <c r="C1563" s="19"/>
      <c r="D1563" s="292" t="s">
        <v>25962</v>
      </c>
      <c r="E1563" s="13"/>
      <c r="F1563" s="169">
        <v>4.62</v>
      </c>
      <c r="G1563" s="216" t="s">
        <v>25759</v>
      </c>
      <c r="H1563" s="233">
        <v>2.31</v>
      </c>
      <c r="I1563" s="217" t="s">
        <v>25759</v>
      </c>
      <c r="J1563" s="216"/>
      <c r="K1563" s="217" t="s">
        <v>25759</v>
      </c>
      <c r="L1563" s="216"/>
      <c r="M1563" s="217" t="s">
        <v>44</v>
      </c>
      <c r="N1563" s="443">
        <f t="shared" si="301"/>
        <v>10.67</v>
      </c>
      <c r="O1563" s="302"/>
      <c r="P1563" s="408"/>
      <c r="Q1563" s="409"/>
      <c r="R1563" s="89"/>
      <c r="S1563" s="302"/>
      <c r="T1563" s="302"/>
      <c r="U1563" s="302"/>
      <c r="V1563" s="302"/>
      <c r="W1563" s="302"/>
      <c r="X1563" s="302"/>
      <c r="Y1563" s="302"/>
      <c r="Z1563" s="302"/>
      <c r="AA1563" s="302"/>
    </row>
    <row r="1564" spans="1:27" s="281" customFormat="1">
      <c r="A1564" s="460"/>
      <c r="B1564" s="169"/>
      <c r="C1564" s="19"/>
      <c r="D1564" s="292" t="s">
        <v>25963</v>
      </c>
      <c r="E1564" s="13"/>
      <c r="F1564" s="169">
        <v>6.48</v>
      </c>
      <c r="G1564" s="216" t="s">
        <v>25759</v>
      </c>
      <c r="H1564" s="233">
        <v>2.31</v>
      </c>
      <c r="I1564" s="217" t="s">
        <v>25759</v>
      </c>
      <c r="J1564" s="216"/>
      <c r="K1564" s="217" t="s">
        <v>25759</v>
      </c>
      <c r="L1564" s="216"/>
      <c r="M1564" s="217" t="s">
        <v>44</v>
      </c>
      <c r="N1564" s="443">
        <f t="shared" si="301"/>
        <v>14.96</v>
      </c>
      <c r="O1564" s="302"/>
      <c r="P1564" s="408"/>
      <c r="Q1564" s="409"/>
      <c r="R1564" s="89"/>
      <c r="S1564" s="302"/>
      <c r="T1564" s="302"/>
      <c r="U1564" s="302"/>
      <c r="V1564" s="302"/>
      <c r="W1564" s="302"/>
      <c r="X1564" s="302"/>
      <c r="Y1564" s="302"/>
      <c r="Z1564" s="302"/>
      <c r="AA1564" s="302"/>
    </row>
    <row r="1565" spans="1:27">
      <c r="A1565" s="460"/>
      <c r="B1565" s="169"/>
      <c r="C1565" s="19"/>
      <c r="D1565" s="218" t="str">
        <f>"Total item "&amp;A1558</f>
        <v>Total item 9.1.1</v>
      </c>
      <c r="E1565" s="13"/>
      <c r="F1565" s="124"/>
      <c r="G1565" s="216"/>
      <c r="H1565" s="231"/>
      <c r="I1565" s="213"/>
      <c r="J1565" s="231"/>
      <c r="K1565" s="213"/>
      <c r="L1565" s="212" t="s">
        <v>23</v>
      </c>
      <c r="M1565" s="213" t="s">
        <v>44</v>
      </c>
      <c r="N1565" s="444">
        <f>+SUM(N1559:N1564)</f>
        <v>458.81</v>
      </c>
    </row>
    <row r="1566" spans="1:27">
      <c r="A1566" s="460" t="s">
        <v>18292</v>
      </c>
      <c r="B1566" s="169" t="s">
        <v>18406</v>
      </c>
      <c r="C1566" s="297">
        <v>102234</v>
      </c>
      <c r="D1566" s="35" t="s">
        <v>13798</v>
      </c>
      <c r="E1566" s="13" t="str">
        <f>+VLOOKUP(D1566,TABELA!$B$1:$D$8000,2,FALSE)</f>
        <v>M2</v>
      </c>
      <c r="F1566" s="28"/>
      <c r="G1566" s="33"/>
      <c r="H1566" s="28"/>
      <c r="I1566" s="28"/>
      <c r="J1566" s="28"/>
      <c r="K1566" s="28"/>
      <c r="L1566" s="28"/>
      <c r="M1566" s="28"/>
      <c r="N1566" s="447"/>
      <c r="O1566" s="303">
        <f>+N1569</f>
        <v>475.09</v>
      </c>
      <c r="P1566" s="328">
        <f>+VLOOKUP(D1566,TABELA!$B$1:$D$8000,3,FALSE)</f>
        <v>21.05</v>
      </c>
      <c r="Q1566" s="329">
        <f>+VLOOKUP(D1566,TABELA!$B$1:$F$8000,5,FALSE)</f>
        <v>22.32</v>
      </c>
      <c r="R1566" s="410"/>
      <c r="S1566" s="410">
        <f>TRUNC(P1566*$S$10,2)</f>
        <v>27.04</v>
      </c>
      <c r="T1566" s="410">
        <f>TRUNC(Q1566*$T$10,2)</f>
        <v>27.3</v>
      </c>
      <c r="V1566" s="410">
        <f>TRUNC(O1566*S1566,2)</f>
        <v>12846.43</v>
      </c>
      <c r="W1566" s="410">
        <f>TRUNC(O1566*T1566,2)</f>
        <v>12969.95</v>
      </c>
    </row>
    <row r="1567" spans="1:27">
      <c r="A1567" s="460"/>
      <c r="B1567" s="169"/>
      <c r="C1567" s="19"/>
      <c r="D1567" s="292" t="s">
        <v>25964</v>
      </c>
      <c r="E1567" s="13"/>
      <c r="F1567" s="33">
        <f>N1565</f>
        <v>458.81</v>
      </c>
      <c r="G1567" s="216" t="s">
        <v>25759</v>
      </c>
      <c r="H1567" s="231"/>
      <c r="I1567" s="217" t="s">
        <v>25759</v>
      </c>
      <c r="J1567" s="216"/>
      <c r="K1567" s="217" t="s">
        <v>25759</v>
      </c>
      <c r="L1567" s="216"/>
      <c r="M1567" s="217" t="s">
        <v>44</v>
      </c>
      <c r="N1567" s="443">
        <f t="shared" ref="N1567" si="302">TRUNC((PRODUCT(F1567:L1567)),2)</f>
        <v>458.81</v>
      </c>
    </row>
    <row r="1568" spans="1:27" s="345" customFormat="1">
      <c r="A1568" s="460"/>
      <c r="B1568" s="169"/>
      <c r="C1568" s="19"/>
      <c r="D1568" s="292" t="s">
        <v>26173</v>
      </c>
      <c r="E1568" s="13"/>
      <c r="F1568" s="33">
        <v>4.8600000000000003</v>
      </c>
      <c r="G1568" s="216" t="s">
        <v>25759</v>
      </c>
      <c r="H1568" s="233">
        <v>3.35</v>
      </c>
      <c r="I1568" s="217" t="s">
        <v>25759</v>
      </c>
      <c r="J1568" s="216"/>
      <c r="K1568" s="217" t="s">
        <v>25759</v>
      </c>
      <c r="L1568" s="216"/>
      <c r="M1568" s="217" t="s">
        <v>44</v>
      </c>
      <c r="N1568" s="443">
        <f t="shared" ref="N1568" si="303">TRUNC((PRODUCT(F1568:L1568)),2)</f>
        <v>16.28</v>
      </c>
      <c r="O1568" s="302"/>
      <c r="P1568" s="408"/>
      <c r="Q1568" s="409"/>
      <c r="R1568" s="89"/>
      <c r="S1568" s="302"/>
      <c r="T1568" s="302"/>
      <c r="U1568" s="302"/>
      <c r="V1568" s="302"/>
      <c r="W1568" s="302"/>
      <c r="X1568" s="302"/>
      <c r="Y1568" s="302"/>
      <c r="Z1568" s="302"/>
      <c r="AA1568" s="302"/>
    </row>
    <row r="1569" spans="1:27">
      <c r="A1569" s="460"/>
      <c r="B1569" s="169"/>
      <c r="C1569" s="19"/>
      <c r="D1569" s="218" t="str">
        <f>"Total item "&amp;A1566</f>
        <v>Total item 9.1.2</v>
      </c>
      <c r="E1569" s="13"/>
      <c r="F1569" s="124"/>
      <c r="G1569" s="216"/>
      <c r="H1569" s="231"/>
      <c r="I1569" s="213"/>
      <c r="J1569" s="231"/>
      <c r="K1569" s="213"/>
      <c r="L1569" s="212" t="s">
        <v>23</v>
      </c>
      <c r="M1569" s="213" t="s">
        <v>44</v>
      </c>
      <c r="N1569" s="444">
        <f>+SUM(N1567:N1568)</f>
        <v>475.09</v>
      </c>
    </row>
    <row r="1570" spans="1:27" ht="33.75">
      <c r="A1570" s="460" t="s">
        <v>18294</v>
      </c>
      <c r="B1570" s="169" t="s">
        <v>18406</v>
      </c>
      <c r="C1570" s="297">
        <v>94210</v>
      </c>
      <c r="D1570" s="35" t="s">
        <v>3320</v>
      </c>
      <c r="E1570" s="13" t="str">
        <f>+VLOOKUP(D1570,TABELA!$B$1:$D$8000,2,FALSE)</f>
        <v>M2</v>
      </c>
      <c r="F1570" s="28"/>
      <c r="G1570" s="33"/>
      <c r="H1570" s="28"/>
      <c r="I1570" s="28"/>
      <c r="J1570" s="28"/>
      <c r="K1570" s="28"/>
      <c r="L1570" s="28"/>
      <c r="M1570" s="28"/>
      <c r="N1570" s="447"/>
      <c r="O1570" s="303">
        <f>+N1577</f>
        <v>458.81</v>
      </c>
      <c r="P1570" s="328">
        <f>+VLOOKUP(D1570,TABELA!$B$1:$D$8000,3,FALSE)</f>
        <v>64.489999999999995</v>
      </c>
      <c r="Q1570" s="329">
        <f>+VLOOKUP(D1570,TABELA!$B$1:$F$8000,5,FALSE)</f>
        <v>65.260000000000005</v>
      </c>
      <c r="S1570" s="410">
        <f>TRUNC(P1570*$S$10,2)</f>
        <v>82.85</v>
      </c>
      <c r="T1570" s="410">
        <f>TRUNC(Q1570*$T$10,2)</f>
        <v>79.84</v>
      </c>
      <c r="V1570" s="410">
        <f>TRUNC(O1570*S1570,2)</f>
        <v>38012.400000000001</v>
      </c>
      <c r="W1570" s="410">
        <f>TRUNC(O1570*T1570,2)</f>
        <v>36631.39</v>
      </c>
    </row>
    <row r="1571" spans="1:27">
      <c r="A1571" s="460"/>
      <c r="B1571" s="169"/>
      <c r="C1571" s="19"/>
      <c r="D1571" s="292" t="s">
        <v>25803</v>
      </c>
      <c r="E1571" s="13"/>
      <c r="F1571" s="124">
        <v>24.08</v>
      </c>
      <c r="G1571" s="216" t="s">
        <v>25759</v>
      </c>
      <c r="H1571" s="298">
        <v>14.07</v>
      </c>
      <c r="I1571" s="217" t="s">
        <v>25759</v>
      </c>
      <c r="J1571" s="216"/>
      <c r="K1571" s="217" t="s">
        <v>25759</v>
      </c>
      <c r="L1571" s="216"/>
      <c r="M1571" s="217" t="s">
        <v>44</v>
      </c>
      <c r="N1571" s="443">
        <f t="shared" ref="N1571:N1576" si="304">TRUNC((PRODUCT(F1571:L1571)),2)</f>
        <v>338.8</v>
      </c>
    </row>
    <row r="1572" spans="1:27">
      <c r="A1572" s="460"/>
      <c r="B1572" s="169"/>
      <c r="C1572" s="19"/>
      <c r="D1572" s="292"/>
      <c r="E1572" s="13"/>
      <c r="F1572" s="169">
        <v>2.75</v>
      </c>
      <c r="G1572" s="216" t="s">
        <v>25759</v>
      </c>
      <c r="H1572" s="298">
        <v>2.5499999999999998</v>
      </c>
      <c r="I1572" s="216" t="s">
        <v>25759</v>
      </c>
      <c r="J1572" s="216"/>
      <c r="K1572" s="216" t="s">
        <v>25759</v>
      </c>
      <c r="L1572" s="216"/>
      <c r="M1572" s="217" t="s">
        <v>44</v>
      </c>
      <c r="N1572" s="443">
        <f t="shared" si="304"/>
        <v>7.01</v>
      </c>
    </row>
    <row r="1573" spans="1:27" s="299" customFormat="1">
      <c r="A1573" s="460"/>
      <c r="B1573" s="169"/>
      <c r="C1573" s="19"/>
      <c r="D1573" s="292" t="s">
        <v>25911</v>
      </c>
      <c r="E1573" s="13"/>
      <c r="F1573" s="169">
        <v>18.329999999999998</v>
      </c>
      <c r="G1573" s="216" t="s">
        <v>25759</v>
      </c>
      <c r="H1573" s="233">
        <v>3.35</v>
      </c>
      <c r="I1573" s="217" t="s">
        <v>25759</v>
      </c>
      <c r="J1573" s="216"/>
      <c r="K1573" s="217" t="s">
        <v>25759</v>
      </c>
      <c r="L1573" s="216"/>
      <c r="M1573" s="217" t="s">
        <v>44</v>
      </c>
      <c r="N1573" s="443">
        <f t="shared" si="304"/>
        <v>61.4</v>
      </c>
      <c r="O1573" s="302"/>
      <c r="P1573" s="408"/>
      <c r="Q1573" s="409"/>
      <c r="R1573" s="89"/>
      <c r="S1573" s="302"/>
      <c r="T1573" s="302"/>
      <c r="U1573" s="302"/>
      <c r="V1573" s="302"/>
      <c r="W1573" s="302"/>
      <c r="X1573" s="302"/>
      <c r="Y1573" s="302"/>
      <c r="Z1573" s="302"/>
      <c r="AA1573" s="302"/>
    </row>
    <row r="1574" spans="1:27" s="299" customFormat="1">
      <c r="A1574" s="460"/>
      <c r="B1574" s="169"/>
      <c r="C1574" s="19"/>
      <c r="D1574" s="292" t="s">
        <v>25961</v>
      </c>
      <c r="E1574" s="13"/>
      <c r="F1574" s="169">
        <v>7.42</v>
      </c>
      <c r="G1574" s="216" t="s">
        <v>25759</v>
      </c>
      <c r="H1574" s="233">
        <v>3.5</v>
      </c>
      <c r="I1574" s="217" t="s">
        <v>25759</v>
      </c>
      <c r="J1574" s="216"/>
      <c r="K1574" s="217" t="s">
        <v>25759</v>
      </c>
      <c r="L1574" s="216"/>
      <c r="M1574" s="217" t="s">
        <v>44</v>
      </c>
      <c r="N1574" s="443">
        <f t="shared" si="304"/>
        <v>25.97</v>
      </c>
      <c r="O1574" s="302"/>
      <c r="P1574" s="408"/>
      <c r="Q1574" s="409"/>
      <c r="R1574" s="89"/>
      <c r="S1574" s="302"/>
      <c r="T1574" s="302"/>
      <c r="U1574" s="302"/>
      <c r="V1574" s="302"/>
      <c r="W1574" s="302"/>
      <c r="X1574" s="302"/>
      <c r="Y1574" s="302"/>
      <c r="Z1574" s="302"/>
      <c r="AA1574" s="302"/>
    </row>
    <row r="1575" spans="1:27" s="299" customFormat="1">
      <c r="A1575" s="460"/>
      <c r="B1575" s="169"/>
      <c r="C1575" s="19"/>
      <c r="D1575" s="292" t="s">
        <v>25962</v>
      </c>
      <c r="E1575" s="13"/>
      <c r="F1575" s="169">
        <v>4.62</v>
      </c>
      <c r="G1575" s="216" t="s">
        <v>25759</v>
      </c>
      <c r="H1575" s="233">
        <v>2.31</v>
      </c>
      <c r="I1575" s="217" t="s">
        <v>25759</v>
      </c>
      <c r="J1575" s="216"/>
      <c r="K1575" s="217" t="s">
        <v>25759</v>
      </c>
      <c r="L1575" s="216"/>
      <c r="M1575" s="217" t="s">
        <v>44</v>
      </c>
      <c r="N1575" s="443">
        <f t="shared" si="304"/>
        <v>10.67</v>
      </c>
      <c r="O1575" s="302"/>
      <c r="P1575" s="408"/>
      <c r="Q1575" s="409"/>
      <c r="R1575" s="89"/>
      <c r="S1575" s="302"/>
      <c r="T1575" s="302"/>
      <c r="U1575" s="302"/>
      <c r="V1575" s="302"/>
      <c r="W1575" s="302"/>
      <c r="X1575" s="302"/>
      <c r="Y1575" s="302"/>
      <c r="Z1575" s="302"/>
      <c r="AA1575" s="302"/>
    </row>
    <row r="1576" spans="1:27" s="299" customFormat="1">
      <c r="A1576" s="460"/>
      <c r="B1576" s="169"/>
      <c r="C1576" s="19"/>
      <c r="D1576" s="292" t="s">
        <v>25963</v>
      </c>
      <c r="E1576" s="13"/>
      <c r="F1576" s="169">
        <v>6.48</v>
      </c>
      <c r="G1576" s="216" t="s">
        <v>25759</v>
      </c>
      <c r="H1576" s="233">
        <v>2.31</v>
      </c>
      <c r="I1576" s="217" t="s">
        <v>25759</v>
      </c>
      <c r="J1576" s="216"/>
      <c r="K1576" s="217" t="s">
        <v>25759</v>
      </c>
      <c r="L1576" s="216"/>
      <c r="M1576" s="217" t="s">
        <v>44</v>
      </c>
      <c r="N1576" s="443">
        <f t="shared" si="304"/>
        <v>14.96</v>
      </c>
      <c r="O1576" s="302"/>
      <c r="P1576" s="408"/>
      <c r="Q1576" s="409"/>
      <c r="R1576" s="89"/>
      <c r="S1576" s="302"/>
      <c r="T1576" s="302"/>
      <c r="U1576" s="302"/>
      <c r="V1576" s="302"/>
      <c r="W1576" s="302"/>
      <c r="X1576" s="302"/>
      <c r="Y1576" s="302"/>
      <c r="Z1576" s="302"/>
      <c r="AA1576" s="302"/>
    </row>
    <row r="1577" spans="1:27">
      <c r="A1577" s="460"/>
      <c r="B1577" s="169"/>
      <c r="C1577" s="19"/>
      <c r="D1577" s="218" t="str">
        <f>"Total item "&amp;A1570</f>
        <v>Total item 9.1.3</v>
      </c>
      <c r="E1577" s="13"/>
      <c r="F1577" s="124"/>
      <c r="G1577" s="216"/>
      <c r="H1577" s="231"/>
      <c r="I1577" s="213"/>
      <c r="J1577" s="231"/>
      <c r="K1577" s="213"/>
      <c r="L1577" s="212" t="s">
        <v>23</v>
      </c>
      <c r="M1577" s="213" t="s">
        <v>44</v>
      </c>
      <c r="N1577" s="444">
        <f>+SUM(N1571:N1576)</f>
        <v>458.81</v>
      </c>
    </row>
    <row r="1578" spans="1:27" ht="22.5">
      <c r="A1578" s="460" t="s">
        <v>18297</v>
      </c>
      <c r="B1578" s="169" t="s">
        <v>18406</v>
      </c>
      <c r="C1578" s="297">
        <v>94223</v>
      </c>
      <c r="D1578" s="35" t="s">
        <v>3338</v>
      </c>
      <c r="E1578" s="13" t="str">
        <f>+VLOOKUP(D1578,TABELA!$B$1:$D$8000,2,FALSE)</f>
        <v>M</v>
      </c>
      <c r="F1578" s="28"/>
      <c r="G1578" s="33"/>
      <c r="H1578" s="28"/>
      <c r="I1578" s="28"/>
      <c r="J1578" s="28"/>
      <c r="K1578" s="28"/>
      <c r="L1578" s="28"/>
      <c r="M1578" s="28"/>
      <c r="N1578" s="447"/>
      <c r="O1578" s="303">
        <f>+N1580</f>
        <v>24.08</v>
      </c>
      <c r="P1578" s="328">
        <f>+VLOOKUP(D1578,TABELA!$B$1:$D$8000,3,FALSE)</f>
        <v>103.39</v>
      </c>
      <c r="Q1578" s="329">
        <f>+VLOOKUP(D1578,TABELA!$B$1:$F$8000,5,FALSE)</f>
        <v>103.73</v>
      </c>
      <c r="S1578" s="410">
        <f>TRUNC(P1578*$S$10,2)</f>
        <v>132.83000000000001</v>
      </c>
      <c r="T1578" s="410">
        <f>TRUNC(Q1578*$T$10,2)</f>
        <v>126.91</v>
      </c>
      <c r="V1578" s="410">
        <f>TRUNC(O1578*S1578,2)</f>
        <v>3198.54</v>
      </c>
      <c r="W1578" s="410">
        <f>TRUNC(O1578*T1578,2)</f>
        <v>3055.99</v>
      </c>
    </row>
    <row r="1579" spans="1:27">
      <c r="A1579" s="460"/>
      <c r="B1579" s="169"/>
      <c r="C1579" s="19"/>
      <c r="D1579" s="292" t="s">
        <v>25803</v>
      </c>
      <c r="E1579" s="13"/>
      <c r="F1579" s="124">
        <v>24.08</v>
      </c>
      <c r="G1579" s="216" t="s">
        <v>25759</v>
      </c>
      <c r="H1579" s="231"/>
      <c r="I1579" s="217" t="s">
        <v>25759</v>
      </c>
      <c r="J1579" s="216"/>
      <c r="K1579" s="217" t="s">
        <v>25759</v>
      </c>
      <c r="L1579" s="216"/>
      <c r="M1579" s="217" t="s">
        <v>44</v>
      </c>
      <c r="N1579" s="443">
        <f t="shared" ref="N1579" si="305">TRUNC((PRODUCT(F1579:L1579)),2)</f>
        <v>24.08</v>
      </c>
    </row>
    <row r="1580" spans="1:27">
      <c r="A1580" s="460"/>
      <c r="B1580" s="169"/>
      <c r="C1580" s="19"/>
      <c r="D1580" s="218" t="str">
        <f>"Total item "&amp;A1578</f>
        <v>Total item 9.1.4</v>
      </c>
      <c r="E1580" s="13"/>
      <c r="F1580" s="124"/>
      <c r="G1580" s="216"/>
      <c r="H1580" s="231"/>
      <c r="I1580" s="213"/>
      <c r="J1580" s="231"/>
      <c r="K1580" s="213"/>
      <c r="L1580" s="212" t="s">
        <v>23</v>
      </c>
      <c r="M1580" s="213" t="s">
        <v>44</v>
      </c>
      <c r="N1580" s="444">
        <f>+SUM(N1579:N1579)</f>
        <v>24.08</v>
      </c>
      <c r="T1580" s="410"/>
    </row>
    <row r="1581" spans="1:27" s="299" customFormat="1">
      <c r="A1581" s="460" t="s">
        <v>18395</v>
      </c>
      <c r="B1581" s="169" t="s">
        <v>18155</v>
      </c>
      <c r="C1581" s="297" t="s">
        <v>18394</v>
      </c>
      <c r="D1581" s="35" t="s">
        <v>25991</v>
      </c>
      <c r="E1581" s="13" t="s">
        <v>217</v>
      </c>
      <c r="F1581" s="169"/>
      <c r="G1581" s="33"/>
      <c r="H1581" s="28"/>
      <c r="I1581" s="28"/>
      <c r="J1581" s="28"/>
      <c r="K1581" s="28"/>
      <c r="L1581" s="28"/>
      <c r="M1581" s="28"/>
      <c r="N1581" s="447"/>
      <c r="O1581" s="303">
        <f>+N1583</f>
        <v>11.9</v>
      </c>
      <c r="P1581" s="328">
        <v>59.15</v>
      </c>
      <c r="Q1581" s="329">
        <v>62.34</v>
      </c>
      <c r="R1581" s="89"/>
      <c r="S1581" s="410">
        <f>TRUNC(P1581*$S$10,2)</f>
        <v>75.989999999999995</v>
      </c>
      <c r="T1581" s="410">
        <f>TRUNC(Q1581*$T$10,2)</f>
        <v>76.27</v>
      </c>
      <c r="U1581" s="302"/>
      <c r="V1581" s="410">
        <f>TRUNC(O1581*S1581,2)</f>
        <v>904.28</v>
      </c>
      <c r="W1581" s="410">
        <f>TRUNC(O1581*T1581,2)</f>
        <v>907.61</v>
      </c>
      <c r="X1581" s="302"/>
      <c r="Y1581" s="302"/>
      <c r="Z1581" s="302"/>
      <c r="AA1581" s="302"/>
    </row>
    <row r="1582" spans="1:27" s="299" customFormat="1">
      <c r="A1582" s="460"/>
      <c r="B1582" s="169"/>
      <c r="C1582" s="19"/>
      <c r="D1582" s="292" t="s">
        <v>25989</v>
      </c>
      <c r="E1582" s="13"/>
      <c r="F1582" s="124">
        <v>1.7</v>
      </c>
      <c r="G1582" s="216" t="s">
        <v>25759</v>
      </c>
      <c r="H1582" s="231"/>
      <c r="I1582" s="217" t="s">
        <v>25759</v>
      </c>
      <c r="J1582" s="216"/>
      <c r="K1582" s="217" t="s">
        <v>25759</v>
      </c>
      <c r="L1582" s="216">
        <v>7</v>
      </c>
      <c r="M1582" s="217" t="s">
        <v>44</v>
      </c>
      <c r="N1582" s="443">
        <f t="shared" ref="N1582" si="306">TRUNC((PRODUCT(F1582:L1582)),2)</f>
        <v>11.9</v>
      </c>
      <c r="O1582" s="302"/>
      <c r="P1582" s="408"/>
      <c r="Q1582" s="409"/>
      <c r="R1582" s="89"/>
      <c r="S1582" s="302"/>
      <c r="T1582" s="302"/>
      <c r="U1582" s="302"/>
      <c r="V1582" s="302"/>
      <c r="W1582" s="302"/>
      <c r="X1582" s="302"/>
      <c r="Y1582" s="302"/>
      <c r="Z1582" s="302"/>
      <c r="AA1582" s="302"/>
    </row>
    <row r="1583" spans="1:27" s="299" customFormat="1">
      <c r="A1583" s="460"/>
      <c r="B1583" s="169"/>
      <c r="C1583" s="19"/>
      <c r="D1583" s="218" t="str">
        <f>"Total item "&amp;A1581</f>
        <v>Total item 9.1.5</v>
      </c>
      <c r="E1583" s="13"/>
      <c r="F1583" s="124"/>
      <c r="G1583" s="216"/>
      <c r="H1583" s="231"/>
      <c r="I1583" s="213"/>
      <c r="J1583" s="231"/>
      <c r="K1583" s="213"/>
      <c r="L1583" s="212" t="s">
        <v>23</v>
      </c>
      <c r="M1583" s="213" t="s">
        <v>44</v>
      </c>
      <c r="N1583" s="444">
        <f>+SUM(N1582:N1582)</f>
        <v>11.9</v>
      </c>
      <c r="O1583" s="302"/>
      <c r="P1583" s="408"/>
      <c r="Q1583" s="409"/>
      <c r="R1583" s="89"/>
      <c r="S1583" s="302"/>
      <c r="T1583" s="302"/>
      <c r="U1583" s="302"/>
      <c r="V1583" s="302"/>
      <c r="W1583" s="302"/>
      <c r="X1583" s="302"/>
      <c r="Y1583" s="302"/>
      <c r="Z1583" s="302"/>
      <c r="AA1583" s="302"/>
    </row>
    <row r="1584" spans="1:27" s="299" customFormat="1">
      <c r="A1584" s="460" t="s">
        <v>25990</v>
      </c>
      <c r="B1584" s="169" t="s">
        <v>18155</v>
      </c>
      <c r="C1584" s="297" t="s">
        <v>25987</v>
      </c>
      <c r="D1584" s="35" t="s">
        <v>25988</v>
      </c>
      <c r="E1584" s="13" t="s">
        <v>217</v>
      </c>
      <c r="F1584" s="169"/>
      <c r="G1584" s="33"/>
      <c r="H1584" s="28"/>
      <c r="I1584" s="28"/>
      <c r="J1584" s="28"/>
      <c r="K1584" s="28"/>
      <c r="L1584" s="28"/>
      <c r="M1584" s="28"/>
      <c r="N1584" s="447"/>
      <c r="O1584" s="303">
        <f>+N1587</f>
        <v>8.92</v>
      </c>
      <c r="P1584" s="328">
        <v>133.59</v>
      </c>
      <c r="Q1584" s="329">
        <v>139.97999999999999</v>
      </c>
      <c r="R1584" s="89"/>
      <c r="S1584" s="410">
        <f>TRUNC(P1584*$S$10,2)</f>
        <v>171.63</v>
      </c>
      <c r="T1584" s="410">
        <f>TRUNC(Q1584*$T$10,2)</f>
        <v>171.26</v>
      </c>
      <c r="U1584" s="302"/>
      <c r="V1584" s="410">
        <f>TRUNC(O1584*S1584,2)</f>
        <v>1530.93</v>
      </c>
      <c r="W1584" s="410">
        <f>TRUNC(O1584*T1584,2)</f>
        <v>1527.63</v>
      </c>
      <c r="X1584" s="302"/>
      <c r="Y1584" s="302"/>
      <c r="Z1584" s="302"/>
      <c r="AA1584" s="302"/>
    </row>
    <row r="1585" spans="1:27" s="299" customFormat="1">
      <c r="A1585" s="460"/>
      <c r="B1585" s="169"/>
      <c r="C1585" s="19"/>
      <c r="D1585" s="292" t="s">
        <v>25989</v>
      </c>
      <c r="E1585" s="13"/>
      <c r="F1585" s="124">
        <v>3.06</v>
      </c>
      <c r="G1585" s="216" t="s">
        <v>25759</v>
      </c>
      <c r="H1585" s="231"/>
      <c r="I1585" s="217" t="s">
        <v>25759</v>
      </c>
      <c r="J1585" s="216"/>
      <c r="K1585" s="217" t="s">
        <v>25759</v>
      </c>
      <c r="L1585" s="216">
        <v>2</v>
      </c>
      <c r="M1585" s="217" t="s">
        <v>44</v>
      </c>
      <c r="N1585" s="443">
        <f t="shared" ref="N1585" si="307">TRUNC((PRODUCT(F1585:L1585)),2)</f>
        <v>6.12</v>
      </c>
      <c r="O1585" s="302"/>
      <c r="P1585" s="408"/>
      <c r="Q1585" s="409"/>
      <c r="R1585" s="89"/>
      <c r="S1585" s="302"/>
      <c r="T1585" s="302"/>
      <c r="U1585" s="302"/>
      <c r="V1585" s="302"/>
      <c r="W1585" s="302"/>
      <c r="X1585" s="302"/>
      <c r="Y1585" s="302"/>
      <c r="Z1585" s="302"/>
      <c r="AA1585" s="302"/>
    </row>
    <row r="1586" spans="1:27" s="299" customFormat="1">
      <c r="A1586" s="460"/>
      <c r="B1586" s="169"/>
      <c r="C1586" s="19"/>
      <c r="D1586" s="292"/>
      <c r="E1586" s="13"/>
      <c r="F1586" s="124"/>
      <c r="G1586" s="216" t="s">
        <v>25759</v>
      </c>
      <c r="H1586" s="231"/>
      <c r="I1586" s="217" t="s">
        <v>25759</v>
      </c>
      <c r="J1586" s="216">
        <v>0.7</v>
      </c>
      <c r="K1586" s="217" t="s">
        <v>25759</v>
      </c>
      <c r="L1586" s="216">
        <v>4</v>
      </c>
      <c r="M1586" s="217" t="s">
        <v>44</v>
      </c>
      <c r="N1586" s="443">
        <f t="shared" ref="N1586" si="308">TRUNC((PRODUCT(F1586:L1586)),2)</f>
        <v>2.8</v>
      </c>
      <c r="O1586" s="302"/>
      <c r="P1586" s="408"/>
      <c r="Q1586" s="409"/>
      <c r="R1586" s="89"/>
      <c r="S1586" s="302"/>
      <c r="T1586" s="302"/>
      <c r="U1586" s="302"/>
      <c r="V1586" s="302"/>
      <c r="W1586" s="302"/>
      <c r="X1586" s="302"/>
      <c r="Y1586" s="302"/>
      <c r="Z1586" s="302"/>
      <c r="AA1586" s="302"/>
    </row>
    <row r="1587" spans="1:27" s="299" customFormat="1">
      <c r="A1587" s="460"/>
      <c r="B1587" s="169"/>
      <c r="C1587" s="19"/>
      <c r="D1587" s="218" t="str">
        <f>"Total item "&amp;A1584</f>
        <v>Total item 9.1.6</v>
      </c>
      <c r="E1587" s="13"/>
      <c r="F1587" s="124"/>
      <c r="G1587" s="216"/>
      <c r="H1587" s="231"/>
      <c r="I1587" s="213"/>
      <c r="J1587" s="231"/>
      <c r="K1587" s="213"/>
      <c r="L1587" s="212" t="s">
        <v>23</v>
      </c>
      <c r="M1587" s="213" t="s">
        <v>44</v>
      </c>
      <c r="N1587" s="444">
        <f>+SUM(N1585:N1586)</f>
        <v>8.92</v>
      </c>
      <c r="O1587" s="302"/>
      <c r="P1587" s="408"/>
      <c r="Q1587" s="409"/>
      <c r="R1587" s="89"/>
      <c r="S1587" s="302"/>
      <c r="T1587" s="302"/>
      <c r="U1587" s="302"/>
      <c r="V1587" s="302"/>
      <c r="W1587" s="302"/>
      <c r="X1587" s="302"/>
      <c r="Y1587" s="302"/>
      <c r="Z1587" s="302"/>
      <c r="AA1587" s="302"/>
    </row>
    <row r="1588" spans="1:27">
      <c r="A1588" s="438" t="s">
        <v>18293</v>
      </c>
      <c r="B1588" s="165"/>
      <c r="C1588" s="164"/>
      <c r="D1588" s="167" t="s">
        <v>18296</v>
      </c>
      <c r="E1588" s="130"/>
      <c r="F1588" s="228"/>
      <c r="G1588" s="236"/>
      <c r="H1588" s="230"/>
      <c r="I1588" s="228"/>
      <c r="J1588" s="228"/>
      <c r="K1588" s="228"/>
      <c r="L1588" s="228"/>
      <c r="M1588" s="228"/>
      <c r="N1588" s="439"/>
    </row>
    <row r="1589" spans="1:27">
      <c r="A1589" s="460" t="s">
        <v>18302</v>
      </c>
      <c r="B1589" s="169" t="s">
        <v>25914</v>
      </c>
      <c r="C1589" s="296" t="s">
        <v>18298</v>
      </c>
      <c r="D1589" s="35" t="s">
        <v>18299</v>
      </c>
      <c r="E1589" s="19" t="s">
        <v>217</v>
      </c>
      <c r="F1589" s="28"/>
      <c r="G1589" s="33"/>
      <c r="H1589" s="28"/>
      <c r="I1589" s="28"/>
      <c r="J1589" s="28"/>
      <c r="K1589" s="28"/>
      <c r="L1589" s="28"/>
      <c r="M1589" s="28"/>
      <c r="N1589" s="447"/>
      <c r="O1589" s="303">
        <f>+N1594</f>
        <v>76.459999999999994</v>
      </c>
      <c r="P1589" s="328">
        <v>129.38999999999999</v>
      </c>
      <c r="Q1589" s="329">
        <v>129.38999999999999</v>
      </c>
      <c r="S1589" s="410">
        <f>TRUNC(P1589*$S$10,2)</f>
        <v>166.24</v>
      </c>
      <c r="T1589" s="410">
        <f>TRUNC(Q1589*$T$10,2)</f>
        <v>158.30000000000001</v>
      </c>
      <c r="V1589" s="410">
        <f>TRUNC(O1589*S1589,2)</f>
        <v>12710.71</v>
      </c>
      <c r="W1589" s="410">
        <f>TRUNC(O1589*T1589,2)</f>
        <v>12103.61</v>
      </c>
    </row>
    <row r="1590" spans="1:27">
      <c r="A1590" s="460"/>
      <c r="B1590" s="169"/>
      <c r="C1590" s="19"/>
      <c r="D1590" s="292" t="s">
        <v>25803</v>
      </c>
      <c r="E1590" s="13"/>
      <c r="F1590" s="124">
        <v>24.08</v>
      </c>
      <c r="G1590" s="216" t="s">
        <v>25759</v>
      </c>
      <c r="H1590" s="231"/>
      <c r="I1590" s="217" t="s">
        <v>25759</v>
      </c>
      <c r="J1590" s="216"/>
      <c r="K1590" s="217" t="s">
        <v>25759</v>
      </c>
      <c r="L1590" s="216">
        <v>2</v>
      </c>
      <c r="M1590" s="217" t="s">
        <v>44</v>
      </c>
      <c r="N1590" s="443">
        <f t="shared" ref="N1590:N1591" si="309">TRUNC((PRODUCT(F1590:L1590)),2)</f>
        <v>48.16</v>
      </c>
    </row>
    <row r="1591" spans="1:27">
      <c r="A1591" s="460"/>
      <c r="B1591" s="169"/>
      <c r="C1591" s="19"/>
      <c r="D1591" s="292"/>
      <c r="E1591" s="13"/>
      <c r="F1591" s="169">
        <v>2.5499999999999998</v>
      </c>
      <c r="G1591" s="216" t="s">
        <v>25759</v>
      </c>
      <c r="H1591" s="231"/>
      <c r="I1591" s="217" t="s">
        <v>25759</v>
      </c>
      <c r="J1591" s="216"/>
      <c r="K1591" s="217" t="s">
        <v>25759</v>
      </c>
      <c r="L1591" s="216"/>
      <c r="M1591" s="217" t="s">
        <v>44</v>
      </c>
      <c r="N1591" s="443">
        <f t="shared" si="309"/>
        <v>2.5499999999999998</v>
      </c>
    </row>
    <row r="1592" spans="1:27" s="299" customFormat="1">
      <c r="A1592" s="460"/>
      <c r="B1592" s="169"/>
      <c r="C1592" s="19"/>
      <c r="D1592" s="292" t="s">
        <v>25911</v>
      </c>
      <c r="E1592" s="13"/>
      <c r="F1592" s="169">
        <v>18.329999999999998</v>
      </c>
      <c r="G1592" s="216" t="s">
        <v>25759</v>
      </c>
      <c r="H1592" s="231"/>
      <c r="I1592" s="217" t="s">
        <v>25759</v>
      </c>
      <c r="J1592" s="216"/>
      <c r="K1592" s="217" t="s">
        <v>25759</v>
      </c>
      <c r="L1592" s="216"/>
      <c r="M1592" s="217" t="s">
        <v>44</v>
      </c>
      <c r="N1592" s="443">
        <f t="shared" ref="N1592:N1593" si="310">TRUNC((PRODUCT(F1592:L1592)),2)</f>
        <v>18.329999999999998</v>
      </c>
      <c r="O1592" s="302"/>
      <c r="P1592" s="408"/>
      <c r="Q1592" s="409"/>
      <c r="R1592" s="89"/>
      <c r="S1592" s="302"/>
      <c r="T1592" s="302"/>
      <c r="U1592" s="302"/>
      <c r="V1592" s="302"/>
      <c r="W1592" s="302"/>
      <c r="X1592" s="302"/>
      <c r="Y1592" s="302"/>
      <c r="Z1592" s="302"/>
      <c r="AA1592" s="302"/>
    </row>
    <row r="1593" spans="1:27" s="299" customFormat="1">
      <c r="A1593" s="460"/>
      <c r="B1593" s="169"/>
      <c r="C1593" s="19"/>
      <c r="D1593" s="292" t="s">
        <v>25961</v>
      </c>
      <c r="E1593" s="13"/>
      <c r="F1593" s="169">
        <v>7.42</v>
      </c>
      <c r="G1593" s="216" t="s">
        <v>25759</v>
      </c>
      <c r="H1593" s="231"/>
      <c r="I1593" s="217" t="s">
        <v>25759</v>
      </c>
      <c r="J1593" s="216"/>
      <c r="K1593" s="217" t="s">
        <v>25759</v>
      </c>
      <c r="L1593" s="216"/>
      <c r="M1593" s="217" t="s">
        <v>44</v>
      </c>
      <c r="N1593" s="443">
        <f t="shared" si="310"/>
        <v>7.42</v>
      </c>
      <c r="O1593" s="302"/>
      <c r="P1593" s="408"/>
      <c r="Q1593" s="409"/>
      <c r="R1593" s="89"/>
      <c r="S1593" s="302"/>
      <c r="T1593" s="302"/>
      <c r="U1593" s="302"/>
      <c r="V1593" s="302"/>
      <c r="W1593" s="302"/>
      <c r="X1593" s="302"/>
      <c r="Y1593" s="302"/>
      <c r="Z1593" s="302"/>
      <c r="AA1593" s="302"/>
    </row>
    <row r="1594" spans="1:27">
      <c r="A1594" s="460"/>
      <c r="B1594" s="169"/>
      <c r="C1594" s="19"/>
      <c r="D1594" s="218" t="str">
        <f>"Total item "&amp;A1589</f>
        <v>Total item 9.2.1</v>
      </c>
      <c r="E1594" s="13"/>
      <c r="F1594" s="124"/>
      <c r="G1594" s="216"/>
      <c r="H1594" s="231"/>
      <c r="I1594" s="213"/>
      <c r="J1594" s="231"/>
      <c r="K1594" s="213"/>
      <c r="L1594" s="212" t="s">
        <v>23</v>
      </c>
      <c r="M1594" s="213" t="s">
        <v>44</v>
      </c>
      <c r="N1594" s="444">
        <f>+SUM(N1590:N1593)</f>
        <v>76.459999999999994</v>
      </c>
    </row>
    <row r="1595" spans="1:27">
      <c r="A1595" s="460" t="s">
        <v>18303</v>
      </c>
      <c r="B1595" s="169" t="s">
        <v>25914</v>
      </c>
      <c r="C1595" s="296" t="s">
        <v>18300</v>
      </c>
      <c r="D1595" s="35" t="s">
        <v>18301</v>
      </c>
      <c r="E1595" s="19" t="s">
        <v>217</v>
      </c>
      <c r="F1595" s="169"/>
      <c r="G1595" s="33"/>
      <c r="H1595" s="28"/>
      <c r="I1595" s="28"/>
      <c r="J1595" s="28"/>
      <c r="K1595" s="28"/>
      <c r="L1595" s="28"/>
      <c r="M1595" s="28"/>
      <c r="N1595" s="447"/>
      <c r="O1595" s="303">
        <f>+N1598</f>
        <v>24.04</v>
      </c>
      <c r="P1595" s="328">
        <v>145.51</v>
      </c>
      <c r="Q1595" s="329">
        <v>145.51</v>
      </c>
      <c r="S1595" s="410">
        <f>TRUNC(P1595*$S$10,2)</f>
        <v>186.95</v>
      </c>
      <c r="T1595" s="410">
        <f>TRUNC(Q1595*$T$10,2)</f>
        <v>178.03</v>
      </c>
      <c r="V1595" s="410">
        <f>TRUNC(O1595*S1595,2)</f>
        <v>4494.2700000000004</v>
      </c>
      <c r="W1595" s="410">
        <f>TRUNC(O1595*T1595,2)</f>
        <v>4279.84</v>
      </c>
    </row>
    <row r="1596" spans="1:27">
      <c r="A1596" s="460"/>
      <c r="B1596" s="169"/>
      <c r="C1596" s="19"/>
      <c r="D1596" s="292" t="s">
        <v>25803</v>
      </c>
      <c r="E1596" s="13"/>
      <c r="F1596" s="124">
        <v>16.62</v>
      </c>
      <c r="G1596" s="216" t="s">
        <v>25759</v>
      </c>
      <c r="H1596" s="231"/>
      <c r="I1596" s="217" t="s">
        <v>25759</v>
      </c>
      <c r="J1596" s="216"/>
      <c r="K1596" s="217" t="s">
        <v>25759</v>
      </c>
      <c r="L1596" s="216"/>
      <c r="M1596" s="217" t="s">
        <v>44</v>
      </c>
      <c r="N1596" s="443">
        <f t="shared" ref="N1596:N1597" si="311">TRUNC((PRODUCT(F1596:L1596)),2)</f>
        <v>16.62</v>
      </c>
    </row>
    <row r="1597" spans="1:27">
      <c r="A1597" s="460"/>
      <c r="B1597" s="169"/>
      <c r="C1597" s="19"/>
      <c r="D1597" s="292" t="s">
        <v>25961</v>
      </c>
      <c r="E1597" s="13"/>
      <c r="F1597" s="169">
        <v>7.42</v>
      </c>
      <c r="G1597" s="216" t="s">
        <v>25759</v>
      </c>
      <c r="H1597" s="231"/>
      <c r="I1597" s="217" t="s">
        <v>25759</v>
      </c>
      <c r="J1597" s="216"/>
      <c r="K1597" s="217" t="s">
        <v>25759</v>
      </c>
      <c r="L1597" s="216"/>
      <c r="M1597" s="217" t="s">
        <v>44</v>
      </c>
      <c r="N1597" s="443">
        <f t="shared" si="311"/>
        <v>7.42</v>
      </c>
    </row>
    <row r="1598" spans="1:27">
      <c r="A1598" s="460"/>
      <c r="B1598" s="169"/>
      <c r="C1598" s="19"/>
      <c r="D1598" s="218" t="str">
        <f>"Total item "&amp;A1595</f>
        <v>Total item 9.2.2</v>
      </c>
      <c r="E1598" s="13"/>
      <c r="F1598" s="124"/>
      <c r="G1598" s="216"/>
      <c r="H1598" s="231"/>
      <c r="I1598" s="213"/>
      <c r="J1598" s="231"/>
      <c r="K1598" s="213"/>
      <c r="L1598" s="212" t="s">
        <v>23</v>
      </c>
      <c r="M1598" s="213" t="s">
        <v>44</v>
      </c>
      <c r="N1598" s="444">
        <f>+SUM(N1596:N1597)</f>
        <v>24.04</v>
      </c>
    </row>
    <row r="1599" spans="1:27" ht="22.5">
      <c r="A1599" s="460" t="s">
        <v>18304</v>
      </c>
      <c r="B1599" s="169" t="s">
        <v>18156</v>
      </c>
      <c r="C1599" s="296" t="str">
        <f>+COMPOSIÇÕES!C46</f>
        <v>006</v>
      </c>
      <c r="D1599" s="35" t="str">
        <f>+COMPOSIÇÕES!D46</f>
        <v>IMPERMEABILIZAÇÃO COM MANTA/FITA ADESIVA ASFÁLTICA ALUMINIZADA, INCLUSIVE APLICAÇÃO DE 1 DEMÃO DE PRIMER</v>
      </c>
      <c r="E1599" s="19" t="str">
        <f>+COMPOSIÇÕES!E46</f>
        <v>M2</v>
      </c>
      <c r="F1599" s="169"/>
      <c r="G1599" s="33"/>
      <c r="H1599" s="28"/>
      <c r="I1599" s="28"/>
      <c r="J1599" s="28"/>
      <c r="K1599" s="28"/>
      <c r="L1599" s="28"/>
      <c r="M1599" s="28"/>
      <c r="N1599" s="447"/>
      <c r="O1599" s="303">
        <f>+N1602</f>
        <v>24.04</v>
      </c>
      <c r="P1599" s="328">
        <f>+COMPOSIÇÕES!H46</f>
        <v>187.43</v>
      </c>
      <c r="Q1599" s="329">
        <f>+COMPOSIÇÕES!J46</f>
        <v>192.38</v>
      </c>
      <c r="S1599" s="410">
        <f>TRUNC(P1599*$S$10,2)</f>
        <v>240.81</v>
      </c>
      <c r="T1599" s="410">
        <f>TRUNC(Q1599*$T$10,2)</f>
        <v>235.37</v>
      </c>
      <c r="V1599" s="410">
        <f>TRUNC(O1599*S1599,2)</f>
        <v>5789.07</v>
      </c>
      <c r="W1599" s="410">
        <f>TRUNC(O1599*T1599,2)</f>
        <v>5658.29</v>
      </c>
    </row>
    <row r="1600" spans="1:27">
      <c r="A1600" s="460"/>
      <c r="B1600" s="169"/>
      <c r="C1600" s="19"/>
      <c r="D1600" s="292" t="s">
        <v>25803</v>
      </c>
      <c r="E1600" s="13"/>
      <c r="F1600" s="124">
        <v>16.62</v>
      </c>
      <c r="G1600" s="216" t="s">
        <v>25759</v>
      </c>
      <c r="H1600" s="231"/>
      <c r="I1600" s="217" t="s">
        <v>25759</v>
      </c>
      <c r="J1600" s="216"/>
      <c r="K1600" s="217" t="s">
        <v>25759</v>
      </c>
      <c r="L1600" s="216"/>
      <c r="M1600" s="217" t="s">
        <v>44</v>
      </c>
      <c r="N1600" s="443">
        <f t="shared" ref="N1600:N1601" si="312">TRUNC((PRODUCT(F1600:L1600)),2)</f>
        <v>16.62</v>
      </c>
    </row>
    <row r="1601" spans="1:27">
      <c r="A1601" s="460"/>
      <c r="B1601" s="169"/>
      <c r="C1601" s="19"/>
      <c r="D1601" s="292" t="s">
        <v>25961</v>
      </c>
      <c r="E1601" s="13"/>
      <c r="F1601" s="169">
        <v>7.42</v>
      </c>
      <c r="G1601" s="216" t="s">
        <v>25759</v>
      </c>
      <c r="H1601" s="231"/>
      <c r="I1601" s="217" t="s">
        <v>25759</v>
      </c>
      <c r="J1601" s="216"/>
      <c r="K1601" s="217" t="s">
        <v>25759</v>
      </c>
      <c r="L1601" s="216"/>
      <c r="M1601" s="217" t="s">
        <v>44</v>
      </c>
      <c r="N1601" s="443">
        <f t="shared" si="312"/>
        <v>7.42</v>
      </c>
    </row>
    <row r="1602" spans="1:27">
      <c r="A1602" s="460"/>
      <c r="B1602" s="169"/>
      <c r="C1602" s="19"/>
      <c r="D1602" s="218" t="str">
        <f>"Total item "&amp;A1599</f>
        <v>Total item 9.2.3</v>
      </c>
      <c r="E1602" s="13"/>
      <c r="F1602" s="124"/>
      <c r="G1602" s="216"/>
      <c r="H1602" s="231"/>
      <c r="I1602" s="213"/>
      <c r="J1602" s="231"/>
      <c r="K1602" s="213"/>
      <c r="L1602" s="212" t="s">
        <v>23</v>
      </c>
      <c r="M1602" s="213" t="s">
        <v>44</v>
      </c>
      <c r="N1602" s="444">
        <f>+SUM(N1600:N1601)</f>
        <v>24.04</v>
      </c>
    </row>
    <row r="1603" spans="1:27" ht="22.5">
      <c r="A1603" s="460" t="s">
        <v>18305</v>
      </c>
      <c r="B1603" s="169" t="s">
        <v>18406</v>
      </c>
      <c r="C1603" s="297">
        <v>89578</v>
      </c>
      <c r="D1603" s="35" t="s">
        <v>7915</v>
      </c>
      <c r="E1603" s="13" t="str">
        <f>+VLOOKUP(D1603,TABELA!$B$1:$D$8000,2,FALSE)</f>
        <v>M</v>
      </c>
      <c r="F1603" s="28"/>
      <c r="G1603" s="33"/>
      <c r="H1603" s="28"/>
      <c r="I1603" s="28"/>
      <c r="J1603" s="28"/>
      <c r="K1603" s="28"/>
      <c r="L1603" s="28"/>
      <c r="M1603" s="28"/>
      <c r="N1603" s="447"/>
      <c r="O1603" s="303">
        <f>+N1613</f>
        <v>67</v>
      </c>
      <c r="P1603" s="328">
        <f>+VLOOKUP(D1603,TABELA!$B$1:$D$8000,3,FALSE)</f>
        <v>35.39</v>
      </c>
      <c r="Q1603" s="329">
        <f>+VLOOKUP(D1603,TABELA!$B$1:$F$8000,5,FALSE)</f>
        <v>35.770000000000003</v>
      </c>
      <c r="S1603" s="410">
        <f>TRUNC(P1603*$S$10,2)</f>
        <v>45.46</v>
      </c>
      <c r="T1603" s="410">
        <f>TRUNC(Q1603*$T$10,2)</f>
        <v>43.76</v>
      </c>
      <c r="V1603" s="410">
        <f>TRUNC(O1603*S1603,2)</f>
        <v>3045.82</v>
      </c>
      <c r="W1603" s="410">
        <f>TRUNC(O1603*T1603,2)</f>
        <v>2931.92</v>
      </c>
    </row>
    <row r="1604" spans="1:27" s="299" customFormat="1">
      <c r="A1604" s="460"/>
      <c r="B1604" s="169"/>
      <c r="C1604" s="169"/>
      <c r="D1604" s="293" t="s">
        <v>25968</v>
      </c>
      <c r="E1604" s="19"/>
      <c r="F1604" s="28"/>
      <c r="G1604" s="33"/>
      <c r="H1604" s="28"/>
      <c r="I1604" s="252"/>
      <c r="J1604" s="28"/>
      <c r="K1604" s="252"/>
      <c r="L1604" s="28"/>
      <c r="M1604" s="252"/>
      <c r="N1604" s="447"/>
      <c r="O1604" s="303"/>
      <c r="P1604" s="328"/>
      <c r="Q1604" s="329"/>
      <c r="R1604" s="89"/>
      <c r="S1604" s="302"/>
      <c r="T1604" s="302"/>
      <c r="U1604" s="302"/>
      <c r="V1604" s="302"/>
      <c r="W1604" s="302"/>
      <c r="X1604" s="302"/>
      <c r="Y1604" s="302"/>
      <c r="Z1604" s="302"/>
      <c r="AA1604" s="302"/>
    </row>
    <row r="1605" spans="1:27">
      <c r="A1605" s="460"/>
      <c r="B1605" s="169"/>
      <c r="C1605" s="19"/>
      <c r="D1605" s="292" t="s">
        <v>25803</v>
      </c>
      <c r="E1605" s="13"/>
      <c r="F1605" s="124">
        <v>3.5</v>
      </c>
      <c r="G1605" s="216" t="s">
        <v>25759</v>
      </c>
      <c r="H1605" s="231"/>
      <c r="I1605" s="217" t="s">
        <v>25759</v>
      </c>
      <c r="J1605" s="216"/>
      <c r="K1605" s="217" t="s">
        <v>25759</v>
      </c>
      <c r="L1605" s="216">
        <v>4</v>
      </c>
      <c r="M1605" s="217" t="s">
        <v>44</v>
      </c>
      <c r="N1605" s="443">
        <f t="shared" ref="N1605:N1607" si="313">TRUNC((PRODUCT(F1605:L1605)),2)</f>
        <v>14</v>
      </c>
    </row>
    <row r="1606" spans="1:27" s="299" customFormat="1">
      <c r="A1606" s="460"/>
      <c r="B1606" s="169"/>
      <c r="C1606" s="19"/>
      <c r="D1606" s="292" t="s">
        <v>25911</v>
      </c>
      <c r="E1606" s="13"/>
      <c r="F1606" s="169">
        <v>3.5</v>
      </c>
      <c r="G1606" s="216" t="s">
        <v>25759</v>
      </c>
      <c r="H1606" s="231"/>
      <c r="I1606" s="217" t="s">
        <v>25759</v>
      </c>
      <c r="J1606" s="216"/>
      <c r="K1606" s="217" t="s">
        <v>25759</v>
      </c>
      <c r="L1606" s="216">
        <v>2</v>
      </c>
      <c r="M1606" s="217" t="s">
        <v>44</v>
      </c>
      <c r="N1606" s="443">
        <f t="shared" si="313"/>
        <v>7</v>
      </c>
      <c r="O1606" s="302"/>
      <c r="P1606" s="408"/>
      <c r="Q1606" s="409"/>
      <c r="R1606" s="89"/>
      <c r="S1606" s="302"/>
      <c r="T1606" s="302"/>
      <c r="U1606" s="302"/>
      <c r="V1606" s="302"/>
      <c r="W1606" s="302"/>
      <c r="X1606" s="302"/>
      <c r="Y1606" s="302"/>
      <c r="Z1606" s="302"/>
      <c r="AA1606" s="302"/>
    </row>
    <row r="1607" spans="1:27" s="299" customFormat="1">
      <c r="A1607" s="460"/>
      <c r="B1607" s="169"/>
      <c r="C1607" s="19"/>
      <c r="D1607" s="292" t="s">
        <v>25961</v>
      </c>
      <c r="E1607" s="13"/>
      <c r="F1607" s="169">
        <v>3.5</v>
      </c>
      <c r="G1607" s="216" t="s">
        <v>25759</v>
      </c>
      <c r="H1607" s="231"/>
      <c r="I1607" s="217" t="s">
        <v>25759</v>
      </c>
      <c r="J1607" s="216"/>
      <c r="K1607" s="217" t="s">
        <v>25759</v>
      </c>
      <c r="L1607" s="216">
        <v>1</v>
      </c>
      <c r="M1607" s="217" t="s">
        <v>44</v>
      </c>
      <c r="N1607" s="443">
        <f t="shared" si="313"/>
        <v>3.5</v>
      </c>
      <c r="O1607" s="302"/>
      <c r="P1607" s="408"/>
      <c r="Q1607" s="409"/>
      <c r="R1607" s="89"/>
      <c r="S1607" s="302"/>
      <c r="T1607" s="302"/>
      <c r="U1607" s="302"/>
      <c r="V1607" s="302"/>
      <c r="W1607" s="302"/>
      <c r="X1607" s="302"/>
      <c r="Y1607" s="302"/>
      <c r="Z1607" s="302"/>
      <c r="AA1607" s="302"/>
    </row>
    <row r="1608" spans="1:27" s="299" customFormat="1">
      <c r="A1608" s="460"/>
      <c r="B1608" s="169"/>
      <c r="C1608" s="19"/>
      <c r="D1608" s="293" t="s">
        <v>25969</v>
      </c>
      <c r="E1608" s="19"/>
      <c r="F1608" s="169"/>
      <c r="G1608" s="33"/>
      <c r="H1608" s="28"/>
      <c r="I1608" s="252"/>
      <c r="J1608" s="28"/>
      <c r="K1608" s="252"/>
      <c r="L1608" s="28"/>
      <c r="M1608" s="252"/>
      <c r="N1608" s="447"/>
      <c r="O1608" s="302"/>
      <c r="P1608" s="408"/>
      <c r="Q1608" s="409"/>
      <c r="R1608" s="89"/>
      <c r="S1608" s="302"/>
      <c r="T1608" s="302"/>
      <c r="U1608" s="302"/>
      <c r="V1608" s="302"/>
      <c r="W1608" s="302"/>
      <c r="X1608" s="302"/>
      <c r="Y1608" s="302"/>
      <c r="Z1608" s="302"/>
      <c r="AA1608" s="302"/>
    </row>
    <row r="1609" spans="1:27" s="299" customFormat="1">
      <c r="A1609" s="460"/>
      <c r="B1609" s="169"/>
      <c r="C1609" s="19"/>
      <c r="D1609" s="292" t="s">
        <v>25803</v>
      </c>
      <c r="E1609" s="13"/>
      <c r="F1609" s="124">
        <v>2.5</v>
      </c>
      <c r="G1609" s="216" t="s">
        <v>25759</v>
      </c>
      <c r="H1609" s="231"/>
      <c r="I1609" s="217" t="s">
        <v>25759</v>
      </c>
      <c r="J1609" s="216"/>
      <c r="K1609" s="217" t="s">
        <v>25759</v>
      </c>
      <c r="L1609" s="216">
        <v>3</v>
      </c>
      <c r="M1609" s="217" t="s">
        <v>44</v>
      </c>
      <c r="N1609" s="443">
        <f t="shared" ref="N1609:N1612" si="314">TRUNC((PRODUCT(F1609:L1609)),2)</f>
        <v>7.5</v>
      </c>
      <c r="O1609" s="302"/>
      <c r="P1609" s="408"/>
      <c r="Q1609" s="409"/>
      <c r="R1609" s="89"/>
      <c r="S1609" s="302"/>
      <c r="T1609" s="302"/>
      <c r="U1609" s="302"/>
      <c r="V1609" s="302"/>
      <c r="W1609" s="302"/>
      <c r="X1609" s="302"/>
      <c r="Y1609" s="302"/>
      <c r="Z1609" s="302"/>
      <c r="AA1609" s="302"/>
    </row>
    <row r="1610" spans="1:27" s="299" customFormat="1">
      <c r="A1610" s="460"/>
      <c r="B1610" s="169"/>
      <c r="C1610" s="19"/>
      <c r="D1610" s="292"/>
      <c r="E1610" s="13"/>
      <c r="F1610" s="169">
        <v>6</v>
      </c>
      <c r="G1610" s="216" t="s">
        <v>25759</v>
      </c>
      <c r="H1610" s="231"/>
      <c r="I1610" s="217" t="s">
        <v>25759</v>
      </c>
      <c r="J1610" s="216"/>
      <c r="K1610" s="217" t="s">
        <v>25759</v>
      </c>
      <c r="L1610" s="216"/>
      <c r="M1610" s="217" t="s">
        <v>44</v>
      </c>
      <c r="N1610" s="443">
        <f t="shared" si="314"/>
        <v>6</v>
      </c>
      <c r="O1610" s="302"/>
      <c r="P1610" s="408"/>
      <c r="Q1610" s="409"/>
      <c r="R1610" s="89"/>
      <c r="S1610" s="302"/>
      <c r="T1610" s="302"/>
      <c r="U1610" s="302"/>
      <c r="V1610" s="302"/>
      <c r="W1610" s="302"/>
      <c r="X1610" s="302"/>
      <c r="Y1610" s="302"/>
      <c r="Z1610" s="302"/>
      <c r="AA1610" s="302"/>
    </row>
    <row r="1611" spans="1:27" s="299" customFormat="1">
      <c r="A1611" s="460"/>
      <c r="B1611" s="169"/>
      <c r="C1611" s="19"/>
      <c r="D1611" s="292" t="s">
        <v>25911</v>
      </c>
      <c r="E1611" s="13"/>
      <c r="F1611" s="169">
        <v>25</v>
      </c>
      <c r="G1611" s="216" t="s">
        <v>25759</v>
      </c>
      <c r="H1611" s="231"/>
      <c r="I1611" s="217" t="s">
        <v>25759</v>
      </c>
      <c r="J1611" s="216"/>
      <c r="K1611" s="217" t="s">
        <v>25759</v>
      </c>
      <c r="L1611" s="216"/>
      <c r="M1611" s="217" t="s">
        <v>44</v>
      </c>
      <c r="N1611" s="443">
        <f t="shared" si="314"/>
        <v>25</v>
      </c>
      <c r="O1611" s="302"/>
      <c r="P1611" s="408"/>
      <c r="Q1611" s="409"/>
      <c r="R1611" s="89"/>
      <c r="S1611" s="302"/>
      <c r="T1611" s="302"/>
      <c r="U1611" s="302"/>
      <c r="V1611" s="302"/>
      <c r="W1611" s="302"/>
      <c r="X1611" s="302"/>
      <c r="Y1611" s="302"/>
      <c r="Z1611" s="302"/>
      <c r="AA1611" s="302"/>
    </row>
    <row r="1612" spans="1:27" s="299" customFormat="1">
      <c r="A1612" s="460"/>
      <c r="B1612" s="169"/>
      <c r="C1612" s="19"/>
      <c r="D1612" s="292" t="s">
        <v>25961</v>
      </c>
      <c r="E1612" s="13"/>
      <c r="F1612" s="169">
        <v>4</v>
      </c>
      <c r="G1612" s="216" t="s">
        <v>25759</v>
      </c>
      <c r="H1612" s="231"/>
      <c r="I1612" s="217" t="s">
        <v>25759</v>
      </c>
      <c r="J1612" s="216"/>
      <c r="K1612" s="217" t="s">
        <v>25759</v>
      </c>
      <c r="L1612" s="216"/>
      <c r="M1612" s="217" t="s">
        <v>44</v>
      </c>
      <c r="N1612" s="443">
        <f t="shared" si="314"/>
        <v>4</v>
      </c>
      <c r="O1612" s="302"/>
      <c r="P1612" s="408"/>
      <c r="Q1612" s="409"/>
      <c r="R1612" s="89"/>
      <c r="S1612" s="302"/>
      <c r="T1612" s="302"/>
      <c r="U1612" s="302"/>
      <c r="V1612" s="302"/>
      <c r="W1612" s="302"/>
      <c r="X1612" s="302"/>
      <c r="Y1612" s="302"/>
      <c r="Z1612" s="302"/>
      <c r="AA1612" s="302"/>
    </row>
    <row r="1613" spans="1:27">
      <c r="A1613" s="460"/>
      <c r="B1613" s="169"/>
      <c r="C1613" s="19"/>
      <c r="D1613" s="218" t="str">
        <f>"Total item "&amp;A1603</f>
        <v>Total item 9.2.4</v>
      </c>
      <c r="E1613" s="13"/>
      <c r="F1613" s="124"/>
      <c r="G1613" s="216"/>
      <c r="H1613" s="231"/>
      <c r="I1613" s="213"/>
      <c r="J1613" s="231"/>
      <c r="K1613" s="213"/>
      <c r="L1613" s="212" t="s">
        <v>23</v>
      </c>
      <c r="M1613" s="213" t="s">
        <v>44</v>
      </c>
      <c r="N1613" s="444">
        <f>+SUM(N1605:N1612)</f>
        <v>67</v>
      </c>
    </row>
    <row r="1614" spans="1:27" ht="33.75">
      <c r="A1614" s="460" t="s">
        <v>18306</v>
      </c>
      <c r="B1614" s="169" t="s">
        <v>18406</v>
      </c>
      <c r="C1614" s="297">
        <v>89584</v>
      </c>
      <c r="D1614" s="35" t="s">
        <v>8880</v>
      </c>
      <c r="E1614" s="13" t="str">
        <f>+VLOOKUP(D1614,TABELA!$B$1:$D$8000,2,FALSE)</f>
        <v>UN</v>
      </c>
      <c r="F1614" s="28"/>
      <c r="G1614" s="33"/>
      <c r="H1614" s="28"/>
      <c r="I1614" s="28"/>
      <c r="J1614" s="28"/>
      <c r="K1614" s="28"/>
      <c r="L1614" s="28"/>
      <c r="M1614" s="28"/>
      <c r="N1614" s="447"/>
      <c r="O1614" s="303">
        <f>+N1618</f>
        <v>7</v>
      </c>
      <c r="P1614" s="328">
        <f>+VLOOKUP(D1614,TABELA!$B$1:$D$8000,3,FALSE)</f>
        <v>44.92</v>
      </c>
      <c r="Q1614" s="329">
        <f>+VLOOKUP(D1614,TABELA!$B$1:$F$8000,5,FALSE)</f>
        <v>46.26</v>
      </c>
      <c r="S1614" s="410">
        <f>TRUNC(P1614*$S$10,2)</f>
        <v>57.71</v>
      </c>
      <c r="T1614" s="410">
        <f>TRUNC(Q1614*$T$10,2)</f>
        <v>56.59</v>
      </c>
      <c r="V1614" s="410">
        <f>TRUNC(O1614*S1614,2)</f>
        <v>403.97</v>
      </c>
      <c r="W1614" s="410">
        <f>TRUNC(O1614*T1614,2)</f>
        <v>396.13</v>
      </c>
    </row>
    <row r="1615" spans="1:27">
      <c r="A1615" s="460"/>
      <c r="B1615" s="169"/>
      <c r="C1615" s="19"/>
      <c r="D1615" s="292" t="s">
        <v>25803</v>
      </c>
      <c r="E1615" s="13"/>
      <c r="F1615" s="33"/>
      <c r="G1615" s="216" t="s">
        <v>25759</v>
      </c>
      <c r="H1615" s="231"/>
      <c r="I1615" s="217" t="s">
        <v>25759</v>
      </c>
      <c r="J1615" s="216"/>
      <c r="K1615" s="217" t="s">
        <v>25759</v>
      </c>
      <c r="L1615" s="216">
        <v>5</v>
      </c>
      <c r="M1615" s="217" t="s">
        <v>44</v>
      </c>
      <c r="N1615" s="443">
        <f t="shared" ref="N1615:N1617" si="315">TRUNC((PRODUCT(F1615:L1615)),2)</f>
        <v>5</v>
      </c>
    </row>
    <row r="1616" spans="1:27">
      <c r="A1616" s="460"/>
      <c r="B1616" s="169"/>
      <c r="C1616" s="19"/>
      <c r="D1616" s="292" t="s">
        <v>25911</v>
      </c>
      <c r="E1616" s="13"/>
      <c r="F1616" s="28"/>
      <c r="G1616" s="216" t="s">
        <v>25759</v>
      </c>
      <c r="H1616" s="231"/>
      <c r="I1616" s="217" t="s">
        <v>25759</v>
      </c>
      <c r="J1616" s="216"/>
      <c r="K1616" s="217" t="s">
        <v>25759</v>
      </c>
      <c r="L1616" s="216">
        <v>1</v>
      </c>
      <c r="M1616" s="217" t="s">
        <v>44</v>
      </c>
      <c r="N1616" s="443">
        <f t="shared" si="315"/>
        <v>1</v>
      </c>
    </row>
    <row r="1617" spans="1:27" s="299" customFormat="1">
      <c r="A1617" s="460"/>
      <c r="B1617" s="169"/>
      <c r="C1617" s="19"/>
      <c r="D1617" s="292" t="s">
        <v>25961</v>
      </c>
      <c r="E1617" s="13"/>
      <c r="F1617" s="28"/>
      <c r="G1617" s="216" t="s">
        <v>25759</v>
      </c>
      <c r="H1617" s="231"/>
      <c r="I1617" s="217" t="s">
        <v>25759</v>
      </c>
      <c r="J1617" s="216"/>
      <c r="K1617" s="217" t="s">
        <v>25759</v>
      </c>
      <c r="L1617" s="216">
        <v>1</v>
      </c>
      <c r="M1617" s="217" t="s">
        <v>44</v>
      </c>
      <c r="N1617" s="443">
        <f t="shared" si="315"/>
        <v>1</v>
      </c>
      <c r="O1617" s="302"/>
      <c r="P1617" s="408"/>
      <c r="Q1617" s="409"/>
      <c r="R1617" s="89"/>
      <c r="S1617" s="302"/>
      <c r="T1617" s="302"/>
      <c r="U1617" s="302"/>
      <c r="V1617" s="302"/>
      <c r="W1617" s="302"/>
      <c r="X1617" s="302"/>
      <c r="Y1617" s="302"/>
      <c r="Z1617" s="302"/>
      <c r="AA1617" s="302"/>
    </row>
    <row r="1618" spans="1:27">
      <c r="A1618" s="460"/>
      <c r="B1618" s="169"/>
      <c r="C1618" s="19"/>
      <c r="D1618" s="218" t="str">
        <f>"Total item "&amp;A1614</f>
        <v>Total item 9.2.5</v>
      </c>
      <c r="E1618" s="13"/>
      <c r="F1618" s="124"/>
      <c r="G1618" s="216"/>
      <c r="H1618" s="231"/>
      <c r="I1618" s="213"/>
      <c r="J1618" s="231"/>
      <c r="K1618" s="213"/>
      <c r="L1618" s="212" t="s">
        <v>23</v>
      </c>
      <c r="M1618" s="213" t="s">
        <v>44</v>
      </c>
      <c r="N1618" s="444">
        <f>+SUM(N1615:N1617)</f>
        <v>7</v>
      </c>
    </row>
    <row r="1619" spans="1:27" ht="33.75">
      <c r="A1619" s="460" t="s">
        <v>18311</v>
      </c>
      <c r="B1619" s="169" t="s">
        <v>18406</v>
      </c>
      <c r="C1619" s="297">
        <v>89585</v>
      </c>
      <c r="D1619" s="35" t="s">
        <v>8881</v>
      </c>
      <c r="E1619" s="13" t="str">
        <f>+VLOOKUP(D1619,TABELA!$B$1:$D$8000,2,FALSE)</f>
        <v>UN</v>
      </c>
      <c r="F1619" s="28"/>
      <c r="G1619" s="33"/>
      <c r="H1619" s="28"/>
      <c r="I1619" s="28"/>
      <c r="J1619" s="28"/>
      <c r="K1619" s="28"/>
      <c r="L1619" s="28"/>
      <c r="M1619" s="28"/>
      <c r="N1619" s="447"/>
      <c r="O1619" s="303">
        <f>+N1623</f>
        <v>14</v>
      </c>
      <c r="P1619" s="328">
        <f>+VLOOKUP(D1619,TABELA!$B$1:$D$8000,3,FALSE)</f>
        <v>46.05</v>
      </c>
      <c r="Q1619" s="329">
        <f>+VLOOKUP(D1619,TABELA!$B$1:$F$8000,5,FALSE)</f>
        <v>47.39</v>
      </c>
      <c r="S1619" s="410">
        <f>TRUNC(P1619*$S$10,2)</f>
        <v>59.16</v>
      </c>
      <c r="T1619" s="410">
        <f>TRUNC(Q1619*$T$10,2)</f>
        <v>57.98</v>
      </c>
      <c r="V1619" s="410">
        <f>TRUNC(O1619*S1619,2)</f>
        <v>828.24</v>
      </c>
      <c r="W1619" s="410">
        <f>TRUNC(O1619*T1619,2)</f>
        <v>811.72</v>
      </c>
    </row>
    <row r="1620" spans="1:27">
      <c r="A1620" s="460"/>
      <c r="B1620" s="169"/>
      <c r="C1620" s="19"/>
      <c r="D1620" s="292" t="s">
        <v>25803</v>
      </c>
      <c r="E1620" s="13"/>
      <c r="F1620" s="33"/>
      <c r="G1620" s="216" t="s">
        <v>25759</v>
      </c>
      <c r="H1620" s="231"/>
      <c r="I1620" s="217" t="s">
        <v>25759</v>
      </c>
      <c r="J1620" s="216"/>
      <c r="K1620" s="217" t="s">
        <v>25759</v>
      </c>
      <c r="L1620" s="216">
        <v>8</v>
      </c>
      <c r="M1620" s="217" t="s">
        <v>44</v>
      </c>
      <c r="N1620" s="443">
        <f t="shared" ref="N1620:N1622" si="316">TRUNC((PRODUCT(F1620:L1620)),2)</f>
        <v>8</v>
      </c>
    </row>
    <row r="1621" spans="1:27">
      <c r="A1621" s="460"/>
      <c r="B1621" s="169"/>
      <c r="C1621" s="19"/>
      <c r="D1621" s="292" t="s">
        <v>25911</v>
      </c>
      <c r="E1621" s="13"/>
      <c r="F1621" s="28"/>
      <c r="G1621" s="216" t="s">
        <v>25759</v>
      </c>
      <c r="H1621" s="231"/>
      <c r="I1621" s="217" t="s">
        <v>25759</v>
      </c>
      <c r="J1621" s="216"/>
      <c r="K1621" s="217" t="s">
        <v>25759</v>
      </c>
      <c r="L1621" s="216">
        <v>4</v>
      </c>
      <c r="M1621" s="217" t="s">
        <v>44</v>
      </c>
      <c r="N1621" s="443">
        <f t="shared" si="316"/>
        <v>4</v>
      </c>
    </row>
    <row r="1622" spans="1:27" s="299" customFormat="1">
      <c r="A1622" s="460"/>
      <c r="B1622" s="169"/>
      <c r="C1622" s="19"/>
      <c r="D1622" s="292" t="s">
        <v>25961</v>
      </c>
      <c r="E1622" s="13"/>
      <c r="F1622" s="28"/>
      <c r="G1622" s="216" t="s">
        <v>25759</v>
      </c>
      <c r="H1622" s="231"/>
      <c r="I1622" s="217" t="s">
        <v>25759</v>
      </c>
      <c r="J1622" s="216"/>
      <c r="K1622" s="217" t="s">
        <v>25759</v>
      </c>
      <c r="L1622" s="216">
        <v>2</v>
      </c>
      <c r="M1622" s="217" t="s">
        <v>44</v>
      </c>
      <c r="N1622" s="443">
        <f t="shared" si="316"/>
        <v>2</v>
      </c>
      <c r="O1622" s="302"/>
      <c r="P1622" s="408"/>
      <c r="Q1622" s="409"/>
      <c r="R1622" s="89"/>
      <c r="S1622" s="302"/>
      <c r="T1622" s="302"/>
      <c r="U1622" s="302"/>
      <c r="V1622" s="302"/>
      <c r="W1622" s="302"/>
      <c r="X1622" s="302"/>
      <c r="Y1622" s="302"/>
      <c r="Z1622" s="302"/>
      <c r="AA1622" s="302"/>
    </row>
    <row r="1623" spans="1:27">
      <c r="A1623" s="460"/>
      <c r="B1623" s="169"/>
      <c r="C1623" s="19"/>
      <c r="D1623" s="218" t="str">
        <f>"Total item "&amp;A1619</f>
        <v>Total item 9.2.6</v>
      </c>
      <c r="E1623" s="13"/>
      <c r="F1623" s="124"/>
      <c r="G1623" s="216"/>
      <c r="H1623" s="231"/>
      <c r="I1623" s="213"/>
      <c r="J1623" s="231"/>
      <c r="K1623" s="213"/>
      <c r="L1623" s="212" t="s">
        <v>23</v>
      </c>
      <c r="M1623" s="213" t="s">
        <v>44</v>
      </c>
      <c r="N1623" s="444">
        <f>+SUM(N1620:N1622)</f>
        <v>14</v>
      </c>
    </row>
    <row r="1624" spans="1:27" s="299" customFormat="1" ht="22.5">
      <c r="A1624" s="460" t="s">
        <v>18317</v>
      </c>
      <c r="B1624" s="169" t="s">
        <v>18406</v>
      </c>
      <c r="C1624" s="297">
        <v>89571</v>
      </c>
      <c r="D1624" s="35" t="s">
        <v>8857</v>
      </c>
      <c r="E1624" s="13" t="str">
        <f>+VLOOKUP(D1624,TABELA!$B$1:$D$8000,2,FALSE)</f>
        <v>UN</v>
      </c>
      <c r="F1624" s="28"/>
      <c r="G1624" s="33"/>
      <c r="H1624" s="28"/>
      <c r="I1624" s="28"/>
      <c r="J1624" s="28"/>
      <c r="K1624" s="28"/>
      <c r="L1624" s="28"/>
      <c r="M1624" s="28"/>
      <c r="N1624" s="447"/>
      <c r="O1624" s="303">
        <f>+N1626</f>
        <v>1</v>
      </c>
      <c r="P1624" s="328">
        <f>+VLOOKUP(D1624,TABELA!$B$1:$D$8000,3,FALSE)</f>
        <v>73.75</v>
      </c>
      <c r="Q1624" s="329">
        <f>+VLOOKUP(D1624,TABELA!$B$1:$F$8000,5,FALSE)</f>
        <v>74.59</v>
      </c>
      <c r="R1624" s="89"/>
      <c r="S1624" s="410">
        <f>TRUNC(P1624*$S$10,2)</f>
        <v>94.75</v>
      </c>
      <c r="T1624" s="410">
        <f>TRUNC(Q1624*$T$10,2)</f>
        <v>91.26</v>
      </c>
      <c r="U1624" s="302"/>
      <c r="V1624" s="410">
        <f>TRUNC(O1624*S1624,2)</f>
        <v>94.75</v>
      </c>
      <c r="W1624" s="410">
        <f>TRUNC(O1624*T1624,2)</f>
        <v>91.26</v>
      </c>
      <c r="X1624" s="302"/>
      <c r="Y1624" s="302"/>
      <c r="Z1624" s="302"/>
      <c r="AA1624" s="302"/>
    </row>
    <row r="1625" spans="1:27" s="299" customFormat="1">
      <c r="A1625" s="460"/>
      <c r="B1625" s="169"/>
      <c r="C1625" s="19"/>
      <c r="D1625" s="292" t="s">
        <v>25803</v>
      </c>
      <c r="E1625" s="13"/>
      <c r="F1625" s="33"/>
      <c r="G1625" s="216" t="s">
        <v>25759</v>
      </c>
      <c r="H1625" s="231"/>
      <c r="I1625" s="217" t="s">
        <v>25759</v>
      </c>
      <c r="J1625" s="216"/>
      <c r="K1625" s="217" t="s">
        <v>25759</v>
      </c>
      <c r="L1625" s="216">
        <v>1</v>
      </c>
      <c r="M1625" s="217" t="s">
        <v>44</v>
      </c>
      <c r="N1625" s="443">
        <f t="shared" ref="N1625" si="317">TRUNC((PRODUCT(F1625:L1625)),2)</f>
        <v>1</v>
      </c>
      <c r="O1625" s="302"/>
      <c r="P1625" s="408"/>
      <c r="Q1625" s="409"/>
      <c r="R1625" s="89"/>
      <c r="S1625" s="302"/>
      <c r="T1625" s="302"/>
      <c r="U1625" s="302"/>
      <c r="V1625" s="302"/>
      <c r="W1625" s="302"/>
      <c r="X1625" s="302"/>
      <c r="Y1625" s="302"/>
      <c r="Z1625" s="302"/>
      <c r="AA1625" s="302"/>
    </row>
    <row r="1626" spans="1:27" s="299" customFormat="1">
      <c r="A1626" s="460"/>
      <c r="B1626" s="169"/>
      <c r="C1626" s="19"/>
      <c r="D1626" s="218" t="str">
        <f>"Total item "&amp;A1624</f>
        <v>Total item 9.2.7</v>
      </c>
      <c r="E1626" s="13"/>
      <c r="F1626" s="124"/>
      <c r="G1626" s="216"/>
      <c r="H1626" s="231"/>
      <c r="I1626" s="213"/>
      <c r="J1626" s="231"/>
      <c r="K1626" s="213"/>
      <c r="L1626" s="212" t="s">
        <v>23</v>
      </c>
      <c r="M1626" s="213" t="s">
        <v>44</v>
      </c>
      <c r="N1626" s="444">
        <f>+SUM(N1625:N1625)</f>
        <v>1</v>
      </c>
      <c r="O1626" s="302"/>
      <c r="P1626" s="408"/>
      <c r="Q1626" s="409"/>
      <c r="R1626" s="89"/>
      <c r="S1626" s="410"/>
      <c r="T1626" s="302"/>
      <c r="U1626" s="302"/>
      <c r="V1626" s="302"/>
      <c r="W1626" s="302"/>
      <c r="X1626" s="302"/>
      <c r="Y1626" s="302"/>
      <c r="Z1626" s="302"/>
      <c r="AA1626" s="302"/>
    </row>
    <row r="1627" spans="1:27">
      <c r="A1627" s="460" t="s">
        <v>25966</v>
      </c>
      <c r="B1627" s="169" t="s">
        <v>18156</v>
      </c>
      <c r="C1627" s="296" t="str">
        <f>+COMPOSIÇÕES!C54</f>
        <v>007</v>
      </c>
      <c r="D1627" s="35" t="str">
        <f>+COMPOSIÇÕES!D54</f>
        <v>ABRAÇADEIRA METÁLICA TIPO "U" DE 4" (100 MM) COM FIXAÇÕES, P/TUBO PVC</v>
      </c>
      <c r="E1627" s="19" t="str">
        <f>+COMPOSIÇÕES!E54</f>
        <v>UN</v>
      </c>
      <c r="F1627" s="169"/>
      <c r="G1627" s="33"/>
      <c r="H1627" s="28"/>
      <c r="I1627" s="28"/>
      <c r="J1627" s="28"/>
      <c r="K1627" s="28"/>
      <c r="L1627" s="28"/>
      <c r="M1627" s="28"/>
      <c r="N1627" s="447"/>
      <c r="O1627" s="303">
        <f>+N1631</f>
        <v>21</v>
      </c>
      <c r="P1627" s="328">
        <f>COMPOSIÇÕES!H54</f>
        <v>16.46</v>
      </c>
      <c r="Q1627" s="329">
        <f>COMPOSIÇÕES!J54</f>
        <v>16.86</v>
      </c>
      <c r="S1627" s="410">
        <f>TRUNC(P1627*$S$10,2)</f>
        <v>21.14</v>
      </c>
      <c r="T1627" s="410">
        <f>TRUNC(Q1627*$T$10,2)</f>
        <v>20.62</v>
      </c>
      <c r="V1627" s="410">
        <f>TRUNC(O1627*S1627,2)</f>
        <v>443.94</v>
      </c>
      <c r="W1627" s="410">
        <f>TRUNC(O1627*T1627,2)</f>
        <v>433.02</v>
      </c>
    </row>
    <row r="1628" spans="1:27">
      <c r="A1628" s="460"/>
      <c r="B1628" s="169"/>
      <c r="C1628" s="19"/>
      <c r="D1628" s="292" t="s">
        <v>25803</v>
      </c>
      <c r="E1628" s="13"/>
      <c r="F1628" s="124">
        <v>3</v>
      </c>
      <c r="G1628" s="216" t="s">
        <v>25759</v>
      </c>
      <c r="H1628" s="231"/>
      <c r="I1628" s="217" t="s">
        <v>25759</v>
      </c>
      <c r="J1628" s="216"/>
      <c r="K1628" s="217" t="s">
        <v>25759</v>
      </c>
      <c r="L1628" s="216">
        <v>4</v>
      </c>
      <c r="M1628" s="217" t="s">
        <v>44</v>
      </c>
      <c r="N1628" s="443">
        <f t="shared" ref="N1628:N1630" si="318">TRUNC((PRODUCT(F1628:L1628)),2)</f>
        <v>12</v>
      </c>
    </row>
    <row r="1629" spans="1:27">
      <c r="A1629" s="460"/>
      <c r="B1629" s="169"/>
      <c r="C1629" s="19"/>
      <c r="D1629" s="292" t="s">
        <v>25911</v>
      </c>
      <c r="E1629" s="13"/>
      <c r="F1629" s="169">
        <v>3</v>
      </c>
      <c r="G1629" s="216" t="s">
        <v>25759</v>
      </c>
      <c r="H1629" s="231"/>
      <c r="I1629" s="217" t="s">
        <v>25759</v>
      </c>
      <c r="J1629" s="216"/>
      <c r="K1629" s="217" t="s">
        <v>25759</v>
      </c>
      <c r="L1629" s="216">
        <v>2</v>
      </c>
      <c r="M1629" s="217" t="s">
        <v>44</v>
      </c>
      <c r="N1629" s="443">
        <f t="shared" si="318"/>
        <v>6</v>
      </c>
    </row>
    <row r="1630" spans="1:27" s="299" customFormat="1">
      <c r="A1630" s="460"/>
      <c r="B1630" s="169"/>
      <c r="C1630" s="19"/>
      <c r="D1630" s="292" t="s">
        <v>25961</v>
      </c>
      <c r="E1630" s="13"/>
      <c r="F1630" s="169">
        <v>3</v>
      </c>
      <c r="G1630" s="216" t="s">
        <v>25759</v>
      </c>
      <c r="H1630" s="231"/>
      <c r="I1630" s="217" t="s">
        <v>25759</v>
      </c>
      <c r="J1630" s="216"/>
      <c r="K1630" s="217" t="s">
        <v>25759</v>
      </c>
      <c r="L1630" s="216">
        <v>1</v>
      </c>
      <c r="M1630" s="217" t="s">
        <v>44</v>
      </c>
      <c r="N1630" s="443">
        <f t="shared" si="318"/>
        <v>3</v>
      </c>
      <c r="O1630" s="302"/>
      <c r="P1630" s="408"/>
      <c r="Q1630" s="409"/>
      <c r="R1630" s="89"/>
      <c r="S1630" s="302"/>
      <c r="T1630" s="302"/>
      <c r="U1630" s="302"/>
      <c r="V1630" s="302"/>
      <c r="W1630" s="302"/>
      <c r="X1630" s="302"/>
      <c r="Y1630" s="302"/>
      <c r="Z1630" s="302"/>
      <c r="AA1630" s="302"/>
    </row>
    <row r="1631" spans="1:27">
      <c r="A1631" s="460"/>
      <c r="B1631" s="169"/>
      <c r="C1631" s="19"/>
      <c r="D1631" s="218" t="str">
        <f>"Total item "&amp;A1627</f>
        <v>Total item 9.2.8</v>
      </c>
      <c r="E1631" s="13"/>
      <c r="F1631" s="124"/>
      <c r="G1631" s="216"/>
      <c r="H1631" s="231"/>
      <c r="I1631" s="213"/>
      <c r="J1631" s="231"/>
      <c r="K1631" s="213"/>
      <c r="L1631" s="212" t="s">
        <v>23</v>
      </c>
      <c r="M1631" s="213" t="s">
        <v>44</v>
      </c>
      <c r="N1631" s="444">
        <f>+SUM(N1628:N1630)</f>
        <v>21</v>
      </c>
    </row>
    <row r="1632" spans="1:27" s="299" customFormat="1">
      <c r="A1632" s="460" t="s">
        <v>25974</v>
      </c>
      <c r="B1632" s="169" t="s">
        <v>25914</v>
      </c>
      <c r="C1632" s="297">
        <v>10431</v>
      </c>
      <c r="D1632" s="35" t="s">
        <v>25975</v>
      </c>
      <c r="E1632" s="19" t="s">
        <v>381</v>
      </c>
      <c r="F1632" s="28"/>
      <c r="G1632" s="33"/>
      <c r="H1632" s="28"/>
      <c r="I1632" s="28"/>
      <c r="J1632" s="28"/>
      <c r="K1632" s="28"/>
      <c r="L1632" s="28"/>
      <c r="M1632" s="28"/>
      <c r="N1632" s="447"/>
      <c r="O1632" s="303">
        <f>+N1634</f>
        <v>3</v>
      </c>
      <c r="P1632" s="328">
        <v>84.93</v>
      </c>
      <c r="Q1632" s="329">
        <v>84.93</v>
      </c>
      <c r="R1632" s="89"/>
      <c r="S1632" s="410">
        <f>TRUNC(P1632*$S$10,2)</f>
        <v>109.11</v>
      </c>
      <c r="T1632" s="410">
        <f>TRUNC(Q1632*$T$10,2)</f>
        <v>103.91</v>
      </c>
      <c r="U1632" s="302"/>
      <c r="V1632" s="410">
        <f>TRUNC(O1632*S1632,2)</f>
        <v>327.33</v>
      </c>
      <c r="W1632" s="410">
        <f>TRUNC(O1632*T1632,2)</f>
        <v>311.73</v>
      </c>
      <c r="X1632" s="302"/>
      <c r="Y1632" s="302"/>
      <c r="Z1632" s="302"/>
      <c r="AA1632" s="302"/>
    </row>
    <row r="1633" spans="1:27" s="299" customFormat="1">
      <c r="A1633" s="460"/>
      <c r="B1633" s="169"/>
      <c r="C1633" s="19"/>
      <c r="D1633" s="292" t="s">
        <v>25971</v>
      </c>
      <c r="E1633" s="13"/>
      <c r="F1633" s="33"/>
      <c r="G1633" s="216" t="s">
        <v>25759</v>
      </c>
      <c r="H1633" s="231"/>
      <c r="I1633" s="217" t="s">
        <v>25759</v>
      </c>
      <c r="J1633" s="216"/>
      <c r="K1633" s="217" t="s">
        <v>25759</v>
      </c>
      <c r="L1633" s="216">
        <v>3</v>
      </c>
      <c r="M1633" s="217" t="s">
        <v>44</v>
      </c>
      <c r="N1633" s="443">
        <f t="shared" ref="N1633" si="319">TRUNC((PRODUCT(F1633:L1633)),2)</f>
        <v>3</v>
      </c>
      <c r="O1633" s="302"/>
      <c r="P1633" s="408"/>
      <c r="Q1633" s="409"/>
      <c r="R1633" s="89"/>
      <c r="S1633" s="302"/>
      <c r="T1633" s="302"/>
      <c r="U1633" s="302"/>
      <c r="V1633" s="302"/>
      <c r="W1633" s="302"/>
      <c r="X1633" s="302"/>
      <c r="Y1633" s="302"/>
      <c r="Z1633" s="302"/>
      <c r="AA1633" s="302"/>
    </row>
    <row r="1634" spans="1:27" s="299" customFormat="1">
      <c r="A1634" s="460"/>
      <c r="B1634" s="169"/>
      <c r="C1634" s="19"/>
      <c r="D1634" s="218" t="str">
        <f>"Total item "&amp;A1632</f>
        <v>Total item 9.2.9</v>
      </c>
      <c r="E1634" s="13"/>
      <c r="F1634" s="124"/>
      <c r="G1634" s="216"/>
      <c r="H1634" s="231"/>
      <c r="I1634" s="213"/>
      <c r="J1634" s="231"/>
      <c r="K1634" s="213"/>
      <c r="L1634" s="212" t="s">
        <v>23</v>
      </c>
      <c r="M1634" s="213" t="s">
        <v>44</v>
      </c>
      <c r="N1634" s="444">
        <f>+SUM(N1633:N1633)</f>
        <v>3</v>
      </c>
      <c r="O1634" s="302"/>
      <c r="P1634" s="408"/>
      <c r="Q1634" s="409"/>
      <c r="R1634" s="89"/>
      <c r="S1634" s="302"/>
      <c r="T1634" s="302"/>
      <c r="U1634" s="302"/>
      <c r="V1634" s="302"/>
      <c r="W1634" s="302"/>
      <c r="X1634" s="302"/>
      <c r="Y1634" s="302"/>
      <c r="Z1634" s="302"/>
      <c r="AA1634" s="302"/>
    </row>
    <row r="1635" spans="1:27">
      <c r="A1635" s="438" t="s">
        <v>18318</v>
      </c>
      <c r="B1635" s="165"/>
      <c r="C1635" s="164"/>
      <c r="D1635" s="167" t="s">
        <v>18319</v>
      </c>
      <c r="E1635" s="130"/>
      <c r="F1635" s="228"/>
      <c r="G1635" s="236"/>
      <c r="H1635" s="230"/>
      <c r="I1635" s="228"/>
      <c r="J1635" s="228"/>
      <c r="K1635" s="228"/>
      <c r="L1635" s="228"/>
      <c r="M1635" s="228"/>
      <c r="N1635" s="439"/>
    </row>
    <row r="1636" spans="1:27" ht="22.5">
      <c r="A1636" s="460" t="s">
        <v>18320</v>
      </c>
      <c r="B1636" s="169" t="s">
        <v>18406</v>
      </c>
      <c r="C1636" s="297">
        <v>96116</v>
      </c>
      <c r="D1636" s="35" t="s">
        <v>14852</v>
      </c>
      <c r="E1636" s="13" t="str">
        <f>+VLOOKUP(D1636,TABELA!$B$1:$D$8000,2,FALSE)</f>
        <v>M2</v>
      </c>
      <c r="F1636" s="28"/>
      <c r="G1636" s="33"/>
      <c r="H1636" s="28"/>
      <c r="I1636" s="28"/>
      <c r="J1636" s="28"/>
      <c r="K1636" s="28"/>
      <c r="L1636" s="28"/>
      <c r="M1636" s="28"/>
      <c r="N1636" s="447"/>
      <c r="O1636" s="303">
        <f>+N1660</f>
        <v>313.31</v>
      </c>
      <c r="P1636" s="328">
        <f>+VLOOKUP(D1636,TABELA!$B$1:$D$8000,3,FALSE)</f>
        <v>67.75</v>
      </c>
      <c r="Q1636" s="329">
        <f>+VLOOKUP(D1636,TABELA!$B$1:$F$8000,5,FALSE)</f>
        <v>69.459999999999994</v>
      </c>
      <c r="S1636" s="410">
        <f>TRUNC(P1636*$S$10,2)</f>
        <v>87.04</v>
      </c>
      <c r="T1636" s="410">
        <f>TRUNC(Q1636*$T$10,2)</f>
        <v>84.98</v>
      </c>
      <c r="V1636" s="410">
        <f>TRUNC(O1636*S1636,2)</f>
        <v>27270.5</v>
      </c>
      <c r="W1636" s="410">
        <f>TRUNC(O1636*T1636,2)</f>
        <v>26625.08</v>
      </c>
    </row>
    <row r="1637" spans="1:27">
      <c r="A1637" s="460"/>
      <c r="B1637" s="169"/>
      <c r="C1637" s="19"/>
      <c r="D1637" s="260" t="s">
        <v>25842</v>
      </c>
      <c r="E1637" s="13"/>
      <c r="F1637" s="124">
        <v>4.7699999999999996</v>
      </c>
      <c r="G1637" s="216" t="s">
        <v>25759</v>
      </c>
      <c r="H1637" s="233">
        <v>2.2000000000000002</v>
      </c>
      <c r="I1637" s="217" t="s">
        <v>25759</v>
      </c>
      <c r="J1637" s="216"/>
      <c r="K1637" s="217" t="s">
        <v>25759</v>
      </c>
      <c r="L1637" s="216"/>
      <c r="M1637" s="217" t="s">
        <v>44</v>
      </c>
      <c r="N1637" s="443">
        <f t="shared" ref="N1637:N1659" si="320">TRUNC((PRODUCT(F1637:L1637)),2)</f>
        <v>10.49</v>
      </c>
    </row>
    <row r="1638" spans="1:27">
      <c r="A1638" s="460"/>
      <c r="B1638" s="169"/>
      <c r="C1638" s="19"/>
      <c r="D1638" s="260" t="s">
        <v>25769</v>
      </c>
      <c r="E1638" s="13"/>
      <c r="F1638" s="124">
        <v>3.41</v>
      </c>
      <c r="G1638" s="216" t="s">
        <v>25759</v>
      </c>
      <c r="H1638" s="233">
        <v>2.62</v>
      </c>
      <c r="I1638" s="217" t="s">
        <v>25759</v>
      </c>
      <c r="J1638" s="216"/>
      <c r="K1638" s="217" t="s">
        <v>25759</v>
      </c>
      <c r="L1638" s="216"/>
      <c r="M1638" s="217" t="s">
        <v>44</v>
      </c>
      <c r="N1638" s="443">
        <f t="shared" si="320"/>
        <v>8.93</v>
      </c>
    </row>
    <row r="1639" spans="1:27" s="299" customFormat="1">
      <c r="A1639" s="460"/>
      <c r="B1639" s="169"/>
      <c r="C1639" s="19"/>
      <c r="D1639" s="260" t="s">
        <v>25858</v>
      </c>
      <c r="E1639" s="13"/>
      <c r="F1639" s="124">
        <v>3.41</v>
      </c>
      <c r="G1639" s="216" t="s">
        <v>25759</v>
      </c>
      <c r="H1639" s="233">
        <v>1.7</v>
      </c>
      <c r="I1639" s="217" t="s">
        <v>25759</v>
      </c>
      <c r="J1639" s="216"/>
      <c r="K1639" s="217" t="s">
        <v>25759</v>
      </c>
      <c r="L1639" s="216"/>
      <c r="M1639" s="217" t="s">
        <v>44</v>
      </c>
      <c r="N1639" s="443">
        <f t="shared" si="320"/>
        <v>5.79</v>
      </c>
      <c r="O1639" s="302"/>
      <c r="P1639" s="408"/>
      <c r="Q1639" s="409"/>
      <c r="R1639" s="89"/>
      <c r="S1639" s="302"/>
      <c r="T1639" s="302"/>
      <c r="U1639" s="302"/>
      <c r="V1639" s="302"/>
      <c r="W1639" s="302"/>
      <c r="X1639" s="302"/>
      <c r="Y1639" s="302"/>
      <c r="Z1639" s="302"/>
      <c r="AA1639" s="302"/>
    </row>
    <row r="1640" spans="1:27" s="299" customFormat="1">
      <c r="A1640" s="460"/>
      <c r="B1640" s="169"/>
      <c r="C1640" s="19"/>
      <c r="D1640" s="260" t="s">
        <v>25855</v>
      </c>
      <c r="E1640" s="13"/>
      <c r="F1640" s="124">
        <v>2.19</v>
      </c>
      <c r="G1640" s="216" t="s">
        <v>25759</v>
      </c>
      <c r="H1640" s="233">
        <v>1.64</v>
      </c>
      <c r="I1640" s="217" t="s">
        <v>25759</v>
      </c>
      <c r="J1640" s="216"/>
      <c r="K1640" s="217" t="s">
        <v>25759</v>
      </c>
      <c r="L1640" s="216"/>
      <c r="M1640" s="217" t="s">
        <v>44</v>
      </c>
      <c r="N1640" s="443">
        <f t="shared" si="320"/>
        <v>3.59</v>
      </c>
      <c r="O1640" s="302"/>
      <c r="P1640" s="408"/>
      <c r="Q1640" s="409"/>
      <c r="R1640" s="89"/>
      <c r="S1640" s="302"/>
      <c r="T1640" s="302"/>
      <c r="U1640" s="302"/>
      <c r="V1640" s="302"/>
      <c r="W1640" s="302"/>
      <c r="X1640" s="302"/>
      <c r="Y1640" s="302"/>
      <c r="Z1640" s="302"/>
      <c r="AA1640" s="302"/>
    </row>
    <row r="1641" spans="1:27" s="299" customFormat="1">
      <c r="A1641" s="460"/>
      <c r="B1641" s="169"/>
      <c r="C1641" s="19"/>
      <c r="D1641" s="260" t="s">
        <v>25869</v>
      </c>
      <c r="E1641" s="13"/>
      <c r="F1641" s="124">
        <v>2.12</v>
      </c>
      <c r="G1641" s="216" t="s">
        <v>25759</v>
      </c>
      <c r="H1641" s="233">
        <v>1.64</v>
      </c>
      <c r="I1641" s="217" t="s">
        <v>25759</v>
      </c>
      <c r="J1641" s="216"/>
      <c r="K1641" s="217" t="s">
        <v>25759</v>
      </c>
      <c r="L1641" s="216"/>
      <c r="M1641" s="217" t="s">
        <v>44</v>
      </c>
      <c r="N1641" s="443">
        <f t="shared" si="320"/>
        <v>3.47</v>
      </c>
      <c r="O1641" s="302"/>
      <c r="P1641" s="408"/>
      <c r="Q1641" s="409"/>
      <c r="R1641" s="89"/>
      <c r="S1641" s="302"/>
      <c r="T1641" s="302"/>
      <c r="U1641" s="302"/>
      <c r="V1641" s="302"/>
      <c r="W1641" s="302"/>
      <c r="X1641" s="302"/>
      <c r="Y1641" s="302"/>
      <c r="Z1641" s="302"/>
      <c r="AA1641" s="302"/>
    </row>
    <row r="1642" spans="1:27" s="299" customFormat="1">
      <c r="A1642" s="460"/>
      <c r="B1642" s="169"/>
      <c r="C1642" s="19"/>
      <c r="D1642" s="260" t="s">
        <v>25870</v>
      </c>
      <c r="E1642" s="13"/>
      <c r="F1642" s="124">
        <v>2.12</v>
      </c>
      <c r="G1642" s="216" t="s">
        <v>25759</v>
      </c>
      <c r="H1642" s="233">
        <v>1.64</v>
      </c>
      <c r="I1642" s="217" t="s">
        <v>25759</v>
      </c>
      <c r="J1642" s="216"/>
      <c r="K1642" s="217" t="s">
        <v>25759</v>
      </c>
      <c r="L1642" s="216"/>
      <c r="M1642" s="217" t="s">
        <v>44</v>
      </c>
      <c r="N1642" s="443">
        <f t="shared" si="320"/>
        <v>3.47</v>
      </c>
      <c r="O1642" s="302"/>
      <c r="P1642" s="408"/>
      <c r="Q1642" s="409"/>
      <c r="R1642" s="89"/>
      <c r="S1642" s="302"/>
      <c r="T1642" s="302"/>
      <c r="U1642" s="302"/>
      <c r="V1642" s="302"/>
      <c r="W1642" s="302"/>
      <c r="X1642" s="302"/>
      <c r="Y1642" s="302"/>
      <c r="Z1642" s="302"/>
      <c r="AA1642" s="302"/>
    </row>
    <row r="1643" spans="1:27" s="299" customFormat="1">
      <c r="A1643" s="460"/>
      <c r="B1643" s="169"/>
      <c r="C1643" s="19"/>
      <c r="D1643" s="260" t="s">
        <v>25854</v>
      </c>
      <c r="E1643" s="13"/>
      <c r="F1643" s="124">
        <v>4.7699999999999996</v>
      </c>
      <c r="G1643" s="216" t="s">
        <v>25759</v>
      </c>
      <c r="H1643" s="124">
        <v>4.18</v>
      </c>
      <c r="I1643" s="217" t="s">
        <v>25759</v>
      </c>
      <c r="J1643" s="216"/>
      <c r="K1643" s="217" t="s">
        <v>25759</v>
      </c>
      <c r="L1643" s="216"/>
      <c r="M1643" s="217" t="s">
        <v>44</v>
      </c>
      <c r="N1643" s="443">
        <f t="shared" si="320"/>
        <v>19.93</v>
      </c>
      <c r="O1643" s="302"/>
      <c r="P1643" s="408"/>
      <c r="Q1643" s="409"/>
      <c r="R1643" s="89"/>
      <c r="S1643" s="302"/>
      <c r="T1643" s="302"/>
      <c r="U1643" s="302"/>
      <c r="V1643" s="302"/>
      <c r="W1643" s="302"/>
      <c r="X1643" s="302"/>
      <c r="Y1643" s="302"/>
      <c r="Z1643" s="302"/>
      <c r="AA1643" s="302"/>
    </row>
    <row r="1644" spans="1:27" s="299" customFormat="1">
      <c r="A1644" s="460"/>
      <c r="B1644" s="169"/>
      <c r="C1644" s="19"/>
      <c r="D1644" s="260"/>
      <c r="E1644" s="13"/>
      <c r="F1644" s="124">
        <v>2.19</v>
      </c>
      <c r="G1644" s="216" t="s">
        <v>25759</v>
      </c>
      <c r="H1644" s="124">
        <v>1.79</v>
      </c>
      <c r="I1644" s="217" t="s">
        <v>25759</v>
      </c>
      <c r="J1644" s="216"/>
      <c r="K1644" s="217" t="s">
        <v>25759</v>
      </c>
      <c r="L1644" s="216"/>
      <c r="M1644" s="217" t="s">
        <v>44</v>
      </c>
      <c r="N1644" s="443">
        <f t="shared" si="320"/>
        <v>3.92</v>
      </c>
      <c r="O1644" s="302"/>
      <c r="P1644" s="408"/>
      <c r="Q1644" s="409"/>
      <c r="R1644" s="89"/>
      <c r="S1644" s="302"/>
      <c r="T1644" s="302"/>
      <c r="U1644" s="302"/>
      <c r="V1644" s="302"/>
      <c r="W1644" s="302"/>
      <c r="X1644" s="302"/>
      <c r="Y1644" s="302"/>
      <c r="Z1644" s="302"/>
      <c r="AA1644" s="302"/>
    </row>
    <row r="1645" spans="1:27" s="299" customFormat="1">
      <c r="A1645" s="460"/>
      <c r="B1645" s="169"/>
      <c r="C1645" s="19"/>
      <c r="D1645" s="260" t="s">
        <v>25776</v>
      </c>
      <c r="E1645" s="13"/>
      <c r="F1645" s="124">
        <v>3.5</v>
      </c>
      <c r="G1645" s="216" t="s">
        <v>25759</v>
      </c>
      <c r="H1645" s="124">
        <v>3.12</v>
      </c>
      <c r="I1645" s="217" t="s">
        <v>25759</v>
      </c>
      <c r="J1645" s="216"/>
      <c r="K1645" s="217" t="s">
        <v>25759</v>
      </c>
      <c r="L1645" s="216"/>
      <c r="M1645" s="217" t="s">
        <v>44</v>
      </c>
      <c r="N1645" s="443">
        <f t="shared" si="320"/>
        <v>10.92</v>
      </c>
      <c r="O1645" s="302"/>
      <c r="P1645" s="408"/>
      <c r="Q1645" s="409"/>
      <c r="R1645" s="89"/>
      <c r="S1645" s="302"/>
      <c r="T1645" s="302"/>
      <c r="U1645" s="302"/>
      <c r="V1645" s="302"/>
      <c r="W1645" s="302"/>
      <c r="X1645" s="302"/>
      <c r="Y1645" s="302"/>
      <c r="Z1645" s="302"/>
      <c r="AA1645" s="302"/>
    </row>
    <row r="1646" spans="1:27" s="299" customFormat="1">
      <c r="A1646" s="460"/>
      <c r="B1646" s="169"/>
      <c r="C1646" s="19"/>
      <c r="D1646" s="260"/>
      <c r="E1646" s="13"/>
      <c r="F1646" s="124">
        <v>1.35</v>
      </c>
      <c r="G1646" s="216" t="s">
        <v>25759</v>
      </c>
      <c r="H1646" s="233">
        <v>0.8</v>
      </c>
      <c r="I1646" s="217" t="s">
        <v>25759</v>
      </c>
      <c r="J1646" s="216"/>
      <c r="K1646" s="217" t="s">
        <v>25759</v>
      </c>
      <c r="L1646" s="216"/>
      <c r="M1646" s="217" t="s">
        <v>44</v>
      </c>
      <c r="N1646" s="443">
        <f t="shared" si="320"/>
        <v>1.08</v>
      </c>
      <c r="O1646" s="302"/>
      <c r="P1646" s="408"/>
      <c r="Q1646" s="409"/>
      <c r="R1646" s="89"/>
      <c r="S1646" s="302"/>
      <c r="T1646" s="302"/>
      <c r="U1646" s="302"/>
      <c r="V1646" s="302"/>
      <c r="W1646" s="302"/>
      <c r="X1646" s="302"/>
      <c r="Y1646" s="302"/>
      <c r="Z1646" s="302"/>
      <c r="AA1646" s="302"/>
    </row>
    <row r="1647" spans="1:27" s="299" customFormat="1">
      <c r="A1647" s="460"/>
      <c r="B1647" s="169"/>
      <c r="C1647" s="19"/>
      <c r="D1647" s="260" t="s">
        <v>25836</v>
      </c>
      <c r="E1647" s="13"/>
      <c r="F1647" s="124">
        <v>2.5499999999999998</v>
      </c>
      <c r="G1647" s="216" t="s">
        <v>25759</v>
      </c>
      <c r="H1647" s="233">
        <v>1.2</v>
      </c>
      <c r="I1647" s="217" t="s">
        <v>25759</v>
      </c>
      <c r="J1647" s="216"/>
      <c r="K1647" s="217" t="s">
        <v>25759</v>
      </c>
      <c r="L1647" s="216"/>
      <c r="M1647" s="217" t="s">
        <v>44</v>
      </c>
      <c r="N1647" s="443">
        <f t="shared" si="320"/>
        <v>3.06</v>
      </c>
      <c r="O1647" s="302"/>
      <c r="P1647" s="408"/>
      <c r="Q1647" s="409"/>
      <c r="R1647" s="89"/>
      <c r="S1647" s="302"/>
      <c r="T1647" s="302"/>
      <c r="U1647" s="302"/>
      <c r="V1647" s="302"/>
      <c r="W1647" s="302"/>
      <c r="X1647" s="302"/>
      <c r="Y1647" s="302"/>
      <c r="Z1647" s="302"/>
      <c r="AA1647" s="302"/>
    </row>
    <row r="1648" spans="1:27" s="299" customFormat="1">
      <c r="A1648" s="460"/>
      <c r="B1648" s="169"/>
      <c r="C1648" s="19"/>
      <c r="D1648" s="260" t="s">
        <v>25857</v>
      </c>
      <c r="E1648" s="13"/>
      <c r="F1648" s="124">
        <v>6</v>
      </c>
      <c r="G1648" s="216" t="s">
        <v>25759</v>
      </c>
      <c r="H1648" s="233">
        <v>7</v>
      </c>
      <c r="I1648" s="217" t="s">
        <v>25759</v>
      </c>
      <c r="J1648" s="216"/>
      <c r="K1648" s="217" t="s">
        <v>25759</v>
      </c>
      <c r="L1648" s="216"/>
      <c r="M1648" s="217" t="s">
        <v>44</v>
      </c>
      <c r="N1648" s="443">
        <f t="shared" si="320"/>
        <v>42</v>
      </c>
      <c r="O1648" s="302"/>
      <c r="P1648" s="408"/>
      <c r="Q1648" s="409"/>
      <c r="R1648" s="89"/>
      <c r="S1648" s="302"/>
      <c r="T1648" s="302"/>
      <c r="U1648" s="302"/>
      <c r="V1648" s="302"/>
      <c r="W1648" s="302"/>
      <c r="X1648" s="302"/>
      <c r="Y1648" s="302"/>
      <c r="Z1648" s="302"/>
      <c r="AA1648" s="302"/>
    </row>
    <row r="1649" spans="1:27" s="299" customFormat="1">
      <c r="A1649" s="460"/>
      <c r="B1649" s="169"/>
      <c r="C1649" s="19"/>
      <c r="D1649" s="260" t="s">
        <v>25859</v>
      </c>
      <c r="E1649" s="13"/>
      <c r="F1649" s="124">
        <v>6</v>
      </c>
      <c r="G1649" s="216" t="s">
        <v>25759</v>
      </c>
      <c r="H1649" s="233">
        <v>7</v>
      </c>
      <c r="I1649" s="217" t="s">
        <v>25759</v>
      </c>
      <c r="J1649" s="216"/>
      <c r="K1649" s="217" t="s">
        <v>25759</v>
      </c>
      <c r="L1649" s="216"/>
      <c r="M1649" s="217" t="s">
        <v>44</v>
      </c>
      <c r="N1649" s="443">
        <f t="shared" si="320"/>
        <v>42</v>
      </c>
      <c r="O1649" s="302"/>
      <c r="P1649" s="408"/>
      <c r="Q1649" s="409"/>
      <c r="R1649" s="89"/>
      <c r="S1649" s="302"/>
      <c r="T1649" s="302"/>
      <c r="U1649" s="302"/>
      <c r="V1649" s="302"/>
      <c r="W1649" s="302"/>
      <c r="X1649" s="302"/>
      <c r="Y1649" s="302"/>
      <c r="Z1649" s="302"/>
      <c r="AA1649" s="302"/>
    </row>
    <row r="1650" spans="1:27" s="299" customFormat="1">
      <c r="A1650" s="460"/>
      <c r="B1650" s="169"/>
      <c r="C1650" s="19"/>
      <c r="D1650" s="260" t="s">
        <v>25860</v>
      </c>
      <c r="E1650" s="13"/>
      <c r="F1650" s="124">
        <v>6</v>
      </c>
      <c r="G1650" s="216" t="s">
        <v>25759</v>
      </c>
      <c r="H1650" s="233">
        <v>6.88</v>
      </c>
      <c r="I1650" s="217" t="s">
        <v>25759</v>
      </c>
      <c r="J1650" s="216"/>
      <c r="K1650" s="217" t="s">
        <v>25759</v>
      </c>
      <c r="L1650" s="216"/>
      <c r="M1650" s="217" t="s">
        <v>44</v>
      </c>
      <c r="N1650" s="443">
        <f t="shared" si="320"/>
        <v>41.28</v>
      </c>
      <c r="O1650" s="302"/>
      <c r="P1650" s="408"/>
      <c r="Q1650" s="409"/>
      <c r="R1650" s="89"/>
      <c r="S1650" s="302"/>
      <c r="T1650" s="302"/>
      <c r="U1650" s="302"/>
      <c r="V1650" s="302"/>
      <c r="W1650" s="302"/>
      <c r="X1650" s="302"/>
      <c r="Y1650" s="302"/>
      <c r="Z1650" s="302"/>
      <c r="AA1650" s="302"/>
    </row>
    <row r="1651" spans="1:27" s="299" customFormat="1">
      <c r="A1651" s="460"/>
      <c r="B1651" s="169"/>
      <c r="C1651" s="19"/>
      <c r="D1651" s="260" t="s">
        <v>25843</v>
      </c>
      <c r="E1651" s="13"/>
      <c r="F1651" s="124">
        <v>6.62</v>
      </c>
      <c r="G1651" s="216" t="s">
        <v>25759</v>
      </c>
      <c r="H1651" s="233">
        <v>4.3</v>
      </c>
      <c r="I1651" s="217" t="s">
        <v>25759</v>
      </c>
      <c r="J1651" s="216"/>
      <c r="K1651" s="217" t="s">
        <v>25759</v>
      </c>
      <c r="L1651" s="216"/>
      <c r="M1651" s="217" t="s">
        <v>44</v>
      </c>
      <c r="N1651" s="443">
        <f t="shared" si="320"/>
        <v>28.46</v>
      </c>
      <c r="O1651" s="302"/>
      <c r="P1651" s="408"/>
      <c r="Q1651" s="409"/>
      <c r="R1651" s="89"/>
      <c r="S1651" s="302"/>
      <c r="T1651" s="302"/>
      <c r="U1651" s="302"/>
      <c r="V1651" s="302"/>
      <c r="W1651" s="302"/>
      <c r="X1651" s="302"/>
      <c r="Y1651" s="302"/>
      <c r="Z1651" s="302"/>
      <c r="AA1651" s="302"/>
    </row>
    <row r="1652" spans="1:27" s="299" customFormat="1">
      <c r="A1652" s="460"/>
      <c r="B1652" s="169"/>
      <c r="C1652" s="19"/>
      <c r="D1652" s="260" t="s">
        <v>25915</v>
      </c>
      <c r="E1652" s="13"/>
      <c r="F1652" s="124">
        <v>7.05</v>
      </c>
      <c r="G1652" s="216" t="s">
        <v>25759</v>
      </c>
      <c r="H1652" s="233">
        <v>2.1</v>
      </c>
      <c r="I1652" s="217" t="s">
        <v>25759</v>
      </c>
      <c r="J1652" s="216"/>
      <c r="K1652" s="217" t="s">
        <v>25759</v>
      </c>
      <c r="L1652" s="216"/>
      <c r="M1652" s="217" t="s">
        <v>44</v>
      </c>
      <c r="N1652" s="443">
        <f t="shared" si="320"/>
        <v>14.8</v>
      </c>
      <c r="O1652" s="302"/>
      <c r="P1652" s="408"/>
      <c r="Q1652" s="409"/>
      <c r="R1652" s="89"/>
      <c r="S1652" s="302"/>
      <c r="T1652" s="302"/>
      <c r="U1652" s="302"/>
      <c r="V1652" s="302"/>
      <c r="W1652" s="302"/>
      <c r="X1652" s="302"/>
      <c r="Y1652" s="302"/>
      <c r="Z1652" s="302"/>
      <c r="AA1652" s="302"/>
    </row>
    <row r="1653" spans="1:27" s="299" customFormat="1">
      <c r="A1653" s="460"/>
      <c r="B1653" s="169"/>
      <c r="C1653" s="19"/>
      <c r="D1653" s="260" t="s">
        <v>25838</v>
      </c>
      <c r="E1653" s="13"/>
      <c r="F1653" s="124">
        <v>2.15</v>
      </c>
      <c r="G1653" s="216" t="s">
        <v>25759</v>
      </c>
      <c r="H1653" s="233">
        <v>1.7</v>
      </c>
      <c r="I1653" s="217" t="s">
        <v>25759</v>
      </c>
      <c r="J1653" s="216"/>
      <c r="K1653" s="217" t="s">
        <v>25759</v>
      </c>
      <c r="L1653" s="216"/>
      <c r="M1653" s="217" t="s">
        <v>44</v>
      </c>
      <c r="N1653" s="443">
        <f t="shared" si="320"/>
        <v>3.65</v>
      </c>
      <c r="O1653" s="302"/>
      <c r="P1653" s="408"/>
      <c r="Q1653" s="409"/>
      <c r="R1653" s="89"/>
      <c r="S1653" s="302"/>
      <c r="T1653" s="302"/>
      <c r="U1653" s="302"/>
      <c r="V1653" s="302"/>
      <c r="W1653" s="302"/>
      <c r="X1653" s="302"/>
      <c r="Y1653" s="302"/>
      <c r="Z1653" s="302"/>
      <c r="AA1653" s="302"/>
    </row>
    <row r="1654" spans="1:27" s="299" customFormat="1">
      <c r="A1654" s="460"/>
      <c r="B1654" s="169"/>
      <c r="C1654" s="19"/>
      <c r="D1654" s="260" t="s">
        <v>25833</v>
      </c>
      <c r="E1654" s="13"/>
      <c r="F1654" s="124">
        <v>3.35</v>
      </c>
      <c r="G1654" s="216" t="s">
        <v>25759</v>
      </c>
      <c r="H1654" s="124">
        <v>2</v>
      </c>
      <c r="I1654" s="217" t="s">
        <v>25759</v>
      </c>
      <c r="J1654" s="216"/>
      <c r="K1654" s="217" t="s">
        <v>25759</v>
      </c>
      <c r="L1654" s="216"/>
      <c r="M1654" s="217" t="s">
        <v>44</v>
      </c>
      <c r="N1654" s="443">
        <f t="shared" si="320"/>
        <v>6.7</v>
      </c>
      <c r="O1654" s="302"/>
      <c r="P1654" s="408"/>
      <c r="Q1654" s="409"/>
      <c r="R1654" s="89"/>
      <c r="S1654" s="302"/>
      <c r="T1654" s="302"/>
      <c r="U1654" s="302"/>
      <c r="V1654" s="302"/>
      <c r="W1654" s="302"/>
      <c r="X1654" s="302"/>
      <c r="Y1654" s="302"/>
      <c r="Z1654" s="302"/>
      <c r="AA1654" s="302"/>
    </row>
    <row r="1655" spans="1:27" s="299" customFormat="1">
      <c r="A1655" s="460"/>
      <c r="B1655" s="169"/>
      <c r="C1655" s="19"/>
      <c r="D1655" s="260"/>
      <c r="E1655" s="13"/>
      <c r="F1655" s="124">
        <v>4.62</v>
      </c>
      <c r="G1655" s="216" t="s">
        <v>25759</v>
      </c>
      <c r="H1655" s="233">
        <v>1</v>
      </c>
      <c r="I1655" s="217" t="s">
        <v>25759</v>
      </c>
      <c r="J1655" s="216"/>
      <c r="K1655" s="217" t="s">
        <v>25759</v>
      </c>
      <c r="L1655" s="216"/>
      <c r="M1655" s="217" t="s">
        <v>44</v>
      </c>
      <c r="N1655" s="443">
        <f t="shared" si="320"/>
        <v>4.62</v>
      </c>
      <c r="O1655" s="302"/>
      <c r="P1655" s="408"/>
      <c r="Q1655" s="409"/>
      <c r="R1655" s="89"/>
      <c r="S1655" s="302"/>
      <c r="T1655" s="302"/>
      <c r="U1655" s="302"/>
      <c r="V1655" s="302"/>
      <c r="W1655" s="302"/>
      <c r="X1655" s="302"/>
      <c r="Y1655" s="302"/>
      <c r="Z1655" s="302"/>
      <c r="AA1655" s="302"/>
    </row>
    <row r="1656" spans="1:27" s="299" customFormat="1">
      <c r="A1656" s="460"/>
      <c r="B1656" s="169"/>
      <c r="C1656" s="19"/>
      <c r="D1656" s="260" t="s">
        <v>25781</v>
      </c>
      <c r="E1656" s="13"/>
      <c r="F1656" s="124">
        <v>16.88</v>
      </c>
      <c r="G1656" s="216" t="s">
        <v>25759</v>
      </c>
      <c r="H1656" s="233">
        <v>2</v>
      </c>
      <c r="I1656" s="217" t="s">
        <v>25759</v>
      </c>
      <c r="J1656" s="216"/>
      <c r="K1656" s="217" t="s">
        <v>25759</v>
      </c>
      <c r="L1656" s="216"/>
      <c r="M1656" s="217" t="s">
        <v>44</v>
      </c>
      <c r="N1656" s="443">
        <f t="shared" si="320"/>
        <v>33.76</v>
      </c>
      <c r="O1656" s="302"/>
      <c r="P1656" s="408"/>
      <c r="Q1656" s="409"/>
      <c r="R1656" s="89"/>
      <c r="S1656" s="302"/>
      <c r="T1656" s="302"/>
      <c r="U1656" s="302"/>
      <c r="V1656" s="302"/>
      <c r="W1656" s="302"/>
      <c r="X1656" s="302"/>
      <c r="Y1656" s="302"/>
      <c r="Z1656" s="302"/>
      <c r="AA1656" s="302"/>
    </row>
    <row r="1657" spans="1:27" s="299" customFormat="1">
      <c r="A1657" s="460"/>
      <c r="B1657" s="169"/>
      <c r="C1657" s="19"/>
      <c r="D1657" s="260"/>
      <c r="E1657" s="13"/>
      <c r="F1657" s="124">
        <v>4.62</v>
      </c>
      <c r="G1657" s="216" t="s">
        <v>25759</v>
      </c>
      <c r="H1657" s="233">
        <v>1.6</v>
      </c>
      <c r="I1657" s="217" t="s">
        <v>25759</v>
      </c>
      <c r="J1657" s="216"/>
      <c r="K1657" s="217" t="s">
        <v>25759</v>
      </c>
      <c r="L1657" s="216"/>
      <c r="M1657" s="217" t="s">
        <v>44</v>
      </c>
      <c r="N1657" s="443">
        <f t="shared" si="320"/>
        <v>7.39</v>
      </c>
      <c r="O1657" s="302"/>
      <c r="P1657" s="408"/>
      <c r="Q1657" s="409"/>
      <c r="R1657" s="89"/>
      <c r="S1657" s="302"/>
      <c r="T1657" s="302"/>
      <c r="U1657" s="302"/>
      <c r="V1657" s="302"/>
      <c r="W1657" s="302"/>
      <c r="X1657" s="302"/>
      <c r="Y1657" s="302"/>
      <c r="Z1657" s="302"/>
      <c r="AA1657" s="302"/>
    </row>
    <row r="1658" spans="1:27" s="299" customFormat="1">
      <c r="A1658" s="460"/>
      <c r="B1658" s="169"/>
      <c r="C1658" s="19"/>
      <c r="D1658" s="260" t="s">
        <v>25917</v>
      </c>
      <c r="E1658" s="13"/>
      <c r="F1658" s="124">
        <v>3.32</v>
      </c>
      <c r="G1658" s="216" t="s">
        <v>25759</v>
      </c>
      <c r="H1658" s="233">
        <v>1.66</v>
      </c>
      <c r="I1658" s="217" t="s">
        <v>25759</v>
      </c>
      <c r="J1658" s="216"/>
      <c r="K1658" s="217" t="s">
        <v>25759</v>
      </c>
      <c r="L1658" s="216"/>
      <c r="M1658" s="217" t="s">
        <v>44</v>
      </c>
      <c r="N1658" s="443">
        <f t="shared" si="320"/>
        <v>5.51</v>
      </c>
      <c r="O1658" s="302"/>
      <c r="P1658" s="408"/>
      <c r="Q1658" s="409"/>
      <c r="R1658" s="89"/>
      <c r="S1658" s="302"/>
      <c r="T1658" s="302"/>
      <c r="U1658" s="302"/>
      <c r="V1658" s="302"/>
      <c r="W1658" s="302"/>
      <c r="X1658" s="302"/>
      <c r="Y1658" s="302"/>
      <c r="Z1658" s="302"/>
      <c r="AA1658" s="302"/>
    </row>
    <row r="1659" spans="1:27" s="299" customFormat="1">
      <c r="A1659" s="460"/>
      <c r="B1659" s="169"/>
      <c r="C1659" s="19"/>
      <c r="D1659" s="260" t="s">
        <v>25918</v>
      </c>
      <c r="E1659" s="13"/>
      <c r="F1659" s="124">
        <v>5.12</v>
      </c>
      <c r="G1659" s="216" t="s">
        <v>25759</v>
      </c>
      <c r="H1659" s="233">
        <v>1.66</v>
      </c>
      <c r="I1659" s="217" t="s">
        <v>25759</v>
      </c>
      <c r="J1659" s="216"/>
      <c r="K1659" s="217" t="s">
        <v>25759</v>
      </c>
      <c r="L1659" s="216"/>
      <c r="M1659" s="217" t="s">
        <v>44</v>
      </c>
      <c r="N1659" s="443">
        <f t="shared" si="320"/>
        <v>8.49</v>
      </c>
      <c r="O1659" s="302"/>
      <c r="P1659" s="408"/>
      <c r="Q1659" s="409"/>
      <c r="R1659" s="89"/>
      <c r="S1659" s="302"/>
      <c r="T1659" s="302"/>
      <c r="U1659" s="302"/>
      <c r="V1659" s="302"/>
      <c r="W1659" s="302"/>
      <c r="X1659" s="302"/>
      <c r="Y1659" s="302"/>
      <c r="Z1659" s="302"/>
      <c r="AA1659" s="302"/>
    </row>
    <row r="1660" spans="1:27">
      <c r="A1660" s="460"/>
      <c r="B1660" s="169"/>
      <c r="C1660" s="19"/>
      <c r="D1660" s="218" t="str">
        <f>"Total item "&amp;A1636</f>
        <v>Total item 9.3.1</v>
      </c>
      <c r="E1660" s="13"/>
      <c r="F1660" s="124"/>
      <c r="G1660" s="216"/>
      <c r="H1660" s="231"/>
      <c r="I1660" s="213"/>
      <c r="J1660" s="231"/>
      <c r="K1660" s="213"/>
      <c r="L1660" s="212" t="s">
        <v>23</v>
      </c>
      <c r="M1660" s="213" t="s">
        <v>44</v>
      </c>
      <c r="N1660" s="444">
        <f>+SUM(N1637:N1659)</f>
        <v>313.31</v>
      </c>
    </row>
    <row r="1661" spans="1:27">
      <c r="A1661" s="459" t="s">
        <v>18322</v>
      </c>
      <c r="B1661" s="27"/>
      <c r="C1661" s="26"/>
      <c r="D1661" s="34" t="s">
        <v>18323</v>
      </c>
      <c r="E1661" s="27"/>
      <c r="F1661" s="234"/>
      <c r="G1661" s="234"/>
      <c r="H1661" s="235"/>
      <c r="I1661" s="234"/>
      <c r="J1661" s="234"/>
      <c r="K1661" s="234"/>
      <c r="L1661" s="234"/>
      <c r="M1661" s="234"/>
      <c r="N1661" s="458"/>
    </row>
    <row r="1662" spans="1:27">
      <c r="A1662" s="438" t="s">
        <v>18321</v>
      </c>
      <c r="B1662" s="165"/>
      <c r="C1662" s="164"/>
      <c r="D1662" s="167" t="s">
        <v>18324</v>
      </c>
      <c r="E1662" s="130"/>
      <c r="F1662" s="228"/>
      <c r="G1662" s="236"/>
      <c r="H1662" s="230"/>
      <c r="I1662" s="228"/>
      <c r="J1662" s="228"/>
      <c r="K1662" s="228"/>
      <c r="L1662" s="228"/>
      <c r="M1662" s="228"/>
      <c r="N1662" s="439"/>
    </row>
    <row r="1663" spans="1:27" ht="22.5">
      <c r="A1663" s="460" t="s">
        <v>18359</v>
      </c>
      <c r="B1663" s="169" t="s">
        <v>25914</v>
      </c>
      <c r="C1663" s="170" t="s">
        <v>26090</v>
      </c>
      <c r="D1663" s="35" t="s">
        <v>26091</v>
      </c>
      <c r="E1663" s="19" t="s">
        <v>381</v>
      </c>
      <c r="F1663" s="28"/>
      <c r="G1663" s="33"/>
      <c r="H1663" s="28"/>
      <c r="I1663" s="28"/>
      <c r="J1663" s="28"/>
      <c r="K1663" s="28"/>
      <c r="L1663" s="28"/>
      <c r="M1663" s="28"/>
      <c r="N1663" s="447"/>
      <c r="O1663" s="303">
        <f>+N1686</f>
        <v>58</v>
      </c>
      <c r="P1663" s="328">
        <v>256.29000000000002</v>
      </c>
      <c r="Q1663" s="329">
        <v>256.29000000000002</v>
      </c>
      <c r="S1663" s="410">
        <f>TRUNC(P1663*$S$10,2)</f>
        <v>329.28</v>
      </c>
      <c r="T1663" s="410">
        <f>TRUNC(Q1663*$T$10,2)</f>
        <v>313.57</v>
      </c>
      <c r="V1663" s="410">
        <f>TRUNC(O1663*S1663,2)</f>
        <v>19098.240000000002</v>
      </c>
      <c r="W1663" s="410">
        <f>TRUNC(O1663*T1663,2)</f>
        <v>18187.060000000001</v>
      </c>
    </row>
    <row r="1664" spans="1:27">
      <c r="A1664" s="460"/>
      <c r="B1664" s="169"/>
      <c r="C1664" s="19"/>
      <c r="D1664" s="292" t="s">
        <v>25842</v>
      </c>
      <c r="E1664" s="13"/>
      <c r="F1664" s="33"/>
      <c r="G1664" s="216" t="s">
        <v>25759</v>
      </c>
      <c r="H1664" s="231"/>
      <c r="I1664" s="217" t="s">
        <v>25759</v>
      </c>
      <c r="J1664" s="216"/>
      <c r="K1664" s="217" t="s">
        <v>25759</v>
      </c>
      <c r="L1664" s="216">
        <v>2</v>
      </c>
      <c r="M1664" s="217" t="s">
        <v>44</v>
      </c>
      <c r="N1664" s="443">
        <f t="shared" ref="N1664:N1665" si="321">TRUNC((PRODUCT(F1664:L1664)),2)</f>
        <v>2</v>
      </c>
    </row>
    <row r="1665" spans="1:27">
      <c r="A1665" s="460"/>
      <c r="B1665" s="169"/>
      <c r="C1665" s="19"/>
      <c r="D1665" s="292" t="s">
        <v>25769</v>
      </c>
      <c r="E1665" s="13"/>
      <c r="F1665" s="28"/>
      <c r="G1665" s="216" t="s">
        <v>25759</v>
      </c>
      <c r="H1665" s="231"/>
      <c r="I1665" s="217" t="s">
        <v>25759</v>
      </c>
      <c r="J1665" s="216"/>
      <c r="K1665" s="217" t="s">
        <v>25759</v>
      </c>
      <c r="L1665" s="216">
        <v>2</v>
      </c>
      <c r="M1665" s="217" t="s">
        <v>44</v>
      </c>
      <c r="N1665" s="443">
        <f t="shared" si="321"/>
        <v>2</v>
      </c>
    </row>
    <row r="1666" spans="1:27" s="301" customFormat="1">
      <c r="A1666" s="460"/>
      <c r="B1666" s="169"/>
      <c r="C1666" s="19"/>
      <c r="D1666" s="292" t="s">
        <v>25858</v>
      </c>
      <c r="E1666" s="13"/>
      <c r="F1666" s="28"/>
      <c r="G1666" s="216" t="s">
        <v>25759</v>
      </c>
      <c r="H1666" s="231"/>
      <c r="I1666" s="217" t="s">
        <v>25759</v>
      </c>
      <c r="J1666" s="216"/>
      <c r="K1666" s="217" t="s">
        <v>25759</v>
      </c>
      <c r="L1666" s="216">
        <v>1</v>
      </c>
      <c r="M1666" s="217" t="s">
        <v>44</v>
      </c>
      <c r="N1666" s="443">
        <f t="shared" ref="N1666:N1676" si="322">TRUNC((PRODUCT(F1666:L1666)),2)</f>
        <v>1</v>
      </c>
      <c r="O1666" s="302"/>
      <c r="P1666" s="408"/>
      <c r="Q1666" s="409"/>
      <c r="R1666" s="89"/>
      <c r="S1666" s="302"/>
      <c r="T1666" s="302"/>
      <c r="U1666" s="302"/>
      <c r="V1666" s="302"/>
      <c r="W1666" s="302"/>
      <c r="X1666" s="302"/>
      <c r="Y1666" s="302"/>
      <c r="Z1666" s="302"/>
      <c r="AA1666" s="302"/>
    </row>
    <row r="1667" spans="1:27" s="301" customFormat="1">
      <c r="A1667" s="460"/>
      <c r="B1667" s="169"/>
      <c r="C1667" s="19"/>
      <c r="D1667" s="292" t="s">
        <v>25855</v>
      </c>
      <c r="E1667" s="13"/>
      <c r="F1667" s="28"/>
      <c r="G1667" s="216" t="s">
        <v>25759</v>
      </c>
      <c r="H1667" s="231"/>
      <c r="I1667" s="217" t="s">
        <v>25759</v>
      </c>
      <c r="J1667" s="216"/>
      <c r="K1667" s="217" t="s">
        <v>25759</v>
      </c>
      <c r="L1667" s="216">
        <v>1</v>
      </c>
      <c r="M1667" s="217" t="s">
        <v>44</v>
      </c>
      <c r="N1667" s="443">
        <f t="shared" si="322"/>
        <v>1</v>
      </c>
      <c r="O1667" s="302"/>
      <c r="P1667" s="408"/>
      <c r="Q1667" s="409"/>
      <c r="R1667" s="89"/>
      <c r="S1667" s="302"/>
      <c r="T1667" s="302"/>
      <c r="U1667" s="302"/>
      <c r="V1667" s="302"/>
      <c r="W1667" s="302"/>
      <c r="X1667" s="302"/>
      <c r="Y1667" s="302"/>
      <c r="Z1667" s="302"/>
      <c r="AA1667" s="302"/>
    </row>
    <row r="1668" spans="1:27" s="301" customFormat="1">
      <c r="A1668" s="460"/>
      <c r="B1668" s="169"/>
      <c r="C1668" s="19"/>
      <c r="D1668" s="292" t="s">
        <v>25870</v>
      </c>
      <c r="E1668" s="13"/>
      <c r="F1668" s="28"/>
      <c r="G1668" s="216" t="s">
        <v>25759</v>
      </c>
      <c r="H1668" s="231"/>
      <c r="I1668" s="217" t="s">
        <v>25759</v>
      </c>
      <c r="J1668" s="216"/>
      <c r="K1668" s="217" t="s">
        <v>25759</v>
      </c>
      <c r="L1668" s="216">
        <v>1</v>
      </c>
      <c r="M1668" s="217" t="s">
        <v>44</v>
      </c>
      <c r="N1668" s="443">
        <f t="shared" si="322"/>
        <v>1</v>
      </c>
      <c r="O1668" s="302"/>
      <c r="P1668" s="408"/>
      <c r="Q1668" s="409"/>
      <c r="R1668" s="89"/>
      <c r="S1668" s="302"/>
      <c r="T1668" s="302"/>
      <c r="U1668" s="302"/>
      <c r="V1668" s="302"/>
      <c r="W1668" s="302"/>
      <c r="X1668" s="302"/>
      <c r="Y1668" s="302"/>
      <c r="Z1668" s="302"/>
      <c r="AA1668" s="302"/>
    </row>
    <row r="1669" spans="1:27" s="301" customFormat="1">
      <c r="A1669" s="460"/>
      <c r="B1669" s="169"/>
      <c r="C1669" s="19"/>
      <c r="D1669" s="292" t="s">
        <v>25869</v>
      </c>
      <c r="E1669" s="13"/>
      <c r="F1669" s="28"/>
      <c r="G1669" s="216" t="s">
        <v>25759</v>
      </c>
      <c r="H1669" s="231"/>
      <c r="I1669" s="217" t="s">
        <v>25759</v>
      </c>
      <c r="J1669" s="216"/>
      <c r="K1669" s="217" t="s">
        <v>25759</v>
      </c>
      <c r="L1669" s="216">
        <v>1</v>
      </c>
      <c r="M1669" s="217" t="s">
        <v>44</v>
      </c>
      <c r="N1669" s="443">
        <f t="shared" si="322"/>
        <v>1</v>
      </c>
      <c r="O1669" s="302"/>
      <c r="P1669" s="408"/>
      <c r="Q1669" s="409"/>
      <c r="R1669" s="89"/>
      <c r="S1669" s="302"/>
      <c r="T1669" s="302"/>
      <c r="U1669" s="302"/>
      <c r="V1669" s="302"/>
      <c r="W1669" s="302"/>
      <c r="X1669" s="302"/>
      <c r="Y1669" s="302"/>
      <c r="Z1669" s="302"/>
      <c r="AA1669" s="302"/>
    </row>
    <row r="1670" spans="1:27" s="301" customFormat="1">
      <c r="A1670" s="460"/>
      <c r="B1670" s="169"/>
      <c r="C1670" s="19"/>
      <c r="D1670" s="292" t="s">
        <v>25854</v>
      </c>
      <c r="E1670" s="13"/>
      <c r="F1670" s="28"/>
      <c r="G1670" s="216" t="s">
        <v>25759</v>
      </c>
      <c r="H1670" s="231"/>
      <c r="I1670" s="217" t="s">
        <v>25759</v>
      </c>
      <c r="J1670" s="216"/>
      <c r="K1670" s="217" t="s">
        <v>25759</v>
      </c>
      <c r="L1670" s="216">
        <v>5</v>
      </c>
      <c r="M1670" s="217" t="s">
        <v>44</v>
      </c>
      <c r="N1670" s="443">
        <f t="shared" si="322"/>
        <v>5</v>
      </c>
      <c r="O1670" s="302"/>
      <c r="P1670" s="408"/>
      <c r="Q1670" s="409"/>
      <c r="R1670" s="89"/>
      <c r="S1670" s="302"/>
      <c r="T1670" s="302"/>
      <c r="U1670" s="302"/>
      <c r="V1670" s="302"/>
      <c r="W1670" s="302"/>
      <c r="X1670" s="302"/>
      <c r="Y1670" s="302"/>
      <c r="Z1670" s="302"/>
      <c r="AA1670" s="302"/>
    </row>
    <row r="1671" spans="1:27" s="301" customFormat="1">
      <c r="A1671" s="460"/>
      <c r="B1671" s="169"/>
      <c r="C1671" s="19"/>
      <c r="D1671" s="292" t="s">
        <v>25776</v>
      </c>
      <c r="E1671" s="13"/>
      <c r="F1671" s="28"/>
      <c r="G1671" s="216" t="s">
        <v>25759</v>
      </c>
      <c r="H1671" s="231"/>
      <c r="I1671" s="217" t="s">
        <v>25759</v>
      </c>
      <c r="J1671" s="216"/>
      <c r="K1671" s="217" t="s">
        <v>25759</v>
      </c>
      <c r="L1671" s="216">
        <v>2</v>
      </c>
      <c r="M1671" s="217" t="s">
        <v>44</v>
      </c>
      <c r="N1671" s="443">
        <f t="shared" si="322"/>
        <v>2</v>
      </c>
      <c r="O1671" s="302"/>
      <c r="P1671" s="408"/>
      <c r="Q1671" s="409"/>
      <c r="R1671" s="89"/>
      <c r="S1671" s="302"/>
      <c r="T1671" s="302"/>
      <c r="U1671" s="302"/>
      <c r="V1671" s="302"/>
      <c r="W1671" s="302"/>
      <c r="X1671" s="302"/>
      <c r="Y1671" s="302"/>
      <c r="Z1671" s="302"/>
      <c r="AA1671" s="302"/>
    </row>
    <row r="1672" spans="1:27" s="301" customFormat="1">
      <c r="A1672" s="460"/>
      <c r="B1672" s="169"/>
      <c r="C1672" s="19"/>
      <c r="D1672" s="292" t="s">
        <v>25836</v>
      </c>
      <c r="E1672" s="13"/>
      <c r="F1672" s="28"/>
      <c r="G1672" s="216" t="s">
        <v>25759</v>
      </c>
      <c r="H1672" s="231"/>
      <c r="I1672" s="217" t="s">
        <v>25759</v>
      </c>
      <c r="J1672" s="216"/>
      <c r="K1672" s="217" t="s">
        <v>25759</v>
      </c>
      <c r="L1672" s="216">
        <v>1</v>
      </c>
      <c r="M1672" s="217" t="s">
        <v>44</v>
      </c>
      <c r="N1672" s="443">
        <f t="shared" si="322"/>
        <v>1</v>
      </c>
      <c r="O1672" s="302"/>
      <c r="P1672" s="408"/>
      <c r="Q1672" s="409"/>
      <c r="R1672" s="89"/>
      <c r="S1672" s="302"/>
      <c r="T1672" s="302"/>
      <c r="U1672" s="302"/>
      <c r="V1672" s="302"/>
      <c r="W1672" s="302"/>
      <c r="X1672" s="302"/>
      <c r="Y1672" s="302"/>
      <c r="Z1672" s="302"/>
      <c r="AA1672" s="302"/>
    </row>
    <row r="1673" spans="1:27" s="301" customFormat="1">
      <c r="A1673" s="460"/>
      <c r="B1673" s="169"/>
      <c r="C1673" s="19"/>
      <c r="D1673" s="292" t="s">
        <v>25857</v>
      </c>
      <c r="E1673" s="13"/>
      <c r="F1673" s="28"/>
      <c r="G1673" s="216" t="s">
        <v>25759</v>
      </c>
      <c r="H1673" s="231"/>
      <c r="I1673" s="217" t="s">
        <v>25759</v>
      </c>
      <c r="J1673" s="216"/>
      <c r="K1673" s="217" t="s">
        <v>25759</v>
      </c>
      <c r="L1673" s="216">
        <v>6</v>
      </c>
      <c r="M1673" s="217" t="s">
        <v>44</v>
      </c>
      <c r="N1673" s="443">
        <f t="shared" si="322"/>
        <v>6</v>
      </c>
      <c r="O1673" s="302"/>
      <c r="P1673" s="408"/>
      <c r="Q1673" s="409"/>
      <c r="R1673" s="89"/>
      <c r="S1673" s="302"/>
      <c r="T1673" s="302"/>
      <c r="U1673" s="302"/>
      <c r="V1673" s="302"/>
      <c r="W1673" s="302"/>
      <c r="X1673" s="302"/>
      <c r="Y1673" s="302"/>
      <c r="Z1673" s="302"/>
      <c r="AA1673" s="302"/>
    </row>
    <row r="1674" spans="1:27" s="301" customFormat="1">
      <c r="A1674" s="460"/>
      <c r="B1674" s="169"/>
      <c r="C1674" s="19"/>
      <c r="D1674" s="292" t="s">
        <v>25859</v>
      </c>
      <c r="E1674" s="13"/>
      <c r="F1674" s="28"/>
      <c r="G1674" s="216" t="s">
        <v>25759</v>
      </c>
      <c r="H1674" s="231"/>
      <c r="I1674" s="217" t="s">
        <v>25759</v>
      </c>
      <c r="J1674" s="216"/>
      <c r="K1674" s="217" t="s">
        <v>25759</v>
      </c>
      <c r="L1674" s="216">
        <v>6</v>
      </c>
      <c r="M1674" s="217" t="s">
        <v>44</v>
      </c>
      <c r="N1674" s="443">
        <f t="shared" si="322"/>
        <v>6</v>
      </c>
      <c r="O1674" s="302"/>
      <c r="P1674" s="408"/>
      <c r="Q1674" s="409"/>
      <c r="R1674" s="89"/>
      <c r="S1674" s="302"/>
      <c r="T1674" s="302"/>
      <c r="U1674" s="302"/>
      <c r="V1674" s="302"/>
      <c r="W1674" s="302"/>
      <c r="X1674" s="302"/>
      <c r="Y1674" s="302"/>
      <c r="Z1674" s="302"/>
      <c r="AA1674" s="302"/>
    </row>
    <row r="1675" spans="1:27" s="301" customFormat="1">
      <c r="A1675" s="460"/>
      <c r="B1675" s="169"/>
      <c r="C1675" s="19"/>
      <c r="D1675" s="292" t="s">
        <v>25860</v>
      </c>
      <c r="E1675" s="13"/>
      <c r="F1675" s="28"/>
      <c r="G1675" s="216" t="s">
        <v>25759</v>
      </c>
      <c r="H1675" s="231"/>
      <c r="I1675" s="217" t="s">
        <v>25759</v>
      </c>
      <c r="J1675" s="216"/>
      <c r="K1675" s="217" t="s">
        <v>25759</v>
      </c>
      <c r="L1675" s="216">
        <v>6</v>
      </c>
      <c r="M1675" s="217" t="s">
        <v>44</v>
      </c>
      <c r="N1675" s="443">
        <f t="shared" si="322"/>
        <v>6</v>
      </c>
      <c r="O1675" s="302"/>
      <c r="P1675" s="408"/>
      <c r="Q1675" s="409"/>
      <c r="R1675" s="89"/>
      <c r="S1675" s="302"/>
      <c r="T1675" s="302"/>
      <c r="U1675" s="302"/>
      <c r="V1675" s="302"/>
      <c r="W1675" s="302"/>
      <c r="X1675" s="302"/>
      <c r="Y1675" s="302"/>
      <c r="Z1675" s="302"/>
      <c r="AA1675" s="302"/>
    </row>
    <row r="1676" spans="1:27" s="301" customFormat="1">
      <c r="A1676" s="460"/>
      <c r="B1676" s="169"/>
      <c r="C1676" s="19"/>
      <c r="D1676" s="292" t="s">
        <v>25843</v>
      </c>
      <c r="E1676" s="13"/>
      <c r="F1676" s="28"/>
      <c r="G1676" s="216" t="s">
        <v>25759</v>
      </c>
      <c r="H1676" s="231"/>
      <c r="I1676" s="217" t="s">
        <v>25759</v>
      </c>
      <c r="J1676" s="216"/>
      <c r="K1676" s="217" t="s">
        <v>25759</v>
      </c>
      <c r="L1676" s="216">
        <v>6</v>
      </c>
      <c r="M1676" s="217" t="s">
        <v>44</v>
      </c>
      <c r="N1676" s="443">
        <f t="shared" si="322"/>
        <v>6</v>
      </c>
      <c r="O1676" s="302"/>
      <c r="P1676" s="408"/>
      <c r="Q1676" s="409"/>
      <c r="R1676" s="89"/>
      <c r="S1676" s="302"/>
      <c r="T1676" s="302"/>
      <c r="U1676" s="302"/>
      <c r="V1676" s="302"/>
      <c r="W1676" s="302"/>
      <c r="X1676" s="302"/>
      <c r="Y1676" s="302"/>
      <c r="Z1676" s="302"/>
      <c r="AA1676" s="302"/>
    </row>
    <row r="1677" spans="1:27" s="301" customFormat="1">
      <c r="A1677" s="460"/>
      <c r="B1677" s="169"/>
      <c r="C1677" s="19"/>
      <c r="D1677" s="292" t="s">
        <v>25915</v>
      </c>
      <c r="E1677" s="13"/>
      <c r="F1677" s="28"/>
      <c r="G1677" s="216" t="s">
        <v>25759</v>
      </c>
      <c r="H1677" s="231"/>
      <c r="I1677" s="217" t="s">
        <v>25759</v>
      </c>
      <c r="J1677" s="216"/>
      <c r="K1677" s="217" t="s">
        <v>25759</v>
      </c>
      <c r="L1677" s="216">
        <v>2</v>
      </c>
      <c r="M1677" s="217" t="s">
        <v>44</v>
      </c>
      <c r="N1677" s="443">
        <f t="shared" ref="N1677:N1683" si="323">TRUNC((PRODUCT(F1677:L1677)),2)</f>
        <v>2</v>
      </c>
      <c r="O1677" s="302"/>
      <c r="P1677" s="408"/>
      <c r="Q1677" s="409"/>
      <c r="R1677" s="89"/>
      <c r="S1677" s="302"/>
      <c r="T1677" s="302"/>
      <c r="U1677" s="302"/>
      <c r="V1677" s="302"/>
      <c r="W1677" s="302"/>
      <c r="X1677" s="302"/>
      <c r="Y1677" s="302"/>
      <c r="Z1677" s="302"/>
      <c r="AA1677" s="302"/>
    </row>
    <row r="1678" spans="1:27" s="301" customFormat="1">
      <c r="A1678" s="460"/>
      <c r="B1678" s="169"/>
      <c r="C1678" s="19"/>
      <c r="D1678" s="292" t="s">
        <v>25838</v>
      </c>
      <c r="E1678" s="13"/>
      <c r="F1678" s="28"/>
      <c r="G1678" s="216" t="s">
        <v>25759</v>
      </c>
      <c r="H1678" s="231"/>
      <c r="I1678" s="217" t="s">
        <v>25759</v>
      </c>
      <c r="J1678" s="216"/>
      <c r="K1678" s="217" t="s">
        <v>25759</v>
      </c>
      <c r="L1678" s="216">
        <v>1</v>
      </c>
      <c r="M1678" s="217" t="s">
        <v>44</v>
      </c>
      <c r="N1678" s="443">
        <f t="shared" si="323"/>
        <v>1</v>
      </c>
      <c r="O1678" s="302"/>
      <c r="P1678" s="408"/>
      <c r="Q1678" s="409"/>
      <c r="R1678" s="89"/>
      <c r="S1678" s="302"/>
      <c r="T1678" s="302"/>
      <c r="U1678" s="302"/>
      <c r="V1678" s="302"/>
      <c r="W1678" s="302"/>
      <c r="X1678" s="302"/>
      <c r="Y1678" s="302"/>
      <c r="Z1678" s="302"/>
      <c r="AA1678" s="302"/>
    </row>
    <row r="1679" spans="1:27" s="301" customFormat="1">
      <c r="A1679" s="460"/>
      <c r="B1679" s="169"/>
      <c r="C1679" s="19"/>
      <c r="D1679" s="292" t="s">
        <v>25765</v>
      </c>
      <c r="E1679" s="13"/>
      <c r="F1679" s="28"/>
      <c r="G1679" s="216" t="s">
        <v>25759</v>
      </c>
      <c r="H1679" s="231"/>
      <c r="I1679" s="217" t="s">
        <v>25759</v>
      </c>
      <c r="J1679" s="216"/>
      <c r="K1679" s="217" t="s">
        <v>25759</v>
      </c>
      <c r="L1679" s="216">
        <v>3</v>
      </c>
      <c r="M1679" s="217" t="s">
        <v>44</v>
      </c>
      <c r="N1679" s="443">
        <f t="shared" si="323"/>
        <v>3</v>
      </c>
      <c r="O1679" s="302"/>
      <c r="P1679" s="408"/>
      <c r="Q1679" s="409"/>
      <c r="R1679" s="89"/>
      <c r="S1679" s="302"/>
      <c r="T1679" s="302"/>
      <c r="U1679" s="302"/>
      <c r="V1679" s="302"/>
      <c r="W1679" s="302"/>
      <c r="X1679" s="302"/>
      <c r="Y1679" s="302"/>
      <c r="Z1679" s="302"/>
      <c r="AA1679" s="302"/>
    </row>
    <row r="1680" spans="1:27" s="301" customFormat="1">
      <c r="A1680" s="460"/>
      <c r="B1680" s="169"/>
      <c r="C1680" s="19"/>
      <c r="D1680" s="292" t="s">
        <v>26140</v>
      </c>
      <c r="E1680" s="13"/>
      <c r="F1680" s="28"/>
      <c r="G1680" s="216" t="s">
        <v>25759</v>
      </c>
      <c r="H1680" s="231"/>
      <c r="I1680" s="217" t="s">
        <v>25759</v>
      </c>
      <c r="J1680" s="216"/>
      <c r="K1680" s="217" t="s">
        <v>25759</v>
      </c>
      <c r="L1680" s="216">
        <v>6</v>
      </c>
      <c r="M1680" s="217" t="s">
        <v>44</v>
      </c>
      <c r="N1680" s="443">
        <f t="shared" si="323"/>
        <v>6</v>
      </c>
      <c r="O1680" s="302"/>
      <c r="P1680" s="408"/>
      <c r="Q1680" s="409"/>
      <c r="R1680" s="89"/>
      <c r="S1680" s="302"/>
      <c r="T1680" s="302"/>
      <c r="U1680" s="302"/>
      <c r="V1680" s="302"/>
      <c r="W1680" s="302"/>
      <c r="X1680" s="302"/>
      <c r="Y1680" s="302"/>
      <c r="Z1680" s="302"/>
      <c r="AA1680" s="302"/>
    </row>
    <row r="1681" spans="1:27" s="301" customFormat="1">
      <c r="A1681" s="460"/>
      <c r="B1681" s="169"/>
      <c r="C1681" s="19"/>
      <c r="D1681" s="292" t="s">
        <v>25917</v>
      </c>
      <c r="E1681" s="13"/>
      <c r="F1681" s="28"/>
      <c r="G1681" s="216" t="s">
        <v>25759</v>
      </c>
      <c r="H1681" s="231"/>
      <c r="I1681" s="217" t="s">
        <v>25759</v>
      </c>
      <c r="J1681" s="216"/>
      <c r="K1681" s="217" t="s">
        <v>25759</v>
      </c>
      <c r="L1681" s="216">
        <v>1</v>
      </c>
      <c r="M1681" s="217" t="s">
        <v>44</v>
      </c>
      <c r="N1681" s="443">
        <f t="shared" si="323"/>
        <v>1</v>
      </c>
      <c r="O1681" s="302"/>
      <c r="P1681" s="408"/>
      <c r="Q1681" s="409"/>
      <c r="R1681" s="89"/>
      <c r="S1681" s="302"/>
      <c r="T1681" s="302"/>
      <c r="U1681" s="302"/>
      <c r="V1681" s="302"/>
      <c r="W1681" s="302"/>
      <c r="X1681" s="302"/>
      <c r="Y1681" s="302"/>
      <c r="Z1681" s="302"/>
      <c r="AA1681" s="302"/>
    </row>
    <row r="1682" spans="1:27" s="301" customFormat="1">
      <c r="A1682" s="460"/>
      <c r="B1682" s="169"/>
      <c r="C1682" s="19"/>
      <c r="D1682" s="292" t="s">
        <v>25918</v>
      </c>
      <c r="E1682" s="13"/>
      <c r="F1682" s="28"/>
      <c r="G1682" s="216" t="s">
        <v>25759</v>
      </c>
      <c r="H1682" s="231"/>
      <c r="I1682" s="217" t="s">
        <v>25759</v>
      </c>
      <c r="J1682" s="216"/>
      <c r="K1682" s="217" t="s">
        <v>25759</v>
      </c>
      <c r="L1682" s="216">
        <v>1</v>
      </c>
      <c r="M1682" s="217" t="s">
        <v>44</v>
      </c>
      <c r="N1682" s="443">
        <f t="shared" si="323"/>
        <v>1</v>
      </c>
      <c r="O1682" s="302"/>
      <c r="P1682" s="408"/>
      <c r="Q1682" s="409"/>
      <c r="R1682" s="89"/>
      <c r="S1682" s="302"/>
      <c r="T1682" s="302"/>
      <c r="U1682" s="302"/>
      <c r="V1682" s="302"/>
      <c r="W1682" s="302"/>
      <c r="X1682" s="302"/>
      <c r="Y1682" s="302"/>
      <c r="Z1682" s="302"/>
      <c r="AA1682" s="302"/>
    </row>
    <row r="1683" spans="1:27" s="301" customFormat="1">
      <c r="A1683" s="460"/>
      <c r="B1683" s="169"/>
      <c r="C1683" s="19"/>
      <c r="D1683" s="292" t="s">
        <v>26139</v>
      </c>
      <c r="E1683" s="13"/>
      <c r="F1683" s="28"/>
      <c r="G1683" s="216" t="s">
        <v>25759</v>
      </c>
      <c r="H1683" s="231"/>
      <c r="I1683" s="217" t="s">
        <v>25759</v>
      </c>
      <c r="J1683" s="216"/>
      <c r="K1683" s="217" t="s">
        <v>25759</v>
      </c>
      <c r="L1683" s="216">
        <v>1</v>
      </c>
      <c r="M1683" s="217" t="s">
        <v>44</v>
      </c>
      <c r="N1683" s="443">
        <f t="shared" si="323"/>
        <v>1</v>
      </c>
      <c r="O1683" s="302"/>
      <c r="P1683" s="408"/>
      <c r="Q1683" s="409"/>
      <c r="R1683" s="89"/>
      <c r="S1683" s="302"/>
      <c r="T1683" s="302"/>
      <c r="U1683" s="302"/>
      <c r="V1683" s="302"/>
      <c r="W1683" s="302"/>
      <c r="X1683" s="302"/>
      <c r="Y1683" s="302"/>
      <c r="Z1683" s="302"/>
      <c r="AA1683" s="302"/>
    </row>
    <row r="1684" spans="1:27" s="301" customFormat="1">
      <c r="A1684" s="460"/>
      <c r="B1684" s="169"/>
      <c r="C1684" s="19"/>
      <c r="D1684" s="292" t="s">
        <v>26119</v>
      </c>
      <c r="E1684" s="13"/>
      <c r="F1684" s="28"/>
      <c r="G1684" s="216" t="s">
        <v>25759</v>
      </c>
      <c r="H1684" s="231"/>
      <c r="I1684" s="217" t="s">
        <v>25759</v>
      </c>
      <c r="J1684" s="216"/>
      <c r="K1684" s="217" t="s">
        <v>25759</v>
      </c>
      <c r="L1684" s="216">
        <v>2</v>
      </c>
      <c r="M1684" s="217" t="s">
        <v>44</v>
      </c>
      <c r="N1684" s="443">
        <f t="shared" ref="N1684:N1685" si="324">TRUNC((PRODUCT(F1684:L1684)),2)</f>
        <v>2</v>
      </c>
      <c r="O1684" s="302"/>
      <c r="P1684" s="408"/>
      <c r="Q1684" s="409"/>
      <c r="R1684" s="89"/>
      <c r="S1684" s="302"/>
      <c r="T1684" s="302"/>
      <c r="U1684" s="302"/>
      <c r="V1684" s="302"/>
      <c r="W1684" s="302"/>
      <c r="X1684" s="302"/>
      <c r="Y1684" s="302"/>
      <c r="Z1684" s="302"/>
      <c r="AA1684" s="302"/>
    </row>
    <row r="1685" spans="1:27" s="301" customFormat="1">
      <c r="A1685" s="460"/>
      <c r="B1685" s="169"/>
      <c r="C1685" s="19"/>
      <c r="D1685" s="292" t="s">
        <v>26120</v>
      </c>
      <c r="E1685" s="13"/>
      <c r="F1685" s="28"/>
      <c r="G1685" s="216" t="s">
        <v>25759</v>
      </c>
      <c r="H1685" s="231"/>
      <c r="I1685" s="217" t="s">
        <v>25759</v>
      </c>
      <c r="J1685" s="216"/>
      <c r="K1685" s="217" t="s">
        <v>25759</v>
      </c>
      <c r="L1685" s="216">
        <v>1</v>
      </c>
      <c r="M1685" s="217" t="s">
        <v>44</v>
      </c>
      <c r="N1685" s="443">
        <f t="shared" si="324"/>
        <v>1</v>
      </c>
      <c r="O1685" s="302"/>
      <c r="P1685" s="408"/>
      <c r="Q1685" s="409"/>
      <c r="R1685" s="89"/>
      <c r="S1685" s="302"/>
      <c r="T1685" s="302"/>
      <c r="U1685" s="302"/>
      <c r="V1685" s="302"/>
      <c r="W1685" s="302"/>
      <c r="X1685" s="302"/>
      <c r="Y1685" s="302"/>
      <c r="Z1685" s="302"/>
      <c r="AA1685" s="302"/>
    </row>
    <row r="1686" spans="1:27">
      <c r="A1686" s="460"/>
      <c r="B1686" s="169"/>
      <c r="C1686" s="19"/>
      <c r="D1686" s="218" t="str">
        <f>"Total item "&amp;A1663</f>
        <v>Total item 10.1.1</v>
      </c>
      <c r="E1686" s="13"/>
      <c r="F1686" s="124"/>
      <c r="G1686" s="216"/>
      <c r="H1686" s="231"/>
      <c r="I1686" s="213"/>
      <c r="J1686" s="231"/>
      <c r="K1686" s="213"/>
      <c r="L1686" s="212" t="s">
        <v>23</v>
      </c>
      <c r="M1686" s="213" t="s">
        <v>44</v>
      </c>
      <c r="N1686" s="444">
        <f>+SUM(N1664:N1685)</f>
        <v>58</v>
      </c>
    </row>
    <row r="1687" spans="1:27" ht="22.5">
      <c r="A1687" s="460" t="s">
        <v>18361</v>
      </c>
      <c r="B1687" s="169" t="s">
        <v>18156</v>
      </c>
      <c r="C1687" s="170" t="str">
        <f>+COMPOSIÇÕES!C63</f>
        <v>008</v>
      </c>
      <c r="D1687" s="35" t="str">
        <f>+COMPOSIÇÕES!D63</f>
        <v>LUMINÁRIA LED SOBREPOR SLIM (60 CM) 18W/6500K - FORNECIMENTO E INSTALAÇÃO</v>
      </c>
      <c r="E1687" s="19" t="str">
        <f>+COMPOSIÇÕES!E63</f>
        <v>UN</v>
      </c>
      <c r="F1687" s="28"/>
      <c r="G1687" s="33"/>
      <c r="H1687" s="28"/>
      <c r="I1687" s="28"/>
      <c r="J1687" s="28"/>
      <c r="K1687" s="28"/>
      <c r="L1687" s="28"/>
      <c r="M1687" s="28"/>
      <c r="N1687" s="447"/>
      <c r="O1687" s="303">
        <f>+N1692</f>
        <v>5</v>
      </c>
      <c r="P1687" s="328">
        <f>+COMPOSIÇÕES!H63</f>
        <v>56.45</v>
      </c>
      <c r="Q1687" s="329">
        <f>+COMPOSIÇÕES!J63</f>
        <v>58.96</v>
      </c>
      <c r="S1687" s="410">
        <f>TRUNC(P1687*$S$10,2)</f>
        <v>72.52</v>
      </c>
      <c r="T1687" s="410">
        <f>TRUNC(Q1687*$T$10,2)</f>
        <v>72.13</v>
      </c>
      <c r="V1687" s="410">
        <f>TRUNC(O1687*S1687,2)</f>
        <v>362.6</v>
      </c>
      <c r="W1687" s="410">
        <f>TRUNC(O1687*T1687,2)</f>
        <v>360.65</v>
      </c>
    </row>
    <row r="1688" spans="1:27" s="301" customFormat="1">
      <c r="A1688" s="460"/>
      <c r="B1688" s="169"/>
      <c r="C1688" s="19"/>
      <c r="D1688" s="292" t="s">
        <v>25836</v>
      </c>
      <c r="E1688" s="13"/>
      <c r="F1688" s="28"/>
      <c r="G1688" s="216" t="s">
        <v>25759</v>
      </c>
      <c r="H1688" s="231"/>
      <c r="I1688" s="217" t="s">
        <v>25759</v>
      </c>
      <c r="J1688" s="216"/>
      <c r="K1688" s="217" t="s">
        <v>25759</v>
      </c>
      <c r="L1688" s="216">
        <v>1</v>
      </c>
      <c r="M1688" s="217" t="s">
        <v>44</v>
      </c>
      <c r="N1688" s="443">
        <f t="shared" ref="N1688:N1691" si="325">TRUNC((PRODUCT(F1688:L1688)),2)</f>
        <v>1</v>
      </c>
      <c r="O1688" s="302"/>
      <c r="P1688" s="408"/>
      <c r="Q1688" s="409"/>
      <c r="R1688" s="89"/>
      <c r="S1688" s="302"/>
      <c r="T1688" s="302"/>
      <c r="U1688" s="302"/>
      <c r="V1688" s="302"/>
      <c r="W1688" s="302"/>
      <c r="X1688" s="302"/>
      <c r="Y1688" s="302"/>
      <c r="Z1688" s="302"/>
      <c r="AA1688" s="302"/>
    </row>
    <row r="1689" spans="1:27" s="301" customFormat="1">
      <c r="A1689" s="460"/>
      <c r="B1689" s="169"/>
      <c r="C1689" s="19"/>
      <c r="D1689" s="292" t="s">
        <v>25915</v>
      </c>
      <c r="E1689" s="13"/>
      <c r="F1689" s="28"/>
      <c r="G1689" s="216" t="s">
        <v>25759</v>
      </c>
      <c r="H1689" s="231"/>
      <c r="I1689" s="217" t="s">
        <v>25759</v>
      </c>
      <c r="J1689" s="216"/>
      <c r="K1689" s="217" t="s">
        <v>25759</v>
      </c>
      <c r="L1689" s="216">
        <v>2</v>
      </c>
      <c r="M1689" s="217" t="s">
        <v>44</v>
      </c>
      <c r="N1689" s="443">
        <f t="shared" si="325"/>
        <v>2</v>
      </c>
      <c r="O1689" s="302"/>
      <c r="P1689" s="408"/>
      <c r="Q1689" s="409"/>
      <c r="R1689" s="89"/>
      <c r="S1689" s="302"/>
      <c r="T1689" s="302"/>
      <c r="U1689" s="302"/>
      <c r="V1689" s="302"/>
      <c r="W1689" s="302"/>
      <c r="X1689" s="302"/>
      <c r="Y1689" s="302"/>
      <c r="Z1689" s="302"/>
      <c r="AA1689" s="302"/>
    </row>
    <row r="1690" spans="1:27" s="301" customFormat="1">
      <c r="A1690" s="460"/>
      <c r="B1690" s="169"/>
      <c r="C1690" s="19"/>
      <c r="D1690" s="292" t="s">
        <v>25917</v>
      </c>
      <c r="E1690" s="13"/>
      <c r="F1690" s="28"/>
      <c r="G1690" s="216" t="s">
        <v>25759</v>
      </c>
      <c r="H1690" s="231"/>
      <c r="I1690" s="217" t="s">
        <v>25759</v>
      </c>
      <c r="J1690" s="216"/>
      <c r="K1690" s="217" t="s">
        <v>25759</v>
      </c>
      <c r="L1690" s="216">
        <v>1</v>
      </c>
      <c r="M1690" s="217" t="s">
        <v>44</v>
      </c>
      <c r="N1690" s="443">
        <f t="shared" si="325"/>
        <v>1</v>
      </c>
      <c r="O1690" s="302"/>
      <c r="P1690" s="408"/>
      <c r="Q1690" s="409"/>
      <c r="R1690" s="89"/>
      <c r="S1690" s="302"/>
      <c r="T1690" s="302"/>
      <c r="U1690" s="302"/>
      <c r="V1690" s="302"/>
      <c r="W1690" s="302"/>
      <c r="X1690" s="302"/>
      <c r="Y1690" s="302"/>
      <c r="Z1690" s="302"/>
      <c r="AA1690" s="302"/>
    </row>
    <row r="1691" spans="1:27" s="301" customFormat="1">
      <c r="A1691" s="460"/>
      <c r="B1691" s="169"/>
      <c r="C1691" s="19"/>
      <c r="D1691" s="292" t="s">
        <v>25918</v>
      </c>
      <c r="E1691" s="13"/>
      <c r="F1691" s="28"/>
      <c r="G1691" s="216" t="s">
        <v>25759</v>
      </c>
      <c r="H1691" s="231"/>
      <c r="I1691" s="217" t="s">
        <v>25759</v>
      </c>
      <c r="J1691" s="216"/>
      <c r="K1691" s="217" t="s">
        <v>25759</v>
      </c>
      <c r="L1691" s="216">
        <v>1</v>
      </c>
      <c r="M1691" s="217" t="s">
        <v>44</v>
      </c>
      <c r="N1691" s="443">
        <f t="shared" si="325"/>
        <v>1</v>
      </c>
      <c r="O1691" s="302"/>
      <c r="P1691" s="408"/>
      <c r="Q1691" s="409"/>
      <c r="R1691" s="89"/>
      <c r="S1691" s="302"/>
      <c r="T1691" s="302"/>
      <c r="U1691" s="302"/>
      <c r="V1691" s="302"/>
      <c r="W1691" s="302"/>
      <c r="X1691" s="302"/>
      <c r="Y1691" s="302"/>
      <c r="Z1691" s="302"/>
      <c r="AA1691" s="302"/>
    </row>
    <row r="1692" spans="1:27">
      <c r="A1692" s="460"/>
      <c r="B1692" s="169"/>
      <c r="C1692" s="19"/>
      <c r="D1692" s="218" t="str">
        <f>"Total item "&amp;A1687</f>
        <v>Total item 10.1.2</v>
      </c>
      <c r="E1692" s="13"/>
      <c r="F1692" s="124"/>
      <c r="G1692" s="216"/>
      <c r="H1692" s="231"/>
      <c r="I1692" s="213"/>
      <c r="J1692" s="231"/>
      <c r="K1692" s="213"/>
      <c r="L1692" s="212" t="s">
        <v>23</v>
      </c>
      <c r="M1692" s="213" t="s">
        <v>44</v>
      </c>
      <c r="N1692" s="444">
        <f>+SUM(N1688:N1691)</f>
        <v>5</v>
      </c>
    </row>
    <row r="1693" spans="1:27" ht="22.5">
      <c r="A1693" s="460" t="s">
        <v>18362</v>
      </c>
      <c r="B1693" s="169" t="s">
        <v>18156</v>
      </c>
      <c r="C1693" s="170" t="str">
        <f>+COMPOSIÇÕES!C70</f>
        <v>009</v>
      </c>
      <c r="D1693" s="35" t="str">
        <f>+COMPOSIÇÕES!D70</f>
        <v>LUMINÁRIA LED SOBREPOR SLIM (120 CM) 36W/6500K - FORNECIMENTO E INSTALAÇÃO</v>
      </c>
      <c r="E1693" s="19" t="str">
        <f>+COMPOSIÇÕES!E70</f>
        <v>UN</v>
      </c>
      <c r="F1693" s="28"/>
      <c r="G1693" s="33"/>
      <c r="H1693" s="28"/>
      <c r="I1693" s="28"/>
      <c r="J1693" s="28"/>
      <c r="K1693" s="28"/>
      <c r="L1693" s="28"/>
      <c r="M1693" s="28"/>
      <c r="N1693" s="447"/>
      <c r="O1693" s="303">
        <f>+N1709</f>
        <v>49</v>
      </c>
      <c r="P1693" s="328">
        <f>+COMPOSIÇÕES!H70</f>
        <v>61.45</v>
      </c>
      <c r="Q1693" s="329">
        <f>+COMPOSIÇÕES!J70</f>
        <v>63.96</v>
      </c>
      <c r="S1693" s="410">
        <f>TRUNC(P1693*$S$10,2)</f>
        <v>78.95</v>
      </c>
      <c r="T1693" s="410">
        <f>TRUNC(Q1693*$T$10,2)</f>
        <v>78.25</v>
      </c>
      <c r="V1693" s="410">
        <f>TRUNC(O1693*S1693,2)</f>
        <v>3868.55</v>
      </c>
      <c r="W1693" s="410">
        <f>TRUNC(O1693*T1693,2)</f>
        <v>3834.25</v>
      </c>
    </row>
    <row r="1694" spans="1:27">
      <c r="A1694" s="460"/>
      <c r="B1694" s="169"/>
      <c r="C1694" s="19"/>
      <c r="D1694" s="292" t="s">
        <v>25842</v>
      </c>
      <c r="E1694" s="13"/>
      <c r="F1694" s="33"/>
      <c r="G1694" s="216" t="s">
        <v>25759</v>
      </c>
      <c r="H1694" s="231"/>
      <c r="I1694" s="217" t="s">
        <v>25759</v>
      </c>
      <c r="J1694" s="216"/>
      <c r="K1694" s="217" t="s">
        <v>25759</v>
      </c>
      <c r="L1694" s="216">
        <v>2</v>
      </c>
      <c r="M1694" s="217" t="s">
        <v>44</v>
      </c>
      <c r="N1694" s="443">
        <f t="shared" ref="N1694:N1708" si="326">TRUNC((PRODUCT(F1694:L1694)),2)</f>
        <v>2</v>
      </c>
    </row>
    <row r="1695" spans="1:27">
      <c r="A1695" s="460"/>
      <c r="B1695" s="169"/>
      <c r="C1695" s="19"/>
      <c r="D1695" s="292" t="s">
        <v>25769</v>
      </c>
      <c r="E1695" s="13"/>
      <c r="F1695" s="28"/>
      <c r="G1695" s="216" t="s">
        <v>25759</v>
      </c>
      <c r="H1695" s="231"/>
      <c r="I1695" s="217" t="s">
        <v>25759</v>
      </c>
      <c r="J1695" s="216"/>
      <c r="K1695" s="217" t="s">
        <v>25759</v>
      </c>
      <c r="L1695" s="216">
        <v>2</v>
      </c>
      <c r="M1695" s="217" t="s">
        <v>44</v>
      </c>
      <c r="N1695" s="443">
        <f t="shared" si="326"/>
        <v>2</v>
      </c>
    </row>
    <row r="1696" spans="1:27" s="301" customFormat="1">
      <c r="A1696" s="460"/>
      <c r="B1696" s="169"/>
      <c r="C1696" s="19"/>
      <c r="D1696" s="292" t="s">
        <v>25858</v>
      </c>
      <c r="E1696" s="13"/>
      <c r="F1696" s="28"/>
      <c r="G1696" s="216" t="s">
        <v>25759</v>
      </c>
      <c r="H1696" s="231"/>
      <c r="I1696" s="217" t="s">
        <v>25759</v>
      </c>
      <c r="J1696" s="216"/>
      <c r="K1696" s="217" t="s">
        <v>25759</v>
      </c>
      <c r="L1696" s="216">
        <v>1</v>
      </c>
      <c r="M1696" s="217" t="s">
        <v>44</v>
      </c>
      <c r="N1696" s="443">
        <f t="shared" si="326"/>
        <v>1</v>
      </c>
      <c r="O1696" s="302"/>
      <c r="P1696" s="408"/>
      <c r="Q1696" s="409"/>
      <c r="R1696" s="89"/>
      <c r="S1696" s="302"/>
      <c r="T1696" s="302"/>
      <c r="U1696" s="302"/>
      <c r="V1696" s="302"/>
      <c r="W1696" s="302"/>
      <c r="X1696" s="302"/>
      <c r="Y1696" s="302"/>
      <c r="Z1696" s="302"/>
      <c r="AA1696" s="302"/>
    </row>
    <row r="1697" spans="1:27" s="301" customFormat="1">
      <c r="A1697" s="460"/>
      <c r="B1697" s="169"/>
      <c r="C1697" s="19"/>
      <c r="D1697" s="292" t="s">
        <v>25855</v>
      </c>
      <c r="E1697" s="13"/>
      <c r="F1697" s="28"/>
      <c r="G1697" s="216" t="s">
        <v>25759</v>
      </c>
      <c r="H1697" s="231"/>
      <c r="I1697" s="217" t="s">
        <v>25759</v>
      </c>
      <c r="J1697" s="216"/>
      <c r="K1697" s="217" t="s">
        <v>25759</v>
      </c>
      <c r="L1697" s="216">
        <v>1</v>
      </c>
      <c r="M1697" s="217" t="s">
        <v>44</v>
      </c>
      <c r="N1697" s="443">
        <f t="shared" si="326"/>
        <v>1</v>
      </c>
      <c r="O1697" s="302"/>
      <c r="P1697" s="408"/>
      <c r="Q1697" s="409"/>
      <c r="R1697" s="89"/>
      <c r="S1697" s="302"/>
      <c r="T1697" s="302"/>
      <c r="U1697" s="302"/>
      <c r="V1697" s="302"/>
      <c r="W1697" s="302"/>
      <c r="X1697" s="302"/>
      <c r="Y1697" s="302"/>
      <c r="Z1697" s="302"/>
      <c r="AA1697" s="302"/>
    </row>
    <row r="1698" spans="1:27" s="301" customFormat="1">
      <c r="A1698" s="460"/>
      <c r="B1698" s="169"/>
      <c r="C1698" s="19"/>
      <c r="D1698" s="292" t="s">
        <v>25870</v>
      </c>
      <c r="E1698" s="13"/>
      <c r="F1698" s="28"/>
      <c r="G1698" s="216" t="s">
        <v>25759</v>
      </c>
      <c r="H1698" s="231"/>
      <c r="I1698" s="217" t="s">
        <v>25759</v>
      </c>
      <c r="J1698" s="216"/>
      <c r="K1698" s="217" t="s">
        <v>25759</v>
      </c>
      <c r="L1698" s="216">
        <v>1</v>
      </c>
      <c r="M1698" s="217" t="s">
        <v>44</v>
      </c>
      <c r="N1698" s="443">
        <f t="shared" si="326"/>
        <v>1</v>
      </c>
      <c r="O1698" s="302"/>
      <c r="P1698" s="408"/>
      <c r="Q1698" s="409"/>
      <c r="R1698" s="89"/>
      <c r="S1698" s="302"/>
      <c r="T1698" s="302"/>
      <c r="U1698" s="302"/>
      <c r="V1698" s="302"/>
      <c r="W1698" s="302"/>
      <c r="X1698" s="302"/>
      <c r="Y1698" s="302"/>
      <c r="Z1698" s="302"/>
      <c r="AA1698" s="302"/>
    </row>
    <row r="1699" spans="1:27" s="301" customFormat="1">
      <c r="A1699" s="460"/>
      <c r="B1699" s="169"/>
      <c r="C1699" s="19"/>
      <c r="D1699" s="292" t="s">
        <v>25869</v>
      </c>
      <c r="E1699" s="13"/>
      <c r="F1699" s="28"/>
      <c r="G1699" s="216" t="s">
        <v>25759</v>
      </c>
      <c r="H1699" s="231"/>
      <c r="I1699" s="217" t="s">
        <v>25759</v>
      </c>
      <c r="J1699" s="216"/>
      <c r="K1699" s="217" t="s">
        <v>25759</v>
      </c>
      <c r="L1699" s="216">
        <v>1</v>
      </c>
      <c r="M1699" s="217" t="s">
        <v>44</v>
      </c>
      <c r="N1699" s="443">
        <f t="shared" si="326"/>
        <v>1</v>
      </c>
      <c r="O1699" s="302"/>
      <c r="P1699" s="408"/>
      <c r="Q1699" s="409"/>
      <c r="R1699" s="89"/>
      <c r="S1699" s="302"/>
      <c r="T1699" s="302"/>
      <c r="U1699" s="302"/>
      <c r="V1699" s="302"/>
      <c r="W1699" s="302"/>
      <c r="X1699" s="302"/>
      <c r="Y1699" s="302"/>
      <c r="Z1699" s="302"/>
      <c r="AA1699" s="302"/>
    </row>
    <row r="1700" spans="1:27" s="301" customFormat="1">
      <c r="A1700" s="460"/>
      <c r="B1700" s="169"/>
      <c r="C1700" s="19"/>
      <c r="D1700" s="292" t="s">
        <v>25854</v>
      </c>
      <c r="E1700" s="13"/>
      <c r="F1700" s="28"/>
      <c r="G1700" s="216" t="s">
        <v>25759</v>
      </c>
      <c r="H1700" s="231"/>
      <c r="I1700" s="217" t="s">
        <v>25759</v>
      </c>
      <c r="J1700" s="216"/>
      <c r="K1700" s="217" t="s">
        <v>25759</v>
      </c>
      <c r="L1700" s="216">
        <v>5</v>
      </c>
      <c r="M1700" s="217" t="s">
        <v>44</v>
      </c>
      <c r="N1700" s="443">
        <f t="shared" si="326"/>
        <v>5</v>
      </c>
      <c r="O1700" s="302"/>
      <c r="P1700" s="408"/>
      <c r="Q1700" s="409"/>
      <c r="R1700" s="89"/>
      <c r="S1700" s="302"/>
      <c r="T1700" s="302"/>
      <c r="U1700" s="302"/>
      <c r="V1700" s="302"/>
      <c r="W1700" s="302"/>
      <c r="X1700" s="302"/>
      <c r="Y1700" s="302"/>
      <c r="Z1700" s="302"/>
      <c r="AA1700" s="302"/>
    </row>
    <row r="1701" spans="1:27" s="301" customFormat="1">
      <c r="A1701" s="460"/>
      <c r="B1701" s="169"/>
      <c r="C1701" s="19"/>
      <c r="D1701" s="292" t="s">
        <v>25776</v>
      </c>
      <c r="E1701" s="13"/>
      <c r="F1701" s="28"/>
      <c r="G1701" s="216" t="s">
        <v>25759</v>
      </c>
      <c r="H1701" s="231"/>
      <c r="I1701" s="217" t="s">
        <v>25759</v>
      </c>
      <c r="J1701" s="216"/>
      <c r="K1701" s="217" t="s">
        <v>25759</v>
      </c>
      <c r="L1701" s="216">
        <v>2</v>
      </c>
      <c r="M1701" s="217" t="s">
        <v>44</v>
      </c>
      <c r="N1701" s="443">
        <f t="shared" si="326"/>
        <v>2</v>
      </c>
      <c r="O1701" s="302"/>
      <c r="P1701" s="408"/>
      <c r="Q1701" s="409"/>
      <c r="R1701" s="89"/>
      <c r="S1701" s="302"/>
      <c r="T1701" s="302"/>
      <c r="U1701" s="302"/>
      <c r="V1701" s="302"/>
      <c r="W1701" s="302"/>
      <c r="X1701" s="302"/>
      <c r="Y1701" s="302"/>
      <c r="Z1701" s="302"/>
      <c r="AA1701" s="302"/>
    </row>
    <row r="1702" spans="1:27" s="301" customFormat="1">
      <c r="A1702" s="460"/>
      <c r="B1702" s="169"/>
      <c r="C1702" s="19"/>
      <c r="D1702" s="292" t="s">
        <v>25857</v>
      </c>
      <c r="E1702" s="13"/>
      <c r="F1702" s="28"/>
      <c r="G1702" s="216" t="s">
        <v>25759</v>
      </c>
      <c r="H1702" s="231"/>
      <c r="I1702" s="217" t="s">
        <v>25759</v>
      </c>
      <c r="J1702" s="216"/>
      <c r="K1702" s="217" t="s">
        <v>25759</v>
      </c>
      <c r="L1702" s="216">
        <v>6</v>
      </c>
      <c r="M1702" s="217" t="s">
        <v>44</v>
      </c>
      <c r="N1702" s="443">
        <f t="shared" si="326"/>
        <v>6</v>
      </c>
      <c r="O1702" s="302"/>
      <c r="P1702" s="408"/>
      <c r="Q1702" s="409"/>
      <c r="R1702" s="89"/>
      <c r="S1702" s="302"/>
      <c r="T1702" s="302"/>
      <c r="U1702" s="302"/>
      <c r="V1702" s="302"/>
      <c r="W1702" s="302"/>
      <c r="X1702" s="302"/>
      <c r="Y1702" s="302"/>
      <c r="Z1702" s="302"/>
      <c r="AA1702" s="302"/>
    </row>
    <row r="1703" spans="1:27" s="301" customFormat="1">
      <c r="A1703" s="460"/>
      <c r="B1703" s="169"/>
      <c r="C1703" s="19"/>
      <c r="D1703" s="292" t="s">
        <v>25859</v>
      </c>
      <c r="E1703" s="13"/>
      <c r="F1703" s="28"/>
      <c r="G1703" s="216" t="s">
        <v>25759</v>
      </c>
      <c r="H1703" s="231"/>
      <c r="I1703" s="217" t="s">
        <v>25759</v>
      </c>
      <c r="J1703" s="216"/>
      <c r="K1703" s="217" t="s">
        <v>25759</v>
      </c>
      <c r="L1703" s="216">
        <v>6</v>
      </c>
      <c r="M1703" s="217" t="s">
        <v>44</v>
      </c>
      <c r="N1703" s="443">
        <f t="shared" si="326"/>
        <v>6</v>
      </c>
      <c r="O1703" s="302"/>
      <c r="P1703" s="408"/>
      <c r="Q1703" s="409"/>
      <c r="R1703" s="89"/>
      <c r="S1703" s="302"/>
      <c r="T1703" s="302"/>
      <c r="U1703" s="302"/>
      <c r="V1703" s="302"/>
      <c r="W1703" s="302"/>
      <c r="X1703" s="302"/>
      <c r="Y1703" s="302"/>
      <c r="Z1703" s="302"/>
      <c r="AA1703" s="302"/>
    </row>
    <row r="1704" spans="1:27" s="301" customFormat="1">
      <c r="A1704" s="460"/>
      <c r="B1704" s="169"/>
      <c r="C1704" s="19"/>
      <c r="D1704" s="292" t="s">
        <v>25860</v>
      </c>
      <c r="E1704" s="13"/>
      <c r="F1704" s="28"/>
      <c r="G1704" s="216" t="s">
        <v>25759</v>
      </c>
      <c r="H1704" s="231"/>
      <c r="I1704" s="217" t="s">
        <v>25759</v>
      </c>
      <c r="J1704" s="216"/>
      <c r="K1704" s="217" t="s">
        <v>25759</v>
      </c>
      <c r="L1704" s="216">
        <v>6</v>
      </c>
      <c r="M1704" s="217" t="s">
        <v>44</v>
      </c>
      <c r="N1704" s="443">
        <f t="shared" si="326"/>
        <v>6</v>
      </c>
      <c r="O1704" s="302"/>
      <c r="P1704" s="408"/>
      <c r="Q1704" s="409"/>
      <c r="R1704" s="89"/>
      <c r="S1704" s="302"/>
      <c r="T1704" s="302"/>
      <c r="U1704" s="302"/>
      <c r="V1704" s="302"/>
      <c r="W1704" s="302"/>
      <c r="X1704" s="302"/>
      <c r="Y1704" s="302"/>
      <c r="Z1704" s="302"/>
      <c r="AA1704" s="302"/>
    </row>
    <row r="1705" spans="1:27" s="301" customFormat="1">
      <c r="A1705" s="460"/>
      <c r="B1705" s="169"/>
      <c r="C1705" s="19"/>
      <c r="D1705" s="292" t="s">
        <v>25843</v>
      </c>
      <c r="E1705" s="13"/>
      <c r="F1705" s="28"/>
      <c r="G1705" s="216" t="s">
        <v>25759</v>
      </c>
      <c r="H1705" s="231"/>
      <c r="I1705" s="217" t="s">
        <v>25759</v>
      </c>
      <c r="J1705" s="216"/>
      <c r="K1705" s="217" t="s">
        <v>25759</v>
      </c>
      <c r="L1705" s="216">
        <v>6</v>
      </c>
      <c r="M1705" s="217" t="s">
        <v>44</v>
      </c>
      <c r="N1705" s="443">
        <f t="shared" si="326"/>
        <v>6</v>
      </c>
      <c r="O1705" s="302"/>
      <c r="P1705" s="408"/>
      <c r="Q1705" s="409"/>
      <c r="R1705" s="89"/>
      <c r="S1705" s="302"/>
      <c r="T1705" s="302"/>
      <c r="U1705" s="302"/>
      <c r="V1705" s="302"/>
      <c r="W1705" s="302"/>
      <c r="X1705" s="302"/>
      <c r="Y1705" s="302"/>
      <c r="Z1705" s="302"/>
      <c r="AA1705" s="302"/>
    </row>
    <row r="1706" spans="1:27" s="301" customFormat="1">
      <c r="A1706" s="460"/>
      <c r="B1706" s="169"/>
      <c r="C1706" s="19"/>
      <c r="D1706" s="292" t="s">
        <v>25838</v>
      </c>
      <c r="E1706" s="13"/>
      <c r="F1706" s="28"/>
      <c r="G1706" s="216" t="s">
        <v>25759</v>
      </c>
      <c r="H1706" s="231"/>
      <c r="I1706" s="217" t="s">
        <v>25759</v>
      </c>
      <c r="J1706" s="216"/>
      <c r="K1706" s="217" t="s">
        <v>25759</v>
      </c>
      <c r="L1706" s="216">
        <v>1</v>
      </c>
      <c r="M1706" s="217" t="s">
        <v>44</v>
      </c>
      <c r="N1706" s="443">
        <f t="shared" si="326"/>
        <v>1</v>
      </c>
      <c r="O1706" s="302"/>
      <c r="P1706" s="408"/>
      <c r="Q1706" s="409"/>
      <c r="R1706" s="89"/>
      <c r="S1706" s="302"/>
      <c r="T1706" s="302"/>
      <c r="U1706" s="302"/>
      <c r="V1706" s="302"/>
      <c r="W1706" s="302"/>
      <c r="X1706" s="302"/>
      <c r="Y1706" s="302"/>
      <c r="Z1706" s="302"/>
      <c r="AA1706" s="302"/>
    </row>
    <row r="1707" spans="1:27" s="301" customFormat="1">
      <c r="A1707" s="460"/>
      <c r="B1707" s="169"/>
      <c r="C1707" s="19"/>
      <c r="D1707" s="292" t="s">
        <v>25765</v>
      </c>
      <c r="E1707" s="13"/>
      <c r="F1707" s="28"/>
      <c r="G1707" s="216" t="s">
        <v>25759</v>
      </c>
      <c r="H1707" s="231"/>
      <c r="I1707" s="217" t="s">
        <v>25759</v>
      </c>
      <c r="J1707" s="216"/>
      <c r="K1707" s="217" t="s">
        <v>25759</v>
      </c>
      <c r="L1707" s="216">
        <v>3</v>
      </c>
      <c r="M1707" s="217" t="s">
        <v>44</v>
      </c>
      <c r="N1707" s="443">
        <f t="shared" si="326"/>
        <v>3</v>
      </c>
      <c r="O1707" s="302"/>
      <c r="P1707" s="408"/>
      <c r="Q1707" s="409"/>
      <c r="R1707" s="89"/>
      <c r="S1707" s="302"/>
      <c r="T1707" s="302"/>
      <c r="U1707" s="302"/>
      <c r="V1707" s="302"/>
      <c r="W1707" s="302"/>
      <c r="X1707" s="302"/>
      <c r="Y1707" s="302"/>
      <c r="Z1707" s="302"/>
      <c r="AA1707" s="302"/>
    </row>
    <row r="1708" spans="1:27" s="301" customFormat="1">
      <c r="A1708" s="460"/>
      <c r="B1708" s="169"/>
      <c r="C1708" s="19"/>
      <c r="D1708" s="292" t="s">
        <v>26140</v>
      </c>
      <c r="E1708" s="13"/>
      <c r="F1708" s="28"/>
      <c r="G1708" s="216" t="s">
        <v>25759</v>
      </c>
      <c r="H1708" s="231"/>
      <c r="I1708" s="217" t="s">
        <v>25759</v>
      </c>
      <c r="J1708" s="216"/>
      <c r="K1708" s="217" t="s">
        <v>25759</v>
      </c>
      <c r="L1708" s="216">
        <v>6</v>
      </c>
      <c r="M1708" s="217" t="s">
        <v>44</v>
      </c>
      <c r="N1708" s="443">
        <f t="shared" si="326"/>
        <v>6</v>
      </c>
      <c r="O1708" s="302"/>
      <c r="P1708" s="408"/>
      <c r="Q1708" s="409"/>
      <c r="R1708" s="89"/>
      <c r="S1708" s="302"/>
      <c r="T1708" s="302"/>
      <c r="U1708" s="302"/>
      <c r="V1708" s="302"/>
      <c r="W1708" s="302"/>
      <c r="X1708" s="302"/>
      <c r="Y1708" s="302"/>
      <c r="Z1708" s="302"/>
      <c r="AA1708" s="302"/>
    </row>
    <row r="1709" spans="1:27">
      <c r="A1709" s="460"/>
      <c r="B1709" s="169"/>
      <c r="C1709" s="19"/>
      <c r="D1709" s="218" t="str">
        <f>"Total item "&amp;A1693</f>
        <v>Total item 10.1.3</v>
      </c>
      <c r="E1709" s="13"/>
      <c r="F1709" s="124"/>
      <c r="G1709" s="216"/>
      <c r="H1709" s="231"/>
      <c r="I1709" s="213"/>
      <c r="J1709" s="231"/>
      <c r="K1709" s="213"/>
      <c r="L1709" s="212" t="s">
        <v>23</v>
      </c>
      <c r="M1709" s="213" t="s">
        <v>44</v>
      </c>
      <c r="N1709" s="444">
        <f>+SUM(N1694:N1708)</f>
        <v>49</v>
      </c>
    </row>
    <row r="1710" spans="1:27" ht="22.5">
      <c r="A1710" s="460" t="s">
        <v>18363</v>
      </c>
      <c r="B1710" s="169" t="s">
        <v>25914</v>
      </c>
      <c r="C1710" s="171">
        <v>13148</v>
      </c>
      <c r="D1710" s="35" t="s">
        <v>26093</v>
      </c>
      <c r="E1710" s="19" t="s">
        <v>381</v>
      </c>
      <c r="F1710" s="28"/>
      <c r="G1710" s="33"/>
      <c r="H1710" s="28"/>
      <c r="I1710" s="28"/>
      <c r="J1710" s="28"/>
      <c r="K1710" s="28"/>
      <c r="L1710" s="28"/>
      <c r="M1710" s="28"/>
      <c r="N1710" s="447"/>
      <c r="O1710" s="303">
        <f>+N1714</f>
        <v>4</v>
      </c>
      <c r="P1710" s="328">
        <v>129.61000000000001</v>
      </c>
      <c r="Q1710" s="329">
        <v>129.61000000000001</v>
      </c>
      <c r="S1710" s="410">
        <f>TRUNC(P1710*$S$10,2)</f>
        <v>166.52</v>
      </c>
      <c r="T1710" s="410">
        <f>TRUNC(Q1710*$T$10,2)</f>
        <v>158.57</v>
      </c>
      <c r="V1710" s="410">
        <f>TRUNC(O1710*S1710,2)</f>
        <v>666.08</v>
      </c>
      <c r="W1710" s="410">
        <f>TRUNC(O1710*T1710,2)</f>
        <v>634.28</v>
      </c>
    </row>
    <row r="1711" spans="1:27">
      <c r="A1711" s="460"/>
      <c r="B1711" s="169"/>
      <c r="C1711" s="19"/>
      <c r="D1711" s="292" t="s">
        <v>26139</v>
      </c>
      <c r="E1711" s="13"/>
      <c r="F1711" s="33"/>
      <c r="G1711" s="216" t="s">
        <v>25759</v>
      </c>
      <c r="H1711" s="231"/>
      <c r="I1711" s="217" t="s">
        <v>25759</v>
      </c>
      <c r="J1711" s="216"/>
      <c r="K1711" s="217" t="s">
        <v>25759</v>
      </c>
      <c r="L1711" s="216">
        <v>1</v>
      </c>
      <c r="M1711" s="217" t="s">
        <v>44</v>
      </c>
      <c r="N1711" s="443">
        <f t="shared" ref="N1711:N1712" si="327">TRUNC((PRODUCT(F1711:L1711)),2)</f>
        <v>1</v>
      </c>
    </row>
    <row r="1712" spans="1:27">
      <c r="A1712" s="460"/>
      <c r="B1712" s="169"/>
      <c r="C1712" s="19"/>
      <c r="D1712" s="292" t="s">
        <v>26119</v>
      </c>
      <c r="E1712" s="13"/>
      <c r="F1712" s="28"/>
      <c r="G1712" s="216" t="s">
        <v>25759</v>
      </c>
      <c r="H1712" s="231"/>
      <c r="I1712" s="217" t="s">
        <v>25759</v>
      </c>
      <c r="J1712" s="216"/>
      <c r="K1712" s="217" t="s">
        <v>25759</v>
      </c>
      <c r="L1712" s="216">
        <v>2</v>
      </c>
      <c r="M1712" s="217" t="s">
        <v>44</v>
      </c>
      <c r="N1712" s="443">
        <f t="shared" si="327"/>
        <v>2</v>
      </c>
    </row>
    <row r="1713" spans="1:27" s="301" customFormat="1">
      <c r="A1713" s="460"/>
      <c r="B1713" s="169"/>
      <c r="C1713" s="19"/>
      <c r="D1713" s="292" t="s">
        <v>26120</v>
      </c>
      <c r="E1713" s="13"/>
      <c r="F1713" s="28"/>
      <c r="G1713" s="216" t="s">
        <v>25759</v>
      </c>
      <c r="H1713" s="231"/>
      <c r="I1713" s="217" t="s">
        <v>25759</v>
      </c>
      <c r="J1713" s="216"/>
      <c r="K1713" s="217" t="s">
        <v>25759</v>
      </c>
      <c r="L1713" s="216">
        <v>1</v>
      </c>
      <c r="M1713" s="217" t="s">
        <v>44</v>
      </c>
      <c r="N1713" s="443">
        <f t="shared" ref="N1713" si="328">TRUNC((PRODUCT(F1713:L1713)),2)</f>
        <v>1</v>
      </c>
      <c r="O1713" s="302"/>
      <c r="P1713" s="408"/>
      <c r="Q1713" s="409"/>
      <c r="R1713" s="89"/>
      <c r="S1713" s="302"/>
      <c r="T1713" s="302"/>
      <c r="U1713" s="302"/>
      <c r="V1713" s="302"/>
      <c r="W1713" s="302"/>
      <c r="X1713" s="302"/>
      <c r="Y1713" s="302"/>
      <c r="Z1713" s="302"/>
      <c r="AA1713" s="302"/>
    </row>
    <row r="1714" spans="1:27">
      <c r="A1714" s="460"/>
      <c r="B1714" s="169"/>
      <c r="C1714" s="19"/>
      <c r="D1714" s="218" t="str">
        <f>"Total item "&amp;A1710</f>
        <v>Total item 10.1.4</v>
      </c>
      <c r="E1714" s="13"/>
      <c r="F1714" s="124"/>
      <c r="G1714" s="216"/>
      <c r="H1714" s="231"/>
      <c r="I1714" s="213"/>
      <c r="J1714" s="231"/>
      <c r="K1714" s="213"/>
      <c r="L1714" s="212" t="s">
        <v>23</v>
      </c>
      <c r="M1714" s="213" t="s">
        <v>44</v>
      </c>
      <c r="N1714" s="444">
        <f>+SUM(N1711:N1713)</f>
        <v>4</v>
      </c>
    </row>
    <row r="1715" spans="1:27">
      <c r="A1715" s="438" t="s">
        <v>18364</v>
      </c>
      <c r="B1715" s="165"/>
      <c r="C1715" s="164"/>
      <c r="D1715" s="167" t="s">
        <v>26094</v>
      </c>
      <c r="E1715" s="130"/>
      <c r="F1715" s="228"/>
      <c r="G1715" s="236"/>
      <c r="H1715" s="230"/>
      <c r="I1715" s="228"/>
      <c r="J1715" s="228"/>
      <c r="K1715" s="228"/>
      <c r="L1715" s="228"/>
      <c r="M1715" s="228"/>
      <c r="N1715" s="439"/>
    </row>
    <row r="1716" spans="1:27" ht="45">
      <c r="A1716" s="460" t="s">
        <v>18365</v>
      </c>
      <c r="B1716" s="169" t="s">
        <v>18406</v>
      </c>
      <c r="C1716" s="340">
        <v>104475</v>
      </c>
      <c r="D1716" s="35" t="s">
        <v>7546</v>
      </c>
      <c r="E1716" s="13" t="str">
        <f>+VLOOKUP(D1716,TABELA!$B$1:$D$8000,2,FALSE)</f>
        <v>UN</v>
      </c>
      <c r="F1716" s="28"/>
      <c r="G1716" s="33"/>
      <c r="H1716" s="28"/>
      <c r="I1716" s="28"/>
      <c r="J1716" s="28"/>
      <c r="K1716" s="28"/>
      <c r="L1716" s="28"/>
      <c r="M1716" s="28"/>
      <c r="N1716" s="447"/>
      <c r="O1716" s="303">
        <f>+N1727</f>
        <v>41</v>
      </c>
      <c r="P1716" s="328">
        <f>+VLOOKUP(D1716,TABELA!$B$1:$D$8000,3,FALSE)</f>
        <v>126.09</v>
      </c>
      <c r="Q1716" s="329">
        <f>+VLOOKUP(D1716,TABELA!$B$1:$F$8000,5,FALSE)</f>
        <v>134.12</v>
      </c>
      <c r="S1716" s="410">
        <f>TRUNC(P1716*$S$10,2)</f>
        <v>162</v>
      </c>
      <c r="T1716" s="410">
        <f>TRUNC(Q1716*$T$10,2)</f>
        <v>164.09</v>
      </c>
      <c r="V1716" s="410">
        <f>TRUNC(O1716*S1716,2)</f>
        <v>6642</v>
      </c>
      <c r="W1716" s="410">
        <f>TRUNC(O1716*T1716,2)</f>
        <v>6727.69</v>
      </c>
    </row>
    <row r="1717" spans="1:27">
      <c r="A1717" s="460"/>
      <c r="B1717" s="169"/>
      <c r="C1717" s="19"/>
      <c r="D1717" s="292" t="s">
        <v>25842</v>
      </c>
      <c r="E1717" s="13"/>
      <c r="F1717" s="33"/>
      <c r="G1717" s="216" t="s">
        <v>25759</v>
      </c>
      <c r="H1717" s="231"/>
      <c r="I1717" s="217" t="s">
        <v>25759</v>
      </c>
      <c r="J1717" s="216"/>
      <c r="K1717" s="217" t="s">
        <v>25759</v>
      </c>
      <c r="L1717" s="216">
        <v>3</v>
      </c>
      <c r="M1717" s="217" t="s">
        <v>44</v>
      </c>
      <c r="N1717" s="443">
        <f t="shared" ref="N1717:N1718" si="329">TRUNC((PRODUCT(F1717:L1717)),2)</f>
        <v>3</v>
      </c>
    </row>
    <row r="1718" spans="1:27">
      <c r="A1718" s="460"/>
      <c r="B1718" s="169"/>
      <c r="C1718" s="19"/>
      <c r="D1718" s="292" t="s">
        <v>25769</v>
      </c>
      <c r="E1718" s="13"/>
      <c r="F1718" s="28"/>
      <c r="G1718" s="216" t="s">
        <v>25759</v>
      </c>
      <c r="H1718" s="231"/>
      <c r="I1718" s="217" t="s">
        <v>25759</v>
      </c>
      <c r="J1718" s="216"/>
      <c r="K1718" s="217" t="s">
        <v>25759</v>
      </c>
      <c r="L1718" s="216">
        <v>3</v>
      </c>
      <c r="M1718" s="217" t="s">
        <v>44</v>
      </c>
      <c r="N1718" s="443">
        <f t="shared" si="329"/>
        <v>3</v>
      </c>
    </row>
    <row r="1719" spans="1:27" s="301" customFormat="1">
      <c r="A1719" s="460"/>
      <c r="B1719" s="169"/>
      <c r="C1719" s="19"/>
      <c r="D1719" s="292" t="s">
        <v>25858</v>
      </c>
      <c r="E1719" s="13"/>
      <c r="F1719" s="28"/>
      <c r="G1719" s="216" t="s">
        <v>25759</v>
      </c>
      <c r="H1719" s="231"/>
      <c r="I1719" s="217" t="s">
        <v>25759</v>
      </c>
      <c r="J1719" s="216"/>
      <c r="K1719" s="217" t="s">
        <v>25759</v>
      </c>
      <c r="L1719" s="216">
        <v>3</v>
      </c>
      <c r="M1719" s="217" t="s">
        <v>44</v>
      </c>
      <c r="N1719" s="443">
        <f t="shared" ref="N1719:N1720" si="330">TRUNC((PRODUCT(F1719:L1719)),2)</f>
        <v>3</v>
      </c>
      <c r="O1719" s="302"/>
      <c r="P1719" s="408"/>
      <c r="Q1719" s="409"/>
      <c r="R1719" s="89"/>
      <c r="S1719" s="302"/>
      <c r="T1719" s="302"/>
      <c r="U1719" s="302"/>
      <c r="V1719" s="302"/>
      <c r="W1719" s="302"/>
      <c r="X1719" s="302"/>
      <c r="Y1719" s="302"/>
      <c r="Z1719" s="302"/>
      <c r="AA1719" s="302"/>
    </row>
    <row r="1720" spans="1:27" s="301" customFormat="1">
      <c r="A1720" s="460"/>
      <c r="B1720" s="169"/>
      <c r="C1720" s="19"/>
      <c r="D1720" s="292" t="s">
        <v>25776</v>
      </c>
      <c r="E1720" s="13"/>
      <c r="F1720" s="28"/>
      <c r="G1720" s="216" t="s">
        <v>25759</v>
      </c>
      <c r="H1720" s="231"/>
      <c r="I1720" s="217" t="s">
        <v>25759</v>
      </c>
      <c r="J1720" s="216"/>
      <c r="K1720" s="217" t="s">
        <v>25759</v>
      </c>
      <c r="L1720" s="216">
        <v>3</v>
      </c>
      <c r="M1720" s="217" t="s">
        <v>44</v>
      </c>
      <c r="N1720" s="443">
        <f t="shared" si="330"/>
        <v>3</v>
      </c>
      <c r="O1720" s="302"/>
      <c r="P1720" s="408"/>
      <c r="Q1720" s="409"/>
      <c r="R1720" s="89"/>
      <c r="S1720" s="302"/>
      <c r="T1720" s="302"/>
      <c r="U1720" s="302"/>
      <c r="V1720" s="302"/>
      <c r="W1720" s="302"/>
      <c r="X1720" s="302"/>
      <c r="Y1720" s="302"/>
      <c r="Z1720" s="302"/>
      <c r="AA1720" s="302"/>
    </row>
    <row r="1721" spans="1:27" s="301" customFormat="1">
      <c r="A1721" s="460"/>
      <c r="B1721" s="169"/>
      <c r="C1721" s="19"/>
      <c r="D1721" s="292" t="s">
        <v>25857</v>
      </c>
      <c r="E1721" s="13"/>
      <c r="F1721" s="28"/>
      <c r="G1721" s="216" t="s">
        <v>25759</v>
      </c>
      <c r="H1721" s="231"/>
      <c r="I1721" s="217" t="s">
        <v>25759</v>
      </c>
      <c r="J1721" s="216"/>
      <c r="K1721" s="217" t="s">
        <v>25759</v>
      </c>
      <c r="L1721" s="216">
        <v>6</v>
      </c>
      <c r="M1721" s="217" t="s">
        <v>44</v>
      </c>
      <c r="N1721" s="443">
        <f t="shared" ref="N1721:N1726" si="331">TRUNC((PRODUCT(F1721:L1721)),2)</f>
        <v>6</v>
      </c>
      <c r="O1721" s="302"/>
      <c r="P1721" s="408"/>
      <c r="Q1721" s="409"/>
      <c r="R1721" s="89"/>
      <c r="S1721" s="302"/>
      <c r="T1721" s="302"/>
      <c r="U1721" s="302"/>
      <c r="V1721" s="302"/>
      <c r="W1721" s="302"/>
      <c r="X1721" s="302"/>
      <c r="Y1721" s="302"/>
      <c r="Z1721" s="302"/>
      <c r="AA1721" s="302"/>
    </row>
    <row r="1722" spans="1:27" s="301" customFormat="1">
      <c r="A1722" s="460"/>
      <c r="B1722" s="169"/>
      <c r="C1722" s="19"/>
      <c r="D1722" s="292" t="s">
        <v>25859</v>
      </c>
      <c r="E1722" s="13"/>
      <c r="F1722" s="28"/>
      <c r="G1722" s="216" t="s">
        <v>25759</v>
      </c>
      <c r="H1722" s="231"/>
      <c r="I1722" s="217" t="s">
        <v>25759</v>
      </c>
      <c r="J1722" s="216"/>
      <c r="K1722" s="217" t="s">
        <v>25759</v>
      </c>
      <c r="L1722" s="216">
        <v>6</v>
      </c>
      <c r="M1722" s="217" t="s">
        <v>44</v>
      </c>
      <c r="N1722" s="443">
        <f t="shared" si="331"/>
        <v>6</v>
      </c>
      <c r="O1722" s="302"/>
      <c r="P1722" s="408"/>
      <c r="Q1722" s="409"/>
      <c r="R1722" s="89"/>
      <c r="S1722" s="302"/>
      <c r="T1722" s="302"/>
      <c r="U1722" s="302"/>
      <c r="V1722" s="302"/>
      <c r="W1722" s="302"/>
      <c r="X1722" s="302"/>
      <c r="Y1722" s="302"/>
      <c r="Z1722" s="302"/>
      <c r="AA1722" s="302"/>
    </row>
    <row r="1723" spans="1:27" s="301" customFormat="1">
      <c r="A1723" s="460"/>
      <c r="B1723" s="169"/>
      <c r="C1723" s="19"/>
      <c r="D1723" s="292" t="s">
        <v>25860</v>
      </c>
      <c r="E1723" s="13"/>
      <c r="F1723" s="28"/>
      <c r="G1723" s="216" t="s">
        <v>25759</v>
      </c>
      <c r="H1723" s="231"/>
      <c r="I1723" s="217" t="s">
        <v>25759</v>
      </c>
      <c r="J1723" s="216"/>
      <c r="K1723" s="217" t="s">
        <v>25759</v>
      </c>
      <c r="L1723" s="216">
        <v>6</v>
      </c>
      <c r="M1723" s="217" t="s">
        <v>44</v>
      </c>
      <c r="N1723" s="443">
        <f t="shared" si="331"/>
        <v>6</v>
      </c>
      <c r="O1723" s="302"/>
      <c r="P1723" s="408"/>
      <c r="Q1723" s="409"/>
      <c r="R1723" s="89"/>
      <c r="S1723" s="302"/>
      <c r="T1723" s="302"/>
      <c r="U1723" s="302"/>
      <c r="V1723" s="302"/>
      <c r="W1723" s="302"/>
      <c r="X1723" s="302"/>
      <c r="Y1723" s="302"/>
      <c r="Z1723" s="302"/>
      <c r="AA1723" s="302"/>
    </row>
    <row r="1724" spans="1:27" s="301" customFormat="1">
      <c r="A1724" s="460"/>
      <c r="B1724" s="169"/>
      <c r="C1724" s="19"/>
      <c r="D1724" s="292" t="s">
        <v>25843</v>
      </c>
      <c r="E1724" s="13"/>
      <c r="F1724" s="28"/>
      <c r="G1724" s="216" t="s">
        <v>25759</v>
      </c>
      <c r="H1724" s="231"/>
      <c r="I1724" s="217" t="s">
        <v>25759</v>
      </c>
      <c r="J1724" s="216"/>
      <c r="K1724" s="217" t="s">
        <v>25759</v>
      </c>
      <c r="L1724" s="216">
        <v>6</v>
      </c>
      <c r="M1724" s="217" t="s">
        <v>44</v>
      </c>
      <c r="N1724" s="443">
        <f t="shared" si="331"/>
        <v>6</v>
      </c>
      <c r="O1724" s="302"/>
      <c r="P1724" s="408"/>
      <c r="Q1724" s="409"/>
      <c r="R1724" s="89"/>
      <c r="S1724" s="302"/>
      <c r="T1724" s="302"/>
      <c r="U1724" s="302"/>
      <c r="V1724" s="302"/>
      <c r="W1724" s="302"/>
      <c r="X1724" s="302"/>
      <c r="Y1724" s="302"/>
      <c r="Z1724" s="302"/>
      <c r="AA1724" s="302"/>
    </row>
    <row r="1725" spans="1:27" s="301" customFormat="1">
      <c r="A1725" s="460"/>
      <c r="B1725" s="169"/>
      <c r="C1725" s="19"/>
      <c r="D1725" s="292" t="s">
        <v>25838</v>
      </c>
      <c r="E1725" s="13"/>
      <c r="F1725" s="28"/>
      <c r="G1725" s="216" t="s">
        <v>25759</v>
      </c>
      <c r="H1725" s="231"/>
      <c r="I1725" s="217" t="s">
        <v>25759</v>
      </c>
      <c r="J1725" s="216"/>
      <c r="K1725" s="217" t="s">
        <v>25759</v>
      </c>
      <c r="L1725" s="216">
        <v>3</v>
      </c>
      <c r="M1725" s="217" t="s">
        <v>44</v>
      </c>
      <c r="N1725" s="443">
        <f t="shared" si="331"/>
        <v>3</v>
      </c>
      <c r="O1725" s="302"/>
      <c r="P1725" s="408"/>
      <c r="Q1725" s="409"/>
      <c r="R1725" s="89"/>
      <c r="S1725" s="302"/>
      <c r="T1725" s="302"/>
      <c r="U1725" s="302"/>
      <c r="V1725" s="302"/>
      <c r="W1725" s="302"/>
      <c r="X1725" s="302"/>
      <c r="Y1725" s="302"/>
      <c r="Z1725" s="302"/>
      <c r="AA1725" s="302"/>
    </row>
    <row r="1726" spans="1:27" s="301" customFormat="1">
      <c r="A1726" s="460"/>
      <c r="B1726" s="169"/>
      <c r="C1726" s="19"/>
      <c r="D1726" s="292" t="s">
        <v>25765</v>
      </c>
      <c r="E1726" s="13"/>
      <c r="F1726" s="28"/>
      <c r="G1726" s="216" t="s">
        <v>25759</v>
      </c>
      <c r="H1726" s="231"/>
      <c r="I1726" s="217" t="s">
        <v>25759</v>
      </c>
      <c r="J1726" s="216"/>
      <c r="K1726" s="217" t="s">
        <v>25759</v>
      </c>
      <c r="L1726" s="216">
        <v>2</v>
      </c>
      <c r="M1726" s="217" t="s">
        <v>44</v>
      </c>
      <c r="N1726" s="443">
        <f t="shared" si="331"/>
        <v>2</v>
      </c>
      <c r="O1726" s="302"/>
      <c r="P1726" s="408"/>
      <c r="Q1726" s="409"/>
      <c r="R1726" s="89"/>
      <c r="S1726" s="302"/>
      <c r="T1726" s="302"/>
      <c r="U1726" s="302"/>
      <c r="V1726" s="302"/>
      <c r="W1726" s="302"/>
      <c r="X1726" s="302"/>
      <c r="Y1726" s="302"/>
      <c r="Z1726" s="302"/>
      <c r="AA1726" s="302"/>
    </row>
    <row r="1727" spans="1:27">
      <c r="A1727" s="460"/>
      <c r="B1727" s="169"/>
      <c r="C1727" s="19"/>
      <c r="D1727" s="218" t="str">
        <f>"Total item "&amp;A1716</f>
        <v>Total item 10.2.1</v>
      </c>
      <c r="E1727" s="13"/>
      <c r="F1727" s="124"/>
      <c r="G1727" s="216"/>
      <c r="H1727" s="231"/>
      <c r="I1727" s="213"/>
      <c r="J1727" s="231"/>
      <c r="K1727" s="213"/>
      <c r="L1727" s="212" t="s">
        <v>23</v>
      </c>
      <c r="M1727" s="213" t="s">
        <v>44</v>
      </c>
      <c r="N1727" s="444">
        <f>+SUM(N1717:N1726)</f>
        <v>41</v>
      </c>
    </row>
    <row r="1728" spans="1:27" s="345" customFormat="1" ht="45">
      <c r="A1728" s="460" t="s">
        <v>18360</v>
      </c>
      <c r="B1728" s="169" t="s">
        <v>18156</v>
      </c>
      <c r="C1728" s="170" t="str">
        <f>+COMPOSIÇÕES!C77</f>
        <v>010</v>
      </c>
      <c r="D1728" s="35" t="str">
        <f>+COMPOSIÇÕES!D77</f>
        <v>PONTO ELÉTRICO DE TOMADA (2 MÓDULOS), DE USO GERAL 2P+T (10A/250V) EM EDIFÍCIO RESIDENCIAL COM ELETRODUTO EMBUTIDO EM RASGOS NAS PAREDES, INCLUSO TOMADA, ELETRODUTO, CABO, RASGO, QUEBRA E CHUMBAMENTO</v>
      </c>
      <c r="E1728" s="13" t="str">
        <f>+COMPOSIÇÕES!E77</f>
        <v>UN</v>
      </c>
      <c r="F1728" s="28"/>
      <c r="G1728" s="33"/>
      <c r="H1728" s="28"/>
      <c r="I1728" s="28"/>
      <c r="J1728" s="28"/>
      <c r="K1728" s="28"/>
      <c r="L1728" s="28"/>
      <c r="M1728" s="28"/>
      <c r="N1728" s="447"/>
      <c r="O1728" s="303">
        <f>+N1739</f>
        <v>14</v>
      </c>
      <c r="P1728" s="328">
        <f>+COMPOSIÇÕES!H77</f>
        <v>145.05000000000001</v>
      </c>
      <c r="Q1728" s="329">
        <f>COMPOSIÇÕES!J77</f>
        <v>154.75</v>
      </c>
      <c r="R1728" s="89"/>
      <c r="S1728" s="410">
        <f>TRUNC(P1728*$S$10,2)</f>
        <v>186.36</v>
      </c>
      <c r="T1728" s="410">
        <f>TRUNC(Q1728*$T$10,2)</f>
        <v>189.33</v>
      </c>
      <c r="U1728" s="302"/>
      <c r="V1728" s="410">
        <f>TRUNC(O1728*S1728,2)</f>
        <v>2609.04</v>
      </c>
      <c r="W1728" s="410">
        <f>TRUNC(O1728*T1728,2)</f>
        <v>2650.62</v>
      </c>
      <c r="X1728" s="302"/>
      <c r="Y1728" s="302"/>
      <c r="Z1728" s="302"/>
      <c r="AA1728" s="302"/>
    </row>
    <row r="1729" spans="1:27" s="345" customFormat="1">
      <c r="A1729" s="460"/>
      <c r="B1729" s="169"/>
      <c r="C1729" s="19"/>
      <c r="D1729" s="292" t="s">
        <v>25842</v>
      </c>
      <c r="E1729" s="13"/>
      <c r="F1729" s="33"/>
      <c r="G1729" s="216" t="s">
        <v>25759</v>
      </c>
      <c r="H1729" s="231"/>
      <c r="I1729" s="217" t="s">
        <v>25759</v>
      </c>
      <c r="J1729" s="216"/>
      <c r="K1729" s="217" t="s">
        <v>25759</v>
      </c>
      <c r="L1729" s="216">
        <v>2</v>
      </c>
      <c r="M1729" s="217" t="s">
        <v>44</v>
      </c>
      <c r="N1729" s="443">
        <f t="shared" ref="N1729:N1730" si="332">TRUNC((PRODUCT(F1729:L1729)),2)</f>
        <v>2</v>
      </c>
      <c r="O1729" s="302"/>
      <c r="P1729" s="408"/>
      <c r="Q1729" s="409"/>
      <c r="R1729" s="89"/>
      <c r="S1729" s="302"/>
      <c r="T1729" s="302"/>
      <c r="U1729" s="302"/>
      <c r="V1729" s="302"/>
      <c r="W1729" s="302"/>
      <c r="X1729" s="302"/>
      <c r="Y1729" s="302"/>
      <c r="Z1729" s="302"/>
      <c r="AA1729" s="302"/>
    </row>
    <row r="1730" spans="1:27" s="345" customFormat="1">
      <c r="A1730" s="460"/>
      <c r="B1730" s="169"/>
      <c r="C1730" s="19"/>
      <c r="D1730" s="292" t="s">
        <v>25769</v>
      </c>
      <c r="E1730" s="13"/>
      <c r="F1730" s="28"/>
      <c r="G1730" s="216" t="s">
        <v>25759</v>
      </c>
      <c r="H1730" s="231"/>
      <c r="I1730" s="217" t="s">
        <v>25759</v>
      </c>
      <c r="J1730" s="216"/>
      <c r="K1730" s="217" t="s">
        <v>25759</v>
      </c>
      <c r="L1730" s="216">
        <v>2</v>
      </c>
      <c r="M1730" s="217" t="s">
        <v>44</v>
      </c>
      <c r="N1730" s="443">
        <f t="shared" si="332"/>
        <v>2</v>
      </c>
      <c r="O1730" s="302"/>
      <c r="P1730" s="408"/>
      <c r="Q1730" s="409"/>
      <c r="R1730" s="89"/>
      <c r="S1730" s="302"/>
      <c r="T1730" s="302"/>
      <c r="U1730" s="302"/>
      <c r="V1730" s="302"/>
      <c r="W1730" s="302"/>
      <c r="X1730" s="302"/>
      <c r="Y1730" s="302"/>
      <c r="Z1730" s="302"/>
      <c r="AA1730" s="302"/>
    </row>
    <row r="1731" spans="1:27" s="345" customFormat="1">
      <c r="A1731" s="460"/>
      <c r="B1731" s="169"/>
      <c r="C1731" s="19"/>
      <c r="D1731" s="292" t="s">
        <v>25858</v>
      </c>
      <c r="E1731" s="13"/>
      <c r="F1731" s="28"/>
      <c r="G1731" s="216" t="s">
        <v>25759</v>
      </c>
      <c r="H1731" s="231"/>
      <c r="I1731" s="217" t="s">
        <v>25759</v>
      </c>
      <c r="J1731" s="216"/>
      <c r="K1731" s="217" t="s">
        <v>25759</v>
      </c>
      <c r="L1731" s="216">
        <v>2</v>
      </c>
      <c r="M1731" s="217" t="s">
        <v>44</v>
      </c>
      <c r="N1731" s="443">
        <f t="shared" ref="N1731:N1738" si="333">TRUNC((PRODUCT(F1731:L1731)),2)</f>
        <v>2</v>
      </c>
      <c r="O1731" s="302"/>
      <c r="P1731" s="408"/>
      <c r="Q1731" s="409"/>
      <c r="R1731" s="89"/>
      <c r="S1731" s="302"/>
      <c r="T1731" s="302"/>
      <c r="U1731" s="302"/>
      <c r="V1731" s="302"/>
      <c r="W1731" s="302"/>
      <c r="X1731" s="302"/>
      <c r="Y1731" s="302"/>
      <c r="Z1731" s="302"/>
      <c r="AA1731" s="302"/>
    </row>
    <row r="1732" spans="1:27" s="345" customFormat="1">
      <c r="A1732" s="460"/>
      <c r="B1732" s="169"/>
      <c r="C1732" s="19"/>
      <c r="D1732" s="292" t="s">
        <v>25854</v>
      </c>
      <c r="E1732" s="13"/>
      <c r="F1732" s="28"/>
      <c r="G1732" s="216" t="s">
        <v>25759</v>
      </c>
      <c r="H1732" s="231"/>
      <c r="I1732" s="217" t="s">
        <v>25759</v>
      </c>
      <c r="J1732" s="216"/>
      <c r="K1732" s="217" t="s">
        <v>25759</v>
      </c>
      <c r="L1732" s="216">
        <v>1</v>
      </c>
      <c r="M1732" s="217" t="s">
        <v>44</v>
      </c>
      <c r="N1732" s="443">
        <f t="shared" si="333"/>
        <v>1</v>
      </c>
      <c r="O1732" s="302"/>
      <c r="P1732" s="408"/>
      <c r="Q1732" s="409"/>
      <c r="R1732" s="89"/>
      <c r="S1732" s="302"/>
      <c r="T1732" s="302"/>
      <c r="U1732" s="302"/>
      <c r="V1732" s="302"/>
      <c r="W1732" s="302"/>
      <c r="X1732" s="302"/>
      <c r="Y1732" s="302"/>
      <c r="Z1732" s="302"/>
      <c r="AA1732" s="302"/>
    </row>
    <row r="1733" spans="1:27" s="345" customFormat="1">
      <c r="A1733" s="460"/>
      <c r="B1733" s="169"/>
      <c r="C1733" s="19"/>
      <c r="D1733" s="292" t="s">
        <v>25776</v>
      </c>
      <c r="E1733" s="13"/>
      <c r="F1733" s="28"/>
      <c r="G1733" s="216" t="s">
        <v>25759</v>
      </c>
      <c r="H1733" s="231"/>
      <c r="I1733" s="217" t="s">
        <v>25759</v>
      </c>
      <c r="J1733" s="216"/>
      <c r="K1733" s="217" t="s">
        <v>25759</v>
      </c>
      <c r="L1733" s="216">
        <v>2</v>
      </c>
      <c r="M1733" s="217" t="s">
        <v>44</v>
      </c>
      <c r="N1733" s="443">
        <f t="shared" si="333"/>
        <v>2</v>
      </c>
      <c r="O1733" s="302"/>
      <c r="P1733" s="408"/>
      <c r="Q1733" s="409"/>
      <c r="R1733" s="89"/>
      <c r="S1733" s="302"/>
      <c r="T1733" s="302"/>
      <c r="U1733" s="302"/>
      <c r="V1733" s="302"/>
      <c r="W1733" s="302"/>
      <c r="X1733" s="302"/>
      <c r="Y1733" s="302"/>
      <c r="Z1733" s="302"/>
      <c r="AA1733" s="302"/>
    </row>
    <row r="1734" spans="1:27" s="345" customFormat="1">
      <c r="A1734" s="460"/>
      <c r="B1734" s="169"/>
      <c r="C1734" s="19"/>
      <c r="D1734" s="292" t="s">
        <v>25857</v>
      </c>
      <c r="E1734" s="13"/>
      <c r="F1734" s="28"/>
      <c r="G1734" s="216" t="s">
        <v>25759</v>
      </c>
      <c r="H1734" s="231"/>
      <c r="I1734" s="217" t="s">
        <v>25759</v>
      </c>
      <c r="J1734" s="216"/>
      <c r="K1734" s="217" t="s">
        <v>25759</v>
      </c>
      <c r="L1734" s="216">
        <v>1</v>
      </c>
      <c r="M1734" s="217" t="s">
        <v>44</v>
      </c>
      <c r="N1734" s="443">
        <f t="shared" si="333"/>
        <v>1</v>
      </c>
      <c r="O1734" s="302"/>
      <c r="P1734" s="408"/>
      <c r="Q1734" s="409"/>
      <c r="R1734" s="89"/>
      <c r="S1734" s="302"/>
      <c r="T1734" s="302"/>
      <c r="U1734" s="302"/>
      <c r="V1734" s="302"/>
      <c r="W1734" s="302"/>
      <c r="X1734" s="302"/>
      <c r="Y1734" s="302"/>
      <c r="Z1734" s="302"/>
      <c r="AA1734" s="302"/>
    </row>
    <row r="1735" spans="1:27" s="345" customFormat="1">
      <c r="A1735" s="460"/>
      <c r="B1735" s="169"/>
      <c r="C1735" s="19"/>
      <c r="D1735" s="292" t="s">
        <v>25859</v>
      </c>
      <c r="E1735" s="13"/>
      <c r="F1735" s="28"/>
      <c r="G1735" s="216" t="s">
        <v>25759</v>
      </c>
      <c r="H1735" s="231"/>
      <c r="I1735" s="217" t="s">
        <v>25759</v>
      </c>
      <c r="J1735" s="216"/>
      <c r="K1735" s="217" t="s">
        <v>25759</v>
      </c>
      <c r="L1735" s="216">
        <v>1</v>
      </c>
      <c r="M1735" s="217" t="s">
        <v>44</v>
      </c>
      <c r="N1735" s="443">
        <f t="shared" si="333"/>
        <v>1</v>
      </c>
      <c r="O1735" s="302"/>
      <c r="P1735" s="408"/>
      <c r="Q1735" s="409"/>
      <c r="R1735" s="89"/>
      <c r="S1735" s="302"/>
      <c r="T1735" s="302"/>
      <c r="U1735" s="302"/>
      <c r="V1735" s="302"/>
      <c r="W1735" s="302"/>
      <c r="X1735" s="302"/>
      <c r="Y1735" s="302"/>
      <c r="Z1735" s="302"/>
      <c r="AA1735" s="302"/>
    </row>
    <row r="1736" spans="1:27" s="345" customFormat="1">
      <c r="A1736" s="460"/>
      <c r="B1736" s="169"/>
      <c r="C1736" s="19"/>
      <c r="D1736" s="292" t="s">
        <v>25860</v>
      </c>
      <c r="E1736" s="13"/>
      <c r="F1736" s="28"/>
      <c r="G1736" s="216" t="s">
        <v>25759</v>
      </c>
      <c r="H1736" s="231"/>
      <c r="I1736" s="217" t="s">
        <v>25759</v>
      </c>
      <c r="J1736" s="216"/>
      <c r="K1736" s="217" t="s">
        <v>25759</v>
      </c>
      <c r="L1736" s="216">
        <v>1</v>
      </c>
      <c r="M1736" s="217" t="s">
        <v>44</v>
      </c>
      <c r="N1736" s="443">
        <f t="shared" si="333"/>
        <v>1</v>
      </c>
      <c r="O1736" s="302"/>
      <c r="P1736" s="408"/>
      <c r="Q1736" s="409"/>
      <c r="R1736" s="89"/>
      <c r="S1736" s="302"/>
      <c r="T1736" s="302"/>
      <c r="U1736" s="302"/>
      <c r="V1736" s="302"/>
      <c r="W1736" s="302"/>
      <c r="X1736" s="302"/>
      <c r="Y1736" s="302"/>
      <c r="Z1736" s="302"/>
      <c r="AA1736" s="302"/>
    </row>
    <row r="1737" spans="1:27" s="345" customFormat="1">
      <c r="A1737" s="460"/>
      <c r="B1737" s="169"/>
      <c r="C1737" s="19"/>
      <c r="D1737" s="292" t="s">
        <v>25843</v>
      </c>
      <c r="E1737" s="13"/>
      <c r="F1737" s="28"/>
      <c r="G1737" s="216" t="s">
        <v>25759</v>
      </c>
      <c r="H1737" s="231"/>
      <c r="I1737" s="217" t="s">
        <v>25759</v>
      </c>
      <c r="J1737" s="216"/>
      <c r="K1737" s="217" t="s">
        <v>25759</v>
      </c>
      <c r="L1737" s="216">
        <v>1</v>
      </c>
      <c r="M1737" s="217" t="s">
        <v>44</v>
      </c>
      <c r="N1737" s="443">
        <f t="shared" si="333"/>
        <v>1</v>
      </c>
      <c r="O1737" s="302"/>
      <c r="P1737" s="408"/>
      <c r="Q1737" s="409"/>
      <c r="R1737" s="89"/>
      <c r="S1737" s="302"/>
      <c r="T1737" s="302"/>
      <c r="U1737" s="302"/>
      <c r="V1737" s="302"/>
      <c r="W1737" s="302"/>
      <c r="X1737" s="302"/>
      <c r="Y1737" s="302"/>
      <c r="Z1737" s="302"/>
      <c r="AA1737" s="302"/>
    </row>
    <row r="1738" spans="1:27" s="345" customFormat="1">
      <c r="A1738" s="460"/>
      <c r="B1738" s="169"/>
      <c r="C1738" s="19"/>
      <c r="D1738" s="292" t="s">
        <v>25838</v>
      </c>
      <c r="E1738" s="13"/>
      <c r="F1738" s="28"/>
      <c r="G1738" s="216" t="s">
        <v>25759</v>
      </c>
      <c r="H1738" s="231"/>
      <c r="I1738" s="217" t="s">
        <v>25759</v>
      </c>
      <c r="J1738" s="216"/>
      <c r="K1738" s="217" t="s">
        <v>25759</v>
      </c>
      <c r="L1738" s="216">
        <v>1</v>
      </c>
      <c r="M1738" s="217" t="s">
        <v>44</v>
      </c>
      <c r="N1738" s="443">
        <f t="shared" si="333"/>
        <v>1</v>
      </c>
      <c r="O1738" s="302"/>
      <c r="P1738" s="408"/>
      <c r="Q1738" s="409"/>
      <c r="R1738" s="89"/>
      <c r="S1738" s="302"/>
      <c r="T1738" s="302"/>
      <c r="U1738" s="302"/>
      <c r="V1738" s="302"/>
      <c r="W1738" s="302"/>
      <c r="X1738" s="302"/>
      <c r="Y1738" s="302"/>
      <c r="Z1738" s="302"/>
      <c r="AA1738" s="302"/>
    </row>
    <row r="1739" spans="1:27" s="345" customFormat="1">
      <c r="A1739" s="460"/>
      <c r="B1739" s="169"/>
      <c r="C1739" s="19"/>
      <c r="D1739" s="218" t="str">
        <f>"Total item "&amp;A1728</f>
        <v>Total item 10.2.2</v>
      </c>
      <c r="E1739" s="13"/>
      <c r="F1739" s="124"/>
      <c r="G1739" s="216"/>
      <c r="H1739" s="231"/>
      <c r="I1739" s="213"/>
      <c r="J1739" s="231"/>
      <c r="K1739" s="213"/>
      <c r="L1739" s="212" t="s">
        <v>23</v>
      </c>
      <c r="M1739" s="213" t="s">
        <v>44</v>
      </c>
      <c r="N1739" s="444">
        <f>+SUM(N1729:N1738)</f>
        <v>14</v>
      </c>
      <c r="O1739" s="302"/>
      <c r="P1739" s="408"/>
      <c r="Q1739" s="409"/>
      <c r="R1739" s="89"/>
      <c r="S1739" s="302"/>
      <c r="T1739" s="302"/>
      <c r="U1739" s="302"/>
      <c r="V1739" s="302"/>
      <c r="W1739" s="302"/>
      <c r="X1739" s="302"/>
      <c r="Y1739" s="302"/>
      <c r="Z1739" s="302"/>
      <c r="AA1739" s="302"/>
    </row>
    <row r="1740" spans="1:27" s="299" customFormat="1" ht="45">
      <c r="A1740" s="460" t="s">
        <v>18366</v>
      </c>
      <c r="B1740" s="169" t="s">
        <v>18406</v>
      </c>
      <c r="C1740" s="340">
        <v>104481</v>
      </c>
      <c r="D1740" s="35" t="s">
        <v>7560</v>
      </c>
      <c r="E1740" s="13" t="str">
        <f>+VLOOKUP(D1740,TABELA!$B$1:$D$8000,2,FALSE)</f>
        <v>UN</v>
      </c>
      <c r="F1740" s="28"/>
      <c r="G1740" s="33"/>
      <c r="H1740" s="28"/>
      <c r="I1740" s="28"/>
      <c r="J1740" s="28"/>
      <c r="K1740" s="28"/>
      <c r="L1740" s="28"/>
      <c r="M1740" s="28"/>
      <c r="N1740" s="447"/>
      <c r="O1740" s="303">
        <f>+N1743</f>
        <v>6</v>
      </c>
      <c r="P1740" s="328">
        <f>+VLOOKUP(D1740,TABELA!$B$1:$D$8000,3,FALSE)</f>
        <v>293.52</v>
      </c>
      <c r="Q1740" s="329">
        <f>+VLOOKUP(D1740,TABELA!$B$1:$F$8000,5,FALSE)</f>
        <v>309.43</v>
      </c>
      <c r="R1740" s="89"/>
      <c r="S1740" s="410">
        <f>TRUNC(P1740*$S$10,2)</f>
        <v>377.11</v>
      </c>
      <c r="T1740" s="410">
        <f>TRUNC(Q1740*$T$10,2)</f>
        <v>378.58</v>
      </c>
      <c r="U1740" s="302"/>
      <c r="V1740" s="410">
        <f>TRUNC(O1740*S1740,2)</f>
        <v>2262.66</v>
      </c>
      <c r="W1740" s="410">
        <f>TRUNC(O1740*T1740,2)</f>
        <v>2271.48</v>
      </c>
      <c r="X1740" s="302"/>
      <c r="Y1740" s="302"/>
      <c r="Z1740" s="302"/>
      <c r="AA1740" s="302"/>
    </row>
    <row r="1741" spans="1:27" s="299" customFormat="1">
      <c r="A1741" s="460"/>
      <c r="B1741" s="169"/>
      <c r="C1741" s="19"/>
      <c r="D1741" s="292" t="s">
        <v>25855</v>
      </c>
      <c r="E1741" s="13"/>
      <c r="F1741" s="33"/>
      <c r="G1741" s="216" t="s">
        <v>25759</v>
      </c>
      <c r="H1741" s="231"/>
      <c r="I1741" s="217" t="s">
        <v>25759</v>
      </c>
      <c r="J1741" s="216"/>
      <c r="K1741" s="217" t="s">
        <v>25759</v>
      </c>
      <c r="L1741" s="216">
        <v>1</v>
      </c>
      <c r="M1741" s="217" t="s">
        <v>44</v>
      </c>
      <c r="N1741" s="443">
        <f t="shared" ref="N1741" si="334">TRUNC((PRODUCT(F1741:L1741)),2)</f>
        <v>1</v>
      </c>
      <c r="O1741" s="302"/>
      <c r="P1741" s="408"/>
      <c r="Q1741" s="409"/>
      <c r="R1741" s="89"/>
      <c r="S1741" s="302"/>
      <c r="T1741" s="302"/>
      <c r="U1741" s="302"/>
      <c r="V1741" s="302"/>
      <c r="W1741" s="302"/>
      <c r="X1741" s="302"/>
      <c r="Y1741" s="302"/>
      <c r="Z1741" s="302"/>
      <c r="AA1741" s="302"/>
    </row>
    <row r="1742" spans="1:27" s="345" customFormat="1">
      <c r="A1742" s="460"/>
      <c r="B1742" s="169"/>
      <c r="C1742" s="19"/>
      <c r="D1742" s="292" t="s">
        <v>25854</v>
      </c>
      <c r="E1742" s="13"/>
      <c r="F1742" s="33"/>
      <c r="G1742" s="216" t="s">
        <v>25759</v>
      </c>
      <c r="H1742" s="231"/>
      <c r="I1742" s="217" t="s">
        <v>25759</v>
      </c>
      <c r="J1742" s="216"/>
      <c r="K1742" s="217" t="s">
        <v>25759</v>
      </c>
      <c r="L1742" s="216">
        <v>5</v>
      </c>
      <c r="M1742" s="217" t="s">
        <v>44</v>
      </c>
      <c r="N1742" s="443">
        <f t="shared" ref="N1742" si="335">TRUNC((PRODUCT(F1742:L1742)),2)</f>
        <v>5</v>
      </c>
      <c r="O1742" s="302"/>
      <c r="P1742" s="408"/>
      <c r="Q1742" s="409"/>
      <c r="R1742" s="89"/>
      <c r="S1742" s="302"/>
      <c r="T1742" s="302"/>
      <c r="U1742" s="302"/>
      <c r="V1742" s="302"/>
      <c r="W1742" s="302"/>
      <c r="X1742" s="302"/>
      <c r="Y1742" s="302"/>
      <c r="Z1742" s="302"/>
      <c r="AA1742" s="302"/>
    </row>
    <row r="1743" spans="1:27" s="299" customFormat="1">
      <c r="A1743" s="460"/>
      <c r="B1743" s="169"/>
      <c r="C1743" s="19"/>
      <c r="D1743" s="218" t="str">
        <f>"Total item "&amp;A1740</f>
        <v>Total item 10.2.3</v>
      </c>
      <c r="E1743" s="13"/>
      <c r="F1743" s="124"/>
      <c r="G1743" s="216"/>
      <c r="H1743" s="231"/>
      <c r="I1743" s="213"/>
      <c r="J1743" s="231"/>
      <c r="K1743" s="213"/>
      <c r="L1743" s="212" t="s">
        <v>23</v>
      </c>
      <c r="M1743" s="213" t="s">
        <v>44</v>
      </c>
      <c r="N1743" s="444">
        <f>+SUM(N1741:N1742)</f>
        <v>6</v>
      </c>
      <c r="O1743" s="302"/>
      <c r="P1743" s="408"/>
      <c r="Q1743" s="409"/>
      <c r="R1743" s="89"/>
      <c r="S1743" s="302"/>
      <c r="T1743" s="302"/>
      <c r="U1743" s="302"/>
      <c r="V1743" s="302"/>
      <c r="W1743" s="302"/>
      <c r="X1743" s="302"/>
      <c r="Y1743" s="302"/>
      <c r="Z1743" s="302"/>
      <c r="AA1743" s="302"/>
    </row>
    <row r="1744" spans="1:27" s="299" customFormat="1" ht="22.5">
      <c r="A1744" s="460" t="s">
        <v>18367</v>
      </c>
      <c r="B1744" s="169" t="s">
        <v>18406</v>
      </c>
      <c r="C1744" s="340">
        <v>91953</v>
      </c>
      <c r="D1744" s="35" t="s">
        <v>6902</v>
      </c>
      <c r="E1744" s="13" t="str">
        <f>+VLOOKUP(D1744,TABELA!$B$1:$D$8000,2,FALSE)</f>
        <v>UN</v>
      </c>
      <c r="F1744" s="28"/>
      <c r="G1744" s="33"/>
      <c r="H1744" s="28"/>
      <c r="I1744" s="28"/>
      <c r="J1744" s="28"/>
      <c r="K1744" s="28"/>
      <c r="L1744" s="28"/>
      <c r="M1744" s="28"/>
      <c r="N1744" s="447"/>
      <c r="O1744" s="303">
        <f>+N1754</f>
        <v>9</v>
      </c>
      <c r="P1744" s="328">
        <f>+VLOOKUP(D1744,TABELA!$B$1:$D$8000,3,FALSE)</f>
        <v>27.54</v>
      </c>
      <c r="Q1744" s="329">
        <f>+VLOOKUP(D1744,TABELA!$B$1:$F$8000,5,FALSE)</f>
        <v>29.31</v>
      </c>
      <c r="R1744" s="89"/>
      <c r="S1744" s="410">
        <f>TRUNC(P1744*$S$10,2)</f>
        <v>35.380000000000003</v>
      </c>
      <c r="T1744" s="410">
        <f>TRUNC(Q1744*$T$10,2)</f>
        <v>35.86</v>
      </c>
      <c r="U1744" s="302"/>
      <c r="V1744" s="410">
        <f>TRUNC(O1744*S1744,2)</f>
        <v>318.42</v>
      </c>
      <c r="W1744" s="410">
        <f>TRUNC(O1744*T1744,2)</f>
        <v>322.74</v>
      </c>
      <c r="X1744" s="302"/>
      <c r="Y1744" s="302"/>
      <c r="Z1744" s="302"/>
      <c r="AA1744" s="302"/>
    </row>
    <row r="1745" spans="1:27" s="345" customFormat="1">
      <c r="A1745" s="460"/>
      <c r="B1745" s="169"/>
      <c r="C1745" s="19"/>
      <c r="D1745" s="292" t="s">
        <v>25855</v>
      </c>
      <c r="E1745" s="13"/>
      <c r="F1745" s="28"/>
      <c r="G1745" s="216" t="s">
        <v>25759</v>
      </c>
      <c r="H1745" s="231"/>
      <c r="I1745" s="217" t="s">
        <v>25759</v>
      </c>
      <c r="J1745" s="216"/>
      <c r="K1745" s="217" t="s">
        <v>25759</v>
      </c>
      <c r="L1745" s="216">
        <v>1</v>
      </c>
      <c r="M1745" s="217" t="s">
        <v>44</v>
      </c>
      <c r="N1745" s="443">
        <f t="shared" ref="N1745:N1753" si="336">TRUNC((PRODUCT(F1745:L1745)),2)</f>
        <v>1</v>
      </c>
      <c r="O1745" s="302"/>
      <c r="P1745" s="408"/>
      <c r="Q1745" s="409"/>
      <c r="R1745" s="89"/>
      <c r="S1745" s="302"/>
      <c r="T1745" s="302"/>
      <c r="U1745" s="302"/>
      <c r="V1745" s="302"/>
      <c r="W1745" s="302"/>
      <c r="X1745" s="302"/>
      <c r="Y1745" s="302"/>
      <c r="Z1745" s="302"/>
      <c r="AA1745" s="302"/>
    </row>
    <row r="1746" spans="1:27" s="345" customFormat="1">
      <c r="A1746" s="460"/>
      <c r="B1746" s="169"/>
      <c r="C1746" s="19"/>
      <c r="D1746" s="292" t="s">
        <v>25870</v>
      </c>
      <c r="E1746" s="13"/>
      <c r="F1746" s="28"/>
      <c r="G1746" s="216" t="s">
        <v>25759</v>
      </c>
      <c r="H1746" s="231"/>
      <c r="I1746" s="217" t="s">
        <v>25759</v>
      </c>
      <c r="J1746" s="216"/>
      <c r="K1746" s="217" t="s">
        <v>25759</v>
      </c>
      <c r="L1746" s="216">
        <v>1</v>
      </c>
      <c r="M1746" s="217" t="s">
        <v>44</v>
      </c>
      <c r="N1746" s="443">
        <f t="shared" si="336"/>
        <v>1</v>
      </c>
      <c r="O1746" s="302"/>
      <c r="P1746" s="408"/>
      <c r="Q1746" s="409"/>
      <c r="R1746" s="89"/>
      <c r="S1746" s="302"/>
      <c r="T1746" s="302"/>
      <c r="U1746" s="302"/>
      <c r="V1746" s="302"/>
      <c r="W1746" s="302"/>
      <c r="X1746" s="302"/>
      <c r="Y1746" s="302"/>
      <c r="Z1746" s="302"/>
      <c r="AA1746" s="302"/>
    </row>
    <row r="1747" spans="1:27" s="345" customFormat="1">
      <c r="A1747" s="460"/>
      <c r="B1747" s="169"/>
      <c r="C1747" s="19"/>
      <c r="D1747" s="292" t="s">
        <v>25869</v>
      </c>
      <c r="E1747" s="13"/>
      <c r="F1747" s="28"/>
      <c r="G1747" s="216" t="s">
        <v>25759</v>
      </c>
      <c r="H1747" s="231"/>
      <c r="I1747" s="217" t="s">
        <v>25759</v>
      </c>
      <c r="J1747" s="216"/>
      <c r="K1747" s="217" t="s">
        <v>25759</v>
      </c>
      <c r="L1747" s="216">
        <v>1</v>
      </c>
      <c r="M1747" s="217" t="s">
        <v>44</v>
      </c>
      <c r="N1747" s="443">
        <f t="shared" si="336"/>
        <v>1</v>
      </c>
      <c r="O1747" s="302"/>
      <c r="P1747" s="408"/>
      <c r="Q1747" s="409"/>
      <c r="R1747" s="89"/>
      <c r="S1747" s="302"/>
      <c r="T1747" s="302"/>
      <c r="U1747" s="302"/>
      <c r="V1747" s="302"/>
      <c r="W1747" s="302"/>
      <c r="X1747" s="302"/>
      <c r="Y1747" s="302"/>
      <c r="Z1747" s="302"/>
      <c r="AA1747" s="302"/>
    </row>
    <row r="1748" spans="1:27" s="345" customFormat="1">
      <c r="A1748" s="460"/>
      <c r="B1748" s="169"/>
      <c r="C1748" s="19"/>
      <c r="D1748" s="292" t="s">
        <v>25854</v>
      </c>
      <c r="E1748" s="13"/>
      <c r="F1748" s="28"/>
      <c r="G1748" s="216" t="s">
        <v>25759</v>
      </c>
      <c r="H1748" s="231"/>
      <c r="I1748" s="217" t="s">
        <v>25759</v>
      </c>
      <c r="J1748" s="216"/>
      <c r="K1748" s="217" t="s">
        <v>25759</v>
      </c>
      <c r="L1748" s="216">
        <v>1</v>
      </c>
      <c r="M1748" s="217" t="s">
        <v>44</v>
      </c>
      <c r="N1748" s="443">
        <f t="shared" si="336"/>
        <v>1</v>
      </c>
      <c r="O1748" s="302"/>
      <c r="P1748" s="408"/>
      <c r="Q1748" s="409"/>
      <c r="R1748" s="89"/>
      <c r="S1748" s="302"/>
      <c r="T1748" s="302"/>
      <c r="U1748" s="302"/>
      <c r="V1748" s="302"/>
      <c r="W1748" s="302"/>
      <c r="X1748" s="302"/>
      <c r="Y1748" s="302"/>
      <c r="Z1748" s="302"/>
      <c r="AA1748" s="302"/>
    </row>
    <row r="1749" spans="1:27" s="345" customFormat="1">
      <c r="A1749" s="460"/>
      <c r="B1749" s="169"/>
      <c r="C1749" s="19"/>
      <c r="D1749" s="292" t="s">
        <v>25836</v>
      </c>
      <c r="E1749" s="13"/>
      <c r="F1749" s="28"/>
      <c r="G1749" s="216" t="s">
        <v>25759</v>
      </c>
      <c r="H1749" s="231"/>
      <c r="I1749" s="217" t="s">
        <v>25759</v>
      </c>
      <c r="J1749" s="216"/>
      <c r="K1749" s="217" t="s">
        <v>25759</v>
      </c>
      <c r="L1749" s="216">
        <v>1</v>
      </c>
      <c r="M1749" s="217" t="s">
        <v>44</v>
      </c>
      <c r="N1749" s="443">
        <f t="shared" si="336"/>
        <v>1</v>
      </c>
      <c r="O1749" s="302"/>
      <c r="P1749" s="408"/>
      <c r="Q1749" s="409"/>
      <c r="R1749" s="89"/>
      <c r="S1749" s="302"/>
      <c r="T1749" s="302"/>
      <c r="U1749" s="302"/>
      <c r="V1749" s="302"/>
      <c r="W1749" s="302"/>
      <c r="X1749" s="302"/>
      <c r="Y1749" s="302"/>
      <c r="Z1749" s="302"/>
      <c r="AA1749" s="302"/>
    </row>
    <row r="1750" spans="1:27" s="345" customFormat="1">
      <c r="A1750" s="460"/>
      <c r="B1750" s="169"/>
      <c r="C1750" s="19"/>
      <c r="D1750" s="292" t="s">
        <v>25915</v>
      </c>
      <c r="E1750" s="13"/>
      <c r="F1750" s="28"/>
      <c r="G1750" s="216" t="s">
        <v>25759</v>
      </c>
      <c r="H1750" s="231"/>
      <c r="I1750" s="217" t="s">
        <v>25759</v>
      </c>
      <c r="J1750" s="216"/>
      <c r="K1750" s="217" t="s">
        <v>25759</v>
      </c>
      <c r="L1750" s="216">
        <v>1</v>
      </c>
      <c r="M1750" s="217" t="s">
        <v>44</v>
      </c>
      <c r="N1750" s="443">
        <f t="shared" ref="N1750:N1752" si="337">TRUNC((PRODUCT(F1750:L1750)),2)</f>
        <v>1</v>
      </c>
      <c r="O1750" s="302"/>
      <c r="P1750" s="408"/>
      <c r="Q1750" s="409"/>
      <c r="R1750" s="89"/>
      <c r="S1750" s="302"/>
      <c r="T1750" s="302"/>
      <c r="U1750" s="302"/>
      <c r="V1750" s="302"/>
      <c r="W1750" s="302"/>
      <c r="X1750" s="302"/>
      <c r="Y1750" s="302"/>
      <c r="Z1750" s="302"/>
      <c r="AA1750" s="302"/>
    </row>
    <row r="1751" spans="1:27" s="345" customFormat="1">
      <c r="A1751" s="460"/>
      <c r="B1751" s="169"/>
      <c r="C1751" s="19"/>
      <c r="D1751" s="292" t="s">
        <v>25838</v>
      </c>
      <c r="E1751" s="13"/>
      <c r="F1751" s="28"/>
      <c r="G1751" s="216" t="s">
        <v>25759</v>
      </c>
      <c r="H1751" s="231"/>
      <c r="I1751" s="217" t="s">
        <v>25759</v>
      </c>
      <c r="J1751" s="216"/>
      <c r="K1751" s="217" t="s">
        <v>25759</v>
      </c>
      <c r="L1751" s="216">
        <v>1</v>
      </c>
      <c r="M1751" s="217" t="s">
        <v>44</v>
      </c>
      <c r="N1751" s="443">
        <f t="shared" si="337"/>
        <v>1</v>
      </c>
      <c r="O1751" s="302"/>
      <c r="P1751" s="408"/>
      <c r="Q1751" s="409"/>
      <c r="R1751" s="89"/>
      <c r="S1751" s="302"/>
      <c r="T1751" s="302"/>
      <c r="U1751" s="302"/>
      <c r="V1751" s="302"/>
      <c r="W1751" s="302"/>
      <c r="X1751" s="302"/>
      <c r="Y1751" s="302"/>
      <c r="Z1751" s="302"/>
      <c r="AA1751" s="302"/>
    </row>
    <row r="1752" spans="1:27" s="345" customFormat="1">
      <c r="A1752" s="460"/>
      <c r="B1752" s="169"/>
      <c r="C1752" s="19"/>
      <c r="D1752" s="292" t="s">
        <v>25917</v>
      </c>
      <c r="E1752" s="13"/>
      <c r="F1752" s="28"/>
      <c r="G1752" s="216" t="s">
        <v>25759</v>
      </c>
      <c r="H1752" s="231"/>
      <c r="I1752" s="217" t="s">
        <v>25759</v>
      </c>
      <c r="J1752" s="216"/>
      <c r="K1752" s="217" t="s">
        <v>25759</v>
      </c>
      <c r="L1752" s="216">
        <v>1</v>
      </c>
      <c r="M1752" s="217" t="s">
        <v>44</v>
      </c>
      <c r="N1752" s="443">
        <f t="shared" si="337"/>
        <v>1</v>
      </c>
      <c r="O1752" s="302"/>
      <c r="P1752" s="408"/>
      <c r="Q1752" s="409"/>
      <c r="R1752" s="89"/>
      <c r="S1752" s="302"/>
      <c r="T1752" s="302"/>
      <c r="U1752" s="302"/>
      <c r="V1752" s="302"/>
      <c r="W1752" s="302"/>
      <c r="X1752" s="302"/>
      <c r="Y1752" s="302"/>
      <c r="Z1752" s="302"/>
      <c r="AA1752" s="302"/>
    </row>
    <row r="1753" spans="1:27" s="345" customFormat="1">
      <c r="A1753" s="460"/>
      <c r="B1753" s="169"/>
      <c r="C1753" s="19"/>
      <c r="D1753" s="292" t="s">
        <v>25918</v>
      </c>
      <c r="E1753" s="13"/>
      <c r="F1753" s="28"/>
      <c r="G1753" s="216" t="s">
        <v>25759</v>
      </c>
      <c r="H1753" s="231"/>
      <c r="I1753" s="217" t="s">
        <v>25759</v>
      </c>
      <c r="J1753" s="216"/>
      <c r="K1753" s="217" t="s">
        <v>25759</v>
      </c>
      <c r="L1753" s="216">
        <v>1</v>
      </c>
      <c r="M1753" s="217" t="s">
        <v>44</v>
      </c>
      <c r="N1753" s="443">
        <f t="shared" si="336"/>
        <v>1</v>
      </c>
      <c r="O1753" s="302"/>
      <c r="P1753" s="408"/>
      <c r="Q1753" s="409"/>
      <c r="R1753" s="89"/>
      <c r="S1753" s="302"/>
      <c r="T1753" s="302"/>
      <c r="U1753" s="302"/>
      <c r="V1753" s="302"/>
      <c r="W1753" s="302"/>
      <c r="X1753" s="302"/>
      <c r="Y1753" s="302"/>
      <c r="Z1753" s="302"/>
      <c r="AA1753" s="302"/>
    </row>
    <row r="1754" spans="1:27" s="299" customFormat="1">
      <c r="A1754" s="460"/>
      <c r="B1754" s="169"/>
      <c r="C1754" s="19"/>
      <c r="D1754" s="218" t="str">
        <f>"Total item "&amp;A1744</f>
        <v>Total item 10.2.4</v>
      </c>
      <c r="E1754" s="13"/>
      <c r="F1754" s="124"/>
      <c r="G1754" s="216"/>
      <c r="H1754" s="231"/>
      <c r="I1754" s="213"/>
      <c r="J1754" s="231"/>
      <c r="K1754" s="213"/>
      <c r="L1754" s="212" t="s">
        <v>23</v>
      </c>
      <c r="M1754" s="213" t="s">
        <v>44</v>
      </c>
      <c r="N1754" s="444">
        <f>+SUM(N1745:N1753)</f>
        <v>9</v>
      </c>
      <c r="O1754" s="302"/>
      <c r="P1754" s="408"/>
      <c r="Q1754" s="409"/>
      <c r="R1754" s="89"/>
      <c r="S1754" s="302"/>
      <c r="T1754" s="302"/>
      <c r="U1754" s="302"/>
      <c r="V1754" s="302"/>
      <c r="W1754" s="302"/>
      <c r="X1754" s="302"/>
      <c r="Y1754" s="302"/>
      <c r="Z1754" s="302"/>
      <c r="AA1754" s="302"/>
    </row>
    <row r="1755" spans="1:27" s="299" customFormat="1" ht="22.5">
      <c r="A1755" s="460" t="s">
        <v>26095</v>
      </c>
      <c r="B1755" s="169" t="s">
        <v>18406</v>
      </c>
      <c r="C1755" s="340">
        <v>91959</v>
      </c>
      <c r="D1755" s="35" t="s">
        <v>6915</v>
      </c>
      <c r="E1755" s="13" t="str">
        <f>+VLOOKUP(D1755,TABELA!$B$1:$D$8000,2,FALSE)</f>
        <v>UN</v>
      </c>
      <c r="F1755" s="28"/>
      <c r="G1755" s="33"/>
      <c r="H1755" s="28"/>
      <c r="I1755" s="28"/>
      <c r="J1755" s="28"/>
      <c r="K1755" s="28"/>
      <c r="L1755" s="28"/>
      <c r="M1755" s="28"/>
      <c r="N1755" s="447"/>
      <c r="O1755" s="303">
        <f>+N1764</f>
        <v>8</v>
      </c>
      <c r="P1755" s="328">
        <f>+VLOOKUP(D1755,TABELA!$B$1:$D$8000,3,FALSE)</f>
        <v>42.21</v>
      </c>
      <c r="Q1755" s="329">
        <f>+VLOOKUP(D1755,TABELA!$B$1:$F$8000,5,FALSE)</f>
        <v>44.8</v>
      </c>
      <c r="R1755" s="89"/>
      <c r="S1755" s="410">
        <f>TRUNC(P1755*$S$10,2)</f>
        <v>54.23</v>
      </c>
      <c r="T1755" s="410">
        <f>TRUNC(Q1755*$T$10,2)</f>
        <v>54.81</v>
      </c>
      <c r="U1755" s="302"/>
      <c r="V1755" s="410">
        <f>TRUNC(O1755*S1755,2)</f>
        <v>433.84</v>
      </c>
      <c r="W1755" s="410">
        <f>TRUNC(O1755*T1755,2)</f>
        <v>438.48</v>
      </c>
      <c r="X1755" s="302"/>
      <c r="Y1755" s="302"/>
      <c r="Z1755" s="302"/>
      <c r="AA1755" s="302"/>
    </row>
    <row r="1756" spans="1:27" s="299" customFormat="1">
      <c r="A1756" s="460"/>
      <c r="B1756" s="169"/>
      <c r="C1756" s="19"/>
      <c r="D1756" s="292" t="s">
        <v>25842</v>
      </c>
      <c r="E1756" s="13"/>
      <c r="F1756" s="33"/>
      <c r="G1756" s="216" t="s">
        <v>25759</v>
      </c>
      <c r="H1756" s="231"/>
      <c r="I1756" s="217" t="s">
        <v>25759</v>
      </c>
      <c r="J1756" s="216"/>
      <c r="K1756" s="217" t="s">
        <v>25759</v>
      </c>
      <c r="L1756" s="216">
        <v>1</v>
      </c>
      <c r="M1756" s="217" t="s">
        <v>44</v>
      </c>
      <c r="N1756" s="443">
        <f t="shared" ref="N1756:N1757" si="338">TRUNC((PRODUCT(F1756:L1756)),2)</f>
        <v>1</v>
      </c>
      <c r="O1756" s="302"/>
      <c r="P1756" s="408"/>
      <c r="Q1756" s="409"/>
      <c r="R1756" s="89"/>
      <c r="S1756" s="302"/>
      <c r="T1756" s="302"/>
      <c r="U1756" s="302"/>
      <c r="V1756" s="302"/>
      <c r="W1756" s="302"/>
      <c r="X1756" s="302"/>
      <c r="Y1756" s="302"/>
      <c r="Z1756" s="302"/>
      <c r="AA1756" s="302"/>
    </row>
    <row r="1757" spans="1:27" s="299" customFormat="1">
      <c r="A1757" s="460"/>
      <c r="B1757" s="169"/>
      <c r="C1757" s="19"/>
      <c r="D1757" s="292" t="s">
        <v>25769</v>
      </c>
      <c r="E1757" s="13"/>
      <c r="F1757" s="28"/>
      <c r="G1757" s="216" t="s">
        <v>25759</v>
      </c>
      <c r="H1757" s="231"/>
      <c r="I1757" s="217" t="s">
        <v>25759</v>
      </c>
      <c r="J1757" s="216"/>
      <c r="K1757" s="217" t="s">
        <v>25759</v>
      </c>
      <c r="L1757" s="216">
        <v>1</v>
      </c>
      <c r="M1757" s="217" t="s">
        <v>44</v>
      </c>
      <c r="N1757" s="443">
        <f t="shared" si="338"/>
        <v>1</v>
      </c>
      <c r="O1757" s="302"/>
      <c r="P1757" s="408"/>
      <c r="Q1757" s="409"/>
      <c r="R1757" s="89"/>
      <c r="S1757" s="302"/>
      <c r="T1757" s="302"/>
      <c r="U1757" s="302"/>
      <c r="V1757" s="302"/>
      <c r="W1757" s="302"/>
      <c r="X1757" s="302"/>
      <c r="Y1757" s="302"/>
      <c r="Z1757" s="302"/>
      <c r="AA1757" s="302"/>
    </row>
    <row r="1758" spans="1:27" s="345" customFormat="1">
      <c r="A1758" s="460"/>
      <c r="B1758" s="169"/>
      <c r="C1758" s="19"/>
      <c r="D1758" s="292" t="s">
        <v>25858</v>
      </c>
      <c r="E1758" s="13"/>
      <c r="F1758" s="28"/>
      <c r="G1758" s="216" t="s">
        <v>25759</v>
      </c>
      <c r="H1758" s="231"/>
      <c r="I1758" s="217" t="s">
        <v>25759</v>
      </c>
      <c r="J1758" s="216"/>
      <c r="K1758" s="217" t="s">
        <v>25759</v>
      </c>
      <c r="L1758" s="216">
        <v>1</v>
      </c>
      <c r="M1758" s="217" t="s">
        <v>44</v>
      </c>
      <c r="N1758" s="443">
        <f t="shared" ref="N1758" si="339">TRUNC((PRODUCT(F1758:L1758)),2)</f>
        <v>1</v>
      </c>
      <c r="O1758" s="302"/>
      <c r="P1758" s="408"/>
      <c r="Q1758" s="409"/>
      <c r="R1758" s="89"/>
      <c r="S1758" s="302"/>
      <c r="T1758" s="302"/>
      <c r="U1758" s="302"/>
      <c r="V1758" s="302"/>
      <c r="W1758" s="302"/>
      <c r="X1758" s="302"/>
      <c r="Y1758" s="302"/>
      <c r="Z1758" s="302"/>
      <c r="AA1758" s="302"/>
    </row>
    <row r="1759" spans="1:27" s="345" customFormat="1">
      <c r="A1759" s="460"/>
      <c r="B1759" s="169"/>
      <c r="C1759" s="19"/>
      <c r="D1759" s="292" t="s">
        <v>25776</v>
      </c>
      <c r="E1759" s="13"/>
      <c r="F1759" s="28"/>
      <c r="G1759" s="216" t="s">
        <v>25759</v>
      </c>
      <c r="H1759" s="231"/>
      <c r="I1759" s="217" t="s">
        <v>25759</v>
      </c>
      <c r="J1759" s="216"/>
      <c r="K1759" s="217" t="s">
        <v>25759</v>
      </c>
      <c r="L1759" s="216">
        <v>1</v>
      </c>
      <c r="M1759" s="217" t="s">
        <v>44</v>
      </c>
      <c r="N1759" s="443">
        <f t="shared" ref="N1759:N1763" si="340">TRUNC((PRODUCT(F1759:L1759)),2)</f>
        <v>1</v>
      </c>
      <c r="O1759" s="302"/>
      <c r="P1759" s="408"/>
      <c r="Q1759" s="409"/>
      <c r="R1759" s="89"/>
      <c r="S1759" s="302"/>
      <c r="T1759" s="302"/>
      <c r="U1759" s="302"/>
      <c r="V1759" s="302"/>
      <c r="W1759" s="302"/>
      <c r="X1759" s="302"/>
      <c r="Y1759" s="302"/>
      <c r="Z1759" s="302"/>
      <c r="AA1759" s="302"/>
    </row>
    <row r="1760" spans="1:27" s="345" customFormat="1">
      <c r="A1760" s="460"/>
      <c r="B1760" s="169"/>
      <c r="C1760" s="19"/>
      <c r="D1760" s="292" t="s">
        <v>25857</v>
      </c>
      <c r="E1760" s="13"/>
      <c r="F1760" s="28"/>
      <c r="G1760" s="216" t="s">
        <v>25759</v>
      </c>
      <c r="H1760" s="231"/>
      <c r="I1760" s="217" t="s">
        <v>25759</v>
      </c>
      <c r="J1760" s="216"/>
      <c r="K1760" s="217" t="s">
        <v>25759</v>
      </c>
      <c r="L1760" s="216">
        <v>1</v>
      </c>
      <c r="M1760" s="217" t="s">
        <v>44</v>
      </c>
      <c r="N1760" s="443">
        <f t="shared" si="340"/>
        <v>1</v>
      </c>
      <c r="O1760" s="302"/>
      <c r="P1760" s="408"/>
      <c r="Q1760" s="409"/>
      <c r="R1760" s="89"/>
      <c r="S1760" s="302"/>
      <c r="T1760" s="302"/>
      <c r="U1760" s="302"/>
      <c r="V1760" s="302"/>
      <c r="W1760" s="302"/>
      <c r="X1760" s="302"/>
      <c r="Y1760" s="302"/>
      <c r="Z1760" s="302"/>
      <c r="AA1760" s="302"/>
    </row>
    <row r="1761" spans="1:27" s="345" customFormat="1">
      <c r="A1761" s="460"/>
      <c r="B1761" s="169"/>
      <c r="C1761" s="19"/>
      <c r="D1761" s="292" t="s">
        <v>25859</v>
      </c>
      <c r="E1761" s="13"/>
      <c r="F1761" s="28"/>
      <c r="G1761" s="216" t="s">
        <v>25759</v>
      </c>
      <c r="H1761" s="231"/>
      <c r="I1761" s="217" t="s">
        <v>25759</v>
      </c>
      <c r="J1761" s="216"/>
      <c r="K1761" s="217" t="s">
        <v>25759</v>
      </c>
      <c r="L1761" s="216">
        <v>1</v>
      </c>
      <c r="M1761" s="217" t="s">
        <v>44</v>
      </c>
      <c r="N1761" s="443">
        <f t="shared" si="340"/>
        <v>1</v>
      </c>
      <c r="O1761" s="302"/>
      <c r="P1761" s="408"/>
      <c r="Q1761" s="409"/>
      <c r="R1761" s="89"/>
      <c r="S1761" s="302"/>
      <c r="T1761" s="302"/>
      <c r="U1761" s="302"/>
      <c r="V1761" s="302"/>
      <c r="W1761" s="302"/>
      <c r="X1761" s="302"/>
      <c r="Y1761" s="302"/>
      <c r="Z1761" s="302"/>
      <c r="AA1761" s="302"/>
    </row>
    <row r="1762" spans="1:27" s="345" customFormat="1">
      <c r="A1762" s="460"/>
      <c r="B1762" s="169"/>
      <c r="C1762" s="19"/>
      <c r="D1762" s="292" t="s">
        <v>25860</v>
      </c>
      <c r="E1762" s="13"/>
      <c r="F1762" s="28"/>
      <c r="G1762" s="216" t="s">
        <v>25759</v>
      </c>
      <c r="H1762" s="231"/>
      <c r="I1762" s="217" t="s">
        <v>25759</v>
      </c>
      <c r="J1762" s="216"/>
      <c r="K1762" s="217" t="s">
        <v>25759</v>
      </c>
      <c r="L1762" s="216">
        <v>1</v>
      </c>
      <c r="M1762" s="217" t="s">
        <v>44</v>
      </c>
      <c r="N1762" s="443">
        <f t="shared" si="340"/>
        <v>1</v>
      </c>
      <c r="O1762" s="302"/>
      <c r="P1762" s="408"/>
      <c r="Q1762" s="409"/>
      <c r="R1762" s="89"/>
      <c r="S1762" s="302"/>
      <c r="T1762" s="302"/>
      <c r="U1762" s="302"/>
      <c r="V1762" s="302"/>
      <c r="W1762" s="302"/>
      <c r="X1762" s="302"/>
      <c r="Y1762" s="302"/>
      <c r="Z1762" s="302"/>
      <c r="AA1762" s="302"/>
    </row>
    <row r="1763" spans="1:27" s="345" customFormat="1">
      <c r="A1763" s="460"/>
      <c r="B1763" s="169"/>
      <c r="C1763" s="19"/>
      <c r="D1763" s="292" t="s">
        <v>25843</v>
      </c>
      <c r="E1763" s="13"/>
      <c r="F1763" s="28"/>
      <c r="G1763" s="216" t="s">
        <v>25759</v>
      </c>
      <c r="H1763" s="231"/>
      <c r="I1763" s="217" t="s">
        <v>25759</v>
      </c>
      <c r="J1763" s="216"/>
      <c r="K1763" s="217" t="s">
        <v>25759</v>
      </c>
      <c r="L1763" s="216">
        <v>1</v>
      </c>
      <c r="M1763" s="217" t="s">
        <v>44</v>
      </c>
      <c r="N1763" s="443">
        <f t="shared" si="340"/>
        <v>1</v>
      </c>
      <c r="O1763" s="302"/>
      <c r="P1763" s="408"/>
      <c r="Q1763" s="409"/>
      <c r="R1763" s="89"/>
      <c r="S1763" s="302"/>
      <c r="T1763" s="302"/>
      <c r="U1763" s="302"/>
      <c r="V1763" s="302"/>
      <c r="W1763" s="302"/>
      <c r="X1763" s="302"/>
      <c r="Y1763" s="302"/>
      <c r="Z1763" s="302"/>
      <c r="AA1763" s="302"/>
    </row>
    <row r="1764" spans="1:27" s="299" customFormat="1">
      <c r="A1764" s="460"/>
      <c r="B1764" s="169"/>
      <c r="C1764" s="19"/>
      <c r="D1764" s="218" t="str">
        <f>"Total item "&amp;A1755</f>
        <v>Total item 10.2.5</v>
      </c>
      <c r="E1764" s="13"/>
      <c r="F1764" s="124"/>
      <c r="G1764" s="216"/>
      <c r="H1764" s="231"/>
      <c r="I1764" s="213"/>
      <c r="J1764" s="231"/>
      <c r="K1764" s="213"/>
      <c r="L1764" s="212" t="s">
        <v>23</v>
      </c>
      <c r="M1764" s="213" t="s">
        <v>44</v>
      </c>
      <c r="N1764" s="444">
        <f>+SUM(N1756:N1763)</f>
        <v>8</v>
      </c>
      <c r="O1764" s="302"/>
      <c r="P1764" s="408"/>
      <c r="Q1764" s="409"/>
      <c r="R1764" s="89"/>
      <c r="S1764" s="302"/>
      <c r="T1764" s="302"/>
      <c r="U1764" s="302"/>
      <c r="V1764" s="302"/>
      <c r="W1764" s="302"/>
      <c r="X1764" s="302"/>
      <c r="Y1764" s="302"/>
      <c r="Z1764" s="302"/>
      <c r="AA1764" s="302"/>
    </row>
    <row r="1765" spans="1:27" s="299" customFormat="1" ht="22.5">
      <c r="A1765" s="460" t="s">
        <v>26142</v>
      </c>
      <c r="B1765" s="169" t="s">
        <v>18406</v>
      </c>
      <c r="C1765" s="340">
        <v>91967</v>
      </c>
      <c r="D1765" s="35" t="s">
        <v>6934</v>
      </c>
      <c r="E1765" s="13" t="str">
        <f>+VLOOKUP(D1765,TABELA!$B$1:$D$8000,2,FALSE)</f>
        <v>UN</v>
      </c>
      <c r="F1765" s="28"/>
      <c r="G1765" s="33"/>
      <c r="H1765" s="28"/>
      <c r="I1765" s="28"/>
      <c r="J1765" s="28"/>
      <c r="K1765" s="28"/>
      <c r="L1765" s="28"/>
      <c r="M1765" s="28"/>
      <c r="N1765" s="447"/>
      <c r="O1765" s="303">
        <f>+N1767</f>
        <v>1</v>
      </c>
      <c r="P1765" s="328">
        <f>+VLOOKUP(D1765,TABELA!$B$1:$D$8000,3,FALSE)</f>
        <v>56.88</v>
      </c>
      <c r="Q1765" s="329">
        <f>+VLOOKUP(D1765,TABELA!$B$1:$F$8000,5,FALSE)</f>
        <v>60.31</v>
      </c>
      <c r="R1765" s="89"/>
      <c r="S1765" s="410">
        <f>TRUNC(P1765*$S$10,2)</f>
        <v>73.069999999999993</v>
      </c>
      <c r="T1765" s="410">
        <f>TRUNC(Q1765*$T$10,2)</f>
        <v>73.78</v>
      </c>
      <c r="U1765" s="302"/>
      <c r="V1765" s="410">
        <f>TRUNC(O1765*S1765,2)</f>
        <v>73.069999999999993</v>
      </c>
      <c r="W1765" s="410">
        <f>TRUNC(O1765*T1765,2)</f>
        <v>73.78</v>
      </c>
      <c r="X1765" s="302"/>
      <c r="Y1765" s="302"/>
      <c r="Z1765" s="302"/>
      <c r="AA1765" s="302"/>
    </row>
    <row r="1766" spans="1:27" s="299" customFormat="1">
      <c r="A1766" s="460"/>
      <c r="B1766" s="169"/>
      <c r="C1766" s="19"/>
      <c r="D1766" s="292" t="s">
        <v>26153</v>
      </c>
      <c r="E1766" s="13"/>
      <c r="F1766" s="33"/>
      <c r="G1766" s="216" t="s">
        <v>25759</v>
      </c>
      <c r="H1766" s="231"/>
      <c r="I1766" s="217" t="s">
        <v>25759</v>
      </c>
      <c r="J1766" s="216"/>
      <c r="K1766" s="217" t="s">
        <v>25759</v>
      </c>
      <c r="L1766" s="216">
        <v>1</v>
      </c>
      <c r="M1766" s="217" t="s">
        <v>44</v>
      </c>
      <c r="N1766" s="443">
        <f t="shared" ref="N1766" si="341">TRUNC((PRODUCT(F1766:L1766)),2)</f>
        <v>1</v>
      </c>
      <c r="O1766" s="302"/>
      <c r="P1766" s="408"/>
      <c r="Q1766" s="409"/>
      <c r="R1766" s="89"/>
      <c r="S1766" s="302"/>
      <c r="T1766" s="302"/>
      <c r="U1766" s="302"/>
      <c r="V1766" s="302"/>
      <c r="W1766" s="302"/>
      <c r="X1766" s="302"/>
      <c r="Y1766" s="302"/>
      <c r="Z1766" s="302"/>
      <c r="AA1766" s="302"/>
    </row>
    <row r="1767" spans="1:27" s="299" customFormat="1">
      <c r="A1767" s="460"/>
      <c r="B1767" s="169"/>
      <c r="C1767" s="19"/>
      <c r="D1767" s="218" t="str">
        <f>"Total item "&amp;A1765</f>
        <v>Total item 10.2.6</v>
      </c>
      <c r="E1767" s="13"/>
      <c r="F1767" s="124"/>
      <c r="G1767" s="216"/>
      <c r="H1767" s="231"/>
      <c r="I1767" s="213"/>
      <c r="J1767" s="231"/>
      <c r="K1767" s="213"/>
      <c r="L1767" s="212" t="s">
        <v>23</v>
      </c>
      <c r="M1767" s="213" t="s">
        <v>44</v>
      </c>
      <c r="N1767" s="444">
        <f>+SUM(N1766:N1766)</f>
        <v>1</v>
      </c>
      <c r="O1767" s="302"/>
      <c r="P1767" s="408"/>
      <c r="Q1767" s="409"/>
      <c r="R1767" s="89"/>
      <c r="S1767" s="302"/>
      <c r="T1767" s="302"/>
      <c r="U1767" s="302"/>
      <c r="V1767" s="302"/>
      <c r="W1767" s="302"/>
      <c r="X1767" s="302"/>
      <c r="Y1767" s="302"/>
      <c r="Z1767" s="302"/>
      <c r="AA1767" s="302"/>
    </row>
    <row r="1768" spans="1:27">
      <c r="A1768" s="438" t="s">
        <v>18368</v>
      </c>
      <c r="B1768" s="165"/>
      <c r="C1768" s="164"/>
      <c r="D1768" s="167" t="s">
        <v>18369</v>
      </c>
      <c r="E1768" s="130"/>
      <c r="F1768" s="228"/>
      <c r="G1768" s="236"/>
      <c r="H1768" s="230"/>
      <c r="I1768" s="228"/>
      <c r="J1768" s="228"/>
      <c r="K1768" s="228"/>
      <c r="L1768" s="228"/>
      <c r="M1768" s="228"/>
      <c r="N1768" s="439"/>
    </row>
    <row r="1769" spans="1:27" ht="22.5">
      <c r="A1769" s="460" t="s">
        <v>18377</v>
      </c>
      <c r="B1769" s="169" t="s">
        <v>18156</v>
      </c>
      <c r="C1769" s="184" t="str">
        <f>COMPOSIÇÕES!C96</f>
        <v>011</v>
      </c>
      <c r="D1769" s="35" t="str">
        <f>COMPOSIÇÕES!D96</f>
        <v>QUADRO DE DISTRIBUIÇÃO DE EMBUTIR, EM PVC, PARA 36 DISJUNTORES, COM BARRAMENTO, PADRÃO DIN, EXCLUSIVE DISJUNTORES</v>
      </c>
      <c r="E1769" s="19" t="str">
        <f>COMPOSIÇÕES!E96</f>
        <v>UN</v>
      </c>
      <c r="F1769" s="28"/>
      <c r="G1769" s="33"/>
      <c r="H1769" s="28"/>
      <c r="I1769" s="28"/>
      <c r="J1769" s="28"/>
      <c r="K1769" s="28"/>
      <c r="L1769" s="28"/>
      <c r="M1769" s="28"/>
      <c r="N1769" s="447"/>
      <c r="O1769" s="303">
        <f>+N1771</f>
        <v>1</v>
      </c>
      <c r="P1769" s="328">
        <f>COMPOSIÇÕES!H96</f>
        <v>1004.57</v>
      </c>
      <c r="Q1769" s="329">
        <f>COMPOSIÇÕES!J96</f>
        <v>1032.76</v>
      </c>
      <c r="S1769" s="410">
        <f>TRUNC(P1769*$S$10,2)</f>
        <v>1290.67</v>
      </c>
      <c r="T1769" s="410">
        <f>TRUNC(Q1769*$T$10,2)</f>
        <v>1263.58</v>
      </c>
      <c r="V1769" s="410">
        <f>TRUNC(O1769*S1769,2)</f>
        <v>1290.67</v>
      </c>
      <c r="W1769" s="410">
        <f>TRUNC(O1769*T1769,2)</f>
        <v>1263.58</v>
      </c>
    </row>
    <row r="1770" spans="1:27">
      <c r="A1770" s="460"/>
      <c r="B1770" s="169"/>
      <c r="C1770" s="19"/>
      <c r="D1770" s="292" t="s">
        <v>25769</v>
      </c>
      <c r="E1770" s="13"/>
      <c r="F1770" s="33"/>
      <c r="G1770" s="216" t="s">
        <v>25759</v>
      </c>
      <c r="H1770" s="231"/>
      <c r="I1770" s="217" t="s">
        <v>25759</v>
      </c>
      <c r="J1770" s="216"/>
      <c r="K1770" s="217" t="s">
        <v>25759</v>
      </c>
      <c r="L1770" s="216">
        <v>1</v>
      </c>
      <c r="M1770" s="217" t="s">
        <v>44</v>
      </c>
      <c r="N1770" s="443">
        <f t="shared" ref="N1770" si="342">TRUNC((PRODUCT(F1770:L1770)),2)</f>
        <v>1</v>
      </c>
    </row>
    <row r="1771" spans="1:27">
      <c r="A1771" s="460"/>
      <c r="B1771" s="169"/>
      <c r="C1771" s="19"/>
      <c r="D1771" s="218" t="str">
        <f>"Total item "&amp;A1769</f>
        <v>Total item 10.3.1</v>
      </c>
      <c r="E1771" s="13"/>
      <c r="F1771" s="124"/>
      <c r="G1771" s="216"/>
      <c r="H1771" s="231"/>
      <c r="I1771" s="213"/>
      <c r="J1771" s="231"/>
      <c r="K1771" s="213"/>
      <c r="L1771" s="212" t="s">
        <v>23</v>
      </c>
      <c r="M1771" s="213" t="s">
        <v>44</v>
      </c>
      <c r="N1771" s="444">
        <f>+SUM(N1770:N1770)</f>
        <v>1</v>
      </c>
    </row>
    <row r="1772" spans="1:27" s="301" customFormat="1" ht="22.5">
      <c r="A1772" s="460" t="s">
        <v>18382</v>
      </c>
      <c r="B1772" s="169" t="s">
        <v>18406</v>
      </c>
      <c r="C1772" s="340">
        <v>93654</v>
      </c>
      <c r="D1772" s="35" t="s">
        <v>6777</v>
      </c>
      <c r="E1772" s="13" t="str">
        <f>+VLOOKUP(D1772,TABELA!$B$1:$D$8000,2,FALSE)</f>
        <v>UN</v>
      </c>
      <c r="F1772" s="28"/>
      <c r="G1772" s="33"/>
      <c r="H1772" s="28"/>
      <c r="I1772" s="28"/>
      <c r="J1772" s="28"/>
      <c r="K1772" s="28"/>
      <c r="L1772" s="28"/>
      <c r="M1772" s="28"/>
      <c r="N1772" s="447"/>
      <c r="O1772" s="303">
        <f>+N1785</f>
        <v>11</v>
      </c>
      <c r="P1772" s="328">
        <f>+VLOOKUP(D1772,TABELA!$B$1:$D$8000,3,FALSE)</f>
        <v>14.15</v>
      </c>
      <c r="Q1772" s="329">
        <f>+VLOOKUP(D1772,TABELA!$B$1:$F$8000,5,FALSE)</f>
        <v>14.38</v>
      </c>
      <c r="R1772" s="89"/>
      <c r="S1772" s="410">
        <f>TRUNC(P1772*$S$10,2)</f>
        <v>18.170000000000002</v>
      </c>
      <c r="T1772" s="410">
        <f>TRUNC(Q1772*$T$10,2)</f>
        <v>17.59</v>
      </c>
      <c r="U1772" s="302"/>
      <c r="V1772" s="410">
        <f>TRUNC(O1772*S1772,2)</f>
        <v>199.87</v>
      </c>
      <c r="W1772" s="410">
        <f>TRUNC(O1772*T1772,2)</f>
        <v>193.49</v>
      </c>
      <c r="X1772" s="302"/>
      <c r="Y1772" s="302"/>
      <c r="Z1772" s="302"/>
      <c r="AA1772" s="302"/>
    </row>
    <row r="1773" spans="1:27" s="301" customFormat="1">
      <c r="A1773" s="460"/>
      <c r="B1773" s="169"/>
      <c r="C1773" s="19"/>
      <c r="D1773" s="293" t="s">
        <v>18324</v>
      </c>
      <c r="E1773" s="13"/>
      <c r="F1773" s="33"/>
      <c r="G1773" s="216"/>
      <c r="H1773" s="231"/>
      <c r="I1773" s="217"/>
      <c r="J1773" s="216"/>
      <c r="K1773" s="217"/>
      <c r="L1773" s="216"/>
      <c r="M1773" s="217"/>
      <c r="N1773" s="443"/>
      <c r="O1773" s="302"/>
      <c r="P1773" s="408"/>
      <c r="Q1773" s="409"/>
      <c r="R1773" s="89"/>
      <c r="S1773" s="302"/>
      <c r="T1773" s="302"/>
      <c r="U1773" s="302"/>
      <c r="V1773" s="302"/>
      <c r="W1773" s="302"/>
      <c r="X1773" s="302"/>
      <c r="Y1773" s="302"/>
      <c r="Z1773" s="302"/>
      <c r="AA1773" s="302"/>
    </row>
    <row r="1774" spans="1:27" s="301" customFormat="1">
      <c r="A1774" s="460"/>
      <c r="B1774" s="169"/>
      <c r="C1774" s="19"/>
      <c r="D1774" s="292" t="s">
        <v>26110</v>
      </c>
      <c r="E1774" s="13"/>
      <c r="F1774" s="28"/>
      <c r="G1774" s="216" t="s">
        <v>25759</v>
      </c>
      <c r="H1774" s="231"/>
      <c r="I1774" s="217" t="s">
        <v>25759</v>
      </c>
      <c r="J1774" s="216"/>
      <c r="K1774" s="217" t="s">
        <v>25759</v>
      </c>
      <c r="L1774" s="216">
        <v>1</v>
      </c>
      <c r="M1774" s="217" t="s">
        <v>44</v>
      </c>
      <c r="N1774" s="443">
        <f t="shared" ref="N1774" si="343">TRUNC((PRODUCT(F1774:L1774)),2)</f>
        <v>1</v>
      </c>
      <c r="O1774" s="302"/>
      <c r="P1774" s="408"/>
      <c r="Q1774" s="409"/>
      <c r="R1774" s="89"/>
      <c r="S1774" s="302"/>
      <c r="T1774" s="302"/>
      <c r="U1774" s="302"/>
      <c r="V1774" s="302"/>
      <c r="W1774" s="302"/>
      <c r="X1774" s="302"/>
      <c r="Y1774" s="302"/>
      <c r="Z1774" s="302"/>
      <c r="AA1774" s="302"/>
    </row>
    <row r="1775" spans="1:27" s="301" customFormat="1">
      <c r="A1775" s="460"/>
      <c r="B1775" s="169"/>
      <c r="C1775" s="19"/>
      <c r="D1775" s="292" t="s">
        <v>26111</v>
      </c>
      <c r="E1775" s="13"/>
      <c r="F1775" s="28"/>
      <c r="G1775" s="216" t="s">
        <v>25759</v>
      </c>
      <c r="H1775" s="231"/>
      <c r="I1775" s="217" t="s">
        <v>25759</v>
      </c>
      <c r="J1775" s="216"/>
      <c r="K1775" s="217" t="s">
        <v>25759</v>
      </c>
      <c r="L1775" s="216">
        <v>1</v>
      </c>
      <c r="M1775" s="217" t="s">
        <v>44</v>
      </c>
      <c r="N1775" s="443">
        <f t="shared" ref="N1775:N1780" si="344">TRUNC((PRODUCT(F1775:L1775)),2)</f>
        <v>1</v>
      </c>
      <c r="O1775" s="302"/>
      <c r="P1775" s="408"/>
      <c r="Q1775" s="409"/>
      <c r="R1775" s="89"/>
      <c r="S1775" s="302"/>
      <c r="T1775" s="302"/>
      <c r="U1775" s="302"/>
      <c r="V1775" s="302"/>
      <c r="W1775" s="302"/>
      <c r="X1775" s="302"/>
      <c r="Y1775" s="302"/>
      <c r="Z1775" s="302"/>
      <c r="AA1775" s="302"/>
    </row>
    <row r="1776" spans="1:27" s="301" customFormat="1">
      <c r="A1776" s="460"/>
      <c r="B1776" s="169"/>
      <c r="C1776" s="19"/>
      <c r="D1776" s="292" t="s">
        <v>26114</v>
      </c>
      <c r="E1776" s="13"/>
      <c r="F1776" s="28"/>
      <c r="G1776" s="216" t="s">
        <v>25759</v>
      </c>
      <c r="H1776" s="231"/>
      <c r="I1776" s="217" t="s">
        <v>25759</v>
      </c>
      <c r="J1776" s="216"/>
      <c r="K1776" s="217" t="s">
        <v>25759</v>
      </c>
      <c r="L1776" s="216">
        <v>1</v>
      </c>
      <c r="M1776" s="217" t="s">
        <v>44</v>
      </c>
      <c r="N1776" s="443">
        <f t="shared" si="344"/>
        <v>1</v>
      </c>
      <c r="O1776" s="302"/>
      <c r="P1776" s="408"/>
      <c r="Q1776" s="409"/>
      <c r="R1776" s="89"/>
      <c r="S1776" s="302"/>
      <c r="T1776" s="302"/>
      <c r="U1776" s="302"/>
      <c r="V1776" s="302"/>
      <c r="W1776" s="302"/>
      <c r="X1776" s="302"/>
      <c r="Y1776" s="302"/>
      <c r="Z1776" s="302"/>
      <c r="AA1776" s="302"/>
    </row>
    <row r="1777" spans="1:27" s="301" customFormat="1">
      <c r="A1777" s="460"/>
      <c r="B1777" s="169"/>
      <c r="C1777" s="19"/>
      <c r="D1777" s="292" t="s">
        <v>26112</v>
      </c>
      <c r="E1777" s="13"/>
      <c r="F1777" s="28"/>
      <c r="G1777" s="216" t="s">
        <v>25759</v>
      </c>
      <c r="H1777" s="231"/>
      <c r="I1777" s="217" t="s">
        <v>25759</v>
      </c>
      <c r="J1777" s="216"/>
      <c r="K1777" s="217" t="s">
        <v>25759</v>
      </c>
      <c r="L1777" s="216">
        <v>1</v>
      </c>
      <c r="M1777" s="217" t="s">
        <v>44</v>
      </c>
      <c r="N1777" s="443">
        <f t="shared" si="344"/>
        <v>1</v>
      </c>
      <c r="O1777" s="302"/>
      <c r="P1777" s="408"/>
      <c r="Q1777" s="409"/>
      <c r="R1777" s="89"/>
      <c r="S1777" s="302"/>
      <c r="T1777" s="302"/>
      <c r="U1777" s="302"/>
      <c r="V1777" s="302"/>
      <c r="W1777" s="302"/>
      <c r="X1777" s="302"/>
      <c r="Y1777" s="302"/>
      <c r="Z1777" s="302"/>
      <c r="AA1777" s="302"/>
    </row>
    <row r="1778" spans="1:27" s="301" customFormat="1">
      <c r="A1778" s="460"/>
      <c r="B1778" s="169"/>
      <c r="C1778" s="19"/>
      <c r="D1778" s="292" t="s">
        <v>26113</v>
      </c>
      <c r="E1778" s="13"/>
      <c r="F1778" s="28"/>
      <c r="G1778" s="216" t="s">
        <v>25759</v>
      </c>
      <c r="H1778" s="231"/>
      <c r="I1778" s="217" t="s">
        <v>25759</v>
      </c>
      <c r="J1778" s="216"/>
      <c r="K1778" s="217" t="s">
        <v>25759</v>
      </c>
      <c r="L1778" s="216">
        <v>1</v>
      </c>
      <c r="M1778" s="217" t="s">
        <v>44</v>
      </c>
      <c r="N1778" s="443">
        <f t="shared" si="344"/>
        <v>1</v>
      </c>
      <c r="O1778" s="302"/>
      <c r="P1778" s="408"/>
      <c r="Q1778" s="409"/>
      <c r="R1778" s="89"/>
      <c r="S1778" s="302"/>
      <c r="T1778" s="302"/>
      <c r="U1778" s="302"/>
      <c r="V1778" s="302"/>
      <c r="W1778" s="302"/>
      <c r="X1778" s="302"/>
      <c r="Y1778" s="302"/>
      <c r="Z1778" s="302"/>
      <c r="AA1778" s="302"/>
    </row>
    <row r="1779" spans="1:27" s="301" customFormat="1">
      <c r="A1779" s="460"/>
      <c r="B1779" s="169"/>
      <c r="C1779" s="19"/>
      <c r="D1779" s="292" t="s">
        <v>26115</v>
      </c>
      <c r="E1779" s="13"/>
      <c r="F1779" s="28"/>
      <c r="G1779" s="216" t="s">
        <v>25759</v>
      </c>
      <c r="H1779" s="231"/>
      <c r="I1779" s="217" t="s">
        <v>25759</v>
      </c>
      <c r="J1779" s="216"/>
      <c r="K1779" s="217" t="s">
        <v>25759</v>
      </c>
      <c r="L1779" s="216">
        <v>1</v>
      </c>
      <c r="M1779" s="217" t="s">
        <v>44</v>
      </c>
      <c r="N1779" s="443">
        <f t="shared" si="344"/>
        <v>1</v>
      </c>
      <c r="O1779" s="302"/>
      <c r="P1779" s="408"/>
      <c r="Q1779" s="409"/>
      <c r="R1779" s="89"/>
      <c r="S1779" s="302"/>
      <c r="T1779" s="302"/>
      <c r="U1779" s="302"/>
      <c r="V1779" s="302"/>
      <c r="W1779" s="302"/>
      <c r="X1779" s="302"/>
      <c r="Y1779" s="302"/>
      <c r="Z1779" s="302"/>
      <c r="AA1779" s="302"/>
    </row>
    <row r="1780" spans="1:27" s="301" customFormat="1">
      <c r="A1780" s="460"/>
      <c r="B1780" s="169"/>
      <c r="C1780" s="19"/>
      <c r="D1780" s="292" t="s">
        <v>26116</v>
      </c>
      <c r="E1780" s="13"/>
      <c r="F1780" s="28"/>
      <c r="G1780" s="216" t="s">
        <v>25759</v>
      </c>
      <c r="H1780" s="231"/>
      <c r="I1780" s="217" t="s">
        <v>25759</v>
      </c>
      <c r="J1780" s="216"/>
      <c r="K1780" s="217" t="s">
        <v>25759</v>
      </c>
      <c r="L1780" s="216">
        <v>1</v>
      </c>
      <c r="M1780" s="217" t="s">
        <v>44</v>
      </c>
      <c r="N1780" s="443">
        <f t="shared" si="344"/>
        <v>1</v>
      </c>
      <c r="O1780" s="302"/>
      <c r="P1780" s="408"/>
      <c r="Q1780" s="409"/>
      <c r="R1780" s="89"/>
      <c r="S1780" s="302"/>
      <c r="T1780" s="302"/>
      <c r="U1780" s="302"/>
      <c r="V1780" s="302"/>
      <c r="W1780" s="302"/>
      <c r="X1780" s="302"/>
      <c r="Y1780" s="302"/>
      <c r="Z1780" s="302"/>
      <c r="AA1780" s="302"/>
    </row>
    <row r="1781" spans="1:27" s="301" customFormat="1">
      <c r="A1781" s="460"/>
      <c r="B1781" s="169"/>
      <c r="C1781" s="19"/>
      <c r="D1781" s="292" t="s">
        <v>26117</v>
      </c>
      <c r="E1781" s="13"/>
      <c r="F1781" s="28"/>
      <c r="G1781" s="216" t="s">
        <v>25759</v>
      </c>
      <c r="H1781" s="231"/>
      <c r="I1781" s="217" t="s">
        <v>25759</v>
      </c>
      <c r="J1781" s="216"/>
      <c r="K1781" s="217" t="s">
        <v>25759</v>
      </c>
      <c r="L1781" s="216">
        <v>1</v>
      </c>
      <c r="M1781" s="217" t="s">
        <v>44</v>
      </c>
      <c r="N1781" s="443">
        <f t="shared" ref="N1781" si="345">TRUNC((PRODUCT(F1781:L1781)),2)</f>
        <v>1</v>
      </c>
      <c r="O1781" s="302"/>
      <c r="P1781" s="408"/>
      <c r="Q1781" s="409"/>
      <c r="R1781" s="89"/>
      <c r="S1781" s="302"/>
      <c r="T1781" s="302"/>
      <c r="U1781" s="302"/>
      <c r="V1781" s="302"/>
      <c r="W1781" s="302"/>
      <c r="X1781" s="302"/>
      <c r="Y1781" s="302"/>
      <c r="Z1781" s="302"/>
      <c r="AA1781" s="302"/>
    </row>
    <row r="1782" spans="1:27" s="301" customFormat="1">
      <c r="A1782" s="460"/>
      <c r="B1782" s="169"/>
      <c r="C1782" s="19"/>
      <c r="D1782" s="292" t="s">
        <v>26118</v>
      </c>
      <c r="E1782" s="13"/>
      <c r="F1782" s="28"/>
      <c r="G1782" s="216" t="s">
        <v>25759</v>
      </c>
      <c r="H1782" s="231"/>
      <c r="I1782" s="217" t="s">
        <v>25759</v>
      </c>
      <c r="J1782" s="216"/>
      <c r="K1782" s="217" t="s">
        <v>25759</v>
      </c>
      <c r="L1782" s="216">
        <v>1</v>
      </c>
      <c r="M1782" s="217" t="s">
        <v>44</v>
      </c>
      <c r="N1782" s="443">
        <f t="shared" ref="N1782:N1784" si="346">TRUNC((PRODUCT(F1782:L1782)),2)</f>
        <v>1</v>
      </c>
      <c r="O1782" s="302"/>
      <c r="P1782" s="408"/>
      <c r="Q1782" s="409"/>
      <c r="R1782" s="89"/>
      <c r="S1782" s="302"/>
      <c r="T1782" s="302"/>
      <c r="U1782" s="302"/>
      <c r="V1782" s="302"/>
      <c r="W1782" s="302"/>
      <c r="X1782" s="302"/>
      <c r="Y1782" s="302"/>
      <c r="Z1782" s="302"/>
      <c r="AA1782" s="302"/>
    </row>
    <row r="1783" spans="1:27" s="301" customFormat="1">
      <c r="A1783" s="460"/>
      <c r="B1783" s="169"/>
      <c r="C1783" s="19"/>
      <c r="D1783" s="292" t="s">
        <v>26119</v>
      </c>
      <c r="E1783" s="13"/>
      <c r="F1783" s="28"/>
      <c r="G1783" s="216" t="s">
        <v>25759</v>
      </c>
      <c r="H1783" s="231"/>
      <c r="I1783" s="217" t="s">
        <v>25759</v>
      </c>
      <c r="J1783" s="216"/>
      <c r="K1783" s="217" t="s">
        <v>25759</v>
      </c>
      <c r="L1783" s="216">
        <v>1</v>
      </c>
      <c r="M1783" s="217" t="s">
        <v>44</v>
      </c>
      <c r="N1783" s="443">
        <f t="shared" si="346"/>
        <v>1</v>
      </c>
      <c r="O1783" s="302"/>
      <c r="P1783" s="408"/>
      <c r="Q1783" s="409"/>
      <c r="R1783" s="89"/>
      <c r="S1783" s="302"/>
      <c r="T1783" s="302"/>
      <c r="U1783" s="302"/>
      <c r="V1783" s="302"/>
      <c r="W1783" s="302"/>
      <c r="X1783" s="302"/>
      <c r="Y1783" s="302"/>
      <c r="Z1783" s="302"/>
      <c r="AA1783" s="302"/>
    </row>
    <row r="1784" spans="1:27" s="301" customFormat="1">
      <c r="A1784" s="460"/>
      <c r="B1784" s="169"/>
      <c r="C1784" s="19"/>
      <c r="D1784" s="292" t="s">
        <v>26120</v>
      </c>
      <c r="E1784" s="13"/>
      <c r="F1784" s="28"/>
      <c r="G1784" s="216" t="s">
        <v>25759</v>
      </c>
      <c r="H1784" s="231"/>
      <c r="I1784" s="217" t="s">
        <v>25759</v>
      </c>
      <c r="J1784" s="216"/>
      <c r="K1784" s="217" t="s">
        <v>25759</v>
      </c>
      <c r="L1784" s="216">
        <v>1</v>
      </c>
      <c r="M1784" s="217" t="s">
        <v>44</v>
      </c>
      <c r="N1784" s="443">
        <f t="shared" si="346"/>
        <v>1</v>
      </c>
      <c r="O1784" s="302"/>
      <c r="P1784" s="408"/>
      <c r="Q1784" s="409"/>
      <c r="R1784" s="89"/>
      <c r="S1784" s="302"/>
      <c r="T1784" s="302"/>
      <c r="U1784" s="302"/>
      <c r="V1784" s="302"/>
      <c r="W1784" s="302"/>
      <c r="X1784" s="302"/>
      <c r="Y1784" s="302"/>
      <c r="Z1784" s="302"/>
      <c r="AA1784" s="302"/>
    </row>
    <row r="1785" spans="1:27" s="301" customFormat="1">
      <c r="A1785" s="460"/>
      <c r="B1785" s="169"/>
      <c r="C1785" s="19"/>
      <c r="D1785" s="218" t="str">
        <f>"Total item "&amp;A1772</f>
        <v>Total item 10.3.2</v>
      </c>
      <c r="E1785" s="13"/>
      <c r="F1785" s="124"/>
      <c r="G1785" s="216"/>
      <c r="H1785" s="231"/>
      <c r="I1785" s="213"/>
      <c r="J1785" s="231"/>
      <c r="K1785" s="213"/>
      <c r="L1785" s="212" t="s">
        <v>23</v>
      </c>
      <c r="M1785" s="213" t="s">
        <v>44</v>
      </c>
      <c r="N1785" s="444">
        <f>+SUM(N1774:N1784)</f>
        <v>11</v>
      </c>
      <c r="O1785" s="302"/>
      <c r="P1785" s="408"/>
      <c r="Q1785" s="409"/>
      <c r="R1785" s="89"/>
      <c r="S1785" s="302"/>
      <c r="T1785" s="302"/>
      <c r="U1785" s="302"/>
      <c r="V1785" s="302"/>
      <c r="W1785" s="302"/>
      <c r="X1785" s="302"/>
      <c r="Y1785" s="302"/>
      <c r="Z1785" s="302"/>
      <c r="AA1785" s="302"/>
    </row>
    <row r="1786" spans="1:27" ht="22.5">
      <c r="A1786" s="460" t="s">
        <v>18383</v>
      </c>
      <c r="B1786" s="169" t="s">
        <v>18406</v>
      </c>
      <c r="C1786" s="171">
        <v>93655</v>
      </c>
      <c r="D1786" s="35" t="s">
        <v>6778</v>
      </c>
      <c r="E1786" s="13" t="str">
        <f>+VLOOKUP(D1786,TABELA!$B$1:$D$8000,2,FALSE)</f>
        <v>UN</v>
      </c>
      <c r="F1786" s="28"/>
      <c r="G1786" s="33"/>
      <c r="H1786" s="28"/>
      <c r="I1786" s="28"/>
      <c r="J1786" s="28"/>
      <c r="K1786" s="28"/>
      <c r="L1786" s="28"/>
      <c r="M1786" s="28"/>
      <c r="N1786" s="447"/>
      <c r="O1786" s="303">
        <f>+N1803</f>
        <v>15</v>
      </c>
      <c r="P1786" s="328">
        <f>+VLOOKUP(D1786,TABELA!$B$1:$D$8000,3,FALSE)</f>
        <v>15.35</v>
      </c>
      <c r="Q1786" s="329">
        <f>+VLOOKUP(D1786,TABELA!$B$1:$F$8000,5,FALSE)</f>
        <v>15.68</v>
      </c>
      <c r="S1786" s="410">
        <f>TRUNC(P1786*$S$10,2)</f>
        <v>19.72</v>
      </c>
      <c r="T1786" s="410">
        <f>TRUNC(Q1786*$T$10,2)</f>
        <v>19.18</v>
      </c>
      <c r="V1786" s="410">
        <f>TRUNC(O1786*S1786,2)</f>
        <v>295.8</v>
      </c>
      <c r="W1786" s="410">
        <f>TRUNC(O1786*T1786,2)</f>
        <v>287.7</v>
      </c>
    </row>
    <row r="1787" spans="1:27">
      <c r="A1787" s="460"/>
      <c r="B1787" s="169"/>
      <c r="C1787" s="19"/>
      <c r="D1787" s="293" t="s">
        <v>26121</v>
      </c>
      <c r="E1787" s="13"/>
      <c r="F1787" s="33"/>
      <c r="G1787" s="216"/>
      <c r="H1787" s="231"/>
      <c r="I1787" s="217"/>
      <c r="J1787" s="216"/>
      <c r="K1787" s="217"/>
      <c r="L1787" s="216"/>
      <c r="M1787" s="217"/>
      <c r="N1787" s="443"/>
    </row>
    <row r="1788" spans="1:27">
      <c r="A1788" s="460"/>
      <c r="B1788" s="169"/>
      <c r="C1788" s="19"/>
      <c r="D1788" s="292" t="s">
        <v>26110</v>
      </c>
      <c r="E1788" s="13"/>
      <c r="F1788" s="28"/>
      <c r="G1788" s="216" t="s">
        <v>25759</v>
      </c>
      <c r="H1788" s="231"/>
      <c r="I1788" s="217" t="s">
        <v>25759</v>
      </c>
      <c r="J1788" s="216"/>
      <c r="K1788" s="217" t="s">
        <v>25759</v>
      </c>
      <c r="L1788" s="216">
        <v>1</v>
      </c>
      <c r="M1788" s="217" t="s">
        <v>44</v>
      </c>
      <c r="N1788" s="443">
        <f t="shared" ref="N1788" si="347">TRUNC((PRODUCT(F1788:L1788)),2)</f>
        <v>1</v>
      </c>
    </row>
    <row r="1789" spans="1:27" s="301" customFormat="1">
      <c r="A1789" s="460"/>
      <c r="B1789" s="169"/>
      <c r="C1789" s="19"/>
      <c r="D1789" s="349" t="s">
        <v>26126</v>
      </c>
      <c r="E1789" s="13"/>
      <c r="F1789" s="28"/>
      <c r="G1789" s="216" t="s">
        <v>25759</v>
      </c>
      <c r="H1789" s="231"/>
      <c r="I1789" s="217" t="s">
        <v>25759</v>
      </c>
      <c r="J1789" s="216"/>
      <c r="K1789" s="217" t="s">
        <v>25759</v>
      </c>
      <c r="L1789" s="216">
        <v>2</v>
      </c>
      <c r="M1789" s="217" t="s">
        <v>44</v>
      </c>
      <c r="N1789" s="443">
        <f t="shared" ref="N1789:N1794" si="348">TRUNC((PRODUCT(F1789:L1789)),2)</f>
        <v>2</v>
      </c>
      <c r="O1789" s="302"/>
      <c r="P1789" s="408"/>
      <c r="Q1789" s="409"/>
      <c r="R1789" s="89"/>
      <c r="S1789" s="302"/>
      <c r="T1789" s="302"/>
      <c r="U1789" s="302"/>
      <c r="V1789" s="302"/>
      <c r="W1789" s="302"/>
      <c r="X1789" s="302"/>
      <c r="Y1789" s="302"/>
      <c r="Z1789" s="302"/>
      <c r="AA1789" s="302"/>
    </row>
    <row r="1790" spans="1:27" s="301" customFormat="1">
      <c r="A1790" s="460"/>
      <c r="B1790" s="169"/>
      <c r="C1790" s="19"/>
      <c r="D1790" s="292" t="s">
        <v>26114</v>
      </c>
      <c r="E1790" s="13"/>
      <c r="F1790" s="28"/>
      <c r="G1790" s="216" t="s">
        <v>25759</v>
      </c>
      <c r="H1790" s="231"/>
      <c r="I1790" s="217" t="s">
        <v>25759</v>
      </c>
      <c r="J1790" s="216"/>
      <c r="K1790" s="217" t="s">
        <v>25759</v>
      </c>
      <c r="L1790" s="216">
        <v>1</v>
      </c>
      <c r="M1790" s="217" t="s">
        <v>44</v>
      </c>
      <c r="N1790" s="443">
        <f t="shared" si="348"/>
        <v>1</v>
      </c>
      <c r="O1790" s="302"/>
      <c r="P1790" s="408"/>
      <c r="Q1790" s="409"/>
      <c r="R1790" s="89"/>
      <c r="S1790" s="302"/>
      <c r="T1790" s="302"/>
      <c r="U1790" s="302"/>
      <c r="V1790" s="302"/>
      <c r="W1790" s="302"/>
      <c r="X1790" s="302"/>
      <c r="Y1790" s="302"/>
      <c r="Z1790" s="302"/>
      <c r="AA1790" s="302"/>
    </row>
    <row r="1791" spans="1:27" s="301" customFormat="1">
      <c r="A1791" s="460"/>
      <c r="B1791" s="169"/>
      <c r="C1791" s="19"/>
      <c r="D1791" s="292" t="s">
        <v>26112</v>
      </c>
      <c r="E1791" s="13"/>
      <c r="F1791" s="28"/>
      <c r="G1791" s="216" t="s">
        <v>25759</v>
      </c>
      <c r="H1791" s="231"/>
      <c r="I1791" s="217" t="s">
        <v>25759</v>
      </c>
      <c r="J1791" s="216"/>
      <c r="K1791" s="217" t="s">
        <v>25759</v>
      </c>
      <c r="L1791" s="216">
        <v>1</v>
      </c>
      <c r="M1791" s="217" t="s">
        <v>44</v>
      </c>
      <c r="N1791" s="443">
        <f t="shared" si="348"/>
        <v>1</v>
      </c>
      <c r="O1791" s="302"/>
      <c r="P1791" s="408"/>
      <c r="Q1791" s="409"/>
      <c r="R1791" s="89"/>
      <c r="S1791" s="302"/>
      <c r="T1791" s="302"/>
      <c r="U1791" s="302"/>
      <c r="V1791" s="302"/>
      <c r="W1791" s="302"/>
      <c r="X1791" s="302"/>
      <c r="Y1791" s="302"/>
      <c r="Z1791" s="302"/>
      <c r="AA1791" s="302"/>
    </row>
    <row r="1792" spans="1:27" s="301" customFormat="1">
      <c r="A1792" s="460"/>
      <c r="B1792" s="169"/>
      <c r="C1792" s="19"/>
      <c r="D1792" s="292" t="s">
        <v>26113</v>
      </c>
      <c r="E1792" s="13"/>
      <c r="F1792" s="28"/>
      <c r="G1792" s="216" t="s">
        <v>25759</v>
      </c>
      <c r="H1792" s="231"/>
      <c r="I1792" s="217" t="s">
        <v>25759</v>
      </c>
      <c r="J1792" s="216"/>
      <c r="K1792" s="217" t="s">
        <v>25759</v>
      </c>
      <c r="L1792" s="216">
        <v>1</v>
      </c>
      <c r="M1792" s="217" t="s">
        <v>44</v>
      </c>
      <c r="N1792" s="443">
        <f t="shared" si="348"/>
        <v>1</v>
      </c>
      <c r="O1792" s="302"/>
      <c r="P1792" s="408"/>
      <c r="Q1792" s="409"/>
      <c r="R1792" s="89"/>
      <c r="S1792" s="302"/>
      <c r="T1792" s="302"/>
      <c r="U1792" s="302"/>
      <c r="V1792" s="302"/>
      <c r="W1792" s="302"/>
      <c r="X1792" s="302"/>
      <c r="Y1792" s="302"/>
      <c r="Z1792" s="302"/>
      <c r="AA1792" s="302"/>
    </row>
    <row r="1793" spans="1:27" s="301" customFormat="1">
      <c r="A1793" s="460"/>
      <c r="B1793" s="169"/>
      <c r="C1793" s="19"/>
      <c r="D1793" s="292" t="s">
        <v>26115</v>
      </c>
      <c r="E1793" s="13"/>
      <c r="F1793" s="28"/>
      <c r="G1793" s="216" t="s">
        <v>25759</v>
      </c>
      <c r="H1793" s="231"/>
      <c r="I1793" s="217" t="s">
        <v>25759</v>
      </c>
      <c r="J1793" s="216"/>
      <c r="K1793" s="217" t="s">
        <v>25759</v>
      </c>
      <c r="L1793" s="216">
        <v>1</v>
      </c>
      <c r="M1793" s="217" t="s">
        <v>44</v>
      </c>
      <c r="N1793" s="443">
        <f t="shared" si="348"/>
        <v>1</v>
      </c>
      <c r="O1793" s="302"/>
      <c r="P1793" s="408"/>
      <c r="Q1793" s="409"/>
      <c r="R1793" s="89"/>
      <c r="S1793" s="302"/>
      <c r="T1793" s="302"/>
      <c r="U1793" s="302"/>
      <c r="V1793" s="302"/>
      <c r="W1793" s="302"/>
      <c r="X1793" s="302"/>
      <c r="Y1793" s="302"/>
      <c r="Z1793" s="302"/>
      <c r="AA1793" s="302"/>
    </row>
    <row r="1794" spans="1:27" s="301" customFormat="1">
      <c r="A1794" s="460"/>
      <c r="B1794" s="169"/>
      <c r="C1794" s="19"/>
      <c r="D1794" s="292" t="s">
        <v>26117</v>
      </c>
      <c r="E1794" s="13"/>
      <c r="F1794" s="28"/>
      <c r="G1794" s="216" t="s">
        <v>25759</v>
      </c>
      <c r="H1794" s="231"/>
      <c r="I1794" s="217" t="s">
        <v>25759</v>
      </c>
      <c r="J1794" s="216"/>
      <c r="K1794" s="217" t="s">
        <v>25759</v>
      </c>
      <c r="L1794" s="216">
        <v>1</v>
      </c>
      <c r="M1794" s="217" t="s">
        <v>44</v>
      </c>
      <c r="N1794" s="443">
        <f t="shared" si="348"/>
        <v>1</v>
      </c>
      <c r="O1794" s="302"/>
      <c r="P1794" s="408"/>
      <c r="Q1794" s="409"/>
      <c r="R1794" s="89"/>
      <c r="S1794" s="302"/>
      <c r="T1794" s="302"/>
      <c r="U1794" s="302"/>
      <c r="V1794" s="302"/>
      <c r="W1794" s="302"/>
      <c r="X1794" s="302"/>
      <c r="Y1794" s="302"/>
      <c r="Z1794" s="302"/>
      <c r="AA1794" s="302"/>
    </row>
    <row r="1795" spans="1:27" s="301" customFormat="1">
      <c r="A1795" s="460"/>
      <c r="B1795" s="169"/>
      <c r="C1795" s="19"/>
      <c r="D1795" s="293" t="s">
        <v>26122</v>
      </c>
      <c r="E1795" s="13"/>
      <c r="F1795" s="28"/>
      <c r="G1795" s="216"/>
      <c r="H1795" s="231"/>
      <c r="I1795" s="217"/>
      <c r="J1795" s="216"/>
      <c r="K1795" s="217"/>
      <c r="L1795" s="216"/>
      <c r="M1795" s="217"/>
      <c r="N1795" s="443"/>
      <c r="O1795" s="302"/>
      <c r="P1795" s="408"/>
      <c r="Q1795" s="409"/>
      <c r="R1795" s="89"/>
      <c r="S1795" s="302"/>
      <c r="T1795" s="302"/>
      <c r="U1795" s="302"/>
      <c r="V1795" s="302"/>
      <c r="W1795" s="302"/>
      <c r="X1795" s="302"/>
      <c r="Y1795" s="302"/>
      <c r="Z1795" s="302"/>
      <c r="AA1795" s="302"/>
    </row>
    <row r="1796" spans="1:27" s="301" customFormat="1">
      <c r="A1796" s="460"/>
      <c r="B1796" s="169"/>
      <c r="C1796" s="19"/>
      <c r="D1796" s="292" t="s">
        <v>25857</v>
      </c>
      <c r="E1796" s="13"/>
      <c r="F1796" s="28"/>
      <c r="G1796" s="216" t="s">
        <v>25759</v>
      </c>
      <c r="H1796" s="231"/>
      <c r="I1796" s="217" t="s">
        <v>25759</v>
      </c>
      <c r="J1796" s="216"/>
      <c r="K1796" s="217" t="s">
        <v>25759</v>
      </c>
      <c r="L1796" s="216">
        <v>1</v>
      </c>
      <c r="M1796" s="217" t="s">
        <v>44</v>
      </c>
      <c r="N1796" s="443">
        <f t="shared" ref="N1796:N1798" si="349">TRUNC((PRODUCT(F1796:L1796)),2)</f>
        <v>1</v>
      </c>
      <c r="O1796" s="302"/>
      <c r="P1796" s="408"/>
      <c r="Q1796" s="409"/>
      <c r="R1796" s="89"/>
      <c r="S1796" s="302"/>
      <c r="T1796" s="302"/>
      <c r="U1796" s="302"/>
      <c r="V1796" s="302"/>
      <c r="W1796" s="302"/>
      <c r="X1796" s="302"/>
      <c r="Y1796" s="302"/>
      <c r="Z1796" s="302"/>
      <c r="AA1796" s="302"/>
    </row>
    <row r="1797" spans="1:27" s="301" customFormat="1">
      <c r="A1797" s="460"/>
      <c r="B1797" s="169"/>
      <c r="C1797" s="19"/>
      <c r="D1797" s="292" t="s">
        <v>26123</v>
      </c>
      <c r="E1797" s="13"/>
      <c r="F1797" s="28"/>
      <c r="G1797" s="216" t="s">
        <v>25759</v>
      </c>
      <c r="H1797" s="231"/>
      <c r="I1797" s="217" t="s">
        <v>25759</v>
      </c>
      <c r="J1797" s="216"/>
      <c r="K1797" s="217" t="s">
        <v>25759</v>
      </c>
      <c r="L1797" s="216">
        <v>1</v>
      </c>
      <c r="M1797" s="217" t="s">
        <v>44</v>
      </c>
      <c r="N1797" s="443">
        <f t="shared" si="349"/>
        <v>1</v>
      </c>
      <c r="O1797" s="302"/>
      <c r="P1797" s="408"/>
      <c r="Q1797" s="409"/>
      <c r="R1797" s="89"/>
      <c r="S1797" s="302"/>
      <c r="T1797" s="302"/>
      <c r="U1797" s="302"/>
      <c r="V1797" s="302"/>
      <c r="W1797" s="302"/>
      <c r="X1797" s="302"/>
      <c r="Y1797" s="302"/>
      <c r="Z1797" s="302"/>
      <c r="AA1797" s="302"/>
    </row>
    <row r="1798" spans="1:27" s="301" customFormat="1">
      <c r="A1798" s="460"/>
      <c r="B1798" s="169"/>
      <c r="C1798" s="19"/>
      <c r="D1798" s="292" t="s">
        <v>26124</v>
      </c>
      <c r="E1798" s="13"/>
      <c r="F1798" s="28"/>
      <c r="G1798" s="216" t="s">
        <v>25759</v>
      </c>
      <c r="H1798" s="231"/>
      <c r="I1798" s="217" t="s">
        <v>25759</v>
      </c>
      <c r="J1798" s="216"/>
      <c r="K1798" s="217" t="s">
        <v>25759</v>
      </c>
      <c r="L1798" s="216">
        <v>1</v>
      </c>
      <c r="M1798" s="217" t="s">
        <v>44</v>
      </c>
      <c r="N1798" s="443">
        <f t="shared" si="349"/>
        <v>1</v>
      </c>
      <c r="O1798" s="302"/>
      <c r="P1798" s="408"/>
      <c r="Q1798" s="409"/>
      <c r="R1798" s="89"/>
      <c r="S1798" s="302"/>
      <c r="T1798" s="302"/>
      <c r="U1798" s="302"/>
      <c r="V1798" s="302"/>
      <c r="W1798" s="302"/>
      <c r="X1798" s="302"/>
      <c r="Y1798" s="302"/>
      <c r="Z1798" s="302"/>
      <c r="AA1798" s="302"/>
    </row>
    <row r="1799" spans="1:27" s="301" customFormat="1">
      <c r="A1799" s="460"/>
      <c r="B1799" s="169"/>
      <c r="C1799" s="19"/>
      <c r="D1799" s="292" t="s">
        <v>26125</v>
      </c>
      <c r="E1799" s="13"/>
      <c r="F1799" s="28"/>
      <c r="G1799" s="216" t="s">
        <v>25759</v>
      </c>
      <c r="H1799" s="231"/>
      <c r="I1799" s="217" t="s">
        <v>25759</v>
      </c>
      <c r="J1799" s="216"/>
      <c r="K1799" s="217" t="s">
        <v>25759</v>
      </c>
      <c r="L1799" s="216">
        <v>1</v>
      </c>
      <c r="M1799" s="217" t="s">
        <v>44</v>
      </c>
      <c r="N1799" s="443">
        <f t="shared" ref="N1799:N1800" si="350">TRUNC((PRODUCT(F1799:L1799)),2)</f>
        <v>1</v>
      </c>
      <c r="O1799" s="302"/>
      <c r="P1799" s="408"/>
      <c r="Q1799" s="409"/>
      <c r="R1799" s="89"/>
      <c r="S1799" s="302"/>
      <c r="T1799" s="302"/>
      <c r="U1799" s="302"/>
      <c r="V1799" s="302"/>
      <c r="W1799" s="302"/>
      <c r="X1799" s="302"/>
      <c r="Y1799" s="302"/>
      <c r="Z1799" s="302"/>
      <c r="AA1799" s="302"/>
    </row>
    <row r="1800" spans="1:27" s="301" customFormat="1">
      <c r="A1800" s="460"/>
      <c r="B1800" s="169"/>
      <c r="C1800" s="19"/>
      <c r="D1800" s="292" t="s">
        <v>25769</v>
      </c>
      <c r="E1800" s="13"/>
      <c r="F1800" s="28"/>
      <c r="G1800" s="216" t="s">
        <v>25759</v>
      </c>
      <c r="H1800" s="231"/>
      <c r="I1800" s="217" t="s">
        <v>25759</v>
      </c>
      <c r="J1800" s="216"/>
      <c r="K1800" s="217" t="s">
        <v>25759</v>
      </c>
      <c r="L1800" s="216">
        <v>1</v>
      </c>
      <c r="M1800" s="217" t="s">
        <v>44</v>
      </c>
      <c r="N1800" s="443">
        <f t="shared" si="350"/>
        <v>1</v>
      </c>
      <c r="O1800" s="302"/>
      <c r="P1800" s="408"/>
      <c r="Q1800" s="409"/>
      <c r="R1800" s="89"/>
      <c r="S1800" s="302"/>
      <c r="T1800" s="302"/>
      <c r="U1800" s="302"/>
      <c r="V1800" s="302"/>
      <c r="W1800" s="302"/>
      <c r="X1800" s="302"/>
      <c r="Y1800" s="302"/>
      <c r="Z1800" s="302"/>
      <c r="AA1800" s="302"/>
    </row>
    <row r="1801" spans="1:27" s="301" customFormat="1">
      <c r="A1801" s="460"/>
      <c r="B1801" s="169"/>
      <c r="C1801" s="19"/>
      <c r="D1801" s="292" t="s">
        <v>25842</v>
      </c>
      <c r="E1801" s="13"/>
      <c r="F1801" s="28"/>
      <c r="G1801" s="216" t="s">
        <v>25759</v>
      </c>
      <c r="H1801" s="231"/>
      <c r="I1801" s="217" t="s">
        <v>25759</v>
      </c>
      <c r="J1801" s="216"/>
      <c r="K1801" s="217" t="s">
        <v>25759</v>
      </c>
      <c r="L1801" s="216">
        <v>1</v>
      </c>
      <c r="M1801" s="217" t="s">
        <v>44</v>
      </c>
      <c r="N1801" s="443">
        <f t="shared" ref="N1801:N1802" si="351">TRUNC((PRODUCT(F1801:L1801)),2)</f>
        <v>1</v>
      </c>
      <c r="O1801" s="302"/>
      <c r="P1801" s="408"/>
      <c r="Q1801" s="409"/>
      <c r="R1801" s="89"/>
      <c r="S1801" s="302"/>
      <c r="T1801" s="302"/>
      <c r="U1801" s="302"/>
      <c r="V1801" s="302"/>
      <c r="W1801" s="302"/>
      <c r="X1801" s="302"/>
      <c r="Y1801" s="302"/>
      <c r="Z1801" s="302"/>
      <c r="AA1801" s="302"/>
    </row>
    <row r="1802" spans="1:27" s="301" customFormat="1">
      <c r="A1802" s="460"/>
      <c r="B1802" s="169"/>
      <c r="C1802" s="19"/>
      <c r="D1802" s="292" t="s">
        <v>25858</v>
      </c>
      <c r="E1802" s="13"/>
      <c r="F1802" s="28"/>
      <c r="G1802" s="216" t="s">
        <v>25759</v>
      </c>
      <c r="H1802" s="231"/>
      <c r="I1802" s="217" t="s">
        <v>25759</v>
      </c>
      <c r="J1802" s="216"/>
      <c r="K1802" s="217" t="s">
        <v>25759</v>
      </c>
      <c r="L1802" s="216">
        <v>1</v>
      </c>
      <c r="M1802" s="217" t="s">
        <v>44</v>
      </c>
      <c r="N1802" s="443">
        <f t="shared" si="351"/>
        <v>1</v>
      </c>
      <c r="O1802" s="302"/>
      <c r="P1802" s="408"/>
      <c r="Q1802" s="409"/>
      <c r="R1802" s="89"/>
      <c r="S1802" s="302"/>
      <c r="T1802" s="302"/>
      <c r="U1802" s="302"/>
      <c r="V1802" s="302"/>
      <c r="W1802" s="302"/>
      <c r="X1802" s="302"/>
      <c r="Y1802" s="302"/>
      <c r="Z1802" s="302"/>
      <c r="AA1802" s="302"/>
    </row>
    <row r="1803" spans="1:27">
      <c r="A1803" s="460"/>
      <c r="B1803" s="169"/>
      <c r="C1803" s="19"/>
      <c r="D1803" s="218" t="str">
        <f>"Total item "&amp;A1786</f>
        <v>Total item 10.3.3</v>
      </c>
      <c r="E1803" s="13"/>
      <c r="F1803" s="124"/>
      <c r="G1803" s="216"/>
      <c r="H1803" s="231"/>
      <c r="I1803" s="213"/>
      <c r="J1803" s="231"/>
      <c r="K1803" s="213"/>
      <c r="L1803" s="212" t="s">
        <v>23</v>
      </c>
      <c r="M1803" s="213" t="s">
        <v>44</v>
      </c>
      <c r="N1803" s="444">
        <f>+SUM(N1788:N1802)</f>
        <v>15</v>
      </c>
    </row>
    <row r="1804" spans="1:27" s="301" customFormat="1" ht="22.5">
      <c r="A1804" s="460" t="s">
        <v>18384</v>
      </c>
      <c r="B1804" s="169" t="s">
        <v>18406</v>
      </c>
      <c r="C1804" s="340">
        <v>93656</v>
      </c>
      <c r="D1804" s="35" t="s">
        <v>6780</v>
      </c>
      <c r="E1804" s="13" t="str">
        <f>+VLOOKUP(D1804,TABELA!$B$1:$D$8000,2,FALSE)</f>
        <v>UN</v>
      </c>
      <c r="F1804" s="28"/>
      <c r="G1804" s="33"/>
      <c r="H1804" s="28"/>
      <c r="I1804" s="28"/>
      <c r="J1804" s="28"/>
      <c r="K1804" s="28"/>
      <c r="L1804" s="28"/>
      <c r="M1804" s="28"/>
      <c r="N1804" s="447"/>
      <c r="O1804" s="303">
        <f>+N1806</f>
        <v>1</v>
      </c>
      <c r="P1804" s="328">
        <f>+VLOOKUP(D1804,TABELA!$B$1:$D$8000,3,FALSE)</f>
        <v>15.35</v>
      </c>
      <c r="Q1804" s="329">
        <f>+VLOOKUP(D1804,TABELA!$B$1:$F$8000,5,FALSE)</f>
        <v>15.68</v>
      </c>
      <c r="R1804" s="89"/>
      <c r="S1804" s="410">
        <f>TRUNC(P1804*$S$10,2)</f>
        <v>19.72</v>
      </c>
      <c r="T1804" s="410">
        <f>TRUNC(Q1804*$T$10,2)</f>
        <v>19.18</v>
      </c>
      <c r="U1804" s="302"/>
      <c r="V1804" s="410">
        <f>TRUNC(O1804*S1804,2)</f>
        <v>19.72</v>
      </c>
      <c r="W1804" s="410">
        <f>TRUNC(O1804*T1804,2)</f>
        <v>19.18</v>
      </c>
      <c r="X1804" s="302"/>
      <c r="Y1804" s="302"/>
      <c r="Z1804" s="302"/>
      <c r="AA1804" s="302"/>
    </row>
    <row r="1805" spans="1:27" s="301" customFormat="1">
      <c r="A1805" s="460"/>
      <c r="B1805" s="169"/>
      <c r="C1805" s="19"/>
      <c r="D1805" s="292" t="s">
        <v>26089</v>
      </c>
      <c r="E1805" s="13"/>
      <c r="F1805" s="33"/>
      <c r="G1805" s="216" t="s">
        <v>25759</v>
      </c>
      <c r="H1805" s="231"/>
      <c r="I1805" s="217" t="s">
        <v>25759</v>
      </c>
      <c r="J1805" s="216"/>
      <c r="K1805" s="217" t="s">
        <v>25759</v>
      </c>
      <c r="L1805" s="216">
        <v>1</v>
      </c>
      <c r="M1805" s="217" t="s">
        <v>44</v>
      </c>
      <c r="N1805" s="443">
        <f t="shared" ref="N1805" si="352">TRUNC((PRODUCT(F1805:L1805)),2)</f>
        <v>1</v>
      </c>
      <c r="O1805" s="302"/>
      <c r="P1805" s="408"/>
      <c r="Q1805" s="409"/>
      <c r="R1805" s="89"/>
      <c r="S1805" s="302"/>
      <c r="T1805" s="302"/>
      <c r="U1805" s="302"/>
      <c r="V1805" s="302"/>
      <c r="W1805" s="302"/>
      <c r="X1805" s="302"/>
      <c r="Y1805" s="302"/>
      <c r="Z1805" s="302"/>
      <c r="AA1805" s="302"/>
    </row>
    <row r="1806" spans="1:27" s="301" customFormat="1">
      <c r="A1806" s="460"/>
      <c r="B1806" s="169"/>
      <c r="C1806" s="19"/>
      <c r="D1806" s="218" t="str">
        <f>"Total item "&amp;A1804</f>
        <v>Total item 10.3.4</v>
      </c>
      <c r="E1806" s="13"/>
      <c r="F1806" s="124"/>
      <c r="G1806" s="216"/>
      <c r="H1806" s="231"/>
      <c r="I1806" s="213"/>
      <c r="J1806" s="231"/>
      <c r="K1806" s="213"/>
      <c r="L1806" s="212" t="s">
        <v>23</v>
      </c>
      <c r="M1806" s="213" t="s">
        <v>44</v>
      </c>
      <c r="N1806" s="444">
        <f>+SUM(N1805:N1805)</f>
        <v>1</v>
      </c>
      <c r="O1806" s="302"/>
      <c r="P1806" s="408"/>
      <c r="Q1806" s="409"/>
      <c r="R1806" s="89"/>
      <c r="S1806" s="302"/>
      <c r="T1806" s="302"/>
      <c r="U1806" s="302"/>
      <c r="V1806" s="302"/>
      <c r="W1806" s="302"/>
      <c r="X1806" s="302"/>
      <c r="Y1806" s="302"/>
      <c r="Z1806" s="302"/>
      <c r="AA1806" s="302"/>
    </row>
    <row r="1807" spans="1:27" ht="22.5">
      <c r="A1807" s="460" t="s">
        <v>18385</v>
      </c>
      <c r="B1807" s="169" t="s">
        <v>18156</v>
      </c>
      <c r="C1807" s="170" t="str">
        <f>COMPOSIÇÕES!C110</f>
        <v>012</v>
      </c>
      <c r="D1807" s="35" t="str">
        <f>COMPOSIÇÕES!D110</f>
        <v>DISJUNTOR TRIPOLAR TIPO DIN, CORRENTE NOMINAL DE 63A - FORNECIMENTO E INSTALAÇÃO</v>
      </c>
      <c r="E1807" s="13" t="str">
        <f>COMPOSIÇÕES!E110</f>
        <v>UN</v>
      </c>
      <c r="F1807" s="28"/>
      <c r="G1807" s="33"/>
      <c r="H1807" s="28"/>
      <c r="I1807" s="28"/>
      <c r="J1807" s="28"/>
      <c r="K1807" s="28"/>
      <c r="L1807" s="28"/>
      <c r="M1807" s="28"/>
      <c r="N1807" s="447"/>
      <c r="O1807" s="303">
        <f>+N1809</f>
        <v>1</v>
      </c>
      <c r="P1807" s="328">
        <f>COMPOSIÇÕES!H110</f>
        <v>122.7</v>
      </c>
      <c r="Q1807" s="329">
        <f>COMPOSIÇÕES!J110</f>
        <v>125.48</v>
      </c>
      <c r="S1807" s="410">
        <f>TRUNC(P1807*$S$10,2)</f>
        <v>157.63999999999999</v>
      </c>
      <c r="T1807" s="410">
        <f>TRUNC(Q1807*$T$10,2)</f>
        <v>153.52000000000001</v>
      </c>
      <c r="V1807" s="410">
        <f>TRUNC(O1807*S1807,2)</f>
        <v>157.63999999999999</v>
      </c>
      <c r="W1807" s="410">
        <f>TRUNC(O1807*T1807,2)</f>
        <v>153.52000000000001</v>
      </c>
    </row>
    <row r="1808" spans="1:27">
      <c r="A1808" s="460"/>
      <c r="B1808" s="169"/>
      <c r="C1808" s="19"/>
      <c r="D1808" s="292" t="s">
        <v>26129</v>
      </c>
      <c r="E1808" s="13"/>
      <c r="F1808" s="33"/>
      <c r="G1808" s="216" t="s">
        <v>25759</v>
      </c>
      <c r="H1808" s="231"/>
      <c r="I1808" s="217" t="s">
        <v>25759</v>
      </c>
      <c r="J1808" s="216"/>
      <c r="K1808" s="217" t="s">
        <v>25759</v>
      </c>
      <c r="L1808" s="216">
        <v>1</v>
      </c>
      <c r="M1808" s="217" t="s">
        <v>44</v>
      </c>
      <c r="N1808" s="443">
        <f t="shared" ref="N1808" si="353">TRUNC((PRODUCT(F1808:L1808)),2)</f>
        <v>1</v>
      </c>
    </row>
    <row r="1809" spans="1:27">
      <c r="A1809" s="460"/>
      <c r="B1809" s="169"/>
      <c r="C1809" s="19"/>
      <c r="D1809" s="218" t="str">
        <f>"Total item "&amp;A1807</f>
        <v>Total item 10.3.5</v>
      </c>
      <c r="E1809" s="13"/>
      <c r="F1809" s="124"/>
      <c r="G1809" s="216"/>
      <c r="H1809" s="231"/>
      <c r="I1809" s="213"/>
      <c r="J1809" s="231"/>
      <c r="K1809" s="213"/>
      <c r="L1809" s="212" t="s">
        <v>23</v>
      </c>
      <c r="M1809" s="213" t="s">
        <v>44</v>
      </c>
      <c r="N1809" s="444">
        <f>+SUM(N1808:N1808)</f>
        <v>1</v>
      </c>
    </row>
    <row r="1810" spans="1:27" ht="22.5">
      <c r="A1810" s="460" t="s">
        <v>18386</v>
      </c>
      <c r="B1810" s="169" t="s">
        <v>18156</v>
      </c>
      <c r="C1810" s="170" t="str">
        <f>COMPOSIÇÕES!C118</f>
        <v>013</v>
      </c>
      <c r="D1810" s="35" t="str">
        <f>COMPOSIÇÕES!D118</f>
        <v>DISPOSITIVO DE PROTEÇÃO CONTRA SURTO DE TENSÃO, DPS 45KA - 275V CLASSE II</v>
      </c>
      <c r="E1810" s="13" t="str">
        <f>COMPOSIÇÕES!E118</f>
        <v>UN</v>
      </c>
      <c r="F1810" s="28"/>
      <c r="G1810" s="33"/>
      <c r="H1810" s="28"/>
      <c r="I1810" s="28"/>
      <c r="J1810" s="28"/>
      <c r="K1810" s="28"/>
      <c r="L1810" s="28"/>
      <c r="M1810" s="28"/>
      <c r="N1810" s="447"/>
      <c r="O1810" s="303">
        <f>+N1812</f>
        <v>3</v>
      </c>
      <c r="P1810" s="328">
        <f>COMPOSIÇÕES!H118</f>
        <v>136.93</v>
      </c>
      <c r="Q1810" s="329">
        <f>COMPOSIÇÕES!J118</f>
        <v>138.43</v>
      </c>
      <c r="S1810" s="410">
        <f>TRUNC(P1810*$S$10,2)</f>
        <v>175.92</v>
      </c>
      <c r="T1810" s="410">
        <f>TRUNC(Q1810*$T$10,2)</f>
        <v>169.36</v>
      </c>
      <c r="V1810" s="410">
        <f>TRUNC(O1810*S1810,2)</f>
        <v>527.76</v>
      </c>
      <c r="W1810" s="410">
        <f>TRUNC(O1810*T1810,2)</f>
        <v>508.08</v>
      </c>
    </row>
    <row r="1811" spans="1:27">
      <c r="A1811" s="460"/>
      <c r="B1811" s="169"/>
      <c r="C1811" s="19"/>
      <c r="D1811" s="292" t="s">
        <v>26132</v>
      </c>
      <c r="E1811" s="13"/>
      <c r="F1811" s="33"/>
      <c r="G1811" s="216" t="s">
        <v>25759</v>
      </c>
      <c r="H1811" s="231"/>
      <c r="I1811" s="217" t="s">
        <v>25759</v>
      </c>
      <c r="J1811" s="216"/>
      <c r="K1811" s="217" t="s">
        <v>25759</v>
      </c>
      <c r="L1811" s="216">
        <v>3</v>
      </c>
      <c r="M1811" s="217" t="s">
        <v>44</v>
      </c>
      <c r="N1811" s="443">
        <f t="shared" ref="N1811" si="354">TRUNC((PRODUCT(F1811:L1811)),2)</f>
        <v>3</v>
      </c>
    </row>
    <row r="1812" spans="1:27">
      <c r="A1812" s="460"/>
      <c r="B1812" s="169"/>
      <c r="C1812" s="19"/>
      <c r="D1812" s="218" t="str">
        <f>"Total item "&amp;A1810</f>
        <v>Total item 10.3.6</v>
      </c>
      <c r="E1812" s="13"/>
      <c r="F1812" s="124"/>
      <c r="G1812" s="216"/>
      <c r="H1812" s="231"/>
      <c r="I1812" s="213"/>
      <c r="J1812" s="231"/>
      <c r="K1812" s="213"/>
      <c r="L1812" s="212" t="s">
        <v>23</v>
      </c>
      <c r="M1812" s="213" t="s">
        <v>44</v>
      </c>
      <c r="N1812" s="444">
        <f>+SUM(N1811:N1811)</f>
        <v>3</v>
      </c>
    </row>
    <row r="1813" spans="1:27">
      <c r="A1813" s="460" t="s">
        <v>18389</v>
      </c>
      <c r="B1813" s="169" t="s">
        <v>18156</v>
      </c>
      <c r="C1813" s="170" t="str">
        <f>COMPOSIÇÕES!C125</f>
        <v>014</v>
      </c>
      <c r="D1813" s="35" t="str">
        <f>COMPOSIÇÕES!D125</f>
        <v>DISPOSITIVO DR TETRAPOLAR 63 A, TIPO AC, 30MA</v>
      </c>
      <c r="E1813" s="13" t="str">
        <f>COMPOSIÇÕES!E125</f>
        <v>UN</v>
      </c>
      <c r="F1813" s="28"/>
      <c r="G1813" s="33"/>
      <c r="H1813" s="28"/>
      <c r="I1813" s="28"/>
      <c r="J1813" s="28"/>
      <c r="K1813" s="28"/>
      <c r="L1813" s="28"/>
      <c r="M1813" s="28"/>
      <c r="N1813" s="447"/>
      <c r="O1813" s="303">
        <f>+N1815</f>
        <v>1</v>
      </c>
      <c r="P1813" s="328">
        <f>COMPOSIÇÕES!H125</f>
        <v>232.02</v>
      </c>
      <c r="Q1813" s="329">
        <f>COMPOSIÇÕES!J125</f>
        <v>235.01</v>
      </c>
      <c r="S1813" s="410">
        <f>TRUNC(P1813*$S$10,2)</f>
        <v>298.08999999999997</v>
      </c>
      <c r="T1813" s="410">
        <f>TRUNC(Q1813*$T$10,2)</f>
        <v>287.52999999999997</v>
      </c>
      <c r="V1813" s="410">
        <f>TRUNC(O1813*S1813,2)</f>
        <v>298.08999999999997</v>
      </c>
      <c r="W1813" s="410">
        <f>TRUNC(O1813*T1813,2)</f>
        <v>287.52999999999997</v>
      </c>
    </row>
    <row r="1814" spans="1:27">
      <c r="A1814" s="460"/>
      <c r="B1814" s="169"/>
      <c r="C1814" s="19"/>
      <c r="D1814" s="292" t="s">
        <v>26135</v>
      </c>
      <c r="E1814" s="13"/>
      <c r="F1814" s="33"/>
      <c r="G1814" s="216" t="s">
        <v>25759</v>
      </c>
      <c r="H1814" s="231"/>
      <c r="I1814" s="217" t="s">
        <v>25759</v>
      </c>
      <c r="J1814" s="216"/>
      <c r="K1814" s="217" t="s">
        <v>25759</v>
      </c>
      <c r="L1814" s="216">
        <v>1</v>
      </c>
      <c r="M1814" s="217" t="s">
        <v>44</v>
      </c>
      <c r="N1814" s="443">
        <f t="shared" ref="N1814" si="355">TRUNC((PRODUCT(F1814:L1814)),2)</f>
        <v>1</v>
      </c>
    </row>
    <row r="1815" spans="1:27">
      <c r="A1815" s="460"/>
      <c r="B1815" s="169"/>
      <c r="C1815" s="19"/>
      <c r="D1815" s="218" t="str">
        <f>"Total item "&amp;A1813</f>
        <v>Total item 10.3.7</v>
      </c>
      <c r="E1815" s="13"/>
      <c r="F1815" s="124"/>
      <c r="G1815" s="216"/>
      <c r="H1815" s="231"/>
      <c r="I1815" s="213"/>
      <c r="J1815" s="231"/>
      <c r="K1815" s="213"/>
      <c r="L1815" s="212" t="s">
        <v>23</v>
      </c>
      <c r="M1815" s="213" t="s">
        <v>44</v>
      </c>
      <c r="N1815" s="444">
        <f>+SUM(N1814:N1814)</f>
        <v>1</v>
      </c>
    </row>
    <row r="1816" spans="1:27">
      <c r="A1816" s="460" t="s">
        <v>26136</v>
      </c>
      <c r="B1816" s="169" t="s">
        <v>18155</v>
      </c>
      <c r="C1816" s="184" t="s">
        <v>18387</v>
      </c>
      <c r="D1816" s="35" t="s">
        <v>18388</v>
      </c>
      <c r="E1816" s="13" t="s">
        <v>381</v>
      </c>
      <c r="F1816" s="28"/>
      <c r="G1816" s="238"/>
      <c r="H1816" s="28"/>
      <c r="I1816" s="28"/>
      <c r="J1816" s="28"/>
      <c r="K1816" s="28"/>
      <c r="L1816" s="28"/>
      <c r="M1816" s="28"/>
      <c r="N1816" s="447"/>
      <c r="O1816" s="303">
        <f>+N1818</f>
        <v>3</v>
      </c>
      <c r="P1816" s="328">
        <v>257.01</v>
      </c>
      <c r="Q1816" s="329">
        <v>267.12</v>
      </c>
      <c r="S1816" s="410">
        <f>TRUNC(P1816*$S$10,2)</f>
        <v>330.2</v>
      </c>
      <c r="T1816" s="410">
        <f>TRUNC(Q1816*$T$10,2)</f>
        <v>326.82</v>
      </c>
      <c r="V1816" s="410">
        <f>TRUNC(O1816*S1816,2)</f>
        <v>990.6</v>
      </c>
      <c r="W1816" s="410">
        <f>TRUNC(O1816*T1816,2)</f>
        <v>980.46</v>
      </c>
    </row>
    <row r="1817" spans="1:27">
      <c r="A1817" s="460"/>
      <c r="B1817" s="169"/>
      <c r="C1817" s="19"/>
      <c r="D1817" s="292" t="s">
        <v>26138</v>
      </c>
      <c r="E1817" s="13"/>
      <c r="F1817" s="33"/>
      <c r="G1817" s="216" t="s">
        <v>25759</v>
      </c>
      <c r="H1817" s="231"/>
      <c r="I1817" s="217" t="s">
        <v>25759</v>
      </c>
      <c r="J1817" s="216"/>
      <c r="K1817" s="217" t="s">
        <v>25759</v>
      </c>
      <c r="L1817" s="216">
        <v>3</v>
      </c>
      <c r="M1817" s="217" t="s">
        <v>44</v>
      </c>
      <c r="N1817" s="443">
        <f t="shared" ref="N1817" si="356">TRUNC((PRODUCT(F1817:L1817)),2)</f>
        <v>3</v>
      </c>
    </row>
    <row r="1818" spans="1:27">
      <c r="A1818" s="460"/>
      <c r="B1818" s="169"/>
      <c r="C1818" s="19"/>
      <c r="D1818" s="218" t="str">
        <f>"Total item "&amp;A1816</f>
        <v>Total item 10.3.8</v>
      </c>
      <c r="E1818" s="13"/>
      <c r="F1818" s="124"/>
      <c r="G1818" s="216"/>
      <c r="H1818" s="231"/>
      <c r="I1818" s="213"/>
      <c r="J1818" s="231"/>
      <c r="K1818" s="213"/>
      <c r="L1818" s="212" t="s">
        <v>23</v>
      </c>
      <c r="M1818" s="213" t="s">
        <v>44</v>
      </c>
      <c r="N1818" s="444">
        <f>+SUM(N1817:N1817)</f>
        <v>3</v>
      </c>
    </row>
    <row r="1819" spans="1:27">
      <c r="A1819" s="186" t="s">
        <v>26015</v>
      </c>
      <c r="B1819" s="187"/>
      <c r="C1819" s="187"/>
      <c r="D1819" s="188" t="s">
        <v>26017</v>
      </c>
      <c r="E1819" s="187"/>
      <c r="F1819" s="239"/>
      <c r="G1819" s="240"/>
      <c r="H1819" s="240"/>
      <c r="I1819" s="239"/>
      <c r="J1819" s="239"/>
      <c r="K1819" s="239"/>
      <c r="L1819" s="239"/>
      <c r="M1819" s="239"/>
      <c r="N1819" s="462"/>
    </row>
    <row r="1820" spans="1:27">
      <c r="A1820" s="191" t="s">
        <v>26016</v>
      </c>
      <c r="B1820" s="192"/>
      <c r="C1820" s="193"/>
      <c r="D1820" s="194" t="s">
        <v>26018</v>
      </c>
      <c r="E1820" s="195"/>
      <c r="F1820" s="241"/>
      <c r="G1820" s="242"/>
      <c r="H1820" s="242"/>
      <c r="I1820" s="241"/>
      <c r="J1820" s="241"/>
      <c r="K1820" s="241"/>
      <c r="L1820" s="241"/>
      <c r="M1820" s="241"/>
      <c r="N1820" s="463"/>
    </row>
    <row r="1821" spans="1:27" ht="33.75">
      <c r="A1821" s="460" t="s">
        <v>26019</v>
      </c>
      <c r="B1821" s="169" t="s">
        <v>18406</v>
      </c>
      <c r="C1821" s="171">
        <v>89957</v>
      </c>
      <c r="D1821" s="35" t="s">
        <v>11919</v>
      </c>
      <c r="E1821" s="13" t="str">
        <f>+VLOOKUP(D1821,TABELA!$B$1:$D$8000,2,FALSE)</f>
        <v>UN</v>
      </c>
      <c r="F1821" s="28"/>
      <c r="G1821" s="33"/>
      <c r="H1821" s="28"/>
      <c r="I1821" s="28"/>
      <c r="J1821" s="28"/>
      <c r="K1821" s="28"/>
      <c r="L1821" s="28"/>
      <c r="M1821" s="28"/>
      <c r="N1821" s="447"/>
      <c r="O1821" s="303">
        <f>+N1833</f>
        <v>30</v>
      </c>
      <c r="P1821" s="328">
        <f>+VLOOKUP(D1821,TABELA!$B$1:$D$8000,3,FALSE)</f>
        <v>129.12</v>
      </c>
      <c r="Q1821" s="329">
        <f>+VLOOKUP(D1821,TABELA!$B$1:$F$8000,5,FALSE)</f>
        <v>141.29</v>
      </c>
      <c r="S1821" s="410">
        <f>TRUNC(P1821*$S$10,2)</f>
        <v>165.89</v>
      </c>
      <c r="T1821" s="410">
        <f>TRUNC(Q1821*$T$10,2)</f>
        <v>172.86</v>
      </c>
      <c r="V1821" s="410">
        <f>TRUNC(O1821*S1821,2)</f>
        <v>4976.7</v>
      </c>
      <c r="W1821" s="410">
        <f>TRUNC(O1821*T1821,2)</f>
        <v>5185.8</v>
      </c>
    </row>
    <row r="1822" spans="1:27">
      <c r="A1822" s="460"/>
      <c r="B1822" s="169"/>
      <c r="C1822" s="19"/>
      <c r="D1822" s="292" t="s">
        <v>25838</v>
      </c>
      <c r="E1822" s="13"/>
      <c r="F1822" s="33"/>
      <c r="G1822" s="216" t="s">
        <v>25759</v>
      </c>
      <c r="H1822" s="231"/>
      <c r="I1822" s="217" t="s">
        <v>25759</v>
      </c>
      <c r="J1822" s="216"/>
      <c r="K1822" s="217" t="s">
        <v>25759</v>
      </c>
      <c r="L1822" s="216">
        <v>3</v>
      </c>
      <c r="M1822" s="217" t="s">
        <v>44</v>
      </c>
      <c r="N1822" s="443">
        <f t="shared" ref="N1822:N1823" si="357">TRUNC((PRODUCT(F1822:L1822)),2)</f>
        <v>3</v>
      </c>
    </row>
    <row r="1823" spans="1:27">
      <c r="A1823" s="460"/>
      <c r="B1823" s="169"/>
      <c r="C1823" s="19"/>
      <c r="D1823" s="292" t="s">
        <v>25776</v>
      </c>
      <c r="E1823" s="13"/>
      <c r="F1823" s="28"/>
      <c r="G1823" s="216" t="s">
        <v>25759</v>
      </c>
      <c r="H1823" s="231"/>
      <c r="I1823" s="217" t="s">
        <v>25759</v>
      </c>
      <c r="J1823" s="216"/>
      <c r="K1823" s="217" t="s">
        <v>25759</v>
      </c>
      <c r="L1823" s="216">
        <v>2</v>
      </c>
      <c r="M1823" s="217" t="s">
        <v>44</v>
      </c>
      <c r="N1823" s="443">
        <f t="shared" si="357"/>
        <v>2</v>
      </c>
    </row>
    <row r="1824" spans="1:27" s="299" customFormat="1">
      <c r="A1824" s="460"/>
      <c r="B1824" s="169"/>
      <c r="C1824" s="19"/>
      <c r="D1824" s="292" t="s">
        <v>26000</v>
      </c>
      <c r="E1824" s="13"/>
      <c r="F1824" s="28"/>
      <c r="G1824" s="216" t="s">
        <v>25759</v>
      </c>
      <c r="H1824" s="231"/>
      <c r="I1824" s="217" t="s">
        <v>25759</v>
      </c>
      <c r="J1824" s="216"/>
      <c r="K1824" s="217" t="s">
        <v>25759</v>
      </c>
      <c r="L1824" s="216">
        <v>3</v>
      </c>
      <c r="M1824" s="217" t="s">
        <v>44</v>
      </c>
      <c r="N1824" s="443">
        <f t="shared" ref="N1824:N1827" si="358">TRUNC((PRODUCT(F1824:L1824)),2)</f>
        <v>3</v>
      </c>
      <c r="O1824" s="302"/>
      <c r="P1824" s="408"/>
      <c r="Q1824" s="409"/>
      <c r="R1824" s="89"/>
      <c r="S1824" s="302"/>
      <c r="T1824" s="302"/>
      <c r="U1824" s="302"/>
      <c r="V1824" s="302"/>
      <c r="W1824" s="302"/>
      <c r="X1824" s="302"/>
      <c r="Y1824" s="302"/>
      <c r="Z1824" s="302"/>
      <c r="AA1824" s="302"/>
    </row>
    <row r="1825" spans="1:27" s="299" customFormat="1">
      <c r="A1825" s="460"/>
      <c r="B1825" s="169"/>
      <c r="C1825" s="19"/>
      <c r="D1825" s="292" t="s">
        <v>26001</v>
      </c>
      <c r="E1825" s="13"/>
      <c r="F1825" s="28"/>
      <c r="G1825" s="216" t="s">
        <v>25759</v>
      </c>
      <c r="H1825" s="231"/>
      <c r="I1825" s="217" t="s">
        <v>25759</v>
      </c>
      <c r="J1825" s="216"/>
      <c r="K1825" s="217" t="s">
        <v>25759</v>
      </c>
      <c r="L1825" s="216">
        <v>4</v>
      </c>
      <c r="M1825" s="217" t="s">
        <v>44</v>
      </c>
      <c r="N1825" s="443">
        <f t="shared" si="358"/>
        <v>4</v>
      </c>
      <c r="O1825" s="302"/>
      <c r="P1825" s="408"/>
      <c r="Q1825" s="409"/>
      <c r="R1825" s="89"/>
      <c r="S1825" s="302"/>
      <c r="T1825" s="302"/>
      <c r="U1825" s="302"/>
      <c r="V1825" s="302"/>
      <c r="W1825" s="302"/>
      <c r="X1825" s="302"/>
      <c r="Y1825" s="302"/>
      <c r="Z1825" s="302"/>
      <c r="AA1825" s="302"/>
    </row>
    <row r="1826" spans="1:27" s="345" customFormat="1">
      <c r="A1826" s="460"/>
      <c r="B1826" s="169"/>
      <c r="C1826" s="19"/>
      <c r="D1826" s="292" t="s">
        <v>26166</v>
      </c>
      <c r="E1826" s="13"/>
      <c r="F1826" s="28"/>
      <c r="G1826" s="216" t="s">
        <v>25759</v>
      </c>
      <c r="H1826" s="231"/>
      <c r="I1826" s="217" t="s">
        <v>25759</v>
      </c>
      <c r="J1826" s="216"/>
      <c r="K1826" s="217" t="s">
        <v>25759</v>
      </c>
      <c r="L1826" s="216">
        <v>1</v>
      </c>
      <c r="M1826" s="217" t="s">
        <v>44</v>
      </c>
      <c r="N1826" s="443">
        <f t="shared" ref="N1826" si="359">TRUNC((PRODUCT(F1826:L1826)),2)</f>
        <v>1</v>
      </c>
      <c r="O1826" s="302"/>
      <c r="P1826" s="408"/>
      <c r="Q1826" s="409"/>
      <c r="R1826" s="89"/>
      <c r="S1826" s="302"/>
      <c r="T1826" s="302"/>
      <c r="U1826" s="302"/>
      <c r="V1826" s="302"/>
      <c r="W1826" s="302"/>
      <c r="X1826" s="302"/>
      <c r="Y1826" s="302"/>
      <c r="Z1826" s="302"/>
      <c r="AA1826" s="302"/>
    </row>
    <row r="1827" spans="1:27" s="299" customFormat="1">
      <c r="A1827" s="460"/>
      <c r="B1827" s="169"/>
      <c r="C1827" s="19"/>
      <c r="D1827" s="292" t="s">
        <v>26002</v>
      </c>
      <c r="E1827" s="13"/>
      <c r="F1827" s="28"/>
      <c r="G1827" s="216" t="s">
        <v>25759</v>
      </c>
      <c r="H1827" s="231"/>
      <c r="I1827" s="217" t="s">
        <v>25759</v>
      </c>
      <c r="J1827" s="216"/>
      <c r="K1827" s="217" t="s">
        <v>25759</v>
      </c>
      <c r="L1827" s="216">
        <v>5</v>
      </c>
      <c r="M1827" s="217" t="s">
        <v>44</v>
      </c>
      <c r="N1827" s="443">
        <f t="shared" si="358"/>
        <v>5</v>
      </c>
      <c r="O1827" s="302"/>
      <c r="P1827" s="408"/>
      <c r="Q1827" s="409"/>
      <c r="R1827" s="89"/>
      <c r="S1827" s="302"/>
      <c r="T1827" s="302"/>
      <c r="U1827" s="302"/>
      <c r="V1827" s="302"/>
      <c r="W1827" s="302"/>
      <c r="X1827" s="302"/>
      <c r="Y1827" s="302"/>
      <c r="Z1827" s="302"/>
      <c r="AA1827" s="302"/>
    </row>
    <row r="1828" spans="1:27" s="299" customFormat="1">
      <c r="A1828" s="460"/>
      <c r="B1828" s="169"/>
      <c r="C1828" s="19"/>
      <c r="D1828" s="292" t="s">
        <v>26167</v>
      </c>
      <c r="E1828" s="13"/>
      <c r="F1828" s="28"/>
      <c r="G1828" s="216" t="s">
        <v>25759</v>
      </c>
      <c r="H1828" s="231"/>
      <c r="I1828" s="217" t="s">
        <v>25759</v>
      </c>
      <c r="J1828" s="216"/>
      <c r="K1828" s="217" t="s">
        <v>25759</v>
      </c>
      <c r="L1828" s="216">
        <v>4</v>
      </c>
      <c r="M1828" s="217" t="s">
        <v>44</v>
      </c>
      <c r="N1828" s="443">
        <f t="shared" ref="N1828:N1830" si="360">TRUNC((PRODUCT(F1828:L1828)),2)</f>
        <v>4</v>
      </c>
      <c r="O1828" s="302"/>
      <c r="P1828" s="408"/>
      <c r="Q1828" s="409"/>
      <c r="R1828" s="89"/>
      <c r="S1828" s="302"/>
      <c r="T1828" s="302"/>
      <c r="U1828" s="302"/>
      <c r="V1828" s="302"/>
      <c r="W1828" s="302"/>
      <c r="X1828" s="302"/>
      <c r="Y1828" s="302"/>
      <c r="Z1828" s="302"/>
      <c r="AA1828" s="302"/>
    </row>
    <row r="1829" spans="1:27" s="299" customFormat="1">
      <c r="A1829" s="460"/>
      <c r="B1829" s="169"/>
      <c r="C1829" s="19"/>
      <c r="D1829" s="292" t="s">
        <v>26004</v>
      </c>
      <c r="E1829" s="13"/>
      <c r="F1829" s="28"/>
      <c r="G1829" s="216" t="s">
        <v>25759</v>
      </c>
      <c r="H1829" s="231"/>
      <c r="I1829" s="217" t="s">
        <v>25759</v>
      </c>
      <c r="J1829" s="216"/>
      <c r="K1829" s="217" t="s">
        <v>25759</v>
      </c>
      <c r="L1829" s="216">
        <v>2</v>
      </c>
      <c r="M1829" s="217" t="s">
        <v>44</v>
      </c>
      <c r="N1829" s="443">
        <f t="shared" si="360"/>
        <v>2</v>
      </c>
      <c r="O1829" s="302"/>
      <c r="P1829" s="408"/>
      <c r="Q1829" s="409"/>
      <c r="R1829" s="89"/>
      <c r="S1829" s="302"/>
      <c r="T1829" s="302"/>
      <c r="U1829" s="302"/>
      <c r="V1829" s="302"/>
      <c r="W1829" s="302"/>
      <c r="X1829" s="302"/>
      <c r="Y1829" s="302"/>
      <c r="Z1829" s="302"/>
      <c r="AA1829" s="302"/>
    </row>
    <row r="1830" spans="1:27" s="299" customFormat="1">
      <c r="A1830" s="460"/>
      <c r="B1830" s="169"/>
      <c r="C1830" s="19"/>
      <c r="D1830" s="292" t="s">
        <v>26005</v>
      </c>
      <c r="E1830" s="13"/>
      <c r="F1830" s="28"/>
      <c r="G1830" s="216" t="s">
        <v>25759</v>
      </c>
      <c r="H1830" s="231"/>
      <c r="I1830" s="217" t="s">
        <v>25759</v>
      </c>
      <c r="J1830" s="216"/>
      <c r="K1830" s="217" t="s">
        <v>25759</v>
      </c>
      <c r="L1830" s="216">
        <v>2</v>
      </c>
      <c r="M1830" s="217" t="s">
        <v>44</v>
      </c>
      <c r="N1830" s="443">
        <f t="shared" si="360"/>
        <v>2</v>
      </c>
      <c r="O1830" s="302"/>
      <c r="P1830" s="408"/>
      <c r="Q1830" s="409"/>
      <c r="R1830" s="89"/>
      <c r="S1830" s="302"/>
      <c r="T1830" s="302"/>
      <c r="U1830" s="302"/>
      <c r="V1830" s="302"/>
      <c r="W1830" s="302"/>
      <c r="X1830" s="302"/>
      <c r="Y1830" s="302"/>
      <c r="Z1830" s="302"/>
      <c r="AA1830" s="302"/>
    </row>
    <row r="1831" spans="1:27" s="299" customFormat="1">
      <c r="A1831" s="460"/>
      <c r="B1831" s="169"/>
      <c r="C1831" s="19"/>
      <c r="D1831" s="292" t="s">
        <v>26053</v>
      </c>
      <c r="E1831" s="13"/>
      <c r="F1831" s="28"/>
      <c r="G1831" s="216" t="s">
        <v>25759</v>
      </c>
      <c r="H1831" s="231"/>
      <c r="I1831" s="217" t="s">
        <v>25759</v>
      </c>
      <c r="J1831" s="216"/>
      <c r="K1831" s="217" t="s">
        <v>25759</v>
      </c>
      <c r="L1831" s="216">
        <v>2</v>
      </c>
      <c r="M1831" s="217" t="s">
        <v>44</v>
      </c>
      <c r="N1831" s="443">
        <f t="shared" ref="N1831" si="361">TRUNC((PRODUCT(F1831:L1831)),2)</f>
        <v>2</v>
      </c>
      <c r="O1831" s="302"/>
      <c r="P1831" s="408"/>
      <c r="Q1831" s="409"/>
      <c r="R1831" s="89"/>
      <c r="S1831" s="302"/>
      <c r="T1831" s="302"/>
      <c r="U1831" s="302"/>
      <c r="V1831" s="302"/>
      <c r="W1831" s="302"/>
      <c r="X1831" s="302"/>
      <c r="Y1831" s="302"/>
      <c r="Z1831" s="302"/>
      <c r="AA1831" s="302"/>
    </row>
    <row r="1832" spans="1:27" s="299" customFormat="1">
      <c r="A1832" s="460"/>
      <c r="B1832" s="169"/>
      <c r="C1832" s="19"/>
      <c r="D1832" s="292" t="s">
        <v>26052</v>
      </c>
      <c r="E1832" s="13"/>
      <c r="F1832" s="28"/>
      <c r="G1832" s="216" t="s">
        <v>25759</v>
      </c>
      <c r="H1832" s="231"/>
      <c r="I1832" s="217" t="s">
        <v>25759</v>
      </c>
      <c r="J1832" s="216"/>
      <c r="K1832" s="217" t="s">
        <v>25759</v>
      </c>
      <c r="L1832" s="216">
        <v>2</v>
      </c>
      <c r="M1832" s="217" t="s">
        <v>44</v>
      </c>
      <c r="N1832" s="443">
        <f t="shared" ref="N1832" si="362">TRUNC((PRODUCT(F1832:L1832)),2)</f>
        <v>2</v>
      </c>
      <c r="O1832" s="302"/>
      <c r="P1832" s="408"/>
      <c r="Q1832" s="409"/>
      <c r="R1832" s="89"/>
      <c r="S1832" s="302"/>
      <c r="T1832" s="302"/>
      <c r="U1832" s="302"/>
      <c r="V1832" s="302"/>
      <c r="W1832" s="302"/>
      <c r="X1832" s="302"/>
      <c r="Y1832" s="302"/>
      <c r="Z1832" s="302"/>
      <c r="AA1832" s="302"/>
    </row>
    <row r="1833" spans="1:27">
      <c r="A1833" s="460"/>
      <c r="B1833" s="169"/>
      <c r="C1833" s="19"/>
      <c r="D1833" s="218" t="str">
        <f>"Total item "&amp;A1821</f>
        <v>Total item 11.1.1</v>
      </c>
      <c r="E1833" s="13"/>
      <c r="F1833" s="124"/>
      <c r="G1833" s="216"/>
      <c r="H1833" s="231"/>
      <c r="I1833" s="213"/>
      <c r="J1833" s="231"/>
      <c r="K1833" s="213"/>
      <c r="L1833" s="212" t="s">
        <v>23</v>
      </c>
      <c r="M1833" s="213" t="s">
        <v>44</v>
      </c>
      <c r="N1833" s="444">
        <f>+SUM(N1822:N1832)</f>
        <v>30</v>
      </c>
    </row>
    <row r="1834" spans="1:27" ht="22.5">
      <c r="A1834" s="460" t="s">
        <v>26020</v>
      </c>
      <c r="B1834" s="169" t="s">
        <v>25914</v>
      </c>
      <c r="C1834" s="171" t="s">
        <v>18397</v>
      </c>
      <c r="D1834" s="35" t="s">
        <v>18398</v>
      </c>
      <c r="E1834" s="19" t="s">
        <v>381</v>
      </c>
      <c r="F1834" s="28"/>
      <c r="G1834" s="33"/>
      <c r="H1834" s="28"/>
      <c r="I1834" s="28"/>
      <c r="J1834" s="28"/>
      <c r="K1834" s="28"/>
      <c r="L1834" s="28"/>
      <c r="M1834" s="28"/>
      <c r="N1834" s="447"/>
      <c r="O1834" s="303">
        <f>+N1845</f>
        <v>22</v>
      </c>
      <c r="P1834" s="328">
        <v>80.349999999999994</v>
      </c>
      <c r="Q1834" s="329">
        <v>80.349999999999994</v>
      </c>
      <c r="S1834" s="410">
        <f>TRUNC(P1834*$S$10,2)</f>
        <v>103.23</v>
      </c>
      <c r="T1834" s="410">
        <f>TRUNC(Q1834*$T$10,2)</f>
        <v>98.3</v>
      </c>
      <c r="V1834" s="410">
        <f>TRUNC(O1834*S1834,2)</f>
        <v>2271.06</v>
      </c>
      <c r="W1834" s="410">
        <f>TRUNC(O1834*T1834,2)</f>
        <v>2162.6</v>
      </c>
    </row>
    <row r="1835" spans="1:27">
      <c r="A1835" s="460"/>
      <c r="B1835" s="169"/>
      <c r="C1835" s="19"/>
      <c r="D1835" s="292" t="s">
        <v>26000</v>
      </c>
      <c r="E1835" s="13"/>
      <c r="F1835" s="33"/>
      <c r="G1835" s="216" t="s">
        <v>25759</v>
      </c>
      <c r="H1835" s="231"/>
      <c r="I1835" s="217" t="s">
        <v>25759</v>
      </c>
      <c r="J1835" s="216"/>
      <c r="K1835" s="217" t="s">
        <v>25759</v>
      </c>
      <c r="L1835" s="216">
        <v>3</v>
      </c>
      <c r="M1835" s="217" t="s">
        <v>44</v>
      </c>
      <c r="N1835" s="443">
        <f t="shared" ref="N1835:N1837" si="363">TRUNC((PRODUCT(F1835:L1835)),2)</f>
        <v>3</v>
      </c>
    </row>
    <row r="1836" spans="1:27" s="299" customFormat="1">
      <c r="A1836" s="460"/>
      <c r="B1836" s="169"/>
      <c r="C1836" s="19"/>
      <c r="D1836" s="292" t="s">
        <v>26047</v>
      </c>
      <c r="E1836" s="13"/>
      <c r="F1836" s="28"/>
      <c r="G1836" s="216" t="s">
        <v>25759</v>
      </c>
      <c r="H1836" s="231"/>
      <c r="I1836" s="217" t="s">
        <v>25759</v>
      </c>
      <c r="J1836" s="216"/>
      <c r="K1836" s="217" t="s">
        <v>25759</v>
      </c>
      <c r="L1836" s="216">
        <v>1</v>
      </c>
      <c r="M1836" s="217" t="s">
        <v>44</v>
      </c>
      <c r="N1836" s="443">
        <f t="shared" ref="N1836" si="364">TRUNC((PRODUCT(F1836:L1836)),2)</f>
        <v>1</v>
      </c>
      <c r="O1836" s="302"/>
      <c r="P1836" s="408"/>
      <c r="Q1836" s="409"/>
      <c r="R1836" s="89"/>
      <c r="S1836" s="302"/>
      <c r="T1836" s="302"/>
      <c r="U1836" s="302"/>
      <c r="V1836" s="302"/>
      <c r="W1836" s="302"/>
      <c r="X1836" s="302"/>
      <c r="Y1836" s="302"/>
      <c r="Z1836" s="302"/>
      <c r="AA1836" s="302"/>
    </row>
    <row r="1837" spans="1:27">
      <c r="A1837" s="460"/>
      <c r="B1837" s="169"/>
      <c r="C1837" s="19"/>
      <c r="D1837" s="292" t="s">
        <v>26003</v>
      </c>
      <c r="E1837" s="13"/>
      <c r="F1837" s="28"/>
      <c r="G1837" s="216" t="s">
        <v>25759</v>
      </c>
      <c r="H1837" s="231"/>
      <c r="I1837" s="217" t="s">
        <v>25759</v>
      </c>
      <c r="J1837" s="216"/>
      <c r="K1837" s="217" t="s">
        <v>25759</v>
      </c>
      <c r="L1837" s="216">
        <v>6</v>
      </c>
      <c r="M1837" s="217" t="s">
        <v>44</v>
      </c>
      <c r="N1837" s="443">
        <f t="shared" si="363"/>
        <v>6</v>
      </c>
    </row>
    <row r="1838" spans="1:27" s="299" customFormat="1">
      <c r="A1838" s="460"/>
      <c r="B1838" s="169"/>
      <c r="C1838" s="19"/>
      <c r="D1838" s="292" t="s">
        <v>26006</v>
      </c>
      <c r="E1838" s="13"/>
      <c r="F1838" s="28"/>
      <c r="G1838" s="216" t="s">
        <v>25759</v>
      </c>
      <c r="H1838" s="231"/>
      <c r="I1838" s="217" t="s">
        <v>25759</v>
      </c>
      <c r="J1838" s="216"/>
      <c r="K1838" s="217" t="s">
        <v>25759</v>
      </c>
      <c r="L1838" s="216">
        <v>1</v>
      </c>
      <c r="M1838" s="217" t="s">
        <v>44</v>
      </c>
      <c r="N1838" s="443">
        <f t="shared" ref="N1838:N1841" si="365">TRUNC((PRODUCT(F1838:L1838)),2)</f>
        <v>1</v>
      </c>
      <c r="O1838" s="302"/>
      <c r="P1838" s="408"/>
      <c r="Q1838" s="409"/>
      <c r="R1838" s="89"/>
      <c r="S1838" s="302"/>
      <c r="T1838" s="302"/>
      <c r="U1838" s="302"/>
      <c r="V1838" s="302"/>
      <c r="W1838" s="302"/>
      <c r="X1838" s="302"/>
      <c r="Y1838" s="302"/>
      <c r="Z1838" s="302"/>
      <c r="AA1838" s="302"/>
    </row>
    <row r="1839" spans="1:27" s="299" customFormat="1">
      <c r="A1839" s="460"/>
      <c r="B1839" s="169"/>
      <c r="C1839" s="19"/>
      <c r="D1839" s="292" t="s">
        <v>26007</v>
      </c>
      <c r="E1839" s="13"/>
      <c r="F1839" s="28"/>
      <c r="G1839" s="216" t="s">
        <v>25759</v>
      </c>
      <c r="H1839" s="231"/>
      <c r="I1839" s="217" t="s">
        <v>25759</v>
      </c>
      <c r="J1839" s="216"/>
      <c r="K1839" s="217" t="s">
        <v>25759</v>
      </c>
      <c r="L1839" s="216">
        <v>2</v>
      </c>
      <c r="M1839" s="217" t="s">
        <v>44</v>
      </c>
      <c r="N1839" s="443">
        <f t="shared" si="365"/>
        <v>2</v>
      </c>
      <c r="O1839" s="302"/>
      <c r="P1839" s="408"/>
      <c r="Q1839" s="409"/>
      <c r="R1839" s="89"/>
      <c r="S1839" s="302"/>
      <c r="T1839" s="302"/>
      <c r="U1839" s="302"/>
      <c r="V1839" s="302"/>
      <c r="W1839" s="302"/>
      <c r="X1839" s="302"/>
      <c r="Y1839" s="302"/>
      <c r="Z1839" s="302"/>
      <c r="AA1839" s="302"/>
    </row>
    <row r="1840" spans="1:27" s="299" customFormat="1">
      <c r="A1840" s="460"/>
      <c r="B1840" s="169"/>
      <c r="C1840" s="19"/>
      <c r="D1840" s="292" t="s">
        <v>26008</v>
      </c>
      <c r="E1840" s="13"/>
      <c r="F1840" s="28"/>
      <c r="G1840" s="216" t="s">
        <v>25759</v>
      </c>
      <c r="H1840" s="231"/>
      <c r="I1840" s="217" t="s">
        <v>25759</v>
      </c>
      <c r="J1840" s="216"/>
      <c r="K1840" s="217" t="s">
        <v>25759</v>
      </c>
      <c r="L1840" s="216">
        <v>1</v>
      </c>
      <c r="M1840" s="217" t="s">
        <v>44</v>
      </c>
      <c r="N1840" s="443">
        <f t="shared" si="365"/>
        <v>1</v>
      </c>
      <c r="O1840" s="302"/>
      <c r="P1840" s="408"/>
      <c r="Q1840" s="409"/>
      <c r="R1840" s="89"/>
      <c r="S1840" s="302"/>
      <c r="T1840" s="302"/>
      <c r="U1840" s="302"/>
      <c r="V1840" s="302"/>
      <c r="W1840" s="302"/>
      <c r="X1840" s="302"/>
      <c r="Y1840" s="302"/>
      <c r="Z1840" s="302"/>
      <c r="AA1840" s="302"/>
    </row>
    <row r="1841" spans="1:27" s="299" customFormat="1">
      <c r="A1841" s="460"/>
      <c r="B1841" s="169"/>
      <c r="C1841" s="19"/>
      <c r="D1841" s="292" t="s">
        <v>26009</v>
      </c>
      <c r="E1841" s="13"/>
      <c r="F1841" s="28"/>
      <c r="G1841" s="216" t="s">
        <v>25759</v>
      </c>
      <c r="H1841" s="231"/>
      <c r="I1841" s="217" t="s">
        <v>25759</v>
      </c>
      <c r="J1841" s="216"/>
      <c r="K1841" s="217" t="s">
        <v>25759</v>
      </c>
      <c r="L1841" s="216">
        <v>2</v>
      </c>
      <c r="M1841" s="217" t="s">
        <v>44</v>
      </c>
      <c r="N1841" s="443">
        <f t="shared" si="365"/>
        <v>2</v>
      </c>
      <c r="O1841" s="302"/>
      <c r="P1841" s="408"/>
      <c r="Q1841" s="409"/>
      <c r="R1841" s="89"/>
      <c r="S1841" s="302"/>
      <c r="T1841" s="302"/>
      <c r="U1841" s="302"/>
      <c r="V1841" s="302"/>
      <c r="W1841" s="302"/>
      <c r="X1841" s="302"/>
      <c r="Y1841" s="302"/>
      <c r="Z1841" s="302"/>
      <c r="AA1841" s="302"/>
    </row>
    <row r="1842" spans="1:27" s="299" customFormat="1">
      <c r="A1842" s="460"/>
      <c r="B1842" s="169"/>
      <c r="C1842" s="19"/>
      <c r="D1842" s="292" t="s">
        <v>26010</v>
      </c>
      <c r="E1842" s="13"/>
      <c r="F1842" s="28"/>
      <c r="G1842" s="216" t="s">
        <v>25759</v>
      </c>
      <c r="H1842" s="231"/>
      <c r="I1842" s="217" t="s">
        <v>25759</v>
      </c>
      <c r="J1842" s="216"/>
      <c r="K1842" s="217" t="s">
        <v>25759</v>
      </c>
      <c r="L1842" s="216">
        <v>2</v>
      </c>
      <c r="M1842" s="217" t="s">
        <v>44</v>
      </c>
      <c r="N1842" s="443">
        <f t="shared" ref="N1842:N1843" si="366">TRUNC((PRODUCT(F1842:L1842)),2)</f>
        <v>2</v>
      </c>
      <c r="O1842" s="302"/>
      <c r="P1842" s="408"/>
      <c r="Q1842" s="409"/>
      <c r="R1842" s="89"/>
      <c r="S1842" s="302"/>
      <c r="T1842" s="302"/>
      <c r="U1842" s="302"/>
      <c r="V1842" s="302"/>
      <c r="W1842" s="302"/>
      <c r="X1842" s="302"/>
      <c r="Y1842" s="302"/>
      <c r="Z1842" s="302"/>
      <c r="AA1842" s="302"/>
    </row>
    <row r="1843" spans="1:27" s="299" customFormat="1">
      <c r="A1843" s="460"/>
      <c r="B1843" s="169"/>
      <c r="C1843" s="19"/>
      <c r="D1843" s="292" t="s">
        <v>26011</v>
      </c>
      <c r="E1843" s="13"/>
      <c r="F1843" s="28"/>
      <c r="G1843" s="216" t="s">
        <v>25759</v>
      </c>
      <c r="H1843" s="231"/>
      <c r="I1843" s="217" t="s">
        <v>25759</v>
      </c>
      <c r="J1843" s="216"/>
      <c r="K1843" s="217" t="s">
        <v>25759</v>
      </c>
      <c r="L1843" s="216">
        <v>2</v>
      </c>
      <c r="M1843" s="217" t="s">
        <v>44</v>
      </c>
      <c r="N1843" s="443">
        <f t="shared" si="366"/>
        <v>2</v>
      </c>
      <c r="O1843" s="302"/>
      <c r="P1843" s="408"/>
      <c r="Q1843" s="409"/>
      <c r="R1843" s="89"/>
      <c r="S1843" s="302"/>
      <c r="T1843" s="302"/>
      <c r="U1843" s="302"/>
      <c r="V1843" s="302"/>
      <c r="W1843" s="302"/>
      <c r="X1843" s="302"/>
      <c r="Y1843" s="302"/>
      <c r="Z1843" s="302"/>
      <c r="AA1843" s="302"/>
    </row>
    <row r="1844" spans="1:27" s="299" customFormat="1">
      <c r="A1844" s="460"/>
      <c r="B1844" s="169"/>
      <c r="C1844" s="19"/>
      <c r="D1844" s="292" t="s">
        <v>26052</v>
      </c>
      <c r="E1844" s="13"/>
      <c r="F1844" s="28"/>
      <c r="G1844" s="216" t="s">
        <v>25759</v>
      </c>
      <c r="H1844" s="231"/>
      <c r="I1844" s="217" t="s">
        <v>25759</v>
      </c>
      <c r="J1844" s="216"/>
      <c r="K1844" s="217" t="s">
        <v>25759</v>
      </c>
      <c r="L1844" s="216">
        <v>2</v>
      </c>
      <c r="M1844" s="217" t="s">
        <v>44</v>
      </c>
      <c r="N1844" s="443">
        <f t="shared" ref="N1844" si="367">TRUNC((PRODUCT(F1844:L1844)),2)</f>
        <v>2</v>
      </c>
      <c r="O1844" s="302"/>
      <c r="P1844" s="408"/>
      <c r="Q1844" s="409"/>
      <c r="R1844" s="89"/>
      <c r="S1844" s="302"/>
      <c r="T1844" s="302"/>
      <c r="U1844" s="302"/>
      <c r="V1844" s="302"/>
      <c r="W1844" s="302"/>
      <c r="X1844" s="302"/>
      <c r="Y1844" s="302"/>
      <c r="Z1844" s="302"/>
      <c r="AA1844" s="302"/>
    </row>
    <row r="1845" spans="1:27">
      <c r="A1845" s="460"/>
      <c r="B1845" s="169"/>
      <c r="C1845" s="19"/>
      <c r="D1845" s="218" t="str">
        <f>"Total item "&amp;A1834</f>
        <v>Total item 11.1.2</v>
      </c>
      <c r="E1845" s="13"/>
      <c r="F1845" s="124"/>
      <c r="G1845" s="216"/>
      <c r="H1845" s="231"/>
      <c r="I1845" s="213"/>
      <c r="J1845" s="231"/>
      <c r="K1845" s="213"/>
      <c r="L1845" s="212" t="s">
        <v>23</v>
      </c>
      <c r="M1845" s="213" t="s">
        <v>44</v>
      </c>
      <c r="N1845" s="444">
        <f>+SUM(N1835:N1844)</f>
        <v>22</v>
      </c>
    </row>
    <row r="1846" spans="1:27" ht="22.5">
      <c r="A1846" s="460" t="s">
        <v>26021</v>
      </c>
      <c r="B1846" s="169" t="s">
        <v>25914</v>
      </c>
      <c r="C1846" s="171" t="s">
        <v>18399</v>
      </c>
      <c r="D1846" s="35" t="s">
        <v>18400</v>
      </c>
      <c r="E1846" s="19" t="s">
        <v>381</v>
      </c>
      <c r="F1846" s="28"/>
      <c r="G1846" s="33"/>
      <c r="H1846" s="28"/>
      <c r="I1846" s="28"/>
      <c r="J1846" s="28"/>
      <c r="K1846" s="28"/>
      <c r="L1846" s="28"/>
      <c r="M1846" s="28"/>
      <c r="N1846" s="447"/>
      <c r="O1846" s="303">
        <f>+N1849</f>
        <v>5</v>
      </c>
      <c r="P1846" s="328">
        <v>132.22999999999999</v>
      </c>
      <c r="Q1846" s="329">
        <v>132.22999999999999</v>
      </c>
      <c r="S1846" s="410">
        <f>TRUNC(P1846*$S$10,2)</f>
        <v>169.88</v>
      </c>
      <c r="T1846" s="410">
        <f>TRUNC(Q1846*$T$10,2)</f>
        <v>161.78</v>
      </c>
      <c r="V1846" s="410">
        <f>TRUNC(O1846*S1846,2)</f>
        <v>849.4</v>
      </c>
      <c r="W1846" s="410">
        <f>TRUNC(O1846*T1846,2)</f>
        <v>808.9</v>
      </c>
    </row>
    <row r="1847" spans="1:27">
      <c r="A1847" s="460"/>
      <c r="B1847" s="169"/>
      <c r="C1847" s="19"/>
      <c r="D1847" s="292" t="s">
        <v>25776</v>
      </c>
      <c r="E1847" s="13"/>
      <c r="F1847" s="33"/>
      <c r="G1847" s="216" t="s">
        <v>25759</v>
      </c>
      <c r="H1847" s="231"/>
      <c r="I1847" s="217" t="s">
        <v>25759</v>
      </c>
      <c r="J1847" s="216"/>
      <c r="K1847" s="217" t="s">
        <v>25759</v>
      </c>
      <c r="L1847" s="337">
        <v>2</v>
      </c>
      <c r="M1847" s="217" t="s">
        <v>44</v>
      </c>
      <c r="N1847" s="443">
        <f t="shared" ref="N1847:N1848" si="368">TRUNC((PRODUCT(F1847:L1847)),2)</f>
        <v>2</v>
      </c>
    </row>
    <row r="1848" spans="1:27">
      <c r="A1848" s="460"/>
      <c r="B1848" s="169"/>
      <c r="C1848" s="19"/>
      <c r="D1848" s="292" t="s">
        <v>25838</v>
      </c>
      <c r="E1848" s="13"/>
      <c r="F1848" s="28"/>
      <c r="G1848" s="216" t="s">
        <v>25759</v>
      </c>
      <c r="H1848" s="231"/>
      <c r="I1848" s="217" t="s">
        <v>25759</v>
      </c>
      <c r="J1848" s="216"/>
      <c r="K1848" s="217" t="s">
        <v>25759</v>
      </c>
      <c r="L1848" s="337">
        <v>3</v>
      </c>
      <c r="M1848" s="217" t="s">
        <v>44</v>
      </c>
      <c r="N1848" s="443">
        <f t="shared" si="368"/>
        <v>3</v>
      </c>
    </row>
    <row r="1849" spans="1:27">
      <c r="A1849" s="460"/>
      <c r="B1849" s="169"/>
      <c r="C1849" s="19"/>
      <c r="D1849" s="218" t="str">
        <f>"Total item "&amp;A1846</f>
        <v>Total item 11.1.3</v>
      </c>
      <c r="E1849" s="13"/>
      <c r="F1849" s="124"/>
      <c r="G1849" s="216"/>
      <c r="H1849" s="231"/>
      <c r="I1849" s="213"/>
      <c r="J1849" s="231"/>
      <c r="K1849" s="213"/>
      <c r="L1849" s="212" t="s">
        <v>23</v>
      </c>
      <c r="M1849" s="213" t="s">
        <v>44</v>
      </c>
      <c r="N1849" s="444">
        <f>+SUM(N1847:N1848)</f>
        <v>5</v>
      </c>
    </row>
    <row r="1850" spans="1:27" ht="22.5">
      <c r="A1850" s="460" t="s">
        <v>26022</v>
      </c>
      <c r="B1850" s="169" t="s">
        <v>25914</v>
      </c>
      <c r="C1850" s="171" t="s">
        <v>18401</v>
      </c>
      <c r="D1850" s="35" t="s">
        <v>18402</v>
      </c>
      <c r="E1850" s="19" t="s">
        <v>18329</v>
      </c>
      <c r="F1850" s="28"/>
      <c r="G1850" s="33"/>
      <c r="H1850" s="28"/>
      <c r="I1850" s="28"/>
      <c r="J1850" s="28"/>
      <c r="K1850" s="28"/>
      <c r="L1850" s="28"/>
      <c r="M1850" s="28"/>
      <c r="N1850" s="447"/>
      <c r="O1850" s="303">
        <f>+N1855</f>
        <v>7</v>
      </c>
      <c r="P1850" s="328">
        <v>120.19</v>
      </c>
      <c r="Q1850" s="329">
        <v>120.19</v>
      </c>
      <c r="S1850" s="410">
        <f>TRUNC(P1850*$S$10,2)</f>
        <v>154.41999999999999</v>
      </c>
      <c r="T1850" s="410">
        <f>TRUNC(Q1850*$T$10,2)</f>
        <v>147.05000000000001</v>
      </c>
      <c r="V1850" s="410">
        <f>TRUNC(O1850*S1850,2)</f>
        <v>1080.94</v>
      </c>
      <c r="W1850" s="410">
        <f>TRUNC(O1850*T1850,2)</f>
        <v>1029.3499999999999</v>
      </c>
    </row>
    <row r="1851" spans="1:27">
      <c r="A1851" s="460"/>
      <c r="B1851" s="169"/>
      <c r="C1851" s="19"/>
      <c r="D1851" s="292" t="s">
        <v>26001</v>
      </c>
      <c r="E1851" s="13"/>
      <c r="F1851" s="33"/>
      <c r="G1851" s="216" t="s">
        <v>25759</v>
      </c>
      <c r="H1851" s="231"/>
      <c r="I1851" s="217" t="s">
        <v>25759</v>
      </c>
      <c r="J1851" s="216"/>
      <c r="K1851" s="217" t="s">
        <v>25759</v>
      </c>
      <c r="L1851" s="216">
        <v>4</v>
      </c>
      <c r="M1851" s="217" t="s">
        <v>44</v>
      </c>
      <c r="N1851" s="443">
        <f t="shared" ref="N1851:N1852" si="369">TRUNC((PRODUCT(F1851:L1851)),2)</f>
        <v>4</v>
      </c>
    </row>
    <row r="1852" spans="1:27">
      <c r="A1852" s="460"/>
      <c r="B1852" s="169"/>
      <c r="C1852" s="19"/>
      <c r="D1852" s="292" t="s">
        <v>26012</v>
      </c>
      <c r="E1852" s="13"/>
      <c r="F1852" s="28"/>
      <c r="G1852" s="216" t="s">
        <v>25759</v>
      </c>
      <c r="H1852" s="231"/>
      <c r="I1852" s="217" t="s">
        <v>25759</v>
      </c>
      <c r="J1852" s="216"/>
      <c r="K1852" s="217" t="s">
        <v>25759</v>
      </c>
      <c r="L1852" s="216">
        <v>1</v>
      </c>
      <c r="M1852" s="217" t="s">
        <v>44</v>
      </c>
      <c r="N1852" s="443">
        <f t="shared" si="369"/>
        <v>1</v>
      </c>
    </row>
    <row r="1853" spans="1:27" s="299" customFormat="1">
      <c r="A1853" s="460"/>
      <c r="B1853" s="169"/>
      <c r="C1853" s="19"/>
      <c r="D1853" s="292" t="s">
        <v>26013</v>
      </c>
      <c r="E1853" s="13"/>
      <c r="F1853" s="28"/>
      <c r="G1853" s="216" t="s">
        <v>25759</v>
      </c>
      <c r="H1853" s="231"/>
      <c r="I1853" s="217" t="s">
        <v>25759</v>
      </c>
      <c r="J1853" s="216"/>
      <c r="K1853" s="217" t="s">
        <v>25759</v>
      </c>
      <c r="L1853" s="216">
        <v>1</v>
      </c>
      <c r="M1853" s="217" t="s">
        <v>44</v>
      </c>
      <c r="N1853" s="443">
        <f t="shared" ref="N1853:N1854" si="370">TRUNC((PRODUCT(F1853:L1853)),2)</f>
        <v>1</v>
      </c>
      <c r="O1853" s="302"/>
      <c r="P1853" s="408"/>
      <c r="Q1853" s="409"/>
      <c r="R1853" s="89"/>
      <c r="S1853" s="302"/>
      <c r="T1853" s="302"/>
      <c r="U1853" s="302"/>
      <c r="V1853" s="302"/>
      <c r="W1853" s="302"/>
      <c r="X1853" s="302"/>
      <c r="Y1853" s="302"/>
      <c r="Z1853" s="302"/>
      <c r="AA1853" s="302"/>
    </row>
    <row r="1854" spans="1:27" s="299" customFormat="1">
      <c r="A1854" s="460"/>
      <c r="B1854" s="169"/>
      <c r="C1854" s="19"/>
      <c r="D1854" s="292" t="s">
        <v>26014</v>
      </c>
      <c r="E1854" s="13"/>
      <c r="F1854" s="28"/>
      <c r="G1854" s="216" t="s">
        <v>25759</v>
      </c>
      <c r="H1854" s="231"/>
      <c r="I1854" s="217" t="s">
        <v>25759</v>
      </c>
      <c r="J1854" s="216"/>
      <c r="K1854" s="217" t="s">
        <v>25759</v>
      </c>
      <c r="L1854" s="216">
        <v>1</v>
      </c>
      <c r="M1854" s="217" t="s">
        <v>44</v>
      </c>
      <c r="N1854" s="443">
        <f t="shared" si="370"/>
        <v>1</v>
      </c>
      <c r="O1854" s="302"/>
      <c r="P1854" s="408"/>
      <c r="Q1854" s="409"/>
      <c r="R1854" s="89"/>
      <c r="S1854" s="302"/>
      <c r="T1854" s="302"/>
      <c r="U1854" s="302"/>
      <c r="V1854" s="302"/>
      <c r="W1854" s="302"/>
      <c r="X1854" s="302"/>
      <c r="Y1854" s="302"/>
      <c r="Z1854" s="302"/>
      <c r="AA1854" s="302"/>
    </row>
    <row r="1855" spans="1:27">
      <c r="A1855" s="460"/>
      <c r="B1855" s="169"/>
      <c r="C1855" s="19"/>
      <c r="D1855" s="218" t="str">
        <f>"Total item "&amp;A1850</f>
        <v>Total item 11.1.4</v>
      </c>
      <c r="E1855" s="13"/>
      <c r="F1855" s="124"/>
      <c r="G1855" s="216"/>
      <c r="H1855" s="231"/>
      <c r="I1855" s="213"/>
      <c r="J1855" s="231"/>
      <c r="K1855" s="213"/>
      <c r="L1855" s="212" t="s">
        <v>23</v>
      </c>
      <c r="M1855" s="213" t="s">
        <v>44</v>
      </c>
      <c r="N1855" s="444">
        <f>+SUM(N1851:N1854)</f>
        <v>7</v>
      </c>
    </row>
    <row r="1856" spans="1:27">
      <c r="A1856" s="191" t="s">
        <v>26024</v>
      </c>
      <c r="B1856" s="192"/>
      <c r="C1856" s="193"/>
      <c r="D1856" s="194" t="s">
        <v>25992</v>
      </c>
      <c r="E1856" s="195"/>
      <c r="F1856" s="241"/>
      <c r="G1856" s="241"/>
      <c r="H1856" s="241"/>
      <c r="I1856" s="241"/>
      <c r="J1856" s="241"/>
      <c r="K1856" s="241"/>
      <c r="L1856" s="241"/>
      <c r="M1856" s="241"/>
      <c r="N1856" s="463"/>
    </row>
    <row r="1857" spans="1:27" ht="22.5">
      <c r="A1857" s="460" t="s">
        <v>26025</v>
      </c>
      <c r="B1857" s="169" t="s">
        <v>18406</v>
      </c>
      <c r="C1857" s="171">
        <v>100848</v>
      </c>
      <c r="D1857" s="35" t="s">
        <v>11762</v>
      </c>
      <c r="E1857" s="13" t="str">
        <f>+VLOOKUP(D1857,TABELA!$B$1:$D$8000,2,FALSE)</f>
        <v>UN</v>
      </c>
      <c r="F1857" s="28"/>
      <c r="G1857" s="33"/>
      <c r="H1857" s="28"/>
      <c r="I1857" s="28"/>
      <c r="J1857" s="28"/>
      <c r="K1857" s="28"/>
      <c r="L1857" s="28"/>
      <c r="M1857" s="28"/>
      <c r="N1857" s="447"/>
      <c r="O1857" s="303">
        <f>+N1859</f>
        <v>3</v>
      </c>
      <c r="P1857" s="328">
        <f>+VLOOKUP(D1857,TABELA!$B$1:$D$8000,3,FALSE)</f>
        <v>515.73</v>
      </c>
      <c r="Q1857" s="329">
        <f>+VLOOKUP(D1857,TABELA!$B$1:$F$8000,5,FALSE)</f>
        <v>517.86</v>
      </c>
      <c r="S1857" s="410">
        <f>TRUNC(P1857*$S$10,2)</f>
        <v>662.6</v>
      </c>
      <c r="T1857" s="410">
        <f>TRUNC(Q1857*$T$10,2)</f>
        <v>633.6</v>
      </c>
      <c r="V1857" s="410">
        <f>TRUNC(O1857*S1857,2)</f>
        <v>1987.8</v>
      </c>
      <c r="W1857" s="410">
        <f>TRUNC(O1857*T1857,2)</f>
        <v>1900.8</v>
      </c>
    </row>
    <row r="1858" spans="1:27">
      <c r="A1858" s="460"/>
      <c r="B1858" s="169"/>
      <c r="C1858" s="19"/>
      <c r="D1858" s="292" t="s">
        <v>25854</v>
      </c>
      <c r="E1858" s="13"/>
      <c r="F1858" s="33"/>
      <c r="G1858" s="216" t="s">
        <v>25759</v>
      </c>
      <c r="H1858" s="231"/>
      <c r="I1858" s="217" t="s">
        <v>25759</v>
      </c>
      <c r="J1858" s="216"/>
      <c r="K1858" s="217" t="s">
        <v>25759</v>
      </c>
      <c r="L1858" s="216">
        <v>3</v>
      </c>
      <c r="M1858" s="217" t="s">
        <v>44</v>
      </c>
      <c r="N1858" s="443">
        <f t="shared" ref="N1858" si="371">TRUNC((PRODUCT(F1858:L1858)),2)</f>
        <v>3</v>
      </c>
    </row>
    <row r="1859" spans="1:27">
      <c r="A1859" s="460"/>
      <c r="B1859" s="169"/>
      <c r="C1859" s="19"/>
      <c r="D1859" s="218" t="str">
        <f>"Total item "&amp;A1857</f>
        <v>Total item 11.2.1</v>
      </c>
      <c r="E1859" s="13"/>
      <c r="F1859" s="124"/>
      <c r="G1859" s="216"/>
      <c r="H1859" s="231"/>
      <c r="I1859" s="213"/>
      <c r="J1859" s="231"/>
      <c r="K1859" s="213"/>
      <c r="L1859" s="212" t="s">
        <v>23</v>
      </c>
      <c r="M1859" s="213" t="s">
        <v>44</v>
      </c>
      <c r="N1859" s="444">
        <f>+SUM(N1858:N1858)</f>
        <v>3</v>
      </c>
    </row>
    <row r="1860" spans="1:27" s="299" customFormat="1">
      <c r="A1860" s="460" t="s">
        <v>26026</v>
      </c>
      <c r="B1860" s="169" t="s">
        <v>25914</v>
      </c>
      <c r="C1860" s="184" t="s">
        <v>26032</v>
      </c>
      <c r="D1860" s="35" t="s">
        <v>26033</v>
      </c>
      <c r="E1860" s="13" t="s">
        <v>381</v>
      </c>
      <c r="F1860" s="28"/>
      <c r="G1860" s="33"/>
      <c r="H1860" s="28"/>
      <c r="I1860" s="28"/>
      <c r="J1860" s="28"/>
      <c r="K1860" s="28"/>
      <c r="L1860" s="28"/>
      <c r="M1860" s="28"/>
      <c r="N1860" s="447"/>
      <c r="O1860" s="303">
        <f>+N1862</f>
        <v>3</v>
      </c>
      <c r="P1860" s="328">
        <v>67.41</v>
      </c>
      <c r="Q1860" s="329">
        <v>67.41</v>
      </c>
      <c r="R1860" s="89"/>
      <c r="S1860" s="410">
        <f>TRUNC(P1860*$S$10,2)</f>
        <v>86.6</v>
      </c>
      <c r="T1860" s="410">
        <f>TRUNC(Q1860*$T$10,2)</f>
        <v>82.47</v>
      </c>
      <c r="U1860" s="302"/>
      <c r="V1860" s="410">
        <f>TRUNC(O1860*S1860,2)</f>
        <v>259.8</v>
      </c>
      <c r="W1860" s="410">
        <f>TRUNC(O1860*T1860,2)</f>
        <v>247.41</v>
      </c>
      <c r="X1860" s="302"/>
      <c r="Y1860" s="302"/>
      <c r="Z1860" s="302"/>
      <c r="AA1860" s="302"/>
    </row>
    <row r="1861" spans="1:27" s="299" customFormat="1">
      <c r="A1861" s="460"/>
      <c r="B1861" s="169"/>
      <c r="C1861" s="19"/>
      <c r="D1861" s="292" t="s">
        <v>25854</v>
      </c>
      <c r="E1861" s="13"/>
      <c r="F1861" s="33"/>
      <c r="G1861" s="216" t="s">
        <v>25759</v>
      </c>
      <c r="H1861" s="231"/>
      <c r="I1861" s="217" t="s">
        <v>25759</v>
      </c>
      <c r="J1861" s="216"/>
      <c r="K1861" s="217" t="s">
        <v>25759</v>
      </c>
      <c r="L1861" s="216">
        <v>3</v>
      </c>
      <c r="M1861" s="217" t="s">
        <v>44</v>
      </c>
      <c r="N1861" s="443">
        <f t="shared" ref="N1861" si="372">TRUNC((PRODUCT(F1861:L1861)),2)</f>
        <v>3</v>
      </c>
      <c r="O1861" s="302"/>
      <c r="P1861" s="408"/>
      <c r="Q1861" s="409"/>
      <c r="R1861" s="89"/>
      <c r="S1861" s="302"/>
      <c r="T1861" s="302"/>
      <c r="U1861" s="302"/>
      <c r="V1861" s="302"/>
      <c r="W1861" s="302"/>
      <c r="X1861" s="302"/>
      <c r="Y1861" s="302"/>
      <c r="Z1861" s="302"/>
      <c r="AA1861" s="302"/>
    </row>
    <row r="1862" spans="1:27" s="299" customFormat="1">
      <c r="A1862" s="460"/>
      <c r="B1862" s="169"/>
      <c r="C1862" s="19"/>
      <c r="D1862" s="218" t="str">
        <f>"Total item "&amp;A1860</f>
        <v>Total item 11.2.2</v>
      </c>
      <c r="E1862" s="13"/>
      <c r="F1862" s="124"/>
      <c r="G1862" s="216"/>
      <c r="H1862" s="231"/>
      <c r="I1862" s="213"/>
      <c r="J1862" s="231"/>
      <c r="K1862" s="213"/>
      <c r="L1862" s="212" t="s">
        <v>23</v>
      </c>
      <c r="M1862" s="213" t="s">
        <v>44</v>
      </c>
      <c r="N1862" s="444">
        <f>+SUM(N1861:N1861)</f>
        <v>3</v>
      </c>
      <c r="O1862" s="302"/>
      <c r="P1862" s="408"/>
      <c r="Q1862" s="409"/>
      <c r="R1862" s="89"/>
      <c r="S1862" s="302"/>
      <c r="T1862" s="302"/>
      <c r="U1862" s="302"/>
      <c r="V1862" s="302"/>
      <c r="W1862" s="302"/>
      <c r="X1862" s="302"/>
      <c r="Y1862" s="302"/>
      <c r="Z1862" s="302"/>
      <c r="AA1862" s="302"/>
    </row>
    <row r="1863" spans="1:27" ht="22.5">
      <c r="A1863" s="460" t="s">
        <v>26027</v>
      </c>
      <c r="B1863" s="169" t="s">
        <v>18406</v>
      </c>
      <c r="C1863" s="171">
        <v>86888</v>
      </c>
      <c r="D1863" s="35" t="s">
        <v>11643</v>
      </c>
      <c r="E1863" s="13" t="str">
        <f>+VLOOKUP(D1863,TABELA!$B$1:$D$8000,2,FALSE)</f>
        <v>UN</v>
      </c>
      <c r="F1863" s="28"/>
      <c r="G1863" s="33"/>
      <c r="H1863" s="28"/>
      <c r="I1863" s="28"/>
      <c r="J1863" s="28"/>
      <c r="K1863" s="28"/>
      <c r="L1863" s="28"/>
      <c r="M1863" s="28"/>
      <c r="N1863" s="447"/>
      <c r="O1863" s="303">
        <f>+N1868</f>
        <v>4</v>
      </c>
      <c r="P1863" s="328">
        <f>+VLOOKUP(D1863,TABELA!$B$1:$D$8000,3,FALSE)</f>
        <v>458.41</v>
      </c>
      <c r="Q1863" s="329">
        <f>+VLOOKUP(D1863,TABELA!$B$1:$F$8000,5,FALSE)</f>
        <v>461.52</v>
      </c>
      <c r="S1863" s="410">
        <f>TRUNC(P1863*$S$10,2)</f>
        <v>588.96</v>
      </c>
      <c r="T1863" s="410">
        <f>TRUNC(Q1863*$T$10,2)</f>
        <v>564.66</v>
      </c>
      <c r="V1863" s="410">
        <f>TRUNC(O1863*S1863,2)</f>
        <v>2355.84</v>
      </c>
      <c r="W1863" s="410">
        <f>TRUNC(O1863*T1863,2)</f>
        <v>2258.64</v>
      </c>
    </row>
    <row r="1864" spans="1:27">
      <c r="A1864" s="460"/>
      <c r="B1864" s="169"/>
      <c r="C1864" s="19"/>
      <c r="D1864" s="292" t="s">
        <v>25855</v>
      </c>
      <c r="E1864" s="13"/>
      <c r="F1864" s="33"/>
      <c r="G1864" s="216" t="s">
        <v>25759</v>
      </c>
      <c r="H1864" s="231"/>
      <c r="I1864" s="217" t="s">
        <v>25759</v>
      </c>
      <c r="J1864" s="216"/>
      <c r="K1864" s="217" t="s">
        <v>25759</v>
      </c>
      <c r="L1864" s="216">
        <v>1</v>
      </c>
      <c r="M1864" s="217" t="s">
        <v>44</v>
      </c>
      <c r="N1864" s="443">
        <f t="shared" ref="N1864" si="373">TRUNC((PRODUCT(F1864:L1864)),2)</f>
        <v>1</v>
      </c>
    </row>
    <row r="1865" spans="1:27" s="299" customFormat="1">
      <c r="A1865" s="460"/>
      <c r="B1865" s="169"/>
      <c r="C1865" s="19"/>
      <c r="D1865" s="292" t="s">
        <v>25870</v>
      </c>
      <c r="E1865" s="13"/>
      <c r="F1865" s="33"/>
      <c r="G1865" s="216" t="s">
        <v>25759</v>
      </c>
      <c r="H1865" s="231"/>
      <c r="I1865" s="217" t="s">
        <v>25759</v>
      </c>
      <c r="J1865" s="216"/>
      <c r="K1865" s="217" t="s">
        <v>25759</v>
      </c>
      <c r="L1865" s="216">
        <v>1</v>
      </c>
      <c r="M1865" s="217" t="s">
        <v>44</v>
      </c>
      <c r="N1865" s="443">
        <f t="shared" ref="N1865:N1866" si="374">TRUNC((PRODUCT(F1865:L1865)),2)</f>
        <v>1</v>
      </c>
      <c r="O1865" s="302"/>
      <c r="P1865" s="408"/>
      <c r="Q1865" s="409"/>
      <c r="R1865" s="89"/>
      <c r="S1865" s="302"/>
      <c r="T1865" s="302"/>
      <c r="U1865" s="302"/>
      <c r="V1865" s="302"/>
      <c r="W1865" s="302"/>
      <c r="X1865" s="302"/>
      <c r="Y1865" s="302"/>
      <c r="Z1865" s="302"/>
      <c r="AA1865" s="302"/>
    </row>
    <row r="1866" spans="1:27">
      <c r="A1866" s="460"/>
      <c r="B1866" s="169"/>
      <c r="C1866" s="19"/>
      <c r="D1866" s="292" t="s">
        <v>25869</v>
      </c>
      <c r="E1866" s="13"/>
      <c r="F1866" s="33"/>
      <c r="G1866" s="216" t="s">
        <v>25759</v>
      </c>
      <c r="H1866" s="231"/>
      <c r="I1866" s="217" t="s">
        <v>25759</v>
      </c>
      <c r="J1866" s="216"/>
      <c r="K1866" s="217" t="s">
        <v>25759</v>
      </c>
      <c r="L1866" s="216">
        <v>1</v>
      </c>
      <c r="M1866" s="217" t="s">
        <v>44</v>
      </c>
      <c r="N1866" s="443">
        <f t="shared" si="374"/>
        <v>1</v>
      </c>
    </row>
    <row r="1867" spans="1:27" s="299" customFormat="1">
      <c r="A1867" s="460"/>
      <c r="B1867" s="169"/>
      <c r="C1867" s="19"/>
      <c r="D1867" s="292" t="s">
        <v>25854</v>
      </c>
      <c r="E1867" s="13"/>
      <c r="F1867" s="33"/>
      <c r="G1867" s="216" t="s">
        <v>25759</v>
      </c>
      <c r="H1867" s="231"/>
      <c r="I1867" s="217" t="s">
        <v>25759</v>
      </c>
      <c r="J1867" s="216"/>
      <c r="K1867" s="217" t="s">
        <v>25759</v>
      </c>
      <c r="L1867" s="216">
        <v>1</v>
      </c>
      <c r="M1867" s="217" t="s">
        <v>44</v>
      </c>
      <c r="N1867" s="443">
        <f t="shared" ref="N1867" si="375">TRUNC((PRODUCT(F1867:L1867)),2)</f>
        <v>1</v>
      </c>
      <c r="O1867" s="302"/>
      <c r="P1867" s="408"/>
      <c r="Q1867" s="409"/>
      <c r="R1867" s="89"/>
      <c r="S1867" s="302"/>
      <c r="T1867" s="302"/>
      <c r="U1867" s="302"/>
      <c r="V1867" s="302"/>
      <c r="W1867" s="302"/>
      <c r="X1867" s="302"/>
      <c r="Y1867" s="302"/>
      <c r="Z1867" s="302"/>
      <c r="AA1867" s="302"/>
    </row>
    <row r="1868" spans="1:27">
      <c r="A1868" s="460"/>
      <c r="B1868" s="169"/>
      <c r="C1868" s="19"/>
      <c r="D1868" s="218" t="str">
        <f>"Total item "&amp;A1863</f>
        <v>Total item 11.2.3</v>
      </c>
      <c r="E1868" s="13"/>
      <c r="F1868" s="124"/>
      <c r="G1868" s="216"/>
      <c r="H1868" s="231"/>
      <c r="I1868" s="213"/>
      <c r="J1868" s="231"/>
      <c r="K1868" s="213"/>
      <c r="L1868" s="212" t="s">
        <v>23</v>
      </c>
      <c r="M1868" s="213" t="s">
        <v>44</v>
      </c>
      <c r="N1868" s="444">
        <f>+SUM(N1864:N1867)</f>
        <v>4</v>
      </c>
    </row>
    <row r="1869" spans="1:27" s="299" customFormat="1" ht="22.5">
      <c r="A1869" s="460" t="s">
        <v>26028</v>
      </c>
      <c r="B1869" s="169" t="s">
        <v>18406</v>
      </c>
      <c r="C1869" s="171">
        <v>86904</v>
      </c>
      <c r="D1869" s="35" t="s">
        <v>11661</v>
      </c>
      <c r="E1869" s="13" t="str">
        <f>+VLOOKUP(D1869,TABELA!$B$1:$D$8000,2,FALSE)</f>
        <v>UN</v>
      </c>
      <c r="F1869" s="28"/>
      <c r="G1869" s="33"/>
      <c r="H1869" s="28"/>
      <c r="I1869" s="28"/>
      <c r="J1869" s="28"/>
      <c r="K1869" s="28"/>
      <c r="L1869" s="338"/>
      <c r="M1869" s="28"/>
      <c r="N1869" s="447"/>
      <c r="O1869" s="303">
        <f>+N1874</f>
        <v>5</v>
      </c>
      <c r="P1869" s="328">
        <f>+VLOOKUP(D1869,TABELA!$B$1:$D$8000,3,FALSE)</f>
        <v>145.38999999999999</v>
      </c>
      <c r="Q1869" s="329">
        <f>+VLOOKUP(D1869,TABELA!$B$1:$F$8000,5,FALSE)</f>
        <v>146.87</v>
      </c>
      <c r="R1869" s="89"/>
      <c r="S1869" s="410">
        <f>TRUNC(P1869*$S$10,2)</f>
        <v>186.79</v>
      </c>
      <c r="T1869" s="410">
        <f>TRUNC(Q1869*$T$10,2)</f>
        <v>179.69</v>
      </c>
      <c r="U1869" s="302"/>
      <c r="V1869" s="410">
        <f>TRUNC(O1869*S1869,2)</f>
        <v>933.95</v>
      </c>
      <c r="W1869" s="410">
        <f>TRUNC(O1869*T1869,2)</f>
        <v>898.45</v>
      </c>
      <c r="X1869" s="302"/>
      <c r="Y1869" s="302"/>
      <c r="Z1869" s="302"/>
      <c r="AA1869" s="302"/>
    </row>
    <row r="1870" spans="1:27" s="299" customFormat="1">
      <c r="A1870" s="460"/>
      <c r="B1870" s="169"/>
      <c r="C1870" s="19"/>
      <c r="D1870" s="292" t="s">
        <v>25855</v>
      </c>
      <c r="E1870" s="13"/>
      <c r="F1870" s="33"/>
      <c r="G1870" s="216" t="s">
        <v>25759</v>
      </c>
      <c r="H1870" s="231"/>
      <c r="I1870" s="217" t="s">
        <v>25759</v>
      </c>
      <c r="J1870" s="216"/>
      <c r="K1870" s="217" t="s">
        <v>25759</v>
      </c>
      <c r="L1870" s="216">
        <v>1</v>
      </c>
      <c r="M1870" s="217" t="s">
        <v>44</v>
      </c>
      <c r="N1870" s="443">
        <f t="shared" ref="N1870:N1872" si="376">TRUNC((PRODUCT(F1870:L1870)),2)</f>
        <v>1</v>
      </c>
      <c r="O1870" s="302"/>
      <c r="P1870" s="408"/>
      <c r="Q1870" s="409"/>
      <c r="R1870" s="89"/>
      <c r="S1870" s="302"/>
      <c r="T1870" s="302"/>
      <c r="U1870" s="302"/>
      <c r="V1870" s="302"/>
      <c r="W1870" s="302"/>
      <c r="X1870" s="302"/>
      <c r="Y1870" s="302"/>
      <c r="Z1870" s="302"/>
      <c r="AA1870" s="302"/>
    </row>
    <row r="1871" spans="1:27" s="299" customFormat="1">
      <c r="A1871" s="460"/>
      <c r="B1871" s="169"/>
      <c r="C1871" s="19"/>
      <c r="D1871" s="292" t="s">
        <v>25870</v>
      </c>
      <c r="E1871" s="13"/>
      <c r="F1871" s="33"/>
      <c r="G1871" s="216" t="s">
        <v>25759</v>
      </c>
      <c r="H1871" s="231"/>
      <c r="I1871" s="217" t="s">
        <v>25759</v>
      </c>
      <c r="J1871" s="216"/>
      <c r="K1871" s="217" t="s">
        <v>25759</v>
      </c>
      <c r="L1871" s="216">
        <v>1</v>
      </c>
      <c r="M1871" s="217" t="s">
        <v>44</v>
      </c>
      <c r="N1871" s="443">
        <f t="shared" si="376"/>
        <v>1</v>
      </c>
      <c r="O1871" s="302"/>
      <c r="P1871" s="408"/>
      <c r="Q1871" s="409"/>
      <c r="R1871" s="89"/>
      <c r="S1871" s="302"/>
      <c r="T1871" s="302"/>
      <c r="U1871" s="302"/>
      <c r="V1871" s="302"/>
      <c r="W1871" s="302"/>
      <c r="X1871" s="302"/>
      <c r="Y1871" s="302"/>
      <c r="Z1871" s="302"/>
      <c r="AA1871" s="302"/>
    </row>
    <row r="1872" spans="1:27" s="299" customFormat="1">
      <c r="A1872" s="460"/>
      <c r="B1872" s="169"/>
      <c r="C1872" s="19"/>
      <c r="D1872" s="292" t="s">
        <v>25869</v>
      </c>
      <c r="E1872" s="13"/>
      <c r="F1872" s="33"/>
      <c r="G1872" s="216" t="s">
        <v>25759</v>
      </c>
      <c r="H1872" s="231"/>
      <c r="I1872" s="217" t="s">
        <v>25759</v>
      </c>
      <c r="J1872" s="216"/>
      <c r="K1872" s="217" t="s">
        <v>25759</v>
      </c>
      <c r="L1872" s="216">
        <v>1</v>
      </c>
      <c r="M1872" s="217" t="s">
        <v>44</v>
      </c>
      <c r="N1872" s="443">
        <f t="shared" si="376"/>
        <v>1</v>
      </c>
      <c r="O1872" s="302"/>
      <c r="P1872" s="408"/>
      <c r="Q1872" s="409"/>
      <c r="R1872" s="89"/>
      <c r="S1872" s="302"/>
      <c r="T1872" s="302"/>
      <c r="U1872" s="302"/>
      <c r="V1872" s="302"/>
      <c r="W1872" s="302"/>
      <c r="X1872" s="302"/>
      <c r="Y1872" s="302"/>
      <c r="Z1872" s="302"/>
      <c r="AA1872" s="302"/>
    </row>
    <row r="1873" spans="1:27" s="299" customFormat="1">
      <c r="A1873" s="460"/>
      <c r="B1873" s="169"/>
      <c r="C1873" s="19"/>
      <c r="D1873" s="292" t="s">
        <v>25765</v>
      </c>
      <c r="E1873" s="13"/>
      <c r="F1873" s="33"/>
      <c r="G1873" s="216" t="s">
        <v>25759</v>
      </c>
      <c r="H1873" s="231"/>
      <c r="I1873" s="217" t="s">
        <v>25759</v>
      </c>
      <c r="J1873" s="216"/>
      <c r="K1873" s="217" t="s">
        <v>25759</v>
      </c>
      <c r="L1873" s="216">
        <v>2</v>
      </c>
      <c r="M1873" s="217" t="s">
        <v>44</v>
      </c>
      <c r="N1873" s="443">
        <f t="shared" ref="N1873" si="377">TRUNC((PRODUCT(F1873:L1873)),2)</f>
        <v>2</v>
      </c>
      <c r="O1873" s="302"/>
      <c r="P1873" s="408"/>
      <c r="Q1873" s="409"/>
      <c r="R1873" s="89"/>
      <c r="S1873" s="302"/>
      <c r="T1873" s="302"/>
      <c r="U1873" s="302"/>
      <c r="V1873" s="302"/>
      <c r="W1873" s="302"/>
      <c r="X1873" s="302"/>
      <c r="Y1873" s="302"/>
      <c r="Z1873" s="302"/>
      <c r="AA1873" s="302"/>
    </row>
    <row r="1874" spans="1:27" s="299" customFormat="1">
      <c r="A1874" s="460"/>
      <c r="B1874" s="169"/>
      <c r="C1874" s="19"/>
      <c r="D1874" s="218" t="str">
        <f>"Total item "&amp;A1869</f>
        <v>Total item 11.2.4</v>
      </c>
      <c r="E1874" s="13"/>
      <c r="F1874" s="124"/>
      <c r="G1874" s="216"/>
      <c r="H1874" s="231"/>
      <c r="I1874" s="213"/>
      <c r="J1874" s="231"/>
      <c r="K1874" s="213"/>
      <c r="L1874" s="212" t="s">
        <v>23</v>
      </c>
      <c r="M1874" s="213" t="s">
        <v>44</v>
      </c>
      <c r="N1874" s="444">
        <f>+SUM(N1870:N1873)</f>
        <v>5</v>
      </c>
      <c r="O1874" s="302"/>
      <c r="P1874" s="408"/>
      <c r="Q1874" s="409"/>
      <c r="R1874" s="89"/>
      <c r="S1874" s="302"/>
      <c r="T1874" s="302"/>
      <c r="U1874" s="302"/>
      <c r="V1874" s="302"/>
      <c r="W1874" s="302"/>
      <c r="X1874" s="302"/>
      <c r="Y1874" s="302"/>
      <c r="Z1874" s="302"/>
      <c r="AA1874" s="302"/>
    </row>
    <row r="1875" spans="1:27">
      <c r="A1875" s="460" t="s">
        <v>26029</v>
      </c>
      <c r="B1875" s="169" t="s">
        <v>18155</v>
      </c>
      <c r="C1875" s="171" t="s">
        <v>26034</v>
      </c>
      <c r="D1875" s="35" t="s">
        <v>26035</v>
      </c>
      <c r="E1875" s="13" t="s">
        <v>381</v>
      </c>
      <c r="F1875" s="28"/>
      <c r="G1875" s="33"/>
      <c r="H1875" s="28"/>
      <c r="I1875" s="28"/>
      <c r="J1875" s="28"/>
      <c r="K1875" s="28"/>
      <c r="L1875" s="28"/>
      <c r="M1875" s="28"/>
      <c r="N1875" s="447"/>
      <c r="O1875" s="303">
        <f>+N1877</f>
        <v>1</v>
      </c>
      <c r="P1875" s="328">
        <v>969.88</v>
      </c>
      <c r="Q1875" s="329">
        <v>976.71</v>
      </c>
      <c r="S1875" s="410">
        <f>TRUNC(P1875*$S$10,2)</f>
        <v>1246.0999999999999</v>
      </c>
      <c r="T1875" s="410">
        <f>TRUNC(Q1875*$T$10,2)</f>
        <v>1195</v>
      </c>
      <c r="V1875" s="410">
        <f>TRUNC(O1875*S1875,2)</f>
        <v>1246.0999999999999</v>
      </c>
      <c r="W1875" s="410">
        <f>TRUNC(O1875*T1875,2)</f>
        <v>1195</v>
      </c>
    </row>
    <row r="1876" spans="1:27">
      <c r="A1876" s="460"/>
      <c r="B1876" s="169"/>
      <c r="C1876" s="19"/>
      <c r="D1876" s="292" t="s">
        <v>26036</v>
      </c>
      <c r="E1876" s="13"/>
      <c r="F1876" s="33"/>
      <c r="G1876" s="216" t="s">
        <v>25759</v>
      </c>
      <c r="H1876" s="231"/>
      <c r="I1876" s="217" t="s">
        <v>25759</v>
      </c>
      <c r="J1876" s="216"/>
      <c r="K1876" s="217" t="s">
        <v>25759</v>
      </c>
      <c r="L1876" s="216">
        <v>1</v>
      </c>
      <c r="M1876" s="217" t="s">
        <v>44</v>
      </c>
      <c r="N1876" s="443">
        <f t="shared" ref="N1876" si="378">TRUNC((PRODUCT(F1876:L1876)),2)</f>
        <v>1</v>
      </c>
    </row>
    <row r="1877" spans="1:27">
      <c r="A1877" s="460"/>
      <c r="B1877" s="169"/>
      <c r="C1877" s="19"/>
      <c r="D1877" s="218" t="str">
        <f>"Total item "&amp;A1875</f>
        <v>Total item 11.2.5</v>
      </c>
      <c r="E1877" s="13"/>
      <c r="F1877" s="124"/>
      <c r="G1877" s="216"/>
      <c r="H1877" s="231"/>
      <c r="I1877" s="213"/>
      <c r="J1877" s="231"/>
      <c r="K1877" s="213"/>
      <c r="L1877" s="212" t="s">
        <v>23</v>
      </c>
      <c r="M1877" s="213" t="s">
        <v>44</v>
      </c>
      <c r="N1877" s="444">
        <f>+SUM(N1876:N1876)</f>
        <v>1</v>
      </c>
    </row>
    <row r="1878" spans="1:27" s="299" customFormat="1">
      <c r="A1878" s="460" t="s">
        <v>26030</v>
      </c>
      <c r="B1878" s="169" t="s">
        <v>25914</v>
      </c>
      <c r="C1878" s="330">
        <v>10759</v>
      </c>
      <c r="D1878" s="35" t="s">
        <v>25993</v>
      </c>
      <c r="E1878" s="19" t="s">
        <v>31</v>
      </c>
      <c r="F1878" s="464"/>
      <c r="G1878" s="33"/>
      <c r="H1878" s="28"/>
      <c r="I1878" s="217"/>
      <c r="J1878" s="216"/>
      <c r="K1878" s="217"/>
      <c r="L1878" s="216"/>
      <c r="M1878" s="217"/>
      <c r="N1878" s="443"/>
      <c r="O1878" s="303">
        <f>+N1881</f>
        <v>1.87</v>
      </c>
      <c r="P1878" s="328">
        <v>533.16999999999996</v>
      </c>
      <c r="Q1878" s="329">
        <v>533.16999999999996</v>
      </c>
      <c r="R1878" s="89"/>
      <c r="S1878" s="410">
        <f>TRUNC(P1878*$S$10,2)</f>
        <v>685.01</v>
      </c>
      <c r="T1878" s="410">
        <f>TRUNC(Q1878*$T$10,2)</f>
        <v>652.33000000000004</v>
      </c>
      <c r="U1878" s="302"/>
      <c r="V1878" s="410">
        <f>TRUNC(O1878*S1878,2)</f>
        <v>1280.96</v>
      </c>
      <c r="W1878" s="410">
        <f>TRUNC(O1878*T1878,2)</f>
        <v>1219.8499999999999</v>
      </c>
      <c r="X1878" s="302"/>
      <c r="Y1878" s="302"/>
      <c r="Z1878" s="302"/>
      <c r="AA1878" s="302"/>
    </row>
    <row r="1879" spans="1:27" s="299" customFormat="1">
      <c r="A1879" s="460"/>
      <c r="B1879" s="169"/>
      <c r="C1879" s="19"/>
      <c r="D1879" s="292" t="s">
        <v>26037</v>
      </c>
      <c r="E1879" s="13"/>
      <c r="F1879" s="124">
        <v>2.25</v>
      </c>
      <c r="G1879" s="216" t="s">
        <v>25759</v>
      </c>
      <c r="H1879" s="233">
        <v>0.7</v>
      </c>
      <c r="I1879" s="217" t="s">
        <v>25759</v>
      </c>
      <c r="J1879" s="216"/>
      <c r="K1879" s="217" t="s">
        <v>25759</v>
      </c>
      <c r="L1879" s="216"/>
      <c r="M1879" s="217" t="s">
        <v>44</v>
      </c>
      <c r="N1879" s="443">
        <f t="shared" ref="N1879" si="379">TRUNC((PRODUCT(F1879:L1879)),2)</f>
        <v>1.57</v>
      </c>
      <c r="O1879" s="302"/>
      <c r="P1879" s="408"/>
      <c r="Q1879" s="409"/>
      <c r="R1879" s="89"/>
      <c r="S1879" s="302"/>
      <c r="T1879" s="302"/>
      <c r="U1879" s="302"/>
      <c r="V1879" s="302"/>
      <c r="W1879" s="302"/>
      <c r="X1879" s="302"/>
      <c r="Y1879" s="302"/>
      <c r="Z1879" s="302"/>
      <c r="AA1879" s="302"/>
    </row>
    <row r="1880" spans="1:27" s="299" customFormat="1">
      <c r="A1880" s="460"/>
      <c r="B1880" s="169"/>
      <c r="C1880" s="19"/>
      <c r="D1880" s="292" t="s">
        <v>26038</v>
      </c>
      <c r="E1880" s="13"/>
      <c r="F1880" s="169">
        <v>1</v>
      </c>
      <c r="G1880" s="216" t="s">
        <v>25759</v>
      </c>
      <c r="H1880" s="233">
        <v>0.3</v>
      </c>
      <c r="I1880" s="217" t="s">
        <v>25759</v>
      </c>
      <c r="J1880" s="216"/>
      <c r="K1880" s="217" t="s">
        <v>25759</v>
      </c>
      <c r="L1880" s="216"/>
      <c r="M1880" s="217" t="s">
        <v>44</v>
      </c>
      <c r="N1880" s="443">
        <f t="shared" ref="N1880" si="380">TRUNC((PRODUCT(F1880:L1880)),2)</f>
        <v>0.3</v>
      </c>
      <c r="O1880" s="302"/>
      <c r="P1880" s="408"/>
      <c r="Q1880" s="409"/>
      <c r="R1880" s="89"/>
      <c r="S1880" s="302"/>
      <c r="T1880" s="302"/>
      <c r="U1880" s="302"/>
      <c r="V1880" s="302"/>
      <c r="W1880" s="302"/>
      <c r="X1880" s="302"/>
      <c r="Y1880" s="302"/>
      <c r="Z1880" s="302"/>
      <c r="AA1880" s="302"/>
    </row>
    <row r="1881" spans="1:27" s="299" customFormat="1">
      <c r="A1881" s="460"/>
      <c r="B1881" s="169"/>
      <c r="C1881" s="19"/>
      <c r="D1881" s="218" t="str">
        <f>"Total item "&amp;A1878</f>
        <v>Total item 11.2.6</v>
      </c>
      <c r="E1881" s="13"/>
      <c r="F1881" s="124"/>
      <c r="G1881" s="216"/>
      <c r="H1881" s="231"/>
      <c r="I1881" s="213"/>
      <c r="J1881" s="231"/>
      <c r="K1881" s="213"/>
      <c r="L1881" s="212" t="s">
        <v>23</v>
      </c>
      <c r="M1881" s="213" t="s">
        <v>44</v>
      </c>
      <c r="N1881" s="444">
        <f>+SUM(N1879:N1880)</f>
        <v>1.87</v>
      </c>
      <c r="O1881" s="302"/>
      <c r="P1881" s="408"/>
      <c r="Q1881" s="409"/>
      <c r="R1881" s="89"/>
      <c r="S1881" s="302"/>
      <c r="T1881" s="302"/>
      <c r="U1881" s="302"/>
      <c r="V1881" s="302"/>
      <c r="W1881" s="302"/>
      <c r="X1881" s="302"/>
      <c r="Y1881" s="302"/>
      <c r="Z1881" s="302"/>
      <c r="AA1881" s="302"/>
    </row>
    <row r="1882" spans="1:27" s="299" customFormat="1" ht="22.5">
      <c r="A1882" s="460" t="s">
        <v>26031</v>
      </c>
      <c r="B1882" s="169" t="s">
        <v>25914</v>
      </c>
      <c r="C1882" s="184" t="s">
        <v>25994</v>
      </c>
      <c r="D1882" s="35" t="s">
        <v>25995</v>
      </c>
      <c r="E1882" s="19" t="s">
        <v>31</v>
      </c>
      <c r="F1882" s="464"/>
      <c r="G1882" s="33"/>
      <c r="H1882" s="28"/>
      <c r="I1882" s="217"/>
      <c r="J1882" s="216"/>
      <c r="K1882" s="217"/>
      <c r="L1882" s="216"/>
      <c r="M1882" s="217"/>
      <c r="N1882" s="443"/>
      <c r="O1882" s="303">
        <f>+N1887</f>
        <v>18.55</v>
      </c>
      <c r="P1882" s="328">
        <v>777.02</v>
      </c>
      <c r="Q1882" s="329">
        <v>777.02</v>
      </c>
      <c r="R1882" s="89"/>
      <c r="S1882" s="410">
        <f>TRUNC(P1882*$S$10,2)</f>
        <v>998.31</v>
      </c>
      <c r="T1882" s="410">
        <f>TRUNC(Q1882*$T$10,2)</f>
        <v>950.68</v>
      </c>
      <c r="U1882" s="302"/>
      <c r="V1882" s="410">
        <f>TRUNC(O1882*S1882,2)</f>
        <v>18518.650000000001</v>
      </c>
      <c r="W1882" s="410">
        <f>TRUNC(O1882*T1882,2)</f>
        <v>17635.11</v>
      </c>
      <c r="X1882" s="302"/>
      <c r="Y1882" s="302"/>
      <c r="Z1882" s="302"/>
      <c r="AA1882" s="302"/>
    </row>
    <row r="1883" spans="1:27" s="299" customFormat="1">
      <c r="A1883" s="460"/>
      <c r="B1883" s="169"/>
      <c r="C1883" s="19"/>
      <c r="D1883" s="292" t="s">
        <v>26039</v>
      </c>
      <c r="E1883" s="13"/>
      <c r="F1883" s="124">
        <v>3</v>
      </c>
      <c r="G1883" s="216" t="s">
        <v>25759</v>
      </c>
      <c r="H1883" s="231"/>
      <c r="I1883" s="217" t="s">
        <v>25759</v>
      </c>
      <c r="J1883" s="216">
        <v>1.8</v>
      </c>
      <c r="K1883" s="217" t="s">
        <v>25759</v>
      </c>
      <c r="L1883" s="216"/>
      <c r="M1883" s="217" t="s">
        <v>44</v>
      </c>
      <c r="N1883" s="443">
        <f t="shared" ref="N1883:N1884" si="381">TRUNC((PRODUCT(F1883:L1883)),2)</f>
        <v>5.4</v>
      </c>
      <c r="O1883" s="302"/>
      <c r="P1883" s="408"/>
      <c r="Q1883" s="409"/>
      <c r="R1883" s="89"/>
      <c r="S1883" s="302"/>
      <c r="T1883" s="302"/>
      <c r="U1883" s="302"/>
      <c r="V1883" s="302"/>
      <c r="W1883" s="302"/>
      <c r="X1883" s="302"/>
      <c r="Y1883" s="302"/>
      <c r="Z1883" s="302"/>
      <c r="AA1883" s="302"/>
    </row>
    <row r="1884" spans="1:27" s="299" customFormat="1">
      <c r="A1884" s="460"/>
      <c r="B1884" s="169"/>
      <c r="C1884" s="19"/>
      <c r="D1884" s="35"/>
      <c r="E1884" s="13"/>
      <c r="F1884" s="169">
        <v>1.17</v>
      </c>
      <c r="G1884" s="216" t="s">
        <v>25759</v>
      </c>
      <c r="H1884" s="231"/>
      <c r="I1884" s="217" t="s">
        <v>25759</v>
      </c>
      <c r="J1884" s="216">
        <v>1.8</v>
      </c>
      <c r="K1884" s="217" t="s">
        <v>25759</v>
      </c>
      <c r="L1884" s="216">
        <v>3</v>
      </c>
      <c r="M1884" s="217" t="s">
        <v>44</v>
      </c>
      <c r="N1884" s="443">
        <f t="shared" si="381"/>
        <v>6.31</v>
      </c>
      <c r="O1884" s="302"/>
      <c r="P1884" s="408"/>
      <c r="Q1884" s="409"/>
      <c r="R1884" s="89"/>
      <c r="S1884" s="302"/>
      <c r="T1884" s="302"/>
      <c r="U1884" s="302"/>
      <c r="V1884" s="302"/>
      <c r="W1884" s="302"/>
      <c r="X1884" s="302"/>
      <c r="Y1884" s="302"/>
      <c r="Z1884" s="302"/>
      <c r="AA1884" s="302"/>
    </row>
    <row r="1885" spans="1:27" s="299" customFormat="1">
      <c r="A1885" s="460"/>
      <c r="B1885" s="169"/>
      <c r="C1885" s="19"/>
      <c r="D1885" s="292" t="s">
        <v>26040</v>
      </c>
      <c r="E1885" s="13"/>
      <c r="F1885" s="169">
        <v>2.2000000000000002</v>
      </c>
      <c r="G1885" s="216" t="s">
        <v>25759</v>
      </c>
      <c r="H1885" s="231"/>
      <c r="I1885" s="217" t="s">
        <v>25759</v>
      </c>
      <c r="J1885" s="216">
        <v>1.8</v>
      </c>
      <c r="K1885" s="217" t="s">
        <v>25759</v>
      </c>
      <c r="L1885" s="216"/>
      <c r="M1885" s="217" t="s">
        <v>44</v>
      </c>
      <c r="N1885" s="443">
        <f t="shared" ref="N1885:N1886" si="382">TRUNC((PRODUCT(F1885:L1885)),2)</f>
        <v>3.96</v>
      </c>
      <c r="O1885" s="302"/>
      <c r="P1885" s="408"/>
      <c r="Q1885" s="409"/>
      <c r="R1885" s="89"/>
      <c r="S1885" s="302"/>
      <c r="T1885" s="302"/>
      <c r="U1885" s="302"/>
      <c r="V1885" s="302"/>
      <c r="W1885" s="302"/>
      <c r="X1885" s="302"/>
      <c r="Y1885" s="302"/>
      <c r="Z1885" s="302"/>
      <c r="AA1885" s="302"/>
    </row>
    <row r="1886" spans="1:27" s="299" customFormat="1">
      <c r="A1886" s="460"/>
      <c r="B1886" s="169"/>
      <c r="C1886" s="19"/>
      <c r="D1886" s="292" t="s">
        <v>26041</v>
      </c>
      <c r="E1886" s="13"/>
      <c r="F1886" s="169">
        <v>0.8</v>
      </c>
      <c r="G1886" s="216" t="s">
        <v>25759</v>
      </c>
      <c r="H1886" s="231"/>
      <c r="I1886" s="217" t="s">
        <v>25759</v>
      </c>
      <c r="J1886" s="216">
        <v>1.8</v>
      </c>
      <c r="K1886" s="217" t="s">
        <v>25759</v>
      </c>
      <c r="L1886" s="216">
        <v>2</v>
      </c>
      <c r="M1886" s="217" t="s">
        <v>44</v>
      </c>
      <c r="N1886" s="443">
        <f t="shared" si="382"/>
        <v>2.88</v>
      </c>
      <c r="O1886" s="302"/>
      <c r="P1886" s="408"/>
      <c r="Q1886" s="409"/>
      <c r="R1886" s="89"/>
      <c r="S1886" s="302"/>
      <c r="T1886" s="302"/>
      <c r="U1886" s="302"/>
      <c r="V1886" s="302"/>
      <c r="W1886" s="302"/>
      <c r="X1886" s="302"/>
      <c r="Y1886" s="302"/>
      <c r="Z1886" s="302"/>
      <c r="AA1886" s="302"/>
    </row>
    <row r="1887" spans="1:27" s="299" customFormat="1">
      <c r="A1887" s="460"/>
      <c r="B1887" s="169"/>
      <c r="C1887" s="19"/>
      <c r="D1887" s="218" t="str">
        <f>"Total item "&amp;A1882</f>
        <v>Total item 11.2.7</v>
      </c>
      <c r="E1887" s="13"/>
      <c r="F1887" s="124"/>
      <c r="G1887" s="216"/>
      <c r="H1887" s="231"/>
      <c r="I1887" s="213"/>
      <c r="J1887" s="231"/>
      <c r="K1887" s="213"/>
      <c r="L1887" s="212" t="s">
        <v>23</v>
      </c>
      <c r="M1887" s="213" t="s">
        <v>44</v>
      </c>
      <c r="N1887" s="444">
        <f>+SUM(N1883:N1886)</f>
        <v>18.55</v>
      </c>
      <c r="O1887" s="302"/>
      <c r="P1887" s="408"/>
      <c r="Q1887" s="409"/>
      <c r="R1887" s="89"/>
      <c r="S1887" s="302"/>
      <c r="T1887" s="302"/>
      <c r="U1887" s="302"/>
      <c r="V1887" s="302"/>
      <c r="W1887" s="302"/>
      <c r="X1887" s="302"/>
      <c r="Y1887" s="302"/>
      <c r="Z1887" s="302"/>
      <c r="AA1887" s="302"/>
    </row>
    <row r="1888" spans="1:27" s="299" customFormat="1">
      <c r="A1888" s="460" t="s">
        <v>26044</v>
      </c>
      <c r="B1888" s="169" t="s">
        <v>25914</v>
      </c>
      <c r="C1888" s="184" t="s">
        <v>26045</v>
      </c>
      <c r="D1888" s="35" t="s">
        <v>26046</v>
      </c>
      <c r="E1888" s="19" t="s">
        <v>31</v>
      </c>
      <c r="F1888" s="464"/>
      <c r="G1888" s="33"/>
      <c r="H1888" s="28"/>
      <c r="I1888" s="217"/>
      <c r="J1888" s="216"/>
      <c r="K1888" s="217"/>
      <c r="L1888" s="216"/>
      <c r="M1888" s="217"/>
      <c r="N1888" s="443"/>
      <c r="O1888" s="303">
        <f>+N1890</f>
        <v>0.55000000000000004</v>
      </c>
      <c r="P1888" s="328">
        <v>644.61</v>
      </c>
      <c r="Q1888" s="329">
        <v>644.61</v>
      </c>
      <c r="R1888" s="89"/>
      <c r="S1888" s="410">
        <f>TRUNC(P1888*$S$10,2)</f>
        <v>828.19</v>
      </c>
      <c r="T1888" s="410">
        <f>TRUNC(Q1888*$T$10,2)</f>
        <v>788.68</v>
      </c>
      <c r="U1888" s="302"/>
      <c r="V1888" s="410">
        <f>TRUNC(O1888*S1888,2)</f>
        <v>455.5</v>
      </c>
      <c r="W1888" s="410">
        <f>TRUNC(O1888*T1888,2)</f>
        <v>433.77</v>
      </c>
      <c r="X1888" s="302"/>
      <c r="Y1888" s="302"/>
      <c r="Z1888" s="302"/>
      <c r="AA1888" s="302"/>
    </row>
    <row r="1889" spans="1:27" s="299" customFormat="1">
      <c r="A1889" s="460"/>
      <c r="B1889" s="169"/>
      <c r="C1889" s="19"/>
      <c r="D1889" s="292" t="s">
        <v>25854</v>
      </c>
      <c r="E1889" s="13"/>
      <c r="F1889" s="124">
        <v>1.85</v>
      </c>
      <c r="G1889" s="216" t="s">
        <v>25759</v>
      </c>
      <c r="H1889" s="233">
        <v>0.3</v>
      </c>
      <c r="I1889" s="217" t="s">
        <v>25759</v>
      </c>
      <c r="J1889" s="216"/>
      <c r="K1889" s="217" t="s">
        <v>25759</v>
      </c>
      <c r="L1889" s="216"/>
      <c r="M1889" s="217" t="s">
        <v>44</v>
      </c>
      <c r="N1889" s="443">
        <f t="shared" ref="N1889" si="383">TRUNC((PRODUCT(F1889:L1889)),2)</f>
        <v>0.55000000000000004</v>
      </c>
      <c r="O1889" s="302"/>
      <c r="P1889" s="408"/>
      <c r="Q1889" s="409"/>
      <c r="R1889" s="89"/>
      <c r="S1889" s="302"/>
      <c r="T1889" s="302"/>
      <c r="U1889" s="302"/>
      <c r="V1889" s="302"/>
      <c r="W1889" s="302"/>
      <c r="X1889" s="302"/>
      <c r="Y1889" s="302"/>
      <c r="Z1889" s="302"/>
      <c r="AA1889" s="302"/>
    </row>
    <row r="1890" spans="1:27" s="299" customFormat="1">
      <c r="A1890" s="460"/>
      <c r="B1890" s="169"/>
      <c r="C1890" s="19"/>
      <c r="D1890" s="218" t="str">
        <f>"Total item "&amp;A1888</f>
        <v>Total item 11.2.8</v>
      </c>
      <c r="E1890" s="13"/>
      <c r="F1890" s="124"/>
      <c r="G1890" s="216"/>
      <c r="H1890" s="231"/>
      <c r="I1890" s="213"/>
      <c r="J1890" s="231"/>
      <c r="K1890" s="213"/>
      <c r="L1890" s="212" t="s">
        <v>23</v>
      </c>
      <c r="M1890" s="213" t="s">
        <v>44</v>
      </c>
      <c r="N1890" s="444">
        <f>+SUM(N1889:N1889)</f>
        <v>0.55000000000000004</v>
      </c>
      <c r="O1890" s="302"/>
      <c r="P1890" s="408"/>
      <c r="Q1890" s="409"/>
      <c r="R1890" s="89"/>
      <c r="S1890" s="302"/>
      <c r="T1890" s="302"/>
      <c r="U1890" s="302"/>
      <c r="V1890" s="302"/>
      <c r="W1890" s="302"/>
      <c r="X1890" s="302"/>
      <c r="Y1890" s="302"/>
      <c r="Z1890" s="302"/>
      <c r="AA1890" s="302"/>
    </row>
    <row r="1891" spans="1:27" s="299" customFormat="1" ht="33.75">
      <c r="A1891" s="460" t="s">
        <v>26055</v>
      </c>
      <c r="B1891" s="169" t="s">
        <v>25914</v>
      </c>
      <c r="C1891" s="330">
        <v>12061</v>
      </c>
      <c r="D1891" s="35" t="s">
        <v>26078</v>
      </c>
      <c r="E1891" s="19" t="s">
        <v>381</v>
      </c>
      <c r="F1891" s="464"/>
      <c r="G1891" s="33"/>
      <c r="H1891" s="28"/>
      <c r="I1891" s="217"/>
      <c r="J1891" s="216"/>
      <c r="K1891" s="217"/>
      <c r="L1891" s="216"/>
      <c r="M1891" s="217"/>
      <c r="N1891" s="443"/>
      <c r="O1891" s="303">
        <f>+N1893</f>
        <v>1</v>
      </c>
      <c r="P1891" s="328">
        <v>546.82000000000005</v>
      </c>
      <c r="Q1891" s="329">
        <v>546.82000000000005</v>
      </c>
      <c r="R1891" s="89"/>
      <c r="S1891" s="410">
        <f>TRUNC(P1891*$S$10,2)</f>
        <v>702.55</v>
      </c>
      <c r="T1891" s="410">
        <f>TRUNC(Q1891*$T$10,2)</f>
        <v>669.03</v>
      </c>
      <c r="U1891" s="302"/>
      <c r="V1891" s="410">
        <f>TRUNC(O1891*S1891,2)</f>
        <v>702.55</v>
      </c>
      <c r="W1891" s="410">
        <f>TRUNC(O1891*T1891,2)</f>
        <v>669.03</v>
      </c>
      <c r="X1891" s="302"/>
      <c r="Y1891" s="302"/>
      <c r="Z1891" s="302"/>
      <c r="AA1891" s="302"/>
    </row>
    <row r="1892" spans="1:27" s="299" customFormat="1">
      <c r="A1892" s="460"/>
      <c r="B1892" s="169"/>
      <c r="C1892" s="19"/>
      <c r="D1892" s="292" t="s">
        <v>25838</v>
      </c>
      <c r="E1892" s="13"/>
      <c r="F1892" s="124"/>
      <c r="G1892" s="216" t="s">
        <v>25759</v>
      </c>
      <c r="H1892" s="233"/>
      <c r="I1892" s="217" t="s">
        <v>25759</v>
      </c>
      <c r="J1892" s="216"/>
      <c r="K1892" s="217" t="s">
        <v>25759</v>
      </c>
      <c r="L1892" s="216">
        <v>1</v>
      </c>
      <c r="M1892" s="217" t="s">
        <v>44</v>
      </c>
      <c r="N1892" s="443">
        <f t="shared" ref="N1892" si="384">TRUNC((PRODUCT(F1892:L1892)),2)</f>
        <v>1</v>
      </c>
      <c r="O1892" s="302"/>
      <c r="P1892" s="408"/>
      <c r="Q1892" s="409"/>
      <c r="R1892" s="89"/>
      <c r="S1892" s="302"/>
      <c r="T1892" s="302"/>
      <c r="U1892" s="302"/>
      <c r="V1892" s="302"/>
      <c r="W1892" s="302"/>
      <c r="X1892" s="302"/>
      <c r="Y1892" s="302"/>
      <c r="Z1892" s="302"/>
      <c r="AA1892" s="302"/>
    </row>
    <row r="1893" spans="1:27" s="299" customFormat="1">
      <c r="A1893" s="460"/>
      <c r="B1893" s="169"/>
      <c r="C1893" s="19"/>
      <c r="D1893" s="218" t="str">
        <f>"Total item "&amp;A1891</f>
        <v>Total item 11.2.9</v>
      </c>
      <c r="E1893" s="13"/>
      <c r="F1893" s="124"/>
      <c r="G1893" s="216"/>
      <c r="H1893" s="231"/>
      <c r="I1893" s="213"/>
      <c r="J1893" s="231"/>
      <c r="K1893" s="213"/>
      <c r="L1893" s="212" t="s">
        <v>23</v>
      </c>
      <c r="M1893" s="213" t="s">
        <v>44</v>
      </c>
      <c r="N1893" s="444">
        <f>+SUM(N1892:N1892)</f>
        <v>1</v>
      </c>
      <c r="O1893" s="302"/>
      <c r="P1893" s="408"/>
      <c r="Q1893" s="409"/>
      <c r="R1893" s="89"/>
      <c r="S1893" s="302"/>
      <c r="T1893" s="302"/>
      <c r="U1893" s="302"/>
      <c r="V1893" s="302"/>
      <c r="W1893" s="302"/>
      <c r="X1893" s="302"/>
      <c r="Y1893" s="302"/>
      <c r="Z1893" s="302"/>
      <c r="AA1893" s="302"/>
    </row>
    <row r="1894" spans="1:27" s="299" customFormat="1">
      <c r="A1894" s="460" t="s">
        <v>26069</v>
      </c>
      <c r="B1894" s="169" t="s">
        <v>18156</v>
      </c>
      <c r="C1894" s="184" t="str">
        <f>+COMPOSIÇÕES!C132</f>
        <v>015</v>
      </c>
      <c r="D1894" s="35" t="str">
        <f>+COMPOSIÇÕES!D132</f>
        <v>PIA DE AÇO INOX (2.00X0.55)M C/ 2 CUBAS E ACESSÓRIOS</v>
      </c>
      <c r="E1894" s="19" t="str">
        <f>+COMPOSIÇÕES!E132</f>
        <v>UN</v>
      </c>
      <c r="F1894" s="464"/>
      <c r="G1894" s="33"/>
      <c r="H1894" s="28"/>
      <c r="I1894" s="217"/>
      <c r="J1894" s="216"/>
      <c r="K1894" s="217"/>
      <c r="L1894" s="216"/>
      <c r="M1894" s="217"/>
      <c r="N1894" s="443"/>
      <c r="O1894" s="303">
        <f>+N1896</f>
        <v>1</v>
      </c>
      <c r="P1894" s="328">
        <f>+COMPOSIÇÕES!H132</f>
        <v>1211.74</v>
      </c>
      <c r="Q1894" s="329">
        <f>+COMPOSIÇÕES!J132</f>
        <v>1243.8</v>
      </c>
      <c r="R1894" s="89"/>
      <c r="S1894" s="410">
        <f>TRUNC(P1894*$S$10,2)</f>
        <v>1556.84</v>
      </c>
      <c r="T1894" s="410">
        <f>TRUNC(Q1894*$T$10,2)</f>
        <v>1521.78</v>
      </c>
      <c r="U1894" s="302"/>
      <c r="V1894" s="410">
        <f>TRUNC(O1894*S1894,2)</f>
        <v>1556.84</v>
      </c>
      <c r="W1894" s="410">
        <f>TRUNC(O1894*T1894,2)</f>
        <v>1521.78</v>
      </c>
      <c r="X1894" s="302"/>
      <c r="Y1894" s="302"/>
      <c r="Z1894" s="302"/>
      <c r="AA1894" s="302"/>
    </row>
    <row r="1895" spans="1:27" s="299" customFormat="1">
      <c r="A1895" s="460"/>
      <c r="B1895" s="169"/>
      <c r="C1895" s="19"/>
      <c r="D1895" s="292" t="s">
        <v>25776</v>
      </c>
      <c r="E1895" s="13"/>
      <c r="F1895" s="124"/>
      <c r="G1895" s="216" t="s">
        <v>25759</v>
      </c>
      <c r="H1895" s="233"/>
      <c r="I1895" s="217" t="s">
        <v>25759</v>
      </c>
      <c r="J1895" s="216"/>
      <c r="K1895" s="217" t="s">
        <v>25759</v>
      </c>
      <c r="L1895" s="216">
        <v>1</v>
      </c>
      <c r="M1895" s="217" t="s">
        <v>44</v>
      </c>
      <c r="N1895" s="443">
        <f t="shared" ref="N1895" si="385">TRUNC((PRODUCT(F1895:L1895)),2)</f>
        <v>1</v>
      </c>
      <c r="O1895" s="302"/>
      <c r="P1895" s="408"/>
      <c r="Q1895" s="409"/>
      <c r="R1895" s="89"/>
      <c r="S1895" s="302"/>
      <c r="T1895" s="302"/>
      <c r="U1895" s="302"/>
      <c r="V1895" s="302"/>
      <c r="W1895" s="302"/>
      <c r="X1895" s="302"/>
      <c r="Y1895" s="302"/>
      <c r="Z1895" s="302"/>
      <c r="AA1895" s="302"/>
    </row>
    <row r="1896" spans="1:27" s="299" customFormat="1">
      <c r="A1896" s="460"/>
      <c r="B1896" s="169"/>
      <c r="C1896" s="19"/>
      <c r="D1896" s="218" t="str">
        <f>"Total item "&amp;A1894</f>
        <v>Total item 11.2.10</v>
      </c>
      <c r="E1896" s="13"/>
      <c r="F1896" s="124"/>
      <c r="G1896" s="216"/>
      <c r="H1896" s="231"/>
      <c r="I1896" s="213"/>
      <c r="J1896" s="231"/>
      <c r="K1896" s="213"/>
      <c r="L1896" s="212" t="s">
        <v>23</v>
      </c>
      <c r="M1896" s="213" t="s">
        <v>44</v>
      </c>
      <c r="N1896" s="444">
        <f>+SUM(N1895:N1895)</f>
        <v>1</v>
      </c>
      <c r="O1896" s="302"/>
      <c r="P1896" s="408"/>
      <c r="Q1896" s="409"/>
      <c r="R1896" s="89"/>
      <c r="S1896" s="302"/>
      <c r="T1896" s="302"/>
      <c r="U1896" s="302"/>
      <c r="V1896" s="302"/>
      <c r="W1896" s="302"/>
      <c r="X1896" s="302"/>
      <c r="Y1896" s="302"/>
      <c r="Z1896" s="302"/>
      <c r="AA1896" s="302"/>
    </row>
    <row r="1897" spans="1:27">
      <c r="A1897" s="191" t="s">
        <v>26056</v>
      </c>
      <c r="B1897" s="192"/>
      <c r="C1897" s="193"/>
      <c r="D1897" s="194" t="s">
        <v>18403</v>
      </c>
      <c r="E1897" s="192"/>
      <c r="F1897" s="241"/>
      <c r="G1897" s="241"/>
      <c r="H1897" s="241"/>
      <c r="I1897" s="241"/>
      <c r="J1897" s="241"/>
      <c r="K1897" s="241"/>
      <c r="L1897" s="241"/>
      <c r="M1897" s="241"/>
      <c r="N1897" s="463"/>
    </row>
    <row r="1898" spans="1:27" ht="22.5">
      <c r="A1898" s="460" t="s">
        <v>26057</v>
      </c>
      <c r="B1898" s="169" t="s">
        <v>18406</v>
      </c>
      <c r="C1898" s="330">
        <v>100860</v>
      </c>
      <c r="D1898" s="35" t="s">
        <v>11782</v>
      </c>
      <c r="E1898" s="13" t="str">
        <f>+VLOOKUP(D1898,TABELA!$B$1:$D$8000,2,FALSE)</f>
        <v>UN</v>
      </c>
      <c r="F1898" s="465"/>
      <c r="G1898" s="33"/>
      <c r="H1898" s="28"/>
      <c r="I1898" s="217"/>
      <c r="J1898" s="216"/>
      <c r="K1898" s="217"/>
      <c r="L1898" s="216"/>
      <c r="M1898" s="217"/>
      <c r="N1898" s="443"/>
      <c r="O1898" s="303">
        <f>+N1902</f>
        <v>6</v>
      </c>
      <c r="P1898" s="328">
        <f>+VLOOKUP(D1898,TABELA!$B$1:$D$8000,3,FALSE)</f>
        <v>103.79</v>
      </c>
      <c r="Q1898" s="329">
        <f>+VLOOKUP(D1898,TABELA!$B$1:$F$8000,5,FALSE)</f>
        <v>105.34</v>
      </c>
      <c r="S1898" s="410">
        <f>TRUNC(P1898*$S$10,2)</f>
        <v>133.34</v>
      </c>
      <c r="T1898" s="410">
        <f>TRUNC(Q1898*$T$10,2)</f>
        <v>128.88</v>
      </c>
      <c r="V1898" s="410">
        <f>TRUNC(O1898*S1898,2)</f>
        <v>800.04</v>
      </c>
      <c r="W1898" s="410">
        <f>TRUNC(O1898*T1898,2)</f>
        <v>773.28</v>
      </c>
    </row>
    <row r="1899" spans="1:27">
      <c r="A1899" s="460"/>
      <c r="B1899" s="169"/>
      <c r="C1899" s="19"/>
      <c r="D1899" s="292" t="s">
        <v>25855</v>
      </c>
      <c r="E1899" s="13"/>
      <c r="F1899" s="33"/>
      <c r="G1899" s="216" t="s">
        <v>25759</v>
      </c>
      <c r="H1899" s="231"/>
      <c r="I1899" s="217" t="s">
        <v>25759</v>
      </c>
      <c r="J1899" s="216"/>
      <c r="K1899" s="217" t="s">
        <v>25759</v>
      </c>
      <c r="L1899" s="216">
        <v>1</v>
      </c>
      <c r="M1899" s="217" t="s">
        <v>44</v>
      </c>
      <c r="N1899" s="443">
        <f t="shared" ref="N1899:N1900" si="386">TRUNC((PRODUCT(F1899:L1899)),2)</f>
        <v>1</v>
      </c>
    </row>
    <row r="1900" spans="1:27">
      <c r="A1900" s="460"/>
      <c r="B1900" s="169"/>
      <c r="C1900" s="19"/>
      <c r="D1900" s="292" t="s">
        <v>25854</v>
      </c>
      <c r="E1900" s="13"/>
      <c r="F1900" s="28"/>
      <c r="G1900" s="216" t="s">
        <v>25759</v>
      </c>
      <c r="H1900" s="231"/>
      <c r="I1900" s="217" t="s">
        <v>25759</v>
      </c>
      <c r="J1900" s="216"/>
      <c r="K1900" s="217" t="s">
        <v>25759</v>
      </c>
      <c r="L1900" s="216">
        <v>4</v>
      </c>
      <c r="M1900" s="217" t="s">
        <v>44</v>
      </c>
      <c r="N1900" s="443">
        <f t="shared" si="386"/>
        <v>4</v>
      </c>
    </row>
    <row r="1901" spans="1:27" s="299" customFormat="1">
      <c r="A1901" s="460"/>
      <c r="B1901" s="169"/>
      <c r="C1901" s="19"/>
      <c r="D1901" s="292" t="s">
        <v>26040</v>
      </c>
      <c r="E1901" s="13"/>
      <c r="F1901" s="28"/>
      <c r="G1901" s="216" t="s">
        <v>25759</v>
      </c>
      <c r="H1901" s="231"/>
      <c r="I1901" s="217" t="s">
        <v>25759</v>
      </c>
      <c r="J1901" s="216"/>
      <c r="K1901" s="217" t="s">
        <v>25759</v>
      </c>
      <c r="L1901" s="216">
        <v>1</v>
      </c>
      <c r="M1901" s="217" t="s">
        <v>44</v>
      </c>
      <c r="N1901" s="443">
        <f t="shared" ref="N1901" si="387">TRUNC((PRODUCT(F1901:L1901)),2)</f>
        <v>1</v>
      </c>
      <c r="O1901" s="302"/>
      <c r="P1901" s="408"/>
      <c r="Q1901" s="409"/>
      <c r="R1901" s="89"/>
      <c r="S1901" s="302"/>
      <c r="T1901" s="302"/>
      <c r="U1901" s="302"/>
      <c r="V1901" s="302"/>
      <c r="W1901" s="302"/>
      <c r="X1901" s="302"/>
      <c r="Y1901" s="302"/>
      <c r="Z1901" s="302"/>
      <c r="AA1901" s="302"/>
    </row>
    <row r="1902" spans="1:27">
      <c r="A1902" s="460"/>
      <c r="B1902" s="169"/>
      <c r="C1902" s="19"/>
      <c r="D1902" s="218" t="str">
        <f>"Total item "&amp;A1898</f>
        <v>Total item 11.3.1</v>
      </c>
      <c r="E1902" s="13"/>
      <c r="F1902" s="124"/>
      <c r="G1902" s="216"/>
      <c r="H1902" s="231"/>
      <c r="I1902" s="213"/>
      <c r="J1902" s="231"/>
      <c r="K1902" s="213"/>
      <c r="L1902" s="212" t="s">
        <v>23</v>
      </c>
      <c r="M1902" s="213" t="s">
        <v>44</v>
      </c>
      <c r="N1902" s="444">
        <f>+SUM(N1899:N1901)</f>
        <v>6</v>
      </c>
    </row>
    <row r="1903" spans="1:27" s="299" customFormat="1" ht="22.5">
      <c r="A1903" s="460" t="s">
        <v>26058</v>
      </c>
      <c r="B1903" s="169" t="s">
        <v>18406</v>
      </c>
      <c r="C1903" s="171">
        <v>89984</v>
      </c>
      <c r="D1903" s="35" t="s">
        <v>11945</v>
      </c>
      <c r="E1903" s="13" t="str">
        <f>+VLOOKUP(D1903,TABELA!$B$1:$D$8000,2,FALSE)</f>
        <v>UN</v>
      </c>
      <c r="F1903" s="28"/>
      <c r="G1903" s="33"/>
      <c r="H1903" s="28"/>
      <c r="I1903" s="28"/>
      <c r="J1903" s="28"/>
      <c r="K1903" s="28"/>
      <c r="L1903" s="28"/>
      <c r="M1903" s="28"/>
      <c r="N1903" s="447"/>
      <c r="O1903" s="303">
        <f>+N1907</f>
        <v>6</v>
      </c>
      <c r="P1903" s="328">
        <f>+VLOOKUP(D1903,TABELA!$B$1:$D$8000,3,FALSE)</f>
        <v>91.57</v>
      </c>
      <c r="Q1903" s="329">
        <f>+VLOOKUP(D1903,TABELA!$B$1:$F$8000,5,FALSE)</f>
        <v>92.48</v>
      </c>
      <c r="R1903" s="89"/>
      <c r="S1903" s="410">
        <f>TRUNC(P1903*$S$10,2)</f>
        <v>117.64</v>
      </c>
      <c r="T1903" s="410">
        <f>TRUNC(Q1903*$T$10,2)</f>
        <v>113.14</v>
      </c>
      <c r="U1903" s="302"/>
      <c r="V1903" s="410">
        <f>TRUNC(O1903*S1903,2)</f>
        <v>705.84</v>
      </c>
      <c r="W1903" s="410">
        <f>TRUNC(O1903*T1903,2)</f>
        <v>678.84</v>
      </c>
      <c r="X1903" s="302"/>
      <c r="Y1903" s="302"/>
      <c r="Z1903" s="302"/>
      <c r="AA1903" s="302"/>
    </row>
    <row r="1904" spans="1:27" s="299" customFormat="1">
      <c r="A1904" s="460"/>
      <c r="B1904" s="169"/>
      <c r="C1904" s="19"/>
      <c r="D1904" s="292" t="s">
        <v>25855</v>
      </c>
      <c r="E1904" s="13"/>
      <c r="F1904" s="33"/>
      <c r="G1904" s="216" t="s">
        <v>25759</v>
      </c>
      <c r="H1904" s="231"/>
      <c r="I1904" s="217" t="s">
        <v>25759</v>
      </c>
      <c r="J1904" s="216"/>
      <c r="K1904" s="217" t="s">
        <v>25759</v>
      </c>
      <c r="L1904" s="216">
        <v>1</v>
      </c>
      <c r="M1904" s="217" t="s">
        <v>44</v>
      </c>
      <c r="N1904" s="443">
        <f t="shared" ref="N1904:N1906" si="388">TRUNC((PRODUCT(F1904:L1904)),2)</f>
        <v>1</v>
      </c>
      <c r="O1904" s="302"/>
      <c r="P1904" s="408"/>
      <c r="Q1904" s="409"/>
      <c r="R1904" s="89"/>
      <c r="S1904" s="302"/>
      <c r="T1904" s="302"/>
      <c r="U1904" s="302"/>
      <c r="V1904" s="302"/>
      <c r="W1904" s="302"/>
      <c r="X1904" s="302"/>
      <c r="Y1904" s="302"/>
      <c r="Z1904" s="302"/>
      <c r="AA1904" s="302"/>
    </row>
    <row r="1905" spans="1:27" s="299" customFormat="1">
      <c r="A1905" s="460"/>
      <c r="B1905" s="169"/>
      <c r="C1905" s="19"/>
      <c r="D1905" s="292" t="s">
        <v>25854</v>
      </c>
      <c r="E1905" s="13"/>
      <c r="F1905" s="28"/>
      <c r="G1905" s="216" t="s">
        <v>25759</v>
      </c>
      <c r="H1905" s="231"/>
      <c r="I1905" s="217" t="s">
        <v>25759</v>
      </c>
      <c r="J1905" s="216"/>
      <c r="K1905" s="217" t="s">
        <v>25759</v>
      </c>
      <c r="L1905" s="216">
        <v>4</v>
      </c>
      <c r="M1905" s="217" t="s">
        <v>44</v>
      </c>
      <c r="N1905" s="443">
        <f t="shared" si="388"/>
        <v>4</v>
      </c>
      <c r="O1905" s="302"/>
      <c r="P1905" s="408"/>
      <c r="Q1905" s="409"/>
      <c r="R1905" s="89"/>
      <c r="S1905" s="302"/>
      <c r="T1905" s="302"/>
      <c r="U1905" s="302"/>
      <c r="V1905" s="302"/>
      <c r="W1905" s="302"/>
      <c r="X1905" s="302"/>
      <c r="Y1905" s="302"/>
      <c r="Z1905" s="302"/>
      <c r="AA1905" s="302"/>
    </row>
    <row r="1906" spans="1:27" s="299" customFormat="1">
      <c r="A1906" s="460"/>
      <c r="B1906" s="169"/>
      <c r="C1906" s="19"/>
      <c r="D1906" s="292" t="s">
        <v>26040</v>
      </c>
      <c r="E1906" s="13"/>
      <c r="F1906" s="28"/>
      <c r="G1906" s="216" t="s">
        <v>25759</v>
      </c>
      <c r="H1906" s="231"/>
      <c r="I1906" s="217" t="s">
        <v>25759</v>
      </c>
      <c r="J1906" s="216"/>
      <c r="K1906" s="217" t="s">
        <v>25759</v>
      </c>
      <c r="L1906" s="216">
        <v>1</v>
      </c>
      <c r="M1906" s="217" t="s">
        <v>44</v>
      </c>
      <c r="N1906" s="443">
        <f t="shared" si="388"/>
        <v>1</v>
      </c>
      <c r="O1906" s="302"/>
      <c r="P1906" s="408"/>
      <c r="Q1906" s="409"/>
      <c r="R1906" s="89"/>
      <c r="S1906" s="302"/>
      <c r="T1906" s="302"/>
      <c r="U1906" s="302"/>
      <c r="V1906" s="302"/>
      <c r="W1906" s="302"/>
      <c r="X1906" s="302"/>
      <c r="Y1906" s="302"/>
      <c r="Z1906" s="302"/>
      <c r="AA1906" s="302"/>
    </row>
    <row r="1907" spans="1:27" s="299" customFormat="1">
      <c r="A1907" s="460"/>
      <c r="B1907" s="169"/>
      <c r="C1907" s="19"/>
      <c r="D1907" s="218" t="str">
        <f>"Total item "&amp;A1903</f>
        <v>Total item 11.3.2</v>
      </c>
      <c r="E1907" s="13"/>
      <c r="F1907" s="124"/>
      <c r="G1907" s="216"/>
      <c r="H1907" s="231"/>
      <c r="I1907" s="213"/>
      <c r="J1907" s="231"/>
      <c r="K1907" s="213"/>
      <c r="L1907" s="212" t="s">
        <v>23</v>
      </c>
      <c r="M1907" s="213" t="s">
        <v>44</v>
      </c>
      <c r="N1907" s="444">
        <f>+SUM(N1904:N1906)</f>
        <v>6</v>
      </c>
      <c r="O1907" s="302"/>
      <c r="P1907" s="408"/>
      <c r="Q1907" s="409"/>
      <c r="R1907" s="89"/>
      <c r="S1907" s="302"/>
      <c r="T1907" s="302"/>
      <c r="U1907" s="302"/>
      <c r="V1907" s="302"/>
      <c r="W1907" s="302"/>
      <c r="X1907" s="302"/>
      <c r="Y1907" s="302"/>
      <c r="Z1907" s="302"/>
      <c r="AA1907" s="302"/>
    </row>
    <row r="1908" spans="1:27" s="345" customFormat="1" ht="22.5">
      <c r="A1908" s="460" t="s">
        <v>26059</v>
      </c>
      <c r="B1908" s="169" t="s">
        <v>18156</v>
      </c>
      <c r="C1908" s="184" t="str">
        <f>COMPOSIÇÕES!C148</f>
        <v>016</v>
      </c>
      <c r="D1908" s="35" t="str">
        <f>COMPOSIÇÕES!D148</f>
        <v>DUCHA HIGIÊNICA PLÁSTICA COM REGISTRO METÁLICO 1/2" - FORNECIMENTO E INSTALAÇÃO</v>
      </c>
      <c r="E1908" s="13" t="str">
        <f>COMPOSIÇÕES!E148</f>
        <v>UN</v>
      </c>
      <c r="F1908" s="28"/>
      <c r="G1908" s="33"/>
      <c r="H1908" s="28"/>
      <c r="I1908" s="28"/>
      <c r="J1908" s="28"/>
      <c r="K1908" s="28"/>
      <c r="L1908" s="28"/>
      <c r="M1908" s="28"/>
      <c r="N1908" s="447"/>
      <c r="O1908" s="303">
        <f>+N1911</f>
        <v>2</v>
      </c>
      <c r="P1908" s="328">
        <f>COMPOSIÇÕES!H148</f>
        <v>137.52000000000001</v>
      </c>
      <c r="Q1908" s="329">
        <f>COMPOSIÇÕES!J148</f>
        <v>139.19999999999999</v>
      </c>
      <c r="R1908" s="89"/>
      <c r="S1908" s="410">
        <f>TRUNC(P1908*$S$10,2)</f>
        <v>176.68</v>
      </c>
      <c r="T1908" s="410">
        <f>TRUNC(Q1908*$T$10,2)</f>
        <v>170.31</v>
      </c>
      <c r="U1908" s="302"/>
      <c r="V1908" s="410">
        <f>TRUNC(O1908*S1908,2)</f>
        <v>353.36</v>
      </c>
      <c r="W1908" s="410">
        <f>TRUNC(O1908*T1908,2)</f>
        <v>340.62</v>
      </c>
      <c r="X1908" s="302"/>
      <c r="Y1908" s="302"/>
      <c r="Z1908" s="302"/>
      <c r="AA1908" s="302"/>
    </row>
    <row r="1909" spans="1:27" s="345" customFormat="1">
      <c r="A1909" s="460"/>
      <c r="B1909" s="169"/>
      <c r="C1909" s="19"/>
      <c r="D1909" s="292" t="s">
        <v>25855</v>
      </c>
      <c r="E1909" s="13"/>
      <c r="F1909" s="33"/>
      <c r="G1909" s="216" t="s">
        <v>25759</v>
      </c>
      <c r="H1909" s="231"/>
      <c r="I1909" s="217" t="s">
        <v>25759</v>
      </c>
      <c r="J1909" s="216"/>
      <c r="K1909" s="217" t="s">
        <v>25759</v>
      </c>
      <c r="L1909" s="216">
        <v>1</v>
      </c>
      <c r="M1909" s="217" t="s">
        <v>44</v>
      </c>
      <c r="N1909" s="443">
        <f t="shared" ref="N1909:N1910" si="389">TRUNC((PRODUCT(F1909:L1909)),2)</f>
        <v>1</v>
      </c>
      <c r="O1909" s="302"/>
      <c r="P1909" s="408"/>
      <c r="Q1909" s="409"/>
      <c r="R1909" s="89"/>
      <c r="S1909" s="302"/>
      <c r="T1909" s="302"/>
      <c r="U1909" s="302"/>
      <c r="V1909" s="302"/>
      <c r="W1909" s="302"/>
      <c r="X1909" s="302"/>
      <c r="Y1909" s="302"/>
      <c r="Z1909" s="302"/>
      <c r="AA1909" s="302"/>
    </row>
    <row r="1910" spans="1:27" s="345" customFormat="1">
      <c r="A1910" s="460"/>
      <c r="B1910" s="169"/>
      <c r="C1910" s="19"/>
      <c r="D1910" s="292" t="s">
        <v>26040</v>
      </c>
      <c r="E1910" s="13"/>
      <c r="F1910" s="28"/>
      <c r="G1910" s="216" t="s">
        <v>25759</v>
      </c>
      <c r="H1910" s="231"/>
      <c r="I1910" s="217" t="s">
        <v>25759</v>
      </c>
      <c r="J1910" s="216"/>
      <c r="K1910" s="217" t="s">
        <v>25759</v>
      </c>
      <c r="L1910" s="216">
        <v>1</v>
      </c>
      <c r="M1910" s="217" t="s">
        <v>44</v>
      </c>
      <c r="N1910" s="443">
        <f t="shared" si="389"/>
        <v>1</v>
      </c>
      <c r="O1910" s="302"/>
      <c r="P1910" s="408"/>
      <c r="Q1910" s="409"/>
      <c r="R1910" s="89"/>
      <c r="S1910" s="302"/>
      <c r="T1910" s="302"/>
      <c r="U1910" s="302"/>
      <c r="V1910" s="302"/>
      <c r="W1910" s="302"/>
      <c r="X1910" s="302"/>
      <c r="Y1910" s="302"/>
      <c r="Z1910" s="302"/>
      <c r="AA1910" s="302"/>
    </row>
    <row r="1911" spans="1:27" s="345" customFormat="1">
      <c r="A1911" s="460"/>
      <c r="B1911" s="169"/>
      <c r="C1911" s="19"/>
      <c r="D1911" s="218" t="str">
        <f>"Total item "&amp;A1908</f>
        <v>Total item 11.3.3</v>
      </c>
      <c r="E1911" s="13"/>
      <c r="F1911" s="124"/>
      <c r="G1911" s="216"/>
      <c r="H1911" s="231"/>
      <c r="I1911" s="213"/>
      <c r="J1911" s="231"/>
      <c r="K1911" s="213"/>
      <c r="L1911" s="212" t="s">
        <v>23</v>
      </c>
      <c r="M1911" s="213" t="s">
        <v>44</v>
      </c>
      <c r="N1911" s="444">
        <f>+SUM(N1909:N1910)</f>
        <v>2</v>
      </c>
      <c r="O1911" s="302"/>
      <c r="P1911" s="408"/>
      <c r="Q1911" s="409"/>
      <c r="R1911" s="89"/>
      <c r="S1911" s="302"/>
      <c r="T1911" s="302"/>
      <c r="U1911" s="302"/>
      <c r="V1911" s="302"/>
      <c r="W1911" s="302"/>
      <c r="X1911" s="302"/>
      <c r="Y1911" s="302"/>
      <c r="Z1911" s="302"/>
      <c r="AA1911" s="302"/>
    </row>
    <row r="1912" spans="1:27" ht="33.75">
      <c r="A1912" s="460" t="s">
        <v>26060</v>
      </c>
      <c r="B1912" s="169" t="s">
        <v>18406</v>
      </c>
      <c r="C1912" s="171">
        <v>89707</v>
      </c>
      <c r="D1912" s="35" t="s">
        <v>11595</v>
      </c>
      <c r="E1912" s="13" t="str">
        <f>+VLOOKUP(D1912,TABELA!$B$1:$D$8000,2,FALSE)</f>
        <v>UN</v>
      </c>
      <c r="F1912" s="28"/>
      <c r="G1912" s="33"/>
      <c r="H1912" s="28"/>
      <c r="I1912" s="28"/>
      <c r="J1912" s="28"/>
      <c r="K1912" s="28"/>
      <c r="L1912" s="28"/>
      <c r="M1912" s="28"/>
      <c r="N1912" s="447"/>
      <c r="O1912" s="303">
        <f>+N1920</f>
        <v>13</v>
      </c>
      <c r="P1912" s="328">
        <f>+VLOOKUP(D1912,TABELA!$B$1:$D$8000,3,FALSE)</f>
        <v>40.840000000000003</v>
      </c>
      <c r="Q1912" s="329">
        <f>+VLOOKUP(D1912,TABELA!$B$1:$F$8000,5,FALSE)</f>
        <v>42.81</v>
      </c>
      <c r="S1912" s="410">
        <f>TRUNC(P1912*$S$10,2)</f>
        <v>52.47</v>
      </c>
      <c r="T1912" s="410">
        <f>TRUNC(Q1912*$T$10,2)</f>
        <v>52.37</v>
      </c>
      <c r="V1912" s="410">
        <f>TRUNC(O1912*S1912,2)</f>
        <v>682.11</v>
      </c>
      <c r="W1912" s="410">
        <f>TRUNC(O1912*T1912,2)</f>
        <v>680.81</v>
      </c>
    </row>
    <row r="1913" spans="1:27">
      <c r="A1913" s="460"/>
      <c r="B1913" s="169"/>
      <c r="C1913" s="19"/>
      <c r="D1913" s="292" t="s">
        <v>25776</v>
      </c>
      <c r="E1913" s="13"/>
      <c r="F1913" s="33"/>
      <c r="G1913" s="216" t="s">
        <v>25759</v>
      </c>
      <c r="H1913" s="231"/>
      <c r="I1913" s="217" t="s">
        <v>25759</v>
      </c>
      <c r="J1913" s="216"/>
      <c r="K1913" s="217" t="s">
        <v>25759</v>
      </c>
      <c r="L1913" s="216">
        <v>1</v>
      </c>
      <c r="M1913" s="217" t="s">
        <v>44</v>
      </c>
      <c r="N1913" s="443">
        <f t="shared" ref="N1913:N1914" si="390">TRUNC((PRODUCT(F1913:L1913)),2)</f>
        <v>1</v>
      </c>
    </row>
    <row r="1914" spans="1:27">
      <c r="A1914" s="460"/>
      <c r="B1914" s="169"/>
      <c r="C1914" s="19"/>
      <c r="D1914" s="292" t="s">
        <v>25839</v>
      </c>
      <c r="E1914" s="13"/>
      <c r="F1914" s="28"/>
      <c r="G1914" s="216" t="s">
        <v>25759</v>
      </c>
      <c r="H1914" s="231"/>
      <c r="I1914" s="217" t="s">
        <v>25759</v>
      </c>
      <c r="J1914" s="216"/>
      <c r="K1914" s="217" t="s">
        <v>25759</v>
      </c>
      <c r="L1914" s="216">
        <v>2</v>
      </c>
      <c r="M1914" s="217" t="s">
        <v>44</v>
      </c>
      <c r="N1914" s="443">
        <f t="shared" si="390"/>
        <v>2</v>
      </c>
    </row>
    <row r="1915" spans="1:27" s="299" customFormat="1">
      <c r="A1915" s="460"/>
      <c r="B1915" s="169"/>
      <c r="C1915" s="19"/>
      <c r="D1915" s="292" t="s">
        <v>25838</v>
      </c>
      <c r="E1915" s="13"/>
      <c r="F1915" s="28"/>
      <c r="G1915" s="216" t="s">
        <v>25759</v>
      </c>
      <c r="H1915" s="231"/>
      <c r="I1915" s="217" t="s">
        <v>25759</v>
      </c>
      <c r="J1915" s="216"/>
      <c r="K1915" s="217" t="s">
        <v>25759</v>
      </c>
      <c r="L1915" s="216">
        <v>1</v>
      </c>
      <c r="M1915" s="217" t="s">
        <v>44</v>
      </c>
      <c r="N1915" s="443">
        <f t="shared" ref="N1915:N1919" si="391">TRUNC((PRODUCT(F1915:L1915)),2)</f>
        <v>1</v>
      </c>
      <c r="O1915" s="302"/>
      <c r="P1915" s="408"/>
      <c r="Q1915" s="409"/>
      <c r="R1915" s="89"/>
      <c r="S1915" s="302"/>
      <c r="T1915" s="302"/>
      <c r="U1915" s="302"/>
      <c r="V1915" s="302"/>
      <c r="W1915" s="302"/>
      <c r="X1915" s="302"/>
      <c r="Y1915" s="302"/>
      <c r="Z1915" s="302"/>
      <c r="AA1915" s="302"/>
    </row>
    <row r="1916" spans="1:27" s="299" customFormat="1">
      <c r="A1916" s="460"/>
      <c r="B1916" s="169"/>
      <c r="C1916" s="19"/>
      <c r="D1916" s="292" t="s">
        <v>25854</v>
      </c>
      <c r="E1916" s="13"/>
      <c r="F1916" s="28"/>
      <c r="G1916" s="216" t="s">
        <v>25759</v>
      </c>
      <c r="H1916" s="231"/>
      <c r="I1916" s="217" t="s">
        <v>25759</v>
      </c>
      <c r="J1916" s="216"/>
      <c r="K1916" s="217" t="s">
        <v>25759</v>
      </c>
      <c r="L1916" s="216">
        <v>6</v>
      </c>
      <c r="M1916" s="217" t="s">
        <v>44</v>
      </c>
      <c r="N1916" s="443">
        <f t="shared" si="391"/>
        <v>6</v>
      </c>
      <c r="O1916" s="302"/>
      <c r="P1916" s="408"/>
      <c r="Q1916" s="409"/>
      <c r="R1916" s="89"/>
      <c r="S1916" s="302"/>
      <c r="T1916" s="302"/>
      <c r="U1916" s="302"/>
      <c r="V1916" s="302"/>
      <c r="W1916" s="302"/>
      <c r="X1916" s="302"/>
      <c r="Y1916" s="302"/>
      <c r="Z1916" s="302"/>
      <c r="AA1916" s="302"/>
    </row>
    <row r="1917" spans="1:27" s="299" customFormat="1">
      <c r="A1917" s="460"/>
      <c r="B1917" s="169"/>
      <c r="C1917" s="19"/>
      <c r="D1917" s="292" t="s">
        <v>25855</v>
      </c>
      <c r="E1917" s="13"/>
      <c r="F1917" s="28"/>
      <c r="G1917" s="216" t="s">
        <v>25759</v>
      </c>
      <c r="H1917" s="231"/>
      <c r="I1917" s="217" t="s">
        <v>25759</v>
      </c>
      <c r="J1917" s="216"/>
      <c r="K1917" s="217" t="s">
        <v>25759</v>
      </c>
      <c r="L1917" s="216">
        <v>1</v>
      </c>
      <c r="M1917" s="217" t="s">
        <v>44</v>
      </c>
      <c r="N1917" s="443">
        <f t="shared" si="391"/>
        <v>1</v>
      </c>
      <c r="O1917" s="302"/>
      <c r="P1917" s="408"/>
      <c r="Q1917" s="409"/>
      <c r="R1917" s="89"/>
      <c r="S1917" s="302"/>
      <c r="T1917" s="302"/>
      <c r="U1917" s="302"/>
      <c r="V1917" s="302"/>
      <c r="W1917" s="302"/>
      <c r="X1917" s="302"/>
      <c r="Y1917" s="302"/>
      <c r="Z1917" s="302"/>
      <c r="AA1917" s="302"/>
    </row>
    <row r="1918" spans="1:27" s="299" customFormat="1">
      <c r="A1918" s="460"/>
      <c r="B1918" s="169"/>
      <c r="C1918" s="19"/>
      <c r="D1918" s="292" t="s">
        <v>25870</v>
      </c>
      <c r="E1918" s="13"/>
      <c r="F1918" s="28"/>
      <c r="G1918" s="216" t="s">
        <v>25759</v>
      </c>
      <c r="H1918" s="231"/>
      <c r="I1918" s="217" t="s">
        <v>25759</v>
      </c>
      <c r="J1918" s="216"/>
      <c r="K1918" s="217" t="s">
        <v>25759</v>
      </c>
      <c r="L1918" s="216">
        <v>1</v>
      </c>
      <c r="M1918" s="217" t="s">
        <v>44</v>
      </c>
      <c r="N1918" s="443">
        <f t="shared" si="391"/>
        <v>1</v>
      </c>
      <c r="O1918" s="302"/>
      <c r="P1918" s="408"/>
      <c r="Q1918" s="409"/>
      <c r="R1918" s="89"/>
      <c r="S1918" s="302"/>
      <c r="T1918" s="302"/>
      <c r="U1918" s="302"/>
      <c r="V1918" s="302"/>
      <c r="W1918" s="302"/>
      <c r="X1918" s="302"/>
      <c r="Y1918" s="302"/>
      <c r="Z1918" s="302"/>
      <c r="AA1918" s="302"/>
    </row>
    <row r="1919" spans="1:27" s="299" customFormat="1">
      <c r="A1919" s="460"/>
      <c r="B1919" s="169"/>
      <c r="C1919" s="19"/>
      <c r="D1919" s="292" t="s">
        <v>25869</v>
      </c>
      <c r="E1919" s="13"/>
      <c r="F1919" s="28"/>
      <c r="G1919" s="216" t="s">
        <v>25759</v>
      </c>
      <c r="H1919" s="231"/>
      <c r="I1919" s="217" t="s">
        <v>25759</v>
      </c>
      <c r="J1919" s="216"/>
      <c r="K1919" s="217" t="s">
        <v>25759</v>
      </c>
      <c r="L1919" s="216">
        <v>1</v>
      </c>
      <c r="M1919" s="217" t="s">
        <v>44</v>
      </c>
      <c r="N1919" s="443">
        <f t="shared" si="391"/>
        <v>1</v>
      </c>
      <c r="O1919" s="302"/>
      <c r="P1919" s="408"/>
      <c r="Q1919" s="409"/>
      <c r="R1919" s="89"/>
      <c r="S1919" s="302"/>
      <c r="T1919" s="302"/>
      <c r="U1919" s="302"/>
      <c r="V1919" s="302"/>
      <c r="W1919" s="302"/>
      <c r="X1919" s="302"/>
      <c r="Y1919" s="302"/>
      <c r="Z1919" s="302"/>
      <c r="AA1919" s="302"/>
    </row>
    <row r="1920" spans="1:27">
      <c r="A1920" s="460"/>
      <c r="B1920" s="169"/>
      <c r="C1920" s="19"/>
      <c r="D1920" s="218" t="str">
        <f>"Total item "&amp;A1912</f>
        <v>Total item 11.3.4</v>
      </c>
      <c r="E1920" s="13"/>
      <c r="F1920" s="124"/>
      <c r="G1920" s="216"/>
      <c r="H1920" s="231"/>
      <c r="I1920" s="213"/>
      <c r="J1920" s="231"/>
      <c r="K1920" s="213"/>
      <c r="L1920" s="212" t="s">
        <v>23</v>
      </c>
      <c r="M1920" s="213" t="s">
        <v>44</v>
      </c>
      <c r="N1920" s="444">
        <f>+SUM(N1913:N1919)</f>
        <v>13</v>
      </c>
    </row>
    <row r="1921" spans="1:27" ht="22.5">
      <c r="A1921" s="460" t="s">
        <v>26061</v>
      </c>
      <c r="B1921" s="169" t="s">
        <v>18406</v>
      </c>
      <c r="C1921" s="171">
        <v>86906</v>
      </c>
      <c r="D1921" s="35" t="s">
        <v>11664</v>
      </c>
      <c r="E1921" s="13" t="str">
        <f>+VLOOKUP(D1921,TABELA!$B$1:$D$8000,2,FALSE)</f>
        <v>UN</v>
      </c>
      <c r="F1921" s="28"/>
      <c r="G1921" s="33"/>
      <c r="H1921" s="28"/>
      <c r="I1921" s="28"/>
      <c r="J1921" s="28"/>
      <c r="K1921" s="28"/>
      <c r="L1921" s="28"/>
      <c r="M1921" s="28"/>
      <c r="N1921" s="447"/>
      <c r="O1921" s="303">
        <f>+N1927</f>
        <v>8</v>
      </c>
      <c r="P1921" s="328">
        <f>+VLOOKUP(D1921,TABELA!$B$1:$D$8000,3,FALSE)</f>
        <v>70.84</v>
      </c>
      <c r="Q1921" s="329">
        <f>+VLOOKUP(D1921,TABELA!$B$1:$F$8000,5,FALSE)</f>
        <v>71.17</v>
      </c>
      <c r="S1921" s="410">
        <f>TRUNC(P1921*$S$10,2)</f>
        <v>91.01</v>
      </c>
      <c r="T1921" s="410">
        <f>TRUNC(Q1921*$T$10,2)</f>
        <v>87.07</v>
      </c>
      <c r="V1921" s="410">
        <f>TRUNC(O1921*S1921,2)</f>
        <v>728.08</v>
      </c>
      <c r="W1921" s="410">
        <f>TRUNC(O1921*T1921,2)</f>
        <v>696.56</v>
      </c>
    </row>
    <row r="1922" spans="1:27">
      <c r="A1922" s="460"/>
      <c r="B1922" s="169"/>
      <c r="C1922" s="19"/>
      <c r="D1922" s="292" t="s">
        <v>25855</v>
      </c>
      <c r="E1922" s="13"/>
      <c r="F1922" s="33"/>
      <c r="G1922" s="216" t="s">
        <v>25759</v>
      </c>
      <c r="H1922" s="231"/>
      <c r="I1922" s="217" t="s">
        <v>25759</v>
      </c>
      <c r="J1922" s="216"/>
      <c r="K1922" s="217" t="s">
        <v>25759</v>
      </c>
      <c r="L1922" s="216">
        <v>1</v>
      </c>
      <c r="M1922" s="217" t="s">
        <v>44</v>
      </c>
      <c r="N1922" s="443">
        <f t="shared" ref="N1922:N1923" si="392">TRUNC((PRODUCT(F1922:L1922)),2)</f>
        <v>1</v>
      </c>
    </row>
    <row r="1923" spans="1:27">
      <c r="A1923" s="460"/>
      <c r="B1923" s="169"/>
      <c r="C1923" s="19"/>
      <c r="D1923" s="292" t="s">
        <v>25870</v>
      </c>
      <c r="E1923" s="13"/>
      <c r="F1923" s="28"/>
      <c r="G1923" s="216" t="s">
        <v>25759</v>
      </c>
      <c r="H1923" s="231"/>
      <c r="I1923" s="217" t="s">
        <v>25759</v>
      </c>
      <c r="J1923" s="216"/>
      <c r="K1923" s="217" t="s">
        <v>25759</v>
      </c>
      <c r="L1923" s="216">
        <v>1</v>
      </c>
      <c r="M1923" s="217" t="s">
        <v>44</v>
      </c>
      <c r="N1923" s="443">
        <f t="shared" si="392"/>
        <v>1</v>
      </c>
    </row>
    <row r="1924" spans="1:27" s="299" customFormat="1">
      <c r="A1924" s="460"/>
      <c r="B1924" s="169"/>
      <c r="C1924" s="19"/>
      <c r="D1924" s="292" t="s">
        <v>25869</v>
      </c>
      <c r="E1924" s="13"/>
      <c r="F1924" s="28"/>
      <c r="G1924" s="216" t="s">
        <v>25759</v>
      </c>
      <c r="H1924" s="231"/>
      <c r="I1924" s="217" t="s">
        <v>25759</v>
      </c>
      <c r="J1924" s="216"/>
      <c r="K1924" s="217" t="s">
        <v>25759</v>
      </c>
      <c r="L1924" s="216">
        <v>1</v>
      </c>
      <c r="M1924" s="217" t="s">
        <v>44</v>
      </c>
      <c r="N1924" s="443">
        <f t="shared" ref="N1924:N1925" si="393">TRUNC((PRODUCT(F1924:L1924)),2)</f>
        <v>1</v>
      </c>
      <c r="O1924" s="302"/>
      <c r="P1924" s="408"/>
      <c r="Q1924" s="409"/>
      <c r="R1924" s="89"/>
      <c r="S1924" s="302"/>
      <c r="T1924" s="302"/>
      <c r="U1924" s="302"/>
      <c r="V1924" s="302"/>
      <c r="W1924" s="302"/>
      <c r="X1924" s="302"/>
      <c r="Y1924" s="302"/>
      <c r="Z1924" s="302"/>
      <c r="AA1924" s="302"/>
    </row>
    <row r="1925" spans="1:27" s="299" customFormat="1">
      <c r="A1925" s="460"/>
      <c r="B1925" s="169"/>
      <c r="C1925" s="19"/>
      <c r="D1925" s="292" t="s">
        <v>25854</v>
      </c>
      <c r="E1925" s="13"/>
      <c r="F1925" s="28"/>
      <c r="G1925" s="216" t="s">
        <v>25759</v>
      </c>
      <c r="H1925" s="231"/>
      <c r="I1925" s="217" t="s">
        <v>25759</v>
      </c>
      <c r="J1925" s="216"/>
      <c r="K1925" s="217" t="s">
        <v>25759</v>
      </c>
      <c r="L1925" s="216">
        <v>3</v>
      </c>
      <c r="M1925" s="217" t="s">
        <v>44</v>
      </c>
      <c r="N1925" s="443">
        <f t="shared" si="393"/>
        <v>3</v>
      </c>
      <c r="O1925" s="302"/>
      <c r="P1925" s="408"/>
      <c r="Q1925" s="409"/>
      <c r="R1925" s="89"/>
      <c r="S1925" s="302"/>
      <c r="T1925" s="302"/>
      <c r="U1925" s="302"/>
      <c r="V1925" s="302"/>
      <c r="W1925" s="302"/>
      <c r="X1925" s="302"/>
      <c r="Y1925" s="302"/>
      <c r="Z1925" s="302"/>
      <c r="AA1925" s="302"/>
    </row>
    <row r="1926" spans="1:27" s="299" customFormat="1">
      <c r="A1926" s="460"/>
      <c r="B1926" s="169"/>
      <c r="C1926" s="19"/>
      <c r="D1926" s="292" t="s">
        <v>25765</v>
      </c>
      <c r="E1926" s="13"/>
      <c r="F1926" s="28"/>
      <c r="G1926" s="216" t="s">
        <v>25759</v>
      </c>
      <c r="H1926" s="231"/>
      <c r="I1926" s="217" t="s">
        <v>25759</v>
      </c>
      <c r="J1926" s="216"/>
      <c r="K1926" s="217" t="s">
        <v>25759</v>
      </c>
      <c r="L1926" s="216">
        <v>2</v>
      </c>
      <c r="M1926" s="217" t="s">
        <v>44</v>
      </c>
      <c r="N1926" s="443">
        <f t="shared" ref="N1926" si="394">TRUNC((PRODUCT(F1926:L1926)),2)</f>
        <v>2</v>
      </c>
      <c r="O1926" s="302"/>
      <c r="P1926" s="408"/>
      <c r="Q1926" s="409"/>
      <c r="R1926" s="89"/>
      <c r="S1926" s="302"/>
      <c r="T1926" s="302"/>
      <c r="U1926" s="302"/>
      <c r="V1926" s="302"/>
      <c r="W1926" s="302"/>
      <c r="X1926" s="302"/>
      <c r="Y1926" s="302"/>
      <c r="Z1926" s="302"/>
      <c r="AA1926" s="302"/>
    </row>
    <row r="1927" spans="1:27">
      <c r="A1927" s="460"/>
      <c r="B1927" s="169"/>
      <c r="C1927" s="19"/>
      <c r="D1927" s="218" t="str">
        <f>"Total item "&amp;A1921</f>
        <v>Total item 11.3.5</v>
      </c>
      <c r="E1927" s="13"/>
      <c r="F1927" s="124"/>
      <c r="G1927" s="216"/>
      <c r="H1927" s="231"/>
      <c r="I1927" s="213"/>
      <c r="J1927" s="231"/>
      <c r="K1927" s="213"/>
      <c r="L1927" s="212" t="s">
        <v>23</v>
      </c>
      <c r="M1927" s="213" t="s">
        <v>44</v>
      </c>
      <c r="N1927" s="444">
        <f>+SUM(N1922:N1926)</f>
        <v>8</v>
      </c>
    </row>
    <row r="1928" spans="1:27" ht="22.5">
      <c r="A1928" s="460" t="s">
        <v>26062</v>
      </c>
      <c r="B1928" s="169" t="s">
        <v>18406</v>
      </c>
      <c r="C1928" s="171">
        <v>86879</v>
      </c>
      <c r="D1928" s="35" t="s">
        <v>11626</v>
      </c>
      <c r="E1928" s="13" t="str">
        <f>+VLOOKUP(D1928,TABELA!$B$1:$D$8000,2,FALSE)</f>
        <v>UN</v>
      </c>
      <c r="F1928" s="28"/>
      <c r="G1928" s="33"/>
      <c r="H1928" s="28"/>
      <c r="I1928" s="28"/>
      <c r="J1928" s="28"/>
      <c r="K1928" s="28"/>
      <c r="L1928" s="28"/>
      <c r="M1928" s="28"/>
      <c r="N1928" s="447"/>
      <c r="O1928" s="303">
        <f>+N1934</f>
        <v>8</v>
      </c>
      <c r="P1928" s="328">
        <f>+VLOOKUP(D1928,TABELA!$B$1:$D$8000,3,FALSE)</f>
        <v>9.4700000000000006</v>
      </c>
      <c r="Q1928" s="329">
        <f>+VLOOKUP(D1928,TABELA!$B$1:$F$8000,5,FALSE)</f>
        <v>9.9</v>
      </c>
      <c r="S1928" s="410">
        <f>TRUNC(P1928*$S$10,2)</f>
        <v>12.16</v>
      </c>
      <c r="T1928" s="410">
        <f>TRUNC(Q1928*$T$10,2)</f>
        <v>12.11</v>
      </c>
      <c r="V1928" s="410">
        <f>TRUNC(O1928*S1928,2)</f>
        <v>97.28</v>
      </c>
      <c r="W1928" s="410">
        <f>TRUNC(O1928*T1928,2)</f>
        <v>96.88</v>
      </c>
    </row>
    <row r="1929" spans="1:27">
      <c r="A1929" s="460"/>
      <c r="B1929" s="169"/>
      <c r="C1929" s="19"/>
      <c r="D1929" s="292" t="s">
        <v>25855</v>
      </c>
      <c r="E1929" s="13"/>
      <c r="F1929" s="33"/>
      <c r="G1929" s="216" t="s">
        <v>25759</v>
      </c>
      <c r="H1929" s="231"/>
      <c r="I1929" s="217" t="s">
        <v>25759</v>
      </c>
      <c r="J1929" s="216"/>
      <c r="K1929" s="217" t="s">
        <v>25759</v>
      </c>
      <c r="L1929" s="216">
        <v>1</v>
      </c>
      <c r="M1929" s="217" t="s">
        <v>44</v>
      </c>
      <c r="N1929" s="443">
        <f t="shared" ref="N1929:N1933" si="395">TRUNC((PRODUCT(F1929:L1929)),2)</f>
        <v>1</v>
      </c>
    </row>
    <row r="1930" spans="1:27">
      <c r="A1930" s="460"/>
      <c r="B1930" s="169"/>
      <c r="C1930" s="19"/>
      <c r="D1930" s="292" t="s">
        <v>25870</v>
      </c>
      <c r="E1930" s="13"/>
      <c r="F1930" s="28"/>
      <c r="G1930" s="216" t="s">
        <v>25759</v>
      </c>
      <c r="H1930" s="231"/>
      <c r="I1930" s="217" t="s">
        <v>25759</v>
      </c>
      <c r="J1930" s="216"/>
      <c r="K1930" s="217" t="s">
        <v>25759</v>
      </c>
      <c r="L1930" s="216">
        <v>1</v>
      </c>
      <c r="M1930" s="217" t="s">
        <v>44</v>
      </c>
      <c r="N1930" s="443">
        <f t="shared" si="395"/>
        <v>1</v>
      </c>
    </row>
    <row r="1931" spans="1:27" s="299" customFormat="1">
      <c r="A1931" s="460"/>
      <c r="B1931" s="169"/>
      <c r="C1931" s="19"/>
      <c r="D1931" s="292" t="s">
        <v>25869</v>
      </c>
      <c r="E1931" s="13"/>
      <c r="F1931" s="28"/>
      <c r="G1931" s="216" t="s">
        <v>25759</v>
      </c>
      <c r="H1931" s="231"/>
      <c r="I1931" s="217" t="s">
        <v>25759</v>
      </c>
      <c r="J1931" s="216"/>
      <c r="K1931" s="217" t="s">
        <v>25759</v>
      </c>
      <c r="L1931" s="216">
        <v>1</v>
      </c>
      <c r="M1931" s="217" t="s">
        <v>44</v>
      </c>
      <c r="N1931" s="443">
        <f t="shared" si="395"/>
        <v>1</v>
      </c>
      <c r="O1931" s="302"/>
      <c r="P1931" s="408"/>
      <c r="Q1931" s="409"/>
      <c r="R1931" s="89"/>
      <c r="S1931" s="302"/>
      <c r="T1931" s="302"/>
      <c r="U1931" s="302"/>
      <c r="V1931" s="302"/>
      <c r="W1931" s="302"/>
      <c r="X1931" s="302"/>
      <c r="Y1931" s="302"/>
      <c r="Z1931" s="302"/>
      <c r="AA1931" s="302"/>
    </row>
    <row r="1932" spans="1:27" s="299" customFormat="1">
      <c r="A1932" s="460"/>
      <c r="B1932" s="169"/>
      <c r="C1932" s="19"/>
      <c r="D1932" s="292" t="s">
        <v>25854</v>
      </c>
      <c r="E1932" s="13"/>
      <c r="F1932" s="28"/>
      <c r="G1932" s="216" t="s">
        <v>25759</v>
      </c>
      <c r="H1932" s="231"/>
      <c r="I1932" s="217" t="s">
        <v>25759</v>
      </c>
      <c r="J1932" s="216"/>
      <c r="K1932" s="217" t="s">
        <v>25759</v>
      </c>
      <c r="L1932" s="216">
        <v>3</v>
      </c>
      <c r="M1932" s="217" t="s">
        <v>44</v>
      </c>
      <c r="N1932" s="443">
        <f t="shared" si="395"/>
        <v>3</v>
      </c>
      <c r="O1932" s="302"/>
      <c r="P1932" s="408"/>
      <c r="Q1932" s="409"/>
      <c r="R1932" s="89"/>
      <c r="S1932" s="302"/>
      <c r="T1932" s="302"/>
      <c r="U1932" s="302"/>
      <c r="V1932" s="302"/>
      <c r="W1932" s="302"/>
      <c r="X1932" s="302"/>
      <c r="Y1932" s="302"/>
      <c r="Z1932" s="302"/>
      <c r="AA1932" s="302"/>
    </row>
    <row r="1933" spans="1:27" s="299" customFormat="1">
      <c r="A1933" s="460"/>
      <c r="B1933" s="169"/>
      <c r="C1933" s="19"/>
      <c r="D1933" s="292" t="s">
        <v>25765</v>
      </c>
      <c r="E1933" s="13"/>
      <c r="F1933" s="28"/>
      <c r="G1933" s="216" t="s">
        <v>25759</v>
      </c>
      <c r="H1933" s="231"/>
      <c r="I1933" s="217" t="s">
        <v>25759</v>
      </c>
      <c r="J1933" s="216"/>
      <c r="K1933" s="217" t="s">
        <v>25759</v>
      </c>
      <c r="L1933" s="216">
        <v>2</v>
      </c>
      <c r="M1933" s="217" t="s">
        <v>44</v>
      </c>
      <c r="N1933" s="443">
        <f t="shared" si="395"/>
        <v>2</v>
      </c>
      <c r="O1933" s="302"/>
      <c r="P1933" s="408"/>
      <c r="Q1933" s="409"/>
      <c r="R1933" s="89"/>
      <c r="S1933" s="302"/>
      <c r="T1933" s="302"/>
      <c r="U1933" s="302"/>
      <c r="V1933" s="302"/>
      <c r="W1933" s="302"/>
      <c r="X1933" s="302"/>
      <c r="Y1933" s="302"/>
      <c r="Z1933" s="302"/>
      <c r="AA1933" s="302"/>
    </row>
    <row r="1934" spans="1:27">
      <c r="A1934" s="460"/>
      <c r="B1934" s="169"/>
      <c r="C1934" s="19"/>
      <c r="D1934" s="218" t="str">
        <f>"Total item "&amp;A1928</f>
        <v>Total item 11.3.6</v>
      </c>
      <c r="E1934" s="13"/>
      <c r="F1934" s="124"/>
      <c r="G1934" s="216"/>
      <c r="H1934" s="231"/>
      <c r="I1934" s="213"/>
      <c r="J1934" s="231"/>
      <c r="K1934" s="213"/>
      <c r="L1934" s="212" t="s">
        <v>23</v>
      </c>
      <c r="M1934" s="213" t="s">
        <v>44</v>
      </c>
      <c r="N1934" s="444">
        <f>+SUM(N1929:N1933)</f>
        <v>8</v>
      </c>
    </row>
    <row r="1935" spans="1:27" ht="22.5">
      <c r="A1935" s="460" t="s">
        <v>26063</v>
      </c>
      <c r="B1935" s="169" t="s">
        <v>18406</v>
      </c>
      <c r="C1935" s="171">
        <v>86883</v>
      </c>
      <c r="D1935" s="35" t="s">
        <v>11634</v>
      </c>
      <c r="E1935" s="13" t="str">
        <f>+VLOOKUP(D1935,TABELA!$B$1:$D$8000,2,FALSE)</f>
        <v>UN</v>
      </c>
      <c r="F1935" s="28"/>
      <c r="G1935" s="33"/>
      <c r="H1935" s="28"/>
      <c r="I1935" s="28"/>
      <c r="J1935" s="28"/>
      <c r="K1935" s="28"/>
      <c r="L1935" s="28"/>
      <c r="M1935" s="28"/>
      <c r="N1935" s="447"/>
      <c r="O1935" s="303">
        <f>+N1942</f>
        <v>10</v>
      </c>
      <c r="P1935" s="328">
        <f>+VLOOKUP(D1935,TABELA!$B$1:$D$8000,3,FALSE)</f>
        <v>12.42</v>
      </c>
      <c r="Q1935" s="329">
        <f>+VLOOKUP(D1935,TABELA!$B$1:$F$8000,5,FALSE)</f>
        <v>12.72</v>
      </c>
      <c r="S1935" s="410">
        <f>TRUNC(P1935*$S$10,2)</f>
        <v>15.95</v>
      </c>
      <c r="T1935" s="410">
        <f>TRUNC(Q1935*$T$10,2)</f>
        <v>15.56</v>
      </c>
      <c r="V1935" s="410">
        <f>TRUNC(O1935*S1935,2)</f>
        <v>159.5</v>
      </c>
      <c r="W1935" s="410">
        <f>TRUNC(O1935*T1935,2)</f>
        <v>155.6</v>
      </c>
    </row>
    <row r="1936" spans="1:27">
      <c r="A1936" s="460"/>
      <c r="B1936" s="169"/>
      <c r="C1936" s="19"/>
      <c r="D1936" s="292" t="s">
        <v>25855</v>
      </c>
      <c r="E1936" s="13"/>
      <c r="F1936" s="33"/>
      <c r="G1936" s="216" t="s">
        <v>25759</v>
      </c>
      <c r="H1936" s="231"/>
      <c r="I1936" s="217" t="s">
        <v>25759</v>
      </c>
      <c r="J1936" s="216"/>
      <c r="K1936" s="217" t="s">
        <v>25759</v>
      </c>
      <c r="L1936" s="216">
        <v>1</v>
      </c>
      <c r="M1936" s="217" t="s">
        <v>44</v>
      </c>
      <c r="N1936" s="443">
        <f t="shared" ref="N1936" si="396">TRUNC((PRODUCT(F1936:L1936)),2)</f>
        <v>1</v>
      </c>
    </row>
    <row r="1937" spans="1:27">
      <c r="A1937" s="460"/>
      <c r="B1937" s="169"/>
      <c r="C1937" s="19"/>
      <c r="D1937" s="292" t="s">
        <v>25870</v>
      </c>
      <c r="E1937" s="13"/>
      <c r="F1937" s="33"/>
      <c r="G1937" s="216" t="s">
        <v>25759</v>
      </c>
      <c r="H1937" s="231"/>
      <c r="I1937" s="217" t="s">
        <v>25759</v>
      </c>
      <c r="J1937" s="216"/>
      <c r="K1937" s="217" t="s">
        <v>25759</v>
      </c>
      <c r="L1937" s="216">
        <v>1</v>
      </c>
      <c r="M1937" s="217" t="s">
        <v>44</v>
      </c>
      <c r="N1937" s="443">
        <f t="shared" ref="N1937:N1941" si="397">TRUNC((PRODUCT(F1937:L1937)),2)</f>
        <v>1</v>
      </c>
    </row>
    <row r="1938" spans="1:27" s="299" customFormat="1">
      <c r="A1938" s="460"/>
      <c r="B1938" s="169"/>
      <c r="C1938" s="19"/>
      <c r="D1938" s="292" t="s">
        <v>25869</v>
      </c>
      <c r="E1938" s="13"/>
      <c r="F1938" s="33"/>
      <c r="G1938" s="216" t="s">
        <v>25759</v>
      </c>
      <c r="H1938" s="231"/>
      <c r="I1938" s="217" t="s">
        <v>25759</v>
      </c>
      <c r="J1938" s="216"/>
      <c r="K1938" s="217" t="s">
        <v>25759</v>
      </c>
      <c r="L1938" s="216">
        <v>1</v>
      </c>
      <c r="M1938" s="217" t="s">
        <v>44</v>
      </c>
      <c r="N1938" s="443">
        <f t="shared" si="397"/>
        <v>1</v>
      </c>
      <c r="O1938" s="302"/>
      <c r="P1938" s="408"/>
      <c r="Q1938" s="409"/>
      <c r="R1938" s="89"/>
      <c r="S1938" s="302"/>
      <c r="T1938" s="302"/>
      <c r="U1938" s="302"/>
      <c r="V1938" s="302"/>
      <c r="W1938" s="302"/>
      <c r="X1938" s="302"/>
      <c r="Y1938" s="302"/>
      <c r="Z1938" s="302"/>
      <c r="AA1938" s="302"/>
    </row>
    <row r="1939" spans="1:27" s="299" customFormat="1">
      <c r="A1939" s="460"/>
      <c r="B1939" s="169"/>
      <c r="C1939" s="19"/>
      <c r="D1939" s="292" t="s">
        <v>25854</v>
      </c>
      <c r="E1939" s="13"/>
      <c r="F1939" s="33"/>
      <c r="G1939" s="216" t="s">
        <v>25759</v>
      </c>
      <c r="H1939" s="231"/>
      <c r="I1939" s="217" t="s">
        <v>25759</v>
      </c>
      <c r="J1939" s="216"/>
      <c r="K1939" s="217" t="s">
        <v>25759</v>
      </c>
      <c r="L1939" s="216">
        <v>3</v>
      </c>
      <c r="M1939" s="217" t="s">
        <v>44</v>
      </c>
      <c r="N1939" s="443">
        <f t="shared" si="397"/>
        <v>3</v>
      </c>
      <c r="O1939" s="302"/>
      <c r="P1939" s="408"/>
      <c r="Q1939" s="409"/>
      <c r="R1939" s="89"/>
      <c r="S1939" s="302"/>
      <c r="T1939" s="302"/>
      <c r="U1939" s="302"/>
      <c r="V1939" s="302"/>
      <c r="W1939" s="302"/>
      <c r="X1939" s="302"/>
      <c r="Y1939" s="302"/>
      <c r="Z1939" s="302"/>
      <c r="AA1939" s="302"/>
    </row>
    <row r="1940" spans="1:27" s="299" customFormat="1">
      <c r="A1940" s="460"/>
      <c r="B1940" s="169"/>
      <c r="C1940" s="19"/>
      <c r="D1940" s="292" t="s">
        <v>25776</v>
      </c>
      <c r="E1940" s="13"/>
      <c r="F1940" s="33"/>
      <c r="G1940" s="216" t="s">
        <v>25759</v>
      </c>
      <c r="H1940" s="231"/>
      <c r="I1940" s="217" t="s">
        <v>25759</v>
      </c>
      <c r="J1940" s="216"/>
      <c r="K1940" s="217" t="s">
        <v>25759</v>
      </c>
      <c r="L1940" s="216">
        <v>2</v>
      </c>
      <c r="M1940" s="217" t="s">
        <v>44</v>
      </c>
      <c r="N1940" s="443">
        <f t="shared" si="397"/>
        <v>2</v>
      </c>
      <c r="O1940" s="302"/>
      <c r="P1940" s="408"/>
      <c r="Q1940" s="409"/>
      <c r="R1940" s="89"/>
      <c r="S1940" s="302"/>
      <c r="T1940" s="302"/>
      <c r="U1940" s="302"/>
      <c r="V1940" s="302"/>
      <c r="W1940" s="302"/>
      <c r="X1940" s="302"/>
      <c r="Y1940" s="302"/>
      <c r="Z1940" s="302"/>
      <c r="AA1940" s="302"/>
    </row>
    <row r="1941" spans="1:27" s="299" customFormat="1">
      <c r="A1941" s="460"/>
      <c r="B1941" s="169"/>
      <c r="C1941" s="19"/>
      <c r="D1941" s="292" t="s">
        <v>25765</v>
      </c>
      <c r="E1941" s="13"/>
      <c r="F1941" s="28"/>
      <c r="G1941" s="216" t="s">
        <v>25759</v>
      </c>
      <c r="H1941" s="231"/>
      <c r="I1941" s="217" t="s">
        <v>25759</v>
      </c>
      <c r="J1941" s="216"/>
      <c r="K1941" s="217" t="s">
        <v>25759</v>
      </c>
      <c r="L1941" s="216">
        <v>2</v>
      </c>
      <c r="M1941" s="217" t="s">
        <v>44</v>
      </c>
      <c r="N1941" s="443">
        <f t="shared" si="397"/>
        <v>2</v>
      </c>
      <c r="O1941" s="302"/>
      <c r="P1941" s="408"/>
      <c r="Q1941" s="409"/>
      <c r="R1941" s="89"/>
      <c r="S1941" s="302"/>
      <c r="T1941" s="302"/>
      <c r="U1941" s="302"/>
      <c r="V1941" s="302"/>
      <c r="W1941" s="302"/>
      <c r="X1941" s="302"/>
      <c r="Y1941" s="302"/>
      <c r="Z1941" s="302"/>
      <c r="AA1941" s="302"/>
    </row>
    <row r="1942" spans="1:27">
      <c r="A1942" s="460"/>
      <c r="B1942" s="169"/>
      <c r="C1942" s="19"/>
      <c r="D1942" s="218" t="str">
        <f>"Total item "&amp;A1935</f>
        <v>Total item 11.3.7</v>
      </c>
      <c r="E1942" s="13"/>
      <c r="F1942" s="124"/>
      <c r="G1942" s="216"/>
      <c r="H1942" s="231"/>
      <c r="I1942" s="213"/>
      <c r="J1942" s="231"/>
      <c r="K1942" s="213"/>
      <c r="L1942" s="212" t="s">
        <v>23</v>
      </c>
      <c r="M1942" s="213" t="s">
        <v>44</v>
      </c>
      <c r="N1942" s="444">
        <f>+SUM(N1936:N1941)</f>
        <v>10</v>
      </c>
    </row>
    <row r="1943" spans="1:27" ht="22.5">
      <c r="A1943" s="460" t="s">
        <v>26064</v>
      </c>
      <c r="B1943" s="169" t="s">
        <v>18406</v>
      </c>
      <c r="C1943" s="171">
        <v>86885</v>
      </c>
      <c r="D1943" s="35" t="s">
        <v>11637</v>
      </c>
      <c r="E1943" s="13" t="str">
        <f>+VLOOKUP(D1943,TABELA!$B$1:$D$8000,2,FALSE)</f>
        <v>UN</v>
      </c>
      <c r="F1943" s="28"/>
      <c r="G1943" s="33"/>
      <c r="H1943" s="28"/>
      <c r="I1943" s="28"/>
      <c r="J1943" s="28"/>
      <c r="K1943" s="28"/>
      <c r="L1943" s="28"/>
      <c r="M1943" s="28"/>
      <c r="N1943" s="447"/>
      <c r="O1943" s="303">
        <f>+N1950</f>
        <v>12</v>
      </c>
      <c r="P1943" s="328">
        <f>+VLOOKUP(D1943,TABELA!$B$1:$D$8000,3,FALSE)</f>
        <v>12.02</v>
      </c>
      <c r="Q1943" s="329">
        <f>+VLOOKUP(D1943,TABELA!$B$1:$F$8000,5,FALSE)</f>
        <v>12.55</v>
      </c>
      <c r="S1943" s="410">
        <f>TRUNC(P1943*$S$10,2)</f>
        <v>15.44</v>
      </c>
      <c r="T1943" s="410">
        <f>TRUNC(Q1943*$T$10,2)</f>
        <v>15.35</v>
      </c>
      <c r="V1943" s="410">
        <f>TRUNC(O1943*S1943,2)</f>
        <v>185.28</v>
      </c>
      <c r="W1943" s="410">
        <f>TRUNC(O1943*T1943,2)</f>
        <v>184.2</v>
      </c>
    </row>
    <row r="1944" spans="1:27">
      <c r="A1944" s="460"/>
      <c r="B1944" s="169"/>
      <c r="C1944" s="19"/>
      <c r="D1944" s="292" t="s">
        <v>26048</v>
      </c>
      <c r="E1944" s="13"/>
      <c r="F1944" s="33"/>
      <c r="G1944" s="216" t="s">
        <v>25759</v>
      </c>
      <c r="H1944" s="231"/>
      <c r="I1944" s="217" t="s">
        <v>25759</v>
      </c>
      <c r="J1944" s="216"/>
      <c r="K1944" s="217" t="s">
        <v>25759</v>
      </c>
      <c r="L1944" s="216">
        <v>2</v>
      </c>
      <c r="M1944" s="217" t="s">
        <v>44</v>
      </c>
      <c r="N1944" s="443">
        <f t="shared" ref="N1944:N1947" si="398">TRUNC((PRODUCT(F1944:L1944)),2)</f>
        <v>2</v>
      </c>
    </row>
    <row r="1945" spans="1:27">
      <c r="A1945" s="460"/>
      <c r="B1945" s="169"/>
      <c r="C1945" s="19"/>
      <c r="D1945" s="292" t="s">
        <v>26049</v>
      </c>
      <c r="E1945" s="13"/>
      <c r="F1945" s="33"/>
      <c r="G1945" s="216" t="s">
        <v>25759</v>
      </c>
      <c r="H1945" s="231"/>
      <c r="I1945" s="217" t="s">
        <v>25759</v>
      </c>
      <c r="J1945" s="216"/>
      <c r="K1945" s="217" t="s">
        <v>25759</v>
      </c>
      <c r="L1945" s="216">
        <v>2</v>
      </c>
      <c r="M1945" s="217" t="s">
        <v>44</v>
      </c>
      <c r="N1945" s="443">
        <f t="shared" si="398"/>
        <v>2</v>
      </c>
    </row>
    <row r="1946" spans="1:27" s="299" customFormat="1">
      <c r="A1946" s="460"/>
      <c r="B1946" s="169"/>
      <c r="C1946" s="19"/>
      <c r="D1946" s="292" t="s">
        <v>26050</v>
      </c>
      <c r="E1946" s="13"/>
      <c r="F1946" s="33"/>
      <c r="G1946" s="216" t="s">
        <v>25759</v>
      </c>
      <c r="H1946" s="231"/>
      <c r="I1946" s="217" t="s">
        <v>25759</v>
      </c>
      <c r="J1946" s="216"/>
      <c r="K1946" s="217" t="s">
        <v>25759</v>
      </c>
      <c r="L1946" s="216">
        <v>2</v>
      </c>
      <c r="M1946" s="217" t="s">
        <v>44</v>
      </c>
      <c r="N1946" s="443">
        <f t="shared" si="398"/>
        <v>2</v>
      </c>
      <c r="O1946" s="302"/>
      <c r="P1946" s="408"/>
      <c r="Q1946" s="409"/>
      <c r="R1946" s="89"/>
      <c r="S1946" s="302"/>
      <c r="T1946" s="302"/>
      <c r="U1946" s="302"/>
      <c r="V1946" s="302"/>
      <c r="W1946" s="302"/>
      <c r="X1946" s="302"/>
      <c r="Y1946" s="302"/>
      <c r="Z1946" s="302"/>
      <c r="AA1946" s="302"/>
    </row>
    <row r="1947" spans="1:27" s="299" customFormat="1">
      <c r="A1947" s="460"/>
      <c r="B1947" s="169"/>
      <c r="C1947" s="19"/>
      <c r="D1947" s="292" t="s">
        <v>26000</v>
      </c>
      <c r="E1947" s="13"/>
      <c r="F1947" s="33"/>
      <c r="G1947" s="216" t="s">
        <v>25759</v>
      </c>
      <c r="H1947" s="231"/>
      <c r="I1947" s="217" t="s">
        <v>25759</v>
      </c>
      <c r="J1947" s="216"/>
      <c r="K1947" s="217" t="s">
        <v>25759</v>
      </c>
      <c r="L1947" s="216">
        <v>3</v>
      </c>
      <c r="M1947" s="217" t="s">
        <v>44</v>
      </c>
      <c r="N1947" s="443">
        <f t="shared" si="398"/>
        <v>3</v>
      </c>
      <c r="O1947" s="302"/>
      <c r="P1947" s="408"/>
      <c r="Q1947" s="409"/>
      <c r="R1947" s="89"/>
      <c r="S1947" s="302"/>
      <c r="T1947" s="302"/>
      <c r="U1947" s="302"/>
      <c r="V1947" s="302"/>
      <c r="W1947" s="302"/>
      <c r="X1947" s="302"/>
      <c r="Y1947" s="302"/>
      <c r="Z1947" s="302"/>
      <c r="AA1947" s="302"/>
    </row>
    <row r="1948" spans="1:27" s="299" customFormat="1">
      <c r="A1948" s="460"/>
      <c r="B1948" s="169"/>
      <c r="C1948" s="19"/>
      <c r="D1948" s="292" t="s">
        <v>26051</v>
      </c>
      <c r="E1948" s="13"/>
      <c r="F1948" s="28"/>
      <c r="G1948" s="216" t="s">
        <v>25759</v>
      </c>
      <c r="H1948" s="231"/>
      <c r="I1948" s="217" t="s">
        <v>25759</v>
      </c>
      <c r="J1948" s="216"/>
      <c r="K1948" s="217" t="s">
        <v>25759</v>
      </c>
      <c r="L1948" s="216">
        <v>1</v>
      </c>
      <c r="M1948" s="217" t="s">
        <v>44</v>
      </c>
      <c r="N1948" s="443">
        <f t="shared" ref="N1948:N1949" si="399">TRUNC((PRODUCT(F1948:L1948)),2)</f>
        <v>1</v>
      </c>
      <c r="O1948" s="302"/>
      <c r="P1948" s="408"/>
      <c r="Q1948" s="409"/>
      <c r="R1948" s="89"/>
      <c r="S1948" s="302"/>
      <c r="T1948" s="302"/>
      <c r="U1948" s="302"/>
      <c r="V1948" s="302"/>
      <c r="W1948" s="302"/>
      <c r="X1948" s="302"/>
      <c r="Y1948" s="302"/>
      <c r="Z1948" s="302"/>
      <c r="AA1948" s="302"/>
    </row>
    <row r="1949" spans="1:27" s="299" customFormat="1">
      <c r="A1949" s="460"/>
      <c r="B1949" s="169"/>
      <c r="C1949" s="19"/>
      <c r="D1949" s="292" t="s">
        <v>25765</v>
      </c>
      <c r="E1949" s="13"/>
      <c r="F1949" s="28"/>
      <c r="G1949" s="216" t="s">
        <v>25759</v>
      </c>
      <c r="H1949" s="231"/>
      <c r="I1949" s="217" t="s">
        <v>25759</v>
      </c>
      <c r="J1949" s="216"/>
      <c r="K1949" s="217" t="s">
        <v>25759</v>
      </c>
      <c r="L1949" s="216">
        <v>2</v>
      </c>
      <c r="M1949" s="217" t="s">
        <v>44</v>
      </c>
      <c r="N1949" s="443">
        <f t="shared" si="399"/>
        <v>2</v>
      </c>
      <c r="O1949" s="302"/>
      <c r="P1949" s="408"/>
      <c r="Q1949" s="409"/>
      <c r="R1949" s="89"/>
      <c r="S1949" s="302"/>
      <c r="T1949" s="302"/>
      <c r="U1949" s="302"/>
      <c r="V1949" s="302"/>
      <c r="W1949" s="302"/>
      <c r="X1949" s="302"/>
      <c r="Y1949" s="302"/>
      <c r="Z1949" s="302"/>
      <c r="AA1949" s="302"/>
    </row>
    <row r="1950" spans="1:27">
      <c r="A1950" s="460"/>
      <c r="B1950" s="169"/>
      <c r="C1950" s="19"/>
      <c r="D1950" s="218" t="str">
        <f>"Total item "&amp;A1943</f>
        <v>Total item 11.3.8</v>
      </c>
      <c r="E1950" s="13"/>
      <c r="F1950" s="124"/>
      <c r="G1950" s="216"/>
      <c r="H1950" s="231"/>
      <c r="I1950" s="213"/>
      <c r="J1950" s="231"/>
      <c r="K1950" s="213"/>
      <c r="L1950" s="212" t="s">
        <v>23</v>
      </c>
      <c r="M1950" s="213" t="s">
        <v>44</v>
      </c>
      <c r="N1950" s="444">
        <f>+SUM(N1944:N1949)</f>
        <v>12</v>
      </c>
    </row>
    <row r="1951" spans="1:27" ht="22.5">
      <c r="A1951" s="460" t="s">
        <v>26065</v>
      </c>
      <c r="B1951" s="169" t="s">
        <v>18406</v>
      </c>
      <c r="C1951" s="171">
        <v>86916</v>
      </c>
      <c r="D1951" s="35" t="s">
        <v>11682</v>
      </c>
      <c r="E1951" s="13" t="str">
        <f>+VLOOKUP(D1951,TABELA!$B$1:$D$8000,2,FALSE)</f>
        <v>UN</v>
      </c>
      <c r="F1951" s="28"/>
      <c r="G1951" s="33"/>
      <c r="H1951" s="28"/>
      <c r="I1951" s="28"/>
      <c r="J1951" s="28"/>
      <c r="K1951" s="28"/>
      <c r="L1951" s="28"/>
      <c r="M1951" s="28"/>
      <c r="N1951" s="447"/>
      <c r="O1951" s="303">
        <f>+N1953</f>
        <v>2</v>
      </c>
      <c r="P1951" s="328">
        <f>+VLOOKUP(D1951,TABELA!$B$1:$D$8000,3,FALSE)</f>
        <v>23.45</v>
      </c>
      <c r="Q1951" s="329">
        <f>+VLOOKUP(D1951,TABELA!$B$1:$F$8000,5,FALSE)</f>
        <v>23.98</v>
      </c>
      <c r="S1951" s="410">
        <f>TRUNC(P1951*$S$10,2)</f>
        <v>30.12</v>
      </c>
      <c r="T1951" s="410">
        <f>TRUNC(Q1951*$T$10,2)</f>
        <v>29.33</v>
      </c>
      <c r="V1951" s="410">
        <f>TRUNC(O1951*S1951,2)</f>
        <v>60.24</v>
      </c>
      <c r="W1951" s="410">
        <f>TRUNC(O1951*T1951,2)</f>
        <v>58.66</v>
      </c>
    </row>
    <row r="1952" spans="1:27">
      <c r="A1952" s="460"/>
      <c r="B1952" s="169"/>
      <c r="C1952" s="19"/>
      <c r="D1952" s="292" t="s">
        <v>25898</v>
      </c>
      <c r="E1952" s="13"/>
      <c r="F1952" s="33"/>
      <c r="G1952" s="216" t="s">
        <v>25759</v>
      </c>
      <c r="H1952" s="231"/>
      <c r="I1952" s="217" t="s">
        <v>25759</v>
      </c>
      <c r="J1952" s="216"/>
      <c r="K1952" s="217" t="s">
        <v>25759</v>
      </c>
      <c r="L1952" s="216">
        <v>2</v>
      </c>
      <c r="M1952" s="217" t="s">
        <v>44</v>
      </c>
      <c r="N1952" s="443">
        <f t="shared" ref="N1952" si="400">TRUNC((PRODUCT(F1952:L1952)),2)</f>
        <v>2</v>
      </c>
    </row>
    <row r="1953" spans="1:27">
      <c r="A1953" s="460"/>
      <c r="B1953" s="169"/>
      <c r="C1953" s="19"/>
      <c r="D1953" s="218" t="str">
        <f>"Total item "&amp;A1951</f>
        <v>Total item 11.3.9</v>
      </c>
      <c r="E1953" s="13"/>
      <c r="F1953" s="124"/>
      <c r="G1953" s="216"/>
      <c r="H1953" s="231"/>
      <c r="I1953" s="213"/>
      <c r="J1953" s="231"/>
      <c r="K1953" s="213"/>
      <c r="L1953" s="212" t="s">
        <v>23</v>
      </c>
      <c r="M1953" s="213" t="s">
        <v>44</v>
      </c>
      <c r="N1953" s="444">
        <f>+SUM(N1952:N1952)</f>
        <v>2</v>
      </c>
    </row>
    <row r="1954" spans="1:27" ht="22.5">
      <c r="A1954" s="460" t="s">
        <v>26066</v>
      </c>
      <c r="B1954" s="169" t="s">
        <v>18406</v>
      </c>
      <c r="C1954" s="171">
        <v>89987</v>
      </c>
      <c r="D1954" s="35" t="s">
        <v>11951</v>
      </c>
      <c r="E1954" s="13" t="str">
        <f>+VLOOKUP(D1954,TABELA!$B$1:$D$8000,2,FALSE)</f>
        <v>UN</v>
      </c>
      <c r="F1954" s="28"/>
      <c r="G1954" s="33"/>
      <c r="H1954" s="28"/>
      <c r="I1954" s="28"/>
      <c r="J1954" s="28"/>
      <c r="K1954" s="28"/>
      <c r="L1954" s="28"/>
      <c r="M1954" s="28"/>
      <c r="N1954" s="447"/>
      <c r="O1954" s="303">
        <f>+N1961</f>
        <v>6</v>
      </c>
      <c r="P1954" s="328">
        <f>+VLOOKUP(D1954,TABELA!$B$1:$D$8000,3,FALSE)</f>
        <v>101.23</v>
      </c>
      <c r="Q1954" s="329">
        <f>+VLOOKUP(D1954,TABELA!$B$1:$F$8000,5,FALSE)</f>
        <v>102.32</v>
      </c>
      <c r="S1954" s="410">
        <f>TRUNC(P1954*$S$10,2)</f>
        <v>130.06</v>
      </c>
      <c r="T1954" s="410">
        <f>TRUNC(Q1954*$T$10,2)</f>
        <v>125.18</v>
      </c>
      <c r="V1954" s="410">
        <f>TRUNC(O1954*S1954,2)</f>
        <v>780.36</v>
      </c>
      <c r="W1954" s="410">
        <f>TRUNC(O1954*T1954,2)</f>
        <v>751.08</v>
      </c>
    </row>
    <row r="1955" spans="1:27">
      <c r="A1955" s="460"/>
      <c r="B1955" s="169"/>
      <c r="C1955" s="19"/>
      <c r="D1955" s="292" t="s">
        <v>25776</v>
      </c>
      <c r="E1955" s="13"/>
      <c r="F1955" s="33"/>
      <c r="G1955" s="216" t="s">
        <v>25759</v>
      </c>
      <c r="H1955" s="231"/>
      <c r="I1955" s="217" t="s">
        <v>25759</v>
      </c>
      <c r="J1955" s="216"/>
      <c r="K1955" s="217" t="s">
        <v>25759</v>
      </c>
      <c r="L1955" s="216">
        <v>1</v>
      </c>
      <c r="M1955" s="217" t="s">
        <v>44</v>
      </c>
      <c r="N1955" s="443">
        <f t="shared" ref="N1955:N1956" si="401">TRUNC((PRODUCT(F1955:L1955)),2)</f>
        <v>1</v>
      </c>
    </row>
    <row r="1956" spans="1:27">
      <c r="A1956" s="460"/>
      <c r="B1956" s="169"/>
      <c r="C1956" s="19"/>
      <c r="D1956" s="292" t="s">
        <v>25838</v>
      </c>
      <c r="E1956" s="13"/>
      <c r="F1956" s="28"/>
      <c r="G1956" s="216" t="s">
        <v>25759</v>
      </c>
      <c r="H1956" s="231"/>
      <c r="I1956" s="217" t="s">
        <v>25759</v>
      </c>
      <c r="J1956" s="216"/>
      <c r="K1956" s="217" t="s">
        <v>25759</v>
      </c>
      <c r="L1956" s="216">
        <v>1</v>
      </c>
      <c r="M1956" s="217" t="s">
        <v>44</v>
      </c>
      <c r="N1956" s="443">
        <f t="shared" si="401"/>
        <v>1</v>
      </c>
    </row>
    <row r="1957" spans="1:27" s="299" customFormat="1">
      <c r="A1957" s="460"/>
      <c r="B1957" s="169"/>
      <c r="C1957" s="19"/>
      <c r="D1957" s="292" t="s">
        <v>25765</v>
      </c>
      <c r="E1957" s="13"/>
      <c r="F1957" s="28"/>
      <c r="G1957" s="216" t="s">
        <v>25759</v>
      </c>
      <c r="H1957" s="231"/>
      <c r="I1957" s="217" t="s">
        <v>25759</v>
      </c>
      <c r="J1957" s="216"/>
      <c r="K1957" s="217" t="s">
        <v>25759</v>
      </c>
      <c r="L1957" s="216">
        <v>1</v>
      </c>
      <c r="M1957" s="217" t="s">
        <v>44</v>
      </c>
      <c r="N1957" s="443">
        <f t="shared" ref="N1957:N1960" si="402">TRUNC((PRODUCT(F1957:L1957)),2)</f>
        <v>1</v>
      </c>
      <c r="O1957" s="302"/>
      <c r="P1957" s="408"/>
      <c r="Q1957" s="409"/>
      <c r="R1957" s="89"/>
      <c r="S1957" s="302"/>
      <c r="T1957" s="302"/>
      <c r="U1957" s="302"/>
      <c r="V1957" s="302"/>
      <c r="W1957" s="302"/>
      <c r="X1957" s="302"/>
      <c r="Y1957" s="302"/>
      <c r="Z1957" s="302"/>
      <c r="AA1957" s="302"/>
    </row>
    <row r="1958" spans="1:27" s="299" customFormat="1">
      <c r="A1958" s="460"/>
      <c r="B1958" s="169"/>
      <c r="C1958" s="19"/>
      <c r="D1958" s="292" t="s">
        <v>25855</v>
      </c>
      <c r="E1958" s="13"/>
      <c r="F1958" s="28"/>
      <c r="G1958" s="216" t="s">
        <v>25759</v>
      </c>
      <c r="H1958" s="231"/>
      <c r="I1958" s="217" t="s">
        <v>25759</v>
      </c>
      <c r="J1958" s="216"/>
      <c r="K1958" s="217" t="s">
        <v>25759</v>
      </c>
      <c r="L1958" s="216">
        <v>1</v>
      </c>
      <c r="M1958" s="217" t="s">
        <v>44</v>
      </c>
      <c r="N1958" s="443">
        <f t="shared" si="402"/>
        <v>1</v>
      </c>
      <c r="O1958" s="302"/>
      <c r="P1958" s="408"/>
      <c r="Q1958" s="409"/>
      <c r="R1958" s="89"/>
      <c r="S1958" s="302"/>
      <c r="T1958" s="302"/>
      <c r="U1958" s="302"/>
      <c r="V1958" s="302"/>
      <c r="W1958" s="302"/>
      <c r="X1958" s="302"/>
      <c r="Y1958" s="302"/>
      <c r="Z1958" s="302"/>
      <c r="AA1958" s="302"/>
    </row>
    <row r="1959" spans="1:27" s="299" customFormat="1">
      <c r="A1959" s="460"/>
      <c r="B1959" s="169"/>
      <c r="C1959" s="19"/>
      <c r="D1959" s="292" t="s">
        <v>26054</v>
      </c>
      <c r="E1959" s="13"/>
      <c r="F1959" s="28"/>
      <c r="G1959" s="216" t="s">
        <v>25759</v>
      </c>
      <c r="H1959" s="231"/>
      <c r="I1959" s="217" t="s">
        <v>25759</v>
      </c>
      <c r="J1959" s="216"/>
      <c r="K1959" s="217" t="s">
        <v>25759</v>
      </c>
      <c r="L1959" s="216">
        <v>1</v>
      </c>
      <c r="M1959" s="217" t="s">
        <v>44</v>
      </c>
      <c r="N1959" s="443">
        <f t="shared" si="402"/>
        <v>1</v>
      </c>
      <c r="O1959" s="302"/>
      <c r="P1959" s="408"/>
      <c r="Q1959" s="409"/>
      <c r="R1959" s="89"/>
      <c r="S1959" s="302"/>
      <c r="T1959" s="302"/>
      <c r="U1959" s="302"/>
      <c r="V1959" s="302"/>
      <c r="W1959" s="302"/>
      <c r="X1959" s="302"/>
      <c r="Y1959" s="302"/>
      <c r="Z1959" s="302"/>
      <c r="AA1959" s="302"/>
    </row>
    <row r="1960" spans="1:27" s="299" customFormat="1">
      <c r="A1960" s="460"/>
      <c r="B1960" s="169"/>
      <c r="C1960" s="19"/>
      <c r="D1960" s="292" t="s">
        <v>25854</v>
      </c>
      <c r="E1960" s="13"/>
      <c r="F1960" s="28"/>
      <c r="G1960" s="216" t="s">
        <v>25759</v>
      </c>
      <c r="H1960" s="231"/>
      <c r="I1960" s="217" t="s">
        <v>25759</v>
      </c>
      <c r="J1960" s="216"/>
      <c r="K1960" s="217" t="s">
        <v>25759</v>
      </c>
      <c r="L1960" s="216">
        <v>1</v>
      </c>
      <c r="M1960" s="217" t="s">
        <v>44</v>
      </c>
      <c r="N1960" s="443">
        <f t="shared" si="402"/>
        <v>1</v>
      </c>
      <c r="O1960" s="302"/>
      <c r="P1960" s="408"/>
      <c r="Q1960" s="409"/>
      <c r="R1960" s="89"/>
      <c r="S1960" s="302"/>
      <c r="T1960" s="302"/>
      <c r="U1960" s="302"/>
      <c r="V1960" s="302"/>
      <c r="W1960" s="302"/>
      <c r="X1960" s="302"/>
      <c r="Y1960" s="302"/>
      <c r="Z1960" s="302"/>
      <c r="AA1960" s="302"/>
    </row>
    <row r="1961" spans="1:27">
      <c r="A1961" s="460"/>
      <c r="B1961" s="169"/>
      <c r="C1961" s="19"/>
      <c r="D1961" s="218" t="str">
        <f>"Total item "&amp;A1954</f>
        <v>Total item 11.3.10</v>
      </c>
      <c r="E1961" s="13"/>
      <c r="F1961" s="124"/>
      <c r="G1961" s="216"/>
      <c r="H1961" s="231"/>
      <c r="I1961" s="213"/>
      <c r="J1961" s="231"/>
      <c r="K1961" s="213"/>
      <c r="L1961" s="212" t="s">
        <v>23</v>
      </c>
      <c r="M1961" s="213" t="s">
        <v>44</v>
      </c>
      <c r="N1961" s="444">
        <f>+SUM(N1955:N1960)</f>
        <v>6</v>
      </c>
    </row>
    <row r="1962" spans="1:27" s="299" customFormat="1" ht="22.5">
      <c r="A1962" s="460" t="s">
        <v>26067</v>
      </c>
      <c r="B1962" s="169" t="s">
        <v>18406</v>
      </c>
      <c r="C1962" s="171">
        <v>100868</v>
      </c>
      <c r="D1962" s="35" t="s">
        <v>11798</v>
      </c>
      <c r="E1962" s="13" t="str">
        <f>+VLOOKUP(D1962,TABELA!$B$1:$D$8000,2,FALSE)</f>
        <v>UN</v>
      </c>
      <c r="F1962" s="28"/>
      <c r="G1962" s="33"/>
      <c r="H1962" s="28"/>
      <c r="I1962" s="28"/>
      <c r="J1962" s="28"/>
      <c r="K1962" s="28"/>
      <c r="L1962" s="28"/>
      <c r="M1962" s="28"/>
      <c r="N1962" s="447"/>
      <c r="O1962" s="303">
        <f>+N1964</f>
        <v>4</v>
      </c>
      <c r="P1962" s="328">
        <f>+VLOOKUP(D1962,TABELA!$B$1:$D$8000,3,FALSE)</f>
        <v>368.66</v>
      </c>
      <c r="Q1962" s="329">
        <f>+VLOOKUP(D1962,TABELA!$B$1:$F$8000,5,FALSE)</f>
        <v>371.96</v>
      </c>
      <c r="R1962" s="89"/>
      <c r="S1962" s="410">
        <f>TRUNC(P1962*$S$10,2)</f>
        <v>473.65</v>
      </c>
      <c r="T1962" s="410">
        <f>TRUNC(Q1962*$T$10,2)</f>
        <v>455.09</v>
      </c>
      <c r="U1962" s="302"/>
      <c r="V1962" s="410">
        <f>TRUNC(O1962*S1962,2)</f>
        <v>1894.6</v>
      </c>
      <c r="W1962" s="410">
        <f>TRUNC(O1962*T1962,2)</f>
        <v>1820.36</v>
      </c>
      <c r="X1962" s="302"/>
      <c r="Y1962" s="302"/>
      <c r="Z1962" s="302"/>
      <c r="AA1962" s="302"/>
    </row>
    <row r="1963" spans="1:27" s="299" customFormat="1">
      <c r="A1963" s="460"/>
      <c r="B1963" s="169"/>
      <c r="C1963" s="19"/>
      <c r="D1963" s="292" t="s">
        <v>26040</v>
      </c>
      <c r="E1963" s="13"/>
      <c r="F1963" s="33"/>
      <c r="G1963" s="216" t="s">
        <v>25759</v>
      </c>
      <c r="H1963" s="231"/>
      <c r="I1963" s="217" t="s">
        <v>25759</v>
      </c>
      <c r="J1963" s="216"/>
      <c r="K1963" s="217" t="s">
        <v>25759</v>
      </c>
      <c r="L1963" s="216">
        <v>4</v>
      </c>
      <c r="M1963" s="217" t="s">
        <v>44</v>
      </c>
      <c r="N1963" s="443">
        <f t="shared" ref="N1963" si="403">TRUNC((PRODUCT(F1963:L1963)),2)</f>
        <v>4</v>
      </c>
      <c r="O1963" s="302"/>
      <c r="P1963" s="408"/>
      <c r="Q1963" s="409"/>
      <c r="R1963" s="89"/>
      <c r="S1963" s="302"/>
      <c r="T1963" s="302"/>
      <c r="U1963" s="302"/>
      <c r="V1963" s="302"/>
      <c r="W1963" s="302"/>
      <c r="X1963" s="302"/>
      <c r="Y1963" s="302"/>
      <c r="Z1963" s="302"/>
      <c r="AA1963" s="302"/>
    </row>
    <row r="1964" spans="1:27" s="299" customFormat="1">
      <c r="A1964" s="460"/>
      <c r="B1964" s="169"/>
      <c r="C1964" s="19"/>
      <c r="D1964" s="218" t="str">
        <f>"Total item "&amp;A1962</f>
        <v>Total item 11.3.11</v>
      </c>
      <c r="E1964" s="13"/>
      <c r="F1964" s="124"/>
      <c r="G1964" s="216"/>
      <c r="H1964" s="231"/>
      <c r="I1964" s="213"/>
      <c r="J1964" s="231"/>
      <c r="K1964" s="213"/>
      <c r="L1964" s="212" t="s">
        <v>23</v>
      </c>
      <c r="M1964" s="213" t="s">
        <v>44</v>
      </c>
      <c r="N1964" s="444">
        <f>+SUM(N1963:N1963)</f>
        <v>4</v>
      </c>
      <c r="O1964" s="302"/>
      <c r="P1964" s="408"/>
      <c r="Q1964" s="409"/>
      <c r="R1964" s="89"/>
      <c r="S1964" s="302"/>
      <c r="T1964" s="302"/>
      <c r="U1964" s="302"/>
      <c r="V1964" s="302"/>
      <c r="W1964" s="302"/>
      <c r="X1964" s="302"/>
      <c r="Y1964" s="302"/>
      <c r="Z1964" s="302"/>
      <c r="AA1964" s="302"/>
    </row>
    <row r="1965" spans="1:27" s="299" customFormat="1" ht="22.5">
      <c r="A1965" s="460" t="s">
        <v>26168</v>
      </c>
      <c r="B1965" s="169" t="s">
        <v>18406</v>
      </c>
      <c r="C1965" s="171">
        <v>100875</v>
      </c>
      <c r="D1965" s="35" t="s">
        <v>11811</v>
      </c>
      <c r="E1965" s="13" t="str">
        <f>+VLOOKUP(D1965,TABELA!$B$1:$D$8000,2,FALSE)</f>
        <v>UN</v>
      </c>
      <c r="F1965" s="28"/>
      <c r="G1965" s="33"/>
      <c r="H1965" s="28"/>
      <c r="I1965" s="28"/>
      <c r="J1965" s="28"/>
      <c r="K1965" s="28"/>
      <c r="L1965" s="28"/>
      <c r="M1965" s="28"/>
      <c r="N1965" s="447"/>
      <c r="O1965" s="303">
        <f>+N1967</f>
        <v>1</v>
      </c>
      <c r="P1965" s="328">
        <f>+VLOOKUP(D1965,TABELA!$B$1:$D$8000,3,FALSE)</f>
        <v>1120.6500000000001</v>
      </c>
      <c r="Q1965" s="329">
        <f>+VLOOKUP(D1965,TABELA!$B$1:$F$8000,5,FALSE)</f>
        <v>1125.05</v>
      </c>
      <c r="R1965" s="89"/>
      <c r="S1965" s="410">
        <f>TRUNC(P1965*$S$10,2)</f>
        <v>1439.81</v>
      </c>
      <c r="T1965" s="410">
        <f>TRUNC(Q1965*$T$10,2)</f>
        <v>1376.49</v>
      </c>
      <c r="U1965" s="302"/>
      <c r="V1965" s="410">
        <f>TRUNC(O1965*S1965,2)</f>
        <v>1439.81</v>
      </c>
      <c r="W1965" s="410">
        <f>TRUNC(O1965*T1965,2)</f>
        <v>1376.49</v>
      </c>
      <c r="X1965" s="302"/>
      <c r="Y1965" s="302"/>
      <c r="Z1965" s="302"/>
      <c r="AA1965" s="302"/>
    </row>
    <row r="1966" spans="1:27" s="299" customFormat="1">
      <c r="A1966" s="460"/>
      <c r="B1966" s="169"/>
      <c r="C1966" s="19"/>
      <c r="D1966" s="292" t="s">
        <v>26040</v>
      </c>
      <c r="E1966" s="13"/>
      <c r="F1966" s="33"/>
      <c r="G1966" s="216" t="s">
        <v>25759</v>
      </c>
      <c r="H1966" s="231"/>
      <c r="I1966" s="217" t="s">
        <v>25759</v>
      </c>
      <c r="J1966" s="216"/>
      <c r="K1966" s="217" t="s">
        <v>25759</v>
      </c>
      <c r="L1966" s="216">
        <v>1</v>
      </c>
      <c r="M1966" s="217" t="s">
        <v>44</v>
      </c>
      <c r="N1966" s="443">
        <f t="shared" ref="N1966" si="404">TRUNC((PRODUCT(F1966:L1966)),2)</f>
        <v>1</v>
      </c>
      <c r="O1966" s="302"/>
      <c r="P1966" s="408"/>
      <c r="Q1966" s="409"/>
      <c r="R1966" s="89"/>
      <c r="S1966" s="302"/>
      <c r="T1966" s="302"/>
      <c r="U1966" s="302"/>
      <c r="V1966" s="302"/>
      <c r="W1966" s="302"/>
      <c r="X1966" s="302"/>
      <c r="Y1966" s="302"/>
      <c r="Z1966" s="302"/>
      <c r="AA1966" s="302"/>
    </row>
    <row r="1967" spans="1:27" s="299" customFormat="1">
      <c r="A1967" s="460"/>
      <c r="B1967" s="169"/>
      <c r="C1967" s="19"/>
      <c r="D1967" s="218" t="str">
        <f>"Total item "&amp;A1965</f>
        <v>Total item 11.3.12</v>
      </c>
      <c r="E1967" s="13"/>
      <c r="F1967" s="124"/>
      <c r="G1967" s="216"/>
      <c r="H1967" s="231"/>
      <c r="I1967" s="213"/>
      <c r="J1967" s="231"/>
      <c r="K1967" s="213"/>
      <c r="L1967" s="212" t="s">
        <v>23</v>
      </c>
      <c r="M1967" s="213" t="s">
        <v>44</v>
      </c>
      <c r="N1967" s="444">
        <f>+SUM(N1966:N1966)</f>
        <v>1</v>
      </c>
      <c r="O1967" s="302"/>
      <c r="P1967" s="408"/>
      <c r="Q1967" s="409"/>
      <c r="R1967" s="89"/>
      <c r="S1967" s="302"/>
      <c r="T1967" s="302"/>
      <c r="U1967" s="302"/>
      <c r="V1967" s="302"/>
      <c r="W1967" s="302"/>
      <c r="X1967" s="302"/>
      <c r="Y1967" s="302"/>
      <c r="Z1967" s="302"/>
      <c r="AA1967" s="302"/>
    </row>
    <row r="1968" spans="1:27">
      <c r="A1968" s="191" t="s">
        <v>26068</v>
      </c>
      <c r="B1968" s="192"/>
      <c r="C1968" s="193"/>
      <c r="D1968" s="194" t="s">
        <v>25757</v>
      </c>
      <c r="E1968" s="192"/>
      <c r="F1968" s="334"/>
      <c r="G1968" s="334"/>
      <c r="H1968" s="334"/>
      <c r="I1968" s="334"/>
      <c r="J1968" s="334"/>
      <c r="K1968" s="334"/>
      <c r="L1968" s="334"/>
      <c r="M1968" s="334"/>
      <c r="N1968" s="466"/>
    </row>
    <row r="1969" spans="1:27" ht="22.5">
      <c r="A1969" s="331" t="s">
        <v>26079</v>
      </c>
      <c r="B1969" s="332" t="s">
        <v>18406</v>
      </c>
      <c r="C1969" s="332">
        <v>102623</v>
      </c>
      <c r="D1969" s="333" t="s">
        <v>11586</v>
      </c>
      <c r="E1969" s="19" t="str">
        <f>+VLOOKUP(D1969,TABELA!$B$1:$D$8000,2,FALSE)</f>
        <v>UN</v>
      </c>
      <c r="F1969" s="28"/>
      <c r="G1969" s="28"/>
      <c r="H1969" s="28"/>
      <c r="I1969" s="28"/>
      <c r="J1969" s="28"/>
      <c r="K1969" s="28"/>
      <c r="L1969" s="28"/>
      <c r="M1969" s="28"/>
      <c r="N1969" s="447"/>
      <c r="O1969" s="303">
        <f>+N1971</f>
        <v>1</v>
      </c>
      <c r="P1969" s="328">
        <f>+VLOOKUP(D1969,TABELA!$B$1:$D$8000,3,FALSE)</f>
        <v>840.94</v>
      </c>
      <c r="Q1969" s="329">
        <f>+VLOOKUP(D1969,TABELA!$B$1:$F$8000,5,FALSE)</f>
        <v>854.42</v>
      </c>
      <c r="S1969" s="410">
        <f>TRUNC(P1969*$S$10,2)</f>
        <v>1080.43</v>
      </c>
      <c r="T1969" s="410">
        <f>TRUNC(Q1969*$T$10,2)</f>
        <v>1045.3800000000001</v>
      </c>
      <c r="V1969" s="410">
        <f>TRUNC(O1969*S1969,2)</f>
        <v>1080.43</v>
      </c>
      <c r="W1969" s="410">
        <f>TRUNC(O1969*T1969,2)</f>
        <v>1045.3800000000001</v>
      </c>
    </row>
    <row r="1970" spans="1:27">
      <c r="A1970" s="460"/>
      <c r="B1970" s="169"/>
      <c r="C1970" s="19"/>
      <c r="D1970" s="292" t="s">
        <v>26082</v>
      </c>
      <c r="E1970" s="13"/>
      <c r="F1970" s="33"/>
      <c r="G1970" s="216" t="s">
        <v>25759</v>
      </c>
      <c r="H1970" s="231"/>
      <c r="I1970" s="217" t="s">
        <v>25759</v>
      </c>
      <c r="J1970" s="216"/>
      <c r="K1970" s="217" t="s">
        <v>25759</v>
      </c>
      <c r="L1970" s="216">
        <v>1</v>
      </c>
      <c r="M1970" s="217" t="s">
        <v>44</v>
      </c>
      <c r="N1970" s="443">
        <f t="shared" ref="N1970" si="405">TRUNC((PRODUCT(F1970:L1970)),2)</f>
        <v>1</v>
      </c>
    </row>
    <row r="1971" spans="1:27">
      <c r="A1971" s="460"/>
      <c r="B1971" s="169"/>
      <c r="C1971" s="19"/>
      <c r="D1971" s="218" t="str">
        <f>"Total item "&amp;A1969</f>
        <v>Total item 11.4.1</v>
      </c>
      <c r="E1971" s="13"/>
      <c r="F1971" s="124"/>
      <c r="G1971" s="216"/>
      <c r="H1971" s="231"/>
      <c r="I1971" s="213"/>
      <c r="J1971" s="231"/>
      <c r="K1971" s="213"/>
      <c r="L1971" s="212" t="s">
        <v>23</v>
      </c>
      <c r="M1971" s="213" t="s">
        <v>44</v>
      </c>
      <c r="N1971" s="444">
        <f>+SUM(N1970:N1970)</f>
        <v>1</v>
      </c>
    </row>
    <row r="1972" spans="1:27" ht="22.5">
      <c r="A1972" s="331" t="s">
        <v>26080</v>
      </c>
      <c r="B1972" s="210" t="s">
        <v>25914</v>
      </c>
      <c r="C1972" s="335" t="s">
        <v>25998</v>
      </c>
      <c r="D1972" s="211" t="s">
        <v>25999</v>
      </c>
      <c r="E1972" s="13" t="s">
        <v>381</v>
      </c>
      <c r="F1972" s="28"/>
      <c r="G1972" s="33"/>
      <c r="H1972" s="28"/>
      <c r="I1972" s="28"/>
      <c r="J1972" s="28"/>
      <c r="K1972" s="28"/>
      <c r="L1972" s="28"/>
      <c r="M1972" s="28"/>
      <c r="N1972" s="447"/>
      <c r="O1972" s="303">
        <f>+N1974</f>
        <v>1</v>
      </c>
      <c r="P1972" s="328">
        <v>3240.87</v>
      </c>
      <c r="Q1972" s="329">
        <v>3240.87</v>
      </c>
      <c r="S1972" s="410">
        <f>TRUNC(P1972*$S$10,2)</f>
        <v>4163.8599999999997</v>
      </c>
      <c r="T1972" s="410">
        <f>TRUNC(Q1972*$T$10,2)</f>
        <v>3965.2</v>
      </c>
      <c r="V1972" s="410">
        <f>TRUNC(O1972*S1972,2)</f>
        <v>4163.8599999999997</v>
      </c>
      <c r="W1972" s="410">
        <f>TRUNC(O1972*T1972,2)</f>
        <v>3965.2</v>
      </c>
    </row>
    <row r="1973" spans="1:27">
      <c r="A1973" s="460"/>
      <c r="B1973" s="169"/>
      <c r="C1973" s="19"/>
      <c r="D1973" s="292" t="s">
        <v>26083</v>
      </c>
      <c r="E1973" s="13"/>
      <c r="F1973" s="33"/>
      <c r="G1973" s="216" t="s">
        <v>25759</v>
      </c>
      <c r="H1973" s="231"/>
      <c r="I1973" s="217" t="s">
        <v>25759</v>
      </c>
      <c r="J1973" s="216"/>
      <c r="K1973" s="217" t="s">
        <v>25759</v>
      </c>
      <c r="L1973" s="216">
        <v>1</v>
      </c>
      <c r="M1973" s="217" t="s">
        <v>44</v>
      </c>
      <c r="N1973" s="443">
        <f t="shared" ref="N1973" si="406">TRUNC((PRODUCT(F1973:L1973)),2)</f>
        <v>1</v>
      </c>
    </row>
    <row r="1974" spans="1:27">
      <c r="A1974" s="460"/>
      <c r="B1974" s="169"/>
      <c r="C1974" s="19"/>
      <c r="D1974" s="218" t="str">
        <f>"Total item "&amp;A1972</f>
        <v>Total item 11.4.2</v>
      </c>
      <c r="E1974" s="13"/>
      <c r="F1974" s="124"/>
      <c r="G1974" s="216"/>
      <c r="H1974" s="231"/>
      <c r="I1974" s="213"/>
      <c r="J1974" s="231"/>
      <c r="K1974" s="213"/>
      <c r="L1974" s="212" t="s">
        <v>23</v>
      </c>
      <c r="M1974" s="213" t="s">
        <v>44</v>
      </c>
      <c r="N1974" s="444">
        <f>+SUM(N1973:N1973)</f>
        <v>1</v>
      </c>
    </row>
    <row r="1975" spans="1:27" ht="22.5">
      <c r="A1975" s="331" t="s">
        <v>26081</v>
      </c>
      <c r="B1975" s="210" t="s">
        <v>18406</v>
      </c>
      <c r="C1975" s="210">
        <v>102111</v>
      </c>
      <c r="D1975" s="211" t="s">
        <v>12383</v>
      </c>
      <c r="E1975" s="13" t="str">
        <f>+VLOOKUP(D1975,TABELA!$B$1:$D$8000,2,FALSE)</f>
        <v>UN</v>
      </c>
      <c r="F1975" s="28"/>
      <c r="G1975" s="33"/>
      <c r="H1975" s="28"/>
      <c r="I1975" s="28"/>
      <c r="J1975" s="28"/>
      <c r="K1975" s="28"/>
      <c r="L1975" s="28"/>
      <c r="M1975" s="28"/>
      <c r="N1975" s="447"/>
      <c r="O1975" s="303">
        <f>+N1977</f>
        <v>1</v>
      </c>
      <c r="P1975" s="328">
        <f>+VLOOKUP(D1975,TABELA!$B$1:$D$8000,3,FALSE)</f>
        <v>825.72</v>
      </c>
      <c r="Q1975" s="329">
        <f>+VLOOKUP(D1975,TABELA!$B$1:$F$8000,5,FALSE)</f>
        <v>838.86</v>
      </c>
      <c r="S1975" s="410">
        <f>TRUNC(P1975*$S$10,2)</f>
        <v>1060.8800000000001</v>
      </c>
      <c r="T1975" s="410">
        <f>TRUNC(Q1975*$T$10,2)</f>
        <v>1026.3399999999999</v>
      </c>
      <c r="V1975" s="410">
        <f>TRUNC(O1975*S1975,2)</f>
        <v>1060.8800000000001</v>
      </c>
      <c r="W1975" s="410">
        <f>TRUNC(O1975*T1975,2)</f>
        <v>1026.3399999999999</v>
      </c>
    </row>
    <row r="1976" spans="1:27">
      <c r="A1976" s="460"/>
      <c r="B1976" s="169"/>
      <c r="C1976" s="19"/>
      <c r="D1976" s="292" t="s">
        <v>26083</v>
      </c>
      <c r="E1976" s="13"/>
      <c r="F1976" s="33"/>
      <c r="G1976" s="216" t="s">
        <v>25759</v>
      </c>
      <c r="H1976" s="231"/>
      <c r="I1976" s="217" t="s">
        <v>25759</v>
      </c>
      <c r="J1976" s="216"/>
      <c r="K1976" s="217" t="s">
        <v>25759</v>
      </c>
      <c r="L1976" s="216">
        <v>1</v>
      </c>
      <c r="M1976" s="217" t="s">
        <v>44</v>
      </c>
      <c r="N1976" s="443">
        <f t="shared" ref="N1976" si="407">TRUNC((PRODUCT(F1976:L1976)),2)</f>
        <v>1</v>
      </c>
    </row>
    <row r="1977" spans="1:27">
      <c r="A1977" s="460"/>
      <c r="B1977" s="169"/>
      <c r="C1977" s="19"/>
      <c r="D1977" s="218" t="str">
        <f>"Total item "&amp;A1975</f>
        <v>Total item 11.4.3</v>
      </c>
      <c r="E1977" s="13"/>
      <c r="F1977" s="124"/>
      <c r="G1977" s="216"/>
      <c r="H1977" s="231"/>
      <c r="I1977" s="213"/>
      <c r="J1977" s="231"/>
      <c r="K1977" s="213"/>
      <c r="L1977" s="212" t="s">
        <v>23</v>
      </c>
      <c r="M1977" s="213" t="s">
        <v>44</v>
      </c>
      <c r="N1977" s="444">
        <f>+SUM(N1976:N1976)</f>
        <v>1</v>
      </c>
    </row>
    <row r="1978" spans="1:27" ht="22.5">
      <c r="A1978" s="331" t="s">
        <v>26023</v>
      </c>
      <c r="B1978" s="169" t="s">
        <v>18406</v>
      </c>
      <c r="C1978" s="171">
        <v>99619</v>
      </c>
      <c r="D1978" s="35" t="s">
        <v>12017</v>
      </c>
      <c r="E1978" s="13" t="str">
        <f>+VLOOKUP(D1978,TABELA!$B$1:$D$8000,2,FALSE)</f>
        <v>UN</v>
      </c>
      <c r="F1978" s="28"/>
      <c r="G1978" s="33"/>
      <c r="H1978" s="28"/>
      <c r="I1978" s="28"/>
      <c r="J1978" s="28"/>
      <c r="K1978" s="28"/>
      <c r="L1978" s="28"/>
      <c r="M1978" s="28"/>
      <c r="N1978" s="447"/>
      <c r="O1978" s="303">
        <f>+N1980</f>
        <v>1</v>
      </c>
      <c r="P1978" s="328">
        <f>+VLOOKUP(D1978,TABELA!$B$1:$D$8000,3,FALSE)</f>
        <v>130.94</v>
      </c>
      <c r="Q1978" s="329">
        <f>+VLOOKUP(D1978,TABELA!$B$1:$F$8000,5,FALSE)</f>
        <v>131.47999999999999</v>
      </c>
      <c r="S1978" s="410">
        <f>TRUNC(P1978*$S$10,2)</f>
        <v>168.23</v>
      </c>
      <c r="T1978" s="410">
        <f>TRUNC(Q1978*$T$10,2)</f>
        <v>160.86000000000001</v>
      </c>
      <c r="V1978" s="410">
        <f>TRUNC(O1978*S1978,2)</f>
        <v>168.23</v>
      </c>
      <c r="W1978" s="410">
        <f>TRUNC(O1978*T1978,2)</f>
        <v>160.86000000000001</v>
      </c>
    </row>
    <row r="1979" spans="1:27">
      <c r="A1979" s="460"/>
      <c r="B1979" s="169"/>
      <c r="C1979" s="19"/>
      <c r="D1979" s="292" t="s">
        <v>26083</v>
      </c>
      <c r="E1979" s="13"/>
      <c r="F1979" s="33"/>
      <c r="G1979" s="216" t="s">
        <v>25759</v>
      </c>
      <c r="H1979" s="231"/>
      <c r="I1979" s="217" t="s">
        <v>25759</v>
      </c>
      <c r="J1979" s="216"/>
      <c r="K1979" s="217" t="s">
        <v>25759</v>
      </c>
      <c r="L1979" s="216">
        <v>1</v>
      </c>
      <c r="M1979" s="217" t="s">
        <v>44</v>
      </c>
      <c r="N1979" s="443">
        <f t="shared" ref="N1979" si="408">TRUNC((PRODUCT(F1979:L1979)),2)</f>
        <v>1</v>
      </c>
    </row>
    <row r="1980" spans="1:27">
      <c r="A1980" s="460"/>
      <c r="B1980" s="169"/>
      <c r="C1980" s="19"/>
      <c r="D1980" s="218" t="str">
        <f>"Total item "&amp;A1978</f>
        <v>Total item 11.4.4</v>
      </c>
      <c r="E1980" s="13"/>
      <c r="F1980" s="124"/>
      <c r="G1980" s="216"/>
      <c r="H1980" s="231"/>
      <c r="I1980" s="213"/>
      <c r="J1980" s="231"/>
      <c r="K1980" s="213"/>
      <c r="L1980" s="212" t="s">
        <v>23</v>
      </c>
      <c r="M1980" s="213" t="s">
        <v>44</v>
      </c>
      <c r="N1980" s="444">
        <f>+SUM(N1979:N1979)</f>
        <v>1</v>
      </c>
    </row>
    <row r="1981" spans="1:27" s="299" customFormat="1" ht="33.75">
      <c r="A1981" s="331" t="s">
        <v>26084</v>
      </c>
      <c r="B1981" s="169" t="s">
        <v>18406</v>
      </c>
      <c r="C1981" s="171">
        <v>89429</v>
      </c>
      <c r="D1981" s="35" t="s">
        <v>8637</v>
      </c>
      <c r="E1981" s="13" t="str">
        <f>+VLOOKUP(D1981,TABELA!$B$1:$D$8000,2,FALSE)</f>
        <v>UN</v>
      </c>
      <c r="F1981" s="28"/>
      <c r="G1981" s="33"/>
      <c r="H1981" s="28"/>
      <c r="I1981" s="28"/>
      <c r="J1981" s="28"/>
      <c r="K1981" s="28"/>
      <c r="L1981" s="28"/>
      <c r="M1981" s="28"/>
      <c r="N1981" s="447"/>
      <c r="O1981" s="303">
        <f>+N1983</f>
        <v>1</v>
      </c>
      <c r="P1981" s="328">
        <f>+VLOOKUP(D1981,TABELA!$B$1:$D$8000,3,FALSE)</f>
        <v>5.28</v>
      </c>
      <c r="Q1981" s="329">
        <f>+VLOOKUP(D1981,TABELA!$B$1:$F$8000,5,FALSE)</f>
        <v>5.7</v>
      </c>
      <c r="R1981" s="89"/>
      <c r="S1981" s="410">
        <f>TRUNC(P1981*$S$10,2)</f>
        <v>6.78</v>
      </c>
      <c r="T1981" s="410">
        <f>TRUNC(Q1981*$T$10,2)</f>
        <v>6.97</v>
      </c>
      <c r="U1981" s="302"/>
      <c r="V1981" s="410">
        <f>TRUNC(O1981*S1981,2)</f>
        <v>6.78</v>
      </c>
      <c r="W1981" s="410">
        <f>TRUNC(O1981*T1981,2)</f>
        <v>6.97</v>
      </c>
      <c r="X1981" s="302"/>
      <c r="Y1981" s="302"/>
      <c r="Z1981" s="302"/>
      <c r="AA1981" s="302"/>
    </row>
    <row r="1982" spans="1:27" s="299" customFormat="1">
      <c r="A1982" s="460"/>
      <c r="B1982" s="169"/>
      <c r="C1982" s="19"/>
      <c r="D1982" s="292" t="s">
        <v>26089</v>
      </c>
      <c r="E1982" s="13"/>
      <c r="F1982" s="33"/>
      <c r="G1982" s="216" t="s">
        <v>25759</v>
      </c>
      <c r="H1982" s="231"/>
      <c r="I1982" s="217" t="s">
        <v>25759</v>
      </c>
      <c r="J1982" s="216"/>
      <c r="K1982" s="217" t="s">
        <v>25759</v>
      </c>
      <c r="L1982" s="216">
        <v>1</v>
      </c>
      <c r="M1982" s="217" t="s">
        <v>44</v>
      </c>
      <c r="N1982" s="443">
        <f t="shared" ref="N1982" si="409">TRUNC((PRODUCT(F1982:L1982)),2)</f>
        <v>1</v>
      </c>
      <c r="O1982" s="302"/>
      <c r="P1982" s="408"/>
      <c r="Q1982" s="409"/>
      <c r="R1982" s="89"/>
      <c r="S1982" s="302"/>
      <c r="T1982" s="302"/>
      <c r="U1982" s="302"/>
      <c r="V1982" s="302"/>
      <c r="W1982" s="302"/>
      <c r="X1982" s="302"/>
      <c r="Y1982" s="302"/>
      <c r="Z1982" s="302"/>
      <c r="AA1982" s="302"/>
    </row>
    <row r="1983" spans="1:27" s="299" customFormat="1">
      <c r="A1983" s="460"/>
      <c r="B1983" s="169"/>
      <c r="C1983" s="19"/>
      <c r="D1983" s="218" t="str">
        <f>"Total item "&amp;A1981</f>
        <v>Total item 11.4.5</v>
      </c>
      <c r="E1983" s="13"/>
      <c r="F1983" s="124"/>
      <c r="G1983" s="216"/>
      <c r="H1983" s="231"/>
      <c r="I1983" s="213"/>
      <c r="J1983" s="231"/>
      <c r="K1983" s="213"/>
      <c r="L1983" s="212" t="s">
        <v>23</v>
      </c>
      <c r="M1983" s="213" t="s">
        <v>44</v>
      </c>
      <c r="N1983" s="444">
        <f>+SUM(N1982:N1982)</f>
        <v>1</v>
      </c>
      <c r="O1983" s="302"/>
      <c r="P1983" s="408"/>
      <c r="Q1983" s="409"/>
      <c r="R1983" s="89"/>
      <c r="S1983" s="302"/>
      <c r="T1983" s="302"/>
      <c r="U1983" s="302"/>
      <c r="V1983" s="302"/>
      <c r="W1983" s="302"/>
      <c r="X1983" s="302"/>
      <c r="Y1983" s="302"/>
      <c r="Z1983" s="302"/>
      <c r="AA1983" s="302"/>
    </row>
    <row r="1984" spans="1:27" s="299" customFormat="1" ht="33.75">
      <c r="A1984" s="331" t="s">
        <v>26085</v>
      </c>
      <c r="B1984" s="169" t="s">
        <v>18406</v>
      </c>
      <c r="C1984" s="171">
        <v>89436</v>
      </c>
      <c r="D1984" s="35" t="s">
        <v>8655</v>
      </c>
      <c r="E1984" s="13" t="str">
        <f>+VLOOKUP(D1984,TABELA!$B$1:$D$8000,2,FALSE)</f>
        <v>UN</v>
      </c>
      <c r="F1984" s="28"/>
      <c r="G1984" s="33"/>
      <c r="H1984" s="28"/>
      <c r="I1984" s="28"/>
      <c r="J1984" s="28"/>
      <c r="K1984" s="28"/>
      <c r="L1984" s="28"/>
      <c r="M1984" s="28"/>
      <c r="N1984" s="447"/>
      <c r="O1984" s="303">
        <f>+N1986</f>
        <v>1</v>
      </c>
      <c r="P1984" s="328">
        <f>+VLOOKUP(D1984,TABELA!$B$1:$D$8000,3,FALSE)</f>
        <v>7.19</v>
      </c>
      <c r="Q1984" s="329">
        <f>+VLOOKUP(D1984,TABELA!$B$1:$F$8000,5,FALSE)</f>
        <v>7.68</v>
      </c>
      <c r="R1984" s="89"/>
      <c r="S1984" s="410">
        <f>TRUNC(P1984*$S$10,2)</f>
        <v>9.23</v>
      </c>
      <c r="T1984" s="410">
        <f>TRUNC(Q1984*$T$10,2)</f>
        <v>9.39</v>
      </c>
      <c r="U1984" s="302"/>
      <c r="V1984" s="410">
        <f>TRUNC(O1984*S1984,2)</f>
        <v>9.23</v>
      </c>
      <c r="W1984" s="410">
        <f>TRUNC(O1984*T1984,2)</f>
        <v>9.39</v>
      </c>
      <c r="X1984" s="302"/>
      <c r="Y1984" s="302"/>
      <c r="Z1984" s="302"/>
      <c r="AA1984" s="302"/>
    </row>
    <row r="1985" spans="1:27" s="299" customFormat="1">
      <c r="A1985" s="460"/>
      <c r="B1985" s="169"/>
      <c r="C1985" s="19"/>
      <c r="D1985" s="292" t="s">
        <v>26089</v>
      </c>
      <c r="E1985" s="13"/>
      <c r="F1985" s="33"/>
      <c r="G1985" s="216" t="s">
        <v>25759</v>
      </c>
      <c r="H1985" s="231"/>
      <c r="I1985" s="217" t="s">
        <v>25759</v>
      </c>
      <c r="J1985" s="216"/>
      <c r="K1985" s="217" t="s">
        <v>25759</v>
      </c>
      <c r="L1985" s="216">
        <v>1</v>
      </c>
      <c r="M1985" s="217" t="s">
        <v>44</v>
      </c>
      <c r="N1985" s="443">
        <f t="shared" ref="N1985" si="410">TRUNC((PRODUCT(F1985:L1985)),2)</f>
        <v>1</v>
      </c>
      <c r="O1985" s="302"/>
      <c r="P1985" s="408"/>
      <c r="Q1985" s="409"/>
      <c r="R1985" s="89"/>
      <c r="S1985" s="302"/>
      <c r="T1985" s="302"/>
      <c r="U1985" s="302"/>
      <c r="V1985" s="302"/>
      <c r="W1985" s="302"/>
      <c r="X1985" s="302"/>
      <c r="Y1985" s="302"/>
      <c r="Z1985" s="302"/>
      <c r="AA1985" s="302"/>
    </row>
    <row r="1986" spans="1:27" s="299" customFormat="1">
      <c r="A1986" s="460"/>
      <c r="B1986" s="169"/>
      <c r="C1986" s="19"/>
      <c r="D1986" s="218" t="str">
        <f>"Total item "&amp;A1984</f>
        <v>Total item 11.4.6</v>
      </c>
      <c r="E1986" s="13"/>
      <c r="F1986" s="124"/>
      <c r="G1986" s="216"/>
      <c r="H1986" s="231"/>
      <c r="I1986" s="213"/>
      <c r="J1986" s="231"/>
      <c r="K1986" s="213"/>
      <c r="L1986" s="212" t="s">
        <v>23</v>
      </c>
      <c r="M1986" s="213" t="s">
        <v>44</v>
      </c>
      <c r="N1986" s="444">
        <f>+SUM(N1985:N1985)</f>
        <v>1</v>
      </c>
      <c r="O1986" s="302"/>
      <c r="P1986" s="408"/>
      <c r="Q1986" s="409"/>
      <c r="R1986" s="89"/>
      <c r="S1986" s="302"/>
      <c r="T1986" s="302"/>
      <c r="U1986" s="302"/>
      <c r="V1986" s="302"/>
      <c r="W1986" s="302"/>
      <c r="X1986" s="302"/>
      <c r="Y1986" s="302"/>
      <c r="Z1986" s="302"/>
      <c r="AA1986" s="302"/>
    </row>
    <row r="1987" spans="1:27" s="299" customFormat="1" ht="22.5">
      <c r="A1987" s="331" t="s">
        <v>26086</v>
      </c>
      <c r="B1987" s="169" t="s">
        <v>18406</v>
      </c>
      <c r="C1987" s="171">
        <v>89428</v>
      </c>
      <c r="D1987" s="35" t="s">
        <v>8635</v>
      </c>
      <c r="E1987" s="13" t="str">
        <f>+VLOOKUP(D1987,TABELA!$B$1:$D$8000,2,FALSE)</f>
        <v>UN</v>
      </c>
      <c r="F1987" s="28"/>
      <c r="G1987" s="33"/>
      <c r="H1987" s="28"/>
      <c r="I1987" s="28"/>
      <c r="J1987" s="28"/>
      <c r="K1987" s="28"/>
      <c r="L1987" s="28"/>
      <c r="M1987" s="28"/>
      <c r="N1987" s="447"/>
      <c r="O1987" s="303">
        <f>+N1989</f>
        <v>2</v>
      </c>
      <c r="P1987" s="328">
        <f>+VLOOKUP(D1987,TABELA!$B$1:$D$8000,3,FALSE)</f>
        <v>13.22</v>
      </c>
      <c r="Q1987" s="329">
        <f>+VLOOKUP(D1987,TABELA!$B$1:$F$8000,5,FALSE)</f>
        <v>13.67</v>
      </c>
      <c r="R1987" s="89"/>
      <c r="S1987" s="410">
        <f>TRUNC(P1987*$S$10,2)</f>
        <v>16.98</v>
      </c>
      <c r="T1987" s="410">
        <f>TRUNC(Q1987*$T$10,2)</f>
        <v>16.72</v>
      </c>
      <c r="U1987" s="302"/>
      <c r="V1987" s="410">
        <f>TRUNC(O1987*S1987,2)</f>
        <v>33.96</v>
      </c>
      <c r="W1987" s="410">
        <f>TRUNC(O1987*T1987,2)</f>
        <v>33.44</v>
      </c>
      <c r="X1987" s="302"/>
      <c r="Y1987" s="302"/>
      <c r="Z1987" s="302"/>
      <c r="AA1987" s="302"/>
    </row>
    <row r="1988" spans="1:27" s="299" customFormat="1">
      <c r="A1988" s="460"/>
      <c r="B1988" s="169"/>
      <c r="C1988" s="19"/>
      <c r="D1988" s="292" t="s">
        <v>26089</v>
      </c>
      <c r="E1988" s="13"/>
      <c r="F1988" s="33"/>
      <c r="G1988" s="216" t="s">
        <v>25759</v>
      </c>
      <c r="H1988" s="231"/>
      <c r="I1988" s="217" t="s">
        <v>25759</v>
      </c>
      <c r="J1988" s="216"/>
      <c r="K1988" s="217" t="s">
        <v>25759</v>
      </c>
      <c r="L1988" s="216">
        <v>2</v>
      </c>
      <c r="M1988" s="217" t="s">
        <v>44</v>
      </c>
      <c r="N1988" s="443">
        <f t="shared" ref="N1988" si="411">TRUNC((PRODUCT(F1988:L1988)),2)</f>
        <v>2</v>
      </c>
      <c r="O1988" s="302"/>
      <c r="P1988" s="408"/>
      <c r="Q1988" s="409"/>
      <c r="R1988" s="89"/>
      <c r="S1988" s="302"/>
      <c r="T1988" s="302"/>
      <c r="U1988" s="302"/>
      <c r="V1988" s="302"/>
      <c r="W1988" s="302"/>
      <c r="X1988" s="302"/>
      <c r="Y1988" s="302"/>
      <c r="Z1988" s="302"/>
      <c r="AA1988" s="302"/>
    </row>
    <row r="1989" spans="1:27" s="299" customFormat="1">
      <c r="A1989" s="460"/>
      <c r="B1989" s="169"/>
      <c r="C1989" s="19"/>
      <c r="D1989" s="218" t="str">
        <f>"Total item "&amp;A1987</f>
        <v>Total item 11.4.7</v>
      </c>
      <c r="E1989" s="13"/>
      <c r="F1989" s="124"/>
      <c r="G1989" s="216"/>
      <c r="H1989" s="231"/>
      <c r="I1989" s="213"/>
      <c r="J1989" s="231"/>
      <c r="K1989" s="213"/>
      <c r="L1989" s="212" t="s">
        <v>23</v>
      </c>
      <c r="M1989" s="213" t="s">
        <v>44</v>
      </c>
      <c r="N1989" s="444">
        <f>+SUM(N1988:N1988)</f>
        <v>2</v>
      </c>
      <c r="O1989" s="302"/>
      <c r="P1989" s="408"/>
      <c r="Q1989" s="409"/>
      <c r="R1989" s="89"/>
      <c r="S1989" s="302"/>
      <c r="T1989" s="302"/>
      <c r="U1989" s="302"/>
      <c r="V1989" s="302"/>
      <c r="W1989" s="302"/>
      <c r="X1989" s="302"/>
      <c r="Y1989" s="302"/>
      <c r="Z1989" s="302"/>
      <c r="AA1989" s="302"/>
    </row>
    <row r="1990" spans="1:27" s="299" customFormat="1" ht="33.75">
      <c r="A1990" s="331" t="s">
        <v>26087</v>
      </c>
      <c r="B1990" s="169" t="s">
        <v>18406</v>
      </c>
      <c r="C1990" s="171">
        <v>103953</v>
      </c>
      <c r="D1990" s="35" t="s">
        <v>11194</v>
      </c>
      <c r="E1990" s="13" t="str">
        <f>+VLOOKUP(D1990,TABELA!$B$1:$D$8000,2,FALSE)</f>
        <v>UN</v>
      </c>
      <c r="F1990" s="28"/>
      <c r="G1990" s="33"/>
      <c r="H1990" s="28"/>
      <c r="I1990" s="28"/>
      <c r="J1990" s="28"/>
      <c r="K1990" s="28"/>
      <c r="L1990" s="28"/>
      <c r="M1990" s="28"/>
      <c r="N1990" s="447"/>
      <c r="O1990" s="303">
        <f>+N1992</f>
        <v>1</v>
      </c>
      <c r="P1990" s="328">
        <f>+VLOOKUP(D1990,TABELA!$B$1:$D$8000,3,FALSE)</f>
        <v>6.3</v>
      </c>
      <c r="Q1990" s="329">
        <f>+VLOOKUP(D1990,TABELA!$B$1:$F$8000,5,FALSE)</f>
        <v>6.79</v>
      </c>
      <c r="R1990" s="89"/>
      <c r="S1990" s="410">
        <f>TRUNC(P1990*$S$10,2)</f>
        <v>8.09</v>
      </c>
      <c r="T1990" s="410">
        <f>TRUNC(Q1990*$T$10,2)</f>
        <v>8.3000000000000007</v>
      </c>
      <c r="U1990" s="302"/>
      <c r="V1990" s="410">
        <f>TRUNC(O1990*S1990,2)</f>
        <v>8.09</v>
      </c>
      <c r="W1990" s="410">
        <f>TRUNC(O1990*T1990,2)</f>
        <v>8.3000000000000007</v>
      </c>
      <c r="X1990" s="302"/>
      <c r="Y1990" s="302"/>
      <c r="Z1990" s="302"/>
      <c r="AA1990" s="302"/>
    </row>
    <row r="1991" spans="1:27" s="299" customFormat="1">
      <c r="A1991" s="460"/>
      <c r="B1991" s="169"/>
      <c r="C1991" s="19"/>
      <c r="D1991" s="292" t="s">
        <v>26089</v>
      </c>
      <c r="E1991" s="13"/>
      <c r="F1991" s="33"/>
      <c r="G1991" s="216" t="s">
        <v>25759</v>
      </c>
      <c r="H1991" s="231"/>
      <c r="I1991" s="217" t="s">
        <v>25759</v>
      </c>
      <c r="J1991" s="216"/>
      <c r="K1991" s="217" t="s">
        <v>25759</v>
      </c>
      <c r="L1991" s="216">
        <v>1</v>
      </c>
      <c r="M1991" s="217" t="s">
        <v>44</v>
      </c>
      <c r="N1991" s="443">
        <f t="shared" ref="N1991" si="412">TRUNC((PRODUCT(F1991:L1991)),2)</f>
        <v>1</v>
      </c>
      <c r="O1991" s="302"/>
      <c r="P1991" s="408"/>
      <c r="Q1991" s="409"/>
      <c r="R1991" s="89"/>
      <c r="S1991" s="302"/>
      <c r="T1991" s="302"/>
      <c r="U1991" s="302"/>
      <c r="V1991" s="302"/>
      <c r="W1991" s="302"/>
      <c r="X1991" s="302"/>
      <c r="Y1991" s="302"/>
      <c r="Z1991" s="302"/>
      <c r="AA1991" s="302"/>
    </row>
    <row r="1992" spans="1:27" s="299" customFormat="1">
      <c r="A1992" s="460"/>
      <c r="B1992" s="169"/>
      <c r="C1992" s="19"/>
      <c r="D1992" s="218" t="str">
        <f>"Total item "&amp;A1990</f>
        <v>Total item 11.4.8</v>
      </c>
      <c r="E1992" s="13"/>
      <c r="F1992" s="124"/>
      <c r="G1992" s="216"/>
      <c r="H1992" s="231"/>
      <c r="I1992" s="213"/>
      <c r="J1992" s="231"/>
      <c r="K1992" s="213"/>
      <c r="L1992" s="212" t="s">
        <v>23</v>
      </c>
      <c r="M1992" s="213" t="s">
        <v>44</v>
      </c>
      <c r="N1992" s="444">
        <f>+SUM(N1991:N1991)</f>
        <v>1</v>
      </c>
      <c r="O1992" s="302"/>
      <c r="P1992" s="408"/>
      <c r="Q1992" s="409"/>
      <c r="R1992" s="89"/>
      <c r="S1992" s="302"/>
      <c r="T1992" s="302"/>
      <c r="U1992" s="302"/>
      <c r="V1992" s="302"/>
      <c r="W1992" s="302"/>
      <c r="X1992" s="302"/>
      <c r="Y1992" s="302"/>
      <c r="Z1992" s="302"/>
      <c r="AA1992" s="302"/>
    </row>
    <row r="1993" spans="1:27" s="299" customFormat="1" ht="22.5">
      <c r="A1993" s="331" t="s">
        <v>26088</v>
      </c>
      <c r="B1993" s="169" t="s">
        <v>18406</v>
      </c>
      <c r="C1993" s="171">
        <v>89410</v>
      </c>
      <c r="D1993" s="35" t="s">
        <v>8594</v>
      </c>
      <c r="E1993" s="13" t="str">
        <f>+VLOOKUP(D1993,TABELA!$B$1:$D$8000,2,FALSE)</f>
        <v>UN</v>
      </c>
      <c r="F1993" s="28"/>
      <c r="G1993" s="33"/>
      <c r="H1993" s="28"/>
      <c r="I1993" s="28"/>
      <c r="J1993" s="28"/>
      <c r="K1993" s="28"/>
      <c r="L1993" s="28"/>
      <c r="M1993" s="28"/>
      <c r="N1993" s="447"/>
      <c r="O1993" s="303">
        <f>+N1995</f>
        <v>1</v>
      </c>
      <c r="P1993" s="328">
        <f>+VLOOKUP(D1993,TABELA!$B$1:$D$8000,3,FALSE)</f>
        <v>9.7899999999999991</v>
      </c>
      <c r="Q1993" s="329">
        <f>+VLOOKUP(D1993,TABELA!$B$1:$F$8000,5,FALSE)</f>
        <v>10.46</v>
      </c>
      <c r="R1993" s="89"/>
      <c r="S1993" s="410">
        <f>TRUNC(P1993*$S$10,2)</f>
        <v>12.57</v>
      </c>
      <c r="T1993" s="410">
        <f>TRUNC(Q1993*$T$10,2)</f>
        <v>12.79</v>
      </c>
      <c r="U1993" s="302"/>
      <c r="V1993" s="410">
        <f>TRUNC(O1993*S1993,2)</f>
        <v>12.57</v>
      </c>
      <c r="W1993" s="410">
        <f>TRUNC(O1993*T1993,2)</f>
        <v>12.79</v>
      </c>
      <c r="X1993" s="302"/>
      <c r="Y1993" s="302"/>
      <c r="Z1993" s="302"/>
      <c r="AA1993" s="302"/>
    </row>
    <row r="1994" spans="1:27" s="299" customFormat="1">
      <c r="A1994" s="460"/>
      <c r="B1994" s="169"/>
      <c r="C1994" s="19"/>
      <c r="D1994" s="292" t="s">
        <v>26089</v>
      </c>
      <c r="E1994" s="13"/>
      <c r="F1994" s="33"/>
      <c r="G1994" s="216" t="s">
        <v>25759</v>
      </c>
      <c r="H1994" s="231"/>
      <c r="I1994" s="217" t="s">
        <v>25759</v>
      </c>
      <c r="J1994" s="216"/>
      <c r="K1994" s="217" t="s">
        <v>25759</v>
      </c>
      <c r="L1994" s="216">
        <v>1</v>
      </c>
      <c r="M1994" s="217" t="s">
        <v>44</v>
      </c>
      <c r="N1994" s="443">
        <f t="shared" ref="N1994" si="413">TRUNC((PRODUCT(F1994:L1994)),2)</f>
        <v>1</v>
      </c>
      <c r="O1994" s="302"/>
      <c r="P1994" s="408"/>
      <c r="Q1994" s="409"/>
      <c r="R1994" s="89"/>
      <c r="S1994" s="302"/>
      <c r="T1994" s="302"/>
      <c r="U1994" s="302"/>
      <c r="V1994" s="302"/>
      <c r="W1994" s="302"/>
      <c r="X1994" s="302"/>
      <c r="Y1994" s="302"/>
      <c r="Z1994" s="302"/>
      <c r="AA1994" s="302"/>
    </row>
    <row r="1995" spans="1:27" s="299" customFormat="1">
      <c r="A1995" s="460"/>
      <c r="B1995" s="169"/>
      <c r="C1995" s="19"/>
      <c r="D1995" s="218" t="str">
        <f>"Total item "&amp;A1993</f>
        <v>Total item 11.4.9</v>
      </c>
      <c r="E1995" s="13"/>
      <c r="F1995" s="124"/>
      <c r="G1995" s="216"/>
      <c r="H1995" s="231"/>
      <c r="I1995" s="213"/>
      <c r="J1995" s="231"/>
      <c r="K1995" s="213"/>
      <c r="L1995" s="212" t="s">
        <v>23</v>
      </c>
      <c r="M1995" s="213" t="s">
        <v>44</v>
      </c>
      <c r="N1995" s="444">
        <f>+SUM(N1994:N1994)</f>
        <v>1</v>
      </c>
      <c r="O1995" s="302"/>
      <c r="P1995" s="408"/>
      <c r="Q1995" s="409"/>
      <c r="R1995" s="89"/>
      <c r="S1995" s="302"/>
      <c r="T1995" s="302"/>
      <c r="U1995" s="302"/>
      <c r="V1995" s="302"/>
      <c r="W1995" s="302"/>
      <c r="X1995" s="302"/>
      <c r="Y1995" s="302"/>
      <c r="Z1995" s="302"/>
      <c r="AA1995" s="302"/>
    </row>
    <row r="1996" spans="1:27">
      <c r="A1996" s="186" t="s">
        <v>26096</v>
      </c>
      <c r="B1996" s="187"/>
      <c r="C1996" s="187"/>
      <c r="D1996" s="188" t="s">
        <v>26105</v>
      </c>
      <c r="E1996" s="187"/>
      <c r="F1996" s="239"/>
      <c r="G1996" s="240"/>
      <c r="H1996" s="240"/>
      <c r="I1996" s="239"/>
      <c r="J1996" s="239"/>
      <c r="K1996" s="239"/>
      <c r="L1996" s="239"/>
      <c r="M1996" s="239"/>
      <c r="N1996" s="462"/>
    </row>
    <row r="1997" spans="1:27" s="299" customFormat="1" ht="45">
      <c r="A1997" s="460" t="s">
        <v>26097</v>
      </c>
      <c r="B1997" s="169" t="s">
        <v>18406</v>
      </c>
      <c r="C1997" s="340">
        <v>104476</v>
      </c>
      <c r="D1997" s="35" t="s">
        <v>7548</v>
      </c>
      <c r="E1997" s="13" t="str">
        <f>+VLOOKUP(D1997,TABELA!$B$1:$D$8000,2,FALSE)</f>
        <v>UN</v>
      </c>
      <c r="F1997" s="28"/>
      <c r="G1997" s="33"/>
      <c r="H1997" s="28"/>
      <c r="I1997" s="28"/>
      <c r="J1997" s="28"/>
      <c r="K1997" s="28"/>
      <c r="L1997" s="28"/>
      <c r="M1997" s="28"/>
      <c r="N1997" s="447"/>
      <c r="O1997" s="303">
        <f>+N2005</f>
        <v>7</v>
      </c>
      <c r="P1997" s="328">
        <f>+VLOOKUP(D1997,TABELA!$B$1:$D$8000,3,FALSE)</f>
        <v>159.41999999999999</v>
      </c>
      <c r="Q1997" s="329">
        <f>+VLOOKUP(D1997,TABELA!$B$1:$F$8000,5,FALSE)</f>
        <v>170.5</v>
      </c>
      <c r="R1997" s="89"/>
      <c r="S1997" s="410">
        <f>TRUNC(P1997*$S$10,2)</f>
        <v>204.82</v>
      </c>
      <c r="T1997" s="410">
        <f>TRUNC(Q1997*$T$10,2)</f>
        <v>208.6</v>
      </c>
      <c r="U1997" s="302"/>
      <c r="V1997" s="410">
        <f>TRUNC(O1997*S1997,2)</f>
        <v>1433.74</v>
      </c>
      <c r="W1997" s="410">
        <f>TRUNC(O1997*T1997,2)</f>
        <v>1460.2</v>
      </c>
      <c r="X1997" s="302"/>
      <c r="Y1997" s="302"/>
      <c r="Z1997" s="302"/>
      <c r="AA1997" s="302"/>
    </row>
    <row r="1998" spans="1:27" s="299" customFormat="1">
      <c r="A1998" s="460"/>
      <c r="B1998" s="169"/>
      <c r="C1998" s="19"/>
      <c r="D1998" s="292" t="s">
        <v>25842</v>
      </c>
      <c r="E1998" s="13"/>
      <c r="F1998" s="33"/>
      <c r="G1998" s="216" t="s">
        <v>25759</v>
      </c>
      <c r="H1998" s="231"/>
      <c r="I1998" s="217" t="s">
        <v>25759</v>
      </c>
      <c r="J1998" s="216"/>
      <c r="K1998" s="217" t="s">
        <v>25759</v>
      </c>
      <c r="L1998" s="216">
        <v>1</v>
      </c>
      <c r="M1998" s="217" t="s">
        <v>44</v>
      </c>
      <c r="N1998" s="443">
        <f t="shared" ref="N1998:N1999" si="414">TRUNC((PRODUCT(F1998:L1998)),2)</f>
        <v>1</v>
      </c>
      <c r="O1998" s="302"/>
      <c r="P1998" s="408"/>
      <c r="Q1998" s="409"/>
      <c r="R1998" s="89"/>
      <c r="S1998" s="302"/>
      <c r="T1998" s="302"/>
      <c r="U1998" s="302"/>
      <c r="V1998" s="302"/>
      <c r="W1998" s="302"/>
      <c r="X1998" s="302"/>
      <c r="Y1998" s="302"/>
      <c r="Z1998" s="302"/>
      <c r="AA1998" s="302"/>
    </row>
    <row r="1999" spans="1:27" s="299" customFormat="1">
      <c r="A1999" s="460"/>
      <c r="B1999" s="169"/>
      <c r="C1999" s="19"/>
      <c r="D1999" s="292" t="s">
        <v>25769</v>
      </c>
      <c r="E1999" s="13"/>
      <c r="F1999" s="28"/>
      <c r="G1999" s="216" t="s">
        <v>25759</v>
      </c>
      <c r="H1999" s="231"/>
      <c r="I1999" s="217" t="s">
        <v>25759</v>
      </c>
      <c r="J1999" s="216"/>
      <c r="K1999" s="217" t="s">
        <v>25759</v>
      </c>
      <c r="L1999" s="216">
        <v>1</v>
      </c>
      <c r="M1999" s="217" t="s">
        <v>44</v>
      </c>
      <c r="N1999" s="443">
        <f t="shared" si="414"/>
        <v>1</v>
      </c>
      <c r="O1999" s="302"/>
      <c r="P1999" s="408"/>
      <c r="Q1999" s="409"/>
      <c r="R1999" s="89"/>
      <c r="S1999" s="302"/>
      <c r="T1999" s="302"/>
      <c r="U1999" s="302"/>
      <c r="V1999" s="302"/>
      <c r="W1999" s="302"/>
      <c r="X1999" s="302"/>
      <c r="Y1999" s="302"/>
      <c r="Z1999" s="302"/>
      <c r="AA1999" s="302"/>
    </row>
    <row r="2000" spans="1:27" s="299" customFormat="1">
      <c r="A2000" s="460"/>
      <c r="B2000" s="169"/>
      <c r="C2000" s="19"/>
      <c r="D2000" s="292" t="s">
        <v>25858</v>
      </c>
      <c r="E2000" s="13"/>
      <c r="F2000" s="28"/>
      <c r="G2000" s="216" t="s">
        <v>25759</v>
      </c>
      <c r="H2000" s="231"/>
      <c r="I2000" s="217" t="s">
        <v>25759</v>
      </c>
      <c r="J2000" s="216"/>
      <c r="K2000" s="217" t="s">
        <v>25759</v>
      </c>
      <c r="L2000" s="216">
        <v>1</v>
      </c>
      <c r="M2000" s="217" t="s">
        <v>44</v>
      </c>
      <c r="N2000" s="443">
        <f t="shared" ref="N2000:N2004" si="415">TRUNC((PRODUCT(F2000:L2000)),2)</f>
        <v>1</v>
      </c>
      <c r="O2000" s="302"/>
      <c r="P2000" s="408"/>
      <c r="Q2000" s="409"/>
      <c r="R2000" s="89"/>
      <c r="S2000" s="302"/>
      <c r="T2000" s="302"/>
      <c r="U2000" s="302"/>
      <c r="V2000" s="302"/>
      <c r="W2000" s="302"/>
      <c r="X2000" s="302"/>
      <c r="Y2000" s="302"/>
      <c r="Z2000" s="302"/>
      <c r="AA2000" s="302"/>
    </row>
    <row r="2001" spans="1:27" s="299" customFormat="1">
      <c r="A2001" s="460"/>
      <c r="B2001" s="169"/>
      <c r="C2001" s="19"/>
      <c r="D2001" s="292" t="s">
        <v>25857</v>
      </c>
      <c r="E2001" s="13"/>
      <c r="F2001" s="28"/>
      <c r="G2001" s="216" t="s">
        <v>25759</v>
      </c>
      <c r="H2001" s="231"/>
      <c r="I2001" s="217" t="s">
        <v>25759</v>
      </c>
      <c r="J2001" s="216"/>
      <c r="K2001" s="217" t="s">
        <v>25759</v>
      </c>
      <c r="L2001" s="216">
        <v>1</v>
      </c>
      <c r="M2001" s="217" t="s">
        <v>44</v>
      </c>
      <c r="N2001" s="443">
        <f t="shared" si="415"/>
        <v>1</v>
      </c>
      <c r="O2001" s="302"/>
      <c r="P2001" s="408"/>
      <c r="Q2001" s="409"/>
      <c r="R2001" s="89"/>
      <c r="S2001" s="302"/>
      <c r="T2001" s="302"/>
      <c r="U2001" s="302"/>
      <c r="V2001" s="302"/>
      <c r="W2001" s="302"/>
      <c r="X2001" s="302"/>
      <c r="Y2001" s="302"/>
      <c r="Z2001" s="302"/>
      <c r="AA2001" s="302"/>
    </row>
    <row r="2002" spans="1:27" s="299" customFormat="1">
      <c r="A2002" s="460"/>
      <c r="B2002" s="169"/>
      <c r="C2002" s="19"/>
      <c r="D2002" s="292" t="s">
        <v>25859</v>
      </c>
      <c r="E2002" s="13"/>
      <c r="F2002" s="28"/>
      <c r="G2002" s="216" t="s">
        <v>25759</v>
      </c>
      <c r="H2002" s="231"/>
      <c r="I2002" s="217" t="s">
        <v>25759</v>
      </c>
      <c r="J2002" s="216"/>
      <c r="K2002" s="217" t="s">
        <v>25759</v>
      </c>
      <c r="L2002" s="216">
        <v>1</v>
      </c>
      <c r="M2002" s="217" t="s">
        <v>44</v>
      </c>
      <c r="N2002" s="443">
        <f t="shared" si="415"/>
        <v>1</v>
      </c>
      <c r="O2002" s="302"/>
      <c r="P2002" s="408"/>
      <c r="Q2002" s="409"/>
      <c r="R2002" s="89"/>
      <c r="S2002" s="302"/>
      <c r="T2002" s="302"/>
      <c r="U2002" s="302"/>
      <c r="V2002" s="302"/>
      <c r="W2002" s="302"/>
      <c r="X2002" s="302"/>
      <c r="Y2002" s="302"/>
      <c r="Z2002" s="302"/>
      <c r="AA2002" s="302"/>
    </row>
    <row r="2003" spans="1:27" s="299" customFormat="1">
      <c r="A2003" s="460"/>
      <c r="B2003" s="169"/>
      <c r="C2003" s="19"/>
      <c r="D2003" s="292" t="s">
        <v>25860</v>
      </c>
      <c r="E2003" s="13"/>
      <c r="F2003" s="28"/>
      <c r="G2003" s="216" t="s">
        <v>25759</v>
      </c>
      <c r="H2003" s="231"/>
      <c r="I2003" s="217" t="s">
        <v>25759</v>
      </c>
      <c r="J2003" s="216"/>
      <c r="K2003" s="217" t="s">
        <v>25759</v>
      </c>
      <c r="L2003" s="216">
        <v>1</v>
      </c>
      <c r="M2003" s="217" t="s">
        <v>44</v>
      </c>
      <c r="N2003" s="443">
        <f t="shared" si="415"/>
        <v>1</v>
      </c>
      <c r="O2003" s="302"/>
      <c r="P2003" s="408"/>
      <c r="Q2003" s="409"/>
      <c r="R2003" s="89"/>
      <c r="S2003" s="302"/>
      <c r="T2003" s="302"/>
      <c r="U2003" s="302"/>
      <c r="V2003" s="302"/>
      <c r="W2003" s="302"/>
      <c r="X2003" s="302"/>
      <c r="Y2003" s="302"/>
      <c r="Z2003" s="302"/>
      <c r="AA2003" s="302"/>
    </row>
    <row r="2004" spans="1:27" s="299" customFormat="1">
      <c r="A2004" s="460"/>
      <c r="B2004" s="169"/>
      <c r="C2004" s="19"/>
      <c r="D2004" s="292" t="s">
        <v>25843</v>
      </c>
      <c r="E2004" s="13"/>
      <c r="F2004" s="28"/>
      <c r="G2004" s="216" t="s">
        <v>25759</v>
      </c>
      <c r="H2004" s="231"/>
      <c r="I2004" s="217" t="s">
        <v>25759</v>
      </c>
      <c r="J2004" s="216"/>
      <c r="K2004" s="217" t="s">
        <v>25759</v>
      </c>
      <c r="L2004" s="216">
        <v>1</v>
      </c>
      <c r="M2004" s="217" t="s">
        <v>44</v>
      </c>
      <c r="N2004" s="443">
        <f t="shared" si="415"/>
        <v>1</v>
      </c>
      <c r="O2004" s="302"/>
      <c r="P2004" s="408"/>
      <c r="Q2004" s="409"/>
      <c r="R2004" s="89"/>
      <c r="S2004" s="302"/>
      <c r="T2004" s="302"/>
      <c r="U2004" s="302"/>
      <c r="V2004" s="302"/>
      <c r="W2004" s="302"/>
      <c r="X2004" s="302"/>
      <c r="Y2004" s="302"/>
      <c r="Z2004" s="302"/>
      <c r="AA2004" s="302"/>
    </row>
    <row r="2005" spans="1:27" s="299" customFormat="1">
      <c r="A2005" s="460"/>
      <c r="B2005" s="169"/>
      <c r="C2005" s="19"/>
      <c r="D2005" s="218" t="str">
        <f>"Total item "&amp;A1997</f>
        <v>Total item 12.1</v>
      </c>
      <c r="E2005" s="13"/>
      <c r="F2005" s="124"/>
      <c r="G2005" s="216"/>
      <c r="H2005" s="231"/>
      <c r="I2005" s="213"/>
      <c r="J2005" s="231"/>
      <c r="K2005" s="213"/>
      <c r="L2005" s="212" t="s">
        <v>23</v>
      </c>
      <c r="M2005" s="213" t="s">
        <v>44</v>
      </c>
      <c r="N2005" s="444">
        <f>+SUM(N1998:N2004)</f>
        <v>7</v>
      </c>
      <c r="O2005" s="302"/>
      <c r="P2005" s="408"/>
      <c r="Q2005" s="409"/>
      <c r="R2005" s="89"/>
      <c r="S2005" s="302"/>
      <c r="T2005" s="302"/>
      <c r="U2005" s="302"/>
      <c r="V2005" s="302"/>
      <c r="W2005" s="302"/>
      <c r="X2005" s="302"/>
      <c r="Y2005" s="302"/>
      <c r="Z2005" s="302"/>
      <c r="AA2005" s="302"/>
    </row>
    <row r="2006" spans="1:27" s="299" customFormat="1" ht="45">
      <c r="A2006" s="460" t="s">
        <v>26098</v>
      </c>
      <c r="B2006" s="169" t="s">
        <v>26099</v>
      </c>
      <c r="C2006" s="170" t="s">
        <v>26100</v>
      </c>
      <c r="D2006" s="35" t="s">
        <v>26101</v>
      </c>
      <c r="E2006" s="13" t="s">
        <v>217</v>
      </c>
      <c r="F2006" s="28"/>
      <c r="G2006" s="33"/>
      <c r="H2006" s="28"/>
      <c r="I2006" s="28"/>
      <c r="J2006" s="28"/>
      <c r="K2006" s="28"/>
      <c r="L2006" s="28"/>
      <c r="M2006" s="28"/>
      <c r="N2006" s="447"/>
      <c r="O2006" s="303">
        <f>+N2014</f>
        <v>18.899999999999999</v>
      </c>
      <c r="P2006" s="328">
        <v>228.48</v>
      </c>
      <c r="Q2006" s="329">
        <v>228.48</v>
      </c>
      <c r="R2006" s="89"/>
      <c r="S2006" s="410">
        <f>TRUNC(P2006*$S$10,2)</f>
        <v>293.55</v>
      </c>
      <c r="T2006" s="410">
        <f>TRUNC(Q2006*$T$10,2)</f>
        <v>279.54000000000002</v>
      </c>
      <c r="U2006" s="302"/>
      <c r="V2006" s="410">
        <f>TRUNC(O2006*S2006,2)</f>
        <v>5548.09</v>
      </c>
      <c r="W2006" s="410">
        <f>TRUNC(O2006*T2006,2)</f>
        <v>5283.3</v>
      </c>
      <c r="X2006" s="302"/>
      <c r="Y2006" s="302"/>
      <c r="Z2006" s="302"/>
      <c r="AA2006" s="302"/>
    </row>
    <row r="2007" spans="1:27" s="299" customFormat="1">
      <c r="A2007" s="460"/>
      <c r="B2007" s="169"/>
      <c r="C2007" s="19"/>
      <c r="D2007" s="292" t="s">
        <v>25842</v>
      </c>
      <c r="E2007" s="13"/>
      <c r="F2007" s="33">
        <v>1.2</v>
      </c>
      <c r="G2007" s="216" t="s">
        <v>25759</v>
      </c>
      <c r="H2007" s="231"/>
      <c r="I2007" s="217" t="s">
        <v>25759</v>
      </c>
      <c r="J2007" s="216"/>
      <c r="K2007" s="217" t="s">
        <v>25759</v>
      </c>
      <c r="L2007" s="216"/>
      <c r="M2007" s="217" t="s">
        <v>44</v>
      </c>
      <c r="N2007" s="443">
        <f t="shared" ref="N2007" si="416">TRUNC((PRODUCT(F2007:L2007)),2)</f>
        <v>1.2</v>
      </c>
      <c r="O2007" s="302"/>
      <c r="P2007" s="408"/>
      <c r="Q2007" s="409"/>
      <c r="R2007" s="89"/>
      <c r="S2007" s="302"/>
      <c r="T2007" s="302"/>
      <c r="U2007" s="302"/>
      <c r="V2007" s="302"/>
      <c r="W2007" s="302"/>
      <c r="X2007" s="302"/>
      <c r="Y2007" s="302"/>
      <c r="Z2007" s="302"/>
      <c r="AA2007" s="302"/>
    </row>
    <row r="2008" spans="1:27" s="299" customFormat="1">
      <c r="A2008" s="460"/>
      <c r="B2008" s="169"/>
      <c r="C2008" s="19"/>
      <c r="D2008" s="292" t="s">
        <v>25769</v>
      </c>
      <c r="E2008" s="13"/>
      <c r="F2008" s="33">
        <f>1+2+1.2</f>
        <v>4.2</v>
      </c>
      <c r="G2008" s="216" t="s">
        <v>25759</v>
      </c>
      <c r="H2008" s="231"/>
      <c r="I2008" s="217" t="s">
        <v>25759</v>
      </c>
      <c r="J2008" s="216"/>
      <c r="K2008" s="217" t="s">
        <v>25759</v>
      </c>
      <c r="L2008" s="216"/>
      <c r="M2008" s="217" t="s">
        <v>44</v>
      </c>
      <c r="N2008" s="443">
        <f t="shared" ref="N2008:N2013" si="417">TRUNC((PRODUCT(F2008:L2008)),2)</f>
        <v>4.2</v>
      </c>
      <c r="O2008" s="302"/>
      <c r="P2008" s="408"/>
      <c r="Q2008" s="409"/>
      <c r="R2008" s="89"/>
      <c r="S2008" s="302"/>
      <c r="T2008" s="302"/>
      <c r="U2008" s="302"/>
      <c r="V2008" s="302"/>
      <c r="W2008" s="302"/>
      <c r="X2008" s="302"/>
      <c r="Y2008" s="302"/>
      <c r="Z2008" s="302"/>
      <c r="AA2008" s="302"/>
    </row>
    <row r="2009" spans="1:27" s="299" customFormat="1">
      <c r="A2009" s="460"/>
      <c r="B2009" s="169"/>
      <c r="C2009" s="19"/>
      <c r="D2009" s="292" t="s">
        <v>25858</v>
      </c>
      <c r="E2009" s="13"/>
      <c r="F2009" s="33">
        <v>1.2</v>
      </c>
      <c r="G2009" s="216" t="s">
        <v>25759</v>
      </c>
      <c r="H2009" s="231"/>
      <c r="I2009" s="217" t="s">
        <v>25759</v>
      </c>
      <c r="J2009" s="216"/>
      <c r="K2009" s="217" t="s">
        <v>25759</v>
      </c>
      <c r="L2009" s="216"/>
      <c r="M2009" s="217" t="s">
        <v>44</v>
      </c>
      <c r="N2009" s="443">
        <f t="shared" si="417"/>
        <v>1.2</v>
      </c>
      <c r="O2009" s="302"/>
      <c r="P2009" s="408"/>
      <c r="Q2009" s="409"/>
      <c r="R2009" s="89"/>
      <c r="S2009" s="302"/>
      <c r="T2009" s="302"/>
      <c r="U2009" s="302"/>
      <c r="V2009" s="302"/>
      <c r="W2009" s="302"/>
      <c r="X2009" s="302"/>
      <c r="Y2009" s="302"/>
      <c r="Z2009" s="302"/>
      <c r="AA2009" s="302"/>
    </row>
    <row r="2010" spans="1:27" s="299" customFormat="1">
      <c r="A2010" s="460"/>
      <c r="B2010" s="169"/>
      <c r="C2010" s="19"/>
      <c r="D2010" s="292" t="s">
        <v>25857</v>
      </c>
      <c r="E2010" s="13"/>
      <c r="F2010" s="33">
        <v>1.2</v>
      </c>
      <c r="G2010" s="216" t="s">
        <v>25759</v>
      </c>
      <c r="H2010" s="231"/>
      <c r="I2010" s="217" t="s">
        <v>25759</v>
      </c>
      <c r="J2010" s="216"/>
      <c r="K2010" s="217" t="s">
        <v>25759</v>
      </c>
      <c r="L2010" s="216"/>
      <c r="M2010" s="217" t="s">
        <v>44</v>
      </c>
      <c r="N2010" s="443">
        <f t="shared" si="417"/>
        <v>1.2</v>
      </c>
      <c r="O2010" s="302"/>
      <c r="P2010" s="408"/>
      <c r="Q2010" s="409"/>
      <c r="R2010" s="89"/>
      <c r="S2010" s="302"/>
      <c r="T2010" s="302"/>
      <c r="U2010" s="302"/>
      <c r="V2010" s="302"/>
      <c r="W2010" s="302"/>
      <c r="X2010" s="302"/>
      <c r="Y2010" s="302"/>
      <c r="Z2010" s="302"/>
      <c r="AA2010" s="302"/>
    </row>
    <row r="2011" spans="1:27" s="299" customFormat="1">
      <c r="A2011" s="460"/>
      <c r="B2011" s="169"/>
      <c r="C2011" s="19"/>
      <c r="D2011" s="292" t="s">
        <v>25859</v>
      </c>
      <c r="E2011" s="13"/>
      <c r="F2011" s="33">
        <v>1.2</v>
      </c>
      <c r="G2011" s="216" t="s">
        <v>25759</v>
      </c>
      <c r="H2011" s="231"/>
      <c r="I2011" s="217" t="s">
        <v>25759</v>
      </c>
      <c r="J2011" s="216"/>
      <c r="K2011" s="217" t="s">
        <v>25759</v>
      </c>
      <c r="L2011" s="216"/>
      <c r="M2011" s="217" t="s">
        <v>44</v>
      </c>
      <c r="N2011" s="443">
        <f t="shared" si="417"/>
        <v>1.2</v>
      </c>
      <c r="O2011" s="302"/>
      <c r="P2011" s="408"/>
      <c r="Q2011" s="409"/>
      <c r="R2011" s="89"/>
      <c r="S2011" s="302"/>
      <c r="T2011" s="302"/>
      <c r="U2011" s="302"/>
      <c r="V2011" s="302"/>
      <c r="W2011" s="302"/>
      <c r="X2011" s="302"/>
      <c r="Y2011" s="302"/>
      <c r="Z2011" s="302"/>
      <c r="AA2011" s="302"/>
    </row>
    <row r="2012" spans="1:27" s="299" customFormat="1">
      <c r="A2012" s="460"/>
      <c r="B2012" s="169"/>
      <c r="C2012" s="19"/>
      <c r="D2012" s="292" t="s">
        <v>25860</v>
      </c>
      <c r="E2012" s="13"/>
      <c r="F2012" s="33">
        <v>1.2</v>
      </c>
      <c r="G2012" s="216" t="s">
        <v>25759</v>
      </c>
      <c r="H2012" s="231"/>
      <c r="I2012" s="217" t="s">
        <v>25759</v>
      </c>
      <c r="J2012" s="216"/>
      <c r="K2012" s="217" t="s">
        <v>25759</v>
      </c>
      <c r="L2012" s="216"/>
      <c r="M2012" s="217" t="s">
        <v>44</v>
      </c>
      <c r="N2012" s="443">
        <f t="shared" si="417"/>
        <v>1.2</v>
      </c>
      <c r="O2012" s="302"/>
      <c r="P2012" s="408"/>
      <c r="Q2012" s="409"/>
      <c r="R2012" s="89"/>
      <c r="S2012" s="302"/>
      <c r="T2012" s="302"/>
      <c r="U2012" s="302"/>
      <c r="V2012" s="302"/>
      <c r="W2012" s="302"/>
      <c r="X2012" s="302"/>
      <c r="Y2012" s="302"/>
      <c r="Z2012" s="302"/>
      <c r="AA2012" s="302"/>
    </row>
    <row r="2013" spans="1:27" s="299" customFormat="1">
      <c r="A2013" s="460"/>
      <c r="B2013" s="169"/>
      <c r="C2013" s="19"/>
      <c r="D2013" s="292" t="s">
        <v>25843</v>
      </c>
      <c r="E2013" s="13"/>
      <c r="F2013" s="33">
        <f>1+6.5+1.2</f>
        <v>8.6999999999999993</v>
      </c>
      <c r="G2013" s="216" t="s">
        <v>25759</v>
      </c>
      <c r="H2013" s="231"/>
      <c r="I2013" s="217" t="s">
        <v>25759</v>
      </c>
      <c r="J2013" s="216"/>
      <c r="K2013" s="217" t="s">
        <v>25759</v>
      </c>
      <c r="L2013" s="216"/>
      <c r="M2013" s="217" t="s">
        <v>44</v>
      </c>
      <c r="N2013" s="443">
        <f t="shared" si="417"/>
        <v>8.6999999999999993</v>
      </c>
      <c r="O2013" s="302"/>
      <c r="P2013" s="408"/>
      <c r="Q2013" s="409"/>
      <c r="R2013" s="89"/>
      <c r="S2013" s="302"/>
      <c r="T2013" s="302"/>
      <c r="U2013" s="302"/>
      <c r="V2013" s="302"/>
      <c r="W2013" s="302"/>
      <c r="X2013" s="302"/>
      <c r="Y2013" s="302"/>
      <c r="Z2013" s="302"/>
      <c r="AA2013" s="302"/>
    </row>
    <row r="2014" spans="1:27" s="299" customFormat="1">
      <c r="A2014" s="460"/>
      <c r="B2014" s="169"/>
      <c r="C2014" s="19"/>
      <c r="D2014" s="218" t="str">
        <f>"Total item "&amp;A2006</f>
        <v>Total item 12.2</v>
      </c>
      <c r="E2014" s="13"/>
      <c r="F2014" s="124"/>
      <c r="G2014" s="216"/>
      <c r="H2014" s="231"/>
      <c r="I2014" s="213"/>
      <c r="J2014" s="231"/>
      <c r="K2014" s="213"/>
      <c r="L2014" s="212" t="s">
        <v>23</v>
      </c>
      <c r="M2014" s="213" t="s">
        <v>44</v>
      </c>
      <c r="N2014" s="444">
        <f>+SUM(N2007:N2013)</f>
        <v>18.899999999999999</v>
      </c>
      <c r="O2014" s="302"/>
      <c r="P2014" s="408"/>
      <c r="Q2014" s="409"/>
      <c r="R2014" s="89"/>
      <c r="S2014" s="410"/>
      <c r="T2014" s="302"/>
      <c r="U2014" s="302"/>
      <c r="V2014" s="302"/>
      <c r="W2014" s="302"/>
      <c r="X2014" s="302"/>
      <c r="Y2014" s="302"/>
      <c r="Z2014" s="302"/>
      <c r="AA2014" s="302"/>
    </row>
    <row r="2015" spans="1:27" ht="22.5">
      <c r="A2015" s="460" t="s">
        <v>26102</v>
      </c>
      <c r="B2015" s="169" t="s">
        <v>18406</v>
      </c>
      <c r="C2015" s="340">
        <v>89865</v>
      </c>
      <c r="D2015" s="35" t="s">
        <v>7964</v>
      </c>
      <c r="E2015" s="13" t="str">
        <f>+VLOOKUP(D2015,TABELA!$B$1:$D$8000,2,FALSE)</f>
        <v>M</v>
      </c>
      <c r="F2015" s="28"/>
      <c r="G2015" s="33"/>
      <c r="H2015" s="28"/>
      <c r="I2015" s="28"/>
      <c r="J2015" s="28"/>
      <c r="K2015" s="28"/>
      <c r="L2015" s="28"/>
      <c r="M2015" s="28"/>
      <c r="N2015" s="447"/>
      <c r="O2015" s="303">
        <f>+N2023</f>
        <v>29.5</v>
      </c>
      <c r="P2015" s="328">
        <f>+VLOOKUP(D2015,TABELA!$B$1:$D$8000,3,FALSE)</f>
        <v>15.26</v>
      </c>
      <c r="Q2015" s="329">
        <f>+VLOOKUP(D2015,TABELA!$B$1:$F$8000,5,FALSE)</f>
        <v>16.52</v>
      </c>
      <c r="S2015" s="410">
        <f>TRUNC(P2015*$S$10,2)</f>
        <v>19.600000000000001</v>
      </c>
      <c r="T2015" s="410">
        <f>TRUNC(Q2015*$T$10,2)</f>
        <v>20.21</v>
      </c>
      <c r="V2015" s="410">
        <f>TRUNC(O2015*S2015,2)</f>
        <v>578.20000000000005</v>
      </c>
      <c r="W2015" s="410">
        <f>TRUNC(O2015*T2015,2)</f>
        <v>596.19000000000005</v>
      </c>
    </row>
    <row r="2016" spans="1:27">
      <c r="A2016" s="460"/>
      <c r="B2016" s="169"/>
      <c r="C2016" s="19"/>
      <c r="D2016" s="292" t="s">
        <v>25842</v>
      </c>
      <c r="E2016" s="13"/>
      <c r="F2016" s="33">
        <v>3</v>
      </c>
      <c r="G2016" s="216" t="s">
        <v>25759</v>
      </c>
      <c r="H2016" s="231"/>
      <c r="I2016" s="217" t="s">
        <v>25759</v>
      </c>
      <c r="J2016" s="216"/>
      <c r="K2016" s="217" t="s">
        <v>25759</v>
      </c>
      <c r="L2016" s="216"/>
      <c r="M2016" s="217" t="s">
        <v>44</v>
      </c>
      <c r="N2016" s="443">
        <f t="shared" ref="N2016:N2017" si="418">TRUNC((PRODUCT(F2016:L2016)),2)</f>
        <v>3</v>
      </c>
    </row>
    <row r="2017" spans="1:27">
      <c r="A2017" s="460"/>
      <c r="B2017" s="169"/>
      <c r="C2017" s="19"/>
      <c r="D2017" s="292" t="s">
        <v>25769</v>
      </c>
      <c r="E2017" s="13"/>
      <c r="F2017" s="28">
        <f>3+2</f>
        <v>5</v>
      </c>
      <c r="G2017" s="216" t="s">
        <v>25759</v>
      </c>
      <c r="H2017" s="231"/>
      <c r="I2017" s="217" t="s">
        <v>25759</v>
      </c>
      <c r="J2017" s="216"/>
      <c r="K2017" s="217" t="s">
        <v>25759</v>
      </c>
      <c r="L2017" s="216"/>
      <c r="M2017" s="217" t="s">
        <v>44</v>
      </c>
      <c r="N2017" s="443">
        <f t="shared" si="418"/>
        <v>5</v>
      </c>
    </row>
    <row r="2018" spans="1:27" s="299" customFormat="1">
      <c r="A2018" s="460"/>
      <c r="B2018" s="169"/>
      <c r="C2018" s="19"/>
      <c r="D2018" s="292" t="s">
        <v>25858</v>
      </c>
      <c r="E2018" s="13"/>
      <c r="F2018" s="28">
        <v>3</v>
      </c>
      <c r="G2018" s="216" t="s">
        <v>25759</v>
      </c>
      <c r="H2018" s="231"/>
      <c r="I2018" s="217" t="s">
        <v>25759</v>
      </c>
      <c r="J2018" s="216"/>
      <c r="K2018" s="217" t="s">
        <v>25759</v>
      </c>
      <c r="L2018" s="216"/>
      <c r="M2018" s="217" t="s">
        <v>44</v>
      </c>
      <c r="N2018" s="443">
        <f t="shared" ref="N2018:N2022" si="419">TRUNC((PRODUCT(F2018:L2018)),2)</f>
        <v>3</v>
      </c>
      <c r="O2018" s="302"/>
      <c r="P2018" s="408"/>
      <c r="Q2018" s="409"/>
      <c r="R2018" s="89"/>
      <c r="S2018" s="302"/>
      <c r="T2018" s="302"/>
      <c r="U2018" s="302"/>
      <c r="V2018" s="302"/>
      <c r="W2018" s="302"/>
      <c r="X2018" s="302"/>
      <c r="Y2018" s="302"/>
      <c r="Z2018" s="302"/>
      <c r="AA2018" s="302"/>
    </row>
    <row r="2019" spans="1:27" s="299" customFormat="1">
      <c r="A2019" s="460"/>
      <c r="B2019" s="169"/>
      <c r="C2019" s="19"/>
      <c r="D2019" s="292" t="s">
        <v>25857</v>
      </c>
      <c r="E2019" s="13"/>
      <c r="F2019" s="28">
        <v>3</v>
      </c>
      <c r="G2019" s="216" t="s">
        <v>25759</v>
      </c>
      <c r="H2019" s="231"/>
      <c r="I2019" s="217" t="s">
        <v>25759</v>
      </c>
      <c r="J2019" s="216"/>
      <c r="K2019" s="217" t="s">
        <v>25759</v>
      </c>
      <c r="L2019" s="216"/>
      <c r="M2019" s="217" t="s">
        <v>44</v>
      </c>
      <c r="N2019" s="443">
        <f t="shared" si="419"/>
        <v>3</v>
      </c>
      <c r="O2019" s="302"/>
      <c r="P2019" s="408"/>
      <c r="Q2019" s="409"/>
      <c r="R2019" s="89"/>
      <c r="S2019" s="302"/>
      <c r="T2019" s="302"/>
      <c r="U2019" s="302"/>
      <c r="V2019" s="302"/>
      <c r="W2019" s="302"/>
      <c r="X2019" s="302"/>
      <c r="Y2019" s="302"/>
      <c r="Z2019" s="302"/>
      <c r="AA2019" s="302"/>
    </row>
    <row r="2020" spans="1:27" s="299" customFormat="1">
      <c r="A2020" s="460"/>
      <c r="B2020" s="169"/>
      <c r="C2020" s="19"/>
      <c r="D2020" s="292" t="s">
        <v>25859</v>
      </c>
      <c r="E2020" s="13"/>
      <c r="F2020" s="28">
        <v>3</v>
      </c>
      <c r="G2020" s="216" t="s">
        <v>25759</v>
      </c>
      <c r="H2020" s="231"/>
      <c r="I2020" s="217" t="s">
        <v>25759</v>
      </c>
      <c r="J2020" s="216"/>
      <c r="K2020" s="217" t="s">
        <v>25759</v>
      </c>
      <c r="L2020" s="216"/>
      <c r="M2020" s="217" t="s">
        <v>44</v>
      </c>
      <c r="N2020" s="443">
        <f t="shared" si="419"/>
        <v>3</v>
      </c>
      <c r="O2020" s="302"/>
      <c r="P2020" s="408"/>
      <c r="Q2020" s="409"/>
      <c r="R2020" s="89"/>
      <c r="S2020" s="302"/>
      <c r="T2020" s="302"/>
      <c r="U2020" s="302"/>
      <c r="V2020" s="302"/>
      <c r="W2020" s="302"/>
      <c r="X2020" s="302"/>
      <c r="Y2020" s="302"/>
      <c r="Z2020" s="302"/>
      <c r="AA2020" s="302"/>
    </row>
    <row r="2021" spans="1:27" s="299" customFormat="1">
      <c r="A2021" s="460"/>
      <c r="B2021" s="169"/>
      <c r="C2021" s="19"/>
      <c r="D2021" s="292" t="s">
        <v>25860</v>
      </c>
      <c r="E2021" s="13"/>
      <c r="F2021" s="28">
        <v>3</v>
      </c>
      <c r="G2021" s="216" t="s">
        <v>25759</v>
      </c>
      <c r="H2021" s="231"/>
      <c r="I2021" s="217" t="s">
        <v>25759</v>
      </c>
      <c r="J2021" s="216"/>
      <c r="K2021" s="217" t="s">
        <v>25759</v>
      </c>
      <c r="L2021" s="216"/>
      <c r="M2021" s="217" t="s">
        <v>44</v>
      </c>
      <c r="N2021" s="443">
        <f t="shared" si="419"/>
        <v>3</v>
      </c>
      <c r="O2021" s="302"/>
      <c r="P2021" s="408"/>
      <c r="Q2021" s="409"/>
      <c r="R2021" s="89"/>
      <c r="S2021" s="302"/>
      <c r="T2021" s="302"/>
      <c r="U2021" s="302"/>
      <c r="V2021" s="302"/>
      <c r="W2021" s="302"/>
      <c r="X2021" s="302"/>
      <c r="Y2021" s="302"/>
      <c r="Z2021" s="302"/>
      <c r="AA2021" s="302"/>
    </row>
    <row r="2022" spans="1:27" s="299" customFormat="1">
      <c r="A2022" s="460"/>
      <c r="B2022" s="169"/>
      <c r="C2022" s="19"/>
      <c r="D2022" s="292" t="s">
        <v>25843</v>
      </c>
      <c r="E2022" s="13"/>
      <c r="F2022" s="28">
        <f>3+6.5</f>
        <v>9.5</v>
      </c>
      <c r="G2022" s="216" t="s">
        <v>25759</v>
      </c>
      <c r="H2022" s="231"/>
      <c r="I2022" s="217" t="s">
        <v>25759</v>
      </c>
      <c r="J2022" s="216"/>
      <c r="K2022" s="217" t="s">
        <v>25759</v>
      </c>
      <c r="L2022" s="216"/>
      <c r="M2022" s="217" t="s">
        <v>44</v>
      </c>
      <c r="N2022" s="443">
        <f t="shared" si="419"/>
        <v>9.5</v>
      </c>
      <c r="O2022" s="302"/>
      <c r="P2022" s="408"/>
      <c r="Q2022" s="409"/>
      <c r="R2022" s="89"/>
      <c r="S2022" s="302"/>
      <c r="T2022" s="302"/>
      <c r="U2022" s="302"/>
      <c r="V2022" s="302"/>
      <c r="W2022" s="302"/>
      <c r="X2022" s="302"/>
      <c r="Y2022" s="302"/>
      <c r="Z2022" s="302"/>
      <c r="AA2022" s="302"/>
    </row>
    <row r="2023" spans="1:27">
      <c r="A2023" s="460"/>
      <c r="B2023" s="169"/>
      <c r="C2023" s="19"/>
      <c r="D2023" s="218" t="str">
        <f>"Total item "&amp;A2015</f>
        <v>Total item 12.3</v>
      </c>
      <c r="E2023" s="13"/>
      <c r="F2023" s="124"/>
      <c r="G2023" s="216"/>
      <c r="H2023" s="231"/>
      <c r="I2023" s="213"/>
      <c r="J2023" s="231"/>
      <c r="K2023" s="213"/>
      <c r="L2023" s="212" t="s">
        <v>23</v>
      </c>
      <c r="M2023" s="213" t="s">
        <v>44</v>
      </c>
      <c r="N2023" s="444">
        <f>+SUM(N2016:N2022)</f>
        <v>29.5</v>
      </c>
    </row>
    <row r="2024" spans="1:27" s="299" customFormat="1" ht="22.5">
      <c r="A2024" s="460" t="s">
        <v>26103</v>
      </c>
      <c r="B2024" s="169" t="s">
        <v>18406</v>
      </c>
      <c r="C2024" s="340">
        <v>89866</v>
      </c>
      <c r="D2024" s="35" t="s">
        <v>9428</v>
      </c>
      <c r="E2024" s="13" t="str">
        <f>+VLOOKUP(D2024,TABELA!$B$1:$D$8000,2,FALSE)</f>
        <v>UN</v>
      </c>
      <c r="F2024" s="28"/>
      <c r="G2024" s="33"/>
      <c r="H2024" s="28"/>
      <c r="I2024" s="28"/>
      <c r="J2024" s="28"/>
      <c r="K2024" s="28"/>
      <c r="L2024" s="28"/>
      <c r="M2024" s="28"/>
      <c r="N2024" s="447"/>
      <c r="O2024" s="303">
        <f>+N2032</f>
        <v>9</v>
      </c>
      <c r="P2024" s="328">
        <f>+VLOOKUP(D2024,TABELA!$B$1:$D$8000,3,FALSE)</f>
        <v>6.28</v>
      </c>
      <c r="Q2024" s="329">
        <f>+VLOOKUP(D2024,TABELA!$B$1:$F$8000,5,FALSE)</f>
        <v>6.82</v>
      </c>
      <c r="R2024" s="89"/>
      <c r="S2024" s="410">
        <f>TRUNC(P2024*$S$10,2)</f>
        <v>8.06</v>
      </c>
      <c r="T2024" s="410">
        <f>TRUNC(Q2024*$T$10,2)</f>
        <v>8.34</v>
      </c>
      <c r="U2024" s="302"/>
      <c r="V2024" s="410">
        <f>TRUNC(O2024*S2024,2)</f>
        <v>72.540000000000006</v>
      </c>
      <c r="W2024" s="410">
        <f>TRUNC(O2024*T2024,2)</f>
        <v>75.06</v>
      </c>
      <c r="X2024" s="302"/>
      <c r="Y2024" s="302"/>
      <c r="Z2024" s="302"/>
      <c r="AA2024" s="302"/>
    </row>
    <row r="2025" spans="1:27" s="299" customFormat="1">
      <c r="A2025" s="460"/>
      <c r="B2025" s="169"/>
      <c r="C2025" s="19"/>
      <c r="D2025" s="292" t="s">
        <v>25842</v>
      </c>
      <c r="E2025" s="13"/>
      <c r="F2025" s="33"/>
      <c r="G2025" s="216" t="s">
        <v>25759</v>
      </c>
      <c r="H2025" s="231"/>
      <c r="I2025" s="217" t="s">
        <v>25759</v>
      </c>
      <c r="J2025" s="216"/>
      <c r="K2025" s="217" t="s">
        <v>25759</v>
      </c>
      <c r="L2025" s="216">
        <v>1</v>
      </c>
      <c r="M2025" s="217" t="s">
        <v>44</v>
      </c>
      <c r="N2025" s="443">
        <f t="shared" ref="N2025" si="420">TRUNC((PRODUCT(F2025:L2025)),2)</f>
        <v>1</v>
      </c>
      <c r="O2025" s="302"/>
      <c r="P2025" s="408"/>
      <c r="Q2025" s="409"/>
      <c r="R2025" s="89"/>
      <c r="S2025" s="302"/>
      <c r="T2025" s="302"/>
      <c r="U2025" s="302"/>
      <c r="V2025" s="302"/>
      <c r="W2025" s="302"/>
      <c r="X2025" s="302"/>
      <c r="Y2025" s="302"/>
      <c r="Z2025" s="302"/>
      <c r="AA2025" s="302"/>
    </row>
    <row r="2026" spans="1:27" s="299" customFormat="1">
      <c r="A2026" s="460"/>
      <c r="B2026" s="169"/>
      <c r="C2026" s="19"/>
      <c r="D2026" s="292" t="s">
        <v>25769</v>
      </c>
      <c r="E2026" s="13"/>
      <c r="F2026" s="33"/>
      <c r="G2026" s="216" t="s">
        <v>25759</v>
      </c>
      <c r="H2026" s="231"/>
      <c r="I2026" s="217" t="s">
        <v>25759</v>
      </c>
      <c r="J2026" s="216"/>
      <c r="K2026" s="217" t="s">
        <v>25759</v>
      </c>
      <c r="L2026" s="216">
        <v>2</v>
      </c>
      <c r="M2026" s="217" t="s">
        <v>44</v>
      </c>
      <c r="N2026" s="443">
        <f t="shared" ref="N2026:N2031" si="421">TRUNC((PRODUCT(F2026:L2026)),2)</f>
        <v>2</v>
      </c>
      <c r="O2026" s="302"/>
      <c r="P2026" s="408"/>
      <c r="Q2026" s="409"/>
      <c r="R2026" s="89"/>
      <c r="S2026" s="302"/>
      <c r="T2026" s="302"/>
      <c r="U2026" s="302"/>
      <c r="V2026" s="302"/>
      <c r="W2026" s="302"/>
      <c r="X2026" s="302"/>
      <c r="Y2026" s="302"/>
      <c r="Z2026" s="302"/>
      <c r="AA2026" s="302"/>
    </row>
    <row r="2027" spans="1:27" s="299" customFormat="1">
      <c r="A2027" s="460"/>
      <c r="B2027" s="169"/>
      <c r="C2027" s="19"/>
      <c r="D2027" s="292" t="s">
        <v>25858</v>
      </c>
      <c r="E2027" s="13"/>
      <c r="F2027" s="33"/>
      <c r="G2027" s="216" t="s">
        <v>25759</v>
      </c>
      <c r="H2027" s="231"/>
      <c r="I2027" s="217" t="s">
        <v>25759</v>
      </c>
      <c r="J2027" s="216"/>
      <c r="K2027" s="217" t="s">
        <v>25759</v>
      </c>
      <c r="L2027" s="216">
        <v>1</v>
      </c>
      <c r="M2027" s="217" t="s">
        <v>44</v>
      </c>
      <c r="N2027" s="443">
        <f t="shared" si="421"/>
        <v>1</v>
      </c>
      <c r="O2027" s="302"/>
      <c r="P2027" s="408"/>
      <c r="Q2027" s="409"/>
      <c r="R2027" s="89"/>
      <c r="S2027" s="302"/>
      <c r="T2027" s="302"/>
      <c r="U2027" s="302"/>
      <c r="V2027" s="302"/>
      <c r="W2027" s="302"/>
      <c r="X2027" s="302"/>
      <c r="Y2027" s="302"/>
      <c r="Z2027" s="302"/>
      <c r="AA2027" s="302"/>
    </row>
    <row r="2028" spans="1:27" s="299" customFormat="1">
      <c r="A2028" s="460"/>
      <c r="B2028" s="169"/>
      <c r="C2028" s="19"/>
      <c r="D2028" s="292" t="s">
        <v>25857</v>
      </c>
      <c r="E2028" s="13"/>
      <c r="F2028" s="33"/>
      <c r="G2028" s="216" t="s">
        <v>25759</v>
      </c>
      <c r="H2028" s="231"/>
      <c r="I2028" s="217" t="s">
        <v>25759</v>
      </c>
      <c r="J2028" s="216"/>
      <c r="K2028" s="217" t="s">
        <v>25759</v>
      </c>
      <c r="L2028" s="216">
        <v>1</v>
      </c>
      <c r="M2028" s="217" t="s">
        <v>44</v>
      </c>
      <c r="N2028" s="443">
        <f t="shared" si="421"/>
        <v>1</v>
      </c>
      <c r="O2028" s="302"/>
      <c r="P2028" s="408"/>
      <c r="Q2028" s="409"/>
      <c r="R2028" s="89"/>
      <c r="S2028" s="302"/>
      <c r="T2028" s="302"/>
      <c r="U2028" s="302"/>
      <c r="V2028" s="302"/>
      <c r="W2028" s="302"/>
      <c r="X2028" s="302"/>
      <c r="Y2028" s="302"/>
      <c r="Z2028" s="302"/>
      <c r="AA2028" s="302"/>
    </row>
    <row r="2029" spans="1:27" s="299" customFormat="1">
      <c r="A2029" s="460"/>
      <c r="B2029" s="169"/>
      <c r="C2029" s="19"/>
      <c r="D2029" s="292" t="s">
        <v>25859</v>
      </c>
      <c r="E2029" s="13"/>
      <c r="F2029" s="33"/>
      <c r="G2029" s="216" t="s">
        <v>25759</v>
      </c>
      <c r="H2029" s="231"/>
      <c r="I2029" s="217" t="s">
        <v>25759</v>
      </c>
      <c r="J2029" s="216"/>
      <c r="K2029" s="217" t="s">
        <v>25759</v>
      </c>
      <c r="L2029" s="216">
        <v>1</v>
      </c>
      <c r="M2029" s="217" t="s">
        <v>44</v>
      </c>
      <c r="N2029" s="443">
        <f t="shared" si="421"/>
        <v>1</v>
      </c>
      <c r="O2029" s="302"/>
      <c r="P2029" s="408"/>
      <c r="Q2029" s="409"/>
      <c r="R2029" s="89"/>
      <c r="S2029" s="302"/>
      <c r="T2029" s="302"/>
      <c r="U2029" s="302"/>
      <c r="V2029" s="302"/>
      <c r="W2029" s="302"/>
      <c r="X2029" s="302"/>
      <c r="Y2029" s="302"/>
      <c r="Z2029" s="302"/>
      <c r="AA2029" s="302"/>
    </row>
    <row r="2030" spans="1:27" s="299" customFormat="1">
      <c r="A2030" s="460"/>
      <c r="B2030" s="169"/>
      <c r="C2030" s="19"/>
      <c r="D2030" s="292" t="s">
        <v>25860</v>
      </c>
      <c r="E2030" s="13"/>
      <c r="F2030" s="33"/>
      <c r="G2030" s="216" t="s">
        <v>25759</v>
      </c>
      <c r="H2030" s="231"/>
      <c r="I2030" s="217" t="s">
        <v>25759</v>
      </c>
      <c r="J2030" s="216"/>
      <c r="K2030" s="217" t="s">
        <v>25759</v>
      </c>
      <c r="L2030" s="216">
        <v>1</v>
      </c>
      <c r="M2030" s="217" t="s">
        <v>44</v>
      </c>
      <c r="N2030" s="443">
        <f t="shared" si="421"/>
        <v>1</v>
      </c>
      <c r="O2030" s="302"/>
      <c r="P2030" s="408"/>
      <c r="Q2030" s="409"/>
      <c r="R2030" s="89"/>
      <c r="S2030" s="302"/>
      <c r="T2030" s="302"/>
      <c r="U2030" s="302"/>
      <c r="V2030" s="302"/>
      <c r="W2030" s="302"/>
      <c r="X2030" s="302"/>
      <c r="Y2030" s="302"/>
      <c r="Z2030" s="302"/>
      <c r="AA2030" s="302"/>
    </row>
    <row r="2031" spans="1:27" s="299" customFormat="1">
      <c r="A2031" s="460"/>
      <c r="B2031" s="169"/>
      <c r="C2031" s="19"/>
      <c r="D2031" s="292" t="s">
        <v>25843</v>
      </c>
      <c r="E2031" s="13"/>
      <c r="F2031" s="33"/>
      <c r="G2031" s="216" t="s">
        <v>25759</v>
      </c>
      <c r="H2031" s="231"/>
      <c r="I2031" s="217" t="s">
        <v>25759</v>
      </c>
      <c r="J2031" s="216"/>
      <c r="K2031" s="217" t="s">
        <v>25759</v>
      </c>
      <c r="L2031" s="216">
        <v>2</v>
      </c>
      <c r="M2031" s="217" t="s">
        <v>44</v>
      </c>
      <c r="N2031" s="443">
        <f t="shared" si="421"/>
        <v>2</v>
      </c>
      <c r="O2031" s="302"/>
      <c r="P2031" s="408"/>
      <c r="Q2031" s="409"/>
      <c r="R2031" s="89"/>
      <c r="S2031" s="302"/>
      <c r="T2031" s="302"/>
      <c r="U2031" s="302"/>
      <c r="V2031" s="302"/>
      <c r="W2031" s="302"/>
      <c r="X2031" s="302"/>
      <c r="Y2031" s="302"/>
      <c r="Z2031" s="302"/>
      <c r="AA2031" s="302"/>
    </row>
    <row r="2032" spans="1:27" s="299" customFormat="1">
      <c r="A2032" s="460"/>
      <c r="B2032" s="169"/>
      <c r="C2032" s="19"/>
      <c r="D2032" s="218" t="str">
        <f>"Total item "&amp;A2024</f>
        <v>Total item 12.4</v>
      </c>
      <c r="E2032" s="13"/>
      <c r="F2032" s="124"/>
      <c r="G2032" s="216"/>
      <c r="H2032" s="231"/>
      <c r="I2032" s="213"/>
      <c r="J2032" s="231"/>
      <c r="K2032" s="213"/>
      <c r="L2032" s="212" t="s">
        <v>23</v>
      </c>
      <c r="M2032" s="213" t="s">
        <v>44</v>
      </c>
      <c r="N2032" s="444">
        <f>+SUM(N2025:N2031)</f>
        <v>9</v>
      </c>
      <c r="O2032" s="302"/>
      <c r="P2032" s="408"/>
      <c r="Q2032" s="409"/>
      <c r="R2032" s="89"/>
      <c r="S2032" s="302"/>
      <c r="T2032" s="302"/>
      <c r="U2032" s="302"/>
      <c r="V2032" s="302"/>
      <c r="W2032" s="302"/>
      <c r="X2032" s="302"/>
      <c r="Y2032" s="302"/>
      <c r="Z2032" s="302"/>
      <c r="AA2032" s="302"/>
    </row>
    <row r="2033" spans="1:27" s="299" customFormat="1" ht="22.5">
      <c r="A2033" s="460" t="s">
        <v>26104</v>
      </c>
      <c r="B2033" s="169" t="s">
        <v>18406</v>
      </c>
      <c r="C2033" s="340">
        <v>89867</v>
      </c>
      <c r="D2033" s="35" t="s">
        <v>9429</v>
      </c>
      <c r="E2033" s="13" t="str">
        <f>+VLOOKUP(D2033,TABELA!$B$1:$D$8000,2,FALSE)</f>
        <v>UN</v>
      </c>
      <c r="F2033" s="28"/>
      <c r="G2033" s="33"/>
      <c r="H2033" s="28"/>
      <c r="I2033" s="28"/>
      <c r="J2033" s="28"/>
      <c r="K2033" s="28"/>
      <c r="L2033" s="28"/>
      <c r="M2033" s="28"/>
      <c r="N2033" s="447"/>
      <c r="O2033" s="303">
        <f>+N2041</f>
        <v>9</v>
      </c>
      <c r="P2033" s="328">
        <f>+VLOOKUP(D2033,TABELA!$B$1:$D$8000,3,FALSE)</f>
        <v>7.1</v>
      </c>
      <c r="Q2033" s="329">
        <f>+VLOOKUP(D2033,TABELA!$B$1:$F$8000,5,FALSE)</f>
        <v>7.64</v>
      </c>
      <c r="R2033" s="89"/>
      <c r="S2033" s="410">
        <f>TRUNC(P2033*$S$10,2)</f>
        <v>9.1199999999999992</v>
      </c>
      <c r="T2033" s="410">
        <f>TRUNC(Q2033*$T$10,2)</f>
        <v>9.34</v>
      </c>
      <c r="U2033" s="302"/>
      <c r="V2033" s="410">
        <f>TRUNC(O2033*S2033,2)</f>
        <v>82.08</v>
      </c>
      <c r="W2033" s="410">
        <f>TRUNC(O2033*T2033,2)</f>
        <v>84.06</v>
      </c>
      <c r="X2033" s="302"/>
      <c r="Y2033" s="302"/>
      <c r="Z2033" s="302"/>
      <c r="AA2033" s="302"/>
    </row>
    <row r="2034" spans="1:27" s="299" customFormat="1">
      <c r="A2034" s="460"/>
      <c r="B2034" s="169"/>
      <c r="C2034" s="19"/>
      <c r="D2034" s="292" t="s">
        <v>25842</v>
      </c>
      <c r="E2034" s="13"/>
      <c r="F2034" s="33"/>
      <c r="G2034" s="216" t="s">
        <v>25759</v>
      </c>
      <c r="H2034" s="231"/>
      <c r="I2034" s="217" t="s">
        <v>25759</v>
      </c>
      <c r="J2034" s="216"/>
      <c r="K2034" s="217" t="s">
        <v>25759</v>
      </c>
      <c r="L2034" s="216">
        <v>1</v>
      </c>
      <c r="M2034" s="217" t="s">
        <v>44</v>
      </c>
      <c r="N2034" s="443">
        <f t="shared" ref="N2034:N2035" si="422">TRUNC((PRODUCT(F2034:L2034)),2)</f>
        <v>1</v>
      </c>
      <c r="O2034" s="302"/>
      <c r="P2034" s="408"/>
      <c r="Q2034" s="409"/>
      <c r="R2034" s="89"/>
      <c r="S2034" s="302"/>
      <c r="T2034" s="302"/>
      <c r="U2034" s="302"/>
      <c r="V2034" s="302"/>
      <c r="W2034" s="302"/>
      <c r="X2034" s="302"/>
      <c r="Y2034" s="302"/>
      <c r="Z2034" s="302"/>
      <c r="AA2034" s="302"/>
    </row>
    <row r="2035" spans="1:27" s="299" customFormat="1">
      <c r="A2035" s="460"/>
      <c r="B2035" s="169"/>
      <c r="C2035" s="19"/>
      <c r="D2035" s="292" t="s">
        <v>25769</v>
      </c>
      <c r="E2035" s="13"/>
      <c r="F2035" s="28"/>
      <c r="G2035" s="216" t="s">
        <v>25759</v>
      </c>
      <c r="H2035" s="231"/>
      <c r="I2035" s="217" t="s">
        <v>25759</v>
      </c>
      <c r="J2035" s="216"/>
      <c r="K2035" s="217" t="s">
        <v>25759</v>
      </c>
      <c r="L2035" s="216">
        <v>2</v>
      </c>
      <c r="M2035" s="217" t="s">
        <v>44</v>
      </c>
      <c r="N2035" s="443">
        <f t="shared" si="422"/>
        <v>2</v>
      </c>
      <c r="O2035" s="302"/>
      <c r="P2035" s="408"/>
      <c r="Q2035" s="409"/>
      <c r="R2035" s="89"/>
      <c r="S2035" s="302"/>
      <c r="T2035" s="302"/>
      <c r="U2035" s="302"/>
      <c r="V2035" s="302"/>
      <c r="W2035" s="302"/>
      <c r="X2035" s="302"/>
      <c r="Y2035" s="302"/>
      <c r="Z2035" s="302"/>
      <c r="AA2035" s="302"/>
    </row>
    <row r="2036" spans="1:27" s="299" customFormat="1">
      <c r="A2036" s="460"/>
      <c r="B2036" s="169"/>
      <c r="C2036" s="19"/>
      <c r="D2036" s="292" t="s">
        <v>25858</v>
      </c>
      <c r="E2036" s="13"/>
      <c r="F2036" s="28"/>
      <c r="G2036" s="216" t="s">
        <v>25759</v>
      </c>
      <c r="H2036" s="231"/>
      <c r="I2036" s="217" t="s">
        <v>25759</v>
      </c>
      <c r="J2036" s="216"/>
      <c r="K2036" s="217" t="s">
        <v>25759</v>
      </c>
      <c r="L2036" s="216">
        <v>1</v>
      </c>
      <c r="M2036" s="217" t="s">
        <v>44</v>
      </c>
      <c r="N2036" s="443">
        <f t="shared" ref="N2036:N2040" si="423">TRUNC((PRODUCT(F2036:L2036)),2)</f>
        <v>1</v>
      </c>
      <c r="O2036" s="302"/>
      <c r="P2036" s="408"/>
      <c r="Q2036" s="409"/>
      <c r="R2036" s="89"/>
      <c r="S2036" s="302"/>
      <c r="T2036" s="302"/>
      <c r="U2036" s="302"/>
      <c r="V2036" s="302"/>
      <c r="W2036" s="302"/>
      <c r="X2036" s="302"/>
      <c r="Y2036" s="302"/>
      <c r="Z2036" s="302"/>
      <c r="AA2036" s="302"/>
    </row>
    <row r="2037" spans="1:27" s="299" customFormat="1">
      <c r="A2037" s="460"/>
      <c r="B2037" s="169"/>
      <c r="C2037" s="19"/>
      <c r="D2037" s="292" t="s">
        <v>25857</v>
      </c>
      <c r="E2037" s="13"/>
      <c r="F2037" s="28"/>
      <c r="G2037" s="216" t="s">
        <v>25759</v>
      </c>
      <c r="H2037" s="231"/>
      <c r="I2037" s="217" t="s">
        <v>25759</v>
      </c>
      <c r="J2037" s="216"/>
      <c r="K2037" s="217" t="s">
        <v>25759</v>
      </c>
      <c r="L2037" s="216">
        <v>1</v>
      </c>
      <c r="M2037" s="217" t="s">
        <v>44</v>
      </c>
      <c r="N2037" s="443">
        <f t="shared" si="423"/>
        <v>1</v>
      </c>
      <c r="O2037" s="302"/>
      <c r="P2037" s="408"/>
      <c r="Q2037" s="409"/>
      <c r="R2037" s="89"/>
      <c r="S2037" s="302"/>
      <c r="T2037" s="302"/>
      <c r="U2037" s="302"/>
      <c r="V2037" s="302"/>
      <c r="W2037" s="302"/>
      <c r="X2037" s="302"/>
      <c r="Y2037" s="302"/>
      <c r="Z2037" s="302"/>
      <c r="AA2037" s="302"/>
    </row>
    <row r="2038" spans="1:27" s="299" customFormat="1">
      <c r="A2038" s="460"/>
      <c r="B2038" s="169"/>
      <c r="C2038" s="19"/>
      <c r="D2038" s="292" t="s">
        <v>25859</v>
      </c>
      <c r="E2038" s="13"/>
      <c r="F2038" s="28"/>
      <c r="G2038" s="216" t="s">
        <v>25759</v>
      </c>
      <c r="H2038" s="231"/>
      <c r="I2038" s="217" t="s">
        <v>25759</v>
      </c>
      <c r="J2038" s="216"/>
      <c r="K2038" s="217" t="s">
        <v>25759</v>
      </c>
      <c r="L2038" s="216">
        <v>1</v>
      </c>
      <c r="M2038" s="217" t="s">
        <v>44</v>
      </c>
      <c r="N2038" s="443">
        <f t="shared" si="423"/>
        <v>1</v>
      </c>
      <c r="O2038" s="302"/>
      <c r="P2038" s="408"/>
      <c r="Q2038" s="409"/>
      <c r="R2038" s="89"/>
      <c r="S2038" s="302"/>
      <c r="T2038" s="302"/>
      <c r="U2038" s="302"/>
      <c r="V2038" s="302"/>
      <c r="W2038" s="302"/>
      <c r="X2038" s="302"/>
      <c r="Y2038" s="302"/>
      <c r="Z2038" s="302"/>
      <c r="AA2038" s="302"/>
    </row>
    <row r="2039" spans="1:27" s="299" customFormat="1">
      <c r="A2039" s="460"/>
      <c r="B2039" s="169"/>
      <c r="C2039" s="19"/>
      <c r="D2039" s="292" t="s">
        <v>25860</v>
      </c>
      <c r="E2039" s="13"/>
      <c r="F2039" s="28"/>
      <c r="G2039" s="216" t="s">
        <v>25759</v>
      </c>
      <c r="H2039" s="231"/>
      <c r="I2039" s="217" t="s">
        <v>25759</v>
      </c>
      <c r="J2039" s="216"/>
      <c r="K2039" s="217" t="s">
        <v>25759</v>
      </c>
      <c r="L2039" s="216">
        <v>1</v>
      </c>
      <c r="M2039" s="217" t="s">
        <v>44</v>
      </c>
      <c r="N2039" s="443">
        <f t="shared" si="423"/>
        <v>1</v>
      </c>
      <c r="O2039" s="302"/>
      <c r="P2039" s="408"/>
      <c r="Q2039" s="409"/>
      <c r="R2039" s="89"/>
      <c r="S2039" s="302"/>
      <c r="T2039" s="302"/>
      <c r="U2039" s="302"/>
      <c r="V2039" s="302"/>
      <c r="W2039" s="302"/>
      <c r="X2039" s="302"/>
      <c r="Y2039" s="302"/>
      <c r="Z2039" s="302"/>
      <c r="AA2039" s="302"/>
    </row>
    <row r="2040" spans="1:27" s="299" customFormat="1">
      <c r="A2040" s="460"/>
      <c r="B2040" s="169"/>
      <c r="C2040" s="19"/>
      <c r="D2040" s="292" t="s">
        <v>25843</v>
      </c>
      <c r="E2040" s="13"/>
      <c r="F2040" s="28"/>
      <c r="G2040" s="216" t="s">
        <v>25759</v>
      </c>
      <c r="H2040" s="231"/>
      <c r="I2040" s="217" t="s">
        <v>25759</v>
      </c>
      <c r="J2040" s="216"/>
      <c r="K2040" s="217" t="s">
        <v>25759</v>
      </c>
      <c r="L2040" s="216">
        <v>2</v>
      </c>
      <c r="M2040" s="217" t="s">
        <v>44</v>
      </c>
      <c r="N2040" s="443">
        <f t="shared" si="423"/>
        <v>2</v>
      </c>
      <c r="O2040" s="302"/>
      <c r="P2040" s="408"/>
      <c r="Q2040" s="409"/>
      <c r="R2040" s="89"/>
      <c r="S2040" s="302"/>
      <c r="T2040" s="302"/>
      <c r="U2040" s="302"/>
      <c r="V2040" s="302"/>
      <c r="W2040" s="302"/>
      <c r="X2040" s="302"/>
      <c r="Y2040" s="302"/>
      <c r="Z2040" s="302"/>
      <c r="AA2040" s="302"/>
    </row>
    <row r="2041" spans="1:27" s="299" customFormat="1">
      <c r="A2041" s="460"/>
      <c r="B2041" s="169"/>
      <c r="C2041" s="19"/>
      <c r="D2041" s="218" t="str">
        <f>"Total item "&amp;A2033</f>
        <v>Total item 12.5</v>
      </c>
      <c r="E2041" s="13"/>
      <c r="F2041" s="124"/>
      <c r="G2041" s="216"/>
      <c r="H2041" s="231"/>
      <c r="I2041" s="213"/>
      <c r="J2041" s="231"/>
      <c r="K2041" s="213"/>
      <c r="L2041" s="212" t="s">
        <v>23</v>
      </c>
      <c r="M2041" s="213" t="s">
        <v>44</v>
      </c>
      <c r="N2041" s="444">
        <f>+SUM(N2034:N2040)</f>
        <v>9</v>
      </c>
      <c r="O2041" s="302"/>
      <c r="P2041" s="408"/>
      <c r="Q2041" s="409"/>
      <c r="R2041" s="89"/>
      <c r="S2041" s="302"/>
      <c r="T2041" s="302"/>
      <c r="U2041" s="302"/>
      <c r="V2041" s="302"/>
      <c r="W2041" s="302"/>
      <c r="X2041" s="302"/>
      <c r="Y2041" s="302"/>
      <c r="Z2041" s="302"/>
      <c r="AA2041" s="302"/>
    </row>
    <row r="2042" spans="1:27" ht="15.75" thickBot="1">
      <c r="A2042" s="467"/>
      <c r="B2042" s="468"/>
      <c r="C2042" s="469"/>
      <c r="D2042" s="470"/>
      <c r="E2042" s="471"/>
      <c r="F2042" s="472"/>
      <c r="G2042" s="473"/>
      <c r="H2042" s="474"/>
      <c r="I2042" s="475"/>
      <c r="J2042" s="474"/>
      <c r="K2042" s="475"/>
      <c r="L2042" s="473"/>
      <c r="M2042" s="475"/>
      <c r="N2042" s="476"/>
    </row>
  </sheetData>
  <mergeCells count="16">
    <mergeCell ref="S11:S12"/>
    <mergeCell ref="T11:T12"/>
    <mergeCell ref="V11:V12"/>
    <mergeCell ref="W11:W12"/>
    <mergeCell ref="A1:N3"/>
    <mergeCell ref="A5:C5"/>
    <mergeCell ref="E5:L5"/>
    <mergeCell ref="M5:N5"/>
    <mergeCell ref="A4:C4"/>
    <mergeCell ref="E4:L4"/>
    <mergeCell ref="M4:N4"/>
    <mergeCell ref="A6:N6"/>
    <mergeCell ref="A7:C7"/>
    <mergeCell ref="E7:N7"/>
    <mergeCell ref="A8:C8"/>
    <mergeCell ref="E8:N8"/>
  </mergeCells>
  <dataValidations count="1">
    <dataValidation type="list" allowBlank="1" showInputMessage="1" showErrorMessage="1" sqref="E8:N8">
      <formula1>empreendimento</formula1>
    </dataValidation>
  </dataValidations>
  <pageMargins left="0.78740157480314965" right="0.59055118110236227" top="0.78740157480314965" bottom="0.98425196850393704" header="0.31496062992125984" footer="0.31496062992125984"/>
  <pageSetup paperSize="9" scale="60" orientation="portrait" horizontalDpi="360" verticalDpi="360" r:id="rId1"/>
  <headerFooter>
    <oddFooter>&amp;L&amp;12Responsável pelo Orçamento
WANDELIANA TOMAZ F. DA SILVA SANTANA
Engenheira Civil
CREA-PE nº 181861079-5&amp;R&amp;12Prefeitura de São Lourenço da Mata
          TARCÍSIO CRUZ MUNIZ
     Secretário de Infraestrutura
              Matrícula: 478163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4"/>
  <sheetViews>
    <sheetView view="pageBreakPreview" topLeftCell="A198" zoomScaleNormal="100" zoomScaleSheetLayoutView="100" workbookViewId="0">
      <selection activeCell="I208" sqref="I208"/>
    </sheetView>
  </sheetViews>
  <sheetFormatPr defaultRowHeight="15"/>
  <cols>
    <col min="1" max="1" width="7.7109375" customWidth="1"/>
    <col min="2" max="2" width="11.28515625" customWidth="1"/>
    <col min="3" max="3" width="10.7109375" customWidth="1"/>
    <col min="4" max="4" width="45.7109375" customWidth="1"/>
    <col min="5" max="5" width="6.28515625" customWidth="1"/>
    <col min="6" max="6" width="8.7109375" customWidth="1"/>
    <col min="7" max="8" width="10.7109375" customWidth="1"/>
    <col min="9" max="9" width="13.7109375" customWidth="1"/>
    <col min="10" max="11" width="10.7109375" customWidth="1"/>
    <col min="12" max="12" width="13.7109375" customWidth="1"/>
  </cols>
  <sheetData>
    <row r="1" spans="1:12" ht="60" customHeight="1">
      <c r="A1" s="618" t="s">
        <v>27</v>
      </c>
      <c r="B1" s="619"/>
      <c r="C1" s="619"/>
      <c r="D1" s="619"/>
      <c r="E1" s="619"/>
      <c r="F1" s="619"/>
      <c r="G1" s="619"/>
      <c r="H1" s="619"/>
      <c r="I1" s="619"/>
      <c r="J1" s="619"/>
      <c r="K1" s="619"/>
      <c r="L1" s="620"/>
    </row>
    <row r="2" spans="1:12" ht="18" customHeight="1">
      <c r="A2" s="664"/>
      <c r="B2" s="665"/>
      <c r="C2" s="665"/>
      <c r="D2" s="665"/>
      <c r="E2" s="665"/>
      <c r="F2" s="665"/>
      <c r="G2" s="665"/>
      <c r="H2" s="665"/>
      <c r="I2" s="665"/>
      <c r="J2" s="665"/>
      <c r="K2" s="665"/>
      <c r="L2" s="666"/>
    </row>
    <row r="3" spans="1:12" ht="15" customHeight="1">
      <c r="A3" s="676" t="str">
        <f>MEMÓRIA!A4</f>
        <v>MUNICÍPIO/UF:</v>
      </c>
      <c r="B3" s="671"/>
      <c r="C3" s="672"/>
      <c r="D3" s="3" t="str">
        <f>MEMÓRIA!D4</f>
        <v>GESTOR / AÇÃO:</v>
      </c>
      <c r="E3" s="670" t="str">
        <f>MEMÓRIA!E4</f>
        <v>ENDEREÇO:</v>
      </c>
      <c r="F3" s="671"/>
      <c r="G3" s="671"/>
      <c r="H3" s="671"/>
      <c r="I3" s="671"/>
      <c r="J3" s="671"/>
      <c r="K3" s="672"/>
      <c r="L3" s="495" t="str">
        <f>MEMÓRIA!M4</f>
        <v>REVISÃO: 00</v>
      </c>
    </row>
    <row r="4" spans="1:12" ht="23.25" customHeight="1">
      <c r="A4" s="677" t="str">
        <f>MEMÓRIA!A5</f>
        <v>SÃO LOUREÇO DA MATA / PE</v>
      </c>
      <c r="B4" s="674"/>
      <c r="C4" s="675"/>
      <c r="D4" s="4" t="str">
        <f>MEMÓRIA!D5</f>
        <v>SECRETARIA DE INFRAESTRUTURA - DIRETORIA DE OBRAS</v>
      </c>
      <c r="E4" s="673" t="str">
        <f>MEMÓRIA!E5</f>
        <v>RUA JOSÉ CARNEIRO LEÃO, S/N, CENTRO, NO MUNICÍPIO DE SÃO LOURENÇO DA MATA</v>
      </c>
      <c r="F4" s="674"/>
      <c r="G4" s="674"/>
      <c r="H4" s="674"/>
      <c r="I4" s="674"/>
      <c r="J4" s="674"/>
      <c r="K4" s="675"/>
      <c r="L4" s="496" t="str">
        <f>MEMÓRIA!M5</f>
        <v>DATA: 10/2023</v>
      </c>
    </row>
    <row r="5" spans="1:12" ht="15" customHeight="1">
      <c r="A5" s="490"/>
      <c r="B5" s="491"/>
      <c r="C5" s="491"/>
      <c r="D5" s="492"/>
      <c r="E5" s="405"/>
      <c r="F5" s="405"/>
      <c r="G5" s="406"/>
      <c r="H5" s="493"/>
      <c r="I5" s="493"/>
      <c r="J5" s="1"/>
      <c r="K5" s="493"/>
      <c r="L5" s="494"/>
    </row>
    <row r="6" spans="1:12" ht="12" customHeight="1">
      <c r="A6" s="676" t="str">
        <f>MEMÓRIA!A7</f>
        <v xml:space="preserve">PROPONENTE:                                   </v>
      </c>
      <c r="B6" s="671"/>
      <c r="C6" s="672"/>
      <c r="D6" s="404" t="str">
        <f>MEMÓRIA!D7</f>
        <v xml:space="preserve">OBJETO: </v>
      </c>
      <c r="E6" s="670" t="str">
        <f>MEMÓRIA!E7</f>
        <v xml:space="preserve">EMPREENDIMENTO: </v>
      </c>
      <c r="F6" s="671"/>
      <c r="G6" s="671"/>
      <c r="H6" s="671"/>
      <c r="I6" s="671"/>
      <c r="J6" s="671"/>
      <c r="K6" s="671"/>
      <c r="L6" s="678"/>
    </row>
    <row r="7" spans="1:12" ht="56.25">
      <c r="A7" s="677" t="str">
        <f>MEMÓRIA!A8</f>
        <v>PREFEITURA DE SÃO LOURENÇO DA MATA</v>
      </c>
      <c r="B7" s="674"/>
      <c r="C7" s="675"/>
      <c r="D7" s="403" t="str">
        <f>MEMÓRIA!D8</f>
        <v>CONTRATAÇÃO DE EMPRESA DE ENGENHARIA ESPECIALIZADA PARA A  EXECUÇÃO DOS SERVIÇOS DE REFORMA E AMPLIAÇÃO DO EDIFÍCIO ONDE FUNCIONARÁ UMA CRECHE MUNICIPAL, LOCALIZADA NA RUA JOSÉ CARNEIRO LEÃO, S/N, CENTRO, NO MUNICÍPIO DE SÃO LOURENÇO DA MATA - PE</v>
      </c>
      <c r="E7" s="679" t="str">
        <f>MEMÓRIA!E8</f>
        <v>REFORMA DA CRECHE MUNICIPAL</v>
      </c>
      <c r="F7" s="680"/>
      <c r="G7" s="680"/>
      <c r="H7" s="680"/>
      <c r="I7" s="680"/>
      <c r="J7" s="680"/>
      <c r="K7" s="680"/>
      <c r="L7" s="681"/>
    </row>
    <row r="8" spans="1:12" ht="15" customHeight="1">
      <c r="A8" s="497"/>
      <c r="B8" s="21"/>
      <c r="C8" s="21"/>
      <c r="D8" s="22"/>
      <c r="E8" s="23"/>
      <c r="F8" s="23"/>
      <c r="G8" s="24"/>
      <c r="H8" s="23"/>
      <c r="I8" s="23"/>
      <c r="J8" s="25"/>
      <c r="K8" s="23"/>
      <c r="L8" s="498"/>
    </row>
    <row r="9" spans="1:12" ht="15.75" customHeight="1">
      <c r="A9" s="682" t="s">
        <v>8</v>
      </c>
      <c r="B9" s="683"/>
      <c r="C9" s="684" t="s">
        <v>26225</v>
      </c>
      <c r="D9" s="685"/>
      <c r="E9" s="685"/>
      <c r="F9" s="685"/>
      <c r="G9" s="686"/>
      <c r="H9" s="362" t="s">
        <v>9</v>
      </c>
      <c r="I9" s="407">
        <v>0.2848</v>
      </c>
      <c r="J9" s="362"/>
      <c r="K9" s="362" t="s">
        <v>9</v>
      </c>
      <c r="L9" s="499">
        <v>0.2235</v>
      </c>
    </row>
    <row r="10" spans="1:12" ht="45" customHeight="1">
      <c r="A10" s="500" t="s">
        <v>10</v>
      </c>
      <c r="B10" s="6" t="s">
        <v>11</v>
      </c>
      <c r="C10" s="6" t="s">
        <v>12</v>
      </c>
      <c r="D10" s="6" t="s">
        <v>13</v>
      </c>
      <c r="E10" s="6" t="s">
        <v>14</v>
      </c>
      <c r="F10" s="6" t="s">
        <v>15</v>
      </c>
      <c r="G10" s="7" t="s">
        <v>16</v>
      </c>
      <c r="H10" s="31" t="s">
        <v>17</v>
      </c>
      <c r="I10" s="7" t="s">
        <v>18</v>
      </c>
      <c r="J10" s="7" t="s">
        <v>19</v>
      </c>
      <c r="K10" s="7" t="s">
        <v>20</v>
      </c>
      <c r="L10" s="501" t="s">
        <v>21</v>
      </c>
    </row>
    <row r="11" spans="1:12">
      <c r="A11" s="436" t="s">
        <v>22</v>
      </c>
      <c r="B11" s="414"/>
      <c r="C11" s="414"/>
      <c r="D11" s="414" t="str">
        <f>VLOOKUP(A11,MEMÓRIA!A11:Q1995,4,FALSE)</f>
        <v>SERVIÇOS PRELIMINARES</v>
      </c>
      <c r="E11" s="414"/>
      <c r="F11" s="414"/>
      <c r="G11" s="414"/>
      <c r="H11" s="160"/>
      <c r="I11" s="415">
        <f>I12+I14+I17+I26+I41</f>
        <v>46525.39</v>
      </c>
      <c r="J11" s="414"/>
      <c r="K11" s="160"/>
      <c r="L11" s="502">
        <f>L12+L14+L17+L26+L41</f>
        <v>47173.58</v>
      </c>
    </row>
    <row r="12" spans="1:12">
      <c r="A12" s="438" t="s">
        <v>25</v>
      </c>
      <c r="B12" s="129"/>
      <c r="C12" s="129"/>
      <c r="D12" s="129" t="str">
        <f>VLOOKUP(A12,MEMÓRIA!A11:Q1995,4,FALSE)</f>
        <v>PLACA DA OBRA</v>
      </c>
      <c r="E12" s="355"/>
      <c r="F12" s="355"/>
      <c r="G12" s="129"/>
      <c r="H12" s="161"/>
      <c r="I12" s="356">
        <f>I13</f>
        <v>2375.64</v>
      </c>
      <c r="J12" s="129"/>
      <c r="K12" s="357"/>
      <c r="L12" s="503">
        <f>L13</f>
        <v>2292.1799999999998</v>
      </c>
    </row>
    <row r="13" spans="1:12" ht="22.5">
      <c r="A13" s="440" t="s">
        <v>18153</v>
      </c>
      <c r="B13" s="12" t="str">
        <f>VLOOKUP(A13,MEMÓRIA!A11:Q1995,2,FALSE)</f>
        <v>SINAPI 07/2023</v>
      </c>
      <c r="C13" s="12">
        <f>VLOOKUP(A13,MEMÓRIA!A11:Q1995,3,FALSE)</f>
        <v>103689</v>
      </c>
      <c r="D13" s="15" t="str">
        <f>VLOOKUP(A13,MEMÓRIA!A11:Q1995,4,FALSE)</f>
        <v>FORNECIMENTO E INSTALAÇÃO DE PLACA DE OBRA COM CHAPA GALVANIZADA E ESTRUTURA DE MADEIRA. AF_03/2022_PS</v>
      </c>
      <c r="E13" s="13" t="str">
        <f>VLOOKUP(A13,MEMÓRIA!A11:Q1995,5,FALSE)</f>
        <v>M2</v>
      </c>
      <c r="F13" s="28">
        <f>VLOOKUP(A13,MEMÓRIA!A11:Q1995,15,FALSE)</f>
        <v>6</v>
      </c>
      <c r="G13" s="322">
        <f>VLOOKUP(A13,MEMÓRIA!A11:Q1995,16,FALSE)</f>
        <v>308.18</v>
      </c>
      <c r="H13" s="30">
        <f>IFERROR(TRUNC(SUM(G13*$I$9)+G13,2),"")</f>
        <v>395.94</v>
      </c>
      <c r="I13" s="17">
        <f>IFERROR(TRUNC(H13*F13,2),"")</f>
        <v>2375.64</v>
      </c>
      <c r="J13" s="322">
        <f>VLOOKUP(A13,MEMÓRIA!A11:Q1995,17,FALSE)</f>
        <v>312.25</v>
      </c>
      <c r="K13" s="17">
        <f>IFERROR(TRUNC(SUM(J13*$L$9)+J13,2),"")</f>
        <v>382.03</v>
      </c>
      <c r="L13" s="504">
        <f>IFERROR(TRUNC(K13*F13,2),"")</f>
        <v>2292.1799999999998</v>
      </c>
    </row>
    <row r="14" spans="1:12">
      <c r="A14" s="445" t="s">
        <v>28</v>
      </c>
      <c r="B14" s="167"/>
      <c r="C14" s="167"/>
      <c r="D14" s="129" t="str">
        <f>VLOOKUP(A14,MEMÓRIA!A13:Q1996,4,FALSE)</f>
        <v>LOCAÇÃO DE EQUIPAMENTO</v>
      </c>
      <c r="E14" s="355"/>
      <c r="F14" s="355"/>
      <c r="G14" s="129"/>
      <c r="H14" s="161"/>
      <c r="I14" s="356">
        <f>SUM(I15:I16)</f>
        <v>2523.48</v>
      </c>
      <c r="J14" s="129"/>
      <c r="K14" s="357"/>
      <c r="L14" s="503">
        <f>SUM(L15:L16)</f>
        <v>2439.12</v>
      </c>
    </row>
    <row r="15" spans="1:12" ht="56.25">
      <c r="A15" s="446" t="s">
        <v>18167</v>
      </c>
      <c r="B15" s="323" t="str">
        <f>VLOOKUP(A15,MEMÓRIA!A13:Q1996,2,FALSE)</f>
        <v>SINAPI INSUMO 04/2023</v>
      </c>
      <c r="C15" s="12">
        <f>VLOOKUP(A15,MEMÓRIA!A13:Q1996,3,FALSE)</f>
        <v>10527</v>
      </c>
      <c r="D15" s="15" t="str">
        <f>VLOOKUP(A15,MEMÓRIA!A13:Q1996,4,FALSE)</f>
        <v>LOCACAO DE ANDAIME METALICO TUBULAR DE ENCAIXE, TIPO DE TORRE, CADA PAINEL COM LARGURA DE 1 ATE 1,5 M E ALTURA DE *1,00* M, INCLUINDO DIAGONAL, BARRAS DE LIGACAO, SAPATAS OU RODIZIOS E DEMAIS ITENS NECESSARIOS A MONTAGEM (NAO INCLUI INSTALACAO)</v>
      </c>
      <c r="E15" s="13" t="str">
        <f>VLOOKUP(A15,MEMÓRIA!A13:Q1996,5,FALSE)</f>
        <v>MXMES</v>
      </c>
      <c r="F15" s="28">
        <f>VLOOKUP(A15,MEMÓRIA!A13:Q1996,15,FALSE)</f>
        <v>72</v>
      </c>
      <c r="G15" s="322">
        <f>VLOOKUP(A15,MEMÓRIA!A13:Q1996,16,FALSE)</f>
        <v>24</v>
      </c>
      <c r="H15" s="30">
        <f>IFERROR(TRUNC(SUM(G15*$I$9)+G15,2),"")</f>
        <v>30.83</v>
      </c>
      <c r="I15" s="17">
        <f>IFERROR(TRUNC(H15*F15,2),"")</f>
        <v>2219.7600000000002</v>
      </c>
      <c r="J15" s="322">
        <f>VLOOKUP(A15,MEMÓRIA!A13:Q1996,17,FALSE)</f>
        <v>24</v>
      </c>
      <c r="K15" s="17">
        <f>IFERROR(TRUNC(SUM(J15*$L$9)+J15,2),"")</f>
        <v>29.36</v>
      </c>
      <c r="L15" s="504">
        <f>IFERROR(TRUNC(K15*F15,2),"")</f>
        <v>2113.92</v>
      </c>
    </row>
    <row r="16" spans="1:12" ht="22.5">
      <c r="A16" s="446" t="s">
        <v>18168</v>
      </c>
      <c r="B16" s="12" t="str">
        <f>VLOOKUP(A16,MEMÓRIA!A14:Q1997,2,FALSE)</f>
        <v>SINAPI 07/2023</v>
      </c>
      <c r="C16" s="12">
        <f>VLOOKUP(A16,MEMÓRIA!A14:Q1997,3,FALSE)</f>
        <v>97064</v>
      </c>
      <c r="D16" s="15" t="str">
        <f>VLOOKUP(A16,MEMÓRIA!A14:Q1997,4,FALSE)</f>
        <v>MONTAGEM E DESMONTAGEM DE ANDAIME TUBULAR TIPO TORRE (EXCLUSIVE ANDAIME E LIMPEZA). AF_11/2017</v>
      </c>
      <c r="E16" s="13" t="str">
        <f>VLOOKUP(A16,MEMÓRIA!A14:Q1997,5,FALSE)</f>
        <v>M</v>
      </c>
      <c r="F16" s="28">
        <f>VLOOKUP(A16,MEMÓRIA!A14:Q1997,15,FALSE)</f>
        <v>12</v>
      </c>
      <c r="G16" s="322">
        <f>VLOOKUP(A16,MEMÓRIA!A14:Q1997,16,FALSE)</f>
        <v>19.7</v>
      </c>
      <c r="H16" s="30">
        <f>IFERROR(TRUNC(SUM(G16*$I$9)+G16,2),"")</f>
        <v>25.31</v>
      </c>
      <c r="I16" s="17">
        <f>IFERROR(TRUNC(H16*F16,2),"")</f>
        <v>303.72000000000003</v>
      </c>
      <c r="J16" s="322">
        <f>VLOOKUP(A16,MEMÓRIA!A14:Q1997,17,FALSE)</f>
        <v>22.15</v>
      </c>
      <c r="K16" s="17">
        <f>IFERROR(TRUNC(SUM(J16*$L$9)+J16,2),"")</f>
        <v>27.1</v>
      </c>
      <c r="L16" s="504">
        <f>IFERROR(TRUNC(K16*F16,2),"")</f>
        <v>325.2</v>
      </c>
    </row>
    <row r="17" spans="1:12">
      <c r="A17" s="438" t="s">
        <v>18149</v>
      </c>
      <c r="B17" s="166"/>
      <c r="C17" s="167"/>
      <c r="D17" s="129" t="str">
        <f>VLOOKUP(A17,MEMÓRIA!A16:Q1999,4,FALSE)</f>
        <v>DEMOLIÇÕES</v>
      </c>
      <c r="E17" s="355"/>
      <c r="F17" s="355"/>
      <c r="G17" s="129"/>
      <c r="H17" s="161"/>
      <c r="I17" s="356">
        <f>SUM(I18:I25)</f>
        <v>24903.86</v>
      </c>
      <c r="J17" s="129"/>
      <c r="K17" s="357"/>
      <c r="L17" s="503">
        <f>SUM(L18:L25)</f>
        <v>25589.57</v>
      </c>
    </row>
    <row r="18" spans="1:12" ht="22.5">
      <c r="A18" s="446" t="s">
        <v>18173</v>
      </c>
      <c r="B18" s="12" t="str">
        <f>VLOOKUP(A18,MEMÓRIA!A16:Q1999,2,FALSE)</f>
        <v>SINAPI 07/2023</v>
      </c>
      <c r="C18" s="12">
        <f>VLOOKUP(A18,MEMÓRIA!A16:Q1999,3,FALSE)</f>
        <v>97622</v>
      </c>
      <c r="D18" s="15" t="str">
        <f>VLOOKUP(A18,MEMÓRIA!A16:Q1999,4,FALSE)</f>
        <v>DEMOLIÇÃO DE ALVENARIA DE BLOCO FURADO, DE FORMA MANUAL, SEM REAPROVEITAMENTO. AF_12/2017</v>
      </c>
      <c r="E18" s="13" t="str">
        <f>VLOOKUP(A18,MEMÓRIA!A16:Q1999,5,FALSE)</f>
        <v>M3</v>
      </c>
      <c r="F18" s="28">
        <f>VLOOKUP(A18,MEMÓRIA!A16:Q1999,15,FALSE)</f>
        <v>16.54</v>
      </c>
      <c r="G18" s="322">
        <f>VLOOKUP(A18,MEMÓRIA!A16:Q1999,16,FALSE)</f>
        <v>49.84</v>
      </c>
      <c r="H18" s="30">
        <f>IFERROR(TRUNC(SUM(G18*$I$9)+G18,2),"")</f>
        <v>64.03</v>
      </c>
      <c r="I18" s="17">
        <f>IFERROR(TRUNC(H18*F18,2),"")</f>
        <v>1059.05</v>
      </c>
      <c r="J18" s="322">
        <f>VLOOKUP(A18,MEMÓRIA!A16:Q1999,17,FALSE)</f>
        <v>55.43</v>
      </c>
      <c r="K18" s="17">
        <f>IFERROR(TRUNC(SUM(J18*$L$9)+J18,2),"")</f>
        <v>67.81</v>
      </c>
      <c r="L18" s="504">
        <f>IFERROR(TRUNC(K18*F18,2),"")</f>
        <v>1121.57</v>
      </c>
    </row>
    <row r="19" spans="1:12" ht="22.5">
      <c r="A19" s="440" t="s">
        <v>18174</v>
      </c>
      <c r="B19" s="12" t="str">
        <f>VLOOKUP(A19,MEMÓRIA!A17:Q2005,2,FALSE)</f>
        <v>SINAPI 07/2023</v>
      </c>
      <c r="C19" s="12">
        <f>VLOOKUP(A19,MEMÓRIA!A17:Q2005,3,FALSE)</f>
        <v>97631</v>
      </c>
      <c r="D19" s="15" t="str">
        <f>VLOOKUP(A19,MEMÓRIA!A17:Q2005,4,FALSE)</f>
        <v>DEMOLIÇÃO DE ARGAMASSAS, DE FORMA MANUAL, SEM REAPROVEITAMENTO. AF_12/2017</v>
      </c>
      <c r="E19" s="13" t="str">
        <f>VLOOKUP(A19,MEMÓRIA!A17:Q2005,5,FALSE)</f>
        <v>M2</v>
      </c>
      <c r="F19" s="28">
        <f>VLOOKUP(A19,MEMÓRIA!A17:Q2005,15,FALSE)</f>
        <v>253.29</v>
      </c>
      <c r="G19" s="322">
        <f>VLOOKUP(A19,MEMÓRIA!A17:Q2005,16,FALSE)</f>
        <v>2.89</v>
      </c>
      <c r="H19" s="30">
        <f t="shared" ref="H19:H48" si="0">IFERROR(TRUNC(SUM(G19*$I$9)+G19,2),"")</f>
        <v>3.71</v>
      </c>
      <c r="I19" s="17">
        <f t="shared" ref="I19:I25" si="1">IFERROR(TRUNC(H19*F19,2),"")</f>
        <v>939.7</v>
      </c>
      <c r="J19" s="322">
        <f>VLOOKUP(A19,MEMÓRIA!A17:Q2005,17,FALSE)</f>
        <v>3.23</v>
      </c>
      <c r="K19" s="17">
        <f t="shared" ref="K19:K48" si="2">IFERROR(TRUNC(SUM(J19*$L$9)+J19,2),"")</f>
        <v>3.95</v>
      </c>
      <c r="L19" s="504">
        <f t="shared" ref="L19:L25" si="3">IFERROR(TRUNC(K19*F19,2),"")</f>
        <v>1000.49</v>
      </c>
    </row>
    <row r="20" spans="1:12" ht="22.5">
      <c r="A20" s="442" t="s">
        <v>18175</v>
      </c>
      <c r="B20" s="12" t="str">
        <f>VLOOKUP(A20,MEMÓRIA!A18:Q2006,2,FALSE)</f>
        <v>SINAPI 07/2023</v>
      </c>
      <c r="C20" s="12">
        <f>VLOOKUP(A20,MEMÓRIA!A18:Q2006,3,FALSE)</f>
        <v>97633</v>
      </c>
      <c r="D20" s="15" t="str">
        <f>VLOOKUP(A20,MEMÓRIA!A18:Q2006,4,FALSE)</f>
        <v>DEMOLIÇÃO DE REVESTIMENTO CERÂMICO, DE FORMA MANUAL, SEM REAPROVEITAMENTO. AF_12/2017</v>
      </c>
      <c r="E20" s="13" t="str">
        <f>VLOOKUP(A20,MEMÓRIA!A18:Q2006,5,FALSE)</f>
        <v>M2</v>
      </c>
      <c r="F20" s="28">
        <f>VLOOKUP(A20,MEMÓRIA!A18:Q2006,15,FALSE)</f>
        <v>396.86</v>
      </c>
      <c r="G20" s="322">
        <f>VLOOKUP(A20,MEMÓRIA!A18:Q2006,16,FALSE)</f>
        <v>19.78</v>
      </c>
      <c r="H20" s="30">
        <f t="shared" si="0"/>
        <v>25.41</v>
      </c>
      <c r="I20" s="17">
        <f t="shared" si="1"/>
        <v>10084.209999999999</v>
      </c>
      <c r="J20" s="322">
        <f>VLOOKUP(A20,MEMÓRIA!A18:Q2006,17,FALSE)</f>
        <v>22.04</v>
      </c>
      <c r="K20" s="17">
        <f t="shared" si="2"/>
        <v>26.96</v>
      </c>
      <c r="L20" s="504">
        <f t="shared" si="3"/>
        <v>10699.34</v>
      </c>
    </row>
    <row r="21" spans="1:12" ht="22.5">
      <c r="A21" s="442" t="s">
        <v>18176</v>
      </c>
      <c r="B21" s="12" t="str">
        <f>VLOOKUP(A21,MEMÓRIA!A19:Q2007,2,FALSE)</f>
        <v>SINAPI 07/2023</v>
      </c>
      <c r="C21" s="12">
        <f>VLOOKUP(A21,MEMÓRIA!A19:Q2007,3,FALSE)</f>
        <v>97628</v>
      </c>
      <c r="D21" s="15" t="str">
        <f>VLOOKUP(A21,MEMÓRIA!A19:Q2007,4,FALSE)</f>
        <v>DEMOLIÇÃO DE LAJES, DE FORMA MANUAL, SEM REAPROVEITAMENTO. AF_12/2017</v>
      </c>
      <c r="E21" s="13" t="str">
        <f>VLOOKUP(A21,MEMÓRIA!A19:Q2007,5,FALSE)</f>
        <v>M3</v>
      </c>
      <c r="F21" s="28">
        <f>VLOOKUP(A21,MEMÓRIA!A19:Q2007,15,FALSE)</f>
        <v>3.32</v>
      </c>
      <c r="G21" s="322">
        <f>VLOOKUP(A21,MEMÓRIA!A19:Q2007,16,FALSE)</f>
        <v>246.32</v>
      </c>
      <c r="H21" s="30">
        <f t="shared" si="0"/>
        <v>316.47000000000003</v>
      </c>
      <c r="I21" s="17">
        <f t="shared" si="1"/>
        <v>1050.68</v>
      </c>
      <c r="J21" s="322">
        <f>VLOOKUP(A21,MEMÓRIA!A19:Q2007,17,FALSE)</f>
        <v>273.93</v>
      </c>
      <c r="K21" s="17">
        <f t="shared" si="2"/>
        <v>335.15</v>
      </c>
      <c r="L21" s="504">
        <f t="shared" si="3"/>
        <v>1112.69</v>
      </c>
    </row>
    <row r="22" spans="1:12">
      <c r="A22" s="442" t="s">
        <v>18177</v>
      </c>
      <c r="B22" s="12" t="str">
        <f>VLOOKUP(A22,MEMÓRIA!A20:Q2008,2,FALSE)</f>
        <v>ORSE 07/2023</v>
      </c>
      <c r="C22" s="12" t="str">
        <f>VLOOKUP(A22,MEMÓRIA!A20:Q2008,3,FALSE)</f>
        <v>03240</v>
      </c>
      <c r="D22" s="15" t="str">
        <f>VLOOKUP(A22,MEMÓRIA!A20:Q2008,4,FALSE)</f>
        <v>DEMOLIÇÃO DE PISO DE ALTA RESISTÊNCIA</v>
      </c>
      <c r="E22" s="13" t="str">
        <f>VLOOKUP(A22,MEMÓRIA!A20:Q2008,5,FALSE)</f>
        <v>M2</v>
      </c>
      <c r="F22" s="28">
        <f>VLOOKUP(A22,MEMÓRIA!A20:Q2008,15,FALSE)</f>
        <v>245.26</v>
      </c>
      <c r="G22" s="322">
        <f>VLOOKUP(A22,MEMÓRIA!A20:Q2008,16,FALSE)</f>
        <v>18.71</v>
      </c>
      <c r="H22" s="30">
        <f t="shared" si="0"/>
        <v>24.03</v>
      </c>
      <c r="I22" s="17">
        <f t="shared" si="1"/>
        <v>5893.59</v>
      </c>
      <c r="J22" s="322">
        <f>VLOOKUP(A22,MEMÓRIA!A20:Q2008,17,FALSE)</f>
        <v>18.71</v>
      </c>
      <c r="K22" s="17">
        <f t="shared" si="2"/>
        <v>22.89</v>
      </c>
      <c r="L22" s="504">
        <f t="shared" si="3"/>
        <v>5614</v>
      </c>
    </row>
    <row r="23" spans="1:12">
      <c r="A23" s="442" t="s">
        <v>18178</v>
      </c>
      <c r="B23" s="12" t="str">
        <f>VLOOKUP(A23,MEMÓRIA!A21:Q2014,2,FALSE)</f>
        <v>COMPOSIÇÃO</v>
      </c>
      <c r="C23" s="12" t="str">
        <f>VLOOKUP(A23,MEMÓRIA!A21:Q2014,3,FALSE)</f>
        <v>001</v>
      </c>
      <c r="D23" s="15" t="str">
        <f>VLOOKUP(A23,MEMÓRIA!A21:Q2014,4,FALSE)</f>
        <v>DEMOLIÇÃO DE PISO EM LAJOTA</v>
      </c>
      <c r="E23" s="13" t="str">
        <f>VLOOKUP(A23,MEMÓRIA!A21:Q2014,5,FALSE)</f>
        <v>M2</v>
      </c>
      <c r="F23" s="28">
        <f>VLOOKUP(A23,MEMÓRIA!A21:Q2014,15,FALSE)</f>
        <v>232.39</v>
      </c>
      <c r="G23" s="322">
        <f>VLOOKUP(A23,MEMÓRIA!A21:Q2014,16,FALSE)</f>
        <v>13.97</v>
      </c>
      <c r="H23" s="30">
        <f t="shared" si="0"/>
        <v>17.940000000000001</v>
      </c>
      <c r="I23" s="17">
        <f t="shared" si="1"/>
        <v>4169.07</v>
      </c>
      <c r="J23" s="322">
        <f>VLOOKUP(A23,MEMÓRIA!A21:Q2014,17,FALSE)</f>
        <v>15.53</v>
      </c>
      <c r="K23" s="17">
        <f t="shared" si="2"/>
        <v>19</v>
      </c>
      <c r="L23" s="504">
        <f t="shared" si="3"/>
        <v>4415.41</v>
      </c>
    </row>
    <row r="24" spans="1:12" ht="22.5">
      <c r="A24" s="446" t="s">
        <v>18179</v>
      </c>
      <c r="B24" s="12" t="str">
        <f>VLOOKUP(A24,MEMÓRIA!A22:Q2015,2,FALSE)</f>
        <v>ORSE 07/2023</v>
      </c>
      <c r="C24" s="324" t="str">
        <f>VLOOKUP(A24,MEMÓRIA!A22:Q2015,3,FALSE)</f>
        <v>00016</v>
      </c>
      <c r="D24" s="15" t="str">
        <f>VLOOKUP(A24,MEMÓRIA!A22:Q2015,4,FALSE)</f>
        <v>DEMOLIÇÃO MANUAL DE PISO CIMENTADO SOBRE LASTRO DE CONCRETO - REV 01</v>
      </c>
      <c r="E24" s="13" t="str">
        <f>VLOOKUP(A24,MEMÓRIA!A22:Q2015,5,FALSE)</f>
        <v>M2</v>
      </c>
      <c r="F24" s="28">
        <f>VLOOKUP(A24,MEMÓRIA!A22:Q2015,15,FALSE)</f>
        <v>53.59</v>
      </c>
      <c r="G24" s="322">
        <f>VLOOKUP(A24,MEMÓRIA!A22:Q2015,16,FALSE)</f>
        <v>24.3</v>
      </c>
      <c r="H24" s="30">
        <f t="shared" si="0"/>
        <v>31.22</v>
      </c>
      <c r="I24" s="17">
        <f t="shared" si="1"/>
        <v>1673.07</v>
      </c>
      <c r="J24" s="322">
        <f>VLOOKUP(A24,MEMÓRIA!A22:Q2015,17,FALSE)</f>
        <v>24.3</v>
      </c>
      <c r="K24" s="17">
        <f t="shared" si="2"/>
        <v>29.73</v>
      </c>
      <c r="L24" s="504">
        <f t="shared" si="3"/>
        <v>1593.23</v>
      </c>
    </row>
    <row r="25" spans="1:12" ht="22.5">
      <c r="A25" s="448" t="s">
        <v>18180</v>
      </c>
      <c r="B25" s="13" t="str">
        <f>VLOOKUP(A25,MEMÓRIA!A23:Q2016,2,FALSE)</f>
        <v>ORSE 07/2023</v>
      </c>
      <c r="C25" s="13" t="str">
        <f>VLOOKUP(A25,MEMÓRIA!A23:Q2016,3,FALSE)</f>
        <v>08038</v>
      </c>
      <c r="D25" s="15" t="str">
        <f>VLOOKUP(A25,MEMÓRIA!A23:Q2016,4,FALSE)</f>
        <v>DEMOLIÇÃO DE ALVENARIA DE ELEMENTOS VAZADOS (COBOGÓ), SEM REAPROVEITAMENTO</v>
      </c>
      <c r="E25" s="13" t="str">
        <f>VLOOKUP(A25,MEMÓRIA!A23:Q2016,5,FALSE)</f>
        <v>M3</v>
      </c>
      <c r="F25" s="28">
        <f>VLOOKUP(A25,MEMÓRIA!A23:Q2016,15,FALSE)</f>
        <v>0.74</v>
      </c>
      <c r="G25" s="322">
        <f>VLOOKUP(A25,MEMÓRIA!A23:Q2016,16,FALSE)</f>
        <v>36.28</v>
      </c>
      <c r="H25" s="30">
        <f t="shared" si="0"/>
        <v>46.61</v>
      </c>
      <c r="I25" s="17">
        <f t="shared" si="1"/>
        <v>34.49</v>
      </c>
      <c r="J25" s="322">
        <f>VLOOKUP(A25,MEMÓRIA!A23:Q2016,17,FALSE)</f>
        <v>36.28</v>
      </c>
      <c r="K25" s="17">
        <f t="shared" si="2"/>
        <v>44.38</v>
      </c>
      <c r="L25" s="504">
        <f t="shared" si="3"/>
        <v>32.840000000000003</v>
      </c>
    </row>
    <row r="26" spans="1:12">
      <c r="A26" s="438" t="s">
        <v>18181</v>
      </c>
      <c r="B26" s="357"/>
      <c r="C26" s="129"/>
      <c r="D26" s="129" t="str">
        <f>VLOOKUP(A26,MEMÓRIA!A25:Q2023,4,FALSE)</f>
        <v>REMOÇÕES</v>
      </c>
      <c r="E26" s="355"/>
      <c r="F26" s="355"/>
      <c r="G26" s="129"/>
      <c r="H26" s="161"/>
      <c r="I26" s="356">
        <f>SUM(I27:I40)</f>
        <v>14397.88</v>
      </c>
      <c r="J26" s="129"/>
      <c r="K26" s="357"/>
      <c r="L26" s="503">
        <f>SUM(L27:L40)</f>
        <v>14572.19</v>
      </c>
    </row>
    <row r="27" spans="1:12" ht="22.5">
      <c r="A27" s="450" t="s">
        <v>18187</v>
      </c>
      <c r="B27" s="13" t="str">
        <f>VLOOKUP(A27,MEMÓRIA!A25:Q2023,2,FALSE)</f>
        <v>SINAPI 07/2023</v>
      </c>
      <c r="C27" s="13">
        <f>VLOOKUP(A27,MEMÓRIA!A25:Q2023,3,FALSE)</f>
        <v>97641</v>
      </c>
      <c r="D27" s="15" t="str">
        <f>VLOOKUP(A27,MEMÓRIA!A25:Q2023,4,FALSE)</f>
        <v>REMOÇÃO DE FORRO DE GESSO, DE FORMA MANUAL, SEM REAPROVEITAMENTO. AF_12/2017</v>
      </c>
      <c r="E27" s="13" t="str">
        <f>VLOOKUP(A27,MEMÓRIA!A25:Q2023,5,FALSE)</f>
        <v>M2</v>
      </c>
      <c r="F27" s="28">
        <f>VLOOKUP(A27,MEMÓRIA!A25:Q2023,15,FALSE)</f>
        <v>262.18</v>
      </c>
      <c r="G27" s="322">
        <f>VLOOKUP(A27,MEMÓRIA!A25:Q2023,16,FALSE)</f>
        <v>4.3499999999999996</v>
      </c>
      <c r="H27" s="30">
        <f t="shared" si="0"/>
        <v>5.58</v>
      </c>
      <c r="I27" s="17">
        <f t="shared" ref="I27" si="4">IFERROR(TRUNC(H27*F27,2),"")</f>
        <v>1462.96</v>
      </c>
      <c r="J27" s="322">
        <f>VLOOKUP(A27,MEMÓRIA!A25:Q2023,17,FALSE)</f>
        <v>4.8499999999999996</v>
      </c>
      <c r="K27" s="17">
        <f t="shared" si="2"/>
        <v>5.93</v>
      </c>
      <c r="L27" s="504">
        <f t="shared" ref="L27" si="5">IFERROR(TRUNC(K27*F27,2),"")</f>
        <v>1554.72</v>
      </c>
    </row>
    <row r="28" spans="1:12" ht="22.5">
      <c r="A28" s="450" t="s">
        <v>18188</v>
      </c>
      <c r="B28" s="13" t="str">
        <f>VLOOKUP(A28,MEMÓRIA!A26:Q2024,2,FALSE)</f>
        <v>SINAPI 07/2023</v>
      </c>
      <c r="C28" s="13">
        <f>VLOOKUP(A28,MEMÓRIA!A26:Q2024,3,FALSE)</f>
        <v>97644</v>
      </c>
      <c r="D28" s="15" t="str">
        <f>VLOOKUP(A28,MEMÓRIA!A26:Q2024,4,FALSE)</f>
        <v>REMOÇÃO DE PORTAS, DE FORMA MANUAL, SEM REAPROVEITAMENTO. AF_12/2017</v>
      </c>
      <c r="E28" s="13" t="str">
        <f>VLOOKUP(A28,MEMÓRIA!A26:Q2024,5,FALSE)</f>
        <v>M2</v>
      </c>
      <c r="F28" s="28">
        <f>VLOOKUP(A28,MEMÓRIA!A26:Q2024,15,FALSE)</f>
        <v>28.56</v>
      </c>
      <c r="G28" s="322">
        <f>VLOOKUP(A28,MEMÓRIA!A26:Q2024,16,FALSE)</f>
        <v>8.0500000000000007</v>
      </c>
      <c r="H28" s="30">
        <f t="shared" si="0"/>
        <v>10.34</v>
      </c>
      <c r="I28" s="17">
        <f t="shared" ref="I28:I40" si="6">IFERROR(TRUNC(H28*F28,2),"")</f>
        <v>295.31</v>
      </c>
      <c r="J28" s="322">
        <f>VLOOKUP(A28,MEMÓRIA!A26:Q2024,17,FALSE)</f>
        <v>8.9700000000000006</v>
      </c>
      <c r="K28" s="17">
        <f t="shared" si="2"/>
        <v>10.97</v>
      </c>
      <c r="L28" s="504">
        <f t="shared" ref="L28:L40" si="7">IFERROR(TRUNC(K28*F28,2),"")</f>
        <v>313.3</v>
      </c>
    </row>
    <row r="29" spans="1:12" ht="22.5">
      <c r="A29" s="450" t="s">
        <v>18189</v>
      </c>
      <c r="B29" s="13" t="str">
        <f>VLOOKUP(A29,MEMÓRIA!A27:Q2025,2,FALSE)</f>
        <v>ORSE 07/2023</v>
      </c>
      <c r="C29" s="13" t="str">
        <f>VLOOKUP(A29,MEMÓRIA!A27:Q2025,3,FALSE)</f>
        <v>04942</v>
      </c>
      <c r="D29" s="15" t="str">
        <f>VLOOKUP(A29,MEMÓRIA!A27:Q2025,4,FALSE)</f>
        <v>REMOÇÃO DE ESQUADRIA METÁLICA, COM OU SEM REAPROVEITAMENTO REV. 01 - 03/2022</v>
      </c>
      <c r="E29" s="13" t="str">
        <f>VLOOKUP(A29,MEMÓRIA!A27:Q2025,5,FALSE)</f>
        <v>M2</v>
      </c>
      <c r="F29" s="28">
        <f>VLOOKUP(A29,MEMÓRIA!A27:Q2025,15,FALSE)</f>
        <v>6.25</v>
      </c>
      <c r="G29" s="322">
        <f>VLOOKUP(A29,MEMÓRIA!A27:Q2025,16,FALSE)</f>
        <v>19.170000000000002</v>
      </c>
      <c r="H29" s="30">
        <f t="shared" si="0"/>
        <v>24.62</v>
      </c>
      <c r="I29" s="17">
        <f t="shared" si="6"/>
        <v>153.87</v>
      </c>
      <c r="J29" s="322">
        <f>VLOOKUP(A29,MEMÓRIA!A27:Q2025,17,FALSE)</f>
        <v>19.170000000000002</v>
      </c>
      <c r="K29" s="17">
        <f t="shared" si="2"/>
        <v>23.45</v>
      </c>
      <c r="L29" s="504">
        <f t="shared" si="7"/>
        <v>146.56</v>
      </c>
    </row>
    <row r="30" spans="1:12">
      <c r="A30" s="450" t="s">
        <v>18194</v>
      </c>
      <c r="B30" s="13" t="str">
        <f>VLOOKUP(A30,MEMÓRIA!A28:Q2026,2,FALSE)</f>
        <v>SEINFRA</v>
      </c>
      <c r="C30" s="13" t="str">
        <f>VLOOKUP(A30,MEMÓRIA!A28:Q2026,3,FALSE)</f>
        <v>C3040</v>
      </c>
      <c r="D30" s="15" t="str">
        <f>VLOOKUP(A30,MEMÓRIA!A28:Q2026,4,FALSE)</f>
        <v>RETIRADA DE GRADE DE FERRO</v>
      </c>
      <c r="E30" s="13" t="str">
        <f>VLOOKUP(A30,MEMÓRIA!A28:Q2026,5,FALSE)</f>
        <v>M2</v>
      </c>
      <c r="F30" s="28">
        <f>VLOOKUP(A30,MEMÓRIA!A28:Q2026,15,FALSE)</f>
        <v>26.23</v>
      </c>
      <c r="G30" s="322">
        <f>VLOOKUP(A30,MEMÓRIA!A28:Q2026,16,FALSE)</f>
        <v>7.26</v>
      </c>
      <c r="H30" s="30">
        <f t="shared" si="0"/>
        <v>9.32</v>
      </c>
      <c r="I30" s="17">
        <f t="shared" si="6"/>
        <v>244.46</v>
      </c>
      <c r="J30" s="322">
        <f>VLOOKUP(A30,MEMÓRIA!A28:Q2026,17,FALSE)</f>
        <v>8.06</v>
      </c>
      <c r="K30" s="17">
        <f t="shared" si="2"/>
        <v>9.86</v>
      </c>
      <c r="L30" s="504">
        <f t="shared" si="7"/>
        <v>258.62</v>
      </c>
    </row>
    <row r="31" spans="1:12" ht="22.5">
      <c r="A31" s="450" t="s">
        <v>18195</v>
      </c>
      <c r="B31" s="13" t="str">
        <f>VLOOKUP(A31,MEMÓRIA!A29:Q2032,2,FALSE)</f>
        <v>SINAPI 07/2023</v>
      </c>
      <c r="C31" s="13">
        <f>VLOOKUP(A31,MEMÓRIA!A29:Q2032,3,FALSE)</f>
        <v>97645</v>
      </c>
      <c r="D31" s="15" t="str">
        <f>VLOOKUP(A31,MEMÓRIA!A29:Q2032,4,FALSE)</f>
        <v>REMOÇÃO DE JANELAS, DE FORMA MANUAL, SEM REAPROVEITAMENTO. AF_12/2017</v>
      </c>
      <c r="E31" s="13" t="str">
        <f>VLOOKUP(A31,MEMÓRIA!A29:Q2032,5,FALSE)</f>
        <v>M2</v>
      </c>
      <c r="F31" s="28">
        <f>VLOOKUP(A31,MEMÓRIA!A29:Q2032,15,FALSE)</f>
        <v>17.350000000000001</v>
      </c>
      <c r="G31" s="322">
        <f>VLOOKUP(A31,MEMÓRIA!A29:Q2032,16,FALSE)</f>
        <v>30.26</v>
      </c>
      <c r="H31" s="30">
        <f t="shared" si="0"/>
        <v>38.869999999999997</v>
      </c>
      <c r="I31" s="17">
        <f t="shared" si="6"/>
        <v>674.39</v>
      </c>
      <c r="J31" s="322">
        <f>VLOOKUP(A31,MEMÓRIA!A29:Q2032,17,FALSE)</f>
        <v>32.799999999999997</v>
      </c>
      <c r="K31" s="17">
        <f t="shared" si="2"/>
        <v>40.130000000000003</v>
      </c>
      <c r="L31" s="504">
        <f t="shared" si="7"/>
        <v>696.25</v>
      </c>
    </row>
    <row r="32" spans="1:12" ht="22.5">
      <c r="A32" s="450" t="s">
        <v>18196</v>
      </c>
      <c r="B32" s="13" t="str">
        <f>VLOOKUP(A32,MEMÓRIA!A30:Q2033,2,FALSE)</f>
        <v>SINAPI 07/2023</v>
      </c>
      <c r="C32" s="13">
        <f>VLOOKUP(A32,MEMÓRIA!A30:Q2033,3,FALSE)</f>
        <v>97647</v>
      </c>
      <c r="D32" s="15" t="str">
        <f>VLOOKUP(A32,MEMÓRIA!A30:Q2033,4,FALSE)</f>
        <v>REMOÇÃO DE TELHAS, DE FIBROCIMENTO, METÁLICA E CERÂMICA, DE FORMA MANUAL, SEM REAPROVEITAMENTO. AF_12/2017</v>
      </c>
      <c r="E32" s="13" t="str">
        <f>VLOOKUP(A32,MEMÓRIA!A30:Q2033,5,FALSE)</f>
        <v>M2</v>
      </c>
      <c r="F32" s="28">
        <f>VLOOKUP(A32,MEMÓRIA!A30:Q2033,15,FALSE)</f>
        <v>424.41</v>
      </c>
      <c r="G32" s="322">
        <f>VLOOKUP(A32,MEMÓRIA!A30:Q2033,16,FALSE)</f>
        <v>2.99</v>
      </c>
      <c r="H32" s="30">
        <f t="shared" si="0"/>
        <v>3.84</v>
      </c>
      <c r="I32" s="17">
        <f t="shared" si="6"/>
        <v>1629.73</v>
      </c>
      <c r="J32" s="322">
        <f>VLOOKUP(A32,MEMÓRIA!A30:Q2033,17,FALSE)</f>
        <v>3.33</v>
      </c>
      <c r="K32" s="17">
        <f t="shared" si="2"/>
        <v>4.07</v>
      </c>
      <c r="L32" s="504">
        <f t="shared" si="7"/>
        <v>1727.34</v>
      </c>
    </row>
    <row r="33" spans="1:12" ht="22.5">
      <c r="A33" s="450" t="s">
        <v>18197</v>
      </c>
      <c r="B33" s="13" t="str">
        <f>VLOOKUP(A33,MEMÓRIA!A31:Q2034,2,FALSE)</f>
        <v>SINAPI 07/2023</v>
      </c>
      <c r="C33" s="13">
        <f>VLOOKUP(A33,MEMÓRIA!A31:Q2034,3,FALSE)</f>
        <v>97650</v>
      </c>
      <c r="D33" s="15" t="str">
        <f>VLOOKUP(A33,MEMÓRIA!A31:Q2034,4,FALSE)</f>
        <v>REMOÇÃO DE TRAMA DE MADEIRA PARA COBERTURA, DE FORMA MANUAL, SEM REAPROVEITAMENTO. AF_12/2017</v>
      </c>
      <c r="E33" s="13" t="str">
        <f>VLOOKUP(A33,MEMÓRIA!A31:Q2034,5,FALSE)</f>
        <v>M2</v>
      </c>
      <c r="F33" s="28">
        <f>VLOOKUP(A33,MEMÓRIA!A31:Q2034,15,FALSE)</f>
        <v>395.18</v>
      </c>
      <c r="G33" s="322">
        <f>VLOOKUP(A33,MEMÓRIA!A31:Q2034,16,FALSE)</f>
        <v>6.44</v>
      </c>
      <c r="H33" s="30">
        <f t="shared" si="0"/>
        <v>8.27</v>
      </c>
      <c r="I33" s="17">
        <f t="shared" si="6"/>
        <v>3268.13</v>
      </c>
      <c r="J33" s="322">
        <f>VLOOKUP(A33,MEMÓRIA!A31:Q2034,17,FALSE)</f>
        <v>7.17</v>
      </c>
      <c r="K33" s="17">
        <f t="shared" si="2"/>
        <v>8.77</v>
      </c>
      <c r="L33" s="504">
        <f t="shared" si="7"/>
        <v>3465.72</v>
      </c>
    </row>
    <row r="34" spans="1:12" ht="22.5">
      <c r="A34" s="450" t="s">
        <v>18198</v>
      </c>
      <c r="B34" s="13" t="str">
        <f>VLOOKUP(A34,MEMÓRIA!A32:Q2035,2,FALSE)</f>
        <v>SINAPI 07/2023</v>
      </c>
      <c r="C34" s="13">
        <f>VLOOKUP(A34,MEMÓRIA!A32:Q2035,3,FALSE)</f>
        <v>97665</v>
      </c>
      <c r="D34" s="15" t="str">
        <f>VLOOKUP(A34,MEMÓRIA!A32:Q2035,4,FALSE)</f>
        <v>REMOÇÃO DE LUMINÁRIAS, DE FORMA MANUAL, SEM REAPROVEITAMENTO. AF_12/2017</v>
      </c>
      <c r="E34" s="13" t="str">
        <f>VLOOKUP(A34,MEMÓRIA!A32:Q2035,5,FALSE)</f>
        <v>UN</v>
      </c>
      <c r="F34" s="28">
        <f>VLOOKUP(A34,MEMÓRIA!A32:Q2035,15,FALSE)</f>
        <v>40</v>
      </c>
      <c r="G34" s="322">
        <f>VLOOKUP(A34,MEMÓRIA!A32:Q2035,16,FALSE)</f>
        <v>1.1100000000000001</v>
      </c>
      <c r="H34" s="30">
        <f t="shared" si="0"/>
        <v>1.42</v>
      </c>
      <c r="I34" s="17">
        <f t="shared" si="6"/>
        <v>56.8</v>
      </c>
      <c r="J34" s="322">
        <f>VLOOKUP(A34,MEMÓRIA!A32:Q2035,17,FALSE)</f>
        <v>1.25</v>
      </c>
      <c r="K34" s="17">
        <f t="shared" si="2"/>
        <v>1.52</v>
      </c>
      <c r="L34" s="504">
        <f t="shared" si="7"/>
        <v>60.8</v>
      </c>
    </row>
    <row r="35" spans="1:12" ht="22.5">
      <c r="A35" s="450" t="s">
        <v>18199</v>
      </c>
      <c r="B35" s="13" t="str">
        <f>VLOOKUP(A35,MEMÓRIA!A33:Q2041,2,FALSE)</f>
        <v>SINAPI 07/2023</v>
      </c>
      <c r="C35" s="13">
        <f>VLOOKUP(A35,MEMÓRIA!A33:Q2041,3,FALSE)</f>
        <v>97660</v>
      </c>
      <c r="D35" s="15" t="str">
        <f>VLOOKUP(A35,MEMÓRIA!A33:Q2041,4,FALSE)</f>
        <v>REMOÇÃO DE INTERRUPTORES/TOMADAS ELÉTRICAS, DE FORMA MANUAL, SEM REAPROVEITAMENTO. AF_12/2017</v>
      </c>
      <c r="E35" s="13" t="str">
        <f>VLOOKUP(A35,MEMÓRIA!A33:Q2041,5,FALSE)</f>
        <v>UN</v>
      </c>
      <c r="F35" s="28">
        <f>VLOOKUP(A35,MEMÓRIA!A33:Q2041,15,FALSE)</f>
        <v>57</v>
      </c>
      <c r="G35" s="322">
        <f>VLOOKUP(A35,MEMÓRIA!A33:Q2041,16,FALSE)</f>
        <v>0.56999999999999995</v>
      </c>
      <c r="H35" s="30">
        <f t="shared" si="0"/>
        <v>0.73</v>
      </c>
      <c r="I35" s="17">
        <f t="shared" si="6"/>
        <v>41.61</v>
      </c>
      <c r="J35" s="322">
        <f>VLOOKUP(A35,MEMÓRIA!A33:Q2041,17,FALSE)</f>
        <v>0.64</v>
      </c>
      <c r="K35" s="17">
        <f t="shared" si="2"/>
        <v>0.78</v>
      </c>
      <c r="L35" s="504">
        <f t="shared" si="7"/>
        <v>44.46</v>
      </c>
    </row>
    <row r="36" spans="1:12" ht="22.5">
      <c r="A36" s="450" t="s">
        <v>18200</v>
      </c>
      <c r="B36" s="13" t="str">
        <f>VLOOKUP(A36,MEMÓRIA!A34:Q2042,2,FALSE)</f>
        <v>SINAPI 07/2023</v>
      </c>
      <c r="C36" s="13">
        <f>VLOOKUP(A36,MEMÓRIA!A34:Q2042,3,FALSE)</f>
        <v>97661</v>
      </c>
      <c r="D36" s="15" t="str">
        <f>VLOOKUP(A36,MEMÓRIA!A34:Q2042,4,FALSE)</f>
        <v>REMOÇÃO DE CABOS ELÉTRICOS, DE FORMA MANUAL, SEM REAPROVEITAMENTO. AF_12/2017</v>
      </c>
      <c r="E36" s="13" t="str">
        <f>VLOOKUP(A36,MEMÓRIA!A34:Q2042,5,FALSE)</f>
        <v>M</v>
      </c>
      <c r="F36" s="28">
        <f>VLOOKUP(A36,MEMÓRIA!A34:Q2042,15,FALSE)</f>
        <v>347.5</v>
      </c>
      <c r="G36" s="322">
        <f>VLOOKUP(A36,MEMÓRIA!A34:Q2042,16,FALSE)</f>
        <v>0.59</v>
      </c>
      <c r="H36" s="30">
        <f t="shared" si="0"/>
        <v>0.75</v>
      </c>
      <c r="I36" s="17">
        <f t="shared" si="6"/>
        <v>260.62</v>
      </c>
      <c r="J36" s="322">
        <f>VLOOKUP(A36,MEMÓRIA!A34:Q2042,17,FALSE)</f>
        <v>0.65</v>
      </c>
      <c r="K36" s="17">
        <f t="shared" si="2"/>
        <v>0.79</v>
      </c>
      <c r="L36" s="504">
        <f t="shared" si="7"/>
        <v>274.52</v>
      </c>
    </row>
    <row r="37" spans="1:12" ht="22.5">
      <c r="A37" s="450" t="s">
        <v>18201</v>
      </c>
      <c r="B37" s="13" t="str">
        <f>VLOOKUP(A37,MEMÓRIA!A35:Q2043,2,FALSE)</f>
        <v>SINAPI 07/2023</v>
      </c>
      <c r="C37" s="13">
        <f>VLOOKUP(A37,MEMÓRIA!A35:Q2043,3,FALSE)</f>
        <v>97663</v>
      </c>
      <c r="D37" s="15" t="str">
        <f>VLOOKUP(A37,MEMÓRIA!A35:Q2043,4,FALSE)</f>
        <v>REMOÇÃO DE LOUÇAS, DE FORMA MANUAL, SEM REAPROVEITAMENTO. AF_12/2017</v>
      </c>
      <c r="E37" s="13" t="str">
        <f>VLOOKUP(A37,MEMÓRIA!A35:Q2043,5,FALSE)</f>
        <v>UN</v>
      </c>
      <c r="F37" s="28">
        <f>VLOOKUP(A37,MEMÓRIA!A35:Q2043,15,FALSE)</f>
        <v>8</v>
      </c>
      <c r="G37" s="322">
        <f>VLOOKUP(A37,MEMÓRIA!A35:Q2043,16,FALSE)</f>
        <v>10.62</v>
      </c>
      <c r="H37" s="30">
        <f t="shared" si="0"/>
        <v>13.64</v>
      </c>
      <c r="I37" s="17">
        <f t="shared" si="6"/>
        <v>109.12</v>
      </c>
      <c r="J37" s="322">
        <f>VLOOKUP(A37,MEMÓRIA!A35:Q2043,17,FALSE)</f>
        <v>11.85</v>
      </c>
      <c r="K37" s="17">
        <f t="shared" si="2"/>
        <v>14.49</v>
      </c>
      <c r="L37" s="504">
        <f t="shared" si="7"/>
        <v>115.92</v>
      </c>
    </row>
    <row r="38" spans="1:12" ht="22.5">
      <c r="A38" s="450" t="s">
        <v>18202</v>
      </c>
      <c r="B38" s="13" t="str">
        <f>VLOOKUP(A38,MEMÓRIA!A36:Q2044,2,FALSE)</f>
        <v>SINAPI 07/2023</v>
      </c>
      <c r="C38" s="13">
        <f>VLOOKUP(A38,MEMÓRIA!A36:Q2044,3,FALSE)</f>
        <v>97666</v>
      </c>
      <c r="D38" s="15" t="str">
        <f>VLOOKUP(A38,MEMÓRIA!A36:Q2044,4,FALSE)</f>
        <v>REMOÇÃO DE METAIS SANITÁRIOS, DE FORMA MANUAL, SEM REAPROVEITAMENTO. AF_12/2017</v>
      </c>
      <c r="E38" s="13" t="str">
        <f>VLOOKUP(A38,MEMÓRIA!A36:Q2044,5,FALSE)</f>
        <v>UN</v>
      </c>
      <c r="F38" s="28">
        <f>VLOOKUP(A38,MEMÓRIA!A36:Q2044,15,FALSE)</f>
        <v>4</v>
      </c>
      <c r="G38" s="322">
        <f>VLOOKUP(A38,MEMÓRIA!A36:Q2044,16,FALSE)</f>
        <v>7.74</v>
      </c>
      <c r="H38" s="30">
        <f t="shared" si="0"/>
        <v>9.94</v>
      </c>
      <c r="I38" s="17">
        <f t="shared" si="6"/>
        <v>39.76</v>
      </c>
      <c r="J38" s="322">
        <f>VLOOKUP(A38,MEMÓRIA!A36:Q2044,17,FALSE)</f>
        <v>8.6300000000000008</v>
      </c>
      <c r="K38" s="17">
        <f t="shared" si="2"/>
        <v>10.55</v>
      </c>
      <c r="L38" s="504">
        <f t="shared" si="7"/>
        <v>42.2</v>
      </c>
    </row>
    <row r="39" spans="1:12" ht="22.5">
      <c r="A39" s="450" t="s">
        <v>18203</v>
      </c>
      <c r="B39" s="13" t="str">
        <f>VLOOKUP(A39,MEMÓRIA!A37:Q2045,2,FALSE)</f>
        <v>SINAPI 07/2023</v>
      </c>
      <c r="C39" s="13">
        <f>VLOOKUP(A39,MEMÓRIA!A37:Q2045,3,FALSE)</f>
        <v>97664</v>
      </c>
      <c r="D39" s="15" t="str">
        <f>VLOOKUP(A39,MEMÓRIA!A37:Q2045,4,FALSE)</f>
        <v>REMOÇÃO DE ACESSÓRIOS, DE FORMA MANUAL, SEM REAPROVEITAMENTO. AF_12/2017</v>
      </c>
      <c r="E39" s="13" t="str">
        <f>VLOOKUP(A39,MEMÓRIA!A37:Q2045,5,FALSE)</f>
        <v>UN</v>
      </c>
      <c r="F39" s="28">
        <f>VLOOKUP(A39,MEMÓRIA!A37:Q2045,15,FALSE)</f>
        <v>9</v>
      </c>
      <c r="G39" s="322">
        <f>VLOOKUP(A39,MEMÓRIA!A37:Q2045,16,FALSE)</f>
        <v>1.32</v>
      </c>
      <c r="H39" s="30">
        <f t="shared" si="0"/>
        <v>1.69</v>
      </c>
      <c r="I39" s="17">
        <f t="shared" si="6"/>
        <v>15.21</v>
      </c>
      <c r="J39" s="322">
        <f>VLOOKUP(A39,MEMÓRIA!A37:Q2045,17,FALSE)</f>
        <v>1.47</v>
      </c>
      <c r="K39" s="17">
        <f t="shared" si="2"/>
        <v>1.79</v>
      </c>
      <c r="L39" s="504">
        <f t="shared" si="7"/>
        <v>16.11</v>
      </c>
    </row>
    <row r="40" spans="1:12" ht="22.5">
      <c r="A40" s="450" t="s">
        <v>18204</v>
      </c>
      <c r="B40" s="13" t="str">
        <f>VLOOKUP(A40,MEMÓRIA!A38:Q2046,2,FALSE)</f>
        <v>ORSE 07/2023</v>
      </c>
      <c r="C40" s="13" t="str">
        <f>VLOOKUP(A40,MEMÓRIA!A38:Q2046,3,FALSE)</f>
        <v>07725</v>
      </c>
      <c r="D40" s="15" t="str">
        <f>VLOOKUP(A40,MEMÓRIA!A38:Q2046,4,FALSE)</f>
        <v>REMOÇÃO DE PINTURA LÁTEX (RASPAGEM E/OU LIXAMENTO E/OU ESCOVAÇÃO)</v>
      </c>
      <c r="E40" s="13" t="str">
        <f>VLOOKUP(A40,MEMÓRIA!A38:Q2046,5,FALSE)</f>
        <v>M2</v>
      </c>
      <c r="F40" s="28">
        <f>VLOOKUP(A40,MEMÓRIA!A38:Q2046,15,FALSE)</f>
        <v>725.61</v>
      </c>
      <c r="G40" s="322">
        <f>VLOOKUP(A40,MEMÓRIA!A38:Q2046,16,FALSE)</f>
        <v>6.6</v>
      </c>
      <c r="H40" s="30">
        <f t="shared" si="0"/>
        <v>8.4700000000000006</v>
      </c>
      <c r="I40" s="17">
        <f t="shared" si="6"/>
        <v>6145.91</v>
      </c>
      <c r="J40" s="322">
        <f>VLOOKUP(A40,MEMÓRIA!A38:Q2046,17,FALSE)</f>
        <v>6.6</v>
      </c>
      <c r="K40" s="17">
        <f t="shared" si="2"/>
        <v>8.07</v>
      </c>
      <c r="L40" s="504">
        <f t="shared" si="7"/>
        <v>5855.67</v>
      </c>
    </row>
    <row r="41" spans="1:12">
      <c r="A41" s="445" t="s">
        <v>18205</v>
      </c>
      <c r="B41" s="357"/>
      <c r="C41" s="129"/>
      <c r="D41" s="129" t="str">
        <f>VLOOKUP(A41,MEMÓRIA!A40:Q2048,4,FALSE)</f>
        <v>LIMPEZA</v>
      </c>
      <c r="E41" s="355"/>
      <c r="F41" s="355"/>
      <c r="G41" s="129"/>
      <c r="H41" s="161"/>
      <c r="I41" s="356">
        <f>SUM(I42:I43)</f>
        <v>2324.5300000000002</v>
      </c>
      <c r="J41" s="129"/>
      <c r="K41" s="357"/>
      <c r="L41" s="503">
        <f>SUM(L42:L43)</f>
        <v>2280.52</v>
      </c>
    </row>
    <row r="42" spans="1:12" ht="22.5">
      <c r="A42" s="442" t="s">
        <v>18206</v>
      </c>
      <c r="B42" s="13" t="str">
        <f>VLOOKUP(A42,MEMÓRIA!A40:Q2048,2,FALSE)</f>
        <v>SINAPI 07/2023</v>
      </c>
      <c r="C42" s="13">
        <f>VLOOKUP(A42,MEMÓRIA!A40:Q2048,3,FALSE)</f>
        <v>99806</v>
      </c>
      <c r="D42" s="15" t="str">
        <f>VLOOKUP(A42,MEMÓRIA!A40:Q2048,4,FALSE)</f>
        <v>LIMPEZA DE REVESTIMENTO CERÂMICO EM PAREDE COM PANO ÚMIDO AF_04/2019</v>
      </c>
      <c r="E42" s="13" t="str">
        <f>VLOOKUP(A42,MEMÓRIA!A40:Q2048,5,FALSE)</f>
        <v>M2</v>
      </c>
      <c r="F42" s="28">
        <f>VLOOKUP(A42,MEMÓRIA!A40:Q2048,15,FALSE)</f>
        <v>633.23</v>
      </c>
      <c r="G42" s="322">
        <f>VLOOKUP(A42,MEMÓRIA!A40:Q2048,16,FALSE)</f>
        <v>0.76</v>
      </c>
      <c r="H42" s="30">
        <f>IFERROR(TRUNC(SUM(G42*$I$9)+G42,2),"")</f>
        <v>0.97</v>
      </c>
      <c r="I42" s="17">
        <f>IFERROR(TRUNC(H42*F42,2),"")</f>
        <v>614.23</v>
      </c>
      <c r="J42" s="322">
        <f>VLOOKUP(A42,MEMÓRIA!A40:Q2048,17,FALSE)</f>
        <v>0.85</v>
      </c>
      <c r="K42" s="17">
        <f>IFERROR(TRUNC(SUM(J42*$L$9)+J42,2),"")</f>
        <v>1.03</v>
      </c>
      <c r="L42" s="504">
        <f t="shared" ref="L42" si="8">IFERROR(TRUNC(K42*F42,2),"")</f>
        <v>652.22</v>
      </c>
    </row>
    <row r="43" spans="1:12">
      <c r="A43" s="442" t="s">
        <v>18207</v>
      </c>
      <c r="B43" s="13" t="str">
        <f>VLOOKUP(A43,MEMÓRIA!A41:Q2049,2,FALSE)</f>
        <v>ORSE 07/2023</v>
      </c>
      <c r="C43" s="13" t="str">
        <f>VLOOKUP(A43,MEMÓRIA!A41:Q2049,3,FALSE)</f>
        <v>02450</v>
      </c>
      <c r="D43" s="15" t="str">
        <f>VLOOKUP(A43,MEMÓRIA!A41:Q2049,4,FALSE)</f>
        <v>LIMPEZA GERAL</v>
      </c>
      <c r="E43" s="13" t="str">
        <f>VLOOKUP(A43,MEMÓRIA!A41:Q2049,5,FALSE)</f>
        <v>M2</v>
      </c>
      <c r="F43" s="28">
        <f>VLOOKUP(A43,MEMÓRIA!A41:Q2049,15,FALSE)</f>
        <v>585.72</v>
      </c>
      <c r="G43" s="322">
        <f>VLOOKUP(A43,MEMÓRIA!A41:Q2049,16,FALSE)</f>
        <v>2.2799999999999998</v>
      </c>
      <c r="H43" s="30">
        <f t="shared" si="0"/>
        <v>2.92</v>
      </c>
      <c r="I43" s="17">
        <f t="shared" ref="I43" si="9">IFERROR(TRUNC(H43*F43,2),"")</f>
        <v>1710.3</v>
      </c>
      <c r="J43" s="322">
        <f>VLOOKUP(A43,MEMÓRIA!A41:Q2049,17,FALSE)</f>
        <v>2.2799999999999998</v>
      </c>
      <c r="K43" s="17">
        <f t="shared" si="2"/>
        <v>2.78</v>
      </c>
      <c r="L43" s="504">
        <f t="shared" ref="L43" si="10">IFERROR(TRUNC(K43*F43,2),"")</f>
        <v>1628.3</v>
      </c>
    </row>
    <row r="44" spans="1:12">
      <c r="A44" s="454" t="s">
        <v>34</v>
      </c>
      <c r="B44" s="34"/>
      <c r="C44" s="34"/>
      <c r="D44" s="36" t="str">
        <f>VLOOKUP(A44,MEMÓRIA!A44:Q2052,4,FALSE)</f>
        <v>ADMINISTRAÇÃO LOCAL</v>
      </c>
      <c r="E44" s="34"/>
      <c r="F44" s="353"/>
      <c r="G44" s="34"/>
      <c r="H44" s="358"/>
      <c r="I44" s="354">
        <f>SUM(I45:I46)</f>
        <v>27556.48</v>
      </c>
      <c r="J44" s="34"/>
      <c r="K44" s="358"/>
      <c r="L44" s="505">
        <f>SUM(L45:L46)</f>
        <v>30206.080000000002</v>
      </c>
    </row>
    <row r="45" spans="1:12" ht="22.5">
      <c r="A45" s="442" t="s">
        <v>36</v>
      </c>
      <c r="B45" s="13" t="str">
        <f>VLOOKUP(A45,MEMÓRIA!A43:Q2051,2,FALSE)</f>
        <v>SINAPI 07/2023</v>
      </c>
      <c r="C45" s="13">
        <f>VLOOKUP(A45,MEMÓRIA!A43:Q2051,3,FALSE)</f>
        <v>90777</v>
      </c>
      <c r="D45" s="15" t="str">
        <f>VLOOKUP(A45,MEMÓRIA!A43:Q2051,4,FALSE)</f>
        <v>ENGENHEIRO CIVIL DE OBRA JUNIOR COM ENCARGOS COMPLEMENTARES</v>
      </c>
      <c r="E45" s="13" t="str">
        <f>VLOOKUP(A45,MEMÓRIA!A43:Q2051,5,FALSE)</f>
        <v>H</v>
      </c>
      <c r="F45" s="28">
        <f>VLOOKUP(A45,MEMÓRIA!A43:Q2051,15,FALSE)</f>
        <v>64</v>
      </c>
      <c r="G45" s="322">
        <f>VLOOKUP(A45,MEMÓRIA!A43:Q2051,16,FALSE)</f>
        <v>98.13</v>
      </c>
      <c r="H45" s="30">
        <f t="shared" si="0"/>
        <v>126.07</v>
      </c>
      <c r="I45" s="17">
        <f t="shared" ref="I45:I46" si="11">IFERROR(TRUNC(H45*F45,2),"")</f>
        <v>8068.48</v>
      </c>
      <c r="J45" s="322">
        <f>VLOOKUP(A45,MEMÓRIA!A43:Q2051,17,FALSE)</f>
        <v>113.54</v>
      </c>
      <c r="K45" s="17">
        <f t="shared" si="2"/>
        <v>138.91</v>
      </c>
      <c r="L45" s="504">
        <f t="shared" ref="L45:L46" si="12">IFERROR(TRUNC(K45*F45,2),"")</f>
        <v>8890.24</v>
      </c>
    </row>
    <row r="46" spans="1:12">
      <c r="A46" s="442" t="s">
        <v>18190</v>
      </c>
      <c r="B46" s="13" t="str">
        <f>VLOOKUP(A46,MEMÓRIA!A44:Q2052,2,FALSE)</f>
        <v>SINAPI 07/2023</v>
      </c>
      <c r="C46" s="13">
        <f>VLOOKUP(A46,MEMÓRIA!A44:Q2052,3,FALSE)</f>
        <v>90776</v>
      </c>
      <c r="D46" s="15" t="str">
        <f>VLOOKUP(A46,MEMÓRIA!A44:Q2052,4,FALSE)</f>
        <v>ENCARREGADO GERAL COM ENCARGOS COMPLEMENTARES</v>
      </c>
      <c r="E46" s="13" t="str">
        <f>VLOOKUP(A46,MEMÓRIA!A44:Q2052,5,FALSE)</f>
        <v>H</v>
      </c>
      <c r="F46" s="28">
        <f>VLOOKUP(A46,MEMÓRIA!A44:Q2052,15,FALSE)</f>
        <v>448</v>
      </c>
      <c r="G46" s="322">
        <f>VLOOKUP(A46,MEMÓRIA!A44:Q2052,16,FALSE)</f>
        <v>33.86</v>
      </c>
      <c r="H46" s="30">
        <f t="shared" si="0"/>
        <v>43.5</v>
      </c>
      <c r="I46" s="17">
        <f t="shared" si="11"/>
        <v>19488</v>
      </c>
      <c r="J46" s="322">
        <f>VLOOKUP(A46,MEMÓRIA!A44:Q2052,17,FALSE)</f>
        <v>38.89</v>
      </c>
      <c r="K46" s="17">
        <f t="shared" si="2"/>
        <v>47.58</v>
      </c>
      <c r="L46" s="504">
        <f t="shared" si="12"/>
        <v>21315.84</v>
      </c>
    </row>
    <row r="47" spans="1:12">
      <c r="A47" s="454" t="s">
        <v>37</v>
      </c>
      <c r="B47" s="34"/>
      <c r="C47" s="34"/>
      <c r="D47" s="36" t="str">
        <f>VLOOKUP(A47,MEMÓRIA!A47:Q2055,4,FALSE)</f>
        <v>CARGA E TRANSPORTE MANUAL</v>
      </c>
      <c r="E47" s="34"/>
      <c r="F47" s="353"/>
      <c r="G47" s="34"/>
      <c r="H47" s="358"/>
      <c r="I47" s="354">
        <f>SUM(I48:I48)</f>
        <v>22072.9</v>
      </c>
      <c r="J47" s="34"/>
      <c r="K47" s="358"/>
      <c r="L47" s="505">
        <f>SUM(L48:L48)</f>
        <v>23164.39</v>
      </c>
    </row>
    <row r="48" spans="1:12">
      <c r="A48" s="442" t="s">
        <v>38</v>
      </c>
      <c r="B48" s="13" t="str">
        <f>VLOOKUP(A48,MEMÓRIA!A46:Q2054,2,FALSE)</f>
        <v>SEINFRA</v>
      </c>
      <c r="C48" s="13" t="str">
        <f>VLOOKUP(A48,MEMÓRIA!A46:Q2054,3,FALSE)</f>
        <v>C2536</v>
      </c>
      <c r="D48" s="15" t="str">
        <f>VLOOKUP(A48,MEMÓRIA!A46:Q2054,4,FALSE)</f>
        <v>TRANSPORTE HORIZONTAL ATÉ 30M DE MATERIAIS À GRANEL</v>
      </c>
      <c r="E48" s="13" t="str">
        <f>VLOOKUP(A48,MEMÓRIA!A46:Q2054,5,FALSE)</f>
        <v>M3</v>
      </c>
      <c r="F48" s="28">
        <f>VLOOKUP(A48,MEMÓRIA!A46:Q2054,15,FALSE)</f>
        <v>441.9</v>
      </c>
      <c r="G48" s="322">
        <f>VLOOKUP(A48,MEMÓRIA!A46:Q2054,16,FALSE)</f>
        <v>38.880000000000003</v>
      </c>
      <c r="H48" s="30">
        <f t="shared" si="0"/>
        <v>49.95</v>
      </c>
      <c r="I48" s="17">
        <f t="shared" ref="I48" si="13">IFERROR(TRUNC(H48*F48,2),"")</f>
        <v>22072.9</v>
      </c>
      <c r="J48" s="322">
        <f>VLOOKUP(A48,MEMÓRIA!A46:Q2054,17,FALSE)</f>
        <v>42.85</v>
      </c>
      <c r="K48" s="17">
        <f t="shared" si="2"/>
        <v>52.42</v>
      </c>
      <c r="L48" s="504">
        <f t="shared" ref="L48" si="14">IFERROR(TRUNC(K48*F48,2),"")</f>
        <v>23164.39</v>
      </c>
    </row>
    <row r="49" spans="1:12">
      <c r="A49" s="456" t="s">
        <v>18145</v>
      </c>
      <c r="B49" s="34"/>
      <c r="C49" s="34"/>
      <c r="D49" s="34" t="str">
        <f>VLOOKUP(A49,MEMÓRIA!A49:Q2057,4,FALSE)</f>
        <v>FUNDAÇÃO</v>
      </c>
      <c r="E49" s="34"/>
      <c r="F49" s="353"/>
      <c r="G49" s="34"/>
      <c r="H49" s="358"/>
      <c r="I49" s="354">
        <f>+I50+I53</f>
        <v>28573.4</v>
      </c>
      <c r="J49" s="34"/>
      <c r="K49" s="358"/>
      <c r="L49" s="505">
        <f>+L50+L53</f>
        <v>28141.72</v>
      </c>
    </row>
    <row r="50" spans="1:12">
      <c r="A50" s="438" t="s">
        <v>18147</v>
      </c>
      <c r="B50" s="357"/>
      <c r="C50" s="129"/>
      <c r="D50" s="129" t="str">
        <f>VLOOKUP(A50,MEMÓRIA!A49:Q2057,4,FALSE)</f>
        <v>MOVIMENTAÇÃO DE TERRA</v>
      </c>
      <c r="E50" s="355"/>
      <c r="F50" s="355"/>
      <c r="G50" s="129"/>
      <c r="H50" s="161"/>
      <c r="I50" s="356">
        <f>SUM(I51:I52)</f>
        <v>1992.83</v>
      </c>
      <c r="J50" s="167"/>
      <c r="K50" s="357"/>
      <c r="L50" s="503">
        <f>SUM(L51:L52)</f>
        <v>2108.9</v>
      </c>
    </row>
    <row r="51" spans="1:12" ht="22.5">
      <c r="A51" s="457" t="s">
        <v>18209</v>
      </c>
      <c r="B51" s="13" t="str">
        <f>VLOOKUP(A51,MEMÓRIA!A49:Q2057,2,FALSE)</f>
        <v>SINAPI 07/2023</v>
      </c>
      <c r="C51" s="13">
        <f>VLOOKUP(A51,MEMÓRIA!A49:Q2057,3,FALSE)</f>
        <v>93358</v>
      </c>
      <c r="D51" s="15" t="str">
        <f>VLOOKUP(A51,MEMÓRIA!A49:Q2057,4,FALSE)</f>
        <v>ESCAVAÇÃO MANUAL DE VALA COM PROFUNDIDADE MENOR OU IGUAL A 1,30 M. AF_02/2021</v>
      </c>
      <c r="E51" s="13" t="str">
        <f>VLOOKUP(A51,MEMÓRIA!A49:Q2057,5,FALSE)</f>
        <v>M3</v>
      </c>
      <c r="F51" s="28">
        <f>VLOOKUP(A51,MEMÓRIA!A49:Q2057,15,FALSE)</f>
        <v>17.5</v>
      </c>
      <c r="G51" s="322">
        <f>VLOOKUP(A51,MEMÓRIA!A49:Q2057,16,FALSE)</f>
        <v>75.75</v>
      </c>
      <c r="H51" s="30">
        <f t="shared" ref="H51:H52" si="15">IFERROR(TRUNC(SUM(G51*$I$9)+G51,2),"")</f>
        <v>97.32</v>
      </c>
      <c r="I51" s="17">
        <f t="shared" ref="I51:I52" si="16">IFERROR(TRUNC(H51*F51,2),"")</f>
        <v>1703.1</v>
      </c>
      <c r="J51" s="322">
        <f>VLOOKUP(A51,MEMÓRIA!A49:Q2057,17,FALSE)</f>
        <v>84.18</v>
      </c>
      <c r="K51" s="17">
        <f t="shared" ref="K51:K52" si="17">IFERROR(TRUNC(SUM(J51*$L$9)+J51,2),"")</f>
        <v>102.99</v>
      </c>
      <c r="L51" s="504">
        <f t="shared" ref="L51:L52" si="18">IFERROR(TRUNC(K51*F51,2),"")</f>
        <v>1802.32</v>
      </c>
    </row>
    <row r="52" spans="1:12">
      <c r="A52" s="446" t="s">
        <v>18210</v>
      </c>
      <c r="B52" s="13" t="str">
        <f>VLOOKUP(A52,MEMÓRIA!A50:Q2058,2,FALSE)</f>
        <v>SINAPI 07/2023</v>
      </c>
      <c r="C52" s="13">
        <f>VLOOKUP(A52,MEMÓRIA!A50:Q2058,3,FALSE)</f>
        <v>96995</v>
      </c>
      <c r="D52" s="15" t="str">
        <f>VLOOKUP(A52,MEMÓRIA!A50:Q2058,4,FALSE)</f>
        <v>REATERRO MANUAL APILOADO COM SOQUETE. AF_10/2017</v>
      </c>
      <c r="E52" s="13" t="str">
        <f>VLOOKUP(A52,MEMÓRIA!A50:Q2058,5,FALSE)</f>
        <v>M3</v>
      </c>
      <c r="F52" s="28">
        <f>VLOOKUP(A52,MEMÓRIA!A50:Q2058,15,FALSE)</f>
        <v>4.91</v>
      </c>
      <c r="G52" s="322">
        <f>VLOOKUP(A52,MEMÓRIA!A50:Q2058,16,FALSE)</f>
        <v>45.93</v>
      </c>
      <c r="H52" s="30">
        <f t="shared" si="15"/>
        <v>59.01</v>
      </c>
      <c r="I52" s="17">
        <f t="shared" si="16"/>
        <v>289.73</v>
      </c>
      <c r="J52" s="322">
        <f>VLOOKUP(A52,MEMÓRIA!A50:Q2058,17,FALSE)</f>
        <v>51.04</v>
      </c>
      <c r="K52" s="17">
        <f t="shared" si="17"/>
        <v>62.44</v>
      </c>
      <c r="L52" s="504">
        <f t="shared" si="18"/>
        <v>306.58</v>
      </c>
    </row>
    <row r="53" spans="1:12">
      <c r="A53" s="438" t="s">
        <v>18148</v>
      </c>
      <c r="B53" s="357"/>
      <c r="C53" s="129"/>
      <c r="D53" s="129" t="str">
        <f>VLOOKUP(A53,MEMÓRIA!A52:Q2060,4,FALSE)</f>
        <v>INFRAESTRUTURA</v>
      </c>
      <c r="E53" s="355"/>
      <c r="F53" s="355"/>
      <c r="G53" s="129"/>
      <c r="H53" s="161"/>
      <c r="I53" s="356">
        <f>SUM(I54:I56)</f>
        <v>26580.57</v>
      </c>
      <c r="J53" s="167"/>
      <c r="K53" s="357"/>
      <c r="L53" s="503">
        <f>SUM(L54:L56)</f>
        <v>26032.82</v>
      </c>
    </row>
    <row r="54" spans="1:12" ht="22.5">
      <c r="A54" s="457" t="s">
        <v>18213</v>
      </c>
      <c r="B54" s="13" t="str">
        <f>VLOOKUP(A54,MEMÓRIA!A52:Q2060,2,FALSE)</f>
        <v>SINAPI 07/2023</v>
      </c>
      <c r="C54" s="13">
        <f>VLOOKUP(A54,MEMÓRIA!A52:Q2060,3,FALSE)</f>
        <v>96619</v>
      </c>
      <c r="D54" s="15" t="str">
        <f>VLOOKUP(A54,MEMÓRIA!A52:Q2060,4,FALSE)</f>
        <v>LASTRO DE CONCRETO MAGRO, APLICADO EM BLOCOS DE COROAMENTO OU SAPATAS, ESPESSURA DE 5 CM. AF_08/2017</v>
      </c>
      <c r="E54" s="13" t="str">
        <f>VLOOKUP(A54,MEMÓRIA!A52:Q2060,5,FALSE)</f>
        <v>M2</v>
      </c>
      <c r="F54" s="28">
        <f>VLOOKUP(A54,MEMÓRIA!A52:Q2060,15,FALSE)</f>
        <v>26.6</v>
      </c>
      <c r="G54" s="322">
        <f>VLOOKUP(A54,MEMÓRIA!A52:Q2060,16,FALSE)</f>
        <v>31.2</v>
      </c>
      <c r="H54" s="30">
        <f>IFERROR(TRUNC(SUM(G54*$I$9)+G54,2),"")</f>
        <v>40.08</v>
      </c>
      <c r="I54" s="17">
        <f t="shared" ref="I54:I56" si="19">IFERROR(TRUNC(H54*F54,2),"")</f>
        <v>1066.1199999999999</v>
      </c>
      <c r="J54" s="322">
        <f>VLOOKUP(A54,MEMÓRIA!A52:Q2060,17,FALSE)</f>
        <v>32.76</v>
      </c>
      <c r="K54" s="17">
        <f>IFERROR(TRUNC(SUM(J54*$L$9)+J54,2),"")</f>
        <v>40.08</v>
      </c>
      <c r="L54" s="504">
        <f t="shared" ref="L54:L56" si="20">IFERROR(TRUNC(K54*F54,2),"")</f>
        <v>1066.1199999999999</v>
      </c>
    </row>
    <row r="55" spans="1:12" ht="33.75">
      <c r="A55" s="457" t="s">
        <v>18214</v>
      </c>
      <c r="B55" s="13" t="str">
        <f>VLOOKUP(A55,MEMÓRIA!A53:Q2061,2,FALSE)</f>
        <v>SINAPI 07/2023</v>
      </c>
      <c r="C55" s="13">
        <f>VLOOKUP(A55,MEMÓRIA!A53:Q2061,3,FALSE)</f>
        <v>104488</v>
      </c>
      <c r="D55" s="15" t="str">
        <f>VLOOKUP(A55,MEMÓRIA!A53:Q2061,4,FALSE)</f>
        <v>COMPOSIÇÃO PARAMÉTRICA PARA EXECUÇÃO DE ESTRUTURAS DE CONCRETO ARMADO, PARA EDIFICAÇÃO INSTITUCIONAL TÉRREA, FCK = 25 MPA. AF_11/2022</v>
      </c>
      <c r="E55" s="13" t="str">
        <f>VLOOKUP(A55,MEMÓRIA!A53:Q2061,5,FALSE)</f>
        <v>M3</v>
      </c>
      <c r="F55" s="28">
        <f>VLOOKUP(A55,MEMÓRIA!A53:Q2061,15,FALSE)</f>
        <v>6.76</v>
      </c>
      <c r="G55" s="322">
        <f>VLOOKUP(A55,MEMÓRIA!A53:Q2061,16,FALSE)</f>
        <v>2599.14</v>
      </c>
      <c r="H55" s="30">
        <f t="shared" ref="H55:H56" si="21">IFERROR(TRUNC(SUM(G55*$I$9)+G55,2),"")</f>
        <v>3339.37</v>
      </c>
      <c r="I55" s="17">
        <f t="shared" si="19"/>
        <v>22574.14</v>
      </c>
      <c r="J55" s="322">
        <f>VLOOKUP(A55,MEMÓRIA!A53:Q2061,17,FALSE)</f>
        <v>2658.99</v>
      </c>
      <c r="K55" s="17">
        <f t="shared" ref="K55:K56" si="22">IFERROR(TRUNC(SUM(J55*$L$9)+J55,2),"")</f>
        <v>3253.27</v>
      </c>
      <c r="L55" s="504">
        <f t="shared" si="20"/>
        <v>21992.1</v>
      </c>
    </row>
    <row r="56" spans="1:12" ht="22.5">
      <c r="A56" s="446" t="s">
        <v>18215</v>
      </c>
      <c r="B56" s="13" t="str">
        <f>VLOOKUP(A56,MEMÓRIA!A54:Q2062,2,FALSE)</f>
        <v>SEINFRA</v>
      </c>
      <c r="C56" s="13" t="str">
        <f>VLOOKUP(A56,MEMÓRIA!A54:Q2062,3,FALSE)</f>
        <v>C0074</v>
      </c>
      <c r="D56" s="15" t="str">
        <f>VLOOKUP(A56,MEMÓRIA!A54:Q2062,4,FALSE)</f>
        <v>ALVENARIA DE TIJOLO CERÂMICO FURADO (9X19X19)CM C/ARGAMASSA MISTA DE CAL HIDRATADA ESP=20 CM</v>
      </c>
      <c r="E56" s="13" t="str">
        <f>VLOOKUP(A56,MEMÓRIA!A54:Q2062,5,FALSE)</f>
        <v>M2</v>
      </c>
      <c r="F56" s="28">
        <f>VLOOKUP(A56,MEMÓRIA!A54:Q2062,15,FALSE)</f>
        <v>21.84</v>
      </c>
      <c r="G56" s="322">
        <f>VLOOKUP(A56,MEMÓRIA!A54:Q2062,16,FALSE)</f>
        <v>104.79</v>
      </c>
      <c r="H56" s="30">
        <f t="shared" si="21"/>
        <v>134.63</v>
      </c>
      <c r="I56" s="17">
        <f t="shared" si="19"/>
        <v>2940.31</v>
      </c>
      <c r="J56" s="322">
        <f>VLOOKUP(A56,MEMÓRIA!A54:Q2062,17,FALSE)</f>
        <v>111.32</v>
      </c>
      <c r="K56" s="17">
        <f t="shared" si="22"/>
        <v>136.19999999999999</v>
      </c>
      <c r="L56" s="504">
        <f t="shared" si="20"/>
        <v>2974.6</v>
      </c>
    </row>
    <row r="57" spans="1:12">
      <c r="A57" s="454" t="s">
        <v>18216</v>
      </c>
      <c r="B57" s="34"/>
      <c r="C57" s="34"/>
      <c r="D57" s="34" t="str">
        <f>VLOOKUP(A57,MEMÓRIA!A57:Q2065,4,FALSE)</f>
        <v>ELEVAÇÃO</v>
      </c>
      <c r="E57" s="34"/>
      <c r="F57" s="34"/>
      <c r="G57" s="34"/>
      <c r="H57" s="358"/>
      <c r="I57" s="354">
        <f>+I58+I69</f>
        <v>73613.33</v>
      </c>
      <c r="J57" s="34"/>
      <c r="K57" s="358"/>
      <c r="L57" s="505">
        <f>+L58+L69</f>
        <v>73727.16</v>
      </c>
    </row>
    <row r="58" spans="1:12">
      <c r="A58" s="445" t="s">
        <v>18217</v>
      </c>
      <c r="B58" s="357"/>
      <c r="C58" s="129"/>
      <c r="D58" s="129" t="str">
        <f>VLOOKUP(A58,MEMÓRIA!A57:Q2065,4,FALSE)</f>
        <v>SUPERESTRUTURA</v>
      </c>
      <c r="E58" s="355"/>
      <c r="F58" s="355"/>
      <c r="G58" s="129"/>
      <c r="H58" s="161"/>
      <c r="I58" s="356">
        <f>SUM(I59:I68)</f>
        <v>47514.45</v>
      </c>
      <c r="J58" s="167"/>
      <c r="K58" s="357"/>
      <c r="L58" s="503">
        <f>SUM(L59:L68)</f>
        <v>47402.97</v>
      </c>
    </row>
    <row r="59" spans="1:12" ht="33.75">
      <c r="A59" s="457" t="s">
        <v>18220</v>
      </c>
      <c r="B59" s="13" t="str">
        <f>VLOOKUP(A59,MEMÓRIA!A57:Q2065,2,FALSE)</f>
        <v>ORSE 07/2023</v>
      </c>
      <c r="C59" s="13" t="str">
        <f>VLOOKUP(A59,MEMÓRIA!A57:Q2065,3,FALSE)</f>
        <v>07393</v>
      </c>
      <c r="D59" s="15" t="str">
        <f>VLOOKUP(A59,MEMÓRIA!A57:Q2065,4,FALSE)</f>
        <v>LAJE PRÉ-FABRICADA TRELIÇADA PARA PISO OU COBERTURA, INTEREIXO 38CM, H=12CM, EL. ENCHIMENTO EM EPS H=8CM, INCLUSIVE ESCORAMENTO EM MADEIRA E CAPEAMENTO 4CM</v>
      </c>
      <c r="E59" s="13" t="str">
        <f>VLOOKUP(A59,MEMÓRIA!A57:Q2065,5,FALSE)</f>
        <v>M2</v>
      </c>
      <c r="F59" s="28">
        <f>VLOOKUP(A59,MEMÓRIA!A57:Q2065,15,FALSE)</f>
        <v>18.62</v>
      </c>
      <c r="G59" s="322">
        <f>VLOOKUP(A59,MEMÓRIA!A57:Q2065,16,FALSE)</f>
        <v>166.52</v>
      </c>
      <c r="H59" s="30">
        <f t="shared" ref="H59:H80" si="23">IFERROR(TRUNC(SUM(G59*$I$9)+G59,2),"")</f>
        <v>213.94</v>
      </c>
      <c r="I59" s="17">
        <f t="shared" ref="I59" si="24">IFERROR(TRUNC(H59*F59,2),"")</f>
        <v>3983.56</v>
      </c>
      <c r="J59" s="322">
        <f>VLOOKUP(A59,MEMÓRIA!A57:Q2065,17,FALSE)</f>
        <v>166.52</v>
      </c>
      <c r="K59" s="17">
        <f t="shared" ref="K59:K80" si="25">IFERROR(TRUNC(SUM(J59*$L$9)+J59,2),"")</f>
        <v>203.73</v>
      </c>
      <c r="L59" s="504">
        <f t="shared" ref="L59" si="26">IFERROR(TRUNC(K59*F59,2),"")</f>
        <v>3793.45</v>
      </c>
    </row>
    <row r="60" spans="1:12" ht="33.75">
      <c r="A60" s="457" t="s">
        <v>18221</v>
      </c>
      <c r="B60" s="13" t="str">
        <f>VLOOKUP(A60,MEMÓRIA!A58:Q2066,2,FALSE)</f>
        <v>SINAPI 07/2023</v>
      </c>
      <c r="C60" s="13">
        <f>VLOOKUP(A60,MEMÓRIA!A58:Q2066,3,FALSE)</f>
        <v>104488</v>
      </c>
      <c r="D60" s="15" t="str">
        <f>VLOOKUP(A60,MEMÓRIA!A58:Q2066,4,FALSE)</f>
        <v>COMPOSIÇÃO PARAMÉTRICA PARA EXECUÇÃO DE ESTRUTURAS DE CONCRETO ARMADO, PARA EDIFICAÇÃO INSTITUCIONAL TÉRREA, FCK = 25 MPA. AF_11/2022</v>
      </c>
      <c r="E60" s="13" t="str">
        <f>VLOOKUP(A60,MEMÓRIA!A58:Q2066,5,FALSE)</f>
        <v>M3</v>
      </c>
      <c r="F60" s="28">
        <f>VLOOKUP(A60,MEMÓRIA!A58:Q2066,15,FALSE)</f>
        <v>4.6399999999999997</v>
      </c>
      <c r="G60" s="322">
        <f>VLOOKUP(A60,MEMÓRIA!A58:Q2066,16,FALSE)</f>
        <v>2599.14</v>
      </c>
      <c r="H60" s="30">
        <f t="shared" si="23"/>
        <v>3339.37</v>
      </c>
      <c r="I60" s="17">
        <f t="shared" ref="I60:I68" si="27">IFERROR(TRUNC(H60*F60,2),"")</f>
        <v>15494.67</v>
      </c>
      <c r="J60" s="322">
        <f>VLOOKUP(A60,MEMÓRIA!A58:Q2066,17,FALSE)</f>
        <v>2658.99</v>
      </c>
      <c r="K60" s="17">
        <f t="shared" si="25"/>
        <v>3253.27</v>
      </c>
      <c r="L60" s="504">
        <f t="shared" ref="L60:L68" si="28">IFERROR(TRUNC(K60*F60,2),"")</f>
        <v>15095.17</v>
      </c>
    </row>
    <row r="61" spans="1:12" ht="33.75">
      <c r="A61" s="457" t="s">
        <v>18222</v>
      </c>
      <c r="B61" s="13" t="str">
        <f>VLOOKUP(A61,MEMÓRIA!A59:Q2067,2,FALSE)</f>
        <v>SINAPI 07/2023</v>
      </c>
      <c r="C61" s="13">
        <f>VLOOKUP(A61,MEMÓRIA!A59:Q2067,3,FALSE)</f>
        <v>103328</v>
      </c>
      <c r="D61" s="15" t="str">
        <f>VLOOKUP(A61,MEMÓRIA!A59:Q2067,4,FALSE)</f>
        <v>ALVENARIA DE VEDAÇÃO DE BLOCOS CERÂMICOS FURADOS NA HORIZONTAL DE 9X19X19 CM (ESPESSURA 9 CM) E ARGAMASSA DE ASSENTAMENTO COM PREPARO EM BETONEIRA. AF_12/2021</v>
      </c>
      <c r="E61" s="13" t="str">
        <f>VLOOKUP(A61,MEMÓRIA!A59:Q2067,5,FALSE)</f>
        <v>M2</v>
      </c>
      <c r="F61" s="28">
        <f>VLOOKUP(A61,MEMÓRIA!A59:Q2067,15,FALSE)</f>
        <v>198.33</v>
      </c>
      <c r="G61" s="322">
        <f>VLOOKUP(A61,MEMÓRIA!A59:Q2067,16,FALSE)</f>
        <v>74.900000000000006</v>
      </c>
      <c r="H61" s="30">
        <f t="shared" si="23"/>
        <v>96.23</v>
      </c>
      <c r="I61" s="17">
        <f t="shared" si="27"/>
        <v>19085.29</v>
      </c>
      <c r="J61" s="322">
        <f>VLOOKUP(A61,MEMÓRIA!A59:Q2067,17,FALSE)</f>
        <v>81.3</v>
      </c>
      <c r="K61" s="17">
        <f t="shared" si="25"/>
        <v>99.47</v>
      </c>
      <c r="L61" s="504">
        <f t="shared" si="28"/>
        <v>19727.88</v>
      </c>
    </row>
    <row r="62" spans="1:12" ht="33.75">
      <c r="A62" s="457" t="s">
        <v>18226</v>
      </c>
      <c r="B62" s="13" t="str">
        <f>VLOOKUP(A62,MEMÓRIA!A60:Q2068,2,FALSE)</f>
        <v>SINAPI 07/2023</v>
      </c>
      <c r="C62" s="13">
        <f>VLOOKUP(A62,MEMÓRIA!A60:Q2068,3,FALSE)</f>
        <v>101161</v>
      </c>
      <c r="D62" s="15" t="str">
        <f>VLOOKUP(A62,MEMÓRIA!A60:Q2068,4,FALSE)</f>
        <v>ALVENARIA DE VEDAÇÃO COM ELEMENTO VAZADO DE CONCRETO (COBOGÓ) DE 7X50X50CM E ARGAMASSA DE ASSENTAMENTO COM PREPARO EM BETONEIRA. AF_05/2020</v>
      </c>
      <c r="E62" s="13" t="str">
        <f>VLOOKUP(A62,MEMÓRIA!A60:Q2068,5,FALSE)</f>
        <v>M2</v>
      </c>
      <c r="F62" s="28">
        <f>VLOOKUP(A62,MEMÓRIA!A60:Q2068,15,FALSE)</f>
        <v>13.3</v>
      </c>
      <c r="G62" s="322">
        <f>VLOOKUP(A62,MEMÓRIA!A60:Q2068,16,FALSE)</f>
        <v>189.79</v>
      </c>
      <c r="H62" s="30">
        <f t="shared" si="23"/>
        <v>243.84</v>
      </c>
      <c r="I62" s="17">
        <f t="shared" si="27"/>
        <v>3243.07</v>
      </c>
      <c r="J62" s="322">
        <f>VLOOKUP(A62,MEMÓRIA!A60:Q2068,17,FALSE)</f>
        <v>197.87</v>
      </c>
      <c r="K62" s="17">
        <f t="shared" si="25"/>
        <v>242.09</v>
      </c>
      <c r="L62" s="504">
        <f t="shared" si="28"/>
        <v>3219.79</v>
      </c>
    </row>
    <row r="63" spans="1:12" ht="22.5">
      <c r="A63" s="457" t="s">
        <v>18227</v>
      </c>
      <c r="B63" s="13" t="str">
        <f>VLOOKUP(A63,MEMÓRIA!A61:Q2069,2,FALSE)</f>
        <v>SINAPI 07/2023</v>
      </c>
      <c r="C63" s="13">
        <f>VLOOKUP(A63,MEMÓRIA!A61:Q2069,3,FALSE)</f>
        <v>93182</v>
      </c>
      <c r="D63" s="15" t="str">
        <f>VLOOKUP(A63,MEMÓRIA!A61:Q2069,4,FALSE)</f>
        <v>VERGA PRÉ-MOLDADA PARA JANELAS COM ATÉ 1,5 M DE VÃO. AF_03/2016</v>
      </c>
      <c r="E63" s="13" t="str">
        <f>VLOOKUP(A63,MEMÓRIA!A61:Q2069,5,FALSE)</f>
        <v>M</v>
      </c>
      <c r="F63" s="28">
        <f>VLOOKUP(A63,MEMÓRIA!A61:Q2069,15,FALSE)</f>
        <v>6.2</v>
      </c>
      <c r="G63" s="322">
        <f>VLOOKUP(A63,MEMÓRIA!A61:Q2069,16,FALSE)</f>
        <v>52.83</v>
      </c>
      <c r="H63" s="30">
        <f t="shared" si="23"/>
        <v>67.87</v>
      </c>
      <c r="I63" s="17">
        <f t="shared" si="27"/>
        <v>420.79</v>
      </c>
      <c r="J63" s="322">
        <f>VLOOKUP(A63,MEMÓRIA!A61:Q2069,17,FALSE)</f>
        <v>54.15</v>
      </c>
      <c r="K63" s="17">
        <f t="shared" si="25"/>
        <v>66.25</v>
      </c>
      <c r="L63" s="504">
        <f t="shared" si="28"/>
        <v>410.75</v>
      </c>
    </row>
    <row r="64" spans="1:12" ht="22.5">
      <c r="A64" s="457" t="s">
        <v>18228</v>
      </c>
      <c r="B64" s="13" t="str">
        <f>VLOOKUP(A64,MEMÓRIA!A62:Q2070,2,FALSE)</f>
        <v>SINAPI 07/2023</v>
      </c>
      <c r="C64" s="13">
        <f>VLOOKUP(A64,MEMÓRIA!A62:Q2070,3,FALSE)</f>
        <v>93194</v>
      </c>
      <c r="D64" s="15" t="str">
        <f>VLOOKUP(A64,MEMÓRIA!A62:Q2070,4,FALSE)</f>
        <v>CONTRAVERGA PRÉ-MOLDADA PARA VÃOS DE ATÉ 1,5 M DE COMPRIMENTO. AF_03/2016</v>
      </c>
      <c r="E64" s="13" t="str">
        <f>VLOOKUP(A64,MEMÓRIA!A62:Q2070,5,FALSE)</f>
        <v>M</v>
      </c>
      <c r="F64" s="28">
        <f>VLOOKUP(A64,MEMÓRIA!A62:Q2070,15,FALSE)</f>
        <v>6.2</v>
      </c>
      <c r="G64" s="322">
        <f>VLOOKUP(A64,MEMÓRIA!A62:Q2070,16,FALSE)</f>
        <v>51.69</v>
      </c>
      <c r="H64" s="30">
        <f t="shared" si="23"/>
        <v>66.41</v>
      </c>
      <c r="I64" s="17">
        <f t="shared" si="27"/>
        <v>411.74</v>
      </c>
      <c r="J64" s="322">
        <f>VLOOKUP(A64,MEMÓRIA!A62:Q2070,17,FALSE)</f>
        <v>52.98</v>
      </c>
      <c r="K64" s="17">
        <f t="shared" si="25"/>
        <v>64.819999999999993</v>
      </c>
      <c r="L64" s="504">
        <f t="shared" si="28"/>
        <v>401.88</v>
      </c>
    </row>
    <row r="65" spans="1:12" ht="22.5">
      <c r="A65" s="457" t="s">
        <v>18229</v>
      </c>
      <c r="B65" s="13" t="str">
        <f>VLOOKUP(A65,MEMÓRIA!A63:Q2071,2,FALSE)</f>
        <v>SINAPI 07/2023</v>
      </c>
      <c r="C65" s="13">
        <f>VLOOKUP(A65,MEMÓRIA!A63:Q2071,3,FALSE)</f>
        <v>93183</v>
      </c>
      <c r="D65" s="15" t="str">
        <f>VLOOKUP(A65,MEMÓRIA!A63:Q2071,4,FALSE)</f>
        <v>VERGA PRÉ-MOLDADA PARA JANELAS COM MAIS DE 1,5 M DE VÃO. AF_03/2016</v>
      </c>
      <c r="E65" s="13" t="str">
        <f>VLOOKUP(A65,MEMÓRIA!A63:Q2071,5,FALSE)</f>
        <v>M</v>
      </c>
      <c r="F65" s="28">
        <f>VLOOKUP(A65,MEMÓRIA!A63:Q2071,15,FALSE)</f>
        <v>20</v>
      </c>
      <c r="G65" s="322">
        <f>VLOOKUP(A65,MEMÓRIA!A63:Q2071,16,FALSE)</f>
        <v>67.78</v>
      </c>
      <c r="H65" s="30">
        <f t="shared" si="23"/>
        <v>87.08</v>
      </c>
      <c r="I65" s="17">
        <f t="shared" si="27"/>
        <v>1741.6</v>
      </c>
      <c r="J65" s="322">
        <f>VLOOKUP(A65,MEMÓRIA!A63:Q2071,17,FALSE)</f>
        <v>69.239999999999995</v>
      </c>
      <c r="K65" s="17">
        <f t="shared" si="25"/>
        <v>84.71</v>
      </c>
      <c r="L65" s="504">
        <f t="shared" si="28"/>
        <v>1694.2</v>
      </c>
    </row>
    <row r="66" spans="1:12" ht="22.5">
      <c r="A66" s="457" t="s">
        <v>18230</v>
      </c>
      <c r="B66" s="13" t="str">
        <f>VLOOKUP(A66,MEMÓRIA!A64:Q2072,2,FALSE)</f>
        <v>SINAPI 07/2023</v>
      </c>
      <c r="C66" s="13">
        <f>VLOOKUP(A66,MEMÓRIA!A64:Q2072,3,FALSE)</f>
        <v>93195</v>
      </c>
      <c r="D66" s="15" t="str">
        <f>VLOOKUP(A66,MEMÓRIA!A64:Q2072,4,FALSE)</f>
        <v>CONTRAVERGA PRÉ-MOLDADA PARA VÃOS DE MAIS DE 1,5 M DE COMPRIMENTO. AF_03/2016</v>
      </c>
      <c r="E66" s="13" t="str">
        <f>VLOOKUP(A66,MEMÓRIA!A64:Q2072,5,FALSE)</f>
        <v>M</v>
      </c>
      <c r="F66" s="28">
        <f>VLOOKUP(A66,MEMÓRIA!A64:Q2072,15,FALSE)</f>
        <v>20</v>
      </c>
      <c r="G66" s="322">
        <f>VLOOKUP(A66,MEMÓRIA!A64:Q2072,16,FALSE)</f>
        <v>63.25</v>
      </c>
      <c r="H66" s="30">
        <f t="shared" si="23"/>
        <v>81.260000000000005</v>
      </c>
      <c r="I66" s="17">
        <f t="shared" si="27"/>
        <v>1625.2</v>
      </c>
      <c r="J66" s="322">
        <f>VLOOKUP(A66,MEMÓRIA!A64:Q2072,17,FALSE)</f>
        <v>64.709999999999994</v>
      </c>
      <c r="K66" s="17">
        <f t="shared" si="25"/>
        <v>79.17</v>
      </c>
      <c r="L66" s="504">
        <f t="shared" si="28"/>
        <v>1583.4</v>
      </c>
    </row>
    <row r="67" spans="1:12" ht="22.5">
      <c r="A67" s="457" t="s">
        <v>18231</v>
      </c>
      <c r="B67" s="13" t="str">
        <f>VLOOKUP(A67,MEMÓRIA!A65:Q2073,2,FALSE)</f>
        <v>SINAPI 07/2023</v>
      </c>
      <c r="C67" s="13">
        <f>VLOOKUP(A67,MEMÓRIA!A65:Q2073,3,FALSE)</f>
        <v>93184</v>
      </c>
      <c r="D67" s="15" t="str">
        <f>VLOOKUP(A67,MEMÓRIA!A65:Q2073,4,FALSE)</f>
        <v>VERGA PRÉ-MOLDADA PARA PORTAS COM ATÉ 1,5 M DE VÃO. AF_03/2016</v>
      </c>
      <c r="E67" s="13" t="str">
        <f>VLOOKUP(A67,MEMÓRIA!A65:Q2073,5,FALSE)</f>
        <v>M</v>
      </c>
      <c r="F67" s="28">
        <f>VLOOKUP(A67,MEMÓRIA!A65:Q2073,15,FALSE)</f>
        <v>25.9</v>
      </c>
      <c r="G67" s="322">
        <f>VLOOKUP(A67,MEMÓRIA!A65:Q2073,16,FALSE)</f>
        <v>38.89</v>
      </c>
      <c r="H67" s="30">
        <f t="shared" si="23"/>
        <v>49.96</v>
      </c>
      <c r="I67" s="17">
        <f t="shared" si="27"/>
        <v>1293.96</v>
      </c>
      <c r="J67" s="322">
        <f>VLOOKUP(A67,MEMÓRIA!A65:Q2073,17,FALSE)</f>
        <v>40.01</v>
      </c>
      <c r="K67" s="17">
        <f t="shared" si="25"/>
        <v>48.95</v>
      </c>
      <c r="L67" s="504">
        <f t="shared" si="28"/>
        <v>1267.8</v>
      </c>
    </row>
    <row r="68" spans="1:12" ht="22.5">
      <c r="A68" s="446" t="s">
        <v>18233</v>
      </c>
      <c r="B68" s="13" t="str">
        <f>VLOOKUP(A68,MEMÓRIA!A66:Q2074,2,FALSE)</f>
        <v>SINAPI 07/2023</v>
      </c>
      <c r="C68" s="13">
        <f>VLOOKUP(A68,MEMÓRIA!A66:Q2074,3,FALSE)</f>
        <v>93185</v>
      </c>
      <c r="D68" s="15" t="str">
        <f>VLOOKUP(A68,MEMÓRIA!A66:Q2074,4,FALSE)</f>
        <v>VERGA PRÉ-MOLDADA PARA PORTAS COM MAIS DE 1,5 M DE VÃO. AF_03/2016</v>
      </c>
      <c r="E68" s="13" t="str">
        <f>VLOOKUP(A68,MEMÓRIA!A66:Q2074,5,FALSE)</f>
        <v>M</v>
      </c>
      <c r="F68" s="28">
        <f>VLOOKUP(A68,MEMÓRIA!A66:Q2074,15,FALSE)</f>
        <v>2.5</v>
      </c>
      <c r="G68" s="322">
        <f>VLOOKUP(A68,MEMÓRIA!A66:Q2074,16,FALSE)</f>
        <v>66.81</v>
      </c>
      <c r="H68" s="30">
        <f t="shared" si="23"/>
        <v>85.83</v>
      </c>
      <c r="I68" s="17">
        <f t="shared" si="27"/>
        <v>214.57</v>
      </c>
      <c r="J68" s="322">
        <f>VLOOKUP(A68,MEMÓRIA!A66:Q2074,17,FALSE)</f>
        <v>68.22</v>
      </c>
      <c r="K68" s="17">
        <f t="shared" si="25"/>
        <v>83.46</v>
      </c>
      <c r="L68" s="504">
        <f t="shared" si="28"/>
        <v>208.65</v>
      </c>
    </row>
    <row r="69" spans="1:12">
      <c r="A69" s="438" t="s">
        <v>18218</v>
      </c>
      <c r="B69" s="166"/>
      <c r="C69" s="167"/>
      <c r="D69" s="129" t="str">
        <f>VLOOKUP(A69,MEMÓRIA!A68:Q2076,4,FALSE)</f>
        <v>ACABAMENTO</v>
      </c>
      <c r="E69" s="355"/>
      <c r="F69" s="355"/>
      <c r="G69" s="167"/>
      <c r="H69" s="161"/>
      <c r="I69" s="359">
        <f>SUM(I70:I72)</f>
        <v>26098.880000000001</v>
      </c>
      <c r="J69" s="167"/>
      <c r="K69" s="357"/>
      <c r="L69" s="503">
        <f>SUM(L70:L72)</f>
        <v>26324.19</v>
      </c>
    </row>
    <row r="70" spans="1:12" ht="33.75">
      <c r="A70" s="457" t="s">
        <v>18223</v>
      </c>
      <c r="B70" s="13" t="str">
        <f>VLOOKUP(A70,MEMÓRIA!A68:Q2076,2,FALSE)</f>
        <v>SINAPI 07/2023</v>
      </c>
      <c r="C70" s="13">
        <f>VLOOKUP(A70,MEMÓRIA!A68:Q2076,3,FALSE)</f>
        <v>87879</v>
      </c>
      <c r="D70" s="15" t="str">
        <f>VLOOKUP(A70,MEMÓRIA!A68:Q2076,4,FALSE)</f>
        <v>CHAPISCO APLICADO EM ALVENARIAS E ESTRUTURAS DE CONCRETO INTERNAS, COM COLHER DE PEDREIRO.  ARGAMASSA TRAÇO 1:3 COM PREPARO EM BETONEIRA 400L. AF_10/2022</v>
      </c>
      <c r="E70" s="13" t="str">
        <f>VLOOKUP(A70,MEMÓRIA!A68:Q2076,5,FALSE)</f>
        <v>M2</v>
      </c>
      <c r="F70" s="28">
        <f>VLOOKUP(A70,MEMÓRIA!A68:Q2076,15,FALSE)</f>
        <v>722.64</v>
      </c>
      <c r="G70" s="322">
        <f>VLOOKUP(A70,MEMÓRIA!A68:Q2076,16,FALSE)</f>
        <v>4.0599999999999996</v>
      </c>
      <c r="H70" s="30">
        <f t="shared" si="23"/>
        <v>5.21</v>
      </c>
      <c r="I70" s="17">
        <f t="shared" ref="I70" si="29">IFERROR(TRUNC(H70*F70,2),"")</f>
        <v>3764.95</v>
      </c>
      <c r="J70" s="322">
        <f>VLOOKUP(A70,MEMÓRIA!A68:Q2076,17,FALSE)</f>
        <v>4.3600000000000003</v>
      </c>
      <c r="K70" s="17">
        <f t="shared" si="25"/>
        <v>5.33</v>
      </c>
      <c r="L70" s="504">
        <f t="shared" ref="L70" si="30">IFERROR(TRUNC(K70*F70,2),"")</f>
        <v>3851.67</v>
      </c>
    </row>
    <row r="71" spans="1:12" ht="45">
      <c r="A71" s="457" t="s">
        <v>18224</v>
      </c>
      <c r="B71" s="13" t="str">
        <f>VLOOKUP(A71,MEMÓRIA!A69:Q2077,2,FALSE)</f>
        <v>SINAPI 07/2023</v>
      </c>
      <c r="C71" s="13">
        <f>VLOOKUP(A71,MEMÓRIA!A69:Q2077,3,FALSE)</f>
        <v>87529</v>
      </c>
      <c r="D71" s="15" t="str">
        <f>VLOOKUP(A71,MEMÓRIA!A69:Q2077,4,FALSE)</f>
        <v>MASSA ÚNICA, PARA RECEBIMENTO DE PINTURA, EM ARGAMASSA TRAÇO 1:2:8, PREPARO MECÂNICO COM BETONEIRA 400L, APLICADA MANUALMENTE EM FACES INTERNAS DE PAREDES, ESPESSURA DE 20MM, COM EXECUÇÃO DE TALISCAS. AF_06/2014</v>
      </c>
      <c r="E71" s="13" t="str">
        <f>VLOOKUP(A71,MEMÓRIA!A69:Q2077,5,FALSE)</f>
        <v>M2</v>
      </c>
      <c r="F71" s="28">
        <f>VLOOKUP(A71,MEMÓRIA!A69:Q2077,15,FALSE)</f>
        <v>253.29</v>
      </c>
      <c r="G71" s="322">
        <f>VLOOKUP(A71,MEMÓRIA!A69:Q2077,16,FALSE)</f>
        <v>38.729999999999997</v>
      </c>
      <c r="H71" s="30">
        <f t="shared" si="23"/>
        <v>49.76</v>
      </c>
      <c r="I71" s="17">
        <f t="shared" ref="I71:I72" si="31">IFERROR(TRUNC(H71*F71,2),"")</f>
        <v>12603.71</v>
      </c>
      <c r="J71" s="322">
        <f>VLOOKUP(A71,MEMÓRIA!A69:Q2077,17,FALSE)</f>
        <v>40.950000000000003</v>
      </c>
      <c r="K71" s="17">
        <f t="shared" si="25"/>
        <v>50.1</v>
      </c>
      <c r="L71" s="504">
        <f t="shared" ref="L71:L72" si="32">IFERROR(TRUNC(K71*F71,2),"")</f>
        <v>12689.82</v>
      </c>
    </row>
    <row r="72" spans="1:12" ht="56.25">
      <c r="A72" s="457" t="s">
        <v>18225</v>
      </c>
      <c r="B72" s="13" t="str">
        <f>VLOOKUP(A72,MEMÓRIA!A70:Q2078,2,FALSE)</f>
        <v>SINAPI 07/2023</v>
      </c>
      <c r="C72" s="13">
        <f>VLOOKUP(A72,MEMÓRIA!A70:Q2078,3,FALSE)</f>
        <v>87531</v>
      </c>
      <c r="D72" s="15" t="str">
        <f>VLOOKUP(A72,MEMÓRIA!A70:Q2078,4,FALSE)</f>
        <v>EMBOÇO, PARA RECEBIMENTO DE CERÂMICA, EM ARGAMASSA TRAÇO 1:2:8, PREPARO MECÂNICO COM BETONEIRA 400L, APLICADO MANUALMENTE EM FACES INTERNAS DE PAREDES, PARA AMBIENTE COM ÁREA ENTRE 5M2 E 10M2, ESPESSURA DE 20MM, COM EXECUÇÃO DE TALISCAS. AF_06/2014</v>
      </c>
      <c r="E72" s="13" t="str">
        <f>VLOOKUP(A72,MEMÓRIA!A70:Q2078,5,FALSE)</f>
        <v>M2</v>
      </c>
      <c r="F72" s="28">
        <f>VLOOKUP(A72,MEMÓRIA!A70:Q2078,15,FALSE)</f>
        <v>201.83</v>
      </c>
      <c r="G72" s="322">
        <f>VLOOKUP(A72,MEMÓRIA!A70:Q2078,16,FALSE)</f>
        <v>37.53</v>
      </c>
      <c r="H72" s="30">
        <f t="shared" si="23"/>
        <v>48.21</v>
      </c>
      <c r="I72" s="17">
        <f t="shared" si="31"/>
        <v>9730.2199999999993</v>
      </c>
      <c r="J72" s="322">
        <f>VLOOKUP(A72,MEMÓRIA!A70:Q2078,17,FALSE)</f>
        <v>39.619999999999997</v>
      </c>
      <c r="K72" s="17">
        <f t="shared" si="25"/>
        <v>48.47</v>
      </c>
      <c r="L72" s="504">
        <f t="shared" si="32"/>
        <v>9782.7000000000007</v>
      </c>
    </row>
    <row r="73" spans="1:12">
      <c r="A73" s="459" t="s">
        <v>18236</v>
      </c>
      <c r="B73" s="34"/>
      <c r="C73" s="360"/>
      <c r="D73" s="34" t="str">
        <f>VLOOKUP(A73,MEMÓRIA!A73:Q2081,4,FALSE)</f>
        <v>PISO</v>
      </c>
      <c r="E73" s="34"/>
      <c r="F73" s="34"/>
      <c r="G73" s="360"/>
      <c r="H73" s="358"/>
      <c r="I73" s="361">
        <f>SUM(I74:I80)</f>
        <v>155140.41</v>
      </c>
      <c r="J73" s="34"/>
      <c r="K73" s="168"/>
      <c r="L73" s="506">
        <f>SUM(L74:L80)</f>
        <v>152435.03</v>
      </c>
    </row>
    <row r="74" spans="1:12" ht="22.5">
      <c r="A74" s="446" t="s">
        <v>18237</v>
      </c>
      <c r="B74" s="13" t="str">
        <f>VLOOKUP(A74,MEMÓRIA!A72:Q2080,2,FALSE)</f>
        <v>SINAPI 07/2023</v>
      </c>
      <c r="C74" s="13">
        <f>VLOOKUP(A74,MEMÓRIA!A72:Q2080,3,FALSE)</f>
        <v>95241</v>
      </c>
      <c r="D74" s="15" t="str">
        <f>VLOOKUP(A74,MEMÓRIA!A72:Q2080,4,FALSE)</f>
        <v>LASTRO DE CONCRETO MAGRO, APLICADO EM PISOS, LAJES SOBRE SOLO OU RADIERS, ESPESSURA DE 5 CM. AF_07/2016</v>
      </c>
      <c r="E74" s="13" t="str">
        <f>VLOOKUP(A74,MEMÓRIA!A72:Q2080,5,FALSE)</f>
        <v>M2</v>
      </c>
      <c r="F74" s="28">
        <f>VLOOKUP(A74,MEMÓRIA!A72:Q2080,15,FALSE)</f>
        <v>603.52</v>
      </c>
      <c r="G74" s="322">
        <f>VLOOKUP(A74,MEMÓRIA!A72:Q2080,16,FALSE)</f>
        <v>30.07</v>
      </c>
      <c r="H74" s="30">
        <f t="shared" si="23"/>
        <v>38.630000000000003</v>
      </c>
      <c r="I74" s="17">
        <f t="shared" ref="I74" si="33">IFERROR(TRUNC(H74*F74,2),"")</f>
        <v>23313.97</v>
      </c>
      <c r="J74" s="322">
        <f>VLOOKUP(A74,MEMÓRIA!A72:Q2080,17,FALSE)</f>
        <v>31.5</v>
      </c>
      <c r="K74" s="17">
        <f t="shared" si="25"/>
        <v>38.54</v>
      </c>
      <c r="L74" s="504">
        <f t="shared" ref="L74" si="34">IFERROR(TRUNC(K74*F74,2),"")</f>
        <v>23259.66</v>
      </c>
    </row>
    <row r="75" spans="1:12" ht="22.5">
      <c r="A75" s="446" t="s">
        <v>18244</v>
      </c>
      <c r="B75" s="13" t="str">
        <f>VLOOKUP(A75,MEMÓRIA!A73:Q2081,2,FALSE)</f>
        <v>ORSE 07/2023</v>
      </c>
      <c r="C75" s="13" t="str">
        <f>VLOOKUP(A75,MEMÓRIA!A73:Q2081,3,FALSE)</f>
        <v>02180</v>
      </c>
      <c r="D75" s="15" t="str">
        <f>VLOOKUP(A75,MEMÓRIA!A73:Q2081,4,FALSE)</f>
        <v>REGULARIZAÇÃO DE BASE PARA REVEST. DE PISOS COM ARG. TRAÇO T4, ESP. MÉDIA 2,5CM</v>
      </c>
      <c r="E75" s="13" t="str">
        <f>VLOOKUP(A75,MEMÓRIA!A73:Q2081,5,FALSE)</f>
        <v>M2</v>
      </c>
      <c r="F75" s="28">
        <f>VLOOKUP(A75,MEMÓRIA!A73:Q2081,15,FALSE)</f>
        <v>603.52</v>
      </c>
      <c r="G75" s="322">
        <f>VLOOKUP(A75,MEMÓRIA!A73:Q2081,16,FALSE)</f>
        <v>25.68</v>
      </c>
      <c r="H75" s="30">
        <f t="shared" si="23"/>
        <v>32.99</v>
      </c>
      <c r="I75" s="17">
        <f t="shared" ref="I75:I80" si="35">IFERROR(TRUNC(H75*F75,2),"")</f>
        <v>19910.12</v>
      </c>
      <c r="J75" s="322">
        <f>VLOOKUP(A75,MEMÓRIA!A73:Q2081,17,FALSE)</f>
        <v>25.68</v>
      </c>
      <c r="K75" s="17">
        <f t="shared" si="25"/>
        <v>31.41</v>
      </c>
      <c r="L75" s="504">
        <f t="shared" ref="L75:L80" si="36">IFERROR(TRUNC(K75*F75,2),"")</f>
        <v>18956.560000000001</v>
      </c>
    </row>
    <row r="76" spans="1:12" ht="56.25">
      <c r="A76" s="446" t="s">
        <v>18245</v>
      </c>
      <c r="B76" s="13" t="str">
        <f>VLOOKUP(A76,MEMÓRIA!A74:Q2082,2,FALSE)</f>
        <v>SINAPI 07/2023</v>
      </c>
      <c r="C76" s="13">
        <f>VLOOKUP(A76,MEMÓRIA!A74:Q2082,3,FALSE)</f>
        <v>104162</v>
      </c>
      <c r="D76" s="15" t="str">
        <f>VLOOKUP(A76,MEMÓRIA!A74:Q2082,4,FALSE)</f>
        <v>PISO EM GRANILITE, MARMORITE OU GRANITINA EM AMBIENTES INTERNOS, COM ESPESSURA DE 8 MM, INCLUSO MISTURA EM BETONEIRA, COLOCAÇÃO DAS JUNTAS, APLICAÇÃO DO PISO, 4 POLIMENTOS COM POLITRIZ, ESTUCAMENTO, SELADOR E CERA. AF_06/2022</v>
      </c>
      <c r="E76" s="13" t="str">
        <f>VLOOKUP(A76,MEMÓRIA!A74:Q2082,5,FALSE)</f>
        <v>M2</v>
      </c>
      <c r="F76" s="28">
        <f>VLOOKUP(A76,MEMÓRIA!A74:Q2082,15,FALSE)</f>
        <v>377.67</v>
      </c>
      <c r="G76" s="322">
        <f>VLOOKUP(A76,MEMÓRIA!A74:Q2082,16,FALSE)</f>
        <v>87.41</v>
      </c>
      <c r="H76" s="30">
        <f t="shared" si="23"/>
        <v>112.3</v>
      </c>
      <c r="I76" s="17">
        <f t="shared" si="35"/>
        <v>42412.34</v>
      </c>
      <c r="J76" s="322">
        <f>VLOOKUP(A76,MEMÓRIA!A74:Q2082,17,FALSE)</f>
        <v>91.55</v>
      </c>
      <c r="K76" s="17">
        <f t="shared" si="25"/>
        <v>112.01</v>
      </c>
      <c r="L76" s="504">
        <f t="shared" si="36"/>
        <v>42302.81</v>
      </c>
    </row>
    <row r="77" spans="1:12" ht="22.5">
      <c r="A77" s="446" t="s">
        <v>18246</v>
      </c>
      <c r="B77" s="13" t="str">
        <f>VLOOKUP(A77,MEMÓRIA!A75:Q2083,2,FALSE)</f>
        <v>COMPOSIÇÃO</v>
      </c>
      <c r="C77" s="13" t="str">
        <f>VLOOKUP(A77,MEMÓRIA!A75:Q2083,3,FALSE)</f>
        <v>002</v>
      </c>
      <c r="D77" s="15" t="str">
        <f>VLOOKUP(A77,MEMÓRIA!A75:Q2083,4,FALSE)</f>
        <v>PINTURA DE PROTEÇÃO OU ACABAMENTO COM 02 DEMÃO DE RESINA ACRÍLICA</v>
      </c>
      <c r="E77" s="13" t="str">
        <f>VLOOKUP(A77,MEMÓRIA!A75:Q2083,5,FALSE)</f>
        <v>M2</v>
      </c>
      <c r="F77" s="28">
        <f>VLOOKUP(A77,MEMÓRIA!A75:Q2083,15,FALSE)</f>
        <v>377.67</v>
      </c>
      <c r="G77" s="322">
        <f>VLOOKUP(A77,MEMÓRIA!A75:Q2083,16,FALSE)</f>
        <v>20.94</v>
      </c>
      <c r="H77" s="30">
        <f t="shared" si="23"/>
        <v>26.9</v>
      </c>
      <c r="I77" s="17">
        <f t="shared" si="35"/>
        <v>10159.32</v>
      </c>
      <c r="J77" s="322">
        <f>VLOOKUP(A77,MEMÓRIA!A75:Q2083,17,FALSE)</f>
        <v>22.49</v>
      </c>
      <c r="K77" s="17">
        <f t="shared" si="25"/>
        <v>27.51</v>
      </c>
      <c r="L77" s="504">
        <f t="shared" si="36"/>
        <v>10389.700000000001</v>
      </c>
    </row>
    <row r="78" spans="1:12">
      <c r="A78" s="446" t="s">
        <v>18247</v>
      </c>
      <c r="B78" s="13" t="str">
        <f>VLOOKUP(A78,MEMÓRIA!A76:Q2084,2,FALSE)</f>
        <v>COMPOSIÇÃO</v>
      </c>
      <c r="C78" s="13" t="str">
        <f>VLOOKUP(A78,MEMÓRIA!A76:Q2084,3,FALSE)</f>
        <v>003</v>
      </c>
      <c r="D78" s="15" t="str">
        <f>VLOOKUP(A78,MEMÓRIA!A76:Q2084,4,FALSE)</f>
        <v>PISO EM LOJOTA DE CONCRETO, QUADRADA 39CM, E = 3CM</v>
      </c>
      <c r="E78" s="13" t="str">
        <f>VLOOKUP(A78,MEMÓRIA!A76:Q2084,5,FALSE)</f>
        <v>M2</v>
      </c>
      <c r="F78" s="28">
        <f>VLOOKUP(A78,MEMÓRIA!A76:Q2084,15,FALSE)</f>
        <v>191.94</v>
      </c>
      <c r="G78" s="322">
        <f>VLOOKUP(A78,MEMÓRIA!A76:Q2084,16,FALSE)</f>
        <v>145.41999999999999</v>
      </c>
      <c r="H78" s="30">
        <f t="shared" si="23"/>
        <v>186.83</v>
      </c>
      <c r="I78" s="17">
        <f t="shared" si="35"/>
        <v>35860.15</v>
      </c>
      <c r="J78" s="322">
        <f>VLOOKUP(A78,MEMÓRIA!A76:Q2084,17,FALSE)</f>
        <v>149.65</v>
      </c>
      <c r="K78" s="17">
        <f t="shared" si="25"/>
        <v>183.09</v>
      </c>
      <c r="L78" s="504">
        <f t="shared" si="36"/>
        <v>35142.29</v>
      </c>
    </row>
    <row r="79" spans="1:12">
      <c r="A79" s="446" t="s">
        <v>18248</v>
      </c>
      <c r="B79" s="13" t="str">
        <f>VLOOKUP(A79,MEMÓRIA!A77:Q2085,2,FALSE)</f>
        <v>COMPOSIÇÃO</v>
      </c>
      <c r="C79" s="13" t="str">
        <f>VLOOKUP(A79,MEMÓRIA!A77:Q2085,3,FALSE)</f>
        <v>004</v>
      </c>
      <c r="D79" s="15" t="str">
        <f>VLOOKUP(A79,MEMÓRIA!A77:Q2085,4,FALSE)</f>
        <v>ESPALHAMENTO E FORNECIMENTO DE AREIA GROSSA</v>
      </c>
      <c r="E79" s="13" t="str">
        <f>VLOOKUP(A79,MEMÓRIA!A77:Q2085,5,FALSE)</f>
        <v>M3</v>
      </c>
      <c r="F79" s="28">
        <f>VLOOKUP(A79,MEMÓRIA!A77:Q2085,15,FALSE)</f>
        <v>15.15</v>
      </c>
      <c r="G79" s="322">
        <f>VLOOKUP(A79,MEMÓRIA!A77:Q2085,16,FALSE)</f>
        <v>141.26</v>
      </c>
      <c r="H79" s="30">
        <f t="shared" si="23"/>
        <v>181.49</v>
      </c>
      <c r="I79" s="17">
        <f t="shared" si="35"/>
        <v>2749.57</v>
      </c>
      <c r="J79" s="322">
        <f>VLOOKUP(A79,MEMÓRIA!A77:Q2085,17,FALSE)</f>
        <v>142.33000000000001</v>
      </c>
      <c r="K79" s="17">
        <f t="shared" si="25"/>
        <v>174.14</v>
      </c>
      <c r="L79" s="504">
        <f t="shared" si="36"/>
        <v>2638.22</v>
      </c>
    </row>
    <row r="80" spans="1:12" ht="56.25">
      <c r="A80" s="446" t="s">
        <v>18285</v>
      </c>
      <c r="B80" s="13" t="str">
        <f>VLOOKUP(A80,MEMÓRIA!A78:Q2086,2,FALSE)</f>
        <v>ORSE 07/2023</v>
      </c>
      <c r="C80" s="13">
        <f>VLOOKUP(A80,MEMÓRIA!A78:Q2086,3,FALSE)</f>
        <v>11616</v>
      </c>
      <c r="D80" s="15" t="str">
        <f>VLOOKUP(A80,MEMÓRIA!A78:Q2086,4,FALSE)</f>
        <v>DECK EM MADEIRA PAU D' ARCO, COM RÉGUAS CANTOS ABAULADOS 10 X 2CM, PROTEGIDAS DUAS DEMÃOS DE SPARLACK CETOL DECK SEMI-BRILHO, EM TODAS AS FACES, ANTES DO ASSENTAMENTO, EXCLUSIVE CAMADA DE CONCRETO E CIMENTADO DWE REGULARIZAÇÃO</v>
      </c>
      <c r="E80" s="13" t="str">
        <f>VLOOKUP(A80,MEMÓRIA!A78:Q2086,5,FALSE)</f>
        <v>M2</v>
      </c>
      <c r="F80" s="28">
        <f>VLOOKUP(A80,MEMÓRIA!A78:Q2086,15,FALSE)</f>
        <v>33.909999999999997</v>
      </c>
      <c r="G80" s="322">
        <f>VLOOKUP(A80,MEMÓRIA!A78:Q2086,16,FALSE)</f>
        <v>475.93</v>
      </c>
      <c r="H80" s="30">
        <f t="shared" si="23"/>
        <v>611.47</v>
      </c>
      <c r="I80" s="17">
        <f t="shared" si="35"/>
        <v>20734.939999999999</v>
      </c>
      <c r="J80" s="322">
        <f>VLOOKUP(A80,MEMÓRIA!A78:Q2086,17,FALSE)</f>
        <v>475.93</v>
      </c>
      <c r="K80" s="17">
        <f t="shared" si="25"/>
        <v>582.29999999999995</v>
      </c>
      <c r="L80" s="504">
        <f t="shared" si="36"/>
        <v>19745.79</v>
      </c>
    </row>
    <row r="81" spans="1:12">
      <c r="A81" s="459" t="s">
        <v>18241</v>
      </c>
      <c r="B81" s="34"/>
      <c r="C81" s="360"/>
      <c r="D81" s="34" t="str">
        <f>VLOOKUP(A81,MEMÓRIA!A81:Q2089,4,FALSE)</f>
        <v>PAREDES</v>
      </c>
      <c r="E81" s="34"/>
      <c r="F81" s="34"/>
      <c r="G81" s="34"/>
      <c r="H81" s="358"/>
      <c r="I81" s="361">
        <f>+I82+I85</f>
        <v>98840.83</v>
      </c>
      <c r="J81" s="34"/>
      <c r="K81" s="358"/>
      <c r="L81" s="506">
        <f>+L82+L85</f>
        <v>98354.79</v>
      </c>
    </row>
    <row r="82" spans="1:12">
      <c r="A82" s="438" t="s">
        <v>18242</v>
      </c>
      <c r="B82" s="166"/>
      <c r="C82" s="167"/>
      <c r="D82" s="129" t="str">
        <f>VLOOKUP(A82,MEMÓRIA!A81:Q2089,4,FALSE)</f>
        <v>REVESTIMENTO</v>
      </c>
      <c r="E82" s="355"/>
      <c r="F82" s="355"/>
      <c r="G82" s="167"/>
      <c r="H82" s="161"/>
      <c r="I82" s="359">
        <f>SUM(I83:I84)</f>
        <v>75963.12</v>
      </c>
      <c r="J82" s="167"/>
      <c r="K82" s="357"/>
      <c r="L82" s="507">
        <f>SUM(L83:L84)</f>
        <v>75102.97</v>
      </c>
    </row>
    <row r="83" spans="1:12" ht="22.5">
      <c r="A83" s="460" t="s">
        <v>18249</v>
      </c>
      <c r="B83" s="13" t="str">
        <f>VLOOKUP(A83,MEMÓRIA!A81:Q2089,2,FALSE)</f>
        <v>SEINFRA</v>
      </c>
      <c r="C83" s="13" t="str">
        <f>VLOOKUP(A83,MEMÓRIA!A81:Q2089,3,FALSE)</f>
        <v>C4431</v>
      </c>
      <c r="D83" s="15" t="str">
        <f>VLOOKUP(A83,MEMÓRIA!A81:Q2089,4,FALSE)</f>
        <v>CERÂMICA ESMALTADA C/ ARG. CIMENTO E AREIA ATÉ 10X10CM (100 CM²) - DECORATIVA P/ PAREDE</v>
      </c>
      <c r="E83" s="13" t="str">
        <f>VLOOKUP(A83,MEMÓRIA!A81:Q2089,5,FALSE)</f>
        <v>M2</v>
      </c>
      <c r="F83" s="28">
        <f>VLOOKUP(A83,MEMÓRIA!A81:Q2089,15,FALSE)</f>
        <v>114.51</v>
      </c>
      <c r="G83" s="322">
        <f>VLOOKUP(A83,MEMÓRIA!A81:Q2089,16,FALSE)</f>
        <v>102.51</v>
      </c>
      <c r="H83" s="30">
        <f t="shared" ref="H83:H90" si="37">IFERROR(TRUNC(SUM(G83*$I$9)+G83,2),"")</f>
        <v>131.69999999999999</v>
      </c>
      <c r="I83" s="17">
        <f t="shared" ref="I83:I84" si="38">IFERROR(TRUNC(H83*F83,2),"")</f>
        <v>15080.96</v>
      </c>
      <c r="J83" s="322">
        <f>VLOOKUP(A83,MEMÓRIA!A81:Q2089,17,FALSE)</f>
        <v>109.13</v>
      </c>
      <c r="K83" s="17">
        <f t="shared" ref="K83:K90" si="39">IFERROR(TRUNC(SUM(J83*$L$9)+J83,2),"")</f>
        <v>133.52000000000001</v>
      </c>
      <c r="L83" s="504">
        <f t="shared" ref="L83:L84" si="40">IFERROR(TRUNC(K83*F83,2),"")</f>
        <v>15289.37</v>
      </c>
    </row>
    <row r="84" spans="1:12" ht="33.75">
      <c r="A84" s="460" t="s">
        <v>25760</v>
      </c>
      <c r="B84" s="13" t="str">
        <f>VLOOKUP(A84,MEMÓRIA!A82:Q2090,2,FALSE)</f>
        <v>SINAPI 07/2023</v>
      </c>
      <c r="C84" s="13">
        <f>VLOOKUP(A84,MEMÓRIA!A82:Q2090,3,FALSE)</f>
        <v>104612</v>
      </c>
      <c r="D84" s="15" t="str">
        <f>VLOOKUP(A84,MEMÓRIA!A82:Q2090,4,FALSE)</f>
        <v>REVESTIMENTO CERÂMICO PARA PAREDES INTERNAS COM PLACAS TIPO ESMALTADA EXTRA DE DIMENSÕES 60X60 CM APLICADAS A MEIA ALTURA DAS PAREDES. AF_02/2023_PE</v>
      </c>
      <c r="E84" s="13" t="str">
        <f>VLOOKUP(A84,MEMÓRIA!A82:Q2090,5,FALSE)</f>
        <v>M2</v>
      </c>
      <c r="F84" s="28">
        <f>VLOOKUP(A84,MEMÓRIA!A82:Q2090,15,FALSE)</f>
        <v>518.72</v>
      </c>
      <c r="G84" s="322">
        <f>VLOOKUP(A84,MEMÓRIA!A82:Q2090,16,FALSE)</f>
        <v>91.36</v>
      </c>
      <c r="H84" s="30">
        <f t="shared" si="37"/>
        <v>117.37</v>
      </c>
      <c r="I84" s="17">
        <f t="shared" si="38"/>
        <v>60882.16</v>
      </c>
      <c r="J84" s="322">
        <f>VLOOKUP(A84,MEMÓRIA!A82:Q2090,17,FALSE)</f>
        <v>94.25</v>
      </c>
      <c r="K84" s="17">
        <f t="shared" si="39"/>
        <v>115.31</v>
      </c>
      <c r="L84" s="504">
        <f t="shared" si="40"/>
        <v>59813.599999999999</v>
      </c>
    </row>
    <row r="85" spans="1:12">
      <c r="A85" s="438" t="s">
        <v>18250</v>
      </c>
      <c r="B85" s="166"/>
      <c r="C85" s="167"/>
      <c r="D85" s="129" t="str">
        <f>VLOOKUP(A85,MEMÓRIA!A84:Q2092,4,FALSE)</f>
        <v>PINTURA</v>
      </c>
      <c r="E85" s="355"/>
      <c r="F85" s="355"/>
      <c r="G85" s="129"/>
      <c r="H85" s="161"/>
      <c r="I85" s="359">
        <f>SUM(I86:I90)</f>
        <v>22877.71</v>
      </c>
      <c r="J85" s="167"/>
      <c r="K85" s="357"/>
      <c r="L85" s="503">
        <f>SUM(L86:L90)</f>
        <v>23251.82</v>
      </c>
    </row>
    <row r="86" spans="1:12" ht="22.5">
      <c r="A86" s="460" t="s">
        <v>18251</v>
      </c>
      <c r="B86" s="13" t="str">
        <f>VLOOKUP(A86,MEMÓRIA!A84:Q2092,2,FALSE)</f>
        <v>SINAPI 07/2023</v>
      </c>
      <c r="C86" s="13">
        <f>VLOOKUP(A86,MEMÓRIA!A84:Q2092,3,FALSE)</f>
        <v>88485</v>
      </c>
      <c r="D86" s="15" t="str">
        <f>VLOOKUP(A86,MEMÓRIA!A84:Q2092,4,FALSE)</f>
        <v>FUNDO SELADOR ACRÍLICO, APLICAÇÃO MANUAL EM PAREDE, UMA DEMÃO. AF_04/2023</v>
      </c>
      <c r="E86" s="13" t="str">
        <f>VLOOKUP(A86,MEMÓRIA!A84:Q2092,5,FALSE)</f>
        <v>M2</v>
      </c>
      <c r="F86" s="28">
        <f>VLOOKUP(A86,MEMÓRIA!A84:Q2092,15,FALSE)</f>
        <v>725.61</v>
      </c>
      <c r="G86" s="322">
        <f>VLOOKUP(A86,MEMÓRIA!A84:Q2092,16,FALSE)</f>
        <v>3.72</v>
      </c>
      <c r="H86" s="30">
        <f t="shared" si="37"/>
        <v>4.7699999999999996</v>
      </c>
      <c r="I86" s="17">
        <f t="shared" ref="I86" si="41">IFERROR(TRUNC(H86*F86,2),"")</f>
        <v>3461.15</v>
      </c>
      <c r="J86" s="322">
        <f>VLOOKUP(A86,MEMÓRIA!A84:Q2092,17,FALSE)</f>
        <v>3.96</v>
      </c>
      <c r="K86" s="17">
        <f t="shared" si="39"/>
        <v>4.84</v>
      </c>
      <c r="L86" s="504">
        <f t="shared" ref="L86" si="42">IFERROR(TRUNC(K86*F86,2),"")</f>
        <v>3511.95</v>
      </c>
    </row>
    <row r="87" spans="1:12" ht="22.5">
      <c r="A87" s="460" t="s">
        <v>18252</v>
      </c>
      <c r="B87" s="13" t="str">
        <f>VLOOKUP(A87,MEMÓRIA!A85:Q2093,2,FALSE)</f>
        <v>SINAPI 07/2023</v>
      </c>
      <c r="C87" s="13">
        <f>VLOOKUP(A87,MEMÓRIA!A85:Q2093,3,FALSE)</f>
        <v>104642</v>
      </c>
      <c r="D87" s="15" t="str">
        <f>VLOOKUP(A87,MEMÓRIA!A85:Q2093,4,FALSE)</f>
        <v>PINTURA LÁTEX ACRÍLICA STANDARD, APLICAÇÃO MANUAL EM PAREDES, DUAS DEMÃOS. AF_04/2023</v>
      </c>
      <c r="E87" s="13" t="str">
        <f>VLOOKUP(A87,MEMÓRIA!A85:Q2093,5,FALSE)</f>
        <v>M2</v>
      </c>
      <c r="F87" s="28">
        <f>VLOOKUP(A87,MEMÓRIA!A85:Q2093,15,FALSE)</f>
        <v>725.61</v>
      </c>
      <c r="G87" s="322">
        <f>VLOOKUP(A87,MEMÓRIA!A85:Q2093,16,FALSE)</f>
        <v>9.6</v>
      </c>
      <c r="H87" s="30">
        <f t="shared" si="37"/>
        <v>12.33</v>
      </c>
      <c r="I87" s="17">
        <f t="shared" ref="I87:I90" si="43">IFERROR(TRUNC(H87*F87,2),"")</f>
        <v>8946.77</v>
      </c>
      <c r="J87" s="322">
        <f>VLOOKUP(A87,MEMÓRIA!A85:Q2093,17,FALSE)</f>
        <v>10.17</v>
      </c>
      <c r="K87" s="17">
        <f t="shared" si="39"/>
        <v>12.44</v>
      </c>
      <c r="L87" s="504">
        <f t="shared" ref="L87:L90" si="44">IFERROR(TRUNC(K87*F87,2),"")</f>
        <v>9026.58</v>
      </c>
    </row>
    <row r="88" spans="1:12" ht="22.5">
      <c r="A88" s="460" t="s">
        <v>18253</v>
      </c>
      <c r="B88" s="13" t="str">
        <f>VLOOKUP(A88,MEMÓRIA!A86:Q2094,2,FALSE)</f>
        <v>SINAPI 07/2023</v>
      </c>
      <c r="C88" s="13">
        <f>VLOOKUP(A88,MEMÓRIA!A86:Q2094,3,FALSE)</f>
        <v>88497</v>
      </c>
      <c r="D88" s="15" t="str">
        <f>VLOOKUP(A88,MEMÓRIA!A86:Q2094,4,FALSE)</f>
        <v>EMASSAMENTO COM MASSA LÁTEX, APLICAÇÃO EM PAREDE, DUAS DEMÃOS, LIXAMENTO MANUAL. AF_04/2023</v>
      </c>
      <c r="E88" s="13" t="str">
        <f>VLOOKUP(A88,MEMÓRIA!A86:Q2094,5,FALSE)</f>
        <v>M2</v>
      </c>
      <c r="F88" s="28">
        <f>VLOOKUP(A88,MEMÓRIA!A86:Q2094,15,FALSE)</f>
        <v>173.72</v>
      </c>
      <c r="G88" s="322">
        <f>VLOOKUP(A88,MEMÓRIA!A86:Q2094,16,FALSE)</f>
        <v>14.5</v>
      </c>
      <c r="H88" s="30">
        <f t="shared" si="37"/>
        <v>18.62</v>
      </c>
      <c r="I88" s="17">
        <f t="shared" si="43"/>
        <v>3234.66</v>
      </c>
      <c r="J88" s="322">
        <f>VLOOKUP(A88,MEMÓRIA!A86:Q2094,17,FALSE)</f>
        <v>15.77</v>
      </c>
      <c r="K88" s="17">
        <f t="shared" si="39"/>
        <v>19.29</v>
      </c>
      <c r="L88" s="504">
        <f t="shared" si="44"/>
        <v>3351.05</v>
      </c>
    </row>
    <row r="89" spans="1:12" s="299" customFormat="1" ht="22.5">
      <c r="A89" s="460" t="s">
        <v>25908</v>
      </c>
      <c r="B89" s="13" t="str">
        <f>VLOOKUP(A89,MEMÓRIA!A87:Q2095,2,FALSE)</f>
        <v>SINAPI 07/2023</v>
      </c>
      <c r="C89" s="13">
        <f>VLOOKUP(A89,MEMÓRIA!A87:Q2095,3,FALSE)</f>
        <v>96135</v>
      </c>
      <c r="D89" s="15" t="str">
        <f>VLOOKUP(A89,MEMÓRIA!A87:Q2095,4,FALSE)</f>
        <v>APLICAÇÃO MANUAL DE MASSA ACRÍLICA EM PAREDES EXTERNAS DE CASAS, DUAS DEMÃOS. AF_05/2017</v>
      </c>
      <c r="E89" s="13" t="str">
        <f>VLOOKUP(A89,MEMÓRIA!A87:Q2095,5,FALSE)</f>
        <v>M2</v>
      </c>
      <c r="F89" s="28">
        <f>VLOOKUP(A89,MEMÓRIA!A87:Q2095,15,FALSE)</f>
        <v>156.72</v>
      </c>
      <c r="G89" s="322">
        <f>VLOOKUP(A89,MEMÓRIA!A87:Q2095,16,FALSE)</f>
        <v>23.59</v>
      </c>
      <c r="H89" s="30">
        <f t="shared" si="37"/>
        <v>30.3</v>
      </c>
      <c r="I89" s="17">
        <f t="shared" si="43"/>
        <v>4748.6099999999997</v>
      </c>
      <c r="J89" s="322">
        <f>VLOOKUP(A89,MEMÓRIA!A87:Q2095,17,FALSE)</f>
        <v>25.51</v>
      </c>
      <c r="K89" s="17">
        <f t="shared" si="39"/>
        <v>31.21</v>
      </c>
      <c r="L89" s="504">
        <f t="shared" si="44"/>
        <v>4891.2299999999996</v>
      </c>
    </row>
    <row r="90" spans="1:12" s="299" customFormat="1" ht="22.5">
      <c r="A90" s="460" t="s">
        <v>25910</v>
      </c>
      <c r="B90" s="13" t="str">
        <f>VLOOKUP(A90,MEMÓRIA!A88:Q2096,2,FALSE)</f>
        <v>SINAPI 07/2023</v>
      </c>
      <c r="C90" s="13">
        <f>VLOOKUP(A90,MEMÓRIA!A88:Q2096,3,FALSE)</f>
        <v>95305</v>
      </c>
      <c r="D90" s="15" t="str">
        <f>VLOOKUP(A90,MEMÓRIA!A88:Q2096,4,FALSE)</f>
        <v>TEXTURA ACRÍLICA, APLICAÇÃO MANUAL EM PAREDE, UMA DEMÃO. AF_04/2023</v>
      </c>
      <c r="E90" s="13" t="str">
        <f>VLOOKUP(A90,MEMÓRIA!A88:Q2096,5,FALSE)</f>
        <v>M2</v>
      </c>
      <c r="F90" s="28">
        <f>VLOOKUP(A90,MEMÓRIA!A88:Q2096,15,FALSE)</f>
        <v>155.02000000000001</v>
      </c>
      <c r="G90" s="322">
        <f>VLOOKUP(A90,MEMÓRIA!A88:Q2096,16,FALSE)</f>
        <v>12.49</v>
      </c>
      <c r="H90" s="30">
        <f t="shared" si="37"/>
        <v>16.04</v>
      </c>
      <c r="I90" s="17">
        <f t="shared" si="43"/>
        <v>2486.52</v>
      </c>
      <c r="J90" s="322">
        <f>VLOOKUP(A90,MEMÓRIA!A88:Q2096,17,FALSE)</f>
        <v>13.03</v>
      </c>
      <c r="K90" s="17">
        <f t="shared" si="39"/>
        <v>15.94</v>
      </c>
      <c r="L90" s="504">
        <f t="shared" si="44"/>
        <v>2471.0100000000002</v>
      </c>
    </row>
    <row r="91" spans="1:12">
      <c r="A91" s="459" t="s">
        <v>18254</v>
      </c>
      <c r="B91" s="34"/>
      <c r="C91" s="360"/>
      <c r="D91" s="34" t="str">
        <f>VLOOKUP(A91,MEMÓRIA!A91:Q2099,4,FALSE)</f>
        <v>ESQUADRIAS DE MADEIRA / METÁLICA</v>
      </c>
      <c r="E91" s="34"/>
      <c r="F91" s="34"/>
      <c r="G91" s="34"/>
      <c r="H91" s="358"/>
      <c r="I91" s="361">
        <f>I92+I95+I98+I110</f>
        <v>84976.06</v>
      </c>
      <c r="J91" s="34"/>
      <c r="K91" s="358"/>
      <c r="L91" s="506">
        <f>L92+L95+L98+L110</f>
        <v>83880.88</v>
      </c>
    </row>
    <row r="92" spans="1:12">
      <c r="A92" s="438" t="s">
        <v>18255</v>
      </c>
      <c r="B92" s="166"/>
      <c r="C92" s="167"/>
      <c r="D92" s="167" t="str">
        <f>VLOOKUP(A92,MEMÓRIA!A91:Q2099,4,FALSE)</f>
        <v>ESQUADRIA DE MADEIRA</v>
      </c>
      <c r="E92" s="355"/>
      <c r="F92" s="355"/>
      <c r="G92" s="167"/>
      <c r="H92" s="161"/>
      <c r="I92" s="359">
        <f>SUM(I93:I94)</f>
        <v>16654.52</v>
      </c>
      <c r="J92" s="167"/>
      <c r="K92" s="166"/>
      <c r="L92" s="503">
        <f>SUM(L93:L94)</f>
        <v>16337.62</v>
      </c>
    </row>
    <row r="93" spans="1:12" ht="56.25">
      <c r="A93" s="460" t="s">
        <v>18258</v>
      </c>
      <c r="B93" s="13" t="str">
        <f>VLOOKUP(A93,MEMÓRIA!A91:Q2099,2,FALSE)</f>
        <v>SINAPI 07/2023</v>
      </c>
      <c r="C93" s="13">
        <f>VLOOKUP(A93,MEMÓRIA!A91:Q2099,3,FALSE)</f>
        <v>90843</v>
      </c>
      <c r="D93" s="15" t="str">
        <f>VLOOKUP(A93,MEMÓRIA!A91:Q2099,4,FALSE)</f>
        <v>KIT DE PORTA DE MADEIRA PARA PINTURA, SEMI-OCA (LEVE OU MÉDIA), PADRÃO MÉDIO, 80X210CM, ESPESSURA DE 3,5CM, ITENS INCLUSOS: DOBRADIÇAS, MONTAGEM E INSTALAÇÃO DO BATENTE, FECHADURA COM EXECUÇÃO DO FURO - FORNECIMENTO E INSTALAÇÃO. AF_12/2019</v>
      </c>
      <c r="E93" s="13" t="str">
        <f>VLOOKUP(A93,MEMÓRIA!A91:Q2099,5,FALSE)</f>
        <v>UN</v>
      </c>
      <c r="F93" s="28">
        <f>VLOOKUP(A93,MEMÓRIA!A91:Q2099,15,FALSE)</f>
        <v>12</v>
      </c>
      <c r="G93" s="322">
        <f>VLOOKUP(A93,MEMÓRIA!A91:Q2099,16,FALSE)</f>
        <v>992.59</v>
      </c>
      <c r="H93" s="30">
        <f t="shared" ref="H93:H112" si="45">IFERROR(TRUNC(SUM(G93*$I$9)+G93,2),"")</f>
        <v>1275.27</v>
      </c>
      <c r="I93" s="17">
        <f t="shared" ref="I93" si="46">IFERROR(TRUNC(H93*F93,2),"")</f>
        <v>15303.24</v>
      </c>
      <c r="J93" s="322">
        <f>VLOOKUP(A93,MEMÓRIA!A91:Q2099,17,FALSE)</f>
        <v>1022.58</v>
      </c>
      <c r="K93" s="17">
        <f t="shared" ref="K93:K112" si="47">IFERROR(TRUNC(SUM(J93*$L$9)+J93,2),"")</f>
        <v>1251.1199999999999</v>
      </c>
      <c r="L93" s="504">
        <f t="shared" ref="L93" si="48">IFERROR(TRUNC(K93*F93,2),"")</f>
        <v>15013.44</v>
      </c>
    </row>
    <row r="94" spans="1:12" ht="56.25">
      <c r="A94" s="460" t="s">
        <v>18259</v>
      </c>
      <c r="B94" s="13" t="str">
        <f>VLOOKUP(A94,MEMÓRIA!A92:Q2100,2,FALSE)</f>
        <v>SINAPI 07/2023</v>
      </c>
      <c r="C94" s="13">
        <f>VLOOKUP(A94,MEMÓRIA!A92:Q2100,3,FALSE)</f>
        <v>90844</v>
      </c>
      <c r="D94" s="15" t="str">
        <f>VLOOKUP(A94,MEMÓRIA!A92:Q2100,4,FALSE)</f>
        <v>KIT DE PORTA DE MADEIRA PARA PINTURA, SEMI-OCA (LEVE OU MÉDIA), PADRÃO MÉDIO, 90X210CM, ESPESSURA DE 3,5CM, ITENS INCLUSOS: DOBRADIÇAS, MONTAGEM E INSTALAÇÃO DO BATENTE, FECHADURA COM EXECUÇÃO DO FURO - FORNECIMENTO E INSTALAÇÃO. AF_12/2019</v>
      </c>
      <c r="E94" s="13" t="str">
        <f>VLOOKUP(A94,MEMÓRIA!A92:Q2100,5,FALSE)</f>
        <v>UN</v>
      </c>
      <c r="F94" s="28">
        <f>VLOOKUP(A94,MEMÓRIA!A92:Q2100,15,FALSE)</f>
        <v>1</v>
      </c>
      <c r="G94" s="322">
        <f>VLOOKUP(A94,MEMÓRIA!A92:Q2100,16,FALSE)</f>
        <v>1051.75</v>
      </c>
      <c r="H94" s="30">
        <f t="shared" si="45"/>
        <v>1351.28</v>
      </c>
      <c r="I94" s="17">
        <f t="shared" ref="I94" si="49">IFERROR(TRUNC(H94*F94,2),"")</f>
        <v>1351.28</v>
      </c>
      <c r="J94" s="322">
        <f>VLOOKUP(A94,MEMÓRIA!A92:Q2100,17,FALSE)</f>
        <v>1082.29</v>
      </c>
      <c r="K94" s="17">
        <f t="shared" si="47"/>
        <v>1324.18</v>
      </c>
      <c r="L94" s="504">
        <f t="shared" ref="L94" si="50">IFERROR(TRUNC(K94*F94,2),"")</f>
        <v>1324.18</v>
      </c>
    </row>
    <row r="95" spans="1:12">
      <c r="A95" s="438" t="s">
        <v>18260</v>
      </c>
      <c r="B95" s="166"/>
      <c r="C95" s="167"/>
      <c r="D95" s="167" t="str">
        <f>VLOOKUP(A95,MEMÓRIA!A99:Q2107,4,FALSE)</f>
        <v>PINTURA NAS ESQUADRIAS DE MADEIRA</v>
      </c>
      <c r="E95" s="355"/>
      <c r="F95" s="355"/>
      <c r="G95" s="167"/>
      <c r="H95" s="161"/>
      <c r="I95" s="359">
        <f>SUM(I96:I97)</f>
        <v>2628.13</v>
      </c>
      <c r="J95" s="167"/>
      <c r="K95" s="166"/>
      <c r="L95" s="503">
        <f>SUM(L96:L97)</f>
        <v>2692.29</v>
      </c>
    </row>
    <row r="96" spans="1:12" ht="22.5">
      <c r="A96" s="460" t="s">
        <v>18262</v>
      </c>
      <c r="B96" s="13" t="str">
        <f>VLOOKUP(A96,MEMÓRIA!A94:Q2102,2,FALSE)</f>
        <v>SINAPI 07/2023</v>
      </c>
      <c r="C96" s="13">
        <f>VLOOKUP(A96,MEMÓRIA!A94:Q2102,3,FALSE)</f>
        <v>102201</v>
      </c>
      <c r="D96" s="15" t="str">
        <f>VLOOKUP(A96,MEMÓRIA!A94:Q2102,4,FALSE)</f>
        <v>APLICAÇÃO MASSA ACRÍLICA PARA MADEIRA, PARA PINTURA COM TINTA DE ACABAMENTO (PIGMENTADA). AF_01/2021</v>
      </c>
      <c r="E96" s="13" t="str">
        <f>VLOOKUP(A96,MEMÓRIA!A94:Q2102,5,FALSE)</f>
        <v>M2</v>
      </c>
      <c r="F96" s="28">
        <f>VLOOKUP(A96,MEMÓRIA!A94:Q2102,15,FALSE)</f>
        <v>66.150000000000006</v>
      </c>
      <c r="G96" s="322">
        <f>VLOOKUP(A96,MEMÓRIA!A94:Q2102,16,FALSE)</f>
        <v>15.22</v>
      </c>
      <c r="H96" s="30">
        <f t="shared" si="45"/>
        <v>19.55</v>
      </c>
      <c r="I96" s="17">
        <f t="shared" ref="I96" si="51">IFERROR(TRUNC(H96*F96,2),"")</f>
        <v>1293.23</v>
      </c>
      <c r="J96" s="322">
        <f>VLOOKUP(A96,MEMÓRIA!A94:Q2102,17,FALSE)</f>
        <v>16.489999999999998</v>
      </c>
      <c r="K96" s="17">
        <f t="shared" si="47"/>
        <v>20.170000000000002</v>
      </c>
      <c r="L96" s="504">
        <f t="shared" ref="L96" si="52">IFERROR(TRUNC(K96*F96,2),"")</f>
        <v>1334.24</v>
      </c>
    </row>
    <row r="97" spans="1:12" ht="22.5">
      <c r="A97" s="460" t="s">
        <v>18263</v>
      </c>
      <c r="B97" s="13" t="str">
        <f>VLOOKUP(A97,MEMÓRIA!A95:Q2103,2,FALSE)</f>
        <v>SINAPI 07/2023</v>
      </c>
      <c r="C97" s="13">
        <f>VLOOKUP(A97,MEMÓRIA!A95:Q2103,3,FALSE)</f>
        <v>102219</v>
      </c>
      <c r="D97" s="15" t="str">
        <f>VLOOKUP(A97,MEMÓRIA!A95:Q2103,4,FALSE)</f>
        <v>PINTURA TINTA DE ACABAMENTO (PIGMENTADA) ESMALTE SINTÉTICO ACETINADO EM MADEIRA, 2 DEMÃOS. AF_01/2021</v>
      </c>
      <c r="E97" s="13" t="str">
        <f>VLOOKUP(A97,MEMÓRIA!A95:Q2103,5,FALSE)</f>
        <v>M2</v>
      </c>
      <c r="F97" s="28">
        <f>VLOOKUP(A97,MEMÓRIA!A95:Q2103,15,FALSE)</f>
        <v>66.150000000000006</v>
      </c>
      <c r="G97" s="322">
        <f>VLOOKUP(A97,MEMÓRIA!A95:Q2103,16,FALSE)</f>
        <v>15.71</v>
      </c>
      <c r="H97" s="30">
        <f t="shared" si="45"/>
        <v>20.18</v>
      </c>
      <c r="I97" s="17">
        <f t="shared" ref="I97" si="53">IFERROR(TRUNC(H97*F97,2),"")</f>
        <v>1334.9</v>
      </c>
      <c r="J97" s="322">
        <f>VLOOKUP(A97,MEMÓRIA!A95:Q2103,17,FALSE)</f>
        <v>16.78</v>
      </c>
      <c r="K97" s="17">
        <f t="shared" si="47"/>
        <v>20.53</v>
      </c>
      <c r="L97" s="504">
        <f t="shared" ref="L97" si="54">IFERROR(TRUNC(K97*F97,2),"")</f>
        <v>1358.05</v>
      </c>
    </row>
    <row r="98" spans="1:12">
      <c r="A98" s="438" t="s">
        <v>18264</v>
      </c>
      <c r="B98" s="166"/>
      <c r="C98" s="167"/>
      <c r="D98" s="129" t="str">
        <f>VLOOKUP(A98,MEMÓRIA!A102:Q2110,4,FALSE)</f>
        <v>ESQUADRIA METÁLICA</v>
      </c>
      <c r="E98" s="355"/>
      <c r="F98" s="355"/>
      <c r="G98" s="167"/>
      <c r="H98" s="161"/>
      <c r="I98" s="359">
        <f>SUM(I99:I109)</f>
        <v>58419.79</v>
      </c>
      <c r="J98" s="167"/>
      <c r="K98" s="166"/>
      <c r="L98" s="503">
        <f>SUM(L99:L109)</f>
        <v>57334.22</v>
      </c>
    </row>
    <row r="99" spans="1:12" ht="22.5">
      <c r="A99" s="460" t="s">
        <v>18273</v>
      </c>
      <c r="B99" s="13" t="str">
        <f>VLOOKUP(A99,MEMÓRIA!A97:Q2105,2,FALSE)</f>
        <v>SINAPI 07/2023</v>
      </c>
      <c r="C99" s="13">
        <f>VLOOKUP(A99,MEMÓRIA!A97:Q2105,3,FALSE)</f>
        <v>99861</v>
      </c>
      <c r="D99" s="15" t="str">
        <f>VLOOKUP(A99,MEMÓRIA!A97:Q2105,4,FALSE)</f>
        <v>GRADIL EM FERRO FIXADO EM VÃOS DE JANELAS, FORMADO POR BARRAS CHATAS DE 25X4,8 MM. AF_04/2019</v>
      </c>
      <c r="E99" s="13" t="str">
        <f>VLOOKUP(A99,MEMÓRIA!A97:Q2105,5,FALSE)</f>
        <v>M2</v>
      </c>
      <c r="F99" s="28">
        <f>VLOOKUP(A99,MEMÓRIA!A97:Q2105,15,FALSE)</f>
        <v>23.34</v>
      </c>
      <c r="G99" s="322">
        <f>VLOOKUP(A99,MEMÓRIA!A97:Q2105,16,FALSE)</f>
        <v>584.15</v>
      </c>
      <c r="H99" s="30">
        <f t="shared" si="45"/>
        <v>750.51</v>
      </c>
      <c r="I99" s="17">
        <f t="shared" ref="I99" si="55">IFERROR(TRUNC(H99*F99,2),"")</f>
        <v>17516.900000000001</v>
      </c>
      <c r="J99" s="322">
        <f>VLOOKUP(A99,MEMÓRIA!A97:Q2105,17,FALSE)</f>
        <v>625.16</v>
      </c>
      <c r="K99" s="17">
        <f t="shared" si="47"/>
        <v>764.88</v>
      </c>
      <c r="L99" s="504">
        <f t="shared" ref="L99" si="56">IFERROR(TRUNC(K99*F99,2),"")</f>
        <v>17852.29</v>
      </c>
    </row>
    <row r="100" spans="1:12" ht="45">
      <c r="A100" s="460" t="s">
        <v>18274</v>
      </c>
      <c r="B100" s="13" t="str">
        <f>VLOOKUP(A100,MEMÓRIA!A98:Q2106,2,FALSE)</f>
        <v>SINAPI 07/2023</v>
      </c>
      <c r="C100" s="13">
        <f>VLOOKUP(A100,MEMÓRIA!A98:Q2106,3,FALSE)</f>
        <v>94570</v>
      </c>
      <c r="D100" s="15" t="str">
        <f>VLOOKUP(A100,MEMÓRIA!A98:Q2106,4,FALSE)</f>
        <v>JANELA DE ALUMÍNIO DE CORRER COM 2 FOLHAS PARA VIDROS, COM VIDROS, BATENTE, ACABAMENTO COM ACETATO OU BRILHANTE E FERRAGENS. EXCLUSIVE ALIZAR E CONTRAMARCO. FORNECIMENTO E INSTALAÇÃO. AF_12/2019</v>
      </c>
      <c r="E100" s="13" t="str">
        <f>VLOOKUP(A100,MEMÓRIA!A98:Q2106,5,FALSE)</f>
        <v>M2</v>
      </c>
      <c r="F100" s="28">
        <f>VLOOKUP(A100,MEMÓRIA!A98:Q2106,15,FALSE)</f>
        <v>19.45</v>
      </c>
      <c r="G100" s="322">
        <f>VLOOKUP(A100,MEMÓRIA!A98:Q2106,16,FALSE)</f>
        <v>306.51</v>
      </c>
      <c r="H100" s="30">
        <f t="shared" si="45"/>
        <v>393.8</v>
      </c>
      <c r="I100" s="17">
        <f t="shared" ref="I100:I107" si="57">IFERROR(TRUNC(H100*F100,2),"")</f>
        <v>7659.41</v>
      </c>
      <c r="J100" s="322">
        <f>VLOOKUP(A100,MEMÓRIA!A98:Q2106,17,FALSE)</f>
        <v>308.52999999999997</v>
      </c>
      <c r="K100" s="17">
        <f t="shared" si="47"/>
        <v>377.48</v>
      </c>
      <c r="L100" s="504">
        <f t="shared" ref="L100:L107" si="58">IFERROR(TRUNC(K100*F100,2),"")</f>
        <v>7341.98</v>
      </c>
    </row>
    <row r="101" spans="1:12" ht="33.75">
      <c r="A101" s="460" t="s">
        <v>18275</v>
      </c>
      <c r="B101" s="13" t="str">
        <f>VLOOKUP(A101,MEMÓRIA!A99:Q2107,2,FALSE)</f>
        <v>SINAPI 07/2023</v>
      </c>
      <c r="C101" s="13">
        <f>VLOOKUP(A101,MEMÓRIA!A99:Q2107,3,FALSE)</f>
        <v>100674</v>
      </c>
      <c r="D101" s="15" t="str">
        <f>VLOOKUP(A101,MEMÓRIA!A99:Q2107,4,FALSE)</f>
        <v>JANELA FIXA DE ALUMÍNIO PARA VIDRO, COM VIDRO, BATENTE E FERRAGENS. EXCLUSIVE ACABAMENTO, ALIZAR E CONTRAMARCO. FORNECIMENTO E INSTALAÇÃO. AF_12/2019</v>
      </c>
      <c r="E101" s="13" t="str">
        <f>VLOOKUP(A101,MEMÓRIA!A99:Q2107,5,FALSE)</f>
        <v>M2</v>
      </c>
      <c r="F101" s="28">
        <f>VLOOKUP(A101,MEMÓRIA!A99:Q2107,15,FALSE)</f>
        <v>1</v>
      </c>
      <c r="G101" s="322">
        <f>VLOOKUP(A101,MEMÓRIA!A99:Q2107,16,FALSE)</f>
        <v>633.15</v>
      </c>
      <c r="H101" s="30">
        <f t="shared" si="45"/>
        <v>813.47</v>
      </c>
      <c r="I101" s="17">
        <f t="shared" si="57"/>
        <v>813.47</v>
      </c>
      <c r="J101" s="322">
        <f>VLOOKUP(A101,MEMÓRIA!A99:Q2107,17,FALSE)</f>
        <v>635.95000000000005</v>
      </c>
      <c r="K101" s="17">
        <f t="shared" si="47"/>
        <v>778.08</v>
      </c>
      <c r="L101" s="504">
        <f t="shared" si="58"/>
        <v>778.08</v>
      </c>
    </row>
    <row r="102" spans="1:12" ht="22.5">
      <c r="A102" s="460" t="s">
        <v>18280</v>
      </c>
      <c r="B102" s="13" t="str">
        <f>VLOOKUP(A102,MEMÓRIA!A100:Q2108,2,FALSE)</f>
        <v>SEINFRA</v>
      </c>
      <c r="C102" s="13" t="str">
        <f>VLOOKUP(A102,MEMÓRIA!A100:Q2108,3,FALSE)</f>
        <v>C1958</v>
      </c>
      <c r="D102" s="15" t="str">
        <f>VLOOKUP(A102,MEMÓRIA!A100:Q2108,4,FALSE)</f>
        <v>PORTA DE FERRO COMPACTA EM CHAPA, INCLUS. BATENTES E FERRAGENS</v>
      </c>
      <c r="E102" s="13" t="str">
        <f>VLOOKUP(A102,MEMÓRIA!A100:Q2108,5,FALSE)</f>
        <v>M2</v>
      </c>
      <c r="F102" s="28">
        <f>VLOOKUP(A102,MEMÓRIA!A100:Q2108,15,FALSE)</f>
        <v>12.6</v>
      </c>
      <c r="G102" s="322">
        <f>VLOOKUP(A102,MEMÓRIA!A100:Q2108,16,FALSE)</f>
        <v>323.7</v>
      </c>
      <c r="H102" s="30">
        <f t="shared" si="45"/>
        <v>415.88</v>
      </c>
      <c r="I102" s="17">
        <f t="shared" si="57"/>
        <v>5240.08</v>
      </c>
      <c r="J102" s="322">
        <f>VLOOKUP(A102,MEMÓRIA!A100:Q2108,17,FALSE)</f>
        <v>331.27</v>
      </c>
      <c r="K102" s="17">
        <f t="shared" si="47"/>
        <v>405.3</v>
      </c>
      <c r="L102" s="504">
        <f t="shared" si="58"/>
        <v>5106.78</v>
      </c>
    </row>
    <row r="103" spans="1:12" ht="22.5">
      <c r="A103" s="460" t="s">
        <v>18396</v>
      </c>
      <c r="B103" s="13" t="str">
        <f>VLOOKUP(A103,MEMÓRIA!A101:Q2109,2,FALSE)</f>
        <v>SINAPI 07/2023</v>
      </c>
      <c r="C103" s="13">
        <f>VLOOKUP(A103,MEMÓRIA!A101:Q2109,3,FALSE)</f>
        <v>100701</v>
      </c>
      <c r="D103" s="15" t="str">
        <f>VLOOKUP(A103,MEMÓRIA!A101:Q2109,4,FALSE)</f>
        <v>PORTA DE FERRO, DE ABRIR, TIPO GRADE COM CHAPA, COM GUARNIÇÕES. AF_12/2019</v>
      </c>
      <c r="E103" s="13" t="str">
        <f>VLOOKUP(A103,MEMÓRIA!A101:Q2109,5,FALSE)</f>
        <v>M2</v>
      </c>
      <c r="F103" s="28">
        <f>VLOOKUP(A103,MEMÓRIA!A101:Q2109,15,FALSE)</f>
        <v>16.95</v>
      </c>
      <c r="G103" s="322">
        <f>VLOOKUP(A103,MEMÓRIA!A101:Q2109,16,FALSE)</f>
        <v>662.44</v>
      </c>
      <c r="H103" s="30">
        <f t="shared" si="45"/>
        <v>851.1</v>
      </c>
      <c r="I103" s="17">
        <f t="shared" si="57"/>
        <v>14426.14</v>
      </c>
      <c r="J103" s="322">
        <f>VLOOKUP(A103,MEMÓRIA!A101:Q2109,17,FALSE)</f>
        <v>664.44</v>
      </c>
      <c r="K103" s="17">
        <f t="shared" si="47"/>
        <v>812.94</v>
      </c>
      <c r="L103" s="504">
        <f t="shared" si="58"/>
        <v>13779.33</v>
      </c>
    </row>
    <row r="104" spans="1:12" s="299" customFormat="1">
      <c r="A104" s="460" t="s">
        <v>25949</v>
      </c>
      <c r="B104" s="13" t="str">
        <f>VLOOKUP(A104,MEMÓRIA!A102:Q2110,2,FALSE)</f>
        <v>SEINFRA</v>
      </c>
      <c r="C104" s="13" t="str">
        <f>VLOOKUP(A104,MEMÓRIA!A102:Q2110,3,FALSE)</f>
        <v>C1426</v>
      </c>
      <c r="D104" s="15" t="str">
        <f>VLOOKUP(A104,MEMÓRIA!A102:Q2110,4,FALSE)</f>
        <v>GRADE DE FERRO DE PROTEÇÃO</v>
      </c>
      <c r="E104" s="13" t="str">
        <f>VLOOKUP(A104,MEMÓRIA!A102:Q2110,5,FALSE)</f>
        <v>M2</v>
      </c>
      <c r="F104" s="28">
        <f>VLOOKUP(A104,MEMÓRIA!A102:Q2110,15,FALSE)</f>
        <v>18.93</v>
      </c>
      <c r="G104" s="322">
        <f>VLOOKUP(A104,MEMÓRIA!A102:Q2110,16,FALSE)</f>
        <v>210.34</v>
      </c>
      <c r="H104" s="30">
        <f t="shared" si="45"/>
        <v>270.24</v>
      </c>
      <c r="I104" s="17">
        <f t="shared" si="57"/>
        <v>5115.6400000000003</v>
      </c>
      <c r="J104" s="322">
        <f>VLOOKUP(A104,MEMÓRIA!A102:Q2110,17,FALSE)</f>
        <v>222.31</v>
      </c>
      <c r="K104" s="17">
        <f t="shared" si="47"/>
        <v>271.99</v>
      </c>
      <c r="L104" s="504">
        <f t="shared" si="58"/>
        <v>5148.7700000000004</v>
      </c>
    </row>
    <row r="105" spans="1:12" s="299" customFormat="1" ht="33.75">
      <c r="A105" s="460" t="s">
        <v>25950</v>
      </c>
      <c r="B105" s="13" t="str">
        <f>VLOOKUP(A105,MEMÓRIA!A103:Q2111,2,FALSE)</f>
        <v>COMPOSIÇÃO</v>
      </c>
      <c r="C105" s="13" t="str">
        <f>VLOOKUP(A105,MEMÓRIA!A103:Q2111,3,FALSE)</f>
        <v>005</v>
      </c>
      <c r="D105" s="15" t="str">
        <f>VLOOKUP(A105,MEMÓRIA!A103:Q2111,4,FALSE)</f>
        <v>CONJUNTO FECHADURA DE SOBREPOR PARA PORTAO, EM AÇO INOX COM ACABAMENTO CROMADO, CAIXA DE 100 MM, INCLUINDO CHAVE TIPO CILINDRO - COMPLETA</v>
      </c>
      <c r="E105" s="13" t="str">
        <f>VLOOKUP(A105,MEMÓRIA!A103:Q2111,5,FALSE)</f>
        <v>UN</v>
      </c>
      <c r="F105" s="28">
        <f>VLOOKUP(A105,MEMÓRIA!A103:Q2111,15,FALSE)</f>
        <v>2</v>
      </c>
      <c r="G105" s="322">
        <f>VLOOKUP(A105,MEMÓRIA!A103:Q2111,16,FALSE)</f>
        <v>105.26</v>
      </c>
      <c r="H105" s="30">
        <f t="shared" si="45"/>
        <v>135.22999999999999</v>
      </c>
      <c r="I105" s="17">
        <f t="shared" si="57"/>
        <v>270.45999999999998</v>
      </c>
      <c r="J105" s="322">
        <f>VLOOKUP(A105,MEMÓRIA!A103:Q2111,17,FALSE)</f>
        <v>110.06</v>
      </c>
      <c r="K105" s="17">
        <f t="shared" si="47"/>
        <v>134.65</v>
      </c>
      <c r="L105" s="504">
        <f t="shared" si="58"/>
        <v>269.3</v>
      </c>
    </row>
    <row r="106" spans="1:12" s="299" customFormat="1">
      <c r="A106" s="460" t="s">
        <v>25952</v>
      </c>
      <c r="B106" s="13" t="str">
        <f>VLOOKUP(A106,MEMÓRIA!A104:Q2112,2,FALSE)</f>
        <v>ORSE 07/2023</v>
      </c>
      <c r="C106" s="13" t="str">
        <f>VLOOKUP(A106,MEMÓRIA!A104:Q2112,3,FALSE)</f>
        <v>01861</v>
      </c>
      <c r="D106" s="15" t="str">
        <f>VLOOKUP(A106,MEMÓRIA!A104:Q2112,4,FALSE)</f>
        <v>FORNECIMENTO DE CADEADO 40MM</v>
      </c>
      <c r="E106" s="13" t="str">
        <f>VLOOKUP(A106,MEMÓRIA!A104:Q2112,5,FALSE)</f>
        <v>UN</v>
      </c>
      <c r="F106" s="28">
        <f>VLOOKUP(A106,MEMÓRIA!A104:Q2112,15,FALSE)</f>
        <v>18</v>
      </c>
      <c r="G106" s="322">
        <f>VLOOKUP(A106,MEMÓRIA!A104:Q2112,16,FALSE)</f>
        <v>25.4</v>
      </c>
      <c r="H106" s="30">
        <f t="shared" si="45"/>
        <v>32.630000000000003</v>
      </c>
      <c r="I106" s="17">
        <f t="shared" si="57"/>
        <v>587.34</v>
      </c>
      <c r="J106" s="322">
        <f>VLOOKUP(A106,MEMÓRIA!A104:Q2112,17,FALSE)</f>
        <v>25.4</v>
      </c>
      <c r="K106" s="17">
        <f t="shared" si="47"/>
        <v>31.07</v>
      </c>
      <c r="L106" s="504">
        <f t="shared" si="58"/>
        <v>559.26</v>
      </c>
    </row>
    <row r="107" spans="1:12" s="299" customFormat="1" ht="22.5">
      <c r="A107" s="460" t="s">
        <v>25986</v>
      </c>
      <c r="B107" s="13" t="str">
        <f>VLOOKUP(A107,MEMÓRIA!A105:Q2113,2,FALSE)</f>
        <v>SINAPI 07/2023</v>
      </c>
      <c r="C107" s="13">
        <f>VLOOKUP(A107,MEMÓRIA!A105:Q2113,3,FALSE)</f>
        <v>99855</v>
      </c>
      <c r="D107" s="15" t="str">
        <f>VLOOKUP(A107,MEMÓRIA!A105:Q2113,4,FALSE)</f>
        <v>CORRIMÃO SIMPLES, DIÂMETRO EXTERNO = 1 1/2, EM AÇO GALVANIZADO. AF_04/2019_PS</v>
      </c>
      <c r="E107" s="13" t="str">
        <f>VLOOKUP(A107,MEMÓRIA!A105:Q2113,5,FALSE)</f>
        <v>M</v>
      </c>
      <c r="F107" s="28">
        <f>VLOOKUP(A107,MEMÓRIA!A105:Q2113,15,FALSE)</f>
        <v>4</v>
      </c>
      <c r="G107" s="322">
        <f>VLOOKUP(A107,MEMÓRIA!A105:Q2113,16,FALSE)</f>
        <v>97.06</v>
      </c>
      <c r="H107" s="30">
        <f t="shared" si="45"/>
        <v>124.7</v>
      </c>
      <c r="I107" s="17">
        <f t="shared" si="57"/>
        <v>498.8</v>
      </c>
      <c r="J107" s="322">
        <f>VLOOKUP(A107,MEMÓRIA!A105:Q2113,17,FALSE)</f>
        <v>101.63</v>
      </c>
      <c r="K107" s="17">
        <f t="shared" si="47"/>
        <v>124.34</v>
      </c>
      <c r="L107" s="504">
        <f t="shared" si="58"/>
        <v>497.36</v>
      </c>
    </row>
    <row r="108" spans="1:12" s="299" customFormat="1" ht="33.75">
      <c r="A108" s="460" t="s">
        <v>25996</v>
      </c>
      <c r="B108" s="13" t="str">
        <f>VLOOKUP(A108,MEMÓRIA!A106:Q2114,2,FALSE)</f>
        <v>SINAPI 07/2023</v>
      </c>
      <c r="C108" s="13">
        <f>VLOOKUP(A108,MEMÓRIA!A106:Q2114,3,FALSE)</f>
        <v>91338</v>
      </c>
      <c r="D108" s="15" t="str">
        <f>VLOOKUP(A108,MEMÓRIA!A106:Q2114,4,FALSE)</f>
        <v>PORTA DE ALUMÍNIO DE ABRIR COM LAMBRI, COM GUARNIÇÃO, FIXAÇÃO COM PARAFUSOS - FORNECIMENTO E INSTALAÇÃO. AF_12/2019</v>
      </c>
      <c r="E108" s="13" t="str">
        <f>VLOOKUP(A108,MEMÓRIA!A106:Q2114,5,FALSE)</f>
        <v>M2</v>
      </c>
      <c r="F108" s="28">
        <f>VLOOKUP(A108,MEMÓRIA!A106:Q2114,15,FALSE)</f>
        <v>5.76</v>
      </c>
      <c r="G108" s="322">
        <f>VLOOKUP(A108,MEMÓRIA!A106:Q2114,16,FALSE)</f>
        <v>670.91</v>
      </c>
      <c r="H108" s="30">
        <f t="shared" si="45"/>
        <v>861.98</v>
      </c>
      <c r="I108" s="17">
        <f t="shared" ref="I108" si="59">IFERROR(TRUNC(H108*F108,2),"")</f>
        <v>4965</v>
      </c>
      <c r="J108" s="322">
        <f>VLOOKUP(A108,MEMÓRIA!A106:Q2114,17,FALSE)</f>
        <v>672.29</v>
      </c>
      <c r="K108" s="17">
        <f t="shared" si="47"/>
        <v>822.54</v>
      </c>
      <c r="L108" s="504">
        <f t="shared" ref="L108" si="60">IFERROR(TRUNC(K108*F108,2),"")</f>
        <v>4737.83</v>
      </c>
    </row>
    <row r="109" spans="1:12" s="299" customFormat="1" ht="33.75">
      <c r="A109" s="460" t="s">
        <v>26042</v>
      </c>
      <c r="B109" s="13" t="str">
        <f>VLOOKUP(A109,MEMÓRIA!A107:Q2115,2,FALSE)</f>
        <v>ORSE 07/2023</v>
      </c>
      <c r="C109" s="13">
        <f>VLOOKUP(A109,MEMÓRIA!A107:Q2115,3,FALSE)</f>
        <v>12476</v>
      </c>
      <c r="D109" s="15" t="str">
        <f>VLOOKUP(A109,MEMÓRIA!A107:Q2115,4,FALSE)</f>
        <v>BOX PARA BANHEIRO EM VIDRO TEMPERADO 8 MM, LISO, INCOLOR, DE CORRER, EM ALUMINÍO BRANCO, INCLUSIVE FERRAGENS - FORNECIMENTO E INSTALAÇÃO - REV.02_10/2021</v>
      </c>
      <c r="E109" s="13" t="str">
        <f>VLOOKUP(A109,MEMÓRIA!A107:Q2115,5,FALSE)</f>
        <v>M2</v>
      </c>
      <c r="F109" s="28">
        <f>VLOOKUP(A109,MEMÓRIA!A107:Q2115,15,FALSE)</f>
        <v>2.95</v>
      </c>
      <c r="G109" s="322">
        <f>VLOOKUP(A109,MEMÓRIA!A107:Q2115,16,FALSE)</f>
        <v>350</v>
      </c>
      <c r="H109" s="30">
        <f t="shared" si="45"/>
        <v>449.68</v>
      </c>
      <c r="I109" s="17">
        <f t="shared" ref="I109" si="61">IFERROR(TRUNC(H109*F109,2),"")</f>
        <v>1326.55</v>
      </c>
      <c r="J109" s="322">
        <f>VLOOKUP(A109,MEMÓRIA!A107:Q2115,17,FALSE)</f>
        <v>350</v>
      </c>
      <c r="K109" s="17">
        <f t="shared" si="47"/>
        <v>428.22</v>
      </c>
      <c r="L109" s="504">
        <f t="shared" ref="L109" si="62">IFERROR(TRUNC(K109*F109,2),"")</f>
        <v>1263.24</v>
      </c>
    </row>
    <row r="110" spans="1:12">
      <c r="A110" s="438" t="s">
        <v>18276</v>
      </c>
      <c r="B110" s="166"/>
      <c r="C110" s="167"/>
      <c r="D110" s="167" t="str">
        <f>VLOOKUP(A110,MEMÓRIA!A108:Q2116,4,FALSE)</f>
        <v>PINTURA NAS ESQUADRIAS METÁLICAS</v>
      </c>
      <c r="E110" s="355"/>
      <c r="F110" s="355"/>
      <c r="G110" s="167"/>
      <c r="H110" s="161"/>
      <c r="I110" s="359">
        <f>SUM(I111:I112)</f>
        <v>7273.62</v>
      </c>
      <c r="J110" s="167"/>
      <c r="K110" s="166"/>
      <c r="L110" s="503">
        <f>SUM(L111:L112)</f>
        <v>7516.75</v>
      </c>
    </row>
    <row r="111" spans="1:12" ht="33.75">
      <c r="A111" s="460" t="s">
        <v>18278</v>
      </c>
      <c r="B111" s="13" t="str">
        <f>VLOOKUP(A111,MEMÓRIA!A107:Q2115,2,FALSE)</f>
        <v>SINAPI 07/2023</v>
      </c>
      <c r="C111" s="13">
        <f>VLOOKUP(A111,MEMÓRIA!A107:Q2115,3,FALSE)</f>
        <v>100722</v>
      </c>
      <c r="D111" s="15" t="str">
        <f>VLOOKUP(A111,MEMÓRIA!A107:Q2115,4,FALSE)</f>
        <v>PINTURA COM TINTA ALQUÍDICA DE FUNDO (TIPO ZARCÃO) APLICADA A ROLO OU PINCEL SOBRE SUPERFÍCIES METÁLICAS (EXCETO PERFIL) EXECUTADO EM OBRA (POR DEMÃO). AF_01/2020</v>
      </c>
      <c r="E111" s="13" t="str">
        <f>VLOOKUP(A111,MEMÓRIA!A107:Q2115,5,FALSE)</f>
        <v>M2</v>
      </c>
      <c r="F111" s="28">
        <f>VLOOKUP(A111,MEMÓRIA!A107:Q2115,15,FALSE)</f>
        <v>84.42</v>
      </c>
      <c r="G111" s="322">
        <f>VLOOKUP(A111,MEMÓRIA!A107:Q2115,16,FALSE)</f>
        <v>21.97</v>
      </c>
      <c r="H111" s="30">
        <f t="shared" si="45"/>
        <v>28.22</v>
      </c>
      <c r="I111" s="17">
        <f t="shared" ref="I111" si="63">IFERROR(TRUNC(H111*F111,2),"")</f>
        <v>2382.33</v>
      </c>
      <c r="J111" s="322">
        <f>VLOOKUP(A111,MEMÓRIA!A107:Q2115,17,FALSE)</f>
        <v>23.87</v>
      </c>
      <c r="K111" s="17">
        <f t="shared" si="47"/>
        <v>29.2</v>
      </c>
      <c r="L111" s="504">
        <f t="shared" ref="L111" si="64">IFERROR(TRUNC(K111*F111,2),"")</f>
        <v>2465.06</v>
      </c>
    </row>
    <row r="112" spans="1:12" ht="45">
      <c r="A112" s="460" t="s">
        <v>18279</v>
      </c>
      <c r="B112" s="13" t="str">
        <f>VLOOKUP(A112,MEMÓRIA!A108:Q2116,2,FALSE)</f>
        <v>SINAPI 07/2023</v>
      </c>
      <c r="C112" s="13">
        <f>VLOOKUP(A112,MEMÓRIA!A108:Q2116,3,FALSE)</f>
        <v>100758</v>
      </c>
      <c r="D112" s="15" t="str">
        <f>VLOOKUP(A112,MEMÓRIA!A108:Q2116,4,FALSE)</f>
        <v>PINTURA COM TINTA ALQUÍDICA DE ACABAMENTO (ESMALTE SINTÉTICO ACETINADO) APLICADA A ROLO OU PINCEL SOBRE SUPERFÍCIES METÁLICAS (EXCETO PERFIL) EXECUTADO EM OBRA (02 DEMÃOS). AF_01/2020</v>
      </c>
      <c r="E112" s="13" t="str">
        <f>VLOOKUP(A112,MEMÓRIA!A108:Q2116,5,FALSE)</f>
        <v>M2</v>
      </c>
      <c r="F112" s="28">
        <f>VLOOKUP(A112,MEMÓRIA!A108:Q2116,15,FALSE)</f>
        <v>84.42</v>
      </c>
      <c r="G112" s="322">
        <f>VLOOKUP(A112,MEMÓRIA!A108:Q2116,16,FALSE)</f>
        <v>45.1</v>
      </c>
      <c r="H112" s="30">
        <f t="shared" si="45"/>
        <v>57.94</v>
      </c>
      <c r="I112" s="17">
        <f t="shared" ref="I112" si="65">IFERROR(TRUNC(H112*F112,2),"")</f>
        <v>4891.29</v>
      </c>
      <c r="J112" s="322">
        <f>VLOOKUP(A112,MEMÓRIA!A108:Q2116,17,FALSE)</f>
        <v>48.91</v>
      </c>
      <c r="K112" s="17">
        <f t="shared" si="47"/>
        <v>59.84</v>
      </c>
      <c r="L112" s="504">
        <f t="shared" ref="L112" si="66">IFERROR(TRUNC(K112*F112,2),"")</f>
        <v>5051.6899999999996</v>
      </c>
    </row>
    <row r="113" spans="1:12">
      <c r="A113" s="459" t="s">
        <v>18286</v>
      </c>
      <c r="B113" s="34"/>
      <c r="C113" s="360"/>
      <c r="D113" s="34" t="str">
        <f>VLOOKUP(A113,MEMÓRIA!A111:Q2119,4,FALSE)</f>
        <v>COBERTA</v>
      </c>
      <c r="E113" s="34"/>
      <c r="F113" s="34"/>
      <c r="G113" s="34"/>
      <c r="H113" s="358"/>
      <c r="I113" s="361">
        <f>+I114+I121+I131</f>
        <v>161259.95000000001</v>
      </c>
      <c r="J113" s="34"/>
      <c r="K113" s="358"/>
      <c r="L113" s="506">
        <f>+L114+L121+L131</f>
        <v>158130.65</v>
      </c>
    </row>
    <row r="114" spans="1:12">
      <c r="A114" s="438" t="s">
        <v>18288</v>
      </c>
      <c r="B114" s="166"/>
      <c r="C114" s="167"/>
      <c r="D114" s="167" t="str">
        <f>VLOOKUP(A114,MEMÓRIA!A112:Q2120,4,FALSE)</f>
        <v>MADEIRAMENTO E TELHAMENTO</v>
      </c>
      <c r="E114" s="355"/>
      <c r="F114" s="355"/>
      <c r="G114" s="167"/>
      <c r="H114" s="161"/>
      <c r="I114" s="359">
        <f>SUM(I115:I120)</f>
        <v>105851.35</v>
      </c>
      <c r="J114" s="167"/>
      <c r="K114" s="166"/>
      <c r="L114" s="503">
        <f>SUM(L115:L120)</f>
        <v>104488.05</v>
      </c>
    </row>
    <row r="115" spans="1:12" ht="22.5">
      <c r="A115" s="460" t="s">
        <v>18291</v>
      </c>
      <c r="B115" s="13" t="str">
        <f>VLOOKUP(A115,MEMÓRIA!A111:Q2119,2,FALSE)</f>
        <v>SEINFRA</v>
      </c>
      <c r="C115" s="13" t="str">
        <f>VLOOKUP(A115,MEMÓRIA!A111:Q2119,3,FALSE)</f>
        <v>C1338</v>
      </c>
      <c r="D115" s="15" t="str">
        <f>VLOOKUP(A115,MEMÓRIA!A111:Q2119,4,FALSE)</f>
        <v>ESTRUTURA DE MADEIRA P/ TELHA ONDULADA DE FIBROCIMENTO, ALUMÍNIO OU PLÁSTICAS, VÃO 10m</v>
      </c>
      <c r="E115" s="13" t="str">
        <f>VLOOKUP(A115,MEMÓRIA!A111:Q2119,5,FALSE)</f>
        <v>M2</v>
      </c>
      <c r="F115" s="28">
        <f>VLOOKUP(A115,MEMÓRIA!A111:Q2119,15,FALSE)</f>
        <v>458.81</v>
      </c>
      <c r="G115" s="322">
        <f>VLOOKUP(A115,MEMÓRIA!A111:Q2119,16,FALSE)</f>
        <v>83.74</v>
      </c>
      <c r="H115" s="30">
        <f t="shared" ref="H115:H132" si="67">IFERROR(TRUNC(SUM(G115*$I$9)+G115,2),"")</f>
        <v>107.58</v>
      </c>
      <c r="I115" s="17">
        <f t="shared" ref="I115" si="68">IFERROR(TRUNC(H115*F115,2),"")</f>
        <v>49358.77</v>
      </c>
      <c r="J115" s="322">
        <f>VLOOKUP(A115,MEMÓRIA!A111:Q2119,17,FALSE)</f>
        <v>88</v>
      </c>
      <c r="K115" s="17">
        <f t="shared" ref="K115:K132" si="69">IFERROR(TRUNC(SUM(J115*$L$9)+J115,2),"")</f>
        <v>107.66</v>
      </c>
      <c r="L115" s="504">
        <f t="shared" ref="L115" si="70">IFERROR(TRUNC(K115*F115,2),"")</f>
        <v>49395.48</v>
      </c>
    </row>
    <row r="116" spans="1:12">
      <c r="A116" s="460" t="s">
        <v>18292</v>
      </c>
      <c r="B116" s="13" t="str">
        <f>VLOOKUP(A116,MEMÓRIA!A112:Q2120,2,FALSE)</f>
        <v>SINAPI 07/2023</v>
      </c>
      <c r="C116" s="13">
        <f>VLOOKUP(A116,MEMÓRIA!A112:Q2120,3,FALSE)</f>
        <v>102234</v>
      </c>
      <c r="D116" s="15" t="str">
        <f>VLOOKUP(A116,MEMÓRIA!A112:Q2120,4,FALSE)</f>
        <v>PINTURA IMUNIZANTE PARA MADEIRA, 2 DEMÃOS. AF_01/2021</v>
      </c>
      <c r="E116" s="13" t="str">
        <f>VLOOKUP(A116,MEMÓRIA!A112:Q2120,5,FALSE)</f>
        <v>M2</v>
      </c>
      <c r="F116" s="28">
        <f>VLOOKUP(A116,MEMÓRIA!A112:Q2120,15,FALSE)</f>
        <v>475.09</v>
      </c>
      <c r="G116" s="322">
        <f>VLOOKUP(A116,MEMÓRIA!A112:Q2120,16,FALSE)</f>
        <v>21.05</v>
      </c>
      <c r="H116" s="30">
        <f t="shared" si="67"/>
        <v>27.04</v>
      </c>
      <c r="I116" s="17">
        <f t="shared" ref="I116:I120" si="71">IFERROR(TRUNC(H116*F116,2),"")</f>
        <v>12846.43</v>
      </c>
      <c r="J116" s="322">
        <f>VLOOKUP(A116,MEMÓRIA!A112:Q2120,17,FALSE)</f>
        <v>22.32</v>
      </c>
      <c r="K116" s="17">
        <f t="shared" si="69"/>
        <v>27.3</v>
      </c>
      <c r="L116" s="504">
        <f t="shared" ref="L116:L120" si="72">IFERROR(TRUNC(K116*F116,2),"")</f>
        <v>12969.95</v>
      </c>
    </row>
    <row r="117" spans="1:12" ht="45">
      <c r="A117" s="460" t="s">
        <v>18294</v>
      </c>
      <c r="B117" s="13" t="str">
        <f>VLOOKUP(A117,MEMÓRIA!A113:Q2121,2,FALSE)</f>
        <v>SINAPI 07/2023</v>
      </c>
      <c r="C117" s="13">
        <f>VLOOKUP(A117,MEMÓRIA!A113:Q2121,3,FALSE)</f>
        <v>94210</v>
      </c>
      <c r="D117" s="15" t="str">
        <f>VLOOKUP(A117,MEMÓRIA!A113:Q2121,4,FALSE)</f>
        <v>TELHAMENTO COM TELHA ONDULADA DE FIBROCIMENTO E = 6 MM, COM RECOBRIMENTO LATERAL DE 1 1/4 DE ONDA PARA TELHADO COM INCLINAÇÃO MÁXIMA DE 10°, COM ATÉ 2 ÁGUAS, INCLUSO IÇAMENTO. AF_07/2019</v>
      </c>
      <c r="E117" s="13" t="str">
        <f>VLOOKUP(A117,MEMÓRIA!A113:Q2121,5,FALSE)</f>
        <v>M2</v>
      </c>
      <c r="F117" s="28">
        <f>VLOOKUP(A117,MEMÓRIA!A113:Q2121,15,FALSE)</f>
        <v>458.81</v>
      </c>
      <c r="G117" s="322">
        <f>VLOOKUP(A117,MEMÓRIA!A113:Q2121,16,FALSE)</f>
        <v>64.489999999999995</v>
      </c>
      <c r="H117" s="30">
        <f t="shared" si="67"/>
        <v>82.85</v>
      </c>
      <c r="I117" s="17">
        <f t="shared" si="71"/>
        <v>38012.400000000001</v>
      </c>
      <c r="J117" s="322">
        <f>VLOOKUP(A117,MEMÓRIA!A113:Q2121,17,FALSE)</f>
        <v>65.260000000000005</v>
      </c>
      <c r="K117" s="17">
        <f t="shared" si="69"/>
        <v>79.84</v>
      </c>
      <c r="L117" s="504">
        <f t="shared" si="72"/>
        <v>36631.39</v>
      </c>
    </row>
    <row r="118" spans="1:12" ht="22.5">
      <c r="A118" s="460" t="s">
        <v>18297</v>
      </c>
      <c r="B118" s="13" t="str">
        <f>VLOOKUP(A118,MEMÓRIA!A114:Q2122,2,FALSE)</f>
        <v>SINAPI 07/2023</v>
      </c>
      <c r="C118" s="13">
        <f>VLOOKUP(A118,MEMÓRIA!A114:Q2122,3,FALSE)</f>
        <v>94223</v>
      </c>
      <c r="D118" s="15" t="str">
        <f>VLOOKUP(A118,MEMÓRIA!A114:Q2122,4,FALSE)</f>
        <v>CUMEEIRA PARA TELHA DE FIBROCIMENTO ONDULADA E = 6 MM, INCLUSO ACESSÓRIOS DE FIXAÇÃO E IÇAMENTO. AF_07/2019</v>
      </c>
      <c r="E118" s="13" t="str">
        <f>VLOOKUP(A118,MEMÓRIA!A114:Q2122,5,FALSE)</f>
        <v>M</v>
      </c>
      <c r="F118" s="28">
        <f>VLOOKUP(A118,MEMÓRIA!A114:Q2122,15,FALSE)</f>
        <v>24.08</v>
      </c>
      <c r="G118" s="322">
        <f>VLOOKUP(A118,MEMÓRIA!A114:Q2122,16,FALSE)</f>
        <v>103.39</v>
      </c>
      <c r="H118" s="30">
        <f t="shared" si="67"/>
        <v>132.83000000000001</v>
      </c>
      <c r="I118" s="17">
        <f t="shared" si="71"/>
        <v>3198.54</v>
      </c>
      <c r="J118" s="322">
        <f>VLOOKUP(A118,MEMÓRIA!A114:Q2122,17,FALSE)</f>
        <v>103.73</v>
      </c>
      <c r="K118" s="17">
        <f t="shared" si="69"/>
        <v>126.91</v>
      </c>
      <c r="L118" s="504">
        <f t="shared" si="72"/>
        <v>3055.99</v>
      </c>
    </row>
    <row r="119" spans="1:12">
      <c r="A119" s="460" t="s">
        <v>18395</v>
      </c>
      <c r="B119" s="13" t="str">
        <f>VLOOKUP(A119,MEMÓRIA!A115:Q2123,2,FALSE)</f>
        <v>SEINFRA</v>
      </c>
      <c r="C119" s="13" t="str">
        <f>VLOOKUP(A119,MEMÓRIA!A115:Q2123,3,FALSE)</f>
        <v>C2678</v>
      </c>
      <c r="D119" s="15" t="str">
        <f>VLOOKUP(A119,MEMÓRIA!A115:Q2123,4,FALSE)</f>
        <v>VIGA DE MADEIRA MACIÇA 6" X 3"</v>
      </c>
      <c r="E119" s="13" t="str">
        <f>VLOOKUP(A119,MEMÓRIA!A115:Q2123,5,FALSE)</f>
        <v>M</v>
      </c>
      <c r="F119" s="28">
        <f>VLOOKUP(A119,MEMÓRIA!A115:Q2123,15,FALSE)</f>
        <v>11.9</v>
      </c>
      <c r="G119" s="322">
        <f>VLOOKUP(A119,MEMÓRIA!A115:Q2123,16,FALSE)</f>
        <v>59.15</v>
      </c>
      <c r="H119" s="30">
        <f t="shared" si="67"/>
        <v>75.989999999999995</v>
      </c>
      <c r="I119" s="17">
        <f t="shared" si="71"/>
        <v>904.28</v>
      </c>
      <c r="J119" s="322">
        <f>VLOOKUP(A119,MEMÓRIA!A115:Q2123,17,FALSE)</f>
        <v>62.34</v>
      </c>
      <c r="K119" s="17">
        <f t="shared" si="69"/>
        <v>76.27</v>
      </c>
      <c r="L119" s="504">
        <f t="shared" si="72"/>
        <v>907.61</v>
      </c>
    </row>
    <row r="120" spans="1:12" s="299" customFormat="1">
      <c r="A120" s="460" t="s">
        <v>25990</v>
      </c>
      <c r="B120" s="13" t="str">
        <f>VLOOKUP(A120,MEMÓRIA!A116:Q2124,2,FALSE)</f>
        <v>SEINFRA</v>
      </c>
      <c r="C120" s="13" t="str">
        <f>VLOOKUP(A120,MEMÓRIA!A116:Q2124,3,FALSE)</f>
        <v>C3721</v>
      </c>
      <c r="D120" s="15" t="str">
        <f>VLOOKUP(A120,MEMÓRIA!A116:Q2124,4,FALSE)</f>
        <v>VIGA DE MADEIRA MACIÇA 10"x 4"</v>
      </c>
      <c r="E120" s="13" t="str">
        <f>VLOOKUP(A120,MEMÓRIA!A116:Q2124,5,FALSE)</f>
        <v>M</v>
      </c>
      <c r="F120" s="28">
        <f>VLOOKUP(A120,MEMÓRIA!A116:Q2124,15,FALSE)</f>
        <v>8.92</v>
      </c>
      <c r="G120" s="322">
        <f>VLOOKUP(A120,MEMÓRIA!A116:Q2124,16,FALSE)</f>
        <v>133.59</v>
      </c>
      <c r="H120" s="30">
        <f t="shared" si="67"/>
        <v>171.63</v>
      </c>
      <c r="I120" s="17">
        <f t="shared" si="71"/>
        <v>1530.93</v>
      </c>
      <c r="J120" s="322">
        <f>VLOOKUP(A120,MEMÓRIA!A116:Q2124,17,FALSE)</f>
        <v>139.97999999999999</v>
      </c>
      <c r="K120" s="17">
        <f t="shared" si="69"/>
        <v>171.26</v>
      </c>
      <c r="L120" s="504">
        <f t="shared" si="72"/>
        <v>1527.63</v>
      </c>
    </row>
    <row r="121" spans="1:12">
      <c r="A121" s="438" t="s">
        <v>18293</v>
      </c>
      <c r="B121" s="166"/>
      <c r="C121" s="167"/>
      <c r="D121" s="167" t="str">
        <f>VLOOKUP(A121,MEMÓRIA!A118:Q2126,4,FALSE)</f>
        <v>CALHA, RUFOS E TUBOS DE DESCIDA</v>
      </c>
      <c r="E121" s="355"/>
      <c r="F121" s="355"/>
      <c r="G121" s="167"/>
      <c r="H121" s="161"/>
      <c r="I121" s="359">
        <f>SUM(I122:I130)</f>
        <v>28138.1</v>
      </c>
      <c r="J121" s="167"/>
      <c r="K121" s="166"/>
      <c r="L121" s="503">
        <f>SUM(L122:L130)</f>
        <v>27017.52</v>
      </c>
    </row>
    <row r="122" spans="1:12">
      <c r="A122" s="460" t="s">
        <v>18302</v>
      </c>
      <c r="B122" s="13" t="str">
        <f>VLOOKUP(A122,MEMÓRIA!A118:Q2126,2,FALSE)</f>
        <v>ORSE 07/2023</v>
      </c>
      <c r="C122" s="13" t="str">
        <f>VLOOKUP(A122,MEMÓRIA!A118:Q2126,3,FALSE)</f>
        <v>09078</v>
      </c>
      <c r="D122" s="15" t="str">
        <f>VLOOKUP(A122,MEMÓRIA!A118:Q2126,4,FALSE)</f>
        <v>CALHA EM CHAPA DE ALUMINIO, DESENVOLVIMENTO 80 CM</v>
      </c>
      <c r="E122" s="13" t="str">
        <f>VLOOKUP(A122,MEMÓRIA!A118:Q2126,5,FALSE)</f>
        <v>M</v>
      </c>
      <c r="F122" s="28">
        <f>VLOOKUP(A122,MEMÓRIA!A118:Q2126,15,FALSE)</f>
        <v>76.459999999999994</v>
      </c>
      <c r="G122" s="322">
        <f>VLOOKUP(A122,MEMÓRIA!A118:Q2126,16,FALSE)</f>
        <v>129.38999999999999</v>
      </c>
      <c r="H122" s="30">
        <f t="shared" si="67"/>
        <v>166.24</v>
      </c>
      <c r="I122" s="17">
        <f t="shared" ref="I122" si="73">IFERROR(TRUNC(H122*F122,2),"")</f>
        <v>12710.71</v>
      </c>
      <c r="J122" s="322">
        <f>VLOOKUP(A122,MEMÓRIA!A118:Q2126,17,FALSE)</f>
        <v>129.38999999999999</v>
      </c>
      <c r="K122" s="17">
        <f t="shared" si="69"/>
        <v>158.30000000000001</v>
      </c>
      <c r="L122" s="504">
        <f t="shared" ref="L122" si="74">IFERROR(TRUNC(K122*F122,2),"")</f>
        <v>12103.61</v>
      </c>
    </row>
    <row r="123" spans="1:12">
      <c r="A123" s="460" t="s">
        <v>18303</v>
      </c>
      <c r="B123" s="13" t="str">
        <f>VLOOKUP(A123,MEMÓRIA!A119:Q2127,2,FALSE)</f>
        <v>ORSE 07/2023</v>
      </c>
      <c r="C123" s="13" t="str">
        <f>VLOOKUP(A123,MEMÓRIA!A119:Q2127,3,FALSE)</f>
        <v>00290</v>
      </c>
      <c r="D123" s="15" t="str">
        <f>VLOOKUP(A123,MEMÓRIA!A119:Q2127,4,FALSE)</f>
        <v xml:space="preserve">RUFO EM CHAPA DE ALUMÍNIO, ESP = 0,6MM, LARG = 30,0CM </v>
      </c>
      <c r="E123" s="13" t="str">
        <f>VLOOKUP(A123,MEMÓRIA!A119:Q2127,5,FALSE)</f>
        <v>M</v>
      </c>
      <c r="F123" s="28">
        <f>VLOOKUP(A123,MEMÓRIA!A119:Q2127,15,FALSE)</f>
        <v>24.04</v>
      </c>
      <c r="G123" s="322">
        <f>VLOOKUP(A123,MEMÓRIA!A119:Q2127,16,FALSE)</f>
        <v>145.51</v>
      </c>
      <c r="H123" s="30">
        <f t="shared" si="67"/>
        <v>186.95</v>
      </c>
      <c r="I123" s="17">
        <f t="shared" ref="I123:I130" si="75">IFERROR(TRUNC(H123*F123,2),"")</f>
        <v>4494.2700000000004</v>
      </c>
      <c r="J123" s="322">
        <f>VLOOKUP(A123,MEMÓRIA!A119:Q2127,17,FALSE)</f>
        <v>145.51</v>
      </c>
      <c r="K123" s="17">
        <f t="shared" si="69"/>
        <v>178.03</v>
      </c>
      <c r="L123" s="504">
        <f t="shared" ref="L123:L130" si="76">IFERROR(TRUNC(K123*F123,2),"")</f>
        <v>4279.84</v>
      </c>
    </row>
    <row r="124" spans="1:12" ht="22.5">
      <c r="A124" s="460" t="s">
        <v>18304</v>
      </c>
      <c r="B124" s="13" t="str">
        <f>VLOOKUP(A124,MEMÓRIA!A120:Q2128,2,FALSE)</f>
        <v>COMPOSIÇÃO</v>
      </c>
      <c r="C124" s="13" t="str">
        <f>VLOOKUP(A124,MEMÓRIA!A120:Q2128,3,FALSE)</f>
        <v>006</v>
      </c>
      <c r="D124" s="15" t="str">
        <f>VLOOKUP(A124,MEMÓRIA!A120:Q2128,4,FALSE)</f>
        <v>IMPERMEABILIZAÇÃO COM MANTA/FITA ADESIVA ASFÁLTICA ALUMINIZADA, INCLUSIVE APLICAÇÃO DE 1 DEMÃO DE PRIMER</v>
      </c>
      <c r="E124" s="13" t="str">
        <f>VLOOKUP(A124,MEMÓRIA!A120:Q2128,5,FALSE)</f>
        <v>M2</v>
      </c>
      <c r="F124" s="28">
        <f>VLOOKUP(A124,MEMÓRIA!A120:Q2128,15,FALSE)</f>
        <v>24.04</v>
      </c>
      <c r="G124" s="322">
        <f>VLOOKUP(A124,MEMÓRIA!A120:Q2128,16,FALSE)</f>
        <v>187.43</v>
      </c>
      <c r="H124" s="30">
        <f t="shared" si="67"/>
        <v>240.81</v>
      </c>
      <c r="I124" s="17">
        <f t="shared" si="75"/>
        <v>5789.07</v>
      </c>
      <c r="J124" s="322">
        <f>VLOOKUP(A124,MEMÓRIA!A120:Q2128,17,FALSE)</f>
        <v>192.38</v>
      </c>
      <c r="K124" s="17">
        <f t="shared" si="69"/>
        <v>235.37</v>
      </c>
      <c r="L124" s="504">
        <f t="shared" si="76"/>
        <v>5658.29</v>
      </c>
    </row>
    <row r="125" spans="1:12" ht="33.75">
      <c r="A125" s="460" t="s">
        <v>18305</v>
      </c>
      <c r="B125" s="13" t="str">
        <f>VLOOKUP(A125,MEMÓRIA!A121:Q2129,2,FALSE)</f>
        <v>SINAPI 07/2023</v>
      </c>
      <c r="C125" s="13">
        <f>VLOOKUP(A125,MEMÓRIA!A121:Q2129,3,FALSE)</f>
        <v>89578</v>
      </c>
      <c r="D125" s="15" t="str">
        <f>VLOOKUP(A125,MEMÓRIA!A121:Q2129,4,FALSE)</f>
        <v>TUBO PVC, SÉRIE R, ÁGUA PLUVIAL, DN 100 MM, FORNECIDO E INSTALADO EM CONDUTORES VERTICAIS DE ÁGUAS PLUVIAIS. AF_06/2022</v>
      </c>
      <c r="E125" s="13" t="str">
        <f>VLOOKUP(A125,MEMÓRIA!A121:Q2129,5,FALSE)</f>
        <v>M</v>
      </c>
      <c r="F125" s="28">
        <f>VLOOKUP(A125,MEMÓRIA!A121:Q2129,15,FALSE)</f>
        <v>67</v>
      </c>
      <c r="G125" s="322">
        <f>VLOOKUP(A125,MEMÓRIA!A121:Q2129,16,FALSE)</f>
        <v>35.39</v>
      </c>
      <c r="H125" s="30">
        <f t="shared" si="67"/>
        <v>45.46</v>
      </c>
      <c r="I125" s="17">
        <f t="shared" si="75"/>
        <v>3045.82</v>
      </c>
      <c r="J125" s="322">
        <f>VLOOKUP(A125,MEMÓRIA!A121:Q2129,17,FALSE)</f>
        <v>35.770000000000003</v>
      </c>
      <c r="K125" s="17">
        <f t="shared" si="69"/>
        <v>43.76</v>
      </c>
      <c r="L125" s="504">
        <f t="shared" si="76"/>
        <v>2931.92</v>
      </c>
    </row>
    <row r="126" spans="1:12" ht="33.75">
      <c r="A126" s="460" t="s">
        <v>18306</v>
      </c>
      <c r="B126" s="13" t="str">
        <f>VLOOKUP(A126,MEMÓRIA!A122:Q2130,2,FALSE)</f>
        <v>SINAPI 07/2023</v>
      </c>
      <c r="C126" s="13">
        <f>VLOOKUP(A126,MEMÓRIA!A122:Q2130,3,FALSE)</f>
        <v>89584</v>
      </c>
      <c r="D126" s="15" t="str">
        <f>VLOOKUP(A126,MEMÓRIA!A122:Q2130,4,FALSE)</f>
        <v>JOELHO 90 GRAUS, PVC, SERIE R, ÁGUA PLUVIAL, DN 100 MM, JUNTA ELÁSTICA, FORNECIDO E INSTALADO EM CONDUTORES VERTICAIS DE ÁGUAS PLUVIAIS. AF_06/2022</v>
      </c>
      <c r="E126" s="13" t="str">
        <f>VLOOKUP(A126,MEMÓRIA!A122:Q2130,5,FALSE)</f>
        <v>UN</v>
      </c>
      <c r="F126" s="28">
        <f>VLOOKUP(A126,MEMÓRIA!A122:Q2130,15,FALSE)</f>
        <v>7</v>
      </c>
      <c r="G126" s="322">
        <f>VLOOKUP(A126,MEMÓRIA!A122:Q2130,16,FALSE)</f>
        <v>44.92</v>
      </c>
      <c r="H126" s="30">
        <f t="shared" si="67"/>
        <v>57.71</v>
      </c>
      <c r="I126" s="17">
        <f t="shared" si="75"/>
        <v>403.97</v>
      </c>
      <c r="J126" s="322">
        <f>VLOOKUP(A126,MEMÓRIA!A122:Q2130,17,FALSE)</f>
        <v>46.26</v>
      </c>
      <c r="K126" s="17">
        <f t="shared" si="69"/>
        <v>56.59</v>
      </c>
      <c r="L126" s="504">
        <f t="shared" si="76"/>
        <v>396.13</v>
      </c>
    </row>
    <row r="127" spans="1:12" ht="33.75">
      <c r="A127" s="460" t="s">
        <v>18311</v>
      </c>
      <c r="B127" s="13" t="str">
        <f>VLOOKUP(A127,MEMÓRIA!A123:Q2131,2,FALSE)</f>
        <v>SINAPI 07/2023</v>
      </c>
      <c r="C127" s="13">
        <f>VLOOKUP(A127,MEMÓRIA!A123:Q2131,3,FALSE)</f>
        <v>89585</v>
      </c>
      <c r="D127" s="15" t="str">
        <f>VLOOKUP(A127,MEMÓRIA!A123:Q2131,4,FALSE)</f>
        <v>JOELHO 45 GRAUS, PVC, SERIE R, ÁGUA PLUVIAL, DN 100 MM, JUNTA ELÁSTICA, FORNECIDO E INSTALADO EM CONDUTORES VERTICAIS DE ÁGUAS PLUVIAIS. AF_06/2022</v>
      </c>
      <c r="E127" s="13" t="str">
        <f>VLOOKUP(A127,MEMÓRIA!A123:Q2131,5,FALSE)</f>
        <v>UN</v>
      </c>
      <c r="F127" s="28">
        <f>VLOOKUP(A127,MEMÓRIA!A123:Q2131,15,FALSE)</f>
        <v>14</v>
      </c>
      <c r="G127" s="322">
        <f>VLOOKUP(A127,MEMÓRIA!A123:Q2131,16,FALSE)</f>
        <v>46.05</v>
      </c>
      <c r="H127" s="30">
        <f t="shared" si="67"/>
        <v>59.16</v>
      </c>
      <c r="I127" s="17">
        <f t="shared" si="75"/>
        <v>828.24</v>
      </c>
      <c r="J127" s="322">
        <f>VLOOKUP(A127,MEMÓRIA!A123:Q2131,17,FALSE)</f>
        <v>47.39</v>
      </c>
      <c r="K127" s="17">
        <f t="shared" si="69"/>
        <v>57.98</v>
      </c>
      <c r="L127" s="504">
        <f t="shared" si="76"/>
        <v>811.72</v>
      </c>
    </row>
    <row r="128" spans="1:12" ht="33.75">
      <c r="A128" s="460" t="s">
        <v>18317</v>
      </c>
      <c r="B128" s="13" t="str">
        <f>VLOOKUP(A128,MEMÓRIA!A124:Q2132,2,FALSE)</f>
        <v>SINAPI 07/2023</v>
      </c>
      <c r="C128" s="13">
        <f>VLOOKUP(A128,MEMÓRIA!A124:Q2132,3,FALSE)</f>
        <v>89571</v>
      </c>
      <c r="D128" s="15" t="str">
        <f>VLOOKUP(A128,MEMÓRIA!A124:Q2132,4,FALSE)</f>
        <v>TÊ, PVC, SERIE R, ÁGUA PLUVIAL, DN 100 X 100 MM, JUNTA ELÁSTICA, FORNECIDO E INSTALADO EM RAMAL DE ENCAMINHAMENTO. AF_06/2022</v>
      </c>
      <c r="E128" s="13" t="str">
        <f>VLOOKUP(A128,MEMÓRIA!A124:Q2132,5,FALSE)</f>
        <v>UN</v>
      </c>
      <c r="F128" s="28">
        <f>VLOOKUP(A128,MEMÓRIA!A124:Q2132,15,FALSE)</f>
        <v>1</v>
      </c>
      <c r="G128" s="322">
        <f>VLOOKUP(A128,MEMÓRIA!A124:Q2132,16,FALSE)</f>
        <v>73.75</v>
      </c>
      <c r="H128" s="30">
        <f t="shared" si="67"/>
        <v>94.75</v>
      </c>
      <c r="I128" s="17">
        <f t="shared" si="75"/>
        <v>94.75</v>
      </c>
      <c r="J128" s="322">
        <f>VLOOKUP(A128,MEMÓRIA!A124:Q2132,17,FALSE)</f>
        <v>74.59</v>
      </c>
      <c r="K128" s="17">
        <f t="shared" si="69"/>
        <v>91.26</v>
      </c>
      <c r="L128" s="504">
        <f t="shared" si="76"/>
        <v>91.26</v>
      </c>
    </row>
    <row r="129" spans="1:12" s="299" customFormat="1" ht="22.5">
      <c r="A129" s="460" t="s">
        <v>25966</v>
      </c>
      <c r="B129" s="13" t="str">
        <f>VLOOKUP(A129,MEMÓRIA!A125:Q2133,2,FALSE)</f>
        <v>COMPOSIÇÃO</v>
      </c>
      <c r="C129" s="13" t="str">
        <f>VLOOKUP(A129,MEMÓRIA!A125:Q2133,3,FALSE)</f>
        <v>007</v>
      </c>
      <c r="D129" s="15" t="str">
        <f>VLOOKUP(A129,MEMÓRIA!A125:Q2133,4,FALSE)</f>
        <v>ABRAÇADEIRA METÁLICA TIPO "U" DE 4" (100 MM) COM FIXAÇÕES, P/TUBO PVC</v>
      </c>
      <c r="E129" s="13" t="str">
        <f>VLOOKUP(A129,MEMÓRIA!A125:Q2133,5,FALSE)</f>
        <v>UN</v>
      </c>
      <c r="F129" s="28">
        <f>VLOOKUP(A129,MEMÓRIA!A125:Q2133,15,FALSE)</f>
        <v>21</v>
      </c>
      <c r="G129" s="322">
        <f>VLOOKUP(A129,MEMÓRIA!A125:Q2133,16,FALSE)</f>
        <v>16.46</v>
      </c>
      <c r="H129" s="30">
        <f t="shared" si="67"/>
        <v>21.14</v>
      </c>
      <c r="I129" s="17">
        <f t="shared" si="75"/>
        <v>443.94</v>
      </c>
      <c r="J129" s="322">
        <f>VLOOKUP(A129,MEMÓRIA!A125:Q2133,17,FALSE)</f>
        <v>16.86</v>
      </c>
      <c r="K129" s="17">
        <f t="shared" si="69"/>
        <v>20.62</v>
      </c>
      <c r="L129" s="504">
        <f t="shared" si="76"/>
        <v>433.02</v>
      </c>
    </row>
    <row r="130" spans="1:12" s="299" customFormat="1" ht="22.5">
      <c r="A130" s="460" t="s">
        <v>25974</v>
      </c>
      <c r="B130" s="13" t="str">
        <f>VLOOKUP(A130,MEMÓRIA!A126:Q2134,2,FALSE)</f>
        <v>ORSE 07/2023</v>
      </c>
      <c r="C130" s="13">
        <f>VLOOKUP(A130,MEMÓRIA!A126:Q2134,3,FALSE)</f>
        <v>10431</v>
      </c>
      <c r="D130" s="15" t="str">
        <f>VLOOKUP(A130,MEMÓRIA!A126:Q2134,4,FALSE)</f>
        <v>TAMPA DE CONCRETO PARA CAIXAS DE PASSAGEM 0,70X0,70MX0,07M</v>
      </c>
      <c r="E130" s="13" t="str">
        <f>VLOOKUP(A130,MEMÓRIA!A126:Q2134,5,FALSE)</f>
        <v>UN</v>
      </c>
      <c r="F130" s="28">
        <f>VLOOKUP(A130,MEMÓRIA!A126:Q2134,15,FALSE)</f>
        <v>3</v>
      </c>
      <c r="G130" s="322">
        <f>VLOOKUP(A130,MEMÓRIA!A126:Q2134,16,FALSE)</f>
        <v>84.93</v>
      </c>
      <c r="H130" s="30">
        <f t="shared" si="67"/>
        <v>109.11</v>
      </c>
      <c r="I130" s="17">
        <f t="shared" si="75"/>
        <v>327.33</v>
      </c>
      <c r="J130" s="322">
        <f>VLOOKUP(A130,MEMÓRIA!A126:Q2134,17,FALSE)</f>
        <v>84.93</v>
      </c>
      <c r="K130" s="17">
        <f t="shared" si="69"/>
        <v>103.91</v>
      </c>
      <c r="L130" s="504">
        <f t="shared" si="76"/>
        <v>311.73</v>
      </c>
    </row>
    <row r="131" spans="1:12">
      <c r="A131" s="438" t="s">
        <v>18318</v>
      </c>
      <c r="B131" s="166"/>
      <c r="C131" s="167"/>
      <c r="D131" s="167" t="str">
        <f>VLOOKUP(A131,MEMÓRIA!A126:Q2134,4,FALSE)</f>
        <v>FORRO</v>
      </c>
      <c r="E131" s="355"/>
      <c r="F131" s="355"/>
      <c r="G131" s="167"/>
      <c r="H131" s="161"/>
      <c r="I131" s="359">
        <f>I132</f>
        <v>27270.5</v>
      </c>
      <c r="J131" s="167"/>
      <c r="K131" s="166"/>
      <c r="L131" s="503">
        <f>L132</f>
        <v>26625.08</v>
      </c>
    </row>
    <row r="132" spans="1:12" ht="22.5">
      <c r="A132" s="460" t="s">
        <v>18320</v>
      </c>
      <c r="B132" s="13" t="str">
        <f>VLOOKUP(A132,MEMÓRIA!A128:Q2136,2,FALSE)</f>
        <v>SINAPI 07/2023</v>
      </c>
      <c r="C132" s="13">
        <f>VLOOKUP(A132,MEMÓRIA!A128:Q2136,3,FALSE)</f>
        <v>96116</v>
      </c>
      <c r="D132" s="15" t="str">
        <f>VLOOKUP(A132,MEMÓRIA!A128:Q2136,4,FALSE)</f>
        <v>FORRO EM RÉGUAS DE PVC, FRISADO, PARA AMBIENTES COMERCIAIS, INCLUSIVE ESTRUTURA DE FIXAÇÃO. AF_05/2017_PS</v>
      </c>
      <c r="E132" s="13" t="str">
        <f>VLOOKUP(A132,MEMÓRIA!A128:Q2136,5,FALSE)</f>
        <v>M2</v>
      </c>
      <c r="F132" s="28">
        <f>VLOOKUP(A132,MEMÓRIA!A128:Q2136,15,FALSE)</f>
        <v>313.31</v>
      </c>
      <c r="G132" s="322">
        <f>VLOOKUP(A132,MEMÓRIA!A128:Q2136,16,FALSE)</f>
        <v>67.75</v>
      </c>
      <c r="H132" s="30">
        <f t="shared" si="67"/>
        <v>87.04</v>
      </c>
      <c r="I132" s="17">
        <f t="shared" ref="I132" si="77">IFERROR(TRUNC(H132*F132,2),"")</f>
        <v>27270.5</v>
      </c>
      <c r="J132" s="322">
        <f>VLOOKUP(A132,MEMÓRIA!A128:Q2136,17,FALSE)</f>
        <v>69.459999999999994</v>
      </c>
      <c r="K132" s="17">
        <f t="shared" si="69"/>
        <v>84.98</v>
      </c>
      <c r="L132" s="504">
        <f t="shared" ref="L132" si="78">IFERROR(TRUNC(K132*F132,2),"")</f>
        <v>26625.08</v>
      </c>
    </row>
    <row r="133" spans="1:12">
      <c r="A133" s="459" t="s">
        <v>18322</v>
      </c>
      <c r="B133" s="34"/>
      <c r="C133" s="360"/>
      <c r="D133" s="34" t="str">
        <f>VLOOKUP(A133,MEMÓRIA!A133:Q2141,4,FALSE)</f>
        <v>INSTALAÇÕES ELÉTRICA</v>
      </c>
      <c r="E133" s="34"/>
      <c r="F133" s="34"/>
      <c r="G133" s="34"/>
      <c r="H133" s="358"/>
      <c r="I133" s="361">
        <f>I134+I139+I146</f>
        <v>40114.65</v>
      </c>
      <c r="J133" s="34"/>
      <c r="K133" s="358"/>
      <c r="L133" s="506">
        <f>L134+L139+L146</f>
        <v>39194.57</v>
      </c>
    </row>
    <row r="134" spans="1:12">
      <c r="A134" s="438" t="s">
        <v>18321</v>
      </c>
      <c r="B134" s="166"/>
      <c r="C134" s="167"/>
      <c r="D134" s="167" t="str">
        <f>VLOOKUP(A134,MEMÓRIA!A129:Q2137,4,FALSE)</f>
        <v>ILUMINAÇÃO</v>
      </c>
      <c r="E134" s="355"/>
      <c r="F134" s="355"/>
      <c r="G134" s="167"/>
      <c r="H134" s="161"/>
      <c r="I134" s="359">
        <f>SUM(I135:I138)</f>
        <v>23995.47</v>
      </c>
      <c r="J134" s="167"/>
      <c r="K134" s="166"/>
      <c r="L134" s="507">
        <f>SUM(L135:L138)</f>
        <v>23016.240000000002</v>
      </c>
    </row>
    <row r="135" spans="1:12" ht="22.5">
      <c r="A135" s="460" t="s">
        <v>18359</v>
      </c>
      <c r="B135" s="13" t="str">
        <f>VLOOKUP(A135,MEMÓRIA!A131:Q2139,2,FALSE)</f>
        <v>ORSE 07/2023</v>
      </c>
      <c r="C135" s="13" t="str">
        <f>VLOOKUP(A135,MEMÓRIA!A131:Q2139,3,FALSE)</f>
        <v>03395</v>
      </c>
      <c r="D135" s="15" t="str">
        <f>VLOOKUP(A135,MEMÓRIA!A131:Q2139,4,FALSE)</f>
        <v>PONTO DE LUZ EM TETO OU PAREDE, COM ELETRODUTO DE PVC FLEXIVEL SANFONADO EMBUTIDO Ø 3/4"</v>
      </c>
      <c r="E135" s="13" t="str">
        <f>VLOOKUP(A135,MEMÓRIA!A131:Q2139,5,FALSE)</f>
        <v>UN</v>
      </c>
      <c r="F135" s="28">
        <f>VLOOKUP(A135,MEMÓRIA!A131:Q2139,15,FALSE)</f>
        <v>58</v>
      </c>
      <c r="G135" s="322">
        <f>VLOOKUP(A135,MEMÓRIA!A131:Q2139,16,FALSE)</f>
        <v>256.29000000000002</v>
      </c>
      <c r="H135" s="30">
        <f t="shared" ref="H135:H144" si="79">IFERROR(TRUNC(SUM(G135*$I$9)+G135,2),"")</f>
        <v>329.28</v>
      </c>
      <c r="I135" s="17">
        <f t="shared" ref="I135" si="80">IFERROR(TRUNC(H135*F135,2),"")</f>
        <v>19098.240000000002</v>
      </c>
      <c r="J135" s="322">
        <f>VLOOKUP(A135,MEMÓRIA!A131:Q2139,17,FALSE)</f>
        <v>256.29000000000002</v>
      </c>
      <c r="K135" s="17">
        <f t="shared" ref="K135:K144" si="81">IFERROR(TRUNC(SUM(J135*$L$9)+J135,2),"")</f>
        <v>313.57</v>
      </c>
      <c r="L135" s="504">
        <f t="shared" ref="L135" si="82">IFERROR(TRUNC(K135*F135,2),"")</f>
        <v>18187.060000000001</v>
      </c>
    </row>
    <row r="136" spans="1:12" ht="22.5">
      <c r="A136" s="460" t="s">
        <v>18361</v>
      </c>
      <c r="B136" s="13" t="str">
        <f>VLOOKUP(A136,MEMÓRIA!A132:Q2140,2,FALSE)</f>
        <v>COMPOSIÇÃO</v>
      </c>
      <c r="C136" s="13" t="str">
        <f>VLOOKUP(A136,MEMÓRIA!A132:Q2140,3,FALSE)</f>
        <v>008</v>
      </c>
      <c r="D136" s="15" t="str">
        <f>VLOOKUP(A136,MEMÓRIA!A132:Q2140,4,FALSE)</f>
        <v>LUMINÁRIA LED SOBREPOR SLIM (60 CM) 18W/6500K - FORNECIMENTO E INSTALAÇÃO</v>
      </c>
      <c r="E136" s="13" t="str">
        <f>VLOOKUP(A136,MEMÓRIA!A132:Q2140,5,FALSE)</f>
        <v>UN</v>
      </c>
      <c r="F136" s="28">
        <f>VLOOKUP(A136,MEMÓRIA!A132:Q2140,15,FALSE)</f>
        <v>5</v>
      </c>
      <c r="G136" s="322">
        <f>VLOOKUP(A136,MEMÓRIA!A132:Q2140,16,FALSE)</f>
        <v>56.45</v>
      </c>
      <c r="H136" s="30">
        <f t="shared" si="79"/>
        <v>72.52</v>
      </c>
      <c r="I136" s="17">
        <f t="shared" ref="I136:I138" si="83">IFERROR(TRUNC(H136*F136,2),"")</f>
        <v>362.6</v>
      </c>
      <c r="J136" s="322">
        <f>VLOOKUP(A136,MEMÓRIA!A132:Q2140,17,FALSE)</f>
        <v>58.96</v>
      </c>
      <c r="K136" s="17">
        <f t="shared" si="81"/>
        <v>72.13</v>
      </c>
      <c r="L136" s="504">
        <f t="shared" ref="L136:L138" si="84">IFERROR(TRUNC(K136*F136,2),"")</f>
        <v>360.65</v>
      </c>
    </row>
    <row r="137" spans="1:12" ht="22.5">
      <c r="A137" s="460" t="s">
        <v>18362</v>
      </c>
      <c r="B137" s="13" t="str">
        <f>VLOOKUP(A137,MEMÓRIA!A133:Q2141,2,FALSE)</f>
        <v>COMPOSIÇÃO</v>
      </c>
      <c r="C137" s="13" t="str">
        <f>VLOOKUP(A137,MEMÓRIA!A133:Q2141,3,FALSE)</f>
        <v>009</v>
      </c>
      <c r="D137" s="15" t="str">
        <f>VLOOKUP(A137,MEMÓRIA!A133:Q2141,4,FALSE)</f>
        <v>LUMINÁRIA LED SOBREPOR SLIM (120 CM) 36W/6500K - FORNECIMENTO E INSTALAÇÃO</v>
      </c>
      <c r="E137" s="13" t="str">
        <f>VLOOKUP(A137,MEMÓRIA!A133:Q2141,5,FALSE)</f>
        <v>UN</v>
      </c>
      <c r="F137" s="28">
        <f>VLOOKUP(A137,MEMÓRIA!A133:Q2141,15,FALSE)</f>
        <v>49</v>
      </c>
      <c r="G137" s="322">
        <f>VLOOKUP(A137,MEMÓRIA!A133:Q2141,16,FALSE)</f>
        <v>61.45</v>
      </c>
      <c r="H137" s="30">
        <f t="shared" si="79"/>
        <v>78.95</v>
      </c>
      <c r="I137" s="17">
        <f t="shared" si="83"/>
        <v>3868.55</v>
      </c>
      <c r="J137" s="322">
        <f>VLOOKUP(A137,MEMÓRIA!A133:Q2141,17,FALSE)</f>
        <v>63.96</v>
      </c>
      <c r="K137" s="17">
        <f t="shared" si="81"/>
        <v>78.25</v>
      </c>
      <c r="L137" s="504">
        <f t="shared" si="84"/>
        <v>3834.25</v>
      </c>
    </row>
    <row r="138" spans="1:12" ht="22.5">
      <c r="A138" s="460" t="s">
        <v>18363</v>
      </c>
      <c r="B138" s="13" t="str">
        <f>VLOOKUP(A138,MEMÓRIA!A134:Q2142,2,FALSE)</f>
        <v>ORSE 07/2023</v>
      </c>
      <c r="C138" s="13">
        <f>VLOOKUP(A138,MEMÓRIA!A134:Q2142,3,FALSE)</f>
        <v>13148</v>
      </c>
      <c r="D138" s="15" t="str">
        <f>VLOOKUP(A138,MEMÓRIA!A134:Q2142,4,FALSE)</f>
        <v>REFLETOR SLIM LED 100W DE POTÊNCIA, BRANCO FRIO, 6500K, AUTOVOLT, MARCA G-LIGHT OU SIMILAR</v>
      </c>
      <c r="E138" s="13" t="str">
        <f>VLOOKUP(A138,MEMÓRIA!A134:Q2142,5,FALSE)</f>
        <v>UN</v>
      </c>
      <c r="F138" s="28">
        <f>VLOOKUP(A138,MEMÓRIA!A134:Q2142,15,FALSE)</f>
        <v>4</v>
      </c>
      <c r="G138" s="322">
        <f>VLOOKUP(A138,MEMÓRIA!A134:Q2142,16,FALSE)</f>
        <v>129.61000000000001</v>
      </c>
      <c r="H138" s="30">
        <f t="shared" si="79"/>
        <v>166.52</v>
      </c>
      <c r="I138" s="17">
        <f t="shared" si="83"/>
        <v>666.08</v>
      </c>
      <c r="J138" s="322">
        <f>VLOOKUP(A138,MEMÓRIA!A134:Q2142,17,FALSE)</f>
        <v>129.61000000000001</v>
      </c>
      <c r="K138" s="17">
        <f t="shared" si="81"/>
        <v>158.57</v>
      </c>
      <c r="L138" s="504">
        <f t="shared" si="84"/>
        <v>634.28</v>
      </c>
    </row>
    <row r="139" spans="1:12">
      <c r="A139" s="438" t="s">
        <v>18364</v>
      </c>
      <c r="B139" s="166"/>
      <c r="C139" s="167"/>
      <c r="D139" s="167" t="str">
        <f>VLOOKUP(A139,MEMÓRIA!A134:Q2142,4,FALSE)</f>
        <v>TOMADA / INTERRUPTOR</v>
      </c>
      <c r="E139" s="355"/>
      <c r="F139" s="355"/>
      <c r="G139" s="167"/>
      <c r="H139" s="161"/>
      <c r="I139" s="359">
        <f>SUM(I140:I145)</f>
        <v>12339.03</v>
      </c>
      <c r="J139" s="167"/>
      <c r="K139" s="166"/>
      <c r="L139" s="507">
        <f>SUM(L140:L145)</f>
        <v>12484.79</v>
      </c>
    </row>
    <row r="140" spans="1:12" ht="49.5" customHeight="1">
      <c r="A140" s="460" t="s">
        <v>18365</v>
      </c>
      <c r="B140" s="13" t="str">
        <f>VLOOKUP(A140,MEMÓRIA!A136:Q2144,2,FALSE)</f>
        <v>SINAPI 07/2023</v>
      </c>
      <c r="C140" s="13">
        <f>VLOOKUP(A140,MEMÓRIA!A136:Q2144,3,FALSE)</f>
        <v>104475</v>
      </c>
      <c r="D140" s="15" t="str">
        <f>VLOOKUP(A140,MEMÓRIA!A136:Q2144,4,FALSE)</f>
        <v>COMPOSIÇÃO PARAMÉTRICA DE PONTO ELÉTRICO DE TOMADA DE USO GERAL 2P+T (10A/250V) EM EDIFÍCIO RESIDENCIAL COM ELETRODUTO EMBUTIDO EM RASGOS NAS PAREDES, INCLUSO TOMADA, ELETRODUTO, CABO, RASGO, QUEBRA E CHUMBAMENTO. AF_11/2022</v>
      </c>
      <c r="E140" s="13" t="str">
        <f>VLOOKUP(A140,MEMÓRIA!A136:Q2144,5,FALSE)</f>
        <v>UN</v>
      </c>
      <c r="F140" s="28">
        <f>VLOOKUP(A140,MEMÓRIA!A136:Q2144,15,FALSE)</f>
        <v>41</v>
      </c>
      <c r="G140" s="322">
        <f>VLOOKUP(A140,MEMÓRIA!A136:Q2144,16,FALSE)</f>
        <v>126.09</v>
      </c>
      <c r="H140" s="30">
        <f t="shared" si="79"/>
        <v>162</v>
      </c>
      <c r="I140" s="17">
        <f t="shared" ref="I140" si="85">IFERROR(TRUNC(H140*F140,2),"")</f>
        <v>6642</v>
      </c>
      <c r="J140" s="322">
        <f>VLOOKUP(A140,MEMÓRIA!A136:Q2144,17,FALSE)</f>
        <v>134.12</v>
      </c>
      <c r="K140" s="17">
        <f t="shared" si="81"/>
        <v>164.09</v>
      </c>
      <c r="L140" s="504">
        <f t="shared" ref="L140" si="86">IFERROR(TRUNC(K140*F140,2),"")</f>
        <v>6727.69</v>
      </c>
    </row>
    <row r="141" spans="1:12" ht="45">
      <c r="A141" s="460" t="s">
        <v>18360</v>
      </c>
      <c r="B141" s="13" t="str">
        <f>VLOOKUP(A141,MEMÓRIA!A137:Q2145,2,FALSE)</f>
        <v>COMPOSIÇÃO</v>
      </c>
      <c r="C141" s="13" t="str">
        <f>VLOOKUP(A141,MEMÓRIA!A137:Q2145,3,FALSE)</f>
        <v>010</v>
      </c>
      <c r="D141" s="15" t="str">
        <f>VLOOKUP(A141,MEMÓRIA!A137:Q2145,4,FALSE)</f>
        <v>PONTO ELÉTRICO DE TOMADA (2 MÓDULOS), DE USO GERAL 2P+T (10A/250V) EM EDIFÍCIO RESIDENCIAL COM ELETRODUTO EMBUTIDO EM RASGOS NAS PAREDES, INCLUSO TOMADA, ELETRODUTO, CABO, RASGO, QUEBRA E CHUMBAMENTO</v>
      </c>
      <c r="E141" s="13" t="str">
        <f>VLOOKUP(A141,MEMÓRIA!A137:Q2145,5,FALSE)</f>
        <v>UN</v>
      </c>
      <c r="F141" s="28">
        <f>VLOOKUP(A141,MEMÓRIA!A137:Q2145,15,FALSE)</f>
        <v>14</v>
      </c>
      <c r="G141" s="322">
        <f>VLOOKUP(A141,MEMÓRIA!A137:Q2145,16,FALSE)</f>
        <v>145.05000000000001</v>
      </c>
      <c r="H141" s="30">
        <f t="shared" si="79"/>
        <v>186.36</v>
      </c>
      <c r="I141" s="17">
        <f t="shared" ref="I141:I144" si="87">IFERROR(TRUNC(H141*F141,2),"")</f>
        <v>2609.04</v>
      </c>
      <c r="J141" s="322">
        <f>VLOOKUP(A141,MEMÓRIA!A137:Q2145,17,FALSE)</f>
        <v>154.75</v>
      </c>
      <c r="K141" s="17">
        <f t="shared" si="81"/>
        <v>189.33</v>
      </c>
      <c r="L141" s="504">
        <f t="shared" ref="L141:L144" si="88">IFERROR(TRUNC(K141*F141,2),"")</f>
        <v>2650.62</v>
      </c>
    </row>
    <row r="142" spans="1:12" ht="45.75" customHeight="1">
      <c r="A142" s="460" t="s">
        <v>18366</v>
      </c>
      <c r="B142" s="13" t="str">
        <f>VLOOKUP(A142,MEMÓRIA!A138:Q2146,2,FALSE)</f>
        <v>SINAPI 07/2023</v>
      </c>
      <c r="C142" s="13">
        <f>VLOOKUP(A142,MEMÓRIA!A138:Q2146,3,FALSE)</f>
        <v>104481</v>
      </c>
      <c r="D142" s="15" t="str">
        <f>VLOOKUP(A142,MEMÓRIA!A138:Q2146,4,FALSE)</f>
        <v>COMPOSIÇÃO PARAMÉTRICA DE PONTO ELÉTRICO DE TOMADA PARA CHUVEIRO (20A/250V) EM EDIFÍCIO RESIDENCIAL COM ELETRODUTO EMBUTIDO EM RASGOS NAS PAREDES, INCLUSO TOMADA, ELETRODUTO, CABO, RASGO, QUEBRA E CHUMBAMENTO. AF_11/2022</v>
      </c>
      <c r="E142" s="13" t="str">
        <f>VLOOKUP(A142,MEMÓRIA!A138:Q2146,5,FALSE)</f>
        <v>UN</v>
      </c>
      <c r="F142" s="28">
        <f>VLOOKUP(A142,MEMÓRIA!A138:Q2146,15,FALSE)</f>
        <v>6</v>
      </c>
      <c r="G142" s="322">
        <f>VLOOKUP(A142,MEMÓRIA!A138:Q2146,16,FALSE)</f>
        <v>293.52</v>
      </c>
      <c r="H142" s="30">
        <f t="shared" si="79"/>
        <v>377.11</v>
      </c>
      <c r="I142" s="17">
        <f t="shared" si="87"/>
        <v>2262.66</v>
      </c>
      <c r="J142" s="322">
        <f>VLOOKUP(A142,MEMÓRIA!A138:Q2146,17,FALSE)</f>
        <v>309.43</v>
      </c>
      <c r="K142" s="17">
        <f t="shared" si="81"/>
        <v>378.58</v>
      </c>
      <c r="L142" s="504">
        <f t="shared" si="88"/>
        <v>2271.48</v>
      </c>
    </row>
    <row r="143" spans="1:12" ht="22.5">
      <c r="A143" s="460" t="s">
        <v>18367</v>
      </c>
      <c r="B143" s="13" t="str">
        <f>VLOOKUP(A143,MEMÓRIA!A139:Q2147,2,FALSE)</f>
        <v>SINAPI 07/2023</v>
      </c>
      <c r="C143" s="13">
        <f>VLOOKUP(A143,MEMÓRIA!A139:Q2147,3,FALSE)</f>
        <v>91953</v>
      </c>
      <c r="D143" s="15" t="str">
        <f>VLOOKUP(A143,MEMÓRIA!A139:Q2147,4,FALSE)</f>
        <v>INTERRUPTOR SIMPLES (1 MÓDULO), 10A/250V, INCLUINDO SUPORTE E PLACA - FORNECIMENTO E INSTALAÇÃO. AF_03/2023</v>
      </c>
      <c r="E143" s="13" t="str">
        <f>VLOOKUP(A143,MEMÓRIA!A139:Q2147,5,FALSE)</f>
        <v>UN</v>
      </c>
      <c r="F143" s="28">
        <f>VLOOKUP(A143,MEMÓRIA!A139:Q2147,15,FALSE)</f>
        <v>9</v>
      </c>
      <c r="G143" s="322">
        <f>VLOOKUP(A143,MEMÓRIA!A139:Q2147,16,FALSE)</f>
        <v>27.54</v>
      </c>
      <c r="H143" s="30">
        <f t="shared" si="79"/>
        <v>35.380000000000003</v>
      </c>
      <c r="I143" s="17">
        <f t="shared" si="87"/>
        <v>318.42</v>
      </c>
      <c r="J143" s="322">
        <f>VLOOKUP(A143,MEMÓRIA!A139:Q2147,17,FALSE)</f>
        <v>29.31</v>
      </c>
      <c r="K143" s="17">
        <f t="shared" si="81"/>
        <v>35.86</v>
      </c>
      <c r="L143" s="504">
        <f t="shared" si="88"/>
        <v>322.74</v>
      </c>
    </row>
    <row r="144" spans="1:12" s="299" customFormat="1" ht="22.5">
      <c r="A144" s="460" t="s">
        <v>26095</v>
      </c>
      <c r="B144" s="13" t="str">
        <f>VLOOKUP(A144,MEMÓRIA!A140:Q2148,2,FALSE)</f>
        <v>SINAPI 07/2023</v>
      </c>
      <c r="C144" s="13">
        <f>VLOOKUP(A144,MEMÓRIA!A140:Q2148,3,FALSE)</f>
        <v>91959</v>
      </c>
      <c r="D144" s="15" t="str">
        <f>VLOOKUP(A144,MEMÓRIA!A140:Q2148,4,FALSE)</f>
        <v>INTERRUPTOR SIMPLES (2 MÓDULOS), 10A/250V, INCLUINDO SUPORTE E PLACA - FORNECIMENTO E INSTALAÇÃO. AF_03/2023</v>
      </c>
      <c r="E144" s="13" t="str">
        <f>VLOOKUP(A144,MEMÓRIA!A140:Q2148,5,FALSE)</f>
        <v>UN</v>
      </c>
      <c r="F144" s="28">
        <f>VLOOKUP(A144,MEMÓRIA!A140:Q2148,15,FALSE)</f>
        <v>8</v>
      </c>
      <c r="G144" s="322">
        <f>VLOOKUP(A144,MEMÓRIA!A140:Q2148,16,FALSE)</f>
        <v>42.21</v>
      </c>
      <c r="H144" s="30">
        <f t="shared" si="79"/>
        <v>54.23</v>
      </c>
      <c r="I144" s="17">
        <f t="shared" si="87"/>
        <v>433.84</v>
      </c>
      <c r="J144" s="322">
        <f>VLOOKUP(A144,MEMÓRIA!A140:Q2148,17,FALSE)</f>
        <v>44.8</v>
      </c>
      <c r="K144" s="17">
        <f t="shared" si="81"/>
        <v>54.81</v>
      </c>
      <c r="L144" s="504">
        <f t="shared" si="88"/>
        <v>438.48</v>
      </c>
    </row>
    <row r="145" spans="1:12" s="345" customFormat="1" ht="22.5">
      <c r="A145" s="460" t="s">
        <v>26142</v>
      </c>
      <c r="B145" s="13" t="str">
        <f>VLOOKUP(A145,MEMÓRIA!A141:Q2149,2,FALSE)</f>
        <v>SINAPI 07/2023</v>
      </c>
      <c r="C145" s="13">
        <f>VLOOKUP(A145,MEMÓRIA!A141:Q2149,3,FALSE)</f>
        <v>91967</v>
      </c>
      <c r="D145" s="15" t="str">
        <f>VLOOKUP(A145,MEMÓRIA!A141:Q2149,4,FALSE)</f>
        <v>INTERRUPTOR SIMPLES (3 MÓDULOS), 10A/250V, INCLUINDO SUPORTE E PLACA - FORNECIMENTO E INSTALAÇÃO. AF_03/2023</v>
      </c>
      <c r="E145" s="13" t="str">
        <f>VLOOKUP(A145,MEMÓRIA!A141:Q2149,5,FALSE)</f>
        <v>UN</v>
      </c>
      <c r="F145" s="28">
        <f>VLOOKUP(A145,MEMÓRIA!A141:Q2149,15,FALSE)</f>
        <v>1</v>
      </c>
      <c r="G145" s="322">
        <f>VLOOKUP(A145,MEMÓRIA!A141:Q2149,16,FALSE)</f>
        <v>56.88</v>
      </c>
      <c r="H145" s="30">
        <f t="shared" ref="H145" si="89">IFERROR(TRUNC(SUM(G145*$I$9)+G145,2),"")</f>
        <v>73.069999999999993</v>
      </c>
      <c r="I145" s="17">
        <f t="shared" ref="I145" si="90">IFERROR(TRUNC(H145*F145,2),"")</f>
        <v>73.069999999999993</v>
      </c>
      <c r="J145" s="322">
        <f>VLOOKUP(A145,MEMÓRIA!A141:Q2149,17,FALSE)</f>
        <v>60.31</v>
      </c>
      <c r="K145" s="17">
        <f t="shared" ref="K145" si="91">IFERROR(TRUNC(SUM(J145*$L$9)+J145,2),"")</f>
        <v>73.78</v>
      </c>
      <c r="L145" s="504">
        <f t="shared" ref="L145" si="92">IFERROR(TRUNC(K145*F145,2),"")</f>
        <v>73.78</v>
      </c>
    </row>
    <row r="146" spans="1:12">
      <c r="A146" s="438" t="s">
        <v>18368</v>
      </c>
      <c r="B146" s="166"/>
      <c r="C146" s="167"/>
      <c r="D146" s="167" t="s">
        <v>18369</v>
      </c>
      <c r="E146" s="355"/>
      <c r="F146" s="355"/>
      <c r="G146" s="167"/>
      <c r="H146" s="161"/>
      <c r="I146" s="359">
        <f>SUM(I147:I154)</f>
        <v>3780.15</v>
      </c>
      <c r="J146" s="167"/>
      <c r="K146" s="166"/>
      <c r="L146" s="507">
        <f>SUM(L147:L154)</f>
        <v>3693.54</v>
      </c>
    </row>
    <row r="147" spans="1:12" ht="33.75">
      <c r="A147" s="460" t="s">
        <v>18377</v>
      </c>
      <c r="B147" s="13" t="str">
        <f>VLOOKUP(A147,MEMÓRIA!A142:Q2150,2,FALSE)</f>
        <v>COMPOSIÇÃO</v>
      </c>
      <c r="C147" s="13" t="str">
        <f>VLOOKUP(A147,MEMÓRIA!A142:Q2150,3,FALSE)</f>
        <v>011</v>
      </c>
      <c r="D147" s="15" t="str">
        <f>VLOOKUP(A147,MEMÓRIA!A142:Q2150,4,FALSE)</f>
        <v>QUADRO DE DISTRIBUIÇÃO DE EMBUTIR, EM PVC, PARA 36 DISJUNTORES, COM BARRAMENTO, PADRÃO DIN, EXCLUSIVE DISJUNTORES</v>
      </c>
      <c r="E147" s="13" t="str">
        <f>VLOOKUP(A147,MEMÓRIA!A142:Q2150,5,FALSE)</f>
        <v>UN</v>
      </c>
      <c r="F147" s="28">
        <f>VLOOKUP(A147,MEMÓRIA!A142:Q2150,15,FALSE)</f>
        <v>1</v>
      </c>
      <c r="G147" s="322">
        <f>VLOOKUP(A147,MEMÓRIA!A142:Q2150,16,FALSE)</f>
        <v>1004.57</v>
      </c>
      <c r="H147" s="30">
        <f t="shared" ref="H147" si="93">IFERROR(TRUNC(SUM(G147*$I$9)+G147,2),"")</f>
        <v>1290.67</v>
      </c>
      <c r="I147" s="17">
        <f t="shared" ref="I147" si="94">IFERROR(TRUNC(H147*F147,2),"")</f>
        <v>1290.67</v>
      </c>
      <c r="J147" s="322">
        <f>VLOOKUP(A147,MEMÓRIA!A142:Q2150,17,FALSE)</f>
        <v>1032.76</v>
      </c>
      <c r="K147" s="17">
        <f t="shared" ref="K147" si="95">IFERROR(TRUNC(SUM(J147*$L$9)+J147,2),"")</f>
        <v>1263.58</v>
      </c>
      <c r="L147" s="504">
        <f t="shared" ref="L147" si="96">IFERROR(TRUNC(K147*F147,2),"")</f>
        <v>1263.58</v>
      </c>
    </row>
    <row r="148" spans="1:12" ht="22.5">
      <c r="A148" s="460" t="s">
        <v>18382</v>
      </c>
      <c r="B148" s="13" t="str">
        <f>VLOOKUP(A148,MEMÓRIA!A143:Q2151,2,FALSE)</f>
        <v>SINAPI 07/2023</v>
      </c>
      <c r="C148" s="13">
        <f>VLOOKUP(A148,MEMÓRIA!A143:Q2151,3,FALSE)</f>
        <v>93654</v>
      </c>
      <c r="D148" s="15" t="str">
        <f>VLOOKUP(A148,MEMÓRIA!A143:Q2151,4,FALSE)</f>
        <v>DISJUNTOR MONOPOLAR TIPO DIN, CORRENTE NOMINAL DE 16A - FORNECIMENTO E INSTALAÇÃO. AF_10/2020</v>
      </c>
      <c r="E148" s="13" t="str">
        <f>VLOOKUP(A148,MEMÓRIA!A143:Q2151,5,FALSE)</f>
        <v>UN</v>
      </c>
      <c r="F148" s="28">
        <f>VLOOKUP(A148,MEMÓRIA!A143:Q2151,15,FALSE)</f>
        <v>11</v>
      </c>
      <c r="G148" s="322">
        <f>VLOOKUP(A148,MEMÓRIA!A143:Q2151,16,FALSE)</f>
        <v>14.15</v>
      </c>
      <c r="H148" s="30">
        <f t="shared" ref="H148:H154" si="97">IFERROR(TRUNC(SUM(G148*$I$9)+G148,2),"")</f>
        <v>18.170000000000002</v>
      </c>
      <c r="I148" s="17">
        <f t="shared" ref="I148:I154" si="98">IFERROR(TRUNC(H148*F148,2),"")</f>
        <v>199.87</v>
      </c>
      <c r="J148" s="322">
        <f>VLOOKUP(A148,MEMÓRIA!A143:Q2151,17,FALSE)</f>
        <v>14.38</v>
      </c>
      <c r="K148" s="17">
        <f t="shared" ref="K148:K154" si="99">IFERROR(TRUNC(SUM(J148*$L$9)+J148,2),"")</f>
        <v>17.59</v>
      </c>
      <c r="L148" s="504">
        <f t="shared" ref="L148:L154" si="100">IFERROR(TRUNC(K148*F148,2),"")</f>
        <v>193.49</v>
      </c>
    </row>
    <row r="149" spans="1:12" ht="22.5">
      <c r="A149" s="460" t="s">
        <v>18383</v>
      </c>
      <c r="B149" s="13" t="str">
        <f>VLOOKUP(A149,MEMÓRIA!A144:Q2152,2,FALSE)</f>
        <v>SINAPI 07/2023</v>
      </c>
      <c r="C149" s="13">
        <f>VLOOKUP(A149,MEMÓRIA!A144:Q2152,3,FALSE)</f>
        <v>93655</v>
      </c>
      <c r="D149" s="15" t="str">
        <f>VLOOKUP(A149,MEMÓRIA!A144:Q2152,4,FALSE)</f>
        <v>DISJUNTOR MONOPOLAR TIPO DIN, CORRENTE NOMINAL DE 20A - FORNECIMENTO E INSTALAÇÃO. AF_10/2020</v>
      </c>
      <c r="E149" s="13" t="str">
        <f>VLOOKUP(A149,MEMÓRIA!A144:Q2152,5,FALSE)</f>
        <v>UN</v>
      </c>
      <c r="F149" s="28">
        <f>VLOOKUP(A149,MEMÓRIA!A144:Q2152,15,FALSE)</f>
        <v>15</v>
      </c>
      <c r="G149" s="322">
        <f>VLOOKUP(A149,MEMÓRIA!A144:Q2152,16,FALSE)</f>
        <v>15.35</v>
      </c>
      <c r="H149" s="30">
        <f t="shared" si="97"/>
        <v>19.72</v>
      </c>
      <c r="I149" s="17">
        <f t="shared" si="98"/>
        <v>295.8</v>
      </c>
      <c r="J149" s="322">
        <f>VLOOKUP(A149,MEMÓRIA!A144:Q2152,17,FALSE)</f>
        <v>15.68</v>
      </c>
      <c r="K149" s="17">
        <f t="shared" si="99"/>
        <v>19.18</v>
      </c>
      <c r="L149" s="504">
        <f t="shared" si="100"/>
        <v>287.7</v>
      </c>
    </row>
    <row r="150" spans="1:12" ht="22.5">
      <c r="A150" s="460" t="s">
        <v>18384</v>
      </c>
      <c r="B150" s="13" t="str">
        <f>VLOOKUP(A150,MEMÓRIA!A145:Q2153,2,FALSE)</f>
        <v>SINAPI 07/2023</v>
      </c>
      <c r="C150" s="13">
        <f>VLOOKUP(A150,MEMÓRIA!A145:Q2153,3,FALSE)</f>
        <v>93656</v>
      </c>
      <c r="D150" s="15" t="str">
        <f>VLOOKUP(A150,MEMÓRIA!A145:Q2153,4,FALSE)</f>
        <v>DISJUNTOR MONOPOLAR TIPO DIN, CORRENTE NOMINAL DE 25A - FORNECIMENTO E INSTALAÇÃO. AF_10/2020</v>
      </c>
      <c r="E150" s="13" t="str">
        <f>VLOOKUP(A150,MEMÓRIA!A145:Q2153,5,FALSE)</f>
        <v>UN</v>
      </c>
      <c r="F150" s="28">
        <f>VLOOKUP(A150,MEMÓRIA!A145:Q2153,15,FALSE)</f>
        <v>1</v>
      </c>
      <c r="G150" s="322">
        <f>VLOOKUP(A150,MEMÓRIA!A145:Q2153,16,FALSE)</f>
        <v>15.35</v>
      </c>
      <c r="H150" s="30">
        <f t="shared" si="97"/>
        <v>19.72</v>
      </c>
      <c r="I150" s="17">
        <f t="shared" si="98"/>
        <v>19.72</v>
      </c>
      <c r="J150" s="322">
        <f>VLOOKUP(A150,MEMÓRIA!A145:Q2153,17,FALSE)</f>
        <v>15.68</v>
      </c>
      <c r="K150" s="17">
        <f t="shared" si="99"/>
        <v>19.18</v>
      </c>
      <c r="L150" s="504">
        <f t="shared" si="100"/>
        <v>19.18</v>
      </c>
    </row>
    <row r="151" spans="1:12" ht="22.5">
      <c r="A151" s="460" t="s">
        <v>18385</v>
      </c>
      <c r="B151" s="13" t="str">
        <f>VLOOKUP(A151,MEMÓRIA!A146:Q2154,2,FALSE)</f>
        <v>COMPOSIÇÃO</v>
      </c>
      <c r="C151" s="13" t="str">
        <f>VLOOKUP(A151,MEMÓRIA!A146:Q2154,3,FALSE)</f>
        <v>012</v>
      </c>
      <c r="D151" s="15" t="str">
        <f>VLOOKUP(A151,MEMÓRIA!A146:Q2154,4,FALSE)</f>
        <v>DISJUNTOR TRIPOLAR TIPO DIN, CORRENTE NOMINAL DE 63A - FORNECIMENTO E INSTALAÇÃO</v>
      </c>
      <c r="E151" s="13" t="str">
        <f>VLOOKUP(A151,MEMÓRIA!A146:Q2154,5,FALSE)</f>
        <v>UN</v>
      </c>
      <c r="F151" s="28">
        <f>VLOOKUP(A151,MEMÓRIA!A146:Q2154,15,FALSE)</f>
        <v>1</v>
      </c>
      <c r="G151" s="322">
        <f>VLOOKUP(A151,MEMÓRIA!A146:Q2154,16,FALSE)</f>
        <v>122.7</v>
      </c>
      <c r="H151" s="30">
        <f t="shared" si="97"/>
        <v>157.63999999999999</v>
      </c>
      <c r="I151" s="17">
        <f t="shared" si="98"/>
        <v>157.63999999999999</v>
      </c>
      <c r="J151" s="322">
        <f>VLOOKUP(A151,MEMÓRIA!A146:Q2154,17,FALSE)</f>
        <v>125.48</v>
      </c>
      <c r="K151" s="17">
        <f t="shared" si="99"/>
        <v>153.52000000000001</v>
      </c>
      <c r="L151" s="504">
        <f t="shared" si="100"/>
        <v>153.52000000000001</v>
      </c>
    </row>
    <row r="152" spans="1:12" ht="22.5">
      <c r="A152" s="460" t="s">
        <v>18386</v>
      </c>
      <c r="B152" s="13" t="str">
        <f>VLOOKUP(A152,MEMÓRIA!A147:Q2155,2,FALSE)</f>
        <v>COMPOSIÇÃO</v>
      </c>
      <c r="C152" s="13" t="str">
        <f>VLOOKUP(A152,MEMÓRIA!A147:Q2155,3,FALSE)</f>
        <v>013</v>
      </c>
      <c r="D152" s="15" t="str">
        <f>VLOOKUP(A152,MEMÓRIA!A147:Q2155,4,FALSE)</f>
        <v>DISPOSITIVO DE PROTEÇÃO CONTRA SURTO DE TENSÃO, DPS 45KA - 275V CLASSE II</v>
      </c>
      <c r="E152" s="13" t="str">
        <f>VLOOKUP(A152,MEMÓRIA!A147:Q2155,5,FALSE)</f>
        <v>UN</v>
      </c>
      <c r="F152" s="28">
        <f>VLOOKUP(A152,MEMÓRIA!A147:Q2155,15,FALSE)</f>
        <v>3</v>
      </c>
      <c r="G152" s="322">
        <f>VLOOKUP(A152,MEMÓRIA!A147:Q2155,16,FALSE)</f>
        <v>136.93</v>
      </c>
      <c r="H152" s="30">
        <f t="shared" si="97"/>
        <v>175.92</v>
      </c>
      <c r="I152" s="17">
        <f t="shared" si="98"/>
        <v>527.76</v>
      </c>
      <c r="J152" s="322">
        <f>VLOOKUP(A152,MEMÓRIA!A147:Q2155,17,FALSE)</f>
        <v>138.43</v>
      </c>
      <c r="K152" s="17">
        <f t="shared" si="99"/>
        <v>169.36</v>
      </c>
      <c r="L152" s="504">
        <f t="shared" si="100"/>
        <v>508.08</v>
      </c>
    </row>
    <row r="153" spans="1:12">
      <c r="A153" s="460" t="s">
        <v>18389</v>
      </c>
      <c r="B153" s="13" t="str">
        <f>VLOOKUP(A153,MEMÓRIA!A148:Q2156,2,FALSE)</f>
        <v>COMPOSIÇÃO</v>
      </c>
      <c r="C153" s="13" t="str">
        <f>VLOOKUP(A153,MEMÓRIA!A148:Q2156,3,FALSE)</f>
        <v>014</v>
      </c>
      <c r="D153" s="15" t="str">
        <f>VLOOKUP(A153,MEMÓRIA!A148:Q2156,4,FALSE)</f>
        <v>DISPOSITIVO DR TETRAPOLAR 63 A, TIPO AC, 30MA</v>
      </c>
      <c r="E153" s="13" t="str">
        <f>VLOOKUP(A153,MEMÓRIA!A148:Q2156,5,FALSE)</f>
        <v>UN</v>
      </c>
      <c r="F153" s="28">
        <f>VLOOKUP(A153,MEMÓRIA!A148:Q2156,15,FALSE)</f>
        <v>1</v>
      </c>
      <c r="G153" s="322">
        <f>VLOOKUP(A153,MEMÓRIA!A148:Q2156,16,FALSE)</f>
        <v>232.02</v>
      </c>
      <c r="H153" s="30">
        <f t="shared" si="97"/>
        <v>298.08999999999997</v>
      </c>
      <c r="I153" s="17">
        <f t="shared" si="98"/>
        <v>298.08999999999997</v>
      </c>
      <c r="J153" s="322">
        <f>VLOOKUP(A153,MEMÓRIA!A148:Q2156,17,FALSE)</f>
        <v>235.01</v>
      </c>
      <c r="K153" s="17">
        <f t="shared" si="99"/>
        <v>287.52999999999997</v>
      </c>
      <c r="L153" s="504">
        <f t="shared" si="100"/>
        <v>287.52999999999997</v>
      </c>
    </row>
    <row r="154" spans="1:12" s="301" customFormat="1">
      <c r="A154" s="460" t="s">
        <v>26136</v>
      </c>
      <c r="B154" s="13" t="str">
        <f>VLOOKUP(A154,MEMÓRIA!A149:Q2157,2,FALSE)</f>
        <v>SEINFRA</v>
      </c>
      <c r="C154" s="13" t="str">
        <f>VLOOKUP(A154,MEMÓRIA!A149:Q2157,3,FALSE)</f>
        <v>C4765</v>
      </c>
      <c r="D154" s="15" t="str">
        <f>VLOOKUP(A154,MEMÓRIA!A149:Q2157,4,FALSE)</f>
        <v>ATERRAMENTO COMPLETO C/ HASTE COPPERWELD 5/8"X 2.40M</v>
      </c>
      <c r="E154" s="13" t="str">
        <f>VLOOKUP(A154,MEMÓRIA!A149:Q2157,5,FALSE)</f>
        <v>UN</v>
      </c>
      <c r="F154" s="28">
        <f>VLOOKUP(A154,MEMÓRIA!A149:Q2157,15,FALSE)</f>
        <v>3</v>
      </c>
      <c r="G154" s="322">
        <f>VLOOKUP(A154,MEMÓRIA!A149:Q2157,16,FALSE)</f>
        <v>257.01</v>
      </c>
      <c r="H154" s="30">
        <f t="shared" si="97"/>
        <v>330.2</v>
      </c>
      <c r="I154" s="17">
        <f t="shared" si="98"/>
        <v>990.6</v>
      </c>
      <c r="J154" s="322">
        <f>VLOOKUP(A154,MEMÓRIA!A149:Q2157,17,FALSE)</f>
        <v>267.12</v>
      </c>
      <c r="K154" s="17">
        <f t="shared" si="99"/>
        <v>326.82</v>
      </c>
      <c r="L154" s="504">
        <f t="shared" si="100"/>
        <v>980.46</v>
      </c>
    </row>
    <row r="155" spans="1:12">
      <c r="A155" s="186" t="s">
        <v>26015</v>
      </c>
      <c r="B155" s="187"/>
      <c r="C155" s="187"/>
      <c r="D155" s="34" t="str">
        <f>VLOOKUP(A155,MEMÓRIA!A152:Q2160,4,FALSE)</f>
        <v>INSTALAÇÕES HIDROSSANITÁRIAS</v>
      </c>
      <c r="E155" s="187"/>
      <c r="F155" s="189"/>
      <c r="G155" s="190"/>
      <c r="H155" s="190"/>
      <c r="I155" s="339">
        <f>I156+I161+I172+I185</f>
        <v>52906.62</v>
      </c>
      <c r="J155" s="190"/>
      <c r="K155" s="190"/>
      <c r="L155" s="508">
        <f>L156+L161+L172+L185</f>
        <v>51048.54</v>
      </c>
    </row>
    <row r="156" spans="1:12">
      <c r="A156" s="191" t="s">
        <v>26016</v>
      </c>
      <c r="B156" s="192"/>
      <c r="C156" s="193"/>
      <c r="D156" s="167" t="str">
        <f>VLOOKUP(A156,MEMÓRIA!A150:Q2158,4,FALSE)</f>
        <v>PONTOS HIDRÁULICOS / ESGOTO</v>
      </c>
      <c r="E156" s="192"/>
      <c r="F156" s="196"/>
      <c r="G156" s="197"/>
      <c r="H156" s="197"/>
      <c r="I156" s="336">
        <f>SUM(I157:I160)</f>
        <v>9178.1</v>
      </c>
      <c r="J156" s="197"/>
      <c r="K156" s="197"/>
      <c r="L156" s="509">
        <f>SUM(L157:L160)</f>
        <v>9186.65</v>
      </c>
    </row>
    <row r="157" spans="1:12" ht="33.75">
      <c r="A157" s="460" t="s">
        <v>26019</v>
      </c>
      <c r="B157" s="13" t="str">
        <f>VLOOKUP(A157,MEMÓRIA!A152:Q2160,2,FALSE)</f>
        <v>SINAPI 07/2023</v>
      </c>
      <c r="C157" s="13">
        <f>VLOOKUP(A157,MEMÓRIA!A152:Q2160,3,FALSE)</f>
        <v>89957</v>
      </c>
      <c r="D157" s="15" t="str">
        <f>VLOOKUP(A157,MEMÓRIA!A152:Q2160,4,FALSE)</f>
        <v>PONTO DE CONSUMO TERMINAL DE ÁGUA FRIA (SUBRAMAL) COM TUBULAÇÃO DE PVC, DN 25 MM, INSTALADO EM RAMAL DE ÁGUA, INCLUSOS RASGO E CHUMBAMENTO EM ALVENARIA. AF_12/2014</v>
      </c>
      <c r="E157" s="13" t="str">
        <f>VLOOKUP(A157,MEMÓRIA!A152:Q2160,5,FALSE)</f>
        <v>UN</v>
      </c>
      <c r="F157" s="28">
        <f>VLOOKUP(A157,MEMÓRIA!A152:Q2160,15,FALSE)</f>
        <v>30</v>
      </c>
      <c r="G157" s="322">
        <f>VLOOKUP(A157,MEMÓRIA!A152:Q2160,16,FALSE)</f>
        <v>129.12</v>
      </c>
      <c r="H157" s="30">
        <f t="shared" ref="H157:H200" si="101">IFERROR(TRUNC(SUM(G157*$I$9)+G157,2),"")</f>
        <v>165.89</v>
      </c>
      <c r="I157" s="17">
        <f t="shared" ref="I157" si="102">IFERROR(TRUNC(H157*F157,2),"")</f>
        <v>4976.7</v>
      </c>
      <c r="J157" s="322">
        <f>VLOOKUP(A157,MEMÓRIA!A152:Q2160,17,FALSE)</f>
        <v>141.29</v>
      </c>
      <c r="K157" s="17">
        <f t="shared" ref="K157:K200" si="103">IFERROR(TRUNC(SUM(J157*$L$9)+J157,2),"")</f>
        <v>172.86</v>
      </c>
      <c r="L157" s="504">
        <f t="shared" ref="L157" si="104">IFERROR(TRUNC(K157*F157,2),"")</f>
        <v>5185.8</v>
      </c>
    </row>
    <row r="158" spans="1:12" ht="22.5">
      <c r="A158" s="460" t="s">
        <v>26020</v>
      </c>
      <c r="B158" s="13" t="str">
        <f>VLOOKUP(A158,MEMÓRIA!A153:Q2161,2,FALSE)</f>
        <v>ORSE 07/2023</v>
      </c>
      <c r="C158" s="13" t="str">
        <f>VLOOKUP(A158,MEMÓRIA!A153:Q2161,3,FALSE)</f>
        <v>01679</v>
      </c>
      <c r="D158" s="15" t="str">
        <f>VLOOKUP(A158,MEMÓRIA!A153:Q2161,4,FALSE)</f>
        <v>PONTO DE ESGOTO COM TUBO DE PVC RÍGIDO SOLDÁVEL DE  Ø 40 MM (LAVATÓRIOS, MICTÓRIOS, RALOS SIFONADOS, ETC...)</v>
      </c>
      <c r="E158" s="13" t="str">
        <f>VLOOKUP(A158,MEMÓRIA!A153:Q2161,5,FALSE)</f>
        <v>UN</v>
      </c>
      <c r="F158" s="28">
        <f>VLOOKUP(A158,MEMÓRIA!A153:Q2161,15,FALSE)</f>
        <v>22</v>
      </c>
      <c r="G158" s="322">
        <f>VLOOKUP(A158,MEMÓRIA!A153:Q2161,16,FALSE)</f>
        <v>80.349999999999994</v>
      </c>
      <c r="H158" s="30">
        <f t="shared" si="101"/>
        <v>103.23</v>
      </c>
      <c r="I158" s="17">
        <f t="shared" ref="I158:I160" si="105">IFERROR(TRUNC(H158*F158,2),"")</f>
        <v>2271.06</v>
      </c>
      <c r="J158" s="322">
        <f>VLOOKUP(A158,MEMÓRIA!A153:Q2161,17,FALSE)</f>
        <v>80.349999999999994</v>
      </c>
      <c r="K158" s="17">
        <f t="shared" si="103"/>
        <v>98.3</v>
      </c>
      <c r="L158" s="504">
        <f t="shared" ref="L158:L160" si="106">IFERROR(TRUNC(K158*F158,2),"")</f>
        <v>2162.6</v>
      </c>
    </row>
    <row r="159" spans="1:12" ht="22.5">
      <c r="A159" s="460" t="s">
        <v>26021</v>
      </c>
      <c r="B159" s="13" t="str">
        <f>VLOOKUP(A159,MEMÓRIA!A154:Q2162,2,FALSE)</f>
        <v>ORSE 07/2023</v>
      </c>
      <c r="C159" s="13" t="str">
        <f>VLOOKUP(A159,MEMÓRIA!A154:Q2162,3,FALSE)</f>
        <v>01678</v>
      </c>
      <c r="D159" s="15" t="str">
        <f>VLOOKUP(A159,MEMÓRIA!A154:Q2162,4,FALSE)</f>
        <v>PONTO DE ESGOTO COM TUBO DE PVC RÍGIDO SOLDÁVEL DE Ø 50 MM (PIAS DE COZINHA, MÁQUINAS DE LAVAR, ETC...)</v>
      </c>
      <c r="E159" s="13" t="str">
        <f>VLOOKUP(A159,MEMÓRIA!A154:Q2162,5,FALSE)</f>
        <v>UN</v>
      </c>
      <c r="F159" s="28">
        <f>VLOOKUP(A159,MEMÓRIA!A154:Q2162,15,FALSE)</f>
        <v>5</v>
      </c>
      <c r="G159" s="322">
        <f>VLOOKUP(A159,MEMÓRIA!A154:Q2162,16,FALSE)</f>
        <v>132.22999999999999</v>
      </c>
      <c r="H159" s="30">
        <f t="shared" si="101"/>
        <v>169.88</v>
      </c>
      <c r="I159" s="17">
        <f t="shared" si="105"/>
        <v>849.4</v>
      </c>
      <c r="J159" s="322">
        <f>VLOOKUP(A159,MEMÓRIA!A154:Q2162,17,FALSE)</f>
        <v>132.22999999999999</v>
      </c>
      <c r="K159" s="17">
        <f t="shared" si="103"/>
        <v>161.78</v>
      </c>
      <c r="L159" s="504">
        <f t="shared" si="106"/>
        <v>808.9</v>
      </c>
    </row>
    <row r="160" spans="1:12" ht="22.5">
      <c r="A160" s="460" t="s">
        <v>26022</v>
      </c>
      <c r="B160" s="13" t="str">
        <f>VLOOKUP(A160,MEMÓRIA!A155:Q2163,2,FALSE)</f>
        <v>ORSE 07/2023</v>
      </c>
      <c r="C160" s="13" t="str">
        <f>VLOOKUP(A160,MEMÓRIA!A155:Q2163,3,FALSE)</f>
        <v>01683</v>
      </c>
      <c r="D160" s="15" t="str">
        <f>VLOOKUP(A160,MEMÓRIA!A155:Q2163,4,FALSE)</f>
        <v>PONTO DE ESGOTO COM TUBO DE PVC RÍGIDO SOLDÁVEL DE Ø 100 MM (VASO SANITÁRIO)</v>
      </c>
      <c r="E160" s="13" t="str">
        <f>VLOOKUP(A160,MEMÓRIA!A155:Q2163,5,FALSE)</f>
        <v>PT</v>
      </c>
      <c r="F160" s="28">
        <f>VLOOKUP(A160,MEMÓRIA!A155:Q2163,15,FALSE)</f>
        <v>7</v>
      </c>
      <c r="G160" s="322">
        <f>VLOOKUP(A160,MEMÓRIA!A155:Q2163,16,FALSE)</f>
        <v>120.19</v>
      </c>
      <c r="H160" s="30">
        <f t="shared" si="101"/>
        <v>154.41999999999999</v>
      </c>
      <c r="I160" s="17">
        <f t="shared" si="105"/>
        <v>1080.94</v>
      </c>
      <c r="J160" s="322">
        <f>VLOOKUP(A160,MEMÓRIA!A155:Q2163,17,FALSE)</f>
        <v>120.19</v>
      </c>
      <c r="K160" s="17">
        <f t="shared" si="103"/>
        <v>147.05000000000001</v>
      </c>
      <c r="L160" s="504">
        <f t="shared" si="106"/>
        <v>1029.3499999999999</v>
      </c>
    </row>
    <row r="161" spans="1:12">
      <c r="A161" s="191" t="s">
        <v>26024</v>
      </c>
      <c r="B161" s="192"/>
      <c r="C161" s="193"/>
      <c r="D161" s="167" t="str">
        <f>VLOOKUP(A161,MEMÓRIA!A155:Q2163,4,FALSE)</f>
        <v>LOUÇAS SANITÁRIAS / BANCADA E DIVISÓRIAS EM GRANITO</v>
      </c>
      <c r="E161" s="195"/>
      <c r="F161" s="196"/>
      <c r="G161" s="196"/>
      <c r="H161" s="196"/>
      <c r="I161" s="336">
        <f>SUM(I162:I171)</f>
        <v>29297.99</v>
      </c>
      <c r="J161" s="196"/>
      <c r="K161" s="196"/>
      <c r="L161" s="509">
        <f>SUM(L162:L171)</f>
        <v>27979.84</v>
      </c>
    </row>
    <row r="162" spans="1:12" ht="22.5">
      <c r="A162" s="460" t="s">
        <v>26025</v>
      </c>
      <c r="B162" s="13" t="str">
        <f>VLOOKUP(A162,MEMÓRIA!A157:Q2165,2,FALSE)</f>
        <v>SINAPI 07/2023</v>
      </c>
      <c r="C162" s="13">
        <f>VLOOKUP(A162,MEMÓRIA!A157:Q2165,3,FALSE)</f>
        <v>100848</v>
      </c>
      <c r="D162" s="15" t="str">
        <f>VLOOKUP(A162,MEMÓRIA!A157:Q2165,4,FALSE)</f>
        <v>VASO SANITÁRIO INFANTIL LOUÇA BRANCA - FORNECIMENTO E INSTALACAO. AF_01/2020</v>
      </c>
      <c r="E162" s="13" t="str">
        <f>VLOOKUP(A162,MEMÓRIA!A157:Q2165,5,FALSE)</f>
        <v>UN</v>
      </c>
      <c r="F162" s="28">
        <f>VLOOKUP(A162,MEMÓRIA!A157:Q2165,15,FALSE)</f>
        <v>3</v>
      </c>
      <c r="G162" s="322">
        <f>VLOOKUP(A162,MEMÓRIA!A157:Q2165,16,FALSE)</f>
        <v>515.73</v>
      </c>
      <c r="H162" s="30">
        <f t="shared" si="101"/>
        <v>662.6</v>
      </c>
      <c r="I162" s="17">
        <f t="shared" ref="I162" si="107">IFERROR(TRUNC(H162*F162,2),"")</f>
        <v>1987.8</v>
      </c>
      <c r="J162" s="322">
        <f>VLOOKUP(A162,MEMÓRIA!A157:Q2165,17,FALSE)</f>
        <v>517.86</v>
      </c>
      <c r="K162" s="17">
        <f t="shared" si="103"/>
        <v>633.6</v>
      </c>
      <c r="L162" s="504">
        <f t="shared" ref="L162" si="108">IFERROR(TRUNC(K162*F162,2),"")</f>
        <v>1900.8</v>
      </c>
    </row>
    <row r="163" spans="1:12">
      <c r="A163" s="460" t="s">
        <v>26026</v>
      </c>
      <c r="B163" s="13" t="str">
        <f>VLOOKUP(A163,MEMÓRIA!A158:Q2166,2,FALSE)</f>
        <v>ORSE 07/2023</v>
      </c>
      <c r="C163" s="13" t="str">
        <f>VLOOKUP(A163,MEMÓRIA!A158:Q2166,3,FALSE)</f>
        <v>02052</v>
      </c>
      <c r="D163" s="15" t="str">
        <f>VLOOKUP(A163,MEMÓRIA!A158:Q2166,4,FALSE)</f>
        <v>CAIXA DE DESCARGA DE SOBREPOR COMPLETA AKROS OU SIMILAR</v>
      </c>
      <c r="E163" s="13" t="str">
        <f>VLOOKUP(A163,MEMÓRIA!A158:Q2166,5,FALSE)</f>
        <v>UN</v>
      </c>
      <c r="F163" s="28">
        <f>VLOOKUP(A163,MEMÓRIA!A158:Q2166,15,FALSE)</f>
        <v>3</v>
      </c>
      <c r="G163" s="322">
        <f>VLOOKUP(A163,MEMÓRIA!A158:Q2166,16,FALSE)</f>
        <v>67.41</v>
      </c>
      <c r="H163" s="30">
        <f t="shared" si="101"/>
        <v>86.6</v>
      </c>
      <c r="I163" s="17">
        <f t="shared" ref="I163:I170" si="109">IFERROR(TRUNC(H163*F163,2),"")</f>
        <v>259.8</v>
      </c>
      <c r="J163" s="322">
        <f>VLOOKUP(A163,MEMÓRIA!A158:Q2166,17,FALSE)</f>
        <v>67.41</v>
      </c>
      <c r="K163" s="17">
        <f t="shared" si="103"/>
        <v>82.47</v>
      </c>
      <c r="L163" s="504">
        <f t="shared" ref="L163:L170" si="110">IFERROR(TRUNC(K163*F163,2),"")</f>
        <v>247.41</v>
      </c>
    </row>
    <row r="164" spans="1:12" ht="22.5">
      <c r="A164" s="460" t="s">
        <v>26027</v>
      </c>
      <c r="B164" s="13" t="str">
        <f>VLOOKUP(A164,MEMÓRIA!A159:Q2167,2,FALSE)</f>
        <v>SINAPI 07/2023</v>
      </c>
      <c r="C164" s="13">
        <f>VLOOKUP(A164,MEMÓRIA!A159:Q2167,3,FALSE)</f>
        <v>86888</v>
      </c>
      <c r="D164" s="15" t="str">
        <f>VLOOKUP(A164,MEMÓRIA!A159:Q2167,4,FALSE)</f>
        <v>VASO SANITÁRIO SIFONADO COM CAIXA ACOPLADA LOUÇA BRANCA - FORNECIMENTO E INSTALAÇÃO. AF_01/2020</v>
      </c>
      <c r="E164" s="13" t="str">
        <f>VLOOKUP(A164,MEMÓRIA!A159:Q2167,5,FALSE)</f>
        <v>UN</v>
      </c>
      <c r="F164" s="28">
        <f>VLOOKUP(A164,MEMÓRIA!A159:Q2167,15,FALSE)</f>
        <v>4</v>
      </c>
      <c r="G164" s="322">
        <f>VLOOKUP(A164,MEMÓRIA!A159:Q2167,16,FALSE)</f>
        <v>458.41</v>
      </c>
      <c r="H164" s="30">
        <f t="shared" si="101"/>
        <v>588.96</v>
      </c>
      <c r="I164" s="17">
        <f t="shared" si="109"/>
        <v>2355.84</v>
      </c>
      <c r="J164" s="322">
        <f>VLOOKUP(A164,MEMÓRIA!A159:Q2167,17,FALSE)</f>
        <v>461.52</v>
      </c>
      <c r="K164" s="17">
        <f t="shared" si="103"/>
        <v>564.66</v>
      </c>
      <c r="L164" s="504">
        <f t="shared" si="110"/>
        <v>2258.64</v>
      </c>
    </row>
    <row r="165" spans="1:12" ht="33.75">
      <c r="A165" s="460" t="s">
        <v>26028</v>
      </c>
      <c r="B165" s="13" t="str">
        <f>VLOOKUP(A165,MEMÓRIA!A160:Q2168,2,FALSE)</f>
        <v>SINAPI 07/2023</v>
      </c>
      <c r="C165" s="13">
        <f>VLOOKUP(A165,MEMÓRIA!A160:Q2168,3,FALSE)</f>
        <v>86904</v>
      </c>
      <c r="D165" s="15" t="str">
        <f>VLOOKUP(A165,MEMÓRIA!A160:Q2168,4,FALSE)</f>
        <v>LAVATÓRIO LOUÇA BRANCA SUSPENSO, 29,5 X 39CM OU EQUIVALENTE, PADRÃO POPULAR - FORNECIMENTO E INSTALAÇÃO. AF_01/2020</v>
      </c>
      <c r="E165" s="13" t="str">
        <f>VLOOKUP(A165,MEMÓRIA!A160:Q2168,5,FALSE)</f>
        <v>UN</v>
      </c>
      <c r="F165" s="28">
        <f>VLOOKUP(A165,MEMÓRIA!A160:Q2168,15,FALSE)</f>
        <v>5</v>
      </c>
      <c r="G165" s="322">
        <f>VLOOKUP(A165,MEMÓRIA!A160:Q2168,16,FALSE)</f>
        <v>145.38999999999999</v>
      </c>
      <c r="H165" s="30">
        <f t="shared" si="101"/>
        <v>186.79</v>
      </c>
      <c r="I165" s="17">
        <f t="shared" si="109"/>
        <v>933.95</v>
      </c>
      <c r="J165" s="322">
        <f>VLOOKUP(A165,MEMÓRIA!A160:Q2168,17,FALSE)</f>
        <v>146.87</v>
      </c>
      <c r="K165" s="17">
        <f t="shared" si="103"/>
        <v>179.69</v>
      </c>
      <c r="L165" s="504">
        <f t="shared" si="110"/>
        <v>898.45</v>
      </c>
    </row>
    <row r="166" spans="1:12" s="299" customFormat="1" ht="22.5">
      <c r="A166" s="460" t="s">
        <v>26029</v>
      </c>
      <c r="B166" s="13" t="str">
        <f>VLOOKUP(A166,MEMÓRIA!A161:Q2169,2,FALSE)</f>
        <v>SEINFRA</v>
      </c>
      <c r="C166" s="13" t="str">
        <f>VLOOKUP(A166,MEMÓRIA!A161:Q2169,3,FALSE)</f>
        <v>C0356</v>
      </c>
      <c r="D166" s="15" t="str">
        <f>VLOOKUP(A166,MEMÓRIA!A161:Q2169,4,FALSE)</f>
        <v>BANCADA DE GRANITO C/ 3 CUBAS DE LOUÇAS, S/ACESSÓRIOS (2.00X0.60)M</v>
      </c>
      <c r="E166" s="13" t="str">
        <f>VLOOKUP(A166,MEMÓRIA!A161:Q2169,5,FALSE)</f>
        <v>UN</v>
      </c>
      <c r="F166" s="28">
        <f>VLOOKUP(A166,MEMÓRIA!A161:Q2169,15,FALSE)</f>
        <v>1</v>
      </c>
      <c r="G166" s="322">
        <f>VLOOKUP(A166,MEMÓRIA!A161:Q2169,16,FALSE)</f>
        <v>969.88</v>
      </c>
      <c r="H166" s="30">
        <f t="shared" si="101"/>
        <v>1246.0999999999999</v>
      </c>
      <c r="I166" s="17">
        <f t="shared" si="109"/>
        <v>1246.0999999999999</v>
      </c>
      <c r="J166" s="322">
        <f>VLOOKUP(A166,MEMÓRIA!A161:Q2169,17,FALSE)</f>
        <v>976.71</v>
      </c>
      <c r="K166" s="17">
        <f t="shared" si="103"/>
        <v>1195</v>
      </c>
      <c r="L166" s="504">
        <f t="shared" si="110"/>
        <v>1195</v>
      </c>
    </row>
    <row r="167" spans="1:12" s="299" customFormat="1">
      <c r="A167" s="460" t="s">
        <v>26030</v>
      </c>
      <c r="B167" s="13" t="str">
        <f>VLOOKUP(A167,MEMÓRIA!A162:Q2170,2,FALSE)</f>
        <v>ORSE 07/2023</v>
      </c>
      <c r="C167" s="13">
        <f>VLOOKUP(A167,MEMÓRIA!A162:Q2170,3,FALSE)</f>
        <v>10759</v>
      </c>
      <c r="D167" s="15" t="str">
        <f>VLOOKUP(A167,MEMÓRIA!A162:Q2170,4,FALSE)</f>
        <v xml:space="preserve">BANCADA EM GRANITO CINZA ANDORINHA, E=2CM </v>
      </c>
      <c r="E167" s="13" t="str">
        <f>VLOOKUP(A167,MEMÓRIA!A162:Q2170,5,FALSE)</f>
        <v>M2</v>
      </c>
      <c r="F167" s="28">
        <f>VLOOKUP(A167,MEMÓRIA!A162:Q2170,15,FALSE)</f>
        <v>1.87</v>
      </c>
      <c r="G167" s="322">
        <f>VLOOKUP(A167,MEMÓRIA!A162:Q2170,16,FALSE)</f>
        <v>533.16999999999996</v>
      </c>
      <c r="H167" s="30">
        <f t="shared" si="101"/>
        <v>685.01</v>
      </c>
      <c r="I167" s="17">
        <f t="shared" si="109"/>
        <v>1280.96</v>
      </c>
      <c r="J167" s="322">
        <f>VLOOKUP(A167,MEMÓRIA!A162:Q2170,17,FALSE)</f>
        <v>533.16999999999996</v>
      </c>
      <c r="K167" s="17">
        <f t="shared" si="103"/>
        <v>652.33000000000004</v>
      </c>
      <c r="L167" s="504">
        <f t="shared" si="110"/>
        <v>1219.8499999999999</v>
      </c>
    </row>
    <row r="168" spans="1:12" s="299" customFormat="1" ht="22.5">
      <c r="A168" s="460" t="s">
        <v>26031</v>
      </c>
      <c r="B168" s="13" t="str">
        <f>VLOOKUP(A168,MEMÓRIA!A163:Q2171,2,FALSE)</f>
        <v>ORSE 07/2023</v>
      </c>
      <c r="C168" s="13" t="str">
        <f>VLOOKUP(A168,MEMÓRIA!A163:Q2171,3,FALSE)</f>
        <v>00191</v>
      </c>
      <c r="D168" s="15" t="str">
        <f>VLOOKUP(A168,MEMÓRIA!A163:Q2171,4,FALSE)</f>
        <v>DIVISÓRIA EM GRANITO CINZA ANDORINHA POLIDO, E=2CM, INCLUSIVE MONTAGEM COM FERRAGENS - REV 02</v>
      </c>
      <c r="E168" s="13" t="str">
        <f>VLOOKUP(A168,MEMÓRIA!A163:Q2171,5,FALSE)</f>
        <v>M2</v>
      </c>
      <c r="F168" s="28">
        <f>VLOOKUP(A168,MEMÓRIA!A163:Q2171,15,FALSE)</f>
        <v>18.55</v>
      </c>
      <c r="G168" s="322">
        <f>VLOOKUP(A168,MEMÓRIA!A163:Q2171,16,FALSE)</f>
        <v>777.02</v>
      </c>
      <c r="H168" s="30">
        <f t="shared" si="101"/>
        <v>998.31</v>
      </c>
      <c r="I168" s="17">
        <f t="shared" si="109"/>
        <v>18518.650000000001</v>
      </c>
      <c r="J168" s="322">
        <f>VLOOKUP(A168,MEMÓRIA!A163:Q2171,17,FALSE)</f>
        <v>777.02</v>
      </c>
      <c r="K168" s="17">
        <f t="shared" si="103"/>
        <v>950.68</v>
      </c>
      <c r="L168" s="504">
        <f t="shared" si="110"/>
        <v>17635.11</v>
      </c>
    </row>
    <row r="169" spans="1:12" s="299" customFormat="1">
      <c r="A169" s="460" t="s">
        <v>26044</v>
      </c>
      <c r="B169" s="13" t="str">
        <f>VLOOKUP(A169,MEMÓRIA!A164:Q2172,2,FALSE)</f>
        <v>ORSE 07/2023</v>
      </c>
      <c r="C169" s="13" t="str">
        <f>VLOOKUP(A169,MEMÓRIA!A164:Q2172,3,FALSE)</f>
        <v>09721</v>
      </c>
      <c r="D169" s="15" t="str">
        <f>VLOOKUP(A169,MEMÓRIA!A164:Q2172,4,FALSE)</f>
        <v>PRATELEIRA EM GRANITO CINZA ANDORINHA, ESP= 2CM</v>
      </c>
      <c r="E169" s="13" t="str">
        <f>VLOOKUP(A169,MEMÓRIA!A164:Q2172,5,FALSE)</f>
        <v>M2</v>
      </c>
      <c r="F169" s="28">
        <f>VLOOKUP(A169,MEMÓRIA!A164:Q2172,15,FALSE)</f>
        <v>0.55000000000000004</v>
      </c>
      <c r="G169" s="322">
        <f>VLOOKUP(A169,MEMÓRIA!A164:Q2172,16,FALSE)</f>
        <v>644.61</v>
      </c>
      <c r="H169" s="30">
        <f t="shared" si="101"/>
        <v>828.19</v>
      </c>
      <c r="I169" s="17">
        <f t="shared" si="109"/>
        <v>455.5</v>
      </c>
      <c r="J169" s="322">
        <f>VLOOKUP(A169,MEMÓRIA!A164:Q2172,17,FALSE)</f>
        <v>644.61</v>
      </c>
      <c r="K169" s="17">
        <f t="shared" si="103"/>
        <v>788.68</v>
      </c>
      <c r="L169" s="504">
        <f t="shared" si="110"/>
        <v>433.77</v>
      </c>
    </row>
    <row r="170" spans="1:12" s="299" customFormat="1" ht="33.75">
      <c r="A170" s="460" t="s">
        <v>26055</v>
      </c>
      <c r="B170" s="13" t="str">
        <f>VLOOKUP(A170,MEMÓRIA!A165:Q2173,2,FALSE)</f>
        <v>ORSE 07/2023</v>
      </c>
      <c r="C170" s="13">
        <f>VLOOKUP(A170,MEMÓRIA!A165:Q2173,3,FALSE)</f>
        <v>12061</v>
      </c>
      <c r="D170" s="15" t="str">
        <f>VLOOKUP(A170,MEMÓRIA!A165:Q2173,4,FALSE)</f>
        <v>TANQUE SIMPLES EM MÁRMORE SINTÉTICO C/ TORNEIRA CROMADA (DECA LINHA C23 REF 1153), C/ VÁLVULA DE PLÁSTICO CONJUNTO DE FIXAÇÃO, SIFÃO DE PLÁSTICO OU SIMILARES</v>
      </c>
      <c r="E170" s="13" t="str">
        <f>VLOOKUP(A170,MEMÓRIA!A165:Q2173,5,FALSE)</f>
        <v>UN</v>
      </c>
      <c r="F170" s="28">
        <f>VLOOKUP(A170,MEMÓRIA!A165:Q2173,15,FALSE)</f>
        <v>1</v>
      </c>
      <c r="G170" s="322">
        <f>VLOOKUP(A170,MEMÓRIA!A165:Q2173,16,FALSE)</f>
        <v>546.82000000000005</v>
      </c>
      <c r="H170" s="30">
        <f t="shared" si="101"/>
        <v>702.55</v>
      </c>
      <c r="I170" s="17">
        <f t="shared" si="109"/>
        <v>702.55</v>
      </c>
      <c r="J170" s="322">
        <f>VLOOKUP(A170,MEMÓRIA!A165:Q2173,17,FALSE)</f>
        <v>546.82000000000005</v>
      </c>
      <c r="K170" s="17">
        <f t="shared" si="103"/>
        <v>669.03</v>
      </c>
      <c r="L170" s="504">
        <f t="shared" si="110"/>
        <v>669.03</v>
      </c>
    </row>
    <row r="171" spans="1:12" s="299" customFormat="1">
      <c r="A171" s="460" t="s">
        <v>26069</v>
      </c>
      <c r="B171" s="13" t="str">
        <f>VLOOKUP(A171,MEMÓRIA!A166:Q2174,2,FALSE)</f>
        <v>COMPOSIÇÃO</v>
      </c>
      <c r="C171" s="13" t="str">
        <f>VLOOKUP(A171,MEMÓRIA!A166:Q2174,3,FALSE)</f>
        <v>015</v>
      </c>
      <c r="D171" s="15" t="str">
        <f>VLOOKUP(A171,MEMÓRIA!A166:Q2174,4,FALSE)</f>
        <v>PIA DE AÇO INOX (2.00X0.55)M C/ 2 CUBAS E ACESSÓRIOS</v>
      </c>
      <c r="E171" s="13" t="str">
        <f>VLOOKUP(A171,MEMÓRIA!A166:Q2174,5,FALSE)</f>
        <v>UN</v>
      </c>
      <c r="F171" s="28">
        <f>VLOOKUP(A171,MEMÓRIA!A166:Q2174,15,FALSE)</f>
        <v>1</v>
      </c>
      <c r="G171" s="322">
        <f>VLOOKUP(A171,MEMÓRIA!A166:Q2174,16,FALSE)</f>
        <v>1211.74</v>
      </c>
      <c r="H171" s="30">
        <f t="shared" si="101"/>
        <v>1556.84</v>
      </c>
      <c r="I171" s="17">
        <f t="shared" ref="I171" si="111">IFERROR(TRUNC(H171*F171,2),"")</f>
        <v>1556.84</v>
      </c>
      <c r="J171" s="322">
        <f>VLOOKUP(A171,MEMÓRIA!A166:Q2174,17,FALSE)</f>
        <v>1243.8</v>
      </c>
      <c r="K171" s="17">
        <f t="shared" si="103"/>
        <v>1521.78</v>
      </c>
      <c r="L171" s="504">
        <f t="shared" ref="L171" si="112">IFERROR(TRUNC(K171*F171,2),"")</f>
        <v>1521.78</v>
      </c>
    </row>
    <row r="172" spans="1:12">
      <c r="A172" s="191" t="s">
        <v>26056</v>
      </c>
      <c r="B172" s="192"/>
      <c r="C172" s="193"/>
      <c r="D172" s="167" t="str">
        <f>VLOOKUP(A172,MEMÓRIA!A165:Q2173,4,FALSE)</f>
        <v>METAIS SANITÁRIOS E ACESSÓRIOS</v>
      </c>
      <c r="E172" s="195"/>
      <c r="F172" s="196"/>
      <c r="G172" s="196"/>
      <c r="H172" s="196"/>
      <c r="I172" s="336">
        <f>SUM(I173:I184)</f>
        <v>7886.5</v>
      </c>
      <c r="J172" s="196"/>
      <c r="K172" s="196"/>
      <c r="L172" s="509">
        <f>SUM(L173:L184)</f>
        <v>7613.38</v>
      </c>
    </row>
    <row r="173" spans="1:12" ht="22.5">
      <c r="A173" s="460" t="s">
        <v>26057</v>
      </c>
      <c r="B173" s="13" t="str">
        <f>VLOOKUP(A173,MEMÓRIA!A167:Q2175,2,FALSE)</f>
        <v>SINAPI 07/2023</v>
      </c>
      <c r="C173" s="13">
        <f>VLOOKUP(A173,MEMÓRIA!A167:Q2175,3,FALSE)</f>
        <v>100860</v>
      </c>
      <c r="D173" s="15" t="str">
        <f>VLOOKUP(A173,MEMÓRIA!A167:Q2175,4,FALSE)</f>
        <v>CHUVEIRO ELÉTRICO COMUM CORPO PLÁSTICO, TIPO DUCHA  FORNECIMENTO E INSTALAÇÃO. AF_01/2020</v>
      </c>
      <c r="E173" s="13" t="str">
        <f>VLOOKUP(A173,MEMÓRIA!A167:Q2175,5,FALSE)</f>
        <v>UN</v>
      </c>
      <c r="F173" s="28">
        <f>VLOOKUP(A173,MEMÓRIA!A167:Q2175,15,FALSE)</f>
        <v>6</v>
      </c>
      <c r="G173" s="322">
        <f>VLOOKUP(A173,MEMÓRIA!A167:Q2175,16,FALSE)</f>
        <v>103.79</v>
      </c>
      <c r="H173" s="30">
        <f t="shared" si="101"/>
        <v>133.34</v>
      </c>
      <c r="I173" s="17">
        <f t="shared" ref="I173" si="113">IFERROR(TRUNC(H173*F173,2),"")</f>
        <v>800.04</v>
      </c>
      <c r="J173" s="322">
        <f>VLOOKUP(A173,MEMÓRIA!A167:Q2175,17,FALSE)</f>
        <v>105.34</v>
      </c>
      <c r="K173" s="17">
        <f t="shared" si="103"/>
        <v>128.88</v>
      </c>
      <c r="L173" s="504">
        <f t="shared" ref="L173" si="114">IFERROR(TRUNC(K173*F173,2),"")</f>
        <v>773.28</v>
      </c>
    </row>
    <row r="174" spans="1:12" ht="33.75">
      <c r="A174" s="460" t="s">
        <v>26058</v>
      </c>
      <c r="B174" s="13" t="str">
        <f>VLOOKUP(A174,MEMÓRIA!A168:Q2176,2,FALSE)</f>
        <v>SINAPI 07/2023</v>
      </c>
      <c r="C174" s="13">
        <f>VLOOKUP(A174,MEMÓRIA!A168:Q2176,3,FALSE)</f>
        <v>89984</v>
      </c>
      <c r="D174" s="15" t="str">
        <f>VLOOKUP(A174,MEMÓRIA!A168:Q2176,4,FALSE)</f>
        <v>REGISTRO DE PRESSÃO BRUTO, LATÃO, ROSCÁVEL, 1/2", COM ACABAMENTO E CANOPLA CROMADOS - FORNECIMENTO E INSTALAÇÃO. AF_08/2021</v>
      </c>
      <c r="E174" s="13" t="str">
        <f>VLOOKUP(A174,MEMÓRIA!A168:Q2176,5,FALSE)</f>
        <v>UN</v>
      </c>
      <c r="F174" s="28">
        <f>VLOOKUP(A174,MEMÓRIA!A168:Q2176,15,FALSE)</f>
        <v>6</v>
      </c>
      <c r="G174" s="322">
        <f>VLOOKUP(A174,MEMÓRIA!A168:Q2176,16,FALSE)</f>
        <v>91.57</v>
      </c>
      <c r="H174" s="30">
        <f t="shared" si="101"/>
        <v>117.64</v>
      </c>
      <c r="I174" s="17">
        <f t="shared" ref="I174:I183" si="115">IFERROR(TRUNC(H174*F174,2),"")</f>
        <v>705.84</v>
      </c>
      <c r="J174" s="322">
        <f>VLOOKUP(A174,MEMÓRIA!A168:Q2176,17,FALSE)</f>
        <v>92.48</v>
      </c>
      <c r="K174" s="17">
        <f t="shared" si="103"/>
        <v>113.14</v>
      </c>
      <c r="L174" s="504">
        <f t="shared" ref="L174:L183" si="116">IFERROR(TRUNC(K174*F174,2),"")</f>
        <v>678.84</v>
      </c>
    </row>
    <row r="175" spans="1:12" ht="22.5">
      <c r="A175" s="460" t="s">
        <v>26059</v>
      </c>
      <c r="B175" s="13" t="str">
        <f>VLOOKUP(A175,MEMÓRIA!A169:Q2177,2,FALSE)</f>
        <v>COMPOSIÇÃO</v>
      </c>
      <c r="C175" s="13" t="str">
        <f>VLOOKUP(A175,MEMÓRIA!A169:Q2177,3,FALSE)</f>
        <v>016</v>
      </c>
      <c r="D175" s="15" t="str">
        <f>VLOOKUP(A175,MEMÓRIA!A169:Q2177,4,FALSE)</f>
        <v>DUCHA HIGIÊNICA PLÁSTICA COM REGISTRO METÁLICO 1/2" - FORNECIMENTO E INSTALAÇÃO</v>
      </c>
      <c r="E175" s="13" t="str">
        <f>VLOOKUP(A175,MEMÓRIA!A169:Q2177,5,FALSE)</f>
        <v>UN</v>
      </c>
      <c r="F175" s="28">
        <f>VLOOKUP(A175,MEMÓRIA!A169:Q2177,15,FALSE)</f>
        <v>2</v>
      </c>
      <c r="G175" s="322">
        <f>VLOOKUP(A175,MEMÓRIA!A169:Q2177,16,FALSE)</f>
        <v>137.52000000000001</v>
      </c>
      <c r="H175" s="30">
        <f t="shared" si="101"/>
        <v>176.68</v>
      </c>
      <c r="I175" s="17">
        <f t="shared" si="115"/>
        <v>353.36</v>
      </c>
      <c r="J175" s="322">
        <f>VLOOKUP(A175,MEMÓRIA!A169:Q2177,17,FALSE)</f>
        <v>139.19999999999999</v>
      </c>
      <c r="K175" s="17">
        <f t="shared" si="103"/>
        <v>170.31</v>
      </c>
      <c r="L175" s="504">
        <f t="shared" si="116"/>
        <v>340.62</v>
      </c>
    </row>
    <row r="176" spans="1:12" ht="33.75">
      <c r="A176" s="460" t="s">
        <v>26060</v>
      </c>
      <c r="B176" s="13" t="str">
        <f>VLOOKUP(A176,MEMÓRIA!A170:Q2178,2,FALSE)</f>
        <v>SINAPI 07/2023</v>
      </c>
      <c r="C176" s="13">
        <f>VLOOKUP(A176,MEMÓRIA!A170:Q2178,3,FALSE)</f>
        <v>89707</v>
      </c>
      <c r="D176" s="15" t="str">
        <f>VLOOKUP(A176,MEMÓRIA!A170:Q2178,4,FALSE)</f>
        <v>CAIXA SIFONADA, PVC, DN 100 X 100 X 50 MM, JUNTA ELÁSTICA, FORNECIDA E INSTALADA EM RAMAL DE DESCARGA OU EM RAMAL DE ESGOTO SANITÁRIO. AF_08/2022</v>
      </c>
      <c r="E176" s="13" t="str">
        <f>VLOOKUP(A176,MEMÓRIA!A170:Q2178,5,FALSE)</f>
        <v>UN</v>
      </c>
      <c r="F176" s="28">
        <f>VLOOKUP(A176,MEMÓRIA!A170:Q2178,15,FALSE)</f>
        <v>13</v>
      </c>
      <c r="G176" s="322">
        <f>VLOOKUP(A176,MEMÓRIA!A170:Q2178,16,FALSE)</f>
        <v>40.840000000000003</v>
      </c>
      <c r="H176" s="30">
        <f t="shared" si="101"/>
        <v>52.47</v>
      </c>
      <c r="I176" s="17">
        <f t="shared" si="115"/>
        <v>682.11</v>
      </c>
      <c r="J176" s="322">
        <f>VLOOKUP(A176,MEMÓRIA!A170:Q2178,17,FALSE)</f>
        <v>42.81</v>
      </c>
      <c r="K176" s="17">
        <f t="shared" si="103"/>
        <v>52.37</v>
      </c>
      <c r="L176" s="504">
        <f t="shared" si="116"/>
        <v>680.81</v>
      </c>
    </row>
    <row r="177" spans="1:12" ht="22.5">
      <c r="A177" s="460" t="s">
        <v>26061</v>
      </c>
      <c r="B177" s="13" t="str">
        <f>VLOOKUP(A177,MEMÓRIA!A171:Q2179,2,FALSE)</f>
        <v>SINAPI 07/2023</v>
      </c>
      <c r="C177" s="13">
        <f>VLOOKUP(A177,MEMÓRIA!A171:Q2179,3,FALSE)</f>
        <v>86906</v>
      </c>
      <c r="D177" s="15" t="str">
        <f>VLOOKUP(A177,MEMÓRIA!A171:Q2179,4,FALSE)</f>
        <v>TORNEIRA CROMADA DE MESA, 1/2 OU 3/4, PARA LAVATÓRIO, PADRÃO POPULAR - FORNECIMENTO E INSTALAÇÃO. AF_01/2020</v>
      </c>
      <c r="E177" s="13" t="str">
        <f>VLOOKUP(A177,MEMÓRIA!A171:Q2179,5,FALSE)</f>
        <v>UN</v>
      </c>
      <c r="F177" s="28">
        <f>VLOOKUP(A177,MEMÓRIA!A171:Q2179,15,FALSE)</f>
        <v>8</v>
      </c>
      <c r="G177" s="322">
        <f>VLOOKUP(A177,MEMÓRIA!A171:Q2179,16,FALSE)</f>
        <v>70.84</v>
      </c>
      <c r="H177" s="30">
        <f t="shared" si="101"/>
        <v>91.01</v>
      </c>
      <c r="I177" s="17">
        <f t="shared" si="115"/>
        <v>728.08</v>
      </c>
      <c r="J177" s="322">
        <f>VLOOKUP(A177,MEMÓRIA!A171:Q2179,17,FALSE)</f>
        <v>71.17</v>
      </c>
      <c r="K177" s="17">
        <f t="shared" si="103"/>
        <v>87.07</v>
      </c>
      <c r="L177" s="504">
        <f t="shared" si="116"/>
        <v>696.56</v>
      </c>
    </row>
    <row r="178" spans="1:12" ht="22.5">
      <c r="A178" s="460" t="s">
        <v>26062</v>
      </c>
      <c r="B178" s="13" t="str">
        <f>VLOOKUP(A178,MEMÓRIA!A172:Q2180,2,FALSE)</f>
        <v>SINAPI 07/2023</v>
      </c>
      <c r="C178" s="13">
        <f>VLOOKUP(A178,MEMÓRIA!A172:Q2180,3,FALSE)</f>
        <v>86879</v>
      </c>
      <c r="D178" s="15" t="str">
        <f>VLOOKUP(A178,MEMÓRIA!A172:Q2180,4,FALSE)</f>
        <v>VÁLVULA EM PLÁSTICO 1 PARA PIA, TANQUE OU LAVATÓRIO, COM OU SEM LADRÃO - FORNECIMENTO E INSTALAÇÃO. AF_01/2020</v>
      </c>
      <c r="E178" s="13" t="str">
        <f>VLOOKUP(A178,MEMÓRIA!A172:Q2180,5,FALSE)</f>
        <v>UN</v>
      </c>
      <c r="F178" s="28">
        <f>VLOOKUP(A178,MEMÓRIA!A172:Q2180,15,FALSE)</f>
        <v>8</v>
      </c>
      <c r="G178" s="322">
        <f>VLOOKUP(A178,MEMÓRIA!A172:Q2180,16,FALSE)</f>
        <v>9.4700000000000006</v>
      </c>
      <c r="H178" s="30">
        <f t="shared" si="101"/>
        <v>12.16</v>
      </c>
      <c r="I178" s="17">
        <f t="shared" si="115"/>
        <v>97.28</v>
      </c>
      <c r="J178" s="322">
        <f>VLOOKUP(A178,MEMÓRIA!A172:Q2180,17,FALSE)</f>
        <v>9.9</v>
      </c>
      <c r="K178" s="17">
        <f t="shared" si="103"/>
        <v>12.11</v>
      </c>
      <c r="L178" s="504">
        <f t="shared" si="116"/>
        <v>96.88</v>
      </c>
    </row>
    <row r="179" spans="1:12" ht="22.5">
      <c r="A179" s="460" t="s">
        <v>26063</v>
      </c>
      <c r="B179" s="13" t="str">
        <f>VLOOKUP(A179,MEMÓRIA!A173:Q2181,2,FALSE)</f>
        <v>SINAPI 07/2023</v>
      </c>
      <c r="C179" s="13">
        <f>VLOOKUP(A179,MEMÓRIA!A173:Q2181,3,FALSE)</f>
        <v>86883</v>
      </c>
      <c r="D179" s="15" t="str">
        <f>VLOOKUP(A179,MEMÓRIA!A173:Q2181,4,FALSE)</f>
        <v>SIFÃO DO TIPO FLEXÍVEL EM PVC 1  X 1.1/2  - FORNECIMENTO E INSTALAÇÃO. AF_01/2020</v>
      </c>
      <c r="E179" s="13" t="str">
        <f>VLOOKUP(A179,MEMÓRIA!A173:Q2181,5,FALSE)</f>
        <v>UN</v>
      </c>
      <c r="F179" s="28">
        <f>VLOOKUP(A179,MEMÓRIA!A173:Q2181,15,FALSE)</f>
        <v>10</v>
      </c>
      <c r="G179" s="322">
        <f>VLOOKUP(A179,MEMÓRIA!A173:Q2181,16,FALSE)</f>
        <v>12.42</v>
      </c>
      <c r="H179" s="30">
        <f t="shared" si="101"/>
        <v>15.95</v>
      </c>
      <c r="I179" s="17">
        <f t="shared" si="115"/>
        <v>159.5</v>
      </c>
      <c r="J179" s="322">
        <f>VLOOKUP(A179,MEMÓRIA!A173:Q2181,17,FALSE)</f>
        <v>12.72</v>
      </c>
      <c r="K179" s="17">
        <f t="shared" si="103"/>
        <v>15.56</v>
      </c>
      <c r="L179" s="504">
        <f t="shared" si="116"/>
        <v>155.6</v>
      </c>
    </row>
    <row r="180" spans="1:12" ht="22.5">
      <c r="A180" s="460" t="s">
        <v>26064</v>
      </c>
      <c r="B180" s="13" t="str">
        <f>VLOOKUP(A180,MEMÓRIA!A174:Q2182,2,FALSE)</f>
        <v>SINAPI 07/2023</v>
      </c>
      <c r="C180" s="13">
        <f>VLOOKUP(A180,MEMÓRIA!A174:Q2182,3,FALSE)</f>
        <v>86885</v>
      </c>
      <c r="D180" s="15" t="str">
        <f>VLOOKUP(A180,MEMÓRIA!A174:Q2182,4,FALSE)</f>
        <v>ENGATE FLEXÍVEL EM PLÁSTICO BRANCO, 1/2 X 40CM - FORNECIMENTO E INSTALAÇÃO. AF_01/2020</v>
      </c>
      <c r="E180" s="13" t="str">
        <f>VLOOKUP(A180,MEMÓRIA!A174:Q2182,5,FALSE)</f>
        <v>UN</v>
      </c>
      <c r="F180" s="28">
        <f>VLOOKUP(A180,MEMÓRIA!A174:Q2182,15,FALSE)</f>
        <v>12</v>
      </c>
      <c r="G180" s="322">
        <f>VLOOKUP(A180,MEMÓRIA!A174:Q2182,16,FALSE)</f>
        <v>12.02</v>
      </c>
      <c r="H180" s="30">
        <f t="shared" si="101"/>
        <v>15.44</v>
      </c>
      <c r="I180" s="17">
        <f t="shared" si="115"/>
        <v>185.28</v>
      </c>
      <c r="J180" s="322">
        <f>VLOOKUP(A180,MEMÓRIA!A174:Q2182,17,FALSE)</f>
        <v>12.55</v>
      </c>
      <c r="K180" s="17">
        <f t="shared" si="103"/>
        <v>15.35</v>
      </c>
      <c r="L180" s="504">
        <f t="shared" si="116"/>
        <v>184.2</v>
      </c>
    </row>
    <row r="181" spans="1:12" ht="22.5">
      <c r="A181" s="460" t="s">
        <v>26065</v>
      </c>
      <c r="B181" s="13" t="str">
        <f>VLOOKUP(A181,MEMÓRIA!A175:Q2183,2,FALSE)</f>
        <v>SINAPI 07/2023</v>
      </c>
      <c r="C181" s="13">
        <f>VLOOKUP(A181,MEMÓRIA!A175:Q2183,3,FALSE)</f>
        <v>86916</v>
      </c>
      <c r="D181" s="15" t="str">
        <f>VLOOKUP(A181,MEMÓRIA!A175:Q2183,4,FALSE)</f>
        <v>TORNEIRA PLÁSTICA 3/4 PARA TANQUE - FORNECIMENTO E INSTALAÇÃO. AF_01/2020</v>
      </c>
      <c r="E181" s="13" t="str">
        <f>VLOOKUP(A181,MEMÓRIA!A175:Q2183,5,FALSE)</f>
        <v>UN</v>
      </c>
      <c r="F181" s="28">
        <f>VLOOKUP(A181,MEMÓRIA!A175:Q2183,15,FALSE)</f>
        <v>2</v>
      </c>
      <c r="G181" s="322">
        <f>VLOOKUP(A181,MEMÓRIA!A175:Q2183,16,FALSE)</f>
        <v>23.45</v>
      </c>
      <c r="H181" s="30">
        <f t="shared" si="101"/>
        <v>30.12</v>
      </c>
      <c r="I181" s="17">
        <f t="shared" si="115"/>
        <v>60.24</v>
      </c>
      <c r="J181" s="322">
        <f>VLOOKUP(A181,MEMÓRIA!A175:Q2183,17,FALSE)</f>
        <v>23.98</v>
      </c>
      <c r="K181" s="17">
        <f t="shared" si="103"/>
        <v>29.33</v>
      </c>
      <c r="L181" s="504">
        <f t="shared" si="116"/>
        <v>58.66</v>
      </c>
    </row>
    <row r="182" spans="1:12" ht="33.75">
      <c r="A182" s="460" t="s">
        <v>26066</v>
      </c>
      <c r="B182" s="13" t="str">
        <f>VLOOKUP(A182,MEMÓRIA!A176:Q2184,2,FALSE)</f>
        <v>SINAPI 07/2023</v>
      </c>
      <c r="C182" s="13">
        <f>VLOOKUP(A182,MEMÓRIA!A176:Q2184,3,FALSE)</f>
        <v>89987</v>
      </c>
      <c r="D182" s="15" t="str">
        <f>VLOOKUP(A182,MEMÓRIA!A176:Q2184,4,FALSE)</f>
        <v>REGISTRO DE GAVETA BRUTO, LATÃO, ROSCÁVEL, 3/4", COM ACABAMENTO E CANOPLA CROMADOS - FORNECIMENTO E INSTALAÇÃO. AF_08/2021</v>
      </c>
      <c r="E182" s="13" t="str">
        <f>VLOOKUP(A182,MEMÓRIA!A176:Q2184,5,FALSE)</f>
        <v>UN</v>
      </c>
      <c r="F182" s="28">
        <f>VLOOKUP(A182,MEMÓRIA!A176:Q2184,15,FALSE)</f>
        <v>6</v>
      </c>
      <c r="G182" s="322">
        <f>VLOOKUP(A182,MEMÓRIA!A176:Q2184,16,FALSE)</f>
        <v>101.23</v>
      </c>
      <c r="H182" s="30">
        <f t="shared" si="101"/>
        <v>130.06</v>
      </c>
      <c r="I182" s="17">
        <f t="shared" si="115"/>
        <v>780.36</v>
      </c>
      <c r="J182" s="322">
        <f>VLOOKUP(A182,MEMÓRIA!A176:Q2184,17,FALSE)</f>
        <v>102.32</v>
      </c>
      <c r="K182" s="17">
        <f t="shared" si="103"/>
        <v>125.18</v>
      </c>
      <c r="L182" s="504">
        <f t="shared" si="116"/>
        <v>751.08</v>
      </c>
    </row>
    <row r="183" spans="1:12" ht="33.75">
      <c r="A183" s="460" t="s">
        <v>26067</v>
      </c>
      <c r="B183" s="13" t="str">
        <f>VLOOKUP(A183,MEMÓRIA!A177:Q2185,2,FALSE)</f>
        <v>SINAPI 07/2023</v>
      </c>
      <c r="C183" s="13">
        <f>VLOOKUP(A183,MEMÓRIA!A177:Q2185,3,FALSE)</f>
        <v>100868</v>
      </c>
      <c r="D183" s="15" t="str">
        <f>VLOOKUP(A183,MEMÓRIA!A177:Q2185,4,FALSE)</f>
        <v>BARRA DE APOIO RETA, EM ACO INOX POLIDO, COMPRIMENTO 80 CM,  FIXADA NA PAREDE - FORNECIMENTO E INSTALAÇÃO. AF_01/2020</v>
      </c>
      <c r="E183" s="13" t="str">
        <f>VLOOKUP(A183,MEMÓRIA!A177:Q2185,5,FALSE)</f>
        <v>UN</v>
      </c>
      <c r="F183" s="28">
        <f>VLOOKUP(A183,MEMÓRIA!A177:Q2185,15,FALSE)</f>
        <v>4</v>
      </c>
      <c r="G183" s="322">
        <f>VLOOKUP(A183,MEMÓRIA!A177:Q2185,16,FALSE)</f>
        <v>368.66</v>
      </c>
      <c r="H183" s="30">
        <f t="shared" si="101"/>
        <v>473.65</v>
      </c>
      <c r="I183" s="17">
        <f t="shared" si="115"/>
        <v>1894.6</v>
      </c>
      <c r="J183" s="322">
        <f>VLOOKUP(A183,MEMÓRIA!A177:Q2185,17,FALSE)</f>
        <v>371.96</v>
      </c>
      <c r="K183" s="17">
        <f t="shared" si="103"/>
        <v>455.09</v>
      </c>
      <c r="L183" s="504">
        <f t="shared" si="116"/>
        <v>1820.36</v>
      </c>
    </row>
    <row r="184" spans="1:12" s="345" customFormat="1" ht="22.5">
      <c r="A184" s="460" t="s">
        <v>26168</v>
      </c>
      <c r="B184" s="13" t="str">
        <f>VLOOKUP(A184,MEMÓRIA!A178:Q2186,2,FALSE)</f>
        <v>SINAPI 07/2023</v>
      </c>
      <c r="C184" s="13">
        <f>VLOOKUP(A184,MEMÓRIA!A178:Q2186,3,FALSE)</f>
        <v>100875</v>
      </c>
      <c r="D184" s="15" t="str">
        <f>VLOOKUP(A184,MEMÓRIA!A178:Q2186,4,FALSE)</f>
        <v>BANCO ARTICULADO, EM ACO INOX, PARA PCD, FIXADO NA PAREDE - FORNECIMENTO E INSTALAÇÃO. AF_01/2020</v>
      </c>
      <c r="E184" s="13" t="str">
        <f>VLOOKUP(A184,MEMÓRIA!A178:Q2186,5,FALSE)</f>
        <v>UN</v>
      </c>
      <c r="F184" s="28">
        <f>VLOOKUP(A184,MEMÓRIA!A178:Q2186,15,FALSE)</f>
        <v>1</v>
      </c>
      <c r="G184" s="322">
        <f>VLOOKUP(A184,MEMÓRIA!A178:Q2186,16,FALSE)</f>
        <v>1120.6500000000001</v>
      </c>
      <c r="H184" s="30">
        <f t="shared" ref="H184" si="117">IFERROR(TRUNC(SUM(G184*$I$9)+G184,2),"")</f>
        <v>1439.81</v>
      </c>
      <c r="I184" s="17">
        <f t="shared" ref="I184" si="118">IFERROR(TRUNC(H184*F184,2),"")</f>
        <v>1439.81</v>
      </c>
      <c r="J184" s="322">
        <f>VLOOKUP(A184,MEMÓRIA!A178:Q2186,17,FALSE)</f>
        <v>1125.05</v>
      </c>
      <c r="K184" s="17">
        <f t="shared" ref="K184" si="119">IFERROR(TRUNC(SUM(J184*$L$9)+J184,2),"")</f>
        <v>1376.49</v>
      </c>
      <c r="L184" s="504">
        <f t="shared" ref="L184" si="120">IFERROR(TRUNC(K184*F184,2),"")</f>
        <v>1376.49</v>
      </c>
    </row>
    <row r="185" spans="1:12">
      <c r="A185" s="191" t="s">
        <v>26068</v>
      </c>
      <c r="B185" s="192"/>
      <c r="C185" s="193"/>
      <c r="D185" s="167" t="str">
        <f>VLOOKUP(A185,MEMÓRIA!A179:Q2187,4,FALSE)</f>
        <v>RESERVATÓRIO E CONEXÕES</v>
      </c>
      <c r="E185" s="195"/>
      <c r="F185" s="192"/>
      <c r="G185" s="195"/>
      <c r="H185" s="192"/>
      <c r="I185" s="336">
        <f>SUM(I186:I194)</f>
        <v>6544.03</v>
      </c>
      <c r="J185" s="195"/>
      <c r="K185" s="195"/>
      <c r="L185" s="509">
        <f>SUM(L186:L194)</f>
        <v>6268.67</v>
      </c>
    </row>
    <row r="186" spans="1:12" ht="33.75">
      <c r="A186" s="209" t="s">
        <v>26079</v>
      </c>
      <c r="B186" s="13" t="str">
        <f>VLOOKUP(A186,MEMÓRIA!A179:Q2187,2,FALSE)</f>
        <v>SINAPI 07/2023</v>
      </c>
      <c r="C186" s="13">
        <f>VLOOKUP(A186,MEMÓRIA!A179:Q2187,3,FALSE)</f>
        <v>102623</v>
      </c>
      <c r="D186" s="15" t="str">
        <f>VLOOKUP(A186,MEMÓRIA!A179:Q2187,4,FALSE)</f>
        <v>CAIXA D´ÁGUA EM POLIETILENO, 1000 LITROS (INCLUSOS TUBOS, CONEXÕES E TORNEIRA DE BÓIA) - FORNECIMENTO E INSTALAÇÃO. AF_06/2021</v>
      </c>
      <c r="E186" s="13" t="str">
        <f>VLOOKUP(A186,MEMÓRIA!A179:Q2187,5,FALSE)</f>
        <v>UN</v>
      </c>
      <c r="F186" s="28">
        <f>VLOOKUP(A186,MEMÓRIA!A179:Q2187,15,FALSE)</f>
        <v>1</v>
      </c>
      <c r="G186" s="322">
        <f>VLOOKUP(A186,MEMÓRIA!A179:Q2187,16,FALSE)</f>
        <v>840.94</v>
      </c>
      <c r="H186" s="30">
        <f t="shared" si="101"/>
        <v>1080.43</v>
      </c>
      <c r="I186" s="17">
        <f t="shared" ref="I186" si="121">IFERROR(TRUNC(H186*F186,2),"")</f>
        <v>1080.43</v>
      </c>
      <c r="J186" s="322">
        <f>VLOOKUP(A186,MEMÓRIA!A179:Q2187,17,FALSE)</f>
        <v>854.42</v>
      </c>
      <c r="K186" s="17">
        <f t="shared" si="103"/>
        <v>1045.3800000000001</v>
      </c>
      <c r="L186" s="504">
        <f t="shared" ref="L186" si="122">IFERROR(TRUNC(K186*F186,2),"")</f>
        <v>1045.3800000000001</v>
      </c>
    </row>
    <row r="187" spans="1:12" ht="22.5">
      <c r="A187" s="209" t="s">
        <v>26080</v>
      </c>
      <c r="B187" s="13" t="str">
        <f>VLOOKUP(A187,MEMÓRIA!A180:Q2188,2,FALSE)</f>
        <v>ORSE 07/2023</v>
      </c>
      <c r="C187" s="13" t="str">
        <f>VLOOKUP(A187,MEMÓRIA!A180:Q2188,3,FALSE)</f>
        <v>01442</v>
      </c>
      <c r="D187" s="15" t="str">
        <f>VLOOKUP(A187,MEMÓRIA!A180:Q2188,4,FALSE)</f>
        <v>CAIXA D´ÁGUA EM FIBRA DE VIDRO - INSTALADA, SEM ESTRUTURA DE SUPORTE CAP. 5.000 LITROS</v>
      </c>
      <c r="E187" s="13" t="str">
        <f>VLOOKUP(A187,MEMÓRIA!A180:Q2188,5,FALSE)</f>
        <v>UN</v>
      </c>
      <c r="F187" s="28">
        <f>VLOOKUP(A187,MEMÓRIA!A180:Q2188,15,FALSE)</f>
        <v>1</v>
      </c>
      <c r="G187" s="322">
        <f>VLOOKUP(A187,MEMÓRIA!A180:Q2188,16,FALSE)</f>
        <v>3240.87</v>
      </c>
      <c r="H187" s="30">
        <f t="shared" si="101"/>
        <v>4163.8599999999997</v>
      </c>
      <c r="I187" s="17">
        <f t="shared" ref="I187:I194" si="123">IFERROR(TRUNC(H187*F187,2),"")</f>
        <v>4163.8599999999997</v>
      </c>
      <c r="J187" s="322">
        <f>VLOOKUP(A187,MEMÓRIA!A180:Q2188,17,FALSE)</f>
        <v>3240.87</v>
      </c>
      <c r="K187" s="17">
        <f t="shared" si="103"/>
        <v>3965.2</v>
      </c>
      <c r="L187" s="504">
        <f t="shared" ref="L187:L194" si="124">IFERROR(TRUNC(K187*F187,2),"")</f>
        <v>3965.2</v>
      </c>
    </row>
    <row r="188" spans="1:12" ht="22.5">
      <c r="A188" s="209" t="s">
        <v>26081</v>
      </c>
      <c r="B188" s="13" t="str">
        <f>VLOOKUP(A188,MEMÓRIA!A181:Q2189,2,FALSE)</f>
        <v>SINAPI 07/2023</v>
      </c>
      <c r="C188" s="13">
        <f>VLOOKUP(A188,MEMÓRIA!A181:Q2189,3,FALSE)</f>
        <v>102111</v>
      </c>
      <c r="D188" s="15" t="str">
        <f>VLOOKUP(A188,MEMÓRIA!A181:Q2189,4,FALSE)</f>
        <v>BOMBA CENTRÍFUGA, MONOFÁSICA, 0,5 CV OU 0,49 HP, HM 6 A 20 M, Q 1,2 A 8,3 M3/H - FORNECIMENTO E INSTALAÇÃO. AF_12/2020</v>
      </c>
      <c r="E188" s="13" t="str">
        <f>VLOOKUP(A188,MEMÓRIA!A181:Q2189,5,FALSE)</f>
        <v>UN</v>
      </c>
      <c r="F188" s="28">
        <f>VLOOKUP(A188,MEMÓRIA!A181:Q2189,15,FALSE)</f>
        <v>1</v>
      </c>
      <c r="G188" s="322">
        <f>VLOOKUP(A188,MEMÓRIA!A181:Q2189,16,FALSE)</f>
        <v>825.72</v>
      </c>
      <c r="H188" s="30">
        <f t="shared" si="101"/>
        <v>1060.8800000000001</v>
      </c>
      <c r="I188" s="17">
        <f t="shared" si="123"/>
        <v>1060.8800000000001</v>
      </c>
      <c r="J188" s="322">
        <f>VLOOKUP(A188,MEMÓRIA!A181:Q2189,17,FALSE)</f>
        <v>838.86</v>
      </c>
      <c r="K188" s="17">
        <f t="shared" si="103"/>
        <v>1026.3399999999999</v>
      </c>
      <c r="L188" s="504">
        <f t="shared" si="124"/>
        <v>1026.3399999999999</v>
      </c>
    </row>
    <row r="189" spans="1:12" ht="22.5">
      <c r="A189" s="209" t="s">
        <v>26023</v>
      </c>
      <c r="B189" s="13" t="str">
        <f>VLOOKUP(A189,MEMÓRIA!A182:Q2190,2,FALSE)</f>
        <v>SINAPI 07/2023</v>
      </c>
      <c r="C189" s="13">
        <f>VLOOKUP(A189,MEMÓRIA!A182:Q2190,3,FALSE)</f>
        <v>99619</v>
      </c>
      <c r="D189" s="15" t="str">
        <f>VLOOKUP(A189,MEMÓRIA!A182:Q2190,4,FALSE)</f>
        <v>VÁLVULA DE RETENÇÃO HORIZONTAL, DE BRONZE, ROSCÁVEL, 3/4" - FORNECIMENTO E INSTALAÇÃO. AF_08/2021</v>
      </c>
      <c r="E189" s="13" t="str">
        <f>VLOOKUP(A189,MEMÓRIA!A182:Q2190,5,FALSE)</f>
        <v>UN</v>
      </c>
      <c r="F189" s="28">
        <f>VLOOKUP(A189,MEMÓRIA!A182:Q2190,15,FALSE)</f>
        <v>1</v>
      </c>
      <c r="G189" s="322">
        <f>VLOOKUP(A189,MEMÓRIA!A182:Q2190,16,FALSE)</f>
        <v>130.94</v>
      </c>
      <c r="H189" s="30">
        <f t="shared" si="101"/>
        <v>168.23</v>
      </c>
      <c r="I189" s="17">
        <f t="shared" si="123"/>
        <v>168.23</v>
      </c>
      <c r="J189" s="322">
        <f>VLOOKUP(A189,MEMÓRIA!A182:Q2190,17,FALSE)</f>
        <v>131.47999999999999</v>
      </c>
      <c r="K189" s="17">
        <f t="shared" si="103"/>
        <v>160.86000000000001</v>
      </c>
      <c r="L189" s="504">
        <f t="shared" si="124"/>
        <v>160.86000000000001</v>
      </c>
    </row>
    <row r="190" spans="1:12" ht="45">
      <c r="A190" s="209" t="s">
        <v>26084</v>
      </c>
      <c r="B190" s="13" t="str">
        <f>VLOOKUP(A190,MEMÓRIA!A183:Q2191,2,FALSE)</f>
        <v>SINAPI 07/2023</v>
      </c>
      <c r="C190" s="13">
        <f>VLOOKUP(A190,MEMÓRIA!A183:Q2191,3,FALSE)</f>
        <v>89429</v>
      </c>
      <c r="D190" s="15" t="str">
        <f>VLOOKUP(A190,MEMÓRIA!A183:Q2191,4,FALSE)</f>
        <v>ADAPTADOR CURTO COM BOLSA E ROSCA PARA REGISTRO, PVC, SOLDÁVEL, DN 25MM X 3/4 , INSTALADO EM RAMAL DE DISTRIBUIÇÃO DE ÁGUA - FORNECIMENTO E INSTALAÇÃO. AF_06/2022</v>
      </c>
      <c r="E190" s="13" t="str">
        <f>VLOOKUP(A190,MEMÓRIA!A183:Q2191,5,FALSE)</f>
        <v>UN</v>
      </c>
      <c r="F190" s="28">
        <f>VLOOKUP(A190,MEMÓRIA!A183:Q2191,15,FALSE)</f>
        <v>1</v>
      </c>
      <c r="G190" s="322">
        <f>VLOOKUP(A190,MEMÓRIA!A183:Q2191,16,FALSE)</f>
        <v>5.28</v>
      </c>
      <c r="H190" s="30">
        <f t="shared" si="101"/>
        <v>6.78</v>
      </c>
      <c r="I190" s="17">
        <f t="shared" si="123"/>
        <v>6.78</v>
      </c>
      <c r="J190" s="322">
        <f>VLOOKUP(A190,MEMÓRIA!A183:Q2191,17,FALSE)</f>
        <v>5.7</v>
      </c>
      <c r="K190" s="17">
        <f t="shared" si="103"/>
        <v>6.97</v>
      </c>
      <c r="L190" s="504">
        <f t="shared" si="124"/>
        <v>6.97</v>
      </c>
    </row>
    <row r="191" spans="1:12" ht="33.75">
      <c r="A191" s="209" t="s">
        <v>26085</v>
      </c>
      <c r="B191" s="13" t="str">
        <f>VLOOKUP(A191,MEMÓRIA!A184:Q2192,2,FALSE)</f>
        <v>SINAPI 07/2023</v>
      </c>
      <c r="C191" s="13">
        <f>VLOOKUP(A191,MEMÓRIA!A184:Q2192,3,FALSE)</f>
        <v>89436</v>
      </c>
      <c r="D191" s="15" t="str">
        <f>VLOOKUP(A191,MEMÓRIA!A184:Q2192,4,FALSE)</f>
        <v>ADAPTADOR CURTO COM BOLSA E ROSCA PARA REGISTRO, PVC, SOLDÁVEL, DN 32MM X 1 , INSTALADO EM RAMAL DE DISTRIBUIÇÃO DE ÁGUA - FORNECIMENTO E INSTALAÇÃO. AF_06/2022</v>
      </c>
      <c r="E191" s="13" t="str">
        <f>VLOOKUP(A191,MEMÓRIA!A184:Q2192,5,FALSE)</f>
        <v>UN</v>
      </c>
      <c r="F191" s="28">
        <f>VLOOKUP(A191,MEMÓRIA!A184:Q2192,15,FALSE)</f>
        <v>1</v>
      </c>
      <c r="G191" s="322">
        <f>VLOOKUP(A191,MEMÓRIA!A184:Q2192,16,FALSE)</f>
        <v>7.19</v>
      </c>
      <c r="H191" s="30">
        <f t="shared" si="101"/>
        <v>9.23</v>
      </c>
      <c r="I191" s="17">
        <f t="shared" si="123"/>
        <v>9.23</v>
      </c>
      <c r="J191" s="322">
        <f>VLOOKUP(A191,MEMÓRIA!A184:Q2192,17,FALSE)</f>
        <v>7.68</v>
      </c>
      <c r="K191" s="17">
        <f t="shared" si="103"/>
        <v>9.39</v>
      </c>
      <c r="L191" s="504">
        <f t="shared" si="124"/>
        <v>9.39</v>
      </c>
    </row>
    <row r="192" spans="1:12" s="299" customFormat="1" ht="33.75">
      <c r="A192" s="209" t="s">
        <v>26086</v>
      </c>
      <c r="B192" s="13" t="str">
        <f>VLOOKUP(A192,MEMÓRIA!A185:Q2193,2,FALSE)</f>
        <v>SINAPI 07/2023</v>
      </c>
      <c r="C192" s="13">
        <f>VLOOKUP(A192,MEMÓRIA!A185:Q2193,3,FALSE)</f>
        <v>89428</v>
      </c>
      <c r="D192" s="15" t="str">
        <f>VLOOKUP(A192,MEMÓRIA!A185:Q2193,4,FALSE)</f>
        <v>UNIÃO, PVC, SOLDÁVEL, DN 25MM, INSTALADO EM RAMAL DE DISTRIBUIÇÃO DE ÁGUA - FORNECIMENTO E INSTALAÇÃO. AF_06/2022</v>
      </c>
      <c r="E192" s="13" t="str">
        <f>VLOOKUP(A192,MEMÓRIA!A185:Q2193,5,FALSE)</f>
        <v>UN</v>
      </c>
      <c r="F192" s="28">
        <f>VLOOKUP(A192,MEMÓRIA!A185:Q2193,15,FALSE)</f>
        <v>2</v>
      </c>
      <c r="G192" s="322">
        <f>VLOOKUP(A192,MEMÓRIA!A185:Q2193,16,FALSE)</f>
        <v>13.22</v>
      </c>
      <c r="H192" s="30">
        <f t="shared" si="101"/>
        <v>16.98</v>
      </c>
      <c r="I192" s="17">
        <f t="shared" si="123"/>
        <v>33.96</v>
      </c>
      <c r="J192" s="322">
        <f>VLOOKUP(A192,MEMÓRIA!A185:Q2193,17,FALSE)</f>
        <v>13.67</v>
      </c>
      <c r="K192" s="17">
        <f t="shared" si="103"/>
        <v>16.72</v>
      </c>
      <c r="L192" s="504">
        <f t="shared" si="124"/>
        <v>33.44</v>
      </c>
    </row>
    <row r="193" spans="1:12" s="299" customFormat="1" ht="33.75">
      <c r="A193" s="209" t="s">
        <v>26087</v>
      </c>
      <c r="B193" s="13" t="str">
        <f>VLOOKUP(A193,MEMÓRIA!A186:Q2194,2,FALSE)</f>
        <v>SINAPI 07/2023</v>
      </c>
      <c r="C193" s="13">
        <f>VLOOKUP(A193,MEMÓRIA!A186:Q2194,3,FALSE)</f>
        <v>103953</v>
      </c>
      <c r="D193" s="15" t="str">
        <f>VLOOKUP(A193,MEMÓRIA!A186:Q2194,4,FALSE)</f>
        <v>BUCHA DE REDUÇÃO, CURTA, PVC, SOLDÁVEL, DN 32 X 25 MM, INSTALADO EM RAMAL DE DISTRIBUIÇÃO DE ÁGUA - FORNECIMENTO E INSTALAÇÃO. AF_06/2022</v>
      </c>
      <c r="E193" s="13" t="str">
        <f>VLOOKUP(A193,MEMÓRIA!A186:Q2194,5,FALSE)</f>
        <v>UN</v>
      </c>
      <c r="F193" s="28">
        <f>VLOOKUP(A193,MEMÓRIA!A186:Q2194,15,FALSE)</f>
        <v>1</v>
      </c>
      <c r="G193" s="322">
        <f>VLOOKUP(A193,MEMÓRIA!A186:Q2194,16,FALSE)</f>
        <v>6.3</v>
      </c>
      <c r="H193" s="30">
        <f t="shared" si="101"/>
        <v>8.09</v>
      </c>
      <c r="I193" s="17">
        <f t="shared" si="123"/>
        <v>8.09</v>
      </c>
      <c r="J193" s="322">
        <f>VLOOKUP(A193,MEMÓRIA!A186:Q2194,17,FALSE)</f>
        <v>6.79</v>
      </c>
      <c r="K193" s="17">
        <f t="shared" si="103"/>
        <v>8.3000000000000007</v>
      </c>
      <c r="L193" s="504">
        <f t="shared" si="124"/>
        <v>8.3000000000000007</v>
      </c>
    </row>
    <row r="194" spans="1:12" s="299" customFormat="1" ht="33.75">
      <c r="A194" s="209" t="s">
        <v>26088</v>
      </c>
      <c r="B194" s="13" t="str">
        <f>VLOOKUP(A194,MEMÓRIA!A187:Q2195,2,FALSE)</f>
        <v>SINAPI 07/2023</v>
      </c>
      <c r="C194" s="13">
        <f>VLOOKUP(A194,MEMÓRIA!A187:Q2195,3,FALSE)</f>
        <v>89410</v>
      </c>
      <c r="D194" s="15" t="str">
        <f>VLOOKUP(A194,MEMÓRIA!A187:Q2195,4,FALSE)</f>
        <v>CURVA 90 GRAUS, PVC, SOLDÁVEL, DN 25MM, INSTALADO EM RAMAL DE DISTRIBUIÇÃO DE ÁGUA - FORNECIMENTO E INSTALAÇÃO. AF_06/2022</v>
      </c>
      <c r="E194" s="13" t="str">
        <f>VLOOKUP(A194,MEMÓRIA!A187:Q2195,5,FALSE)</f>
        <v>UN</v>
      </c>
      <c r="F194" s="28">
        <f>VLOOKUP(A194,MEMÓRIA!A187:Q2195,15,FALSE)</f>
        <v>1</v>
      </c>
      <c r="G194" s="322">
        <f>VLOOKUP(A194,MEMÓRIA!A187:Q2195,16,FALSE)</f>
        <v>9.7899999999999991</v>
      </c>
      <c r="H194" s="30">
        <f t="shared" si="101"/>
        <v>12.57</v>
      </c>
      <c r="I194" s="17">
        <f t="shared" si="123"/>
        <v>12.57</v>
      </c>
      <c r="J194" s="322">
        <f>VLOOKUP(A194,MEMÓRIA!A187:Q2195,17,FALSE)</f>
        <v>10.46</v>
      </c>
      <c r="K194" s="17">
        <f t="shared" si="103"/>
        <v>12.79</v>
      </c>
      <c r="L194" s="504">
        <f t="shared" si="124"/>
        <v>12.79</v>
      </c>
    </row>
    <row r="195" spans="1:12" s="299" customFormat="1">
      <c r="A195" s="186" t="s">
        <v>26096</v>
      </c>
      <c r="B195" s="187"/>
      <c r="C195" s="187"/>
      <c r="D195" s="34" t="str">
        <f>VLOOKUP(A195,MEMÓRIA!A191:Q2199,4,FALSE)</f>
        <v>SISTEMA DE INSTALAÇÃO DO AR-CONDICIONADO</v>
      </c>
      <c r="E195" s="187"/>
      <c r="F195" s="189"/>
      <c r="G195" s="190"/>
      <c r="H195" s="190"/>
      <c r="I195" s="339">
        <f>SUM(I196:I200)</f>
        <v>7714.65</v>
      </c>
      <c r="J195" s="190"/>
      <c r="K195" s="190"/>
      <c r="L195" s="508">
        <f>SUM(L196:L200)</f>
        <v>7498.81</v>
      </c>
    </row>
    <row r="196" spans="1:12" s="299" customFormat="1" ht="56.25">
      <c r="A196" s="209" t="s">
        <v>26097</v>
      </c>
      <c r="B196" s="13" t="str">
        <f>VLOOKUP(A196,MEMÓRIA!A189:Q2197,2,FALSE)</f>
        <v>SINAPI 07/2023</v>
      </c>
      <c r="C196" s="13">
        <f>VLOOKUP(A196,MEMÓRIA!A189:Q2197,3,FALSE)</f>
        <v>104476</v>
      </c>
      <c r="D196" s="15" t="str">
        <f>VLOOKUP(A196,MEMÓRIA!A189:Q2197,4,FALSE)</f>
        <v>COMPOSIÇÃO PARAMÉTRICA DE PONTO ELÉTRICO DE TOMADA DE USO ESPECÍFICO 2P+T (20A/250V) EM EDIFÍCIO RESIDENCIAL COM ELETRODUTO EMBUTIDO EM RASGOS NAS PAREDES, INCLUSO TOMADA, ELETRODUTO, CABO, RASGO, QUEBRA E CHUMBAMENTO (EXCETO CHUVEIRO). AF_11/2022</v>
      </c>
      <c r="E196" s="13" t="str">
        <f>VLOOKUP(A196,MEMÓRIA!A189:Q2197,5,FALSE)</f>
        <v>UN</v>
      </c>
      <c r="F196" s="28">
        <f>VLOOKUP(A196,MEMÓRIA!A189:Q2197,15,FALSE)</f>
        <v>7</v>
      </c>
      <c r="G196" s="322">
        <f>VLOOKUP(A196,MEMÓRIA!A189:Q2197,16,FALSE)</f>
        <v>159.41999999999999</v>
      </c>
      <c r="H196" s="30">
        <f t="shared" si="101"/>
        <v>204.82</v>
      </c>
      <c r="I196" s="17">
        <f t="shared" ref="I196:I198" si="125">IFERROR(TRUNC(H196*F196,2),"")</f>
        <v>1433.74</v>
      </c>
      <c r="J196" s="322">
        <f>VLOOKUP(A196,MEMÓRIA!A189:Q2197,17,FALSE)</f>
        <v>170.5</v>
      </c>
      <c r="K196" s="17">
        <f t="shared" si="103"/>
        <v>208.6</v>
      </c>
      <c r="L196" s="504">
        <f t="shared" ref="L196:L198" si="126">IFERROR(TRUNC(K196*F196,2),"")</f>
        <v>1460.2</v>
      </c>
    </row>
    <row r="197" spans="1:12" s="299" customFormat="1" ht="45">
      <c r="A197" s="209" t="s">
        <v>26098</v>
      </c>
      <c r="B197" s="13" t="str">
        <f>VLOOKUP(A197,MEMÓRIA!A190:Q2198,2,FALSE)</f>
        <v>0RSE 07/2023</v>
      </c>
      <c r="C197" s="13" t="str">
        <f>VLOOKUP(A197,MEMÓRIA!A190:Q2198,3,FALSE)</f>
        <v>07289</v>
      </c>
      <c r="D197" s="15" t="str">
        <f>VLOOKUP(A197,MEMÓRIA!A190:Q2198,4,FALSE)</f>
        <v>FORNECIMENTO E INSTALAÇÃO DE TUBULAÇÃO EM COBRE P/ INTERLIGAÇÃO DO CONDENSADOR AO EVAPORADOR, INCLUSIVE ISOLAMENTO, ALIMENTAÇÃO ELÉTRICA, CONEXÕES E FIXAÇÕES, P/ CONDICIONADORES DE AR SPLIT SYSTEM ATÉ 48.000 BTU.</v>
      </c>
      <c r="E197" s="13" t="str">
        <f>VLOOKUP(A197,MEMÓRIA!A190:Q2198,5,FALSE)</f>
        <v>M</v>
      </c>
      <c r="F197" s="28">
        <f>VLOOKUP(A197,MEMÓRIA!A190:Q2198,15,FALSE)</f>
        <v>18.899999999999999</v>
      </c>
      <c r="G197" s="322">
        <f>VLOOKUP(A197,MEMÓRIA!A190:Q2198,16,FALSE)</f>
        <v>228.48</v>
      </c>
      <c r="H197" s="30">
        <f t="shared" si="101"/>
        <v>293.55</v>
      </c>
      <c r="I197" s="17">
        <f t="shared" si="125"/>
        <v>5548.09</v>
      </c>
      <c r="J197" s="322">
        <f>VLOOKUP(A197,MEMÓRIA!A190:Q2198,17,FALSE)</f>
        <v>228.48</v>
      </c>
      <c r="K197" s="17">
        <f t="shared" si="103"/>
        <v>279.54000000000002</v>
      </c>
      <c r="L197" s="504">
        <f t="shared" si="126"/>
        <v>5283.3</v>
      </c>
    </row>
    <row r="198" spans="1:12" s="299" customFormat="1" ht="22.5">
      <c r="A198" s="209" t="s">
        <v>26102</v>
      </c>
      <c r="B198" s="13" t="str">
        <f>VLOOKUP(A198,MEMÓRIA!A191:Q2199,2,FALSE)</f>
        <v>SINAPI 07/2023</v>
      </c>
      <c r="C198" s="13">
        <f>VLOOKUP(A198,MEMÓRIA!A191:Q2199,3,FALSE)</f>
        <v>89865</v>
      </c>
      <c r="D198" s="15" t="str">
        <f>VLOOKUP(A198,MEMÓRIA!A191:Q2199,4,FALSE)</f>
        <v>TUBO, PVC, SOLDÁVEL, DN 25MM, INSTALADO EM DRENO DE AR-CONDICIONADO - FORNECIMENTO E INSTALAÇÃO. AF_08/2022</v>
      </c>
      <c r="E198" s="13" t="str">
        <f>VLOOKUP(A198,MEMÓRIA!A191:Q2199,5,FALSE)</f>
        <v>M</v>
      </c>
      <c r="F198" s="28">
        <f>VLOOKUP(A198,MEMÓRIA!A191:Q2199,15,FALSE)</f>
        <v>29.5</v>
      </c>
      <c r="G198" s="322">
        <f>VLOOKUP(A198,MEMÓRIA!A191:Q2199,16,FALSE)</f>
        <v>15.26</v>
      </c>
      <c r="H198" s="30">
        <f t="shared" si="101"/>
        <v>19.600000000000001</v>
      </c>
      <c r="I198" s="17">
        <f t="shared" si="125"/>
        <v>578.20000000000005</v>
      </c>
      <c r="J198" s="322">
        <f>VLOOKUP(A198,MEMÓRIA!A191:Q2199,17,FALSE)</f>
        <v>16.52</v>
      </c>
      <c r="K198" s="17">
        <f t="shared" si="103"/>
        <v>20.21</v>
      </c>
      <c r="L198" s="504">
        <f t="shared" si="126"/>
        <v>596.19000000000005</v>
      </c>
    </row>
    <row r="199" spans="1:12" s="299" customFormat="1" ht="33.75">
      <c r="A199" s="209" t="s">
        <v>26103</v>
      </c>
      <c r="B199" s="13" t="str">
        <f>VLOOKUP(A199,MEMÓRIA!A192:Q2200,2,FALSE)</f>
        <v>SINAPI 07/2023</v>
      </c>
      <c r="C199" s="13">
        <f>VLOOKUP(A199,MEMÓRIA!A192:Q2200,3,FALSE)</f>
        <v>89866</v>
      </c>
      <c r="D199" s="15" t="str">
        <f>VLOOKUP(A199,MEMÓRIA!A192:Q2200,4,FALSE)</f>
        <v>JOELHO 90 GRAUS, PVC, SOLDÁVEL, DN 25MM, INSTALADO EM DRENO DE AR-CONDICIONADO - FORNECIMENTO E INSTALAÇÃO. AF_08/2022</v>
      </c>
      <c r="E199" s="13" t="str">
        <f>VLOOKUP(A199,MEMÓRIA!A192:Q2200,5,FALSE)</f>
        <v>UN</v>
      </c>
      <c r="F199" s="28">
        <f>VLOOKUP(A199,MEMÓRIA!A192:Q2200,15,FALSE)</f>
        <v>9</v>
      </c>
      <c r="G199" s="322">
        <f>VLOOKUP(A199,MEMÓRIA!A192:Q2200,16,FALSE)</f>
        <v>6.28</v>
      </c>
      <c r="H199" s="30">
        <f t="shared" si="101"/>
        <v>8.06</v>
      </c>
      <c r="I199" s="17">
        <f t="shared" ref="I199:I200" si="127">IFERROR(TRUNC(H199*F199,2),"")</f>
        <v>72.540000000000006</v>
      </c>
      <c r="J199" s="322">
        <f>VLOOKUP(A199,MEMÓRIA!A192:Q2200,17,FALSE)</f>
        <v>6.82</v>
      </c>
      <c r="K199" s="17">
        <f t="shared" si="103"/>
        <v>8.34</v>
      </c>
      <c r="L199" s="504">
        <f t="shared" ref="L199:L200" si="128">IFERROR(TRUNC(K199*F199,2),"")</f>
        <v>75.06</v>
      </c>
    </row>
    <row r="200" spans="1:12" s="299" customFormat="1" ht="33.75">
      <c r="A200" s="209" t="s">
        <v>26104</v>
      </c>
      <c r="B200" s="13" t="str">
        <f>VLOOKUP(A200,MEMÓRIA!A193:Q2201,2,FALSE)</f>
        <v>SINAPI 07/2023</v>
      </c>
      <c r="C200" s="13">
        <f>VLOOKUP(A200,MEMÓRIA!A193:Q2201,3,FALSE)</f>
        <v>89867</v>
      </c>
      <c r="D200" s="15" t="str">
        <f>VLOOKUP(A200,MEMÓRIA!A193:Q2201,4,FALSE)</f>
        <v>JOELHO 45 GRAUS, PVC, SOLDÁVEL, DN 25MM, INSTALADO EM DRENO DE AR-CONDICIONADO - FORNECIMENTO E INSTALAÇÃO. AF_08/2022</v>
      </c>
      <c r="E200" s="13" t="str">
        <f>VLOOKUP(A200,MEMÓRIA!A193:Q2201,5,FALSE)</f>
        <v>UN</v>
      </c>
      <c r="F200" s="28">
        <f>VLOOKUP(A200,MEMÓRIA!A193:Q2201,15,FALSE)</f>
        <v>9</v>
      </c>
      <c r="G200" s="322">
        <f>VLOOKUP(A200,MEMÓRIA!A193:Q2201,16,FALSE)</f>
        <v>7.1</v>
      </c>
      <c r="H200" s="30">
        <f t="shared" si="101"/>
        <v>9.1199999999999992</v>
      </c>
      <c r="I200" s="17">
        <f t="shared" si="127"/>
        <v>82.08</v>
      </c>
      <c r="J200" s="322">
        <f>VLOOKUP(A200,MEMÓRIA!A193:Q2201,17,FALSE)</f>
        <v>7.64</v>
      </c>
      <c r="K200" s="17">
        <f t="shared" si="103"/>
        <v>9.34</v>
      </c>
      <c r="L200" s="504">
        <f t="shared" si="128"/>
        <v>84.06</v>
      </c>
    </row>
    <row r="201" spans="1:12" ht="26.25" customHeight="1" thickBot="1">
      <c r="A201" s="667"/>
      <c r="B201" s="668"/>
      <c r="C201" s="668"/>
      <c r="D201" s="668"/>
      <c r="E201" s="668"/>
      <c r="F201" s="669" t="s">
        <v>40</v>
      </c>
      <c r="G201" s="669"/>
      <c r="H201" s="669"/>
      <c r="I201" s="510">
        <f>I11+I44+I47+I49+I57+I73+I81+I91+I113+I133+I155+I195</f>
        <v>799294.67</v>
      </c>
      <c r="J201" s="510"/>
      <c r="K201" s="510"/>
      <c r="L201" s="511">
        <f>L11+L44+L47+L49+L57+L73+L81+L91+L113+L133+L155+L195</f>
        <v>792956.2</v>
      </c>
    </row>
    <row r="202" spans="1:12">
      <c r="A202" s="9"/>
      <c r="B202" s="2"/>
      <c r="C202" s="9"/>
      <c r="D202" s="8"/>
      <c r="E202" s="9"/>
      <c r="F202" s="11"/>
      <c r="G202" s="10"/>
      <c r="H202" s="10"/>
      <c r="I202" s="10"/>
      <c r="J202" s="10"/>
      <c r="K202" s="10"/>
      <c r="L202" s="10"/>
    </row>
    <row r="203" spans="1:12">
      <c r="A203" s="5"/>
      <c r="B203" s="5"/>
      <c r="C203" s="5"/>
      <c r="D203" s="5"/>
      <c r="E203" s="5"/>
      <c r="F203" s="5"/>
      <c r="G203" s="5"/>
      <c r="H203" s="5"/>
      <c r="I203" s="5"/>
      <c r="J203" s="5"/>
      <c r="K203" s="5"/>
      <c r="L203" s="5"/>
    </row>
    <row r="204" spans="1:12">
      <c r="H204" s="351" t="s">
        <v>26158</v>
      </c>
      <c r="I204" s="352">
        <f>I11+I47+I49+I57+I73+I81+I91+I113+I133+I155+I195</f>
        <v>771738.19</v>
      </c>
      <c r="J204" s="351"/>
      <c r="K204" s="351"/>
      <c r="L204" s="352">
        <f>L11+L47+L49+L57+L73+L81+L91+L113+L133+L155+L195</f>
        <v>762750.12</v>
      </c>
    </row>
    <row r="205" spans="1:12">
      <c r="H205" s="351" t="s">
        <v>26161</v>
      </c>
      <c r="I205" s="352">
        <f>I45+I46</f>
        <v>27556.48</v>
      </c>
      <c r="J205" s="351"/>
      <c r="K205" s="351"/>
      <c r="L205" s="352">
        <f>L45+L46</f>
        <v>30206.080000000002</v>
      </c>
    </row>
    <row r="206" spans="1:12">
      <c r="H206" s="351"/>
      <c r="I206" s="402">
        <f>I205/I204</f>
        <v>3.5700000000000003E-2</v>
      </c>
      <c r="J206" s="351"/>
      <c r="K206" s="351"/>
      <c r="L206" s="402">
        <f>L205/L204</f>
        <v>3.9600000000000003E-2</v>
      </c>
    </row>
    <row r="207" spans="1:12">
      <c r="H207" s="351"/>
      <c r="I207" s="351"/>
      <c r="J207" s="351"/>
      <c r="K207" s="351"/>
      <c r="L207" s="351"/>
    </row>
    <row r="208" spans="1:12">
      <c r="H208" s="351"/>
      <c r="I208" s="351"/>
      <c r="J208" s="351"/>
      <c r="K208" s="351"/>
      <c r="L208" s="351"/>
    </row>
    <row r="209" spans="8:12">
      <c r="H209" s="351"/>
      <c r="I209" s="351"/>
      <c r="J209" s="351"/>
      <c r="K209" s="351"/>
      <c r="L209" s="351"/>
    </row>
    <row r="210" spans="8:12">
      <c r="H210" s="351"/>
      <c r="I210" s="351"/>
      <c r="J210" s="351"/>
      <c r="K210" s="351"/>
      <c r="L210" s="351"/>
    </row>
    <row r="211" spans="8:12">
      <c r="H211" s="351"/>
      <c r="I211" s="351"/>
      <c r="J211" s="351"/>
      <c r="K211" s="351"/>
      <c r="L211" s="351"/>
    </row>
    <row r="212" spans="8:12">
      <c r="H212" s="351"/>
      <c r="I212" s="351"/>
      <c r="J212" s="351"/>
      <c r="K212" s="351"/>
      <c r="L212" s="351"/>
    </row>
    <row r="213" spans="8:12">
      <c r="H213" s="351"/>
      <c r="I213" s="351"/>
      <c r="J213" s="351"/>
      <c r="K213" s="351"/>
      <c r="L213" s="351"/>
    </row>
    <row r="214" spans="8:12">
      <c r="H214" s="5"/>
      <c r="I214" s="5"/>
      <c r="J214" s="5"/>
      <c r="K214" s="5"/>
      <c r="L214" s="5"/>
    </row>
  </sheetData>
  <mergeCells count="13">
    <mergeCell ref="A1:L2"/>
    <mergeCell ref="A201:E201"/>
    <mergeCell ref="F201:H201"/>
    <mergeCell ref="E3:K3"/>
    <mergeCell ref="E4:K4"/>
    <mergeCell ref="A6:C6"/>
    <mergeCell ref="A7:C7"/>
    <mergeCell ref="E6:L6"/>
    <mergeCell ref="E7:L7"/>
    <mergeCell ref="A3:C3"/>
    <mergeCell ref="A4:C4"/>
    <mergeCell ref="A9:B9"/>
    <mergeCell ref="C9:G9"/>
  </mergeCells>
  <pageMargins left="0.78740157480314965" right="0.59055118110236227" top="0.78740157480314965" bottom="0.98425196850393704" header="0.31496062992125984" footer="0.31496062992125984"/>
  <pageSetup paperSize="9" scale="55" orientation="portrait" horizontalDpi="360" verticalDpi="360" r:id="rId1"/>
  <headerFooter>
    <oddFooter>&amp;L&amp;12Responsável pelo Orçamento
WANDELIANA TOMAZ F. DA SILVA SANTANA
Engenheira Civil
CREA-PE nº 181861079-5&amp;R&amp;12Prefeitura de São Lourenço da Mata
          TARCÍSIO CRUZ MUNIZ
     Secretário de Infraestrutura
              Matrícula: 478163</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4"/>
  <sheetViews>
    <sheetView view="pageBreakPreview" topLeftCell="A198" zoomScaleNormal="100" zoomScaleSheetLayoutView="100" workbookViewId="0">
      <selection activeCell="K210" sqref="K210"/>
    </sheetView>
  </sheetViews>
  <sheetFormatPr defaultRowHeight="15"/>
  <cols>
    <col min="1" max="1" width="7.7109375" style="345" customWidth="1"/>
    <col min="2" max="2" width="11.140625" style="345" customWidth="1"/>
    <col min="3" max="3" width="10.7109375" style="345" customWidth="1"/>
    <col min="4" max="4" width="54.7109375" style="345" customWidth="1"/>
    <col min="5" max="5" width="6.28515625" style="345" customWidth="1"/>
    <col min="6" max="6" width="10" style="345" customWidth="1"/>
    <col min="7" max="7" width="12" style="345" hidden="1" customWidth="1"/>
    <col min="8" max="8" width="12.28515625" style="345" hidden="1" customWidth="1"/>
    <col min="9" max="9" width="13.7109375" style="345" hidden="1" customWidth="1"/>
    <col min="10" max="11" width="10.7109375" style="345" customWidth="1"/>
    <col min="12" max="12" width="13.7109375" style="345" customWidth="1"/>
    <col min="13" max="13" width="9.140625" style="345"/>
    <col min="14" max="14" width="10.140625" style="345" bestFit="1" customWidth="1"/>
    <col min="15" max="16384" width="9.140625" style="345"/>
  </cols>
  <sheetData>
    <row r="1" spans="1:12" ht="60" customHeight="1">
      <c r="A1" s="618" t="s">
        <v>26165</v>
      </c>
      <c r="B1" s="619"/>
      <c r="C1" s="619"/>
      <c r="D1" s="619"/>
      <c r="E1" s="619"/>
      <c r="F1" s="619"/>
      <c r="G1" s="619"/>
      <c r="H1" s="619"/>
      <c r="I1" s="619"/>
      <c r="J1" s="619"/>
      <c r="K1" s="619"/>
      <c r="L1" s="620"/>
    </row>
    <row r="2" spans="1:12" ht="18" customHeight="1">
      <c r="A2" s="664"/>
      <c r="B2" s="665"/>
      <c r="C2" s="665"/>
      <c r="D2" s="665"/>
      <c r="E2" s="665"/>
      <c r="F2" s="665"/>
      <c r="G2" s="665"/>
      <c r="H2" s="665"/>
      <c r="I2" s="665"/>
      <c r="J2" s="665"/>
      <c r="K2" s="665"/>
      <c r="L2" s="666"/>
    </row>
    <row r="3" spans="1:12" ht="15" customHeight="1">
      <c r="A3" s="676" t="str">
        <f>MEMÓRIA!A4</f>
        <v>MUNICÍPIO/UF:</v>
      </c>
      <c r="B3" s="671"/>
      <c r="C3" s="672"/>
      <c r="D3" s="3" t="str">
        <f>MEMÓRIA!D4</f>
        <v>GESTOR / AÇÃO:</v>
      </c>
      <c r="E3" s="670" t="str">
        <f>MEMÓRIA!E4</f>
        <v>ENDEREÇO:</v>
      </c>
      <c r="F3" s="671"/>
      <c r="G3" s="671"/>
      <c r="H3" s="671"/>
      <c r="I3" s="671"/>
      <c r="J3" s="671"/>
      <c r="K3" s="672"/>
      <c r="L3" s="495" t="str">
        <f>MEMÓRIA!M4</f>
        <v>REVISÃO: 00</v>
      </c>
    </row>
    <row r="4" spans="1:12" ht="23.25" customHeight="1">
      <c r="A4" s="677" t="str">
        <f>MEMÓRIA!A5</f>
        <v>SÃO LOUREÇO DA MATA / PE</v>
      </c>
      <c r="B4" s="674"/>
      <c r="C4" s="675"/>
      <c r="D4" s="4" t="str">
        <f>MEMÓRIA!D5</f>
        <v>SECRETARIA DE INFRAESTRUTURA - DIRETORIA DE OBRAS</v>
      </c>
      <c r="E4" s="679" t="str">
        <f>MEMÓRIA!E5</f>
        <v>RUA JOSÉ CARNEIRO LEÃO, S/N, CENTRO, NO MUNICÍPIO DE SÃO LOURENÇO DA MATA</v>
      </c>
      <c r="F4" s="680"/>
      <c r="G4" s="680"/>
      <c r="H4" s="680"/>
      <c r="I4" s="680"/>
      <c r="J4" s="680"/>
      <c r="K4" s="690"/>
      <c r="L4" s="496" t="str">
        <f>MEMÓRIA!M5</f>
        <v>DATA: 10/2023</v>
      </c>
    </row>
    <row r="5" spans="1:12" ht="15" customHeight="1">
      <c r="A5" s="490"/>
      <c r="B5" s="491"/>
      <c r="C5" s="491"/>
      <c r="D5" s="492"/>
      <c r="E5" s="405"/>
      <c r="F5" s="405"/>
      <c r="G5" s="406"/>
      <c r="H5" s="493"/>
      <c r="I5" s="493"/>
      <c r="J5" s="1"/>
      <c r="K5" s="493"/>
      <c r="L5" s="494"/>
    </row>
    <row r="6" spans="1:12" ht="12" customHeight="1">
      <c r="A6" s="676" t="str">
        <f>MEMÓRIA!A7</f>
        <v xml:space="preserve">PROPONENTE:                                   </v>
      </c>
      <c r="B6" s="671"/>
      <c r="C6" s="672"/>
      <c r="D6" s="404" t="str">
        <f>MEMÓRIA!D7</f>
        <v xml:space="preserve">OBJETO: </v>
      </c>
      <c r="E6" s="670" t="str">
        <f>MEMÓRIA!E7</f>
        <v xml:space="preserve">EMPREENDIMENTO: </v>
      </c>
      <c r="F6" s="671"/>
      <c r="G6" s="671"/>
      <c r="H6" s="671"/>
      <c r="I6" s="671"/>
      <c r="J6" s="671"/>
      <c r="K6" s="671"/>
      <c r="L6" s="678"/>
    </row>
    <row r="7" spans="1:12" ht="45">
      <c r="A7" s="677" t="str">
        <f>MEMÓRIA!A8</f>
        <v>PREFEITURA DE SÃO LOURENÇO DA MATA</v>
      </c>
      <c r="B7" s="674"/>
      <c r="C7" s="675"/>
      <c r="D7" s="403" t="str">
        <f>MEMÓRIA!D8</f>
        <v>CONTRATAÇÃO DE EMPRESA DE ENGENHARIA ESPECIALIZADA PARA A  EXECUÇÃO DOS SERVIÇOS DE REFORMA E AMPLIAÇÃO DO EDIFÍCIO ONDE FUNCIONARÁ UMA CRECHE MUNICIPAL, LOCALIZADA NA RUA JOSÉ CARNEIRO LEÃO, S/N, CENTRO, NO MUNICÍPIO DE SÃO LOURENÇO DA MATA - PE</v>
      </c>
      <c r="E7" s="679" t="str">
        <f>MEMÓRIA!E8</f>
        <v>REFORMA DA CRECHE MUNICIPAL</v>
      </c>
      <c r="F7" s="680"/>
      <c r="G7" s="680"/>
      <c r="H7" s="680"/>
      <c r="I7" s="680"/>
      <c r="J7" s="680"/>
      <c r="K7" s="680"/>
      <c r="L7" s="681"/>
    </row>
    <row r="8" spans="1:12" ht="15" customHeight="1">
      <c r="A8" s="497"/>
      <c r="B8" s="21"/>
      <c r="C8" s="21"/>
      <c r="D8" s="22"/>
      <c r="E8" s="23"/>
      <c r="F8" s="23"/>
      <c r="G8" s="24"/>
      <c r="H8" s="23"/>
      <c r="I8" s="23"/>
      <c r="J8" s="25"/>
      <c r="K8" s="23"/>
      <c r="L8" s="498"/>
    </row>
    <row r="9" spans="1:12" ht="15.75" customHeight="1">
      <c r="A9" s="682" t="s">
        <v>8</v>
      </c>
      <c r="B9" s="683"/>
      <c r="C9" s="689" t="s">
        <v>26225</v>
      </c>
      <c r="D9" s="689"/>
      <c r="E9" s="362"/>
      <c r="F9" s="362"/>
      <c r="G9" s="362"/>
      <c r="H9" s="362" t="s">
        <v>9</v>
      </c>
      <c r="I9" s="407">
        <v>0.2848</v>
      </c>
      <c r="J9" s="362"/>
      <c r="K9" s="362" t="s">
        <v>9</v>
      </c>
      <c r="L9" s="499">
        <v>0.2235</v>
      </c>
    </row>
    <row r="10" spans="1:12" ht="45" customHeight="1">
      <c r="A10" s="500" t="s">
        <v>10</v>
      </c>
      <c r="B10" s="6" t="s">
        <v>11</v>
      </c>
      <c r="C10" s="6" t="s">
        <v>12</v>
      </c>
      <c r="D10" s="6" t="s">
        <v>13</v>
      </c>
      <c r="E10" s="6" t="s">
        <v>14</v>
      </c>
      <c r="F10" s="6" t="s">
        <v>15</v>
      </c>
      <c r="G10" s="7" t="s">
        <v>16</v>
      </c>
      <c r="H10" s="31" t="s">
        <v>17</v>
      </c>
      <c r="I10" s="7" t="s">
        <v>18</v>
      </c>
      <c r="J10" s="7" t="s">
        <v>19</v>
      </c>
      <c r="K10" s="7" t="s">
        <v>20</v>
      </c>
      <c r="L10" s="501" t="s">
        <v>21</v>
      </c>
    </row>
    <row r="11" spans="1:12">
      <c r="A11" s="436" t="s">
        <v>22</v>
      </c>
      <c r="B11" s="414"/>
      <c r="C11" s="414"/>
      <c r="D11" s="414" t="str">
        <f>VLOOKUP(A11,MEMÓRIA!A11:Q1995,4,FALSE)</f>
        <v>SERVIÇOS PRELIMINARES</v>
      </c>
      <c r="E11" s="414"/>
      <c r="F11" s="414"/>
      <c r="G11" s="414"/>
      <c r="H11" s="160"/>
      <c r="I11" s="415">
        <f>I12+I14+I17+I26+I41</f>
        <v>46525.39</v>
      </c>
      <c r="J11" s="414"/>
      <c r="K11" s="160"/>
      <c r="L11" s="502">
        <f>L12+L14+L17+L26+L41</f>
        <v>47173.58</v>
      </c>
    </row>
    <row r="12" spans="1:12">
      <c r="A12" s="438" t="s">
        <v>25</v>
      </c>
      <c r="B12" s="129"/>
      <c r="C12" s="129"/>
      <c r="D12" s="129" t="str">
        <f>VLOOKUP(A12,MEMÓRIA!A11:Q1995,4,FALSE)</f>
        <v>PLACA DA OBRA</v>
      </c>
      <c r="E12" s="355"/>
      <c r="F12" s="355"/>
      <c r="G12" s="129"/>
      <c r="H12" s="161"/>
      <c r="I12" s="356">
        <f>I13</f>
        <v>2375.64</v>
      </c>
      <c r="J12" s="129"/>
      <c r="K12" s="357"/>
      <c r="L12" s="503">
        <f>L13</f>
        <v>2292.1799999999998</v>
      </c>
    </row>
    <row r="13" spans="1:12" ht="22.5">
      <c r="A13" s="440" t="s">
        <v>18153</v>
      </c>
      <c r="B13" s="12" t="str">
        <f>VLOOKUP(A13,MEMÓRIA!A11:Q1995,2,FALSE)</f>
        <v>SINAPI 07/2023</v>
      </c>
      <c r="C13" s="12">
        <f>VLOOKUP(A13,MEMÓRIA!A11:Q1995,3,FALSE)</f>
        <v>103689</v>
      </c>
      <c r="D13" s="15" t="str">
        <f>VLOOKUP(A13,MEMÓRIA!A11:Q1995,4,FALSE)</f>
        <v>FORNECIMENTO E INSTALAÇÃO DE PLACA DE OBRA COM CHAPA GALVANIZADA E ESTRUTURA DE MADEIRA. AF_03/2022_PS</v>
      </c>
      <c r="E13" s="13" t="str">
        <f>VLOOKUP(A13,MEMÓRIA!A11:Q1995,5,FALSE)</f>
        <v>M2</v>
      </c>
      <c r="F13" s="28">
        <f>VLOOKUP(A13,MEMÓRIA!A11:Q1995,15,FALSE)</f>
        <v>6</v>
      </c>
      <c r="G13" s="322">
        <f>VLOOKUP(A13,MEMÓRIA!A11:Q1995,16,FALSE)</f>
        <v>308.18</v>
      </c>
      <c r="H13" s="30">
        <f>IFERROR(TRUNC(SUM(G13*$I$9)+G13,2),"")</f>
        <v>395.94</v>
      </c>
      <c r="I13" s="17">
        <f>IFERROR(TRUNC(H13*F13,2),"")</f>
        <v>2375.64</v>
      </c>
      <c r="J13" s="322">
        <f>VLOOKUP(A13,MEMÓRIA!A11:Q1995,17,FALSE)</f>
        <v>312.25</v>
      </c>
      <c r="K13" s="17">
        <f>IFERROR(TRUNC(SUM(J13*$L$9)+J13,2),"")</f>
        <v>382.03</v>
      </c>
      <c r="L13" s="504">
        <f>IFERROR(TRUNC(K13*F13,2),"")</f>
        <v>2292.1799999999998</v>
      </c>
    </row>
    <row r="14" spans="1:12">
      <c r="A14" s="445" t="s">
        <v>28</v>
      </c>
      <c r="B14" s="167"/>
      <c r="C14" s="167"/>
      <c r="D14" s="129" t="str">
        <f>VLOOKUP(A14,MEMÓRIA!A13:Q1996,4,FALSE)</f>
        <v>LOCAÇÃO DE EQUIPAMENTO</v>
      </c>
      <c r="E14" s="355"/>
      <c r="F14" s="355"/>
      <c r="G14" s="129"/>
      <c r="H14" s="161"/>
      <c r="I14" s="356">
        <f>SUM(I15:I16)</f>
        <v>2523.48</v>
      </c>
      <c r="J14" s="129"/>
      <c r="K14" s="357"/>
      <c r="L14" s="503">
        <f>SUM(L15:L16)</f>
        <v>2439.12</v>
      </c>
    </row>
    <row r="15" spans="1:12" ht="45">
      <c r="A15" s="446" t="s">
        <v>18167</v>
      </c>
      <c r="B15" s="323" t="str">
        <f>VLOOKUP(A15,MEMÓRIA!A13:Q1996,2,FALSE)</f>
        <v>SINAPI INSUMO 04/2023</v>
      </c>
      <c r="C15" s="12">
        <f>VLOOKUP(A15,MEMÓRIA!A13:Q1996,3,FALSE)</f>
        <v>10527</v>
      </c>
      <c r="D15" s="15" t="str">
        <f>VLOOKUP(A15,MEMÓRIA!A13:Q1996,4,FALSE)</f>
        <v>LOCACAO DE ANDAIME METALICO TUBULAR DE ENCAIXE, TIPO DE TORRE, CADA PAINEL COM LARGURA DE 1 ATE 1,5 M E ALTURA DE *1,00* M, INCLUINDO DIAGONAL, BARRAS DE LIGACAO, SAPATAS OU RODIZIOS E DEMAIS ITENS NECESSARIOS A MONTAGEM (NAO INCLUI INSTALACAO)</v>
      </c>
      <c r="E15" s="13" t="str">
        <f>VLOOKUP(A15,MEMÓRIA!A13:Q1996,5,FALSE)</f>
        <v>MXMES</v>
      </c>
      <c r="F15" s="28">
        <f>VLOOKUP(A15,MEMÓRIA!A13:Q1996,15,FALSE)</f>
        <v>72</v>
      </c>
      <c r="G15" s="322">
        <f>VLOOKUP(A15,MEMÓRIA!A13:Q1996,16,FALSE)</f>
        <v>24</v>
      </c>
      <c r="H15" s="30">
        <f>IFERROR(TRUNC(SUM(G15*$I$9)+G15,2),"")</f>
        <v>30.83</v>
      </c>
      <c r="I15" s="17">
        <f>IFERROR(TRUNC(H15*F15,2),"")</f>
        <v>2219.7600000000002</v>
      </c>
      <c r="J15" s="322">
        <f>VLOOKUP(A15,MEMÓRIA!A13:Q1996,17,FALSE)</f>
        <v>24</v>
      </c>
      <c r="K15" s="17">
        <f>IFERROR(TRUNC(SUM(J15*$L$9)+J15,2),"")</f>
        <v>29.36</v>
      </c>
      <c r="L15" s="504">
        <f>IFERROR(TRUNC(K15*F15,2),"")</f>
        <v>2113.92</v>
      </c>
    </row>
    <row r="16" spans="1:12" ht="22.5">
      <c r="A16" s="446" t="s">
        <v>18168</v>
      </c>
      <c r="B16" s="12" t="str">
        <f>VLOOKUP(A16,MEMÓRIA!A14:Q1997,2,FALSE)</f>
        <v>SINAPI 07/2023</v>
      </c>
      <c r="C16" s="12">
        <f>VLOOKUP(A16,MEMÓRIA!A14:Q1997,3,FALSE)</f>
        <v>97064</v>
      </c>
      <c r="D16" s="15" t="str">
        <f>VLOOKUP(A16,MEMÓRIA!A14:Q1997,4,FALSE)</f>
        <v>MONTAGEM E DESMONTAGEM DE ANDAIME TUBULAR TIPO TORRE (EXCLUSIVE ANDAIME E LIMPEZA). AF_11/2017</v>
      </c>
      <c r="E16" s="13" t="str">
        <f>VLOOKUP(A16,MEMÓRIA!A14:Q1997,5,FALSE)</f>
        <v>M</v>
      </c>
      <c r="F16" s="28">
        <f>VLOOKUP(A16,MEMÓRIA!A14:Q1997,15,FALSE)</f>
        <v>12</v>
      </c>
      <c r="G16" s="322">
        <f>VLOOKUP(A16,MEMÓRIA!A14:Q1997,16,FALSE)</f>
        <v>19.7</v>
      </c>
      <c r="H16" s="30">
        <f>IFERROR(TRUNC(SUM(G16*$I$9)+G16,2),"")</f>
        <v>25.31</v>
      </c>
      <c r="I16" s="17">
        <f>IFERROR(TRUNC(H16*F16,2),"")</f>
        <v>303.72000000000003</v>
      </c>
      <c r="J16" s="322">
        <f>VLOOKUP(A16,MEMÓRIA!A14:Q1997,17,FALSE)</f>
        <v>22.15</v>
      </c>
      <c r="K16" s="17">
        <f>IFERROR(TRUNC(SUM(J16*$L$9)+J16,2),"")</f>
        <v>27.1</v>
      </c>
      <c r="L16" s="504">
        <f>IFERROR(TRUNC(K16*F16,2),"")</f>
        <v>325.2</v>
      </c>
    </row>
    <row r="17" spans="1:12">
      <c r="A17" s="438" t="s">
        <v>18149</v>
      </c>
      <c r="B17" s="166"/>
      <c r="C17" s="167"/>
      <c r="D17" s="129" t="str">
        <f>VLOOKUP(A17,MEMÓRIA!A16:Q1999,4,FALSE)</f>
        <v>DEMOLIÇÕES</v>
      </c>
      <c r="E17" s="355"/>
      <c r="F17" s="355"/>
      <c r="G17" s="129"/>
      <c r="H17" s="161"/>
      <c r="I17" s="356">
        <f>SUM(I18:I25)</f>
        <v>24903.86</v>
      </c>
      <c r="J17" s="129"/>
      <c r="K17" s="357"/>
      <c r="L17" s="503">
        <f>SUM(L18:L25)</f>
        <v>25589.57</v>
      </c>
    </row>
    <row r="18" spans="1:12" ht="22.5">
      <c r="A18" s="446" t="s">
        <v>18173</v>
      </c>
      <c r="B18" s="12" t="str">
        <f>VLOOKUP(A18,MEMÓRIA!A16:Q1999,2,FALSE)</f>
        <v>SINAPI 07/2023</v>
      </c>
      <c r="C18" s="12">
        <f>VLOOKUP(A18,MEMÓRIA!A16:Q1999,3,FALSE)</f>
        <v>97622</v>
      </c>
      <c r="D18" s="15" t="str">
        <f>VLOOKUP(A18,MEMÓRIA!A16:Q1999,4,FALSE)</f>
        <v>DEMOLIÇÃO DE ALVENARIA DE BLOCO FURADO, DE FORMA MANUAL, SEM REAPROVEITAMENTO. AF_12/2017</v>
      </c>
      <c r="E18" s="13" t="str">
        <f>VLOOKUP(A18,MEMÓRIA!A16:Q1999,5,FALSE)</f>
        <v>M3</v>
      </c>
      <c r="F18" s="28">
        <f>VLOOKUP(A18,MEMÓRIA!A16:Q1999,15,FALSE)</f>
        <v>16.54</v>
      </c>
      <c r="G18" s="322">
        <f>VLOOKUP(A18,MEMÓRIA!A16:Q1999,16,FALSE)</f>
        <v>49.84</v>
      </c>
      <c r="H18" s="30">
        <f>IFERROR(TRUNC(SUM(G18*$I$9)+G18,2),"")</f>
        <v>64.03</v>
      </c>
      <c r="I18" s="17">
        <f>IFERROR(TRUNC(H18*F18,2),"")</f>
        <v>1059.05</v>
      </c>
      <c r="J18" s="322">
        <f>VLOOKUP(A18,MEMÓRIA!A16:Q1999,17,FALSE)</f>
        <v>55.43</v>
      </c>
      <c r="K18" s="17">
        <f>IFERROR(TRUNC(SUM(J18*$L$9)+J18,2),"")</f>
        <v>67.81</v>
      </c>
      <c r="L18" s="504">
        <f>IFERROR(TRUNC(K18*F18,2),"")</f>
        <v>1121.57</v>
      </c>
    </row>
    <row r="19" spans="1:12" ht="22.5">
      <c r="A19" s="440" t="s">
        <v>18174</v>
      </c>
      <c r="B19" s="12" t="str">
        <f>VLOOKUP(A19,MEMÓRIA!A17:Q2005,2,FALSE)</f>
        <v>SINAPI 07/2023</v>
      </c>
      <c r="C19" s="12">
        <f>VLOOKUP(A19,MEMÓRIA!A17:Q2005,3,FALSE)</f>
        <v>97631</v>
      </c>
      <c r="D19" s="15" t="str">
        <f>VLOOKUP(A19,MEMÓRIA!A17:Q2005,4,FALSE)</f>
        <v>DEMOLIÇÃO DE ARGAMASSAS, DE FORMA MANUAL, SEM REAPROVEITAMENTO. AF_12/2017</v>
      </c>
      <c r="E19" s="13" t="str">
        <f>VLOOKUP(A19,MEMÓRIA!A17:Q2005,5,FALSE)</f>
        <v>M2</v>
      </c>
      <c r="F19" s="28">
        <f>VLOOKUP(A19,MEMÓRIA!A17:Q2005,15,FALSE)</f>
        <v>253.29</v>
      </c>
      <c r="G19" s="322">
        <f>VLOOKUP(A19,MEMÓRIA!A17:Q2005,16,FALSE)</f>
        <v>2.89</v>
      </c>
      <c r="H19" s="30">
        <f t="shared" ref="H19:H48" si="0">IFERROR(TRUNC(SUM(G19*$I$9)+G19,2),"")</f>
        <v>3.71</v>
      </c>
      <c r="I19" s="17">
        <f t="shared" ref="I19:I25" si="1">IFERROR(TRUNC(H19*F19,2),"")</f>
        <v>939.7</v>
      </c>
      <c r="J19" s="322">
        <f>VLOOKUP(A19,MEMÓRIA!A17:Q2005,17,FALSE)</f>
        <v>3.23</v>
      </c>
      <c r="K19" s="17">
        <f t="shared" ref="K19:K48" si="2">IFERROR(TRUNC(SUM(J19*$L$9)+J19,2),"")</f>
        <v>3.95</v>
      </c>
      <c r="L19" s="504">
        <f t="shared" ref="L19:L25" si="3">IFERROR(TRUNC(K19*F19,2),"")</f>
        <v>1000.49</v>
      </c>
    </row>
    <row r="20" spans="1:12" ht="22.5">
      <c r="A20" s="442" t="s">
        <v>18175</v>
      </c>
      <c r="B20" s="12" t="str">
        <f>VLOOKUP(A20,MEMÓRIA!A18:Q2006,2,FALSE)</f>
        <v>SINAPI 07/2023</v>
      </c>
      <c r="C20" s="12">
        <f>VLOOKUP(A20,MEMÓRIA!A18:Q2006,3,FALSE)</f>
        <v>97633</v>
      </c>
      <c r="D20" s="15" t="str">
        <f>VLOOKUP(A20,MEMÓRIA!A18:Q2006,4,FALSE)</f>
        <v>DEMOLIÇÃO DE REVESTIMENTO CERÂMICO, DE FORMA MANUAL, SEM REAPROVEITAMENTO. AF_12/2017</v>
      </c>
      <c r="E20" s="13" t="str">
        <f>VLOOKUP(A20,MEMÓRIA!A18:Q2006,5,FALSE)</f>
        <v>M2</v>
      </c>
      <c r="F20" s="28">
        <f>VLOOKUP(A20,MEMÓRIA!A18:Q2006,15,FALSE)</f>
        <v>396.86</v>
      </c>
      <c r="G20" s="322">
        <f>VLOOKUP(A20,MEMÓRIA!A18:Q2006,16,FALSE)</f>
        <v>19.78</v>
      </c>
      <c r="H20" s="30">
        <f t="shared" si="0"/>
        <v>25.41</v>
      </c>
      <c r="I20" s="17">
        <f t="shared" si="1"/>
        <v>10084.209999999999</v>
      </c>
      <c r="J20" s="322">
        <f>VLOOKUP(A20,MEMÓRIA!A18:Q2006,17,FALSE)</f>
        <v>22.04</v>
      </c>
      <c r="K20" s="17">
        <f t="shared" si="2"/>
        <v>26.96</v>
      </c>
      <c r="L20" s="504">
        <f t="shared" si="3"/>
        <v>10699.34</v>
      </c>
    </row>
    <row r="21" spans="1:12" ht="22.5">
      <c r="A21" s="442" t="s">
        <v>18176</v>
      </c>
      <c r="B21" s="12" t="str">
        <f>VLOOKUP(A21,MEMÓRIA!A19:Q2007,2,FALSE)</f>
        <v>SINAPI 07/2023</v>
      </c>
      <c r="C21" s="12">
        <f>VLOOKUP(A21,MEMÓRIA!A19:Q2007,3,FALSE)</f>
        <v>97628</v>
      </c>
      <c r="D21" s="15" t="str">
        <f>VLOOKUP(A21,MEMÓRIA!A19:Q2007,4,FALSE)</f>
        <v>DEMOLIÇÃO DE LAJES, DE FORMA MANUAL, SEM REAPROVEITAMENTO. AF_12/2017</v>
      </c>
      <c r="E21" s="13" t="str">
        <f>VLOOKUP(A21,MEMÓRIA!A19:Q2007,5,FALSE)</f>
        <v>M3</v>
      </c>
      <c r="F21" s="28">
        <f>VLOOKUP(A21,MEMÓRIA!A19:Q2007,15,FALSE)</f>
        <v>3.32</v>
      </c>
      <c r="G21" s="322">
        <f>VLOOKUP(A21,MEMÓRIA!A19:Q2007,16,FALSE)</f>
        <v>246.32</v>
      </c>
      <c r="H21" s="30">
        <f t="shared" si="0"/>
        <v>316.47000000000003</v>
      </c>
      <c r="I21" s="17">
        <f t="shared" si="1"/>
        <v>1050.68</v>
      </c>
      <c r="J21" s="322">
        <f>VLOOKUP(A21,MEMÓRIA!A19:Q2007,17,FALSE)</f>
        <v>273.93</v>
      </c>
      <c r="K21" s="17">
        <f t="shared" si="2"/>
        <v>335.15</v>
      </c>
      <c r="L21" s="504">
        <f t="shared" si="3"/>
        <v>1112.69</v>
      </c>
    </row>
    <row r="22" spans="1:12">
      <c r="A22" s="442" t="s">
        <v>18177</v>
      </c>
      <c r="B22" s="12" t="str">
        <f>VLOOKUP(A22,MEMÓRIA!A20:Q2008,2,FALSE)</f>
        <v>ORSE 07/2023</v>
      </c>
      <c r="C22" s="12" t="str">
        <f>VLOOKUP(A22,MEMÓRIA!A20:Q2008,3,FALSE)</f>
        <v>03240</v>
      </c>
      <c r="D22" s="15" t="str">
        <f>VLOOKUP(A22,MEMÓRIA!A20:Q2008,4,FALSE)</f>
        <v>DEMOLIÇÃO DE PISO DE ALTA RESISTÊNCIA</v>
      </c>
      <c r="E22" s="13" t="str">
        <f>VLOOKUP(A22,MEMÓRIA!A20:Q2008,5,FALSE)</f>
        <v>M2</v>
      </c>
      <c r="F22" s="28">
        <f>VLOOKUP(A22,MEMÓRIA!A20:Q2008,15,FALSE)</f>
        <v>245.26</v>
      </c>
      <c r="G22" s="322">
        <f>VLOOKUP(A22,MEMÓRIA!A20:Q2008,16,FALSE)</f>
        <v>18.71</v>
      </c>
      <c r="H22" s="30">
        <f t="shared" si="0"/>
        <v>24.03</v>
      </c>
      <c r="I22" s="17">
        <f t="shared" si="1"/>
        <v>5893.59</v>
      </c>
      <c r="J22" s="322">
        <f>VLOOKUP(A22,MEMÓRIA!A20:Q2008,17,FALSE)</f>
        <v>18.71</v>
      </c>
      <c r="K22" s="17">
        <f t="shared" si="2"/>
        <v>22.89</v>
      </c>
      <c r="L22" s="504">
        <f t="shared" si="3"/>
        <v>5614</v>
      </c>
    </row>
    <row r="23" spans="1:12">
      <c r="A23" s="442" t="s">
        <v>18178</v>
      </c>
      <c r="B23" s="12" t="str">
        <f>VLOOKUP(A23,MEMÓRIA!A21:Q2014,2,FALSE)</f>
        <v>COMPOSIÇÃO</v>
      </c>
      <c r="C23" s="12" t="str">
        <f>VLOOKUP(A23,MEMÓRIA!A21:Q2014,3,FALSE)</f>
        <v>001</v>
      </c>
      <c r="D23" s="15" t="str">
        <f>VLOOKUP(A23,MEMÓRIA!A21:Q2014,4,FALSE)</f>
        <v>DEMOLIÇÃO DE PISO EM LAJOTA</v>
      </c>
      <c r="E23" s="13" t="str">
        <f>VLOOKUP(A23,MEMÓRIA!A21:Q2014,5,FALSE)</f>
        <v>M2</v>
      </c>
      <c r="F23" s="28">
        <f>VLOOKUP(A23,MEMÓRIA!A21:Q2014,15,FALSE)</f>
        <v>232.39</v>
      </c>
      <c r="G23" s="322">
        <f>VLOOKUP(A23,MEMÓRIA!A21:Q2014,16,FALSE)</f>
        <v>13.97</v>
      </c>
      <c r="H23" s="30">
        <f t="shared" si="0"/>
        <v>17.940000000000001</v>
      </c>
      <c r="I23" s="17">
        <f t="shared" si="1"/>
        <v>4169.07</v>
      </c>
      <c r="J23" s="322">
        <f>VLOOKUP(A23,MEMÓRIA!A21:Q2014,17,FALSE)</f>
        <v>15.53</v>
      </c>
      <c r="K23" s="17">
        <f t="shared" si="2"/>
        <v>19</v>
      </c>
      <c r="L23" s="504">
        <f t="shared" si="3"/>
        <v>4415.41</v>
      </c>
    </row>
    <row r="24" spans="1:12">
      <c r="A24" s="446" t="s">
        <v>18179</v>
      </c>
      <c r="B24" s="12" t="str">
        <f>VLOOKUP(A24,MEMÓRIA!A22:Q2015,2,FALSE)</f>
        <v>ORSE 07/2023</v>
      </c>
      <c r="C24" s="324" t="str">
        <f>VLOOKUP(A24,MEMÓRIA!A22:Q2015,3,FALSE)</f>
        <v>00016</v>
      </c>
      <c r="D24" s="15" t="str">
        <f>VLOOKUP(A24,MEMÓRIA!A22:Q2015,4,FALSE)</f>
        <v>DEMOLIÇÃO MANUAL DE PISO CIMENTADO SOBRE LASTRO DE CONCRETO - REV 01</v>
      </c>
      <c r="E24" s="13" t="str">
        <f>VLOOKUP(A24,MEMÓRIA!A22:Q2015,5,FALSE)</f>
        <v>M2</v>
      </c>
      <c r="F24" s="28">
        <f>VLOOKUP(A24,MEMÓRIA!A22:Q2015,15,FALSE)</f>
        <v>53.59</v>
      </c>
      <c r="G24" s="322">
        <f>VLOOKUP(A24,MEMÓRIA!A22:Q2015,16,FALSE)</f>
        <v>24.3</v>
      </c>
      <c r="H24" s="30">
        <f t="shared" si="0"/>
        <v>31.22</v>
      </c>
      <c r="I24" s="17">
        <f t="shared" si="1"/>
        <v>1673.07</v>
      </c>
      <c r="J24" s="322">
        <f>VLOOKUP(A24,MEMÓRIA!A22:Q2015,17,FALSE)</f>
        <v>24.3</v>
      </c>
      <c r="K24" s="17">
        <f t="shared" si="2"/>
        <v>29.73</v>
      </c>
      <c r="L24" s="504">
        <f t="shared" si="3"/>
        <v>1593.23</v>
      </c>
    </row>
    <row r="25" spans="1:12" ht="22.5">
      <c r="A25" s="448" t="s">
        <v>18180</v>
      </c>
      <c r="B25" s="13" t="str">
        <f>VLOOKUP(A25,MEMÓRIA!A23:Q2016,2,FALSE)</f>
        <v>ORSE 07/2023</v>
      </c>
      <c r="C25" s="13" t="str">
        <f>VLOOKUP(A25,MEMÓRIA!A23:Q2016,3,FALSE)</f>
        <v>08038</v>
      </c>
      <c r="D25" s="15" t="str">
        <f>VLOOKUP(A25,MEMÓRIA!A23:Q2016,4,FALSE)</f>
        <v>DEMOLIÇÃO DE ALVENARIA DE ELEMENTOS VAZADOS (COBOGÓ), SEM REAPROVEITAMENTO</v>
      </c>
      <c r="E25" s="13" t="str">
        <f>VLOOKUP(A25,MEMÓRIA!A23:Q2016,5,FALSE)</f>
        <v>M3</v>
      </c>
      <c r="F25" s="28">
        <f>VLOOKUP(A25,MEMÓRIA!A23:Q2016,15,FALSE)</f>
        <v>0.74</v>
      </c>
      <c r="G25" s="322">
        <f>VLOOKUP(A25,MEMÓRIA!A23:Q2016,16,FALSE)</f>
        <v>36.28</v>
      </c>
      <c r="H25" s="30">
        <f t="shared" si="0"/>
        <v>46.61</v>
      </c>
      <c r="I25" s="17">
        <f t="shared" si="1"/>
        <v>34.49</v>
      </c>
      <c r="J25" s="322">
        <f>VLOOKUP(A25,MEMÓRIA!A23:Q2016,17,FALSE)</f>
        <v>36.28</v>
      </c>
      <c r="K25" s="17">
        <f t="shared" si="2"/>
        <v>44.38</v>
      </c>
      <c r="L25" s="504">
        <f t="shared" si="3"/>
        <v>32.840000000000003</v>
      </c>
    </row>
    <row r="26" spans="1:12">
      <c r="A26" s="438" t="s">
        <v>18181</v>
      </c>
      <c r="B26" s="357"/>
      <c r="C26" s="129"/>
      <c r="D26" s="129" t="str">
        <f>VLOOKUP(A26,MEMÓRIA!A25:Q2023,4,FALSE)</f>
        <v>REMOÇÕES</v>
      </c>
      <c r="E26" s="355"/>
      <c r="F26" s="355"/>
      <c r="G26" s="129"/>
      <c r="H26" s="161"/>
      <c r="I26" s="356">
        <f>SUM(I27:I40)</f>
        <v>14397.88</v>
      </c>
      <c r="J26" s="129"/>
      <c r="K26" s="357"/>
      <c r="L26" s="503">
        <f>SUM(L27:L40)</f>
        <v>14572.19</v>
      </c>
    </row>
    <row r="27" spans="1:12" ht="22.5">
      <c r="A27" s="450" t="s">
        <v>18187</v>
      </c>
      <c r="B27" s="13" t="str">
        <f>VLOOKUP(A27,MEMÓRIA!A25:Q2023,2,FALSE)</f>
        <v>SINAPI 07/2023</v>
      </c>
      <c r="C27" s="13">
        <f>VLOOKUP(A27,MEMÓRIA!A25:Q2023,3,FALSE)</f>
        <v>97641</v>
      </c>
      <c r="D27" s="15" t="str">
        <f>VLOOKUP(A27,MEMÓRIA!A25:Q2023,4,FALSE)</f>
        <v>REMOÇÃO DE FORRO DE GESSO, DE FORMA MANUAL, SEM REAPROVEITAMENTO. AF_12/2017</v>
      </c>
      <c r="E27" s="13" t="str">
        <f>VLOOKUP(A27,MEMÓRIA!A25:Q2023,5,FALSE)</f>
        <v>M2</v>
      </c>
      <c r="F27" s="28">
        <f>VLOOKUP(A27,MEMÓRIA!A25:Q2023,15,FALSE)</f>
        <v>262.18</v>
      </c>
      <c r="G27" s="322">
        <f>VLOOKUP(A27,MEMÓRIA!A25:Q2023,16,FALSE)</f>
        <v>4.3499999999999996</v>
      </c>
      <c r="H27" s="30">
        <f t="shared" si="0"/>
        <v>5.58</v>
      </c>
      <c r="I27" s="17">
        <f t="shared" ref="I27:I40" si="4">IFERROR(TRUNC(H27*F27,2),"")</f>
        <v>1462.96</v>
      </c>
      <c r="J27" s="322">
        <f>VLOOKUP(A27,MEMÓRIA!A25:Q2023,17,FALSE)</f>
        <v>4.8499999999999996</v>
      </c>
      <c r="K27" s="17">
        <f t="shared" si="2"/>
        <v>5.93</v>
      </c>
      <c r="L27" s="504">
        <f t="shared" ref="L27:L40" si="5">IFERROR(TRUNC(K27*F27,2),"")</f>
        <v>1554.72</v>
      </c>
    </row>
    <row r="28" spans="1:12" ht="22.5">
      <c r="A28" s="450" t="s">
        <v>18188</v>
      </c>
      <c r="B28" s="13" t="str">
        <f>VLOOKUP(A28,MEMÓRIA!A26:Q2024,2,FALSE)</f>
        <v>SINAPI 07/2023</v>
      </c>
      <c r="C28" s="13">
        <f>VLOOKUP(A28,MEMÓRIA!A26:Q2024,3,FALSE)</f>
        <v>97644</v>
      </c>
      <c r="D28" s="15" t="str">
        <f>VLOOKUP(A28,MEMÓRIA!A26:Q2024,4,FALSE)</f>
        <v>REMOÇÃO DE PORTAS, DE FORMA MANUAL, SEM REAPROVEITAMENTO. AF_12/2017</v>
      </c>
      <c r="E28" s="13" t="str">
        <f>VLOOKUP(A28,MEMÓRIA!A26:Q2024,5,FALSE)</f>
        <v>M2</v>
      </c>
      <c r="F28" s="28">
        <f>VLOOKUP(A28,MEMÓRIA!A26:Q2024,15,FALSE)</f>
        <v>28.56</v>
      </c>
      <c r="G28" s="322">
        <f>VLOOKUP(A28,MEMÓRIA!A26:Q2024,16,FALSE)</f>
        <v>8.0500000000000007</v>
      </c>
      <c r="H28" s="30">
        <f t="shared" si="0"/>
        <v>10.34</v>
      </c>
      <c r="I28" s="17">
        <f t="shared" si="4"/>
        <v>295.31</v>
      </c>
      <c r="J28" s="322">
        <f>VLOOKUP(A28,MEMÓRIA!A26:Q2024,17,FALSE)</f>
        <v>8.9700000000000006</v>
      </c>
      <c r="K28" s="17">
        <f t="shared" si="2"/>
        <v>10.97</v>
      </c>
      <c r="L28" s="504">
        <f t="shared" si="5"/>
        <v>313.3</v>
      </c>
    </row>
    <row r="29" spans="1:12" ht="22.5">
      <c r="A29" s="450" t="s">
        <v>18189</v>
      </c>
      <c r="B29" s="13" t="str">
        <f>VLOOKUP(A29,MEMÓRIA!A27:Q2025,2,FALSE)</f>
        <v>ORSE 07/2023</v>
      </c>
      <c r="C29" s="13" t="str">
        <f>VLOOKUP(A29,MEMÓRIA!A27:Q2025,3,FALSE)</f>
        <v>04942</v>
      </c>
      <c r="D29" s="15" t="str">
        <f>VLOOKUP(A29,MEMÓRIA!A27:Q2025,4,FALSE)</f>
        <v>REMOÇÃO DE ESQUADRIA METÁLICA, COM OU SEM REAPROVEITAMENTO REV. 01 - 03/2022</v>
      </c>
      <c r="E29" s="13" t="str">
        <f>VLOOKUP(A29,MEMÓRIA!A27:Q2025,5,FALSE)</f>
        <v>M2</v>
      </c>
      <c r="F29" s="28">
        <f>VLOOKUP(A29,MEMÓRIA!A27:Q2025,15,FALSE)</f>
        <v>6.25</v>
      </c>
      <c r="G29" s="322">
        <f>VLOOKUP(A29,MEMÓRIA!A27:Q2025,16,FALSE)</f>
        <v>19.170000000000002</v>
      </c>
      <c r="H29" s="30">
        <f t="shared" si="0"/>
        <v>24.62</v>
      </c>
      <c r="I29" s="17">
        <f t="shared" si="4"/>
        <v>153.87</v>
      </c>
      <c r="J29" s="322">
        <f>VLOOKUP(A29,MEMÓRIA!A27:Q2025,17,FALSE)</f>
        <v>19.170000000000002</v>
      </c>
      <c r="K29" s="17">
        <f t="shared" si="2"/>
        <v>23.45</v>
      </c>
      <c r="L29" s="504">
        <f t="shared" si="5"/>
        <v>146.56</v>
      </c>
    </row>
    <row r="30" spans="1:12">
      <c r="A30" s="450" t="s">
        <v>18194</v>
      </c>
      <c r="B30" s="13" t="str">
        <f>VLOOKUP(A30,MEMÓRIA!A28:Q2026,2,FALSE)</f>
        <v>SEINFRA</v>
      </c>
      <c r="C30" s="13" t="str">
        <f>VLOOKUP(A30,MEMÓRIA!A28:Q2026,3,FALSE)</f>
        <v>C3040</v>
      </c>
      <c r="D30" s="15" t="str">
        <f>VLOOKUP(A30,MEMÓRIA!A28:Q2026,4,FALSE)</f>
        <v>RETIRADA DE GRADE DE FERRO</v>
      </c>
      <c r="E30" s="13" t="str">
        <f>VLOOKUP(A30,MEMÓRIA!A28:Q2026,5,FALSE)</f>
        <v>M2</v>
      </c>
      <c r="F30" s="28">
        <f>VLOOKUP(A30,MEMÓRIA!A28:Q2026,15,FALSE)</f>
        <v>26.23</v>
      </c>
      <c r="G30" s="322">
        <f>VLOOKUP(A30,MEMÓRIA!A28:Q2026,16,FALSE)</f>
        <v>7.26</v>
      </c>
      <c r="H30" s="30">
        <f t="shared" si="0"/>
        <v>9.32</v>
      </c>
      <c r="I30" s="17">
        <f t="shared" si="4"/>
        <v>244.46</v>
      </c>
      <c r="J30" s="322">
        <f>VLOOKUP(A30,MEMÓRIA!A28:Q2026,17,FALSE)</f>
        <v>8.06</v>
      </c>
      <c r="K30" s="17">
        <f t="shared" si="2"/>
        <v>9.86</v>
      </c>
      <c r="L30" s="504">
        <f t="shared" si="5"/>
        <v>258.62</v>
      </c>
    </row>
    <row r="31" spans="1:12" ht="22.5">
      <c r="A31" s="450" t="s">
        <v>18195</v>
      </c>
      <c r="B31" s="13" t="str">
        <f>VLOOKUP(A31,MEMÓRIA!A29:Q2032,2,FALSE)</f>
        <v>SINAPI 07/2023</v>
      </c>
      <c r="C31" s="13">
        <f>VLOOKUP(A31,MEMÓRIA!A29:Q2032,3,FALSE)</f>
        <v>97645</v>
      </c>
      <c r="D31" s="15" t="str">
        <f>VLOOKUP(A31,MEMÓRIA!A29:Q2032,4,FALSE)</f>
        <v>REMOÇÃO DE JANELAS, DE FORMA MANUAL, SEM REAPROVEITAMENTO. AF_12/2017</v>
      </c>
      <c r="E31" s="13" t="str">
        <f>VLOOKUP(A31,MEMÓRIA!A29:Q2032,5,FALSE)</f>
        <v>M2</v>
      </c>
      <c r="F31" s="28">
        <f>VLOOKUP(A31,MEMÓRIA!A29:Q2032,15,FALSE)</f>
        <v>17.350000000000001</v>
      </c>
      <c r="G31" s="322">
        <f>VLOOKUP(A31,MEMÓRIA!A29:Q2032,16,FALSE)</f>
        <v>30.26</v>
      </c>
      <c r="H31" s="30">
        <f t="shared" si="0"/>
        <v>38.869999999999997</v>
      </c>
      <c r="I31" s="17">
        <f t="shared" si="4"/>
        <v>674.39</v>
      </c>
      <c r="J31" s="322">
        <f>VLOOKUP(A31,MEMÓRIA!A29:Q2032,17,FALSE)</f>
        <v>32.799999999999997</v>
      </c>
      <c r="K31" s="17">
        <f t="shared" si="2"/>
        <v>40.130000000000003</v>
      </c>
      <c r="L31" s="504">
        <f t="shared" si="5"/>
        <v>696.25</v>
      </c>
    </row>
    <row r="32" spans="1:12" ht="22.5">
      <c r="A32" s="450" t="s">
        <v>18196</v>
      </c>
      <c r="B32" s="13" t="str">
        <f>VLOOKUP(A32,MEMÓRIA!A30:Q2033,2,FALSE)</f>
        <v>SINAPI 07/2023</v>
      </c>
      <c r="C32" s="13">
        <f>VLOOKUP(A32,MEMÓRIA!A30:Q2033,3,FALSE)</f>
        <v>97647</v>
      </c>
      <c r="D32" s="15" t="str">
        <f>VLOOKUP(A32,MEMÓRIA!A30:Q2033,4,FALSE)</f>
        <v>REMOÇÃO DE TELHAS, DE FIBROCIMENTO, METÁLICA E CERÂMICA, DE FORMA MANUAL, SEM REAPROVEITAMENTO. AF_12/2017</v>
      </c>
      <c r="E32" s="13" t="str">
        <f>VLOOKUP(A32,MEMÓRIA!A30:Q2033,5,FALSE)</f>
        <v>M2</v>
      </c>
      <c r="F32" s="28">
        <f>VLOOKUP(A32,MEMÓRIA!A30:Q2033,15,FALSE)</f>
        <v>424.41</v>
      </c>
      <c r="G32" s="322">
        <f>VLOOKUP(A32,MEMÓRIA!A30:Q2033,16,FALSE)</f>
        <v>2.99</v>
      </c>
      <c r="H32" s="30">
        <f t="shared" si="0"/>
        <v>3.84</v>
      </c>
      <c r="I32" s="17">
        <f t="shared" si="4"/>
        <v>1629.73</v>
      </c>
      <c r="J32" s="322">
        <f>VLOOKUP(A32,MEMÓRIA!A30:Q2033,17,FALSE)</f>
        <v>3.33</v>
      </c>
      <c r="K32" s="17">
        <f t="shared" si="2"/>
        <v>4.07</v>
      </c>
      <c r="L32" s="504">
        <f t="shared" si="5"/>
        <v>1727.34</v>
      </c>
    </row>
    <row r="33" spans="1:12" ht="22.5">
      <c r="A33" s="450" t="s">
        <v>18197</v>
      </c>
      <c r="B33" s="13" t="str">
        <f>VLOOKUP(A33,MEMÓRIA!A31:Q2034,2,FALSE)</f>
        <v>SINAPI 07/2023</v>
      </c>
      <c r="C33" s="13">
        <f>VLOOKUP(A33,MEMÓRIA!A31:Q2034,3,FALSE)</f>
        <v>97650</v>
      </c>
      <c r="D33" s="15" t="str">
        <f>VLOOKUP(A33,MEMÓRIA!A31:Q2034,4,FALSE)</f>
        <v>REMOÇÃO DE TRAMA DE MADEIRA PARA COBERTURA, DE FORMA MANUAL, SEM REAPROVEITAMENTO. AF_12/2017</v>
      </c>
      <c r="E33" s="13" t="str">
        <f>VLOOKUP(A33,MEMÓRIA!A31:Q2034,5,FALSE)</f>
        <v>M2</v>
      </c>
      <c r="F33" s="28">
        <f>VLOOKUP(A33,MEMÓRIA!A31:Q2034,15,FALSE)</f>
        <v>395.18</v>
      </c>
      <c r="G33" s="322">
        <f>VLOOKUP(A33,MEMÓRIA!A31:Q2034,16,FALSE)</f>
        <v>6.44</v>
      </c>
      <c r="H33" s="30">
        <f t="shared" si="0"/>
        <v>8.27</v>
      </c>
      <c r="I33" s="17">
        <f t="shared" si="4"/>
        <v>3268.13</v>
      </c>
      <c r="J33" s="322">
        <f>VLOOKUP(A33,MEMÓRIA!A31:Q2034,17,FALSE)</f>
        <v>7.17</v>
      </c>
      <c r="K33" s="17">
        <f t="shared" si="2"/>
        <v>8.77</v>
      </c>
      <c r="L33" s="504">
        <f t="shared" si="5"/>
        <v>3465.72</v>
      </c>
    </row>
    <row r="34" spans="1:12" ht="22.5">
      <c r="A34" s="450" t="s">
        <v>18198</v>
      </c>
      <c r="B34" s="13" t="str">
        <f>VLOOKUP(A34,MEMÓRIA!A32:Q2035,2,FALSE)</f>
        <v>SINAPI 07/2023</v>
      </c>
      <c r="C34" s="13">
        <f>VLOOKUP(A34,MEMÓRIA!A32:Q2035,3,FALSE)</f>
        <v>97665</v>
      </c>
      <c r="D34" s="15" t="str">
        <f>VLOOKUP(A34,MEMÓRIA!A32:Q2035,4,FALSE)</f>
        <v>REMOÇÃO DE LUMINÁRIAS, DE FORMA MANUAL, SEM REAPROVEITAMENTO. AF_12/2017</v>
      </c>
      <c r="E34" s="13" t="str">
        <f>VLOOKUP(A34,MEMÓRIA!A32:Q2035,5,FALSE)</f>
        <v>UN</v>
      </c>
      <c r="F34" s="28">
        <f>VLOOKUP(A34,MEMÓRIA!A32:Q2035,15,FALSE)</f>
        <v>40</v>
      </c>
      <c r="G34" s="322">
        <f>VLOOKUP(A34,MEMÓRIA!A32:Q2035,16,FALSE)</f>
        <v>1.1100000000000001</v>
      </c>
      <c r="H34" s="30">
        <f t="shared" si="0"/>
        <v>1.42</v>
      </c>
      <c r="I34" s="17">
        <f t="shared" si="4"/>
        <v>56.8</v>
      </c>
      <c r="J34" s="322">
        <f>VLOOKUP(A34,MEMÓRIA!A32:Q2035,17,FALSE)</f>
        <v>1.25</v>
      </c>
      <c r="K34" s="17">
        <f t="shared" si="2"/>
        <v>1.52</v>
      </c>
      <c r="L34" s="504">
        <f t="shared" si="5"/>
        <v>60.8</v>
      </c>
    </row>
    <row r="35" spans="1:12" ht="22.5">
      <c r="A35" s="450" t="s">
        <v>18199</v>
      </c>
      <c r="B35" s="13" t="str">
        <f>VLOOKUP(A35,MEMÓRIA!A33:Q2041,2,FALSE)</f>
        <v>SINAPI 07/2023</v>
      </c>
      <c r="C35" s="13">
        <f>VLOOKUP(A35,MEMÓRIA!A33:Q2041,3,FALSE)</f>
        <v>97660</v>
      </c>
      <c r="D35" s="15" t="str">
        <f>VLOOKUP(A35,MEMÓRIA!A33:Q2041,4,FALSE)</f>
        <v>REMOÇÃO DE INTERRUPTORES/TOMADAS ELÉTRICAS, DE FORMA MANUAL, SEM REAPROVEITAMENTO. AF_12/2017</v>
      </c>
      <c r="E35" s="13" t="str">
        <f>VLOOKUP(A35,MEMÓRIA!A33:Q2041,5,FALSE)</f>
        <v>UN</v>
      </c>
      <c r="F35" s="28">
        <f>VLOOKUP(A35,MEMÓRIA!A33:Q2041,15,FALSE)</f>
        <v>57</v>
      </c>
      <c r="G35" s="322">
        <f>VLOOKUP(A35,MEMÓRIA!A33:Q2041,16,FALSE)</f>
        <v>0.56999999999999995</v>
      </c>
      <c r="H35" s="30">
        <f t="shared" si="0"/>
        <v>0.73</v>
      </c>
      <c r="I35" s="17">
        <f t="shared" si="4"/>
        <v>41.61</v>
      </c>
      <c r="J35" s="322">
        <f>VLOOKUP(A35,MEMÓRIA!A33:Q2041,17,FALSE)</f>
        <v>0.64</v>
      </c>
      <c r="K35" s="17">
        <f t="shared" si="2"/>
        <v>0.78</v>
      </c>
      <c r="L35" s="504">
        <f t="shared" si="5"/>
        <v>44.46</v>
      </c>
    </row>
    <row r="36" spans="1:12" ht="22.5">
      <c r="A36" s="450" t="s">
        <v>18200</v>
      </c>
      <c r="B36" s="13" t="str">
        <f>VLOOKUP(A36,MEMÓRIA!A34:Q2042,2,FALSE)</f>
        <v>SINAPI 07/2023</v>
      </c>
      <c r="C36" s="13">
        <f>VLOOKUP(A36,MEMÓRIA!A34:Q2042,3,FALSE)</f>
        <v>97661</v>
      </c>
      <c r="D36" s="15" t="str">
        <f>VLOOKUP(A36,MEMÓRIA!A34:Q2042,4,FALSE)</f>
        <v>REMOÇÃO DE CABOS ELÉTRICOS, DE FORMA MANUAL, SEM REAPROVEITAMENTO. AF_12/2017</v>
      </c>
      <c r="E36" s="13" t="str">
        <f>VLOOKUP(A36,MEMÓRIA!A34:Q2042,5,FALSE)</f>
        <v>M</v>
      </c>
      <c r="F36" s="28">
        <f>VLOOKUP(A36,MEMÓRIA!A34:Q2042,15,FALSE)</f>
        <v>347.5</v>
      </c>
      <c r="G36" s="322">
        <f>VLOOKUP(A36,MEMÓRIA!A34:Q2042,16,FALSE)</f>
        <v>0.59</v>
      </c>
      <c r="H36" s="30">
        <f t="shared" si="0"/>
        <v>0.75</v>
      </c>
      <c r="I36" s="17">
        <f t="shared" si="4"/>
        <v>260.62</v>
      </c>
      <c r="J36" s="322">
        <f>VLOOKUP(A36,MEMÓRIA!A34:Q2042,17,FALSE)</f>
        <v>0.65</v>
      </c>
      <c r="K36" s="17">
        <f t="shared" si="2"/>
        <v>0.79</v>
      </c>
      <c r="L36" s="504">
        <f t="shared" si="5"/>
        <v>274.52</v>
      </c>
    </row>
    <row r="37" spans="1:12" ht="22.5">
      <c r="A37" s="450" t="s">
        <v>18201</v>
      </c>
      <c r="B37" s="13" t="str">
        <f>VLOOKUP(A37,MEMÓRIA!A35:Q2043,2,FALSE)</f>
        <v>SINAPI 07/2023</v>
      </c>
      <c r="C37" s="13">
        <f>VLOOKUP(A37,MEMÓRIA!A35:Q2043,3,FALSE)</f>
        <v>97663</v>
      </c>
      <c r="D37" s="15" t="str">
        <f>VLOOKUP(A37,MEMÓRIA!A35:Q2043,4,FALSE)</f>
        <v>REMOÇÃO DE LOUÇAS, DE FORMA MANUAL, SEM REAPROVEITAMENTO. AF_12/2017</v>
      </c>
      <c r="E37" s="13" t="str">
        <f>VLOOKUP(A37,MEMÓRIA!A35:Q2043,5,FALSE)</f>
        <v>UN</v>
      </c>
      <c r="F37" s="28">
        <f>VLOOKUP(A37,MEMÓRIA!A35:Q2043,15,FALSE)</f>
        <v>8</v>
      </c>
      <c r="G37" s="322">
        <f>VLOOKUP(A37,MEMÓRIA!A35:Q2043,16,FALSE)</f>
        <v>10.62</v>
      </c>
      <c r="H37" s="30">
        <f t="shared" si="0"/>
        <v>13.64</v>
      </c>
      <c r="I37" s="17">
        <f t="shared" si="4"/>
        <v>109.12</v>
      </c>
      <c r="J37" s="322">
        <f>VLOOKUP(A37,MEMÓRIA!A35:Q2043,17,FALSE)</f>
        <v>11.85</v>
      </c>
      <c r="K37" s="17">
        <f t="shared" si="2"/>
        <v>14.49</v>
      </c>
      <c r="L37" s="504">
        <f t="shared" si="5"/>
        <v>115.92</v>
      </c>
    </row>
    <row r="38" spans="1:12" ht="22.5">
      <c r="A38" s="450" t="s">
        <v>18202</v>
      </c>
      <c r="B38" s="13" t="str">
        <f>VLOOKUP(A38,MEMÓRIA!A36:Q2044,2,FALSE)</f>
        <v>SINAPI 07/2023</v>
      </c>
      <c r="C38" s="13">
        <f>VLOOKUP(A38,MEMÓRIA!A36:Q2044,3,FALSE)</f>
        <v>97666</v>
      </c>
      <c r="D38" s="15" t="str">
        <f>VLOOKUP(A38,MEMÓRIA!A36:Q2044,4,FALSE)</f>
        <v>REMOÇÃO DE METAIS SANITÁRIOS, DE FORMA MANUAL, SEM REAPROVEITAMENTO. AF_12/2017</v>
      </c>
      <c r="E38" s="13" t="str">
        <f>VLOOKUP(A38,MEMÓRIA!A36:Q2044,5,FALSE)</f>
        <v>UN</v>
      </c>
      <c r="F38" s="28">
        <f>VLOOKUP(A38,MEMÓRIA!A36:Q2044,15,FALSE)</f>
        <v>4</v>
      </c>
      <c r="G38" s="322">
        <f>VLOOKUP(A38,MEMÓRIA!A36:Q2044,16,FALSE)</f>
        <v>7.74</v>
      </c>
      <c r="H38" s="30">
        <f t="shared" si="0"/>
        <v>9.94</v>
      </c>
      <c r="I38" s="17">
        <f t="shared" si="4"/>
        <v>39.76</v>
      </c>
      <c r="J38" s="322">
        <f>VLOOKUP(A38,MEMÓRIA!A36:Q2044,17,FALSE)</f>
        <v>8.6300000000000008</v>
      </c>
      <c r="K38" s="17">
        <f t="shared" si="2"/>
        <v>10.55</v>
      </c>
      <c r="L38" s="504">
        <f t="shared" si="5"/>
        <v>42.2</v>
      </c>
    </row>
    <row r="39" spans="1:12" ht="22.5">
      <c r="A39" s="450" t="s">
        <v>18203</v>
      </c>
      <c r="B39" s="13" t="str">
        <f>VLOOKUP(A39,MEMÓRIA!A37:Q2045,2,FALSE)</f>
        <v>SINAPI 07/2023</v>
      </c>
      <c r="C39" s="13">
        <f>VLOOKUP(A39,MEMÓRIA!A37:Q2045,3,FALSE)</f>
        <v>97664</v>
      </c>
      <c r="D39" s="15" t="str">
        <f>VLOOKUP(A39,MEMÓRIA!A37:Q2045,4,FALSE)</f>
        <v>REMOÇÃO DE ACESSÓRIOS, DE FORMA MANUAL, SEM REAPROVEITAMENTO. AF_12/2017</v>
      </c>
      <c r="E39" s="13" t="str">
        <f>VLOOKUP(A39,MEMÓRIA!A37:Q2045,5,FALSE)</f>
        <v>UN</v>
      </c>
      <c r="F39" s="28">
        <f>VLOOKUP(A39,MEMÓRIA!A37:Q2045,15,FALSE)</f>
        <v>9</v>
      </c>
      <c r="G39" s="322">
        <f>VLOOKUP(A39,MEMÓRIA!A37:Q2045,16,FALSE)</f>
        <v>1.32</v>
      </c>
      <c r="H39" s="30">
        <f t="shared" si="0"/>
        <v>1.69</v>
      </c>
      <c r="I39" s="17">
        <f t="shared" si="4"/>
        <v>15.21</v>
      </c>
      <c r="J39" s="322">
        <f>VLOOKUP(A39,MEMÓRIA!A37:Q2045,17,FALSE)</f>
        <v>1.47</v>
      </c>
      <c r="K39" s="17">
        <f t="shared" si="2"/>
        <v>1.79</v>
      </c>
      <c r="L39" s="504">
        <f t="shared" si="5"/>
        <v>16.11</v>
      </c>
    </row>
    <row r="40" spans="1:12">
      <c r="A40" s="450" t="s">
        <v>18204</v>
      </c>
      <c r="B40" s="13" t="str">
        <f>VLOOKUP(A40,MEMÓRIA!A38:Q2046,2,FALSE)</f>
        <v>ORSE 07/2023</v>
      </c>
      <c r="C40" s="13" t="str">
        <f>VLOOKUP(A40,MEMÓRIA!A38:Q2046,3,FALSE)</f>
        <v>07725</v>
      </c>
      <c r="D40" s="15" t="str">
        <f>VLOOKUP(A40,MEMÓRIA!A38:Q2046,4,FALSE)</f>
        <v>REMOÇÃO DE PINTURA LÁTEX (RASPAGEM E/OU LIXAMENTO E/OU ESCOVAÇÃO)</v>
      </c>
      <c r="E40" s="13" t="str">
        <f>VLOOKUP(A40,MEMÓRIA!A38:Q2046,5,FALSE)</f>
        <v>M2</v>
      </c>
      <c r="F40" s="28">
        <f>VLOOKUP(A40,MEMÓRIA!A38:Q2046,15,FALSE)</f>
        <v>725.61</v>
      </c>
      <c r="G40" s="322">
        <f>VLOOKUP(A40,MEMÓRIA!A38:Q2046,16,FALSE)</f>
        <v>6.6</v>
      </c>
      <c r="H40" s="30">
        <f t="shared" si="0"/>
        <v>8.4700000000000006</v>
      </c>
      <c r="I40" s="17">
        <f t="shared" si="4"/>
        <v>6145.91</v>
      </c>
      <c r="J40" s="322">
        <f>VLOOKUP(A40,MEMÓRIA!A38:Q2046,17,FALSE)</f>
        <v>6.6</v>
      </c>
      <c r="K40" s="17">
        <f t="shared" si="2"/>
        <v>8.07</v>
      </c>
      <c r="L40" s="504">
        <f t="shared" si="5"/>
        <v>5855.67</v>
      </c>
    </row>
    <row r="41" spans="1:12">
      <c r="A41" s="445" t="s">
        <v>18205</v>
      </c>
      <c r="B41" s="357"/>
      <c r="C41" s="129"/>
      <c r="D41" s="129" t="str">
        <f>VLOOKUP(A41,MEMÓRIA!A40:Q2048,4,FALSE)</f>
        <v>LIMPEZA</v>
      </c>
      <c r="E41" s="355"/>
      <c r="F41" s="355"/>
      <c r="G41" s="129"/>
      <c r="H41" s="161"/>
      <c r="I41" s="356">
        <f>SUM(I42:I43)</f>
        <v>2324.5300000000002</v>
      </c>
      <c r="J41" s="129"/>
      <c r="K41" s="357"/>
      <c r="L41" s="503">
        <f>SUM(L42:L43)</f>
        <v>2280.52</v>
      </c>
    </row>
    <row r="42" spans="1:12" ht="22.5">
      <c r="A42" s="442" t="s">
        <v>18206</v>
      </c>
      <c r="B42" s="13" t="str">
        <f>VLOOKUP(A42,MEMÓRIA!A40:Q2048,2,FALSE)</f>
        <v>SINAPI 07/2023</v>
      </c>
      <c r="C42" s="13">
        <f>VLOOKUP(A42,MEMÓRIA!A40:Q2048,3,FALSE)</f>
        <v>99806</v>
      </c>
      <c r="D42" s="15" t="str">
        <f>VLOOKUP(A42,MEMÓRIA!A40:Q2048,4,FALSE)</f>
        <v>LIMPEZA DE REVESTIMENTO CERÂMICO EM PAREDE COM PANO ÚMIDO AF_04/2019</v>
      </c>
      <c r="E42" s="13" t="str">
        <f>VLOOKUP(A42,MEMÓRIA!A40:Q2048,5,FALSE)</f>
        <v>M2</v>
      </c>
      <c r="F42" s="28">
        <f>VLOOKUP(A42,MEMÓRIA!A40:Q2048,15,FALSE)</f>
        <v>633.23</v>
      </c>
      <c r="G42" s="322">
        <f>VLOOKUP(A42,MEMÓRIA!A40:Q2048,16,FALSE)</f>
        <v>0.76</v>
      </c>
      <c r="H42" s="30">
        <f>IFERROR(TRUNC(SUM(G42*$I$9)+G42,2),"")</f>
        <v>0.97</v>
      </c>
      <c r="I42" s="17">
        <f>IFERROR(TRUNC(H42*F42,2),"")</f>
        <v>614.23</v>
      </c>
      <c r="J42" s="322">
        <f>VLOOKUP(A42,MEMÓRIA!A40:Q2048,17,FALSE)</f>
        <v>0.85</v>
      </c>
      <c r="K42" s="17">
        <f>IFERROR(TRUNC(SUM(J42*$L$9)+J42,2),"")</f>
        <v>1.03</v>
      </c>
      <c r="L42" s="504">
        <f t="shared" ref="L42:L43" si="6">IFERROR(TRUNC(K42*F42,2),"")</f>
        <v>652.22</v>
      </c>
    </row>
    <row r="43" spans="1:12">
      <c r="A43" s="442" t="s">
        <v>18207</v>
      </c>
      <c r="B43" s="13" t="str">
        <f>VLOOKUP(A43,MEMÓRIA!A41:Q2049,2,FALSE)</f>
        <v>ORSE 07/2023</v>
      </c>
      <c r="C43" s="13" t="str">
        <f>VLOOKUP(A43,MEMÓRIA!A41:Q2049,3,FALSE)</f>
        <v>02450</v>
      </c>
      <c r="D43" s="15" t="str">
        <f>VLOOKUP(A43,MEMÓRIA!A41:Q2049,4,FALSE)</f>
        <v>LIMPEZA GERAL</v>
      </c>
      <c r="E43" s="13" t="str">
        <f>VLOOKUP(A43,MEMÓRIA!A41:Q2049,5,FALSE)</f>
        <v>M2</v>
      </c>
      <c r="F43" s="28">
        <f>VLOOKUP(A43,MEMÓRIA!A41:Q2049,15,FALSE)</f>
        <v>585.72</v>
      </c>
      <c r="G43" s="322">
        <f>VLOOKUP(A43,MEMÓRIA!A41:Q2049,16,FALSE)</f>
        <v>2.2799999999999998</v>
      </c>
      <c r="H43" s="30">
        <f t="shared" si="0"/>
        <v>2.92</v>
      </c>
      <c r="I43" s="17">
        <f t="shared" ref="I43" si="7">IFERROR(TRUNC(H43*F43,2),"")</f>
        <v>1710.3</v>
      </c>
      <c r="J43" s="322">
        <f>VLOOKUP(A43,MEMÓRIA!A41:Q2049,17,FALSE)</f>
        <v>2.2799999999999998</v>
      </c>
      <c r="K43" s="17">
        <f t="shared" si="2"/>
        <v>2.78</v>
      </c>
      <c r="L43" s="504">
        <f t="shared" si="6"/>
        <v>1628.3</v>
      </c>
    </row>
    <row r="44" spans="1:12">
      <c r="A44" s="454" t="s">
        <v>34</v>
      </c>
      <c r="B44" s="34"/>
      <c r="C44" s="34"/>
      <c r="D44" s="36" t="str">
        <f>VLOOKUP(A44,MEMÓRIA!A44:Q2052,4,FALSE)</f>
        <v>ADMINISTRAÇÃO LOCAL</v>
      </c>
      <c r="E44" s="34"/>
      <c r="F44" s="353"/>
      <c r="G44" s="34"/>
      <c r="H44" s="358"/>
      <c r="I44" s="354">
        <f>SUM(I45:I46)</f>
        <v>27556.48</v>
      </c>
      <c r="J44" s="34"/>
      <c r="K44" s="358"/>
      <c r="L44" s="505">
        <f>SUM(L45:L46)</f>
        <v>30206.080000000002</v>
      </c>
    </row>
    <row r="45" spans="1:12">
      <c r="A45" s="442" t="s">
        <v>36</v>
      </c>
      <c r="B45" s="13" t="str">
        <f>VLOOKUP(A45,MEMÓRIA!A43:Q2051,2,FALSE)</f>
        <v>SINAPI 07/2023</v>
      </c>
      <c r="C45" s="13">
        <f>VLOOKUP(A45,MEMÓRIA!A43:Q2051,3,FALSE)</f>
        <v>90777</v>
      </c>
      <c r="D45" s="15" t="str">
        <f>VLOOKUP(A45,MEMÓRIA!A43:Q2051,4,FALSE)</f>
        <v>ENGENHEIRO CIVIL DE OBRA JUNIOR COM ENCARGOS COMPLEMENTARES</v>
      </c>
      <c r="E45" s="13" t="str">
        <f>VLOOKUP(A45,MEMÓRIA!A43:Q2051,5,FALSE)</f>
        <v>H</v>
      </c>
      <c r="F45" s="28">
        <f>VLOOKUP(A45,MEMÓRIA!A43:Q2051,15,FALSE)</f>
        <v>64</v>
      </c>
      <c r="G45" s="322">
        <f>VLOOKUP(A45,MEMÓRIA!A43:Q2051,16,FALSE)</f>
        <v>98.13</v>
      </c>
      <c r="H45" s="30">
        <f t="shared" si="0"/>
        <v>126.07</v>
      </c>
      <c r="I45" s="17">
        <f t="shared" ref="I45:I46" si="8">IFERROR(TRUNC(H45*F45,2),"")</f>
        <v>8068.48</v>
      </c>
      <c r="J45" s="322">
        <f>VLOOKUP(A45,MEMÓRIA!A43:Q2051,17,FALSE)</f>
        <v>113.54</v>
      </c>
      <c r="K45" s="17">
        <f t="shared" si="2"/>
        <v>138.91</v>
      </c>
      <c r="L45" s="504">
        <f t="shared" ref="L45:L46" si="9">IFERROR(TRUNC(K45*F45,2),"")</f>
        <v>8890.24</v>
      </c>
    </row>
    <row r="46" spans="1:12">
      <c r="A46" s="442" t="s">
        <v>18190</v>
      </c>
      <c r="B46" s="13" t="str">
        <f>VLOOKUP(A46,MEMÓRIA!A44:Q2052,2,FALSE)</f>
        <v>SINAPI 07/2023</v>
      </c>
      <c r="C46" s="13">
        <f>VLOOKUP(A46,MEMÓRIA!A44:Q2052,3,FALSE)</f>
        <v>90776</v>
      </c>
      <c r="D46" s="15" t="str">
        <f>VLOOKUP(A46,MEMÓRIA!A44:Q2052,4,FALSE)</f>
        <v>ENCARREGADO GERAL COM ENCARGOS COMPLEMENTARES</v>
      </c>
      <c r="E46" s="13" t="str">
        <f>VLOOKUP(A46,MEMÓRIA!A44:Q2052,5,FALSE)</f>
        <v>H</v>
      </c>
      <c r="F46" s="28">
        <f>VLOOKUP(A46,MEMÓRIA!A44:Q2052,15,FALSE)</f>
        <v>448</v>
      </c>
      <c r="G46" s="322">
        <f>VLOOKUP(A46,MEMÓRIA!A44:Q2052,16,FALSE)</f>
        <v>33.86</v>
      </c>
      <c r="H46" s="30">
        <f t="shared" si="0"/>
        <v>43.5</v>
      </c>
      <c r="I46" s="17">
        <f t="shared" si="8"/>
        <v>19488</v>
      </c>
      <c r="J46" s="322">
        <f>VLOOKUP(A46,MEMÓRIA!A44:Q2052,17,FALSE)</f>
        <v>38.89</v>
      </c>
      <c r="K46" s="17">
        <f t="shared" si="2"/>
        <v>47.58</v>
      </c>
      <c r="L46" s="504">
        <f t="shared" si="9"/>
        <v>21315.84</v>
      </c>
    </row>
    <row r="47" spans="1:12">
      <c r="A47" s="454" t="s">
        <v>37</v>
      </c>
      <c r="B47" s="34"/>
      <c r="C47" s="34"/>
      <c r="D47" s="36" t="str">
        <f>VLOOKUP(A47,MEMÓRIA!A47:Q2055,4,FALSE)</f>
        <v>CARGA E TRANSPORTE MANUAL</v>
      </c>
      <c r="E47" s="34"/>
      <c r="F47" s="353"/>
      <c r="G47" s="34"/>
      <c r="H47" s="358"/>
      <c r="I47" s="354">
        <f>SUM(I48:I48)</f>
        <v>22072.9</v>
      </c>
      <c r="J47" s="34"/>
      <c r="K47" s="358"/>
      <c r="L47" s="505">
        <f>SUM(L48:L48)</f>
        <v>23164.39</v>
      </c>
    </row>
    <row r="48" spans="1:12">
      <c r="A48" s="442" t="s">
        <v>38</v>
      </c>
      <c r="B48" s="13" t="str">
        <f>VLOOKUP(A48,MEMÓRIA!A46:Q2054,2,FALSE)</f>
        <v>SEINFRA</v>
      </c>
      <c r="C48" s="13" t="str">
        <f>VLOOKUP(A48,MEMÓRIA!A46:Q2054,3,FALSE)</f>
        <v>C2536</v>
      </c>
      <c r="D48" s="15" t="str">
        <f>VLOOKUP(A48,MEMÓRIA!A46:Q2054,4,FALSE)</f>
        <v>TRANSPORTE HORIZONTAL ATÉ 30M DE MATERIAIS À GRANEL</v>
      </c>
      <c r="E48" s="13" t="str">
        <f>VLOOKUP(A48,MEMÓRIA!A46:Q2054,5,FALSE)</f>
        <v>M3</v>
      </c>
      <c r="F48" s="28">
        <f>VLOOKUP(A48,MEMÓRIA!A46:Q2054,15,FALSE)</f>
        <v>441.9</v>
      </c>
      <c r="G48" s="322">
        <f>VLOOKUP(A48,MEMÓRIA!A46:Q2054,16,FALSE)</f>
        <v>38.880000000000003</v>
      </c>
      <c r="H48" s="30">
        <f t="shared" si="0"/>
        <v>49.95</v>
      </c>
      <c r="I48" s="17">
        <f t="shared" ref="I48" si="10">IFERROR(TRUNC(H48*F48,2),"")</f>
        <v>22072.9</v>
      </c>
      <c r="J48" s="322">
        <f>VLOOKUP(A48,MEMÓRIA!A46:Q2054,17,FALSE)</f>
        <v>42.85</v>
      </c>
      <c r="K48" s="17">
        <f t="shared" si="2"/>
        <v>52.42</v>
      </c>
      <c r="L48" s="504">
        <f t="shared" ref="L48" si="11">IFERROR(TRUNC(K48*F48,2),"")</f>
        <v>23164.39</v>
      </c>
    </row>
    <row r="49" spans="1:12">
      <c r="A49" s="456" t="s">
        <v>18145</v>
      </c>
      <c r="B49" s="34"/>
      <c r="C49" s="34"/>
      <c r="D49" s="34" t="str">
        <f>VLOOKUP(A49,MEMÓRIA!A49:Q2057,4,FALSE)</f>
        <v>FUNDAÇÃO</v>
      </c>
      <c r="E49" s="34"/>
      <c r="F49" s="353"/>
      <c r="G49" s="34"/>
      <c r="H49" s="358"/>
      <c r="I49" s="354">
        <f>+I50+I53</f>
        <v>28573.4</v>
      </c>
      <c r="J49" s="34"/>
      <c r="K49" s="358"/>
      <c r="L49" s="505">
        <f>+L50+L53</f>
        <v>28141.72</v>
      </c>
    </row>
    <row r="50" spans="1:12">
      <c r="A50" s="438" t="s">
        <v>18147</v>
      </c>
      <c r="B50" s="357"/>
      <c r="C50" s="129"/>
      <c r="D50" s="129" t="str">
        <f>VLOOKUP(A50,MEMÓRIA!A49:Q2057,4,FALSE)</f>
        <v>MOVIMENTAÇÃO DE TERRA</v>
      </c>
      <c r="E50" s="355"/>
      <c r="F50" s="355"/>
      <c r="G50" s="129"/>
      <c r="H50" s="161"/>
      <c r="I50" s="356">
        <f>SUM(I51:I52)</f>
        <v>1992.83</v>
      </c>
      <c r="J50" s="167"/>
      <c r="K50" s="357"/>
      <c r="L50" s="503">
        <f>SUM(L51:L52)</f>
        <v>2108.9</v>
      </c>
    </row>
    <row r="51" spans="1:12" ht="22.5">
      <c r="A51" s="457" t="s">
        <v>18209</v>
      </c>
      <c r="B51" s="13" t="str">
        <f>VLOOKUP(A51,MEMÓRIA!A49:Q2057,2,FALSE)</f>
        <v>SINAPI 07/2023</v>
      </c>
      <c r="C51" s="13">
        <f>VLOOKUP(A51,MEMÓRIA!A49:Q2057,3,FALSE)</f>
        <v>93358</v>
      </c>
      <c r="D51" s="15" t="str">
        <f>VLOOKUP(A51,MEMÓRIA!A49:Q2057,4,FALSE)</f>
        <v>ESCAVAÇÃO MANUAL DE VALA COM PROFUNDIDADE MENOR OU IGUAL A 1,30 M. AF_02/2021</v>
      </c>
      <c r="E51" s="13" t="str">
        <f>VLOOKUP(A51,MEMÓRIA!A49:Q2057,5,FALSE)</f>
        <v>M3</v>
      </c>
      <c r="F51" s="28">
        <f>VLOOKUP(A51,MEMÓRIA!A49:Q2057,15,FALSE)</f>
        <v>17.5</v>
      </c>
      <c r="G51" s="322">
        <f>VLOOKUP(A51,MEMÓRIA!A49:Q2057,16,FALSE)</f>
        <v>75.75</v>
      </c>
      <c r="H51" s="30">
        <f t="shared" ref="H51:H52" si="12">IFERROR(TRUNC(SUM(G51*$I$9)+G51,2),"")</f>
        <v>97.32</v>
      </c>
      <c r="I51" s="17">
        <f t="shared" ref="I51:I52" si="13">IFERROR(TRUNC(H51*F51,2),"")</f>
        <v>1703.1</v>
      </c>
      <c r="J51" s="322">
        <f>VLOOKUP(A51,MEMÓRIA!A49:Q2057,17,FALSE)</f>
        <v>84.18</v>
      </c>
      <c r="K51" s="17">
        <f t="shared" ref="K51:K52" si="14">IFERROR(TRUNC(SUM(J51*$L$9)+J51,2),"")</f>
        <v>102.99</v>
      </c>
      <c r="L51" s="504">
        <f t="shared" ref="L51:L52" si="15">IFERROR(TRUNC(K51*F51,2),"")</f>
        <v>1802.32</v>
      </c>
    </row>
    <row r="52" spans="1:12">
      <c r="A52" s="446" t="s">
        <v>18210</v>
      </c>
      <c r="B52" s="13" t="str">
        <f>VLOOKUP(A52,MEMÓRIA!A50:Q2058,2,FALSE)</f>
        <v>SINAPI 07/2023</v>
      </c>
      <c r="C52" s="13">
        <f>VLOOKUP(A52,MEMÓRIA!A50:Q2058,3,FALSE)</f>
        <v>96995</v>
      </c>
      <c r="D52" s="15" t="str">
        <f>VLOOKUP(A52,MEMÓRIA!A50:Q2058,4,FALSE)</f>
        <v>REATERRO MANUAL APILOADO COM SOQUETE. AF_10/2017</v>
      </c>
      <c r="E52" s="13" t="str">
        <f>VLOOKUP(A52,MEMÓRIA!A50:Q2058,5,FALSE)</f>
        <v>M3</v>
      </c>
      <c r="F52" s="28">
        <f>VLOOKUP(A52,MEMÓRIA!A50:Q2058,15,FALSE)</f>
        <v>4.91</v>
      </c>
      <c r="G52" s="322">
        <f>VLOOKUP(A52,MEMÓRIA!A50:Q2058,16,FALSE)</f>
        <v>45.93</v>
      </c>
      <c r="H52" s="30">
        <f t="shared" si="12"/>
        <v>59.01</v>
      </c>
      <c r="I52" s="17">
        <f t="shared" si="13"/>
        <v>289.73</v>
      </c>
      <c r="J52" s="322">
        <f>VLOOKUP(A52,MEMÓRIA!A50:Q2058,17,FALSE)</f>
        <v>51.04</v>
      </c>
      <c r="K52" s="17">
        <f t="shared" si="14"/>
        <v>62.44</v>
      </c>
      <c r="L52" s="504">
        <f t="shared" si="15"/>
        <v>306.58</v>
      </c>
    </row>
    <row r="53" spans="1:12">
      <c r="A53" s="438" t="s">
        <v>18148</v>
      </c>
      <c r="B53" s="357"/>
      <c r="C53" s="129"/>
      <c r="D53" s="129" t="str">
        <f>VLOOKUP(A53,MEMÓRIA!A52:Q2060,4,FALSE)</f>
        <v>INFRAESTRUTURA</v>
      </c>
      <c r="E53" s="355"/>
      <c r="F53" s="355"/>
      <c r="G53" s="129"/>
      <c r="H53" s="161"/>
      <c r="I53" s="356">
        <f>SUM(I54:I56)</f>
        <v>26580.57</v>
      </c>
      <c r="J53" s="167"/>
      <c r="K53" s="357"/>
      <c r="L53" s="503">
        <f>SUM(L54:L56)</f>
        <v>26032.82</v>
      </c>
    </row>
    <row r="54" spans="1:12" ht="22.5">
      <c r="A54" s="457" t="s">
        <v>18213</v>
      </c>
      <c r="B54" s="13" t="str">
        <f>VLOOKUP(A54,MEMÓRIA!A52:Q2060,2,FALSE)</f>
        <v>SINAPI 07/2023</v>
      </c>
      <c r="C54" s="13">
        <f>VLOOKUP(A54,MEMÓRIA!A52:Q2060,3,FALSE)</f>
        <v>96619</v>
      </c>
      <c r="D54" s="15" t="str">
        <f>VLOOKUP(A54,MEMÓRIA!A52:Q2060,4,FALSE)</f>
        <v>LASTRO DE CONCRETO MAGRO, APLICADO EM BLOCOS DE COROAMENTO OU SAPATAS, ESPESSURA DE 5 CM. AF_08/2017</v>
      </c>
      <c r="E54" s="13" t="str">
        <f>VLOOKUP(A54,MEMÓRIA!A52:Q2060,5,FALSE)</f>
        <v>M2</v>
      </c>
      <c r="F54" s="28">
        <f>VLOOKUP(A54,MEMÓRIA!A52:Q2060,15,FALSE)</f>
        <v>26.6</v>
      </c>
      <c r="G54" s="322">
        <f>VLOOKUP(A54,MEMÓRIA!A52:Q2060,16,FALSE)</f>
        <v>31.2</v>
      </c>
      <c r="H54" s="30">
        <f>IFERROR(TRUNC(SUM(G54*$I$9)+G54,2),"")</f>
        <v>40.08</v>
      </c>
      <c r="I54" s="17">
        <f t="shared" ref="I54:I56" si="16">IFERROR(TRUNC(H54*F54,2),"")</f>
        <v>1066.1199999999999</v>
      </c>
      <c r="J54" s="322">
        <f>VLOOKUP(A54,MEMÓRIA!A52:Q2060,17,FALSE)</f>
        <v>32.76</v>
      </c>
      <c r="K54" s="17">
        <f>IFERROR(TRUNC(SUM(J54*$L$9)+J54,2),"")</f>
        <v>40.08</v>
      </c>
      <c r="L54" s="504">
        <f t="shared" ref="L54:L56" si="17">IFERROR(TRUNC(K54*F54,2),"")</f>
        <v>1066.1199999999999</v>
      </c>
    </row>
    <row r="55" spans="1:12" ht="22.5">
      <c r="A55" s="457" t="s">
        <v>18214</v>
      </c>
      <c r="B55" s="13" t="str">
        <f>VLOOKUP(A55,MEMÓRIA!A53:Q2061,2,FALSE)</f>
        <v>SINAPI 07/2023</v>
      </c>
      <c r="C55" s="13">
        <f>VLOOKUP(A55,MEMÓRIA!A53:Q2061,3,FALSE)</f>
        <v>104488</v>
      </c>
      <c r="D55" s="15" t="str">
        <f>VLOOKUP(A55,MEMÓRIA!A53:Q2061,4,FALSE)</f>
        <v>COMPOSIÇÃO PARAMÉTRICA PARA EXECUÇÃO DE ESTRUTURAS DE CONCRETO ARMADO, PARA EDIFICAÇÃO INSTITUCIONAL TÉRREA, FCK = 25 MPA. AF_11/2022</v>
      </c>
      <c r="E55" s="13" t="str">
        <f>VLOOKUP(A55,MEMÓRIA!A53:Q2061,5,FALSE)</f>
        <v>M3</v>
      </c>
      <c r="F55" s="28">
        <f>VLOOKUP(A55,MEMÓRIA!A53:Q2061,15,FALSE)</f>
        <v>6.76</v>
      </c>
      <c r="G55" s="322">
        <f>VLOOKUP(A55,MEMÓRIA!A53:Q2061,16,FALSE)</f>
        <v>2599.14</v>
      </c>
      <c r="H55" s="30">
        <f t="shared" ref="H55:H56" si="18">IFERROR(TRUNC(SUM(G55*$I$9)+G55,2),"")</f>
        <v>3339.37</v>
      </c>
      <c r="I55" s="17">
        <f t="shared" si="16"/>
        <v>22574.14</v>
      </c>
      <c r="J55" s="322">
        <f>VLOOKUP(A55,MEMÓRIA!A53:Q2061,17,FALSE)</f>
        <v>2658.99</v>
      </c>
      <c r="K55" s="17">
        <f t="shared" ref="K55:K56" si="19">IFERROR(TRUNC(SUM(J55*$L$9)+J55,2),"")</f>
        <v>3253.27</v>
      </c>
      <c r="L55" s="504">
        <f t="shared" si="17"/>
        <v>21992.1</v>
      </c>
    </row>
    <row r="56" spans="1:12" ht="22.5">
      <c r="A56" s="446" t="s">
        <v>18215</v>
      </c>
      <c r="B56" s="13" t="str">
        <f>VLOOKUP(A56,MEMÓRIA!A54:Q2062,2,FALSE)</f>
        <v>SEINFRA</v>
      </c>
      <c r="C56" s="13" t="str">
        <f>VLOOKUP(A56,MEMÓRIA!A54:Q2062,3,FALSE)</f>
        <v>C0074</v>
      </c>
      <c r="D56" s="15" t="str">
        <f>VLOOKUP(A56,MEMÓRIA!A54:Q2062,4,FALSE)</f>
        <v>ALVENARIA DE TIJOLO CERÂMICO FURADO (9X19X19)CM C/ARGAMASSA MISTA DE CAL HIDRATADA ESP=20 CM</v>
      </c>
      <c r="E56" s="13" t="str">
        <f>VLOOKUP(A56,MEMÓRIA!A54:Q2062,5,FALSE)</f>
        <v>M2</v>
      </c>
      <c r="F56" s="28">
        <f>VLOOKUP(A56,MEMÓRIA!A54:Q2062,15,FALSE)</f>
        <v>21.84</v>
      </c>
      <c r="G56" s="322">
        <f>VLOOKUP(A56,MEMÓRIA!A54:Q2062,16,FALSE)</f>
        <v>104.79</v>
      </c>
      <c r="H56" s="30">
        <f t="shared" si="18"/>
        <v>134.63</v>
      </c>
      <c r="I56" s="17">
        <f t="shared" si="16"/>
        <v>2940.31</v>
      </c>
      <c r="J56" s="322">
        <f>VLOOKUP(A56,MEMÓRIA!A54:Q2062,17,FALSE)</f>
        <v>111.32</v>
      </c>
      <c r="K56" s="17">
        <f t="shared" si="19"/>
        <v>136.19999999999999</v>
      </c>
      <c r="L56" s="504">
        <f t="shared" si="17"/>
        <v>2974.6</v>
      </c>
    </row>
    <row r="57" spans="1:12">
      <c r="A57" s="454" t="s">
        <v>18216</v>
      </c>
      <c r="B57" s="34"/>
      <c r="C57" s="34"/>
      <c r="D57" s="34" t="str">
        <f>VLOOKUP(A57,MEMÓRIA!A57:Q2065,4,FALSE)</f>
        <v>ELEVAÇÃO</v>
      </c>
      <c r="E57" s="34"/>
      <c r="F57" s="34"/>
      <c r="G57" s="34"/>
      <c r="H57" s="358"/>
      <c r="I57" s="354">
        <f>+I58+I69</f>
        <v>73613.33</v>
      </c>
      <c r="J57" s="34"/>
      <c r="K57" s="358"/>
      <c r="L57" s="505">
        <f>+L58+L69</f>
        <v>73727.16</v>
      </c>
    </row>
    <row r="58" spans="1:12">
      <c r="A58" s="445" t="s">
        <v>18217</v>
      </c>
      <c r="B58" s="357"/>
      <c r="C58" s="129"/>
      <c r="D58" s="129" t="str">
        <f>VLOOKUP(A58,MEMÓRIA!A57:Q2065,4,FALSE)</f>
        <v>SUPERESTRUTURA</v>
      </c>
      <c r="E58" s="355"/>
      <c r="F58" s="355"/>
      <c r="G58" s="129"/>
      <c r="H58" s="161"/>
      <c r="I58" s="356">
        <f>SUM(I59:I68)</f>
        <v>47514.45</v>
      </c>
      <c r="J58" s="167"/>
      <c r="K58" s="357"/>
      <c r="L58" s="503">
        <f>SUM(L59:L68)</f>
        <v>47402.97</v>
      </c>
    </row>
    <row r="59" spans="1:12" ht="33.75">
      <c r="A59" s="457" t="s">
        <v>18220</v>
      </c>
      <c r="B59" s="13" t="str">
        <f>VLOOKUP(A59,MEMÓRIA!A57:Q2065,2,FALSE)</f>
        <v>ORSE 07/2023</v>
      </c>
      <c r="C59" s="13" t="str">
        <f>VLOOKUP(A59,MEMÓRIA!A57:Q2065,3,FALSE)</f>
        <v>07393</v>
      </c>
      <c r="D59" s="15" t="str">
        <f>VLOOKUP(A59,MEMÓRIA!A57:Q2065,4,FALSE)</f>
        <v>LAJE PRÉ-FABRICADA TRELIÇADA PARA PISO OU COBERTURA, INTEREIXO 38CM, H=12CM, EL. ENCHIMENTO EM EPS H=8CM, INCLUSIVE ESCORAMENTO EM MADEIRA E CAPEAMENTO 4CM</v>
      </c>
      <c r="E59" s="13" t="str">
        <f>VLOOKUP(A59,MEMÓRIA!A57:Q2065,5,FALSE)</f>
        <v>M2</v>
      </c>
      <c r="F59" s="28">
        <f>VLOOKUP(A59,MEMÓRIA!A57:Q2065,15,FALSE)</f>
        <v>18.62</v>
      </c>
      <c r="G59" s="322">
        <f>VLOOKUP(A59,MEMÓRIA!A57:Q2065,16,FALSE)</f>
        <v>166.52</v>
      </c>
      <c r="H59" s="30">
        <f t="shared" ref="H59:H80" si="20">IFERROR(TRUNC(SUM(G59*$I$9)+G59,2),"")</f>
        <v>213.94</v>
      </c>
      <c r="I59" s="17">
        <f t="shared" ref="I59:I68" si="21">IFERROR(TRUNC(H59*F59,2),"")</f>
        <v>3983.56</v>
      </c>
      <c r="J59" s="322">
        <f>VLOOKUP(A59,MEMÓRIA!A57:Q2065,17,FALSE)</f>
        <v>166.52</v>
      </c>
      <c r="K59" s="17">
        <f t="shared" ref="K59:K80" si="22">IFERROR(TRUNC(SUM(J59*$L$9)+J59,2),"")</f>
        <v>203.73</v>
      </c>
      <c r="L59" s="504">
        <f t="shared" ref="L59:L68" si="23">IFERROR(TRUNC(K59*F59,2),"")</f>
        <v>3793.45</v>
      </c>
    </row>
    <row r="60" spans="1:12" ht="22.5">
      <c r="A60" s="457" t="s">
        <v>18221</v>
      </c>
      <c r="B60" s="13" t="str">
        <f>VLOOKUP(A60,MEMÓRIA!A58:Q2066,2,FALSE)</f>
        <v>SINAPI 07/2023</v>
      </c>
      <c r="C60" s="13">
        <f>VLOOKUP(A60,MEMÓRIA!A58:Q2066,3,FALSE)</f>
        <v>104488</v>
      </c>
      <c r="D60" s="15" t="str">
        <f>VLOOKUP(A60,MEMÓRIA!A58:Q2066,4,FALSE)</f>
        <v>COMPOSIÇÃO PARAMÉTRICA PARA EXECUÇÃO DE ESTRUTURAS DE CONCRETO ARMADO, PARA EDIFICAÇÃO INSTITUCIONAL TÉRREA, FCK = 25 MPA. AF_11/2022</v>
      </c>
      <c r="E60" s="13" t="str">
        <f>VLOOKUP(A60,MEMÓRIA!A58:Q2066,5,FALSE)</f>
        <v>M3</v>
      </c>
      <c r="F60" s="28">
        <f>VLOOKUP(A60,MEMÓRIA!A58:Q2066,15,FALSE)</f>
        <v>4.6399999999999997</v>
      </c>
      <c r="G60" s="322">
        <f>VLOOKUP(A60,MEMÓRIA!A58:Q2066,16,FALSE)</f>
        <v>2599.14</v>
      </c>
      <c r="H60" s="30">
        <f t="shared" si="20"/>
        <v>3339.37</v>
      </c>
      <c r="I60" s="17">
        <f t="shared" si="21"/>
        <v>15494.67</v>
      </c>
      <c r="J60" s="322">
        <f>VLOOKUP(A60,MEMÓRIA!A58:Q2066,17,FALSE)</f>
        <v>2658.99</v>
      </c>
      <c r="K60" s="17">
        <f t="shared" si="22"/>
        <v>3253.27</v>
      </c>
      <c r="L60" s="504">
        <f t="shared" si="23"/>
        <v>15095.17</v>
      </c>
    </row>
    <row r="61" spans="1:12" ht="33.75">
      <c r="A61" s="457" t="s">
        <v>18222</v>
      </c>
      <c r="B61" s="13" t="str">
        <f>VLOOKUP(A61,MEMÓRIA!A59:Q2067,2,FALSE)</f>
        <v>SINAPI 07/2023</v>
      </c>
      <c r="C61" s="13">
        <f>VLOOKUP(A61,MEMÓRIA!A59:Q2067,3,FALSE)</f>
        <v>103328</v>
      </c>
      <c r="D61" s="15" t="str">
        <f>VLOOKUP(A61,MEMÓRIA!A59:Q2067,4,FALSE)</f>
        <v>ALVENARIA DE VEDAÇÃO DE BLOCOS CERÂMICOS FURADOS NA HORIZONTAL DE 9X19X19 CM (ESPESSURA 9 CM) E ARGAMASSA DE ASSENTAMENTO COM PREPARO EM BETONEIRA. AF_12/2021</v>
      </c>
      <c r="E61" s="13" t="str">
        <f>VLOOKUP(A61,MEMÓRIA!A59:Q2067,5,FALSE)</f>
        <v>M2</v>
      </c>
      <c r="F61" s="28">
        <f>VLOOKUP(A61,MEMÓRIA!A59:Q2067,15,FALSE)</f>
        <v>198.33</v>
      </c>
      <c r="G61" s="322">
        <f>VLOOKUP(A61,MEMÓRIA!A59:Q2067,16,FALSE)</f>
        <v>74.900000000000006</v>
      </c>
      <c r="H61" s="30">
        <f t="shared" si="20"/>
        <v>96.23</v>
      </c>
      <c r="I61" s="17">
        <f t="shared" si="21"/>
        <v>19085.29</v>
      </c>
      <c r="J61" s="322">
        <f>VLOOKUP(A61,MEMÓRIA!A59:Q2067,17,FALSE)</f>
        <v>81.3</v>
      </c>
      <c r="K61" s="17">
        <f t="shared" si="22"/>
        <v>99.47</v>
      </c>
      <c r="L61" s="504">
        <f t="shared" si="23"/>
        <v>19727.88</v>
      </c>
    </row>
    <row r="62" spans="1:12" ht="33.75">
      <c r="A62" s="457" t="s">
        <v>18226</v>
      </c>
      <c r="B62" s="13" t="str">
        <f>VLOOKUP(A62,MEMÓRIA!A60:Q2068,2,FALSE)</f>
        <v>SINAPI 07/2023</v>
      </c>
      <c r="C62" s="13">
        <f>VLOOKUP(A62,MEMÓRIA!A60:Q2068,3,FALSE)</f>
        <v>101161</v>
      </c>
      <c r="D62" s="15" t="str">
        <f>VLOOKUP(A62,MEMÓRIA!A60:Q2068,4,FALSE)</f>
        <v>ALVENARIA DE VEDAÇÃO COM ELEMENTO VAZADO DE CONCRETO (COBOGÓ) DE 7X50X50CM E ARGAMASSA DE ASSENTAMENTO COM PREPARO EM BETONEIRA. AF_05/2020</v>
      </c>
      <c r="E62" s="13" t="str">
        <f>VLOOKUP(A62,MEMÓRIA!A60:Q2068,5,FALSE)</f>
        <v>M2</v>
      </c>
      <c r="F62" s="28">
        <f>VLOOKUP(A62,MEMÓRIA!A60:Q2068,15,FALSE)</f>
        <v>13.3</v>
      </c>
      <c r="G62" s="322">
        <f>VLOOKUP(A62,MEMÓRIA!A60:Q2068,16,FALSE)</f>
        <v>189.79</v>
      </c>
      <c r="H62" s="30">
        <f t="shared" si="20"/>
        <v>243.84</v>
      </c>
      <c r="I62" s="17">
        <f t="shared" si="21"/>
        <v>3243.07</v>
      </c>
      <c r="J62" s="322">
        <f>VLOOKUP(A62,MEMÓRIA!A60:Q2068,17,FALSE)</f>
        <v>197.87</v>
      </c>
      <c r="K62" s="17">
        <f t="shared" si="22"/>
        <v>242.09</v>
      </c>
      <c r="L62" s="504">
        <f t="shared" si="23"/>
        <v>3219.79</v>
      </c>
    </row>
    <row r="63" spans="1:12">
      <c r="A63" s="457" t="s">
        <v>18227</v>
      </c>
      <c r="B63" s="13" t="str">
        <f>VLOOKUP(A63,MEMÓRIA!A61:Q2069,2,FALSE)</f>
        <v>SINAPI 07/2023</v>
      </c>
      <c r="C63" s="13">
        <f>VLOOKUP(A63,MEMÓRIA!A61:Q2069,3,FALSE)</f>
        <v>93182</v>
      </c>
      <c r="D63" s="15" t="str">
        <f>VLOOKUP(A63,MEMÓRIA!A61:Q2069,4,FALSE)</f>
        <v>VERGA PRÉ-MOLDADA PARA JANELAS COM ATÉ 1,5 M DE VÃO. AF_03/2016</v>
      </c>
      <c r="E63" s="13" t="str">
        <f>VLOOKUP(A63,MEMÓRIA!A61:Q2069,5,FALSE)</f>
        <v>M</v>
      </c>
      <c r="F63" s="28">
        <f>VLOOKUP(A63,MEMÓRIA!A61:Q2069,15,FALSE)</f>
        <v>6.2</v>
      </c>
      <c r="G63" s="322">
        <f>VLOOKUP(A63,MEMÓRIA!A61:Q2069,16,FALSE)</f>
        <v>52.83</v>
      </c>
      <c r="H63" s="30">
        <f t="shared" si="20"/>
        <v>67.87</v>
      </c>
      <c r="I63" s="17">
        <f t="shared" si="21"/>
        <v>420.79</v>
      </c>
      <c r="J63" s="322">
        <f>VLOOKUP(A63,MEMÓRIA!A61:Q2069,17,FALSE)</f>
        <v>54.15</v>
      </c>
      <c r="K63" s="17">
        <f t="shared" si="22"/>
        <v>66.25</v>
      </c>
      <c r="L63" s="504">
        <f t="shared" si="23"/>
        <v>410.75</v>
      </c>
    </row>
    <row r="64" spans="1:12" ht="22.5">
      <c r="A64" s="457" t="s">
        <v>18228</v>
      </c>
      <c r="B64" s="13" t="str">
        <f>VLOOKUP(A64,MEMÓRIA!A62:Q2070,2,FALSE)</f>
        <v>SINAPI 07/2023</v>
      </c>
      <c r="C64" s="13">
        <f>VLOOKUP(A64,MEMÓRIA!A62:Q2070,3,FALSE)</f>
        <v>93194</v>
      </c>
      <c r="D64" s="15" t="str">
        <f>VLOOKUP(A64,MEMÓRIA!A62:Q2070,4,FALSE)</f>
        <v>CONTRAVERGA PRÉ-MOLDADA PARA VÃOS DE ATÉ 1,5 M DE COMPRIMENTO. AF_03/2016</v>
      </c>
      <c r="E64" s="13" t="str">
        <f>VLOOKUP(A64,MEMÓRIA!A62:Q2070,5,FALSE)</f>
        <v>M</v>
      </c>
      <c r="F64" s="28">
        <f>VLOOKUP(A64,MEMÓRIA!A62:Q2070,15,FALSE)</f>
        <v>6.2</v>
      </c>
      <c r="G64" s="322">
        <f>VLOOKUP(A64,MEMÓRIA!A62:Q2070,16,FALSE)</f>
        <v>51.69</v>
      </c>
      <c r="H64" s="30">
        <f t="shared" si="20"/>
        <v>66.41</v>
      </c>
      <c r="I64" s="17">
        <f t="shared" si="21"/>
        <v>411.74</v>
      </c>
      <c r="J64" s="322">
        <f>VLOOKUP(A64,MEMÓRIA!A62:Q2070,17,FALSE)</f>
        <v>52.98</v>
      </c>
      <c r="K64" s="17">
        <f t="shared" si="22"/>
        <v>64.819999999999993</v>
      </c>
      <c r="L64" s="504">
        <f t="shared" si="23"/>
        <v>401.88</v>
      </c>
    </row>
    <row r="65" spans="1:12">
      <c r="A65" s="457" t="s">
        <v>18229</v>
      </c>
      <c r="B65" s="13" t="str">
        <f>VLOOKUP(A65,MEMÓRIA!A63:Q2071,2,FALSE)</f>
        <v>SINAPI 07/2023</v>
      </c>
      <c r="C65" s="13">
        <f>VLOOKUP(A65,MEMÓRIA!A63:Q2071,3,FALSE)</f>
        <v>93183</v>
      </c>
      <c r="D65" s="15" t="str">
        <f>VLOOKUP(A65,MEMÓRIA!A63:Q2071,4,FALSE)</f>
        <v>VERGA PRÉ-MOLDADA PARA JANELAS COM MAIS DE 1,5 M DE VÃO. AF_03/2016</v>
      </c>
      <c r="E65" s="13" t="str">
        <f>VLOOKUP(A65,MEMÓRIA!A63:Q2071,5,FALSE)</f>
        <v>M</v>
      </c>
      <c r="F65" s="28">
        <f>VLOOKUP(A65,MEMÓRIA!A63:Q2071,15,FALSE)</f>
        <v>20</v>
      </c>
      <c r="G65" s="322">
        <f>VLOOKUP(A65,MEMÓRIA!A63:Q2071,16,FALSE)</f>
        <v>67.78</v>
      </c>
      <c r="H65" s="30">
        <f t="shared" si="20"/>
        <v>87.08</v>
      </c>
      <c r="I65" s="17">
        <f t="shared" si="21"/>
        <v>1741.6</v>
      </c>
      <c r="J65" s="322">
        <f>VLOOKUP(A65,MEMÓRIA!A63:Q2071,17,FALSE)</f>
        <v>69.239999999999995</v>
      </c>
      <c r="K65" s="17">
        <f t="shared" si="22"/>
        <v>84.71</v>
      </c>
      <c r="L65" s="504">
        <f t="shared" si="23"/>
        <v>1694.2</v>
      </c>
    </row>
    <row r="66" spans="1:12" ht="22.5">
      <c r="A66" s="457" t="s">
        <v>18230</v>
      </c>
      <c r="B66" s="13" t="str">
        <f>VLOOKUP(A66,MEMÓRIA!A64:Q2072,2,FALSE)</f>
        <v>SINAPI 07/2023</v>
      </c>
      <c r="C66" s="13">
        <f>VLOOKUP(A66,MEMÓRIA!A64:Q2072,3,FALSE)</f>
        <v>93195</v>
      </c>
      <c r="D66" s="15" t="str">
        <f>VLOOKUP(A66,MEMÓRIA!A64:Q2072,4,FALSE)</f>
        <v>CONTRAVERGA PRÉ-MOLDADA PARA VÃOS DE MAIS DE 1,5 M DE COMPRIMENTO. AF_03/2016</v>
      </c>
      <c r="E66" s="13" t="str">
        <f>VLOOKUP(A66,MEMÓRIA!A64:Q2072,5,FALSE)</f>
        <v>M</v>
      </c>
      <c r="F66" s="28">
        <f>VLOOKUP(A66,MEMÓRIA!A64:Q2072,15,FALSE)</f>
        <v>20</v>
      </c>
      <c r="G66" s="322">
        <f>VLOOKUP(A66,MEMÓRIA!A64:Q2072,16,FALSE)</f>
        <v>63.25</v>
      </c>
      <c r="H66" s="30">
        <f t="shared" si="20"/>
        <v>81.260000000000005</v>
      </c>
      <c r="I66" s="17">
        <f t="shared" si="21"/>
        <v>1625.2</v>
      </c>
      <c r="J66" s="322">
        <f>VLOOKUP(A66,MEMÓRIA!A64:Q2072,17,FALSE)</f>
        <v>64.709999999999994</v>
      </c>
      <c r="K66" s="17">
        <f t="shared" si="22"/>
        <v>79.17</v>
      </c>
      <c r="L66" s="504">
        <f t="shared" si="23"/>
        <v>1583.4</v>
      </c>
    </row>
    <row r="67" spans="1:12">
      <c r="A67" s="457" t="s">
        <v>18231</v>
      </c>
      <c r="B67" s="13" t="str">
        <f>VLOOKUP(A67,MEMÓRIA!A65:Q2073,2,FALSE)</f>
        <v>SINAPI 07/2023</v>
      </c>
      <c r="C67" s="13">
        <f>VLOOKUP(A67,MEMÓRIA!A65:Q2073,3,FALSE)</f>
        <v>93184</v>
      </c>
      <c r="D67" s="15" t="str">
        <f>VLOOKUP(A67,MEMÓRIA!A65:Q2073,4,FALSE)</f>
        <v>VERGA PRÉ-MOLDADA PARA PORTAS COM ATÉ 1,5 M DE VÃO. AF_03/2016</v>
      </c>
      <c r="E67" s="13" t="str">
        <f>VLOOKUP(A67,MEMÓRIA!A65:Q2073,5,FALSE)</f>
        <v>M</v>
      </c>
      <c r="F67" s="28">
        <f>VLOOKUP(A67,MEMÓRIA!A65:Q2073,15,FALSE)</f>
        <v>25.9</v>
      </c>
      <c r="G67" s="322">
        <f>VLOOKUP(A67,MEMÓRIA!A65:Q2073,16,FALSE)</f>
        <v>38.89</v>
      </c>
      <c r="H67" s="30">
        <f t="shared" si="20"/>
        <v>49.96</v>
      </c>
      <c r="I67" s="17">
        <f t="shared" si="21"/>
        <v>1293.96</v>
      </c>
      <c r="J67" s="322">
        <f>VLOOKUP(A67,MEMÓRIA!A65:Q2073,17,FALSE)</f>
        <v>40.01</v>
      </c>
      <c r="K67" s="17">
        <f t="shared" si="22"/>
        <v>48.95</v>
      </c>
      <c r="L67" s="504">
        <f t="shared" si="23"/>
        <v>1267.8</v>
      </c>
    </row>
    <row r="68" spans="1:12">
      <c r="A68" s="446" t="s">
        <v>18233</v>
      </c>
      <c r="B68" s="13" t="str">
        <f>VLOOKUP(A68,MEMÓRIA!A66:Q2074,2,FALSE)</f>
        <v>SINAPI 07/2023</v>
      </c>
      <c r="C68" s="13">
        <f>VLOOKUP(A68,MEMÓRIA!A66:Q2074,3,FALSE)</f>
        <v>93185</v>
      </c>
      <c r="D68" s="15" t="str">
        <f>VLOOKUP(A68,MEMÓRIA!A66:Q2074,4,FALSE)</f>
        <v>VERGA PRÉ-MOLDADA PARA PORTAS COM MAIS DE 1,5 M DE VÃO. AF_03/2016</v>
      </c>
      <c r="E68" s="13" t="str">
        <f>VLOOKUP(A68,MEMÓRIA!A66:Q2074,5,FALSE)</f>
        <v>M</v>
      </c>
      <c r="F68" s="28">
        <f>VLOOKUP(A68,MEMÓRIA!A66:Q2074,15,FALSE)</f>
        <v>2.5</v>
      </c>
      <c r="G68" s="322">
        <f>VLOOKUP(A68,MEMÓRIA!A66:Q2074,16,FALSE)</f>
        <v>66.81</v>
      </c>
      <c r="H68" s="30">
        <f t="shared" si="20"/>
        <v>85.83</v>
      </c>
      <c r="I68" s="17">
        <f t="shared" si="21"/>
        <v>214.57</v>
      </c>
      <c r="J68" s="322">
        <f>VLOOKUP(A68,MEMÓRIA!A66:Q2074,17,FALSE)</f>
        <v>68.22</v>
      </c>
      <c r="K68" s="17">
        <f t="shared" si="22"/>
        <v>83.46</v>
      </c>
      <c r="L68" s="504">
        <f t="shared" si="23"/>
        <v>208.65</v>
      </c>
    </row>
    <row r="69" spans="1:12">
      <c r="A69" s="438" t="s">
        <v>18218</v>
      </c>
      <c r="B69" s="166"/>
      <c r="C69" s="167"/>
      <c r="D69" s="129" t="str">
        <f>VLOOKUP(A69,MEMÓRIA!A68:Q2076,4,FALSE)</f>
        <v>ACABAMENTO</v>
      </c>
      <c r="E69" s="355"/>
      <c r="F69" s="355"/>
      <c r="G69" s="167"/>
      <c r="H69" s="161"/>
      <c r="I69" s="359">
        <f>SUM(I70:I72)</f>
        <v>26098.880000000001</v>
      </c>
      <c r="J69" s="167"/>
      <c r="K69" s="357"/>
      <c r="L69" s="503">
        <f>SUM(L70:L72)</f>
        <v>26324.19</v>
      </c>
    </row>
    <row r="70" spans="1:12" ht="33.75">
      <c r="A70" s="457" t="s">
        <v>18223</v>
      </c>
      <c r="B70" s="13" t="str">
        <f>VLOOKUP(A70,MEMÓRIA!A68:Q2076,2,FALSE)</f>
        <v>SINAPI 07/2023</v>
      </c>
      <c r="C70" s="13">
        <f>VLOOKUP(A70,MEMÓRIA!A68:Q2076,3,FALSE)</f>
        <v>87879</v>
      </c>
      <c r="D70" s="15" t="str">
        <f>VLOOKUP(A70,MEMÓRIA!A68:Q2076,4,FALSE)</f>
        <v>CHAPISCO APLICADO EM ALVENARIAS E ESTRUTURAS DE CONCRETO INTERNAS, COM COLHER DE PEDREIRO.  ARGAMASSA TRAÇO 1:3 COM PREPARO EM BETONEIRA 400L. AF_10/2022</v>
      </c>
      <c r="E70" s="13" t="str">
        <f>VLOOKUP(A70,MEMÓRIA!A68:Q2076,5,FALSE)</f>
        <v>M2</v>
      </c>
      <c r="F70" s="28">
        <f>VLOOKUP(A70,MEMÓRIA!A68:Q2076,15,FALSE)</f>
        <v>722.64</v>
      </c>
      <c r="G70" s="322">
        <f>VLOOKUP(A70,MEMÓRIA!A68:Q2076,16,FALSE)</f>
        <v>4.0599999999999996</v>
      </c>
      <c r="H70" s="30">
        <f t="shared" si="20"/>
        <v>5.21</v>
      </c>
      <c r="I70" s="17">
        <f t="shared" ref="I70:I72" si="24">IFERROR(TRUNC(H70*F70,2),"")</f>
        <v>3764.95</v>
      </c>
      <c r="J70" s="322">
        <f>VLOOKUP(A70,MEMÓRIA!A68:Q2076,17,FALSE)</f>
        <v>4.3600000000000003</v>
      </c>
      <c r="K70" s="17">
        <f t="shared" si="22"/>
        <v>5.33</v>
      </c>
      <c r="L70" s="504">
        <f t="shared" ref="L70:L72" si="25">IFERROR(TRUNC(K70*F70,2),"")</f>
        <v>3851.67</v>
      </c>
    </row>
    <row r="71" spans="1:12" ht="45">
      <c r="A71" s="457" t="s">
        <v>18224</v>
      </c>
      <c r="B71" s="13" t="str">
        <f>VLOOKUP(A71,MEMÓRIA!A69:Q2077,2,FALSE)</f>
        <v>SINAPI 07/2023</v>
      </c>
      <c r="C71" s="13">
        <f>VLOOKUP(A71,MEMÓRIA!A69:Q2077,3,FALSE)</f>
        <v>87529</v>
      </c>
      <c r="D71" s="15" t="str">
        <f>VLOOKUP(A71,MEMÓRIA!A69:Q2077,4,FALSE)</f>
        <v>MASSA ÚNICA, PARA RECEBIMENTO DE PINTURA, EM ARGAMASSA TRAÇO 1:2:8, PREPARO MECÂNICO COM BETONEIRA 400L, APLICADA MANUALMENTE EM FACES INTERNAS DE PAREDES, ESPESSURA DE 20MM, COM EXECUÇÃO DE TALISCAS. AF_06/2014</v>
      </c>
      <c r="E71" s="13" t="str">
        <f>VLOOKUP(A71,MEMÓRIA!A69:Q2077,5,FALSE)</f>
        <v>M2</v>
      </c>
      <c r="F71" s="28">
        <f>VLOOKUP(A71,MEMÓRIA!A69:Q2077,15,FALSE)</f>
        <v>253.29</v>
      </c>
      <c r="G71" s="322">
        <f>VLOOKUP(A71,MEMÓRIA!A69:Q2077,16,FALSE)</f>
        <v>38.729999999999997</v>
      </c>
      <c r="H71" s="30">
        <f t="shared" si="20"/>
        <v>49.76</v>
      </c>
      <c r="I71" s="17">
        <f t="shared" si="24"/>
        <v>12603.71</v>
      </c>
      <c r="J71" s="322">
        <f>VLOOKUP(A71,MEMÓRIA!A69:Q2077,17,FALSE)</f>
        <v>40.950000000000003</v>
      </c>
      <c r="K71" s="17">
        <f t="shared" si="22"/>
        <v>50.1</v>
      </c>
      <c r="L71" s="504">
        <f t="shared" si="25"/>
        <v>12689.82</v>
      </c>
    </row>
    <row r="72" spans="1:12" ht="45">
      <c r="A72" s="457" t="s">
        <v>18225</v>
      </c>
      <c r="B72" s="13" t="str">
        <f>VLOOKUP(A72,MEMÓRIA!A70:Q2078,2,FALSE)</f>
        <v>SINAPI 07/2023</v>
      </c>
      <c r="C72" s="13">
        <f>VLOOKUP(A72,MEMÓRIA!A70:Q2078,3,FALSE)</f>
        <v>87531</v>
      </c>
      <c r="D72" s="15" t="str">
        <f>VLOOKUP(A72,MEMÓRIA!A70:Q2078,4,FALSE)</f>
        <v>EMBOÇO, PARA RECEBIMENTO DE CERÂMICA, EM ARGAMASSA TRAÇO 1:2:8, PREPARO MECÂNICO COM BETONEIRA 400L, APLICADO MANUALMENTE EM FACES INTERNAS DE PAREDES, PARA AMBIENTE COM ÁREA ENTRE 5M2 E 10M2, ESPESSURA DE 20MM, COM EXECUÇÃO DE TALISCAS. AF_06/2014</v>
      </c>
      <c r="E72" s="13" t="str">
        <f>VLOOKUP(A72,MEMÓRIA!A70:Q2078,5,FALSE)</f>
        <v>M2</v>
      </c>
      <c r="F72" s="28">
        <f>VLOOKUP(A72,MEMÓRIA!A70:Q2078,15,FALSE)</f>
        <v>201.83</v>
      </c>
      <c r="G72" s="322">
        <f>VLOOKUP(A72,MEMÓRIA!A70:Q2078,16,FALSE)</f>
        <v>37.53</v>
      </c>
      <c r="H72" s="30">
        <f t="shared" si="20"/>
        <v>48.21</v>
      </c>
      <c r="I72" s="17">
        <f t="shared" si="24"/>
        <v>9730.2199999999993</v>
      </c>
      <c r="J72" s="322">
        <f>VLOOKUP(A72,MEMÓRIA!A70:Q2078,17,FALSE)</f>
        <v>39.619999999999997</v>
      </c>
      <c r="K72" s="17">
        <f t="shared" si="22"/>
        <v>48.47</v>
      </c>
      <c r="L72" s="504">
        <f t="shared" si="25"/>
        <v>9782.7000000000007</v>
      </c>
    </row>
    <row r="73" spans="1:12">
      <c r="A73" s="459" t="s">
        <v>18236</v>
      </c>
      <c r="B73" s="34"/>
      <c r="C73" s="360"/>
      <c r="D73" s="34" t="str">
        <f>VLOOKUP(A73,MEMÓRIA!A73:Q2081,4,FALSE)</f>
        <v>PISO</v>
      </c>
      <c r="E73" s="34"/>
      <c r="F73" s="34"/>
      <c r="G73" s="360"/>
      <c r="H73" s="358"/>
      <c r="I73" s="361">
        <f>SUM(I74:I80)</f>
        <v>155140.41</v>
      </c>
      <c r="J73" s="34"/>
      <c r="K73" s="168"/>
      <c r="L73" s="506">
        <f>SUM(L74:L80)</f>
        <v>152435.03</v>
      </c>
    </row>
    <row r="74" spans="1:12" ht="22.5">
      <c r="A74" s="446" t="s">
        <v>18237</v>
      </c>
      <c r="B74" s="13" t="str">
        <f>VLOOKUP(A74,MEMÓRIA!A72:Q2080,2,FALSE)</f>
        <v>SINAPI 07/2023</v>
      </c>
      <c r="C74" s="13">
        <f>VLOOKUP(A74,MEMÓRIA!A72:Q2080,3,FALSE)</f>
        <v>95241</v>
      </c>
      <c r="D74" s="15" t="str">
        <f>VLOOKUP(A74,MEMÓRIA!A72:Q2080,4,FALSE)</f>
        <v>LASTRO DE CONCRETO MAGRO, APLICADO EM PISOS, LAJES SOBRE SOLO OU RADIERS, ESPESSURA DE 5 CM. AF_07/2016</v>
      </c>
      <c r="E74" s="13" t="str">
        <f>VLOOKUP(A74,MEMÓRIA!A72:Q2080,5,FALSE)</f>
        <v>M2</v>
      </c>
      <c r="F74" s="28">
        <f>VLOOKUP(A74,MEMÓRIA!A72:Q2080,15,FALSE)</f>
        <v>603.52</v>
      </c>
      <c r="G74" s="322">
        <f>VLOOKUP(A74,MEMÓRIA!A72:Q2080,16,FALSE)</f>
        <v>30.07</v>
      </c>
      <c r="H74" s="30">
        <f t="shared" si="20"/>
        <v>38.630000000000003</v>
      </c>
      <c r="I74" s="17">
        <f t="shared" ref="I74:I80" si="26">IFERROR(TRUNC(H74*F74,2),"")</f>
        <v>23313.97</v>
      </c>
      <c r="J74" s="322">
        <f>VLOOKUP(A74,MEMÓRIA!A72:Q2080,17,FALSE)</f>
        <v>31.5</v>
      </c>
      <c r="K74" s="17">
        <f t="shared" si="22"/>
        <v>38.54</v>
      </c>
      <c r="L74" s="504">
        <f t="shared" ref="L74:L80" si="27">IFERROR(TRUNC(K74*F74,2),"")</f>
        <v>23259.66</v>
      </c>
    </row>
    <row r="75" spans="1:12" ht="22.5">
      <c r="A75" s="446" t="s">
        <v>18244</v>
      </c>
      <c r="B75" s="13" t="str">
        <f>VLOOKUP(A75,MEMÓRIA!A73:Q2081,2,FALSE)</f>
        <v>ORSE 07/2023</v>
      </c>
      <c r="C75" s="13" t="str">
        <f>VLOOKUP(A75,MEMÓRIA!A73:Q2081,3,FALSE)</f>
        <v>02180</v>
      </c>
      <c r="D75" s="15" t="str">
        <f>VLOOKUP(A75,MEMÓRIA!A73:Q2081,4,FALSE)</f>
        <v>REGULARIZAÇÃO DE BASE PARA REVEST. DE PISOS COM ARG. TRAÇO T4, ESP. MÉDIA 2,5CM</v>
      </c>
      <c r="E75" s="13" t="str">
        <f>VLOOKUP(A75,MEMÓRIA!A73:Q2081,5,FALSE)</f>
        <v>M2</v>
      </c>
      <c r="F75" s="28">
        <f>VLOOKUP(A75,MEMÓRIA!A73:Q2081,15,FALSE)</f>
        <v>603.52</v>
      </c>
      <c r="G75" s="322">
        <f>VLOOKUP(A75,MEMÓRIA!A73:Q2081,16,FALSE)</f>
        <v>25.68</v>
      </c>
      <c r="H75" s="30">
        <f t="shared" si="20"/>
        <v>32.99</v>
      </c>
      <c r="I75" s="17">
        <f t="shared" si="26"/>
        <v>19910.12</v>
      </c>
      <c r="J75" s="322">
        <f>VLOOKUP(A75,MEMÓRIA!A73:Q2081,17,FALSE)</f>
        <v>25.68</v>
      </c>
      <c r="K75" s="17">
        <f t="shared" si="22"/>
        <v>31.41</v>
      </c>
      <c r="L75" s="504">
        <f t="shared" si="27"/>
        <v>18956.560000000001</v>
      </c>
    </row>
    <row r="76" spans="1:12" ht="45">
      <c r="A76" s="446" t="s">
        <v>18245</v>
      </c>
      <c r="B76" s="13" t="str">
        <f>VLOOKUP(A76,MEMÓRIA!A74:Q2082,2,FALSE)</f>
        <v>SINAPI 07/2023</v>
      </c>
      <c r="C76" s="13">
        <f>VLOOKUP(A76,MEMÓRIA!A74:Q2082,3,FALSE)</f>
        <v>104162</v>
      </c>
      <c r="D76" s="15" t="str">
        <f>VLOOKUP(A76,MEMÓRIA!A74:Q2082,4,FALSE)</f>
        <v>PISO EM GRANILITE, MARMORITE OU GRANITINA EM AMBIENTES INTERNOS, COM ESPESSURA DE 8 MM, INCLUSO MISTURA EM BETONEIRA, COLOCAÇÃO DAS JUNTAS, APLICAÇÃO DO PISO, 4 POLIMENTOS COM POLITRIZ, ESTUCAMENTO, SELADOR E CERA. AF_06/2022</v>
      </c>
      <c r="E76" s="13" t="str">
        <f>VLOOKUP(A76,MEMÓRIA!A74:Q2082,5,FALSE)</f>
        <v>M2</v>
      </c>
      <c r="F76" s="28">
        <f>VLOOKUP(A76,MEMÓRIA!A74:Q2082,15,FALSE)</f>
        <v>377.67</v>
      </c>
      <c r="G76" s="322">
        <f>VLOOKUP(A76,MEMÓRIA!A74:Q2082,16,FALSE)</f>
        <v>87.41</v>
      </c>
      <c r="H76" s="30">
        <f t="shared" si="20"/>
        <v>112.3</v>
      </c>
      <c r="I76" s="17">
        <f t="shared" si="26"/>
        <v>42412.34</v>
      </c>
      <c r="J76" s="322">
        <f>VLOOKUP(A76,MEMÓRIA!A74:Q2082,17,FALSE)</f>
        <v>91.55</v>
      </c>
      <c r="K76" s="17">
        <f t="shared" si="22"/>
        <v>112.01</v>
      </c>
      <c r="L76" s="504">
        <f t="shared" si="27"/>
        <v>42302.81</v>
      </c>
    </row>
    <row r="77" spans="1:12">
      <c r="A77" s="446" t="s">
        <v>18246</v>
      </c>
      <c r="B77" s="13" t="str">
        <f>VLOOKUP(A77,MEMÓRIA!A75:Q2083,2,FALSE)</f>
        <v>COMPOSIÇÃO</v>
      </c>
      <c r="C77" s="13" t="str">
        <f>VLOOKUP(A77,MEMÓRIA!A75:Q2083,3,FALSE)</f>
        <v>002</v>
      </c>
      <c r="D77" s="15" t="str">
        <f>VLOOKUP(A77,MEMÓRIA!A75:Q2083,4,FALSE)</f>
        <v>PINTURA DE PROTEÇÃO OU ACABAMENTO COM 02 DEMÃO DE RESINA ACRÍLICA</v>
      </c>
      <c r="E77" s="13" t="str">
        <f>VLOOKUP(A77,MEMÓRIA!A75:Q2083,5,FALSE)</f>
        <v>M2</v>
      </c>
      <c r="F77" s="28">
        <f>VLOOKUP(A77,MEMÓRIA!A75:Q2083,15,FALSE)</f>
        <v>377.67</v>
      </c>
      <c r="G77" s="322">
        <f>VLOOKUP(A77,MEMÓRIA!A75:Q2083,16,FALSE)</f>
        <v>20.94</v>
      </c>
      <c r="H77" s="30">
        <f t="shared" si="20"/>
        <v>26.9</v>
      </c>
      <c r="I77" s="17">
        <f t="shared" si="26"/>
        <v>10159.32</v>
      </c>
      <c r="J77" s="322">
        <f>VLOOKUP(A77,MEMÓRIA!A75:Q2083,17,FALSE)</f>
        <v>22.49</v>
      </c>
      <c r="K77" s="17">
        <f t="shared" si="22"/>
        <v>27.51</v>
      </c>
      <c r="L77" s="504">
        <f t="shared" si="27"/>
        <v>10389.700000000001</v>
      </c>
    </row>
    <row r="78" spans="1:12">
      <c r="A78" s="446" t="s">
        <v>18247</v>
      </c>
      <c r="B78" s="13" t="str">
        <f>VLOOKUP(A78,MEMÓRIA!A76:Q2084,2,FALSE)</f>
        <v>COMPOSIÇÃO</v>
      </c>
      <c r="C78" s="13" t="str">
        <f>VLOOKUP(A78,MEMÓRIA!A76:Q2084,3,FALSE)</f>
        <v>003</v>
      </c>
      <c r="D78" s="15" t="str">
        <f>VLOOKUP(A78,MEMÓRIA!A76:Q2084,4,FALSE)</f>
        <v>PISO EM LOJOTA DE CONCRETO, QUADRADA 39CM, E = 3CM</v>
      </c>
      <c r="E78" s="13" t="str">
        <f>VLOOKUP(A78,MEMÓRIA!A76:Q2084,5,FALSE)</f>
        <v>M2</v>
      </c>
      <c r="F78" s="28">
        <f>VLOOKUP(A78,MEMÓRIA!A76:Q2084,15,FALSE)</f>
        <v>191.94</v>
      </c>
      <c r="G78" s="322">
        <f>VLOOKUP(A78,MEMÓRIA!A76:Q2084,16,FALSE)</f>
        <v>145.41999999999999</v>
      </c>
      <c r="H78" s="30">
        <f t="shared" si="20"/>
        <v>186.83</v>
      </c>
      <c r="I78" s="17">
        <f t="shared" si="26"/>
        <v>35860.15</v>
      </c>
      <c r="J78" s="322">
        <f>VLOOKUP(A78,MEMÓRIA!A76:Q2084,17,FALSE)</f>
        <v>149.65</v>
      </c>
      <c r="K78" s="17">
        <f t="shared" si="22"/>
        <v>183.09</v>
      </c>
      <c r="L78" s="504">
        <f t="shared" si="27"/>
        <v>35142.29</v>
      </c>
    </row>
    <row r="79" spans="1:12">
      <c r="A79" s="446" t="s">
        <v>18248</v>
      </c>
      <c r="B79" s="13" t="str">
        <f>VLOOKUP(A79,MEMÓRIA!A77:Q2085,2,FALSE)</f>
        <v>COMPOSIÇÃO</v>
      </c>
      <c r="C79" s="13" t="str">
        <f>VLOOKUP(A79,MEMÓRIA!A77:Q2085,3,FALSE)</f>
        <v>004</v>
      </c>
      <c r="D79" s="15" t="str">
        <f>VLOOKUP(A79,MEMÓRIA!A77:Q2085,4,FALSE)</f>
        <v>ESPALHAMENTO E FORNECIMENTO DE AREIA GROSSA</v>
      </c>
      <c r="E79" s="13" t="str">
        <f>VLOOKUP(A79,MEMÓRIA!A77:Q2085,5,FALSE)</f>
        <v>M3</v>
      </c>
      <c r="F79" s="28">
        <f>VLOOKUP(A79,MEMÓRIA!A77:Q2085,15,FALSE)</f>
        <v>15.15</v>
      </c>
      <c r="G79" s="322">
        <f>VLOOKUP(A79,MEMÓRIA!A77:Q2085,16,FALSE)</f>
        <v>141.26</v>
      </c>
      <c r="H79" s="30">
        <f t="shared" si="20"/>
        <v>181.49</v>
      </c>
      <c r="I79" s="17">
        <f t="shared" si="26"/>
        <v>2749.57</v>
      </c>
      <c r="J79" s="322">
        <f>VLOOKUP(A79,MEMÓRIA!A77:Q2085,17,FALSE)</f>
        <v>142.33000000000001</v>
      </c>
      <c r="K79" s="17">
        <f t="shared" si="22"/>
        <v>174.14</v>
      </c>
      <c r="L79" s="504">
        <f t="shared" si="27"/>
        <v>2638.22</v>
      </c>
    </row>
    <row r="80" spans="1:12" ht="45">
      <c r="A80" s="446" t="s">
        <v>18285</v>
      </c>
      <c r="B80" s="13" t="str">
        <f>VLOOKUP(A80,MEMÓRIA!A78:Q2086,2,FALSE)</f>
        <v>ORSE 07/2023</v>
      </c>
      <c r="C80" s="13">
        <f>VLOOKUP(A80,MEMÓRIA!A78:Q2086,3,FALSE)</f>
        <v>11616</v>
      </c>
      <c r="D80" s="15" t="str">
        <f>VLOOKUP(A80,MEMÓRIA!A78:Q2086,4,FALSE)</f>
        <v>DECK EM MADEIRA PAU D' ARCO, COM RÉGUAS CANTOS ABAULADOS 10 X 2CM, PROTEGIDAS DUAS DEMÃOS DE SPARLACK CETOL DECK SEMI-BRILHO, EM TODAS AS FACES, ANTES DO ASSENTAMENTO, EXCLUSIVE CAMADA DE CONCRETO E CIMENTADO DWE REGULARIZAÇÃO</v>
      </c>
      <c r="E80" s="13" t="str">
        <f>VLOOKUP(A80,MEMÓRIA!A78:Q2086,5,FALSE)</f>
        <v>M2</v>
      </c>
      <c r="F80" s="28">
        <f>VLOOKUP(A80,MEMÓRIA!A78:Q2086,15,FALSE)</f>
        <v>33.909999999999997</v>
      </c>
      <c r="G80" s="322">
        <f>VLOOKUP(A80,MEMÓRIA!A78:Q2086,16,FALSE)</f>
        <v>475.93</v>
      </c>
      <c r="H80" s="30">
        <f t="shared" si="20"/>
        <v>611.47</v>
      </c>
      <c r="I80" s="17">
        <f t="shared" si="26"/>
        <v>20734.939999999999</v>
      </c>
      <c r="J80" s="322">
        <f>VLOOKUP(A80,MEMÓRIA!A78:Q2086,17,FALSE)</f>
        <v>475.93</v>
      </c>
      <c r="K80" s="17">
        <f t="shared" si="22"/>
        <v>582.29999999999995</v>
      </c>
      <c r="L80" s="504">
        <f t="shared" si="27"/>
        <v>19745.79</v>
      </c>
    </row>
    <row r="81" spans="1:12">
      <c r="A81" s="459" t="s">
        <v>18241</v>
      </c>
      <c r="B81" s="34"/>
      <c r="C81" s="360"/>
      <c r="D81" s="34" t="str">
        <f>VLOOKUP(A81,MEMÓRIA!A81:Q2089,4,FALSE)</f>
        <v>PAREDES</v>
      </c>
      <c r="E81" s="34"/>
      <c r="F81" s="34"/>
      <c r="G81" s="34"/>
      <c r="H81" s="358"/>
      <c r="I81" s="361">
        <f>+I82+I85</f>
        <v>98840.83</v>
      </c>
      <c r="J81" s="34"/>
      <c r="K81" s="358"/>
      <c r="L81" s="506">
        <f>+L82+L85</f>
        <v>98354.79</v>
      </c>
    </row>
    <row r="82" spans="1:12">
      <c r="A82" s="438" t="s">
        <v>18242</v>
      </c>
      <c r="B82" s="166"/>
      <c r="C82" s="167"/>
      <c r="D82" s="129" t="str">
        <f>VLOOKUP(A82,MEMÓRIA!A81:Q2089,4,FALSE)</f>
        <v>REVESTIMENTO</v>
      </c>
      <c r="E82" s="355"/>
      <c r="F82" s="355"/>
      <c r="G82" s="167"/>
      <c r="H82" s="161"/>
      <c r="I82" s="359">
        <f>SUM(I83:I84)</f>
        <v>75963.12</v>
      </c>
      <c r="J82" s="167"/>
      <c r="K82" s="357"/>
      <c r="L82" s="507">
        <f>SUM(L83:L84)</f>
        <v>75102.97</v>
      </c>
    </row>
    <row r="83" spans="1:12" ht="22.5">
      <c r="A83" s="460" t="s">
        <v>18249</v>
      </c>
      <c r="B83" s="13" t="str">
        <f>VLOOKUP(A83,MEMÓRIA!A81:Q2089,2,FALSE)</f>
        <v>SEINFRA</v>
      </c>
      <c r="C83" s="13" t="str">
        <f>VLOOKUP(A83,MEMÓRIA!A81:Q2089,3,FALSE)</f>
        <v>C4431</v>
      </c>
      <c r="D83" s="15" t="str">
        <f>VLOOKUP(A83,MEMÓRIA!A81:Q2089,4,FALSE)</f>
        <v>CERÂMICA ESMALTADA C/ ARG. CIMENTO E AREIA ATÉ 10X10CM (100 CM²) - DECORATIVA P/ PAREDE</v>
      </c>
      <c r="E83" s="13" t="str">
        <f>VLOOKUP(A83,MEMÓRIA!A81:Q2089,5,FALSE)</f>
        <v>M2</v>
      </c>
      <c r="F83" s="28">
        <f>VLOOKUP(A83,MEMÓRIA!A81:Q2089,15,FALSE)</f>
        <v>114.51</v>
      </c>
      <c r="G83" s="322">
        <f>VLOOKUP(A83,MEMÓRIA!A81:Q2089,16,FALSE)</f>
        <v>102.51</v>
      </c>
      <c r="H83" s="30">
        <f t="shared" ref="H83:H90" si="28">IFERROR(TRUNC(SUM(G83*$I$9)+G83,2),"")</f>
        <v>131.69999999999999</v>
      </c>
      <c r="I83" s="17">
        <f t="shared" ref="I83:I84" si="29">IFERROR(TRUNC(H83*F83,2),"")</f>
        <v>15080.96</v>
      </c>
      <c r="J83" s="322">
        <f>VLOOKUP(A83,MEMÓRIA!A81:Q2089,17,FALSE)</f>
        <v>109.13</v>
      </c>
      <c r="K83" s="17">
        <f t="shared" ref="K83:K90" si="30">IFERROR(TRUNC(SUM(J83*$L$9)+J83,2),"")</f>
        <v>133.52000000000001</v>
      </c>
      <c r="L83" s="504">
        <f t="shared" ref="L83:L84" si="31">IFERROR(TRUNC(K83*F83,2),"")</f>
        <v>15289.37</v>
      </c>
    </row>
    <row r="84" spans="1:12" ht="33.75">
      <c r="A84" s="460" t="s">
        <v>25760</v>
      </c>
      <c r="B84" s="13" t="str">
        <f>VLOOKUP(A84,MEMÓRIA!A82:Q2090,2,FALSE)</f>
        <v>SINAPI 07/2023</v>
      </c>
      <c r="C84" s="13">
        <f>VLOOKUP(A84,MEMÓRIA!A82:Q2090,3,FALSE)</f>
        <v>104612</v>
      </c>
      <c r="D84" s="15" t="str">
        <f>VLOOKUP(A84,MEMÓRIA!A82:Q2090,4,FALSE)</f>
        <v>REVESTIMENTO CERÂMICO PARA PAREDES INTERNAS COM PLACAS TIPO ESMALTADA EXTRA DE DIMENSÕES 60X60 CM APLICADAS A MEIA ALTURA DAS PAREDES. AF_02/2023_PE</v>
      </c>
      <c r="E84" s="13" t="str">
        <f>VLOOKUP(A84,MEMÓRIA!A82:Q2090,5,FALSE)</f>
        <v>M2</v>
      </c>
      <c r="F84" s="28">
        <f>VLOOKUP(A84,MEMÓRIA!A82:Q2090,15,FALSE)</f>
        <v>518.72</v>
      </c>
      <c r="G84" s="322">
        <f>VLOOKUP(A84,MEMÓRIA!A82:Q2090,16,FALSE)</f>
        <v>91.36</v>
      </c>
      <c r="H84" s="30">
        <f t="shared" si="28"/>
        <v>117.37</v>
      </c>
      <c r="I84" s="17">
        <f t="shared" si="29"/>
        <v>60882.16</v>
      </c>
      <c r="J84" s="322">
        <f>VLOOKUP(A84,MEMÓRIA!A82:Q2090,17,FALSE)</f>
        <v>94.25</v>
      </c>
      <c r="K84" s="17">
        <f t="shared" si="30"/>
        <v>115.31</v>
      </c>
      <c r="L84" s="504">
        <f t="shared" si="31"/>
        <v>59813.599999999999</v>
      </c>
    </row>
    <row r="85" spans="1:12">
      <c r="A85" s="438" t="s">
        <v>18250</v>
      </c>
      <c r="B85" s="166"/>
      <c r="C85" s="167"/>
      <c r="D85" s="129" t="str">
        <f>VLOOKUP(A85,MEMÓRIA!A84:Q2092,4,FALSE)</f>
        <v>PINTURA</v>
      </c>
      <c r="E85" s="355"/>
      <c r="F85" s="355"/>
      <c r="G85" s="129"/>
      <c r="H85" s="161"/>
      <c r="I85" s="359">
        <f>SUM(I86:I90)</f>
        <v>22877.71</v>
      </c>
      <c r="J85" s="167"/>
      <c r="K85" s="357"/>
      <c r="L85" s="503">
        <f>SUM(L86:L90)</f>
        <v>23251.82</v>
      </c>
    </row>
    <row r="86" spans="1:12" ht="22.5">
      <c r="A86" s="460" t="s">
        <v>18251</v>
      </c>
      <c r="B86" s="13" t="str">
        <f>VLOOKUP(A86,MEMÓRIA!A84:Q2092,2,FALSE)</f>
        <v>SINAPI 07/2023</v>
      </c>
      <c r="C86" s="13">
        <f>VLOOKUP(A86,MEMÓRIA!A84:Q2092,3,FALSE)</f>
        <v>88485</v>
      </c>
      <c r="D86" s="15" t="str">
        <f>VLOOKUP(A86,MEMÓRIA!A84:Q2092,4,FALSE)</f>
        <v>FUNDO SELADOR ACRÍLICO, APLICAÇÃO MANUAL EM PAREDE, UMA DEMÃO. AF_04/2023</v>
      </c>
      <c r="E86" s="13" t="str">
        <f>VLOOKUP(A86,MEMÓRIA!A84:Q2092,5,FALSE)</f>
        <v>M2</v>
      </c>
      <c r="F86" s="28">
        <f>VLOOKUP(A86,MEMÓRIA!A84:Q2092,15,FALSE)</f>
        <v>725.61</v>
      </c>
      <c r="G86" s="322">
        <f>VLOOKUP(A86,MEMÓRIA!A84:Q2092,16,FALSE)</f>
        <v>3.72</v>
      </c>
      <c r="H86" s="30">
        <f t="shared" si="28"/>
        <v>4.7699999999999996</v>
      </c>
      <c r="I86" s="17">
        <f t="shared" ref="I86:I90" si="32">IFERROR(TRUNC(H86*F86,2),"")</f>
        <v>3461.15</v>
      </c>
      <c r="J86" s="322">
        <f>VLOOKUP(A86,MEMÓRIA!A84:Q2092,17,FALSE)</f>
        <v>3.96</v>
      </c>
      <c r="K86" s="17">
        <f t="shared" si="30"/>
        <v>4.84</v>
      </c>
      <c r="L86" s="504">
        <f t="shared" ref="L86:L90" si="33">IFERROR(TRUNC(K86*F86,2),"")</f>
        <v>3511.95</v>
      </c>
    </row>
    <row r="87" spans="1:12" ht="22.5">
      <c r="A87" s="460" t="s">
        <v>18252</v>
      </c>
      <c r="B87" s="13" t="str">
        <f>VLOOKUP(A87,MEMÓRIA!A85:Q2093,2,FALSE)</f>
        <v>SINAPI 07/2023</v>
      </c>
      <c r="C87" s="13">
        <f>VLOOKUP(A87,MEMÓRIA!A85:Q2093,3,FALSE)</f>
        <v>104642</v>
      </c>
      <c r="D87" s="15" t="str">
        <f>VLOOKUP(A87,MEMÓRIA!A85:Q2093,4,FALSE)</f>
        <v>PINTURA LÁTEX ACRÍLICA STANDARD, APLICAÇÃO MANUAL EM PAREDES, DUAS DEMÃOS. AF_04/2023</v>
      </c>
      <c r="E87" s="13" t="str">
        <f>VLOOKUP(A87,MEMÓRIA!A85:Q2093,5,FALSE)</f>
        <v>M2</v>
      </c>
      <c r="F87" s="28">
        <f>VLOOKUP(A87,MEMÓRIA!A85:Q2093,15,FALSE)</f>
        <v>725.61</v>
      </c>
      <c r="G87" s="322">
        <f>VLOOKUP(A87,MEMÓRIA!A85:Q2093,16,FALSE)</f>
        <v>9.6</v>
      </c>
      <c r="H87" s="30">
        <f t="shared" si="28"/>
        <v>12.33</v>
      </c>
      <c r="I87" s="17">
        <f t="shared" si="32"/>
        <v>8946.77</v>
      </c>
      <c r="J87" s="322">
        <f>VLOOKUP(A87,MEMÓRIA!A85:Q2093,17,FALSE)</f>
        <v>10.17</v>
      </c>
      <c r="K87" s="17">
        <f t="shared" si="30"/>
        <v>12.44</v>
      </c>
      <c r="L87" s="504">
        <f t="shared" si="33"/>
        <v>9026.58</v>
      </c>
    </row>
    <row r="88" spans="1:12" ht="22.5">
      <c r="A88" s="460" t="s">
        <v>18253</v>
      </c>
      <c r="B88" s="13" t="str">
        <f>VLOOKUP(A88,MEMÓRIA!A86:Q2094,2,FALSE)</f>
        <v>SINAPI 07/2023</v>
      </c>
      <c r="C88" s="13">
        <f>VLOOKUP(A88,MEMÓRIA!A86:Q2094,3,FALSE)</f>
        <v>88497</v>
      </c>
      <c r="D88" s="15" t="str">
        <f>VLOOKUP(A88,MEMÓRIA!A86:Q2094,4,FALSE)</f>
        <v>EMASSAMENTO COM MASSA LÁTEX, APLICAÇÃO EM PAREDE, DUAS DEMÃOS, LIXAMENTO MANUAL. AF_04/2023</v>
      </c>
      <c r="E88" s="13" t="str">
        <f>VLOOKUP(A88,MEMÓRIA!A86:Q2094,5,FALSE)</f>
        <v>M2</v>
      </c>
      <c r="F88" s="28">
        <f>VLOOKUP(A88,MEMÓRIA!A86:Q2094,15,FALSE)</f>
        <v>173.72</v>
      </c>
      <c r="G88" s="322">
        <f>VLOOKUP(A88,MEMÓRIA!A86:Q2094,16,FALSE)</f>
        <v>14.5</v>
      </c>
      <c r="H88" s="30">
        <f t="shared" si="28"/>
        <v>18.62</v>
      </c>
      <c r="I88" s="17">
        <f t="shared" si="32"/>
        <v>3234.66</v>
      </c>
      <c r="J88" s="322">
        <f>VLOOKUP(A88,MEMÓRIA!A86:Q2094,17,FALSE)</f>
        <v>15.77</v>
      </c>
      <c r="K88" s="17">
        <f t="shared" si="30"/>
        <v>19.29</v>
      </c>
      <c r="L88" s="504">
        <f t="shared" si="33"/>
        <v>3351.05</v>
      </c>
    </row>
    <row r="89" spans="1:12" ht="22.5">
      <c r="A89" s="460" t="s">
        <v>25908</v>
      </c>
      <c r="B89" s="13" t="str">
        <f>VLOOKUP(A89,MEMÓRIA!A87:Q2095,2,FALSE)</f>
        <v>SINAPI 07/2023</v>
      </c>
      <c r="C89" s="13">
        <f>VLOOKUP(A89,MEMÓRIA!A87:Q2095,3,FALSE)</f>
        <v>96135</v>
      </c>
      <c r="D89" s="15" t="str">
        <f>VLOOKUP(A89,MEMÓRIA!A87:Q2095,4,FALSE)</f>
        <v>APLICAÇÃO MANUAL DE MASSA ACRÍLICA EM PAREDES EXTERNAS DE CASAS, DUAS DEMÃOS. AF_05/2017</v>
      </c>
      <c r="E89" s="13" t="str">
        <f>VLOOKUP(A89,MEMÓRIA!A87:Q2095,5,FALSE)</f>
        <v>M2</v>
      </c>
      <c r="F89" s="28">
        <f>VLOOKUP(A89,MEMÓRIA!A87:Q2095,15,FALSE)</f>
        <v>156.72</v>
      </c>
      <c r="G89" s="322">
        <f>VLOOKUP(A89,MEMÓRIA!A87:Q2095,16,FALSE)</f>
        <v>23.59</v>
      </c>
      <c r="H89" s="30">
        <f t="shared" si="28"/>
        <v>30.3</v>
      </c>
      <c r="I89" s="17">
        <f t="shared" si="32"/>
        <v>4748.6099999999997</v>
      </c>
      <c r="J89" s="322">
        <f>VLOOKUP(A89,MEMÓRIA!A87:Q2095,17,FALSE)</f>
        <v>25.51</v>
      </c>
      <c r="K89" s="17">
        <f t="shared" si="30"/>
        <v>31.21</v>
      </c>
      <c r="L89" s="504">
        <f t="shared" si="33"/>
        <v>4891.2299999999996</v>
      </c>
    </row>
    <row r="90" spans="1:12">
      <c r="A90" s="460" t="s">
        <v>25910</v>
      </c>
      <c r="B90" s="13" t="str">
        <f>VLOOKUP(A90,MEMÓRIA!A88:Q2096,2,FALSE)</f>
        <v>SINAPI 07/2023</v>
      </c>
      <c r="C90" s="13">
        <f>VLOOKUP(A90,MEMÓRIA!A88:Q2096,3,FALSE)</f>
        <v>95305</v>
      </c>
      <c r="D90" s="15" t="str">
        <f>VLOOKUP(A90,MEMÓRIA!A88:Q2096,4,FALSE)</f>
        <v>TEXTURA ACRÍLICA, APLICAÇÃO MANUAL EM PAREDE, UMA DEMÃO. AF_04/2023</v>
      </c>
      <c r="E90" s="13" t="str">
        <f>VLOOKUP(A90,MEMÓRIA!A88:Q2096,5,FALSE)</f>
        <v>M2</v>
      </c>
      <c r="F90" s="28">
        <f>VLOOKUP(A90,MEMÓRIA!A88:Q2096,15,FALSE)</f>
        <v>155.02000000000001</v>
      </c>
      <c r="G90" s="322">
        <f>VLOOKUP(A90,MEMÓRIA!A88:Q2096,16,FALSE)</f>
        <v>12.49</v>
      </c>
      <c r="H90" s="30">
        <f t="shared" si="28"/>
        <v>16.04</v>
      </c>
      <c r="I90" s="17">
        <f t="shared" si="32"/>
        <v>2486.52</v>
      </c>
      <c r="J90" s="322">
        <f>VLOOKUP(A90,MEMÓRIA!A88:Q2096,17,FALSE)</f>
        <v>13.03</v>
      </c>
      <c r="K90" s="17">
        <f t="shared" si="30"/>
        <v>15.94</v>
      </c>
      <c r="L90" s="504">
        <f t="shared" si="33"/>
        <v>2471.0100000000002</v>
      </c>
    </row>
    <row r="91" spans="1:12">
      <c r="A91" s="459" t="s">
        <v>18254</v>
      </c>
      <c r="B91" s="34"/>
      <c r="C91" s="360"/>
      <c r="D91" s="34" t="str">
        <f>VLOOKUP(A91,MEMÓRIA!A91:Q2099,4,FALSE)</f>
        <v>ESQUADRIAS DE MADEIRA / METÁLICA</v>
      </c>
      <c r="E91" s="34"/>
      <c r="F91" s="34"/>
      <c r="G91" s="34"/>
      <c r="H91" s="358"/>
      <c r="I91" s="361">
        <f>I92+I95+I98+I110</f>
        <v>84976.06</v>
      </c>
      <c r="J91" s="34"/>
      <c r="K91" s="358"/>
      <c r="L91" s="506">
        <f>L92+L95+L98+L110</f>
        <v>83880.88</v>
      </c>
    </row>
    <row r="92" spans="1:12">
      <c r="A92" s="438" t="s">
        <v>18255</v>
      </c>
      <c r="B92" s="166"/>
      <c r="C92" s="167"/>
      <c r="D92" s="167" t="str">
        <f>VLOOKUP(A92,MEMÓRIA!A91:Q2099,4,FALSE)</f>
        <v>ESQUADRIA DE MADEIRA</v>
      </c>
      <c r="E92" s="355"/>
      <c r="F92" s="355"/>
      <c r="G92" s="167"/>
      <c r="H92" s="161"/>
      <c r="I92" s="359">
        <f>SUM(I93:I94)</f>
        <v>16654.52</v>
      </c>
      <c r="J92" s="167"/>
      <c r="K92" s="166"/>
      <c r="L92" s="503">
        <f>SUM(L93:L94)</f>
        <v>16337.62</v>
      </c>
    </row>
    <row r="93" spans="1:12" ht="45">
      <c r="A93" s="460" t="s">
        <v>18258</v>
      </c>
      <c r="B93" s="13" t="str">
        <f>VLOOKUP(A93,MEMÓRIA!A91:Q2099,2,FALSE)</f>
        <v>SINAPI 07/2023</v>
      </c>
      <c r="C93" s="13">
        <f>VLOOKUP(A93,MEMÓRIA!A91:Q2099,3,FALSE)</f>
        <v>90843</v>
      </c>
      <c r="D93" s="15" t="str">
        <f>VLOOKUP(A93,MEMÓRIA!A91:Q2099,4,FALSE)</f>
        <v>KIT DE PORTA DE MADEIRA PARA PINTURA, SEMI-OCA (LEVE OU MÉDIA), PADRÃO MÉDIO, 80X210CM, ESPESSURA DE 3,5CM, ITENS INCLUSOS: DOBRADIÇAS, MONTAGEM E INSTALAÇÃO DO BATENTE, FECHADURA COM EXECUÇÃO DO FURO - FORNECIMENTO E INSTALAÇÃO. AF_12/2019</v>
      </c>
      <c r="E93" s="13" t="str">
        <f>VLOOKUP(A93,MEMÓRIA!A91:Q2099,5,FALSE)</f>
        <v>UN</v>
      </c>
      <c r="F93" s="28">
        <f>VLOOKUP(A93,MEMÓRIA!A91:Q2099,15,FALSE)</f>
        <v>12</v>
      </c>
      <c r="G93" s="322">
        <f>VLOOKUP(A93,MEMÓRIA!A91:Q2099,16,FALSE)</f>
        <v>992.59</v>
      </c>
      <c r="H93" s="30">
        <f t="shared" ref="H93:H112" si="34">IFERROR(TRUNC(SUM(G93*$I$9)+G93,2),"")</f>
        <v>1275.27</v>
      </c>
      <c r="I93" s="17">
        <f t="shared" ref="I93:I94" si="35">IFERROR(TRUNC(H93*F93,2),"")</f>
        <v>15303.24</v>
      </c>
      <c r="J93" s="322">
        <f>VLOOKUP(A93,MEMÓRIA!A91:Q2099,17,FALSE)</f>
        <v>1022.58</v>
      </c>
      <c r="K93" s="17">
        <f t="shared" ref="K93:K112" si="36">IFERROR(TRUNC(SUM(J93*$L$9)+J93,2),"")</f>
        <v>1251.1199999999999</v>
      </c>
      <c r="L93" s="504">
        <f t="shared" ref="L93:L94" si="37">IFERROR(TRUNC(K93*F93,2),"")</f>
        <v>15013.44</v>
      </c>
    </row>
    <row r="94" spans="1:12" ht="45">
      <c r="A94" s="460" t="s">
        <v>18259</v>
      </c>
      <c r="B94" s="13" t="str">
        <f>VLOOKUP(A94,MEMÓRIA!A92:Q2100,2,FALSE)</f>
        <v>SINAPI 07/2023</v>
      </c>
      <c r="C94" s="13">
        <f>VLOOKUP(A94,MEMÓRIA!A92:Q2100,3,FALSE)</f>
        <v>90844</v>
      </c>
      <c r="D94" s="15" t="str">
        <f>VLOOKUP(A94,MEMÓRIA!A92:Q2100,4,FALSE)</f>
        <v>KIT DE PORTA DE MADEIRA PARA PINTURA, SEMI-OCA (LEVE OU MÉDIA), PADRÃO MÉDIO, 90X210CM, ESPESSURA DE 3,5CM, ITENS INCLUSOS: DOBRADIÇAS, MONTAGEM E INSTALAÇÃO DO BATENTE, FECHADURA COM EXECUÇÃO DO FURO - FORNECIMENTO E INSTALAÇÃO. AF_12/2019</v>
      </c>
      <c r="E94" s="13" t="str">
        <f>VLOOKUP(A94,MEMÓRIA!A92:Q2100,5,FALSE)</f>
        <v>UN</v>
      </c>
      <c r="F94" s="28">
        <f>VLOOKUP(A94,MEMÓRIA!A92:Q2100,15,FALSE)</f>
        <v>1</v>
      </c>
      <c r="G94" s="322">
        <f>VLOOKUP(A94,MEMÓRIA!A92:Q2100,16,FALSE)</f>
        <v>1051.75</v>
      </c>
      <c r="H94" s="30">
        <f t="shared" si="34"/>
        <v>1351.28</v>
      </c>
      <c r="I94" s="17">
        <f t="shared" si="35"/>
        <v>1351.28</v>
      </c>
      <c r="J94" s="322">
        <f>VLOOKUP(A94,MEMÓRIA!A92:Q2100,17,FALSE)</f>
        <v>1082.29</v>
      </c>
      <c r="K94" s="17">
        <f t="shared" si="36"/>
        <v>1324.18</v>
      </c>
      <c r="L94" s="504">
        <f t="shared" si="37"/>
        <v>1324.18</v>
      </c>
    </row>
    <row r="95" spans="1:12">
      <c r="A95" s="438" t="s">
        <v>18260</v>
      </c>
      <c r="B95" s="166"/>
      <c r="C95" s="167"/>
      <c r="D95" s="167" t="str">
        <f>VLOOKUP(A95,MEMÓRIA!A99:Q2107,4,FALSE)</f>
        <v>PINTURA NAS ESQUADRIAS DE MADEIRA</v>
      </c>
      <c r="E95" s="355"/>
      <c r="F95" s="355"/>
      <c r="G95" s="167"/>
      <c r="H95" s="161"/>
      <c r="I95" s="359">
        <f>SUM(I96:I97)</f>
        <v>2628.13</v>
      </c>
      <c r="J95" s="167"/>
      <c r="K95" s="166"/>
      <c r="L95" s="503">
        <f>SUM(L96:L97)</f>
        <v>2692.29</v>
      </c>
    </row>
    <row r="96" spans="1:12" ht="22.5">
      <c r="A96" s="460" t="s">
        <v>18262</v>
      </c>
      <c r="B96" s="13" t="str">
        <f>VLOOKUP(A96,MEMÓRIA!A94:Q2102,2,FALSE)</f>
        <v>SINAPI 07/2023</v>
      </c>
      <c r="C96" s="13">
        <f>VLOOKUP(A96,MEMÓRIA!A94:Q2102,3,FALSE)</f>
        <v>102201</v>
      </c>
      <c r="D96" s="15" t="str">
        <f>VLOOKUP(A96,MEMÓRIA!A94:Q2102,4,FALSE)</f>
        <v>APLICAÇÃO MASSA ACRÍLICA PARA MADEIRA, PARA PINTURA COM TINTA DE ACABAMENTO (PIGMENTADA). AF_01/2021</v>
      </c>
      <c r="E96" s="13" t="str">
        <f>VLOOKUP(A96,MEMÓRIA!A94:Q2102,5,FALSE)</f>
        <v>M2</v>
      </c>
      <c r="F96" s="28">
        <f>VLOOKUP(A96,MEMÓRIA!A94:Q2102,15,FALSE)</f>
        <v>66.150000000000006</v>
      </c>
      <c r="G96" s="322">
        <f>VLOOKUP(A96,MEMÓRIA!A94:Q2102,16,FALSE)</f>
        <v>15.22</v>
      </c>
      <c r="H96" s="30">
        <f t="shared" si="34"/>
        <v>19.55</v>
      </c>
      <c r="I96" s="17">
        <f t="shared" ref="I96:I97" si="38">IFERROR(TRUNC(H96*F96,2),"")</f>
        <v>1293.23</v>
      </c>
      <c r="J96" s="322">
        <f>VLOOKUP(A96,MEMÓRIA!A94:Q2102,17,FALSE)</f>
        <v>16.489999999999998</v>
      </c>
      <c r="K96" s="17">
        <f t="shared" si="36"/>
        <v>20.170000000000002</v>
      </c>
      <c r="L96" s="504">
        <f t="shared" ref="L96:L97" si="39">IFERROR(TRUNC(K96*F96,2),"")</f>
        <v>1334.24</v>
      </c>
    </row>
    <row r="97" spans="1:12" ht="22.5">
      <c r="A97" s="460" t="s">
        <v>18263</v>
      </c>
      <c r="B97" s="13" t="str">
        <f>VLOOKUP(A97,MEMÓRIA!A95:Q2103,2,FALSE)</f>
        <v>SINAPI 07/2023</v>
      </c>
      <c r="C97" s="13">
        <f>VLOOKUP(A97,MEMÓRIA!A95:Q2103,3,FALSE)</f>
        <v>102219</v>
      </c>
      <c r="D97" s="15" t="str">
        <f>VLOOKUP(A97,MEMÓRIA!A95:Q2103,4,FALSE)</f>
        <v>PINTURA TINTA DE ACABAMENTO (PIGMENTADA) ESMALTE SINTÉTICO ACETINADO EM MADEIRA, 2 DEMÃOS. AF_01/2021</v>
      </c>
      <c r="E97" s="13" t="str">
        <f>VLOOKUP(A97,MEMÓRIA!A95:Q2103,5,FALSE)</f>
        <v>M2</v>
      </c>
      <c r="F97" s="28">
        <f>VLOOKUP(A97,MEMÓRIA!A95:Q2103,15,FALSE)</f>
        <v>66.150000000000006</v>
      </c>
      <c r="G97" s="322">
        <f>VLOOKUP(A97,MEMÓRIA!A95:Q2103,16,FALSE)</f>
        <v>15.71</v>
      </c>
      <c r="H97" s="30">
        <f t="shared" si="34"/>
        <v>20.18</v>
      </c>
      <c r="I97" s="17">
        <f t="shared" si="38"/>
        <v>1334.9</v>
      </c>
      <c r="J97" s="322">
        <f>VLOOKUP(A97,MEMÓRIA!A95:Q2103,17,FALSE)</f>
        <v>16.78</v>
      </c>
      <c r="K97" s="17">
        <f t="shared" si="36"/>
        <v>20.53</v>
      </c>
      <c r="L97" s="504">
        <f t="shared" si="39"/>
        <v>1358.05</v>
      </c>
    </row>
    <row r="98" spans="1:12">
      <c r="A98" s="438" t="s">
        <v>18264</v>
      </c>
      <c r="B98" s="166"/>
      <c r="C98" s="167"/>
      <c r="D98" s="129" t="str">
        <f>VLOOKUP(A98,MEMÓRIA!A102:Q2110,4,FALSE)</f>
        <v>ESQUADRIA METÁLICA</v>
      </c>
      <c r="E98" s="355"/>
      <c r="F98" s="355"/>
      <c r="G98" s="167"/>
      <c r="H98" s="161"/>
      <c r="I98" s="359">
        <f>SUM(I99:I109)</f>
        <v>58419.79</v>
      </c>
      <c r="J98" s="167"/>
      <c r="K98" s="166"/>
      <c r="L98" s="503">
        <f>SUM(L99:L109)</f>
        <v>57334.22</v>
      </c>
    </row>
    <row r="99" spans="1:12" ht="22.5">
      <c r="A99" s="460" t="s">
        <v>18273</v>
      </c>
      <c r="B99" s="13" t="str">
        <f>VLOOKUP(A99,MEMÓRIA!A97:Q2105,2,FALSE)</f>
        <v>SINAPI 07/2023</v>
      </c>
      <c r="C99" s="13">
        <f>VLOOKUP(A99,MEMÓRIA!A97:Q2105,3,FALSE)</f>
        <v>99861</v>
      </c>
      <c r="D99" s="15" t="str">
        <f>VLOOKUP(A99,MEMÓRIA!A97:Q2105,4,FALSE)</f>
        <v>GRADIL EM FERRO FIXADO EM VÃOS DE JANELAS, FORMADO POR BARRAS CHATAS DE 25X4,8 MM. AF_04/2019</v>
      </c>
      <c r="E99" s="13" t="str">
        <f>VLOOKUP(A99,MEMÓRIA!A97:Q2105,5,FALSE)</f>
        <v>M2</v>
      </c>
      <c r="F99" s="28">
        <f>VLOOKUP(A99,MEMÓRIA!A97:Q2105,15,FALSE)</f>
        <v>23.34</v>
      </c>
      <c r="G99" s="322">
        <f>VLOOKUP(A99,MEMÓRIA!A97:Q2105,16,FALSE)</f>
        <v>584.15</v>
      </c>
      <c r="H99" s="30">
        <f t="shared" si="34"/>
        <v>750.51</v>
      </c>
      <c r="I99" s="17">
        <f t="shared" ref="I99:I109" si="40">IFERROR(TRUNC(H99*F99,2),"")</f>
        <v>17516.900000000001</v>
      </c>
      <c r="J99" s="322">
        <f>VLOOKUP(A99,MEMÓRIA!A97:Q2105,17,FALSE)</f>
        <v>625.16</v>
      </c>
      <c r="K99" s="17">
        <f t="shared" si="36"/>
        <v>764.88</v>
      </c>
      <c r="L99" s="504">
        <f t="shared" ref="L99:L109" si="41">IFERROR(TRUNC(K99*F99,2),"")</f>
        <v>17852.29</v>
      </c>
    </row>
    <row r="100" spans="1:12" ht="33.75">
      <c r="A100" s="460" t="s">
        <v>18274</v>
      </c>
      <c r="B100" s="13" t="str">
        <f>VLOOKUP(A100,MEMÓRIA!A98:Q2106,2,FALSE)</f>
        <v>SINAPI 07/2023</v>
      </c>
      <c r="C100" s="13">
        <f>VLOOKUP(A100,MEMÓRIA!A98:Q2106,3,FALSE)</f>
        <v>94570</v>
      </c>
      <c r="D100" s="15" t="str">
        <f>VLOOKUP(A100,MEMÓRIA!A98:Q2106,4,FALSE)</f>
        <v>JANELA DE ALUMÍNIO DE CORRER COM 2 FOLHAS PARA VIDROS, COM VIDROS, BATENTE, ACABAMENTO COM ACETATO OU BRILHANTE E FERRAGENS. EXCLUSIVE ALIZAR E CONTRAMARCO. FORNECIMENTO E INSTALAÇÃO. AF_12/2019</v>
      </c>
      <c r="E100" s="13" t="str">
        <f>VLOOKUP(A100,MEMÓRIA!A98:Q2106,5,FALSE)</f>
        <v>M2</v>
      </c>
      <c r="F100" s="28">
        <f>VLOOKUP(A100,MEMÓRIA!A98:Q2106,15,FALSE)</f>
        <v>19.45</v>
      </c>
      <c r="G100" s="322">
        <f>VLOOKUP(A100,MEMÓRIA!A98:Q2106,16,FALSE)</f>
        <v>306.51</v>
      </c>
      <c r="H100" s="30">
        <f t="shared" si="34"/>
        <v>393.8</v>
      </c>
      <c r="I100" s="17">
        <f t="shared" si="40"/>
        <v>7659.41</v>
      </c>
      <c r="J100" s="322">
        <f>VLOOKUP(A100,MEMÓRIA!A98:Q2106,17,FALSE)</f>
        <v>308.52999999999997</v>
      </c>
      <c r="K100" s="17">
        <f t="shared" si="36"/>
        <v>377.48</v>
      </c>
      <c r="L100" s="504">
        <f t="shared" si="41"/>
        <v>7341.98</v>
      </c>
    </row>
    <row r="101" spans="1:12" ht="33.75">
      <c r="A101" s="460" t="s">
        <v>18275</v>
      </c>
      <c r="B101" s="13" t="str">
        <f>VLOOKUP(A101,MEMÓRIA!A99:Q2107,2,FALSE)</f>
        <v>SINAPI 07/2023</v>
      </c>
      <c r="C101" s="13">
        <f>VLOOKUP(A101,MEMÓRIA!A99:Q2107,3,FALSE)</f>
        <v>100674</v>
      </c>
      <c r="D101" s="15" t="str">
        <f>VLOOKUP(A101,MEMÓRIA!A99:Q2107,4,FALSE)</f>
        <v>JANELA FIXA DE ALUMÍNIO PARA VIDRO, COM VIDRO, BATENTE E FERRAGENS. EXCLUSIVE ACABAMENTO, ALIZAR E CONTRAMARCO. FORNECIMENTO E INSTALAÇÃO. AF_12/2019</v>
      </c>
      <c r="E101" s="13" t="str">
        <f>VLOOKUP(A101,MEMÓRIA!A99:Q2107,5,FALSE)</f>
        <v>M2</v>
      </c>
      <c r="F101" s="28">
        <f>VLOOKUP(A101,MEMÓRIA!A99:Q2107,15,FALSE)</f>
        <v>1</v>
      </c>
      <c r="G101" s="322">
        <f>VLOOKUP(A101,MEMÓRIA!A99:Q2107,16,FALSE)</f>
        <v>633.15</v>
      </c>
      <c r="H101" s="30">
        <f t="shared" si="34"/>
        <v>813.47</v>
      </c>
      <c r="I101" s="17">
        <f t="shared" si="40"/>
        <v>813.47</v>
      </c>
      <c r="J101" s="322">
        <f>VLOOKUP(A101,MEMÓRIA!A99:Q2107,17,FALSE)</f>
        <v>635.95000000000005</v>
      </c>
      <c r="K101" s="17">
        <f t="shared" si="36"/>
        <v>778.08</v>
      </c>
      <c r="L101" s="504">
        <f t="shared" si="41"/>
        <v>778.08</v>
      </c>
    </row>
    <row r="102" spans="1:12">
      <c r="A102" s="460" t="s">
        <v>18280</v>
      </c>
      <c r="B102" s="13" t="str">
        <f>VLOOKUP(A102,MEMÓRIA!A100:Q2108,2,FALSE)</f>
        <v>SEINFRA</v>
      </c>
      <c r="C102" s="13" t="str">
        <f>VLOOKUP(A102,MEMÓRIA!A100:Q2108,3,FALSE)</f>
        <v>C1958</v>
      </c>
      <c r="D102" s="15" t="str">
        <f>VLOOKUP(A102,MEMÓRIA!A100:Q2108,4,FALSE)</f>
        <v>PORTA DE FERRO COMPACTA EM CHAPA, INCLUS. BATENTES E FERRAGENS</v>
      </c>
      <c r="E102" s="13" t="str">
        <f>VLOOKUP(A102,MEMÓRIA!A100:Q2108,5,FALSE)</f>
        <v>M2</v>
      </c>
      <c r="F102" s="28">
        <f>VLOOKUP(A102,MEMÓRIA!A100:Q2108,15,FALSE)</f>
        <v>12.6</v>
      </c>
      <c r="G102" s="322">
        <f>VLOOKUP(A102,MEMÓRIA!A100:Q2108,16,FALSE)</f>
        <v>323.7</v>
      </c>
      <c r="H102" s="30">
        <f t="shared" si="34"/>
        <v>415.88</v>
      </c>
      <c r="I102" s="17">
        <f t="shared" si="40"/>
        <v>5240.08</v>
      </c>
      <c r="J102" s="322">
        <f>VLOOKUP(A102,MEMÓRIA!A100:Q2108,17,FALSE)</f>
        <v>331.27</v>
      </c>
      <c r="K102" s="17">
        <f t="shared" si="36"/>
        <v>405.3</v>
      </c>
      <c r="L102" s="504">
        <f t="shared" si="41"/>
        <v>5106.78</v>
      </c>
    </row>
    <row r="103" spans="1:12" ht="22.5">
      <c r="A103" s="460" t="s">
        <v>18396</v>
      </c>
      <c r="B103" s="13" t="str">
        <f>VLOOKUP(A103,MEMÓRIA!A101:Q2109,2,FALSE)</f>
        <v>SINAPI 07/2023</v>
      </c>
      <c r="C103" s="13">
        <f>VLOOKUP(A103,MEMÓRIA!A101:Q2109,3,FALSE)</f>
        <v>100701</v>
      </c>
      <c r="D103" s="15" t="str">
        <f>VLOOKUP(A103,MEMÓRIA!A101:Q2109,4,FALSE)</f>
        <v>PORTA DE FERRO, DE ABRIR, TIPO GRADE COM CHAPA, COM GUARNIÇÕES. AF_12/2019</v>
      </c>
      <c r="E103" s="13" t="str">
        <f>VLOOKUP(A103,MEMÓRIA!A101:Q2109,5,FALSE)</f>
        <v>M2</v>
      </c>
      <c r="F103" s="28">
        <f>VLOOKUP(A103,MEMÓRIA!A101:Q2109,15,FALSE)</f>
        <v>16.95</v>
      </c>
      <c r="G103" s="322">
        <f>VLOOKUP(A103,MEMÓRIA!A101:Q2109,16,FALSE)</f>
        <v>662.44</v>
      </c>
      <c r="H103" s="30">
        <f t="shared" si="34"/>
        <v>851.1</v>
      </c>
      <c r="I103" s="17">
        <f t="shared" si="40"/>
        <v>14426.14</v>
      </c>
      <c r="J103" s="322">
        <f>VLOOKUP(A103,MEMÓRIA!A101:Q2109,17,FALSE)</f>
        <v>664.44</v>
      </c>
      <c r="K103" s="17">
        <f t="shared" si="36"/>
        <v>812.94</v>
      </c>
      <c r="L103" s="504">
        <f t="shared" si="41"/>
        <v>13779.33</v>
      </c>
    </row>
    <row r="104" spans="1:12">
      <c r="A104" s="460" t="s">
        <v>25949</v>
      </c>
      <c r="B104" s="13" t="str">
        <f>VLOOKUP(A104,MEMÓRIA!A102:Q2110,2,FALSE)</f>
        <v>SEINFRA</v>
      </c>
      <c r="C104" s="13" t="str">
        <f>VLOOKUP(A104,MEMÓRIA!A102:Q2110,3,FALSE)</f>
        <v>C1426</v>
      </c>
      <c r="D104" s="15" t="str">
        <f>VLOOKUP(A104,MEMÓRIA!A102:Q2110,4,FALSE)</f>
        <v>GRADE DE FERRO DE PROTEÇÃO</v>
      </c>
      <c r="E104" s="13" t="str">
        <f>VLOOKUP(A104,MEMÓRIA!A102:Q2110,5,FALSE)</f>
        <v>M2</v>
      </c>
      <c r="F104" s="28">
        <f>VLOOKUP(A104,MEMÓRIA!A102:Q2110,15,FALSE)</f>
        <v>18.93</v>
      </c>
      <c r="G104" s="322">
        <f>VLOOKUP(A104,MEMÓRIA!A102:Q2110,16,FALSE)</f>
        <v>210.34</v>
      </c>
      <c r="H104" s="30">
        <f t="shared" si="34"/>
        <v>270.24</v>
      </c>
      <c r="I104" s="17">
        <f t="shared" si="40"/>
        <v>5115.6400000000003</v>
      </c>
      <c r="J104" s="322">
        <f>VLOOKUP(A104,MEMÓRIA!A102:Q2110,17,FALSE)</f>
        <v>222.31</v>
      </c>
      <c r="K104" s="17">
        <f t="shared" si="36"/>
        <v>271.99</v>
      </c>
      <c r="L104" s="504">
        <f t="shared" si="41"/>
        <v>5148.7700000000004</v>
      </c>
    </row>
    <row r="105" spans="1:12" ht="33.75">
      <c r="A105" s="460" t="s">
        <v>25950</v>
      </c>
      <c r="B105" s="13" t="str">
        <f>VLOOKUP(A105,MEMÓRIA!A103:Q2111,2,FALSE)</f>
        <v>COMPOSIÇÃO</v>
      </c>
      <c r="C105" s="13" t="str">
        <f>VLOOKUP(A105,MEMÓRIA!A103:Q2111,3,FALSE)</f>
        <v>005</v>
      </c>
      <c r="D105" s="15" t="str">
        <f>VLOOKUP(A105,MEMÓRIA!A103:Q2111,4,FALSE)</f>
        <v>CONJUNTO FECHADURA DE SOBREPOR PARA PORTAO, EM AÇO INOX COM ACABAMENTO CROMADO, CAIXA DE 100 MM, INCLUINDO CHAVE TIPO CILINDRO - COMPLETA</v>
      </c>
      <c r="E105" s="13" t="str">
        <f>VLOOKUP(A105,MEMÓRIA!A103:Q2111,5,FALSE)</f>
        <v>UN</v>
      </c>
      <c r="F105" s="28">
        <f>VLOOKUP(A105,MEMÓRIA!A103:Q2111,15,FALSE)</f>
        <v>2</v>
      </c>
      <c r="G105" s="322">
        <f>VLOOKUP(A105,MEMÓRIA!A103:Q2111,16,FALSE)</f>
        <v>105.26</v>
      </c>
      <c r="H105" s="30">
        <f t="shared" si="34"/>
        <v>135.22999999999999</v>
      </c>
      <c r="I105" s="17">
        <f t="shared" si="40"/>
        <v>270.45999999999998</v>
      </c>
      <c r="J105" s="322">
        <f>VLOOKUP(A105,MEMÓRIA!A103:Q2111,17,FALSE)</f>
        <v>110.06</v>
      </c>
      <c r="K105" s="17">
        <f t="shared" si="36"/>
        <v>134.65</v>
      </c>
      <c r="L105" s="504">
        <f t="shared" si="41"/>
        <v>269.3</v>
      </c>
    </row>
    <row r="106" spans="1:12">
      <c r="A106" s="460" t="s">
        <v>25952</v>
      </c>
      <c r="B106" s="13" t="str">
        <f>VLOOKUP(A106,MEMÓRIA!A104:Q2112,2,FALSE)</f>
        <v>ORSE 07/2023</v>
      </c>
      <c r="C106" s="13" t="str">
        <f>VLOOKUP(A106,MEMÓRIA!A104:Q2112,3,FALSE)</f>
        <v>01861</v>
      </c>
      <c r="D106" s="15" t="str">
        <f>VLOOKUP(A106,MEMÓRIA!A104:Q2112,4,FALSE)</f>
        <v>FORNECIMENTO DE CADEADO 40MM</v>
      </c>
      <c r="E106" s="13" t="str">
        <f>VLOOKUP(A106,MEMÓRIA!A104:Q2112,5,FALSE)</f>
        <v>UN</v>
      </c>
      <c r="F106" s="28">
        <f>VLOOKUP(A106,MEMÓRIA!A104:Q2112,15,FALSE)</f>
        <v>18</v>
      </c>
      <c r="G106" s="322">
        <f>VLOOKUP(A106,MEMÓRIA!A104:Q2112,16,FALSE)</f>
        <v>25.4</v>
      </c>
      <c r="H106" s="30">
        <f t="shared" si="34"/>
        <v>32.630000000000003</v>
      </c>
      <c r="I106" s="17">
        <f t="shared" si="40"/>
        <v>587.34</v>
      </c>
      <c r="J106" s="322">
        <f>VLOOKUP(A106,MEMÓRIA!A104:Q2112,17,FALSE)</f>
        <v>25.4</v>
      </c>
      <c r="K106" s="17">
        <f t="shared" si="36"/>
        <v>31.07</v>
      </c>
      <c r="L106" s="504">
        <f t="shared" si="41"/>
        <v>559.26</v>
      </c>
    </row>
    <row r="107" spans="1:12" ht="22.5">
      <c r="A107" s="460" t="s">
        <v>25986</v>
      </c>
      <c r="B107" s="13" t="str">
        <f>VLOOKUP(A107,MEMÓRIA!A105:Q2113,2,FALSE)</f>
        <v>SINAPI 07/2023</v>
      </c>
      <c r="C107" s="13">
        <f>VLOOKUP(A107,MEMÓRIA!A105:Q2113,3,FALSE)</f>
        <v>99855</v>
      </c>
      <c r="D107" s="15" t="str">
        <f>VLOOKUP(A107,MEMÓRIA!A105:Q2113,4,FALSE)</f>
        <v>CORRIMÃO SIMPLES, DIÂMETRO EXTERNO = 1 1/2, EM AÇO GALVANIZADO. AF_04/2019_PS</v>
      </c>
      <c r="E107" s="13" t="str">
        <f>VLOOKUP(A107,MEMÓRIA!A105:Q2113,5,FALSE)</f>
        <v>M</v>
      </c>
      <c r="F107" s="28">
        <f>VLOOKUP(A107,MEMÓRIA!A105:Q2113,15,FALSE)</f>
        <v>4</v>
      </c>
      <c r="G107" s="322">
        <f>VLOOKUP(A107,MEMÓRIA!A105:Q2113,16,FALSE)</f>
        <v>97.06</v>
      </c>
      <c r="H107" s="30">
        <f t="shared" si="34"/>
        <v>124.7</v>
      </c>
      <c r="I107" s="17">
        <f t="shared" si="40"/>
        <v>498.8</v>
      </c>
      <c r="J107" s="322">
        <f>VLOOKUP(A107,MEMÓRIA!A105:Q2113,17,FALSE)</f>
        <v>101.63</v>
      </c>
      <c r="K107" s="17">
        <f t="shared" si="36"/>
        <v>124.34</v>
      </c>
      <c r="L107" s="504">
        <f t="shared" si="41"/>
        <v>497.36</v>
      </c>
    </row>
    <row r="108" spans="1:12" ht="22.5">
      <c r="A108" s="460" t="s">
        <v>25996</v>
      </c>
      <c r="B108" s="13" t="str">
        <f>VLOOKUP(A108,MEMÓRIA!A106:Q2114,2,FALSE)</f>
        <v>SINAPI 07/2023</v>
      </c>
      <c r="C108" s="13">
        <f>VLOOKUP(A108,MEMÓRIA!A106:Q2114,3,FALSE)</f>
        <v>91338</v>
      </c>
      <c r="D108" s="15" t="str">
        <f>VLOOKUP(A108,MEMÓRIA!A106:Q2114,4,FALSE)</f>
        <v>PORTA DE ALUMÍNIO DE ABRIR COM LAMBRI, COM GUARNIÇÃO, FIXAÇÃO COM PARAFUSOS - FORNECIMENTO E INSTALAÇÃO. AF_12/2019</v>
      </c>
      <c r="E108" s="13" t="str">
        <f>VLOOKUP(A108,MEMÓRIA!A106:Q2114,5,FALSE)</f>
        <v>M2</v>
      </c>
      <c r="F108" s="28">
        <f>VLOOKUP(A108,MEMÓRIA!A106:Q2114,15,FALSE)</f>
        <v>5.76</v>
      </c>
      <c r="G108" s="322">
        <f>VLOOKUP(A108,MEMÓRIA!A106:Q2114,16,FALSE)</f>
        <v>670.91</v>
      </c>
      <c r="H108" s="30">
        <f t="shared" si="34"/>
        <v>861.98</v>
      </c>
      <c r="I108" s="17">
        <f t="shared" si="40"/>
        <v>4965</v>
      </c>
      <c r="J108" s="322">
        <f>VLOOKUP(A108,MEMÓRIA!A106:Q2114,17,FALSE)</f>
        <v>672.29</v>
      </c>
      <c r="K108" s="17">
        <f t="shared" si="36"/>
        <v>822.54</v>
      </c>
      <c r="L108" s="504">
        <f t="shared" si="41"/>
        <v>4737.83</v>
      </c>
    </row>
    <row r="109" spans="1:12" ht="33.75">
      <c r="A109" s="460" t="s">
        <v>26042</v>
      </c>
      <c r="B109" s="13" t="str">
        <f>VLOOKUP(A109,MEMÓRIA!A107:Q2115,2,FALSE)</f>
        <v>ORSE 07/2023</v>
      </c>
      <c r="C109" s="13">
        <f>VLOOKUP(A109,MEMÓRIA!A107:Q2115,3,FALSE)</f>
        <v>12476</v>
      </c>
      <c r="D109" s="15" t="str">
        <f>VLOOKUP(A109,MEMÓRIA!A107:Q2115,4,FALSE)</f>
        <v>BOX PARA BANHEIRO EM VIDRO TEMPERADO 8 MM, LISO, INCOLOR, DE CORRER, EM ALUMINÍO BRANCO, INCLUSIVE FERRAGENS - FORNECIMENTO E INSTALAÇÃO - REV.02_10/2021</v>
      </c>
      <c r="E109" s="13" t="str">
        <f>VLOOKUP(A109,MEMÓRIA!A107:Q2115,5,FALSE)</f>
        <v>M2</v>
      </c>
      <c r="F109" s="28">
        <f>VLOOKUP(A109,MEMÓRIA!A107:Q2115,15,FALSE)</f>
        <v>2.95</v>
      </c>
      <c r="G109" s="322">
        <f>VLOOKUP(A109,MEMÓRIA!A107:Q2115,16,FALSE)</f>
        <v>350</v>
      </c>
      <c r="H109" s="30">
        <f t="shared" si="34"/>
        <v>449.68</v>
      </c>
      <c r="I109" s="17">
        <f t="shared" si="40"/>
        <v>1326.55</v>
      </c>
      <c r="J109" s="322">
        <f>VLOOKUP(A109,MEMÓRIA!A107:Q2115,17,FALSE)</f>
        <v>350</v>
      </c>
      <c r="K109" s="17">
        <f t="shared" si="36"/>
        <v>428.22</v>
      </c>
      <c r="L109" s="504">
        <f t="shared" si="41"/>
        <v>1263.24</v>
      </c>
    </row>
    <row r="110" spans="1:12">
      <c r="A110" s="438" t="s">
        <v>18276</v>
      </c>
      <c r="B110" s="166"/>
      <c r="C110" s="167"/>
      <c r="D110" s="167" t="str">
        <f>VLOOKUP(A110,MEMÓRIA!A108:Q2116,4,FALSE)</f>
        <v>PINTURA NAS ESQUADRIAS METÁLICAS</v>
      </c>
      <c r="E110" s="355"/>
      <c r="F110" s="355"/>
      <c r="G110" s="167"/>
      <c r="H110" s="161"/>
      <c r="I110" s="359">
        <f>SUM(I111:I112)</f>
        <v>7273.62</v>
      </c>
      <c r="J110" s="167"/>
      <c r="K110" s="166"/>
      <c r="L110" s="503">
        <f>SUM(L111:L112)</f>
        <v>7516.75</v>
      </c>
    </row>
    <row r="111" spans="1:12" ht="33.75">
      <c r="A111" s="460" t="s">
        <v>18278</v>
      </c>
      <c r="B111" s="13" t="str">
        <f>VLOOKUP(A111,MEMÓRIA!A107:Q2115,2,FALSE)</f>
        <v>SINAPI 07/2023</v>
      </c>
      <c r="C111" s="13">
        <f>VLOOKUP(A111,MEMÓRIA!A107:Q2115,3,FALSE)</f>
        <v>100722</v>
      </c>
      <c r="D111" s="15" t="str">
        <f>VLOOKUP(A111,MEMÓRIA!A107:Q2115,4,FALSE)</f>
        <v>PINTURA COM TINTA ALQUÍDICA DE FUNDO (TIPO ZARCÃO) APLICADA A ROLO OU PINCEL SOBRE SUPERFÍCIES METÁLICAS (EXCETO PERFIL) EXECUTADO EM OBRA (POR DEMÃO). AF_01/2020</v>
      </c>
      <c r="E111" s="13" t="str">
        <f>VLOOKUP(A111,MEMÓRIA!A107:Q2115,5,FALSE)</f>
        <v>M2</v>
      </c>
      <c r="F111" s="28">
        <f>VLOOKUP(A111,MEMÓRIA!A107:Q2115,15,FALSE)</f>
        <v>84.42</v>
      </c>
      <c r="G111" s="322">
        <f>VLOOKUP(A111,MEMÓRIA!A107:Q2115,16,FALSE)</f>
        <v>21.97</v>
      </c>
      <c r="H111" s="30">
        <f t="shared" si="34"/>
        <v>28.22</v>
      </c>
      <c r="I111" s="17">
        <f t="shared" ref="I111:I112" si="42">IFERROR(TRUNC(H111*F111,2),"")</f>
        <v>2382.33</v>
      </c>
      <c r="J111" s="322">
        <f>VLOOKUP(A111,MEMÓRIA!A107:Q2115,17,FALSE)</f>
        <v>23.87</v>
      </c>
      <c r="K111" s="17">
        <f t="shared" si="36"/>
        <v>29.2</v>
      </c>
      <c r="L111" s="504">
        <f t="shared" ref="L111:L112" si="43">IFERROR(TRUNC(K111*F111,2),"")</f>
        <v>2465.06</v>
      </c>
    </row>
    <row r="112" spans="1:12" ht="33.75">
      <c r="A112" s="460" t="s">
        <v>18279</v>
      </c>
      <c r="B112" s="13" t="str">
        <f>VLOOKUP(A112,MEMÓRIA!A108:Q2116,2,FALSE)</f>
        <v>SINAPI 07/2023</v>
      </c>
      <c r="C112" s="13">
        <f>VLOOKUP(A112,MEMÓRIA!A108:Q2116,3,FALSE)</f>
        <v>100758</v>
      </c>
      <c r="D112" s="15" t="str">
        <f>VLOOKUP(A112,MEMÓRIA!A108:Q2116,4,FALSE)</f>
        <v>PINTURA COM TINTA ALQUÍDICA DE ACABAMENTO (ESMALTE SINTÉTICO ACETINADO) APLICADA A ROLO OU PINCEL SOBRE SUPERFÍCIES METÁLICAS (EXCETO PERFIL) EXECUTADO EM OBRA (02 DEMÃOS). AF_01/2020</v>
      </c>
      <c r="E112" s="13" t="str">
        <f>VLOOKUP(A112,MEMÓRIA!A108:Q2116,5,FALSE)</f>
        <v>M2</v>
      </c>
      <c r="F112" s="28">
        <f>VLOOKUP(A112,MEMÓRIA!A108:Q2116,15,FALSE)</f>
        <v>84.42</v>
      </c>
      <c r="G112" s="322">
        <f>VLOOKUP(A112,MEMÓRIA!A108:Q2116,16,FALSE)</f>
        <v>45.1</v>
      </c>
      <c r="H112" s="30">
        <f t="shared" si="34"/>
        <v>57.94</v>
      </c>
      <c r="I112" s="17">
        <f t="shared" si="42"/>
        <v>4891.29</v>
      </c>
      <c r="J112" s="322">
        <f>VLOOKUP(A112,MEMÓRIA!A108:Q2116,17,FALSE)</f>
        <v>48.91</v>
      </c>
      <c r="K112" s="17">
        <f t="shared" si="36"/>
        <v>59.84</v>
      </c>
      <c r="L112" s="504">
        <f t="shared" si="43"/>
        <v>5051.6899999999996</v>
      </c>
    </row>
    <row r="113" spans="1:12">
      <c r="A113" s="459" t="s">
        <v>18286</v>
      </c>
      <c r="B113" s="34"/>
      <c r="C113" s="360"/>
      <c r="D113" s="34" t="str">
        <f>VLOOKUP(A113,MEMÓRIA!A111:Q2119,4,FALSE)</f>
        <v>COBERTA</v>
      </c>
      <c r="E113" s="34"/>
      <c r="F113" s="34"/>
      <c r="G113" s="34"/>
      <c r="H113" s="358"/>
      <c r="I113" s="361">
        <f>+I114+I121+I131</f>
        <v>161259.95000000001</v>
      </c>
      <c r="J113" s="34"/>
      <c r="K113" s="358"/>
      <c r="L113" s="506">
        <f>+L114+L121+L131</f>
        <v>158130.65</v>
      </c>
    </row>
    <row r="114" spans="1:12">
      <c r="A114" s="438" t="s">
        <v>18288</v>
      </c>
      <c r="B114" s="166"/>
      <c r="C114" s="167"/>
      <c r="D114" s="167" t="str">
        <f>VLOOKUP(A114,MEMÓRIA!A112:Q2120,4,FALSE)</f>
        <v>MADEIRAMENTO E TELHAMENTO</v>
      </c>
      <c r="E114" s="355"/>
      <c r="F114" s="355"/>
      <c r="G114" s="167"/>
      <c r="H114" s="161"/>
      <c r="I114" s="359">
        <f>SUM(I115:I120)</f>
        <v>105851.35</v>
      </c>
      <c r="J114" s="167"/>
      <c r="K114" s="166"/>
      <c r="L114" s="503">
        <f>SUM(L115:L120)</f>
        <v>104488.05</v>
      </c>
    </row>
    <row r="115" spans="1:12" ht="22.5">
      <c r="A115" s="460" t="s">
        <v>18291</v>
      </c>
      <c r="B115" s="13" t="str">
        <f>VLOOKUP(A115,MEMÓRIA!A111:Q2119,2,FALSE)</f>
        <v>SEINFRA</v>
      </c>
      <c r="C115" s="13" t="str">
        <f>VLOOKUP(A115,MEMÓRIA!A111:Q2119,3,FALSE)</f>
        <v>C1338</v>
      </c>
      <c r="D115" s="15" t="str">
        <f>VLOOKUP(A115,MEMÓRIA!A111:Q2119,4,FALSE)</f>
        <v>ESTRUTURA DE MADEIRA P/ TELHA ONDULADA DE FIBROCIMENTO, ALUMÍNIO OU PLÁSTICAS, VÃO 10m</v>
      </c>
      <c r="E115" s="13" t="str">
        <f>VLOOKUP(A115,MEMÓRIA!A111:Q2119,5,FALSE)</f>
        <v>M2</v>
      </c>
      <c r="F115" s="28">
        <f>VLOOKUP(A115,MEMÓRIA!A111:Q2119,15,FALSE)</f>
        <v>458.81</v>
      </c>
      <c r="G115" s="322">
        <f>VLOOKUP(A115,MEMÓRIA!A111:Q2119,16,FALSE)</f>
        <v>83.74</v>
      </c>
      <c r="H115" s="30">
        <f t="shared" ref="H115:H132" si="44">IFERROR(TRUNC(SUM(G115*$I$9)+G115,2),"")</f>
        <v>107.58</v>
      </c>
      <c r="I115" s="17">
        <f t="shared" ref="I115:I120" si="45">IFERROR(TRUNC(H115*F115,2),"")</f>
        <v>49358.77</v>
      </c>
      <c r="J115" s="322">
        <f>VLOOKUP(A115,MEMÓRIA!A111:Q2119,17,FALSE)</f>
        <v>88</v>
      </c>
      <c r="K115" s="17">
        <f t="shared" ref="K115:K132" si="46">IFERROR(TRUNC(SUM(J115*$L$9)+J115,2),"")</f>
        <v>107.66</v>
      </c>
      <c r="L115" s="504">
        <f t="shared" ref="L115:L120" si="47">IFERROR(TRUNC(K115*F115,2),"")</f>
        <v>49395.48</v>
      </c>
    </row>
    <row r="116" spans="1:12">
      <c r="A116" s="460" t="s">
        <v>18292</v>
      </c>
      <c r="B116" s="13" t="str">
        <f>VLOOKUP(A116,MEMÓRIA!A112:Q2120,2,FALSE)</f>
        <v>SINAPI 07/2023</v>
      </c>
      <c r="C116" s="13">
        <f>VLOOKUP(A116,MEMÓRIA!A112:Q2120,3,FALSE)</f>
        <v>102234</v>
      </c>
      <c r="D116" s="15" t="str">
        <f>VLOOKUP(A116,MEMÓRIA!A112:Q2120,4,FALSE)</f>
        <v>PINTURA IMUNIZANTE PARA MADEIRA, 2 DEMÃOS. AF_01/2021</v>
      </c>
      <c r="E116" s="13" t="str">
        <f>VLOOKUP(A116,MEMÓRIA!A112:Q2120,5,FALSE)</f>
        <v>M2</v>
      </c>
      <c r="F116" s="28">
        <f>VLOOKUP(A116,MEMÓRIA!A112:Q2120,15,FALSE)</f>
        <v>475.09</v>
      </c>
      <c r="G116" s="322">
        <f>VLOOKUP(A116,MEMÓRIA!A112:Q2120,16,FALSE)</f>
        <v>21.05</v>
      </c>
      <c r="H116" s="30">
        <f t="shared" si="44"/>
        <v>27.04</v>
      </c>
      <c r="I116" s="17">
        <f t="shared" si="45"/>
        <v>12846.43</v>
      </c>
      <c r="J116" s="322">
        <f>VLOOKUP(A116,MEMÓRIA!A112:Q2120,17,FALSE)</f>
        <v>22.32</v>
      </c>
      <c r="K116" s="17">
        <f t="shared" si="46"/>
        <v>27.3</v>
      </c>
      <c r="L116" s="504">
        <f t="shared" si="47"/>
        <v>12969.95</v>
      </c>
    </row>
    <row r="117" spans="1:12" ht="33.75">
      <c r="A117" s="460" t="s">
        <v>18294</v>
      </c>
      <c r="B117" s="13" t="str">
        <f>VLOOKUP(A117,MEMÓRIA!A113:Q2121,2,FALSE)</f>
        <v>SINAPI 07/2023</v>
      </c>
      <c r="C117" s="13">
        <f>VLOOKUP(A117,MEMÓRIA!A113:Q2121,3,FALSE)</f>
        <v>94210</v>
      </c>
      <c r="D117" s="15" t="str">
        <f>VLOOKUP(A117,MEMÓRIA!A113:Q2121,4,FALSE)</f>
        <v>TELHAMENTO COM TELHA ONDULADA DE FIBROCIMENTO E = 6 MM, COM RECOBRIMENTO LATERAL DE 1 1/4 DE ONDA PARA TELHADO COM INCLINAÇÃO MÁXIMA DE 10°, COM ATÉ 2 ÁGUAS, INCLUSO IÇAMENTO. AF_07/2019</v>
      </c>
      <c r="E117" s="13" t="str">
        <f>VLOOKUP(A117,MEMÓRIA!A113:Q2121,5,FALSE)</f>
        <v>M2</v>
      </c>
      <c r="F117" s="28">
        <f>VLOOKUP(A117,MEMÓRIA!A113:Q2121,15,FALSE)</f>
        <v>458.81</v>
      </c>
      <c r="G117" s="322">
        <f>VLOOKUP(A117,MEMÓRIA!A113:Q2121,16,FALSE)</f>
        <v>64.489999999999995</v>
      </c>
      <c r="H117" s="30">
        <f t="shared" si="44"/>
        <v>82.85</v>
      </c>
      <c r="I117" s="17">
        <f t="shared" si="45"/>
        <v>38012.400000000001</v>
      </c>
      <c r="J117" s="322">
        <f>VLOOKUP(A117,MEMÓRIA!A113:Q2121,17,FALSE)</f>
        <v>65.260000000000005</v>
      </c>
      <c r="K117" s="17">
        <f t="shared" si="46"/>
        <v>79.84</v>
      </c>
      <c r="L117" s="504">
        <f t="shared" si="47"/>
        <v>36631.39</v>
      </c>
    </row>
    <row r="118" spans="1:12" ht="22.5">
      <c r="A118" s="460" t="s">
        <v>18297</v>
      </c>
      <c r="B118" s="13" t="str">
        <f>VLOOKUP(A118,MEMÓRIA!A114:Q2122,2,FALSE)</f>
        <v>SINAPI 07/2023</v>
      </c>
      <c r="C118" s="13">
        <f>VLOOKUP(A118,MEMÓRIA!A114:Q2122,3,FALSE)</f>
        <v>94223</v>
      </c>
      <c r="D118" s="15" t="str">
        <f>VLOOKUP(A118,MEMÓRIA!A114:Q2122,4,FALSE)</f>
        <v>CUMEEIRA PARA TELHA DE FIBROCIMENTO ONDULADA E = 6 MM, INCLUSO ACESSÓRIOS DE FIXAÇÃO E IÇAMENTO. AF_07/2019</v>
      </c>
      <c r="E118" s="13" t="str">
        <f>VLOOKUP(A118,MEMÓRIA!A114:Q2122,5,FALSE)</f>
        <v>M</v>
      </c>
      <c r="F118" s="28">
        <f>VLOOKUP(A118,MEMÓRIA!A114:Q2122,15,FALSE)</f>
        <v>24.08</v>
      </c>
      <c r="G118" s="322">
        <f>VLOOKUP(A118,MEMÓRIA!A114:Q2122,16,FALSE)</f>
        <v>103.39</v>
      </c>
      <c r="H118" s="30">
        <f t="shared" si="44"/>
        <v>132.83000000000001</v>
      </c>
      <c r="I118" s="17">
        <f t="shared" si="45"/>
        <v>3198.54</v>
      </c>
      <c r="J118" s="322">
        <f>VLOOKUP(A118,MEMÓRIA!A114:Q2122,17,FALSE)</f>
        <v>103.73</v>
      </c>
      <c r="K118" s="17">
        <f t="shared" si="46"/>
        <v>126.91</v>
      </c>
      <c r="L118" s="504">
        <f t="shared" si="47"/>
        <v>3055.99</v>
      </c>
    </row>
    <row r="119" spans="1:12">
      <c r="A119" s="460" t="s">
        <v>18395</v>
      </c>
      <c r="B119" s="13" t="str">
        <f>VLOOKUP(A119,MEMÓRIA!A115:Q2123,2,FALSE)</f>
        <v>SEINFRA</v>
      </c>
      <c r="C119" s="13" t="str">
        <f>VLOOKUP(A119,MEMÓRIA!A115:Q2123,3,FALSE)</f>
        <v>C2678</v>
      </c>
      <c r="D119" s="15" t="str">
        <f>VLOOKUP(A119,MEMÓRIA!A115:Q2123,4,FALSE)</f>
        <v>VIGA DE MADEIRA MACIÇA 6" X 3"</v>
      </c>
      <c r="E119" s="13" t="str">
        <f>VLOOKUP(A119,MEMÓRIA!A115:Q2123,5,FALSE)</f>
        <v>M</v>
      </c>
      <c r="F119" s="28">
        <f>VLOOKUP(A119,MEMÓRIA!A115:Q2123,15,FALSE)</f>
        <v>11.9</v>
      </c>
      <c r="G119" s="322">
        <f>VLOOKUP(A119,MEMÓRIA!A115:Q2123,16,FALSE)</f>
        <v>59.15</v>
      </c>
      <c r="H119" s="30">
        <f t="shared" si="44"/>
        <v>75.989999999999995</v>
      </c>
      <c r="I119" s="17">
        <f t="shared" si="45"/>
        <v>904.28</v>
      </c>
      <c r="J119" s="322">
        <f>VLOOKUP(A119,MEMÓRIA!A115:Q2123,17,FALSE)</f>
        <v>62.34</v>
      </c>
      <c r="K119" s="17">
        <f t="shared" si="46"/>
        <v>76.27</v>
      </c>
      <c r="L119" s="504">
        <f t="shared" si="47"/>
        <v>907.61</v>
      </c>
    </row>
    <row r="120" spans="1:12">
      <c r="A120" s="460" t="s">
        <v>25990</v>
      </c>
      <c r="B120" s="13" t="str">
        <f>VLOOKUP(A120,MEMÓRIA!A116:Q2124,2,FALSE)</f>
        <v>SEINFRA</v>
      </c>
      <c r="C120" s="13" t="str">
        <f>VLOOKUP(A120,MEMÓRIA!A116:Q2124,3,FALSE)</f>
        <v>C3721</v>
      </c>
      <c r="D120" s="15" t="str">
        <f>VLOOKUP(A120,MEMÓRIA!A116:Q2124,4,FALSE)</f>
        <v>VIGA DE MADEIRA MACIÇA 10"x 4"</v>
      </c>
      <c r="E120" s="13" t="str">
        <f>VLOOKUP(A120,MEMÓRIA!A116:Q2124,5,FALSE)</f>
        <v>M</v>
      </c>
      <c r="F120" s="28">
        <f>VLOOKUP(A120,MEMÓRIA!A116:Q2124,15,FALSE)</f>
        <v>8.92</v>
      </c>
      <c r="G120" s="322">
        <f>VLOOKUP(A120,MEMÓRIA!A116:Q2124,16,FALSE)</f>
        <v>133.59</v>
      </c>
      <c r="H120" s="30">
        <f t="shared" si="44"/>
        <v>171.63</v>
      </c>
      <c r="I120" s="17">
        <f t="shared" si="45"/>
        <v>1530.93</v>
      </c>
      <c r="J120" s="322">
        <f>VLOOKUP(A120,MEMÓRIA!A116:Q2124,17,FALSE)</f>
        <v>139.97999999999999</v>
      </c>
      <c r="K120" s="17">
        <f t="shared" si="46"/>
        <v>171.26</v>
      </c>
      <c r="L120" s="504">
        <f t="shared" si="47"/>
        <v>1527.63</v>
      </c>
    </row>
    <row r="121" spans="1:12">
      <c r="A121" s="438" t="s">
        <v>18293</v>
      </c>
      <c r="B121" s="166"/>
      <c r="C121" s="167"/>
      <c r="D121" s="167" t="str">
        <f>VLOOKUP(A121,MEMÓRIA!A118:Q2126,4,FALSE)</f>
        <v>CALHA, RUFOS E TUBOS DE DESCIDA</v>
      </c>
      <c r="E121" s="355"/>
      <c r="F121" s="355"/>
      <c r="G121" s="167"/>
      <c r="H121" s="161"/>
      <c r="I121" s="359">
        <f>SUM(I122:I130)</f>
        <v>28138.1</v>
      </c>
      <c r="J121" s="167"/>
      <c r="K121" s="166"/>
      <c r="L121" s="503">
        <f>SUM(L122:L130)</f>
        <v>27017.52</v>
      </c>
    </row>
    <row r="122" spans="1:12">
      <c r="A122" s="460" t="s">
        <v>18302</v>
      </c>
      <c r="B122" s="13" t="str">
        <f>VLOOKUP(A122,MEMÓRIA!A118:Q2126,2,FALSE)</f>
        <v>ORSE 07/2023</v>
      </c>
      <c r="C122" s="13" t="str">
        <f>VLOOKUP(A122,MEMÓRIA!A118:Q2126,3,FALSE)</f>
        <v>09078</v>
      </c>
      <c r="D122" s="15" t="str">
        <f>VLOOKUP(A122,MEMÓRIA!A118:Q2126,4,FALSE)</f>
        <v>CALHA EM CHAPA DE ALUMINIO, DESENVOLVIMENTO 80 CM</v>
      </c>
      <c r="E122" s="13" t="str">
        <f>VLOOKUP(A122,MEMÓRIA!A118:Q2126,5,FALSE)</f>
        <v>M</v>
      </c>
      <c r="F122" s="28">
        <f>VLOOKUP(A122,MEMÓRIA!A118:Q2126,15,FALSE)</f>
        <v>76.459999999999994</v>
      </c>
      <c r="G122" s="322">
        <f>VLOOKUP(A122,MEMÓRIA!A118:Q2126,16,FALSE)</f>
        <v>129.38999999999999</v>
      </c>
      <c r="H122" s="30">
        <f t="shared" si="44"/>
        <v>166.24</v>
      </c>
      <c r="I122" s="17">
        <f t="shared" ref="I122:I130" si="48">IFERROR(TRUNC(H122*F122,2),"")</f>
        <v>12710.71</v>
      </c>
      <c r="J122" s="322">
        <f>VLOOKUP(A122,MEMÓRIA!A118:Q2126,17,FALSE)</f>
        <v>129.38999999999999</v>
      </c>
      <c r="K122" s="17">
        <f t="shared" si="46"/>
        <v>158.30000000000001</v>
      </c>
      <c r="L122" s="504">
        <f t="shared" ref="L122:L130" si="49">IFERROR(TRUNC(K122*F122,2),"")</f>
        <v>12103.61</v>
      </c>
    </row>
    <row r="123" spans="1:12">
      <c r="A123" s="460" t="s">
        <v>18303</v>
      </c>
      <c r="B123" s="13" t="str">
        <f>VLOOKUP(A123,MEMÓRIA!A119:Q2127,2,FALSE)</f>
        <v>ORSE 07/2023</v>
      </c>
      <c r="C123" s="13" t="str">
        <f>VLOOKUP(A123,MEMÓRIA!A119:Q2127,3,FALSE)</f>
        <v>00290</v>
      </c>
      <c r="D123" s="15" t="str">
        <f>VLOOKUP(A123,MEMÓRIA!A119:Q2127,4,FALSE)</f>
        <v xml:space="preserve">RUFO EM CHAPA DE ALUMÍNIO, ESP = 0,6MM, LARG = 30,0CM </v>
      </c>
      <c r="E123" s="13" t="str">
        <f>VLOOKUP(A123,MEMÓRIA!A119:Q2127,5,FALSE)</f>
        <v>M</v>
      </c>
      <c r="F123" s="28">
        <f>VLOOKUP(A123,MEMÓRIA!A119:Q2127,15,FALSE)</f>
        <v>24.04</v>
      </c>
      <c r="G123" s="322">
        <f>VLOOKUP(A123,MEMÓRIA!A119:Q2127,16,FALSE)</f>
        <v>145.51</v>
      </c>
      <c r="H123" s="30">
        <f t="shared" si="44"/>
        <v>186.95</v>
      </c>
      <c r="I123" s="17">
        <f t="shared" si="48"/>
        <v>4494.2700000000004</v>
      </c>
      <c r="J123" s="322">
        <f>VLOOKUP(A123,MEMÓRIA!A119:Q2127,17,FALSE)</f>
        <v>145.51</v>
      </c>
      <c r="K123" s="17">
        <f t="shared" si="46"/>
        <v>178.03</v>
      </c>
      <c r="L123" s="504">
        <f t="shared" si="49"/>
        <v>4279.84</v>
      </c>
    </row>
    <row r="124" spans="1:12" ht="22.5">
      <c r="A124" s="460" t="s">
        <v>18304</v>
      </c>
      <c r="B124" s="13" t="str">
        <f>VLOOKUP(A124,MEMÓRIA!A120:Q2128,2,FALSE)</f>
        <v>COMPOSIÇÃO</v>
      </c>
      <c r="C124" s="13" t="str">
        <f>VLOOKUP(A124,MEMÓRIA!A120:Q2128,3,FALSE)</f>
        <v>006</v>
      </c>
      <c r="D124" s="15" t="str">
        <f>VLOOKUP(A124,MEMÓRIA!A120:Q2128,4,FALSE)</f>
        <v>IMPERMEABILIZAÇÃO COM MANTA/FITA ADESIVA ASFÁLTICA ALUMINIZADA, INCLUSIVE APLICAÇÃO DE 1 DEMÃO DE PRIMER</v>
      </c>
      <c r="E124" s="13" t="str">
        <f>VLOOKUP(A124,MEMÓRIA!A120:Q2128,5,FALSE)</f>
        <v>M2</v>
      </c>
      <c r="F124" s="28">
        <f>VLOOKUP(A124,MEMÓRIA!A120:Q2128,15,FALSE)</f>
        <v>24.04</v>
      </c>
      <c r="G124" s="322">
        <f>VLOOKUP(A124,MEMÓRIA!A120:Q2128,16,FALSE)</f>
        <v>187.43</v>
      </c>
      <c r="H124" s="30">
        <f t="shared" si="44"/>
        <v>240.81</v>
      </c>
      <c r="I124" s="17">
        <f t="shared" si="48"/>
        <v>5789.07</v>
      </c>
      <c r="J124" s="322">
        <f>VLOOKUP(A124,MEMÓRIA!A120:Q2128,17,FALSE)</f>
        <v>192.38</v>
      </c>
      <c r="K124" s="17">
        <f t="shared" si="46"/>
        <v>235.37</v>
      </c>
      <c r="L124" s="504">
        <f t="shared" si="49"/>
        <v>5658.29</v>
      </c>
    </row>
    <row r="125" spans="1:12" ht="22.5">
      <c r="A125" s="460" t="s">
        <v>18305</v>
      </c>
      <c r="B125" s="13" t="str">
        <f>VLOOKUP(A125,MEMÓRIA!A121:Q2129,2,FALSE)</f>
        <v>SINAPI 07/2023</v>
      </c>
      <c r="C125" s="13">
        <f>VLOOKUP(A125,MEMÓRIA!A121:Q2129,3,FALSE)</f>
        <v>89578</v>
      </c>
      <c r="D125" s="15" t="str">
        <f>VLOOKUP(A125,MEMÓRIA!A121:Q2129,4,FALSE)</f>
        <v>TUBO PVC, SÉRIE R, ÁGUA PLUVIAL, DN 100 MM, FORNECIDO E INSTALADO EM CONDUTORES VERTICAIS DE ÁGUAS PLUVIAIS. AF_06/2022</v>
      </c>
      <c r="E125" s="13" t="str">
        <f>VLOOKUP(A125,MEMÓRIA!A121:Q2129,5,FALSE)</f>
        <v>M</v>
      </c>
      <c r="F125" s="28">
        <f>VLOOKUP(A125,MEMÓRIA!A121:Q2129,15,FALSE)</f>
        <v>67</v>
      </c>
      <c r="G125" s="322">
        <f>VLOOKUP(A125,MEMÓRIA!A121:Q2129,16,FALSE)</f>
        <v>35.39</v>
      </c>
      <c r="H125" s="30">
        <f t="shared" si="44"/>
        <v>45.46</v>
      </c>
      <c r="I125" s="17">
        <f t="shared" si="48"/>
        <v>3045.82</v>
      </c>
      <c r="J125" s="322">
        <f>VLOOKUP(A125,MEMÓRIA!A121:Q2129,17,FALSE)</f>
        <v>35.770000000000003</v>
      </c>
      <c r="K125" s="17">
        <f t="shared" si="46"/>
        <v>43.76</v>
      </c>
      <c r="L125" s="504">
        <f t="shared" si="49"/>
        <v>2931.92</v>
      </c>
    </row>
    <row r="126" spans="1:12" ht="33.75">
      <c r="A126" s="460" t="s">
        <v>18306</v>
      </c>
      <c r="B126" s="13" t="str">
        <f>VLOOKUP(A126,MEMÓRIA!A122:Q2130,2,FALSE)</f>
        <v>SINAPI 07/2023</v>
      </c>
      <c r="C126" s="13">
        <f>VLOOKUP(A126,MEMÓRIA!A122:Q2130,3,FALSE)</f>
        <v>89584</v>
      </c>
      <c r="D126" s="15" t="str">
        <f>VLOOKUP(A126,MEMÓRIA!A122:Q2130,4,FALSE)</f>
        <v>JOELHO 90 GRAUS, PVC, SERIE R, ÁGUA PLUVIAL, DN 100 MM, JUNTA ELÁSTICA, FORNECIDO E INSTALADO EM CONDUTORES VERTICAIS DE ÁGUAS PLUVIAIS. AF_06/2022</v>
      </c>
      <c r="E126" s="13" t="str">
        <f>VLOOKUP(A126,MEMÓRIA!A122:Q2130,5,FALSE)</f>
        <v>UN</v>
      </c>
      <c r="F126" s="28">
        <f>VLOOKUP(A126,MEMÓRIA!A122:Q2130,15,FALSE)</f>
        <v>7</v>
      </c>
      <c r="G126" s="322">
        <f>VLOOKUP(A126,MEMÓRIA!A122:Q2130,16,FALSE)</f>
        <v>44.92</v>
      </c>
      <c r="H126" s="30">
        <f t="shared" si="44"/>
        <v>57.71</v>
      </c>
      <c r="I126" s="17">
        <f t="shared" si="48"/>
        <v>403.97</v>
      </c>
      <c r="J126" s="322">
        <f>VLOOKUP(A126,MEMÓRIA!A122:Q2130,17,FALSE)</f>
        <v>46.26</v>
      </c>
      <c r="K126" s="17">
        <f t="shared" si="46"/>
        <v>56.59</v>
      </c>
      <c r="L126" s="504">
        <f t="shared" si="49"/>
        <v>396.13</v>
      </c>
    </row>
    <row r="127" spans="1:12" ht="33.75">
      <c r="A127" s="460" t="s">
        <v>18311</v>
      </c>
      <c r="B127" s="13" t="str">
        <f>VLOOKUP(A127,MEMÓRIA!A123:Q2131,2,FALSE)</f>
        <v>SINAPI 07/2023</v>
      </c>
      <c r="C127" s="13">
        <f>VLOOKUP(A127,MEMÓRIA!A123:Q2131,3,FALSE)</f>
        <v>89585</v>
      </c>
      <c r="D127" s="15" t="str">
        <f>VLOOKUP(A127,MEMÓRIA!A123:Q2131,4,FALSE)</f>
        <v>JOELHO 45 GRAUS, PVC, SERIE R, ÁGUA PLUVIAL, DN 100 MM, JUNTA ELÁSTICA, FORNECIDO E INSTALADO EM CONDUTORES VERTICAIS DE ÁGUAS PLUVIAIS. AF_06/2022</v>
      </c>
      <c r="E127" s="13" t="str">
        <f>VLOOKUP(A127,MEMÓRIA!A123:Q2131,5,FALSE)</f>
        <v>UN</v>
      </c>
      <c r="F127" s="28">
        <f>VLOOKUP(A127,MEMÓRIA!A123:Q2131,15,FALSE)</f>
        <v>14</v>
      </c>
      <c r="G127" s="322">
        <f>VLOOKUP(A127,MEMÓRIA!A123:Q2131,16,FALSE)</f>
        <v>46.05</v>
      </c>
      <c r="H127" s="30">
        <f t="shared" si="44"/>
        <v>59.16</v>
      </c>
      <c r="I127" s="17">
        <f t="shared" si="48"/>
        <v>828.24</v>
      </c>
      <c r="J127" s="322">
        <f>VLOOKUP(A127,MEMÓRIA!A123:Q2131,17,FALSE)</f>
        <v>47.39</v>
      </c>
      <c r="K127" s="17">
        <f t="shared" si="46"/>
        <v>57.98</v>
      </c>
      <c r="L127" s="504">
        <f t="shared" si="49"/>
        <v>811.72</v>
      </c>
    </row>
    <row r="128" spans="1:12" ht="22.5">
      <c r="A128" s="460" t="s">
        <v>18317</v>
      </c>
      <c r="B128" s="13" t="str">
        <f>VLOOKUP(A128,MEMÓRIA!A124:Q2132,2,FALSE)</f>
        <v>SINAPI 07/2023</v>
      </c>
      <c r="C128" s="13">
        <f>VLOOKUP(A128,MEMÓRIA!A124:Q2132,3,FALSE)</f>
        <v>89571</v>
      </c>
      <c r="D128" s="15" t="str">
        <f>VLOOKUP(A128,MEMÓRIA!A124:Q2132,4,FALSE)</f>
        <v>TÊ, PVC, SERIE R, ÁGUA PLUVIAL, DN 100 X 100 MM, JUNTA ELÁSTICA, FORNECIDO E INSTALADO EM RAMAL DE ENCAMINHAMENTO. AF_06/2022</v>
      </c>
      <c r="E128" s="13" t="str">
        <f>VLOOKUP(A128,MEMÓRIA!A124:Q2132,5,FALSE)</f>
        <v>UN</v>
      </c>
      <c r="F128" s="28">
        <f>VLOOKUP(A128,MEMÓRIA!A124:Q2132,15,FALSE)</f>
        <v>1</v>
      </c>
      <c r="G128" s="322">
        <f>VLOOKUP(A128,MEMÓRIA!A124:Q2132,16,FALSE)</f>
        <v>73.75</v>
      </c>
      <c r="H128" s="30">
        <f t="shared" si="44"/>
        <v>94.75</v>
      </c>
      <c r="I128" s="17">
        <f t="shared" si="48"/>
        <v>94.75</v>
      </c>
      <c r="J128" s="322">
        <f>VLOOKUP(A128,MEMÓRIA!A124:Q2132,17,FALSE)</f>
        <v>74.59</v>
      </c>
      <c r="K128" s="17">
        <f t="shared" si="46"/>
        <v>91.26</v>
      </c>
      <c r="L128" s="504">
        <f t="shared" si="49"/>
        <v>91.26</v>
      </c>
    </row>
    <row r="129" spans="1:12">
      <c r="A129" s="460" t="s">
        <v>25966</v>
      </c>
      <c r="B129" s="13" t="str">
        <f>VLOOKUP(A129,MEMÓRIA!A125:Q2133,2,FALSE)</f>
        <v>COMPOSIÇÃO</v>
      </c>
      <c r="C129" s="13" t="str">
        <f>VLOOKUP(A129,MEMÓRIA!A125:Q2133,3,FALSE)</f>
        <v>007</v>
      </c>
      <c r="D129" s="15" t="str">
        <f>VLOOKUP(A129,MEMÓRIA!A125:Q2133,4,FALSE)</f>
        <v>ABRAÇADEIRA METÁLICA TIPO "U" DE 4" (100 MM) COM FIXAÇÕES, P/TUBO PVC</v>
      </c>
      <c r="E129" s="13" t="str">
        <f>VLOOKUP(A129,MEMÓRIA!A125:Q2133,5,FALSE)</f>
        <v>UN</v>
      </c>
      <c r="F129" s="28">
        <f>VLOOKUP(A129,MEMÓRIA!A125:Q2133,15,FALSE)</f>
        <v>21</v>
      </c>
      <c r="G129" s="322">
        <f>VLOOKUP(A129,MEMÓRIA!A125:Q2133,16,FALSE)</f>
        <v>16.46</v>
      </c>
      <c r="H129" s="30">
        <f t="shared" si="44"/>
        <v>21.14</v>
      </c>
      <c r="I129" s="17">
        <f t="shared" si="48"/>
        <v>443.94</v>
      </c>
      <c r="J129" s="322">
        <f>VLOOKUP(A129,MEMÓRIA!A125:Q2133,17,FALSE)</f>
        <v>16.86</v>
      </c>
      <c r="K129" s="17">
        <f t="shared" si="46"/>
        <v>20.62</v>
      </c>
      <c r="L129" s="504">
        <f t="shared" si="49"/>
        <v>433.02</v>
      </c>
    </row>
    <row r="130" spans="1:12">
      <c r="A130" s="460" t="s">
        <v>25974</v>
      </c>
      <c r="B130" s="13" t="str">
        <f>VLOOKUP(A130,MEMÓRIA!A126:Q2134,2,FALSE)</f>
        <v>ORSE 07/2023</v>
      </c>
      <c r="C130" s="13">
        <f>VLOOKUP(A130,MEMÓRIA!A126:Q2134,3,FALSE)</f>
        <v>10431</v>
      </c>
      <c r="D130" s="15" t="str">
        <f>VLOOKUP(A130,MEMÓRIA!A126:Q2134,4,FALSE)</f>
        <v>TAMPA DE CONCRETO PARA CAIXAS DE PASSAGEM 0,70X0,70MX0,07M</v>
      </c>
      <c r="E130" s="13" t="str">
        <f>VLOOKUP(A130,MEMÓRIA!A126:Q2134,5,FALSE)</f>
        <v>UN</v>
      </c>
      <c r="F130" s="28">
        <f>VLOOKUP(A130,MEMÓRIA!A126:Q2134,15,FALSE)</f>
        <v>3</v>
      </c>
      <c r="G130" s="322">
        <f>VLOOKUP(A130,MEMÓRIA!A126:Q2134,16,FALSE)</f>
        <v>84.93</v>
      </c>
      <c r="H130" s="30">
        <f t="shared" si="44"/>
        <v>109.11</v>
      </c>
      <c r="I130" s="17">
        <f t="shared" si="48"/>
        <v>327.33</v>
      </c>
      <c r="J130" s="322">
        <f>VLOOKUP(A130,MEMÓRIA!A126:Q2134,17,FALSE)</f>
        <v>84.93</v>
      </c>
      <c r="K130" s="17">
        <f t="shared" si="46"/>
        <v>103.91</v>
      </c>
      <c r="L130" s="504">
        <f t="shared" si="49"/>
        <v>311.73</v>
      </c>
    </row>
    <row r="131" spans="1:12">
      <c r="A131" s="438" t="s">
        <v>18318</v>
      </c>
      <c r="B131" s="166"/>
      <c r="C131" s="167"/>
      <c r="D131" s="167" t="str">
        <f>VLOOKUP(A131,MEMÓRIA!A126:Q2134,4,FALSE)</f>
        <v>FORRO</v>
      </c>
      <c r="E131" s="355"/>
      <c r="F131" s="355"/>
      <c r="G131" s="167"/>
      <c r="H131" s="161"/>
      <c r="I131" s="359">
        <f>I132</f>
        <v>27270.5</v>
      </c>
      <c r="J131" s="167"/>
      <c r="K131" s="166"/>
      <c r="L131" s="503">
        <f>L132</f>
        <v>26625.08</v>
      </c>
    </row>
    <row r="132" spans="1:12" ht="22.5">
      <c r="A132" s="460" t="s">
        <v>18320</v>
      </c>
      <c r="B132" s="13" t="str">
        <f>VLOOKUP(A132,MEMÓRIA!A128:Q2136,2,FALSE)</f>
        <v>SINAPI 07/2023</v>
      </c>
      <c r="C132" s="13">
        <f>VLOOKUP(A132,MEMÓRIA!A128:Q2136,3,FALSE)</f>
        <v>96116</v>
      </c>
      <c r="D132" s="15" t="str">
        <f>VLOOKUP(A132,MEMÓRIA!A128:Q2136,4,FALSE)</f>
        <v>FORRO EM RÉGUAS DE PVC, FRISADO, PARA AMBIENTES COMERCIAIS, INCLUSIVE ESTRUTURA DE FIXAÇÃO. AF_05/2017_PS</v>
      </c>
      <c r="E132" s="13" t="str">
        <f>VLOOKUP(A132,MEMÓRIA!A128:Q2136,5,FALSE)</f>
        <v>M2</v>
      </c>
      <c r="F132" s="28">
        <f>VLOOKUP(A132,MEMÓRIA!A128:Q2136,15,FALSE)</f>
        <v>313.31</v>
      </c>
      <c r="G132" s="322">
        <f>VLOOKUP(A132,MEMÓRIA!A128:Q2136,16,FALSE)</f>
        <v>67.75</v>
      </c>
      <c r="H132" s="30">
        <f t="shared" si="44"/>
        <v>87.04</v>
      </c>
      <c r="I132" s="17">
        <f t="shared" ref="I132" si="50">IFERROR(TRUNC(H132*F132,2),"")</f>
        <v>27270.5</v>
      </c>
      <c r="J132" s="322">
        <f>VLOOKUP(A132,MEMÓRIA!A128:Q2136,17,FALSE)</f>
        <v>69.459999999999994</v>
      </c>
      <c r="K132" s="17">
        <f t="shared" si="46"/>
        <v>84.98</v>
      </c>
      <c r="L132" s="504">
        <f t="shared" ref="L132" si="51">IFERROR(TRUNC(K132*F132,2),"")</f>
        <v>26625.08</v>
      </c>
    </row>
    <row r="133" spans="1:12">
      <c r="A133" s="459" t="s">
        <v>18322</v>
      </c>
      <c r="B133" s="34"/>
      <c r="C133" s="360"/>
      <c r="D133" s="34" t="str">
        <f>VLOOKUP(A133,MEMÓRIA!A133:Q2141,4,FALSE)</f>
        <v>INSTALAÇÕES ELÉTRICA</v>
      </c>
      <c r="E133" s="34"/>
      <c r="F133" s="34"/>
      <c r="G133" s="34"/>
      <c r="H133" s="358"/>
      <c r="I133" s="361">
        <f>I134+I139+I146</f>
        <v>40114.65</v>
      </c>
      <c r="J133" s="34"/>
      <c r="K133" s="358"/>
      <c r="L133" s="506">
        <f>L134+L139+L146</f>
        <v>39194.57</v>
      </c>
    </row>
    <row r="134" spans="1:12">
      <c r="A134" s="438" t="s">
        <v>18321</v>
      </c>
      <c r="B134" s="166"/>
      <c r="C134" s="167"/>
      <c r="D134" s="167" t="str">
        <f>VLOOKUP(A134,MEMÓRIA!A129:Q2137,4,FALSE)</f>
        <v>ILUMINAÇÃO</v>
      </c>
      <c r="E134" s="355"/>
      <c r="F134" s="355"/>
      <c r="G134" s="167"/>
      <c r="H134" s="161"/>
      <c r="I134" s="359">
        <f>SUM(I135:I138)</f>
        <v>23995.47</v>
      </c>
      <c r="J134" s="167"/>
      <c r="K134" s="166"/>
      <c r="L134" s="507">
        <f>SUM(L135:L138)</f>
        <v>23016.240000000002</v>
      </c>
    </row>
    <row r="135" spans="1:12" ht="22.5">
      <c r="A135" s="460" t="s">
        <v>18359</v>
      </c>
      <c r="B135" s="13" t="str">
        <f>VLOOKUP(A135,MEMÓRIA!A131:Q2139,2,FALSE)</f>
        <v>ORSE 07/2023</v>
      </c>
      <c r="C135" s="13" t="str">
        <f>VLOOKUP(A135,MEMÓRIA!A131:Q2139,3,FALSE)</f>
        <v>03395</v>
      </c>
      <c r="D135" s="15" t="str">
        <f>VLOOKUP(A135,MEMÓRIA!A131:Q2139,4,FALSE)</f>
        <v>PONTO DE LUZ EM TETO OU PAREDE, COM ELETRODUTO DE PVC FLEXIVEL SANFONADO EMBUTIDO Ø 3/4"</v>
      </c>
      <c r="E135" s="13" t="str">
        <f>VLOOKUP(A135,MEMÓRIA!A131:Q2139,5,FALSE)</f>
        <v>UN</v>
      </c>
      <c r="F135" s="28">
        <f>VLOOKUP(A135,MEMÓRIA!A131:Q2139,15,FALSE)</f>
        <v>58</v>
      </c>
      <c r="G135" s="322">
        <f>VLOOKUP(A135,MEMÓRIA!A131:Q2139,16,FALSE)</f>
        <v>256.29000000000002</v>
      </c>
      <c r="H135" s="30">
        <f t="shared" ref="H135:H145" si="52">IFERROR(TRUNC(SUM(G135*$I$9)+G135,2),"")</f>
        <v>329.28</v>
      </c>
      <c r="I135" s="17">
        <f t="shared" ref="I135:I138" si="53">IFERROR(TRUNC(H135*F135,2),"")</f>
        <v>19098.240000000002</v>
      </c>
      <c r="J135" s="322">
        <f>VLOOKUP(A135,MEMÓRIA!A131:Q2139,17,FALSE)</f>
        <v>256.29000000000002</v>
      </c>
      <c r="K135" s="17">
        <f t="shared" ref="K135:K145" si="54">IFERROR(TRUNC(SUM(J135*$L$9)+J135,2),"")</f>
        <v>313.57</v>
      </c>
      <c r="L135" s="504">
        <f t="shared" ref="L135:L138" si="55">IFERROR(TRUNC(K135*F135,2),"")</f>
        <v>18187.060000000001</v>
      </c>
    </row>
    <row r="136" spans="1:12" ht="22.5">
      <c r="A136" s="460" t="s">
        <v>18361</v>
      </c>
      <c r="B136" s="13" t="str">
        <f>VLOOKUP(A136,MEMÓRIA!A132:Q2140,2,FALSE)</f>
        <v>COMPOSIÇÃO</v>
      </c>
      <c r="C136" s="13" t="str">
        <f>VLOOKUP(A136,MEMÓRIA!A132:Q2140,3,FALSE)</f>
        <v>008</v>
      </c>
      <c r="D136" s="15" t="str">
        <f>VLOOKUP(A136,MEMÓRIA!A132:Q2140,4,FALSE)</f>
        <v>LUMINÁRIA LED SOBREPOR SLIM (60 CM) 18W/6500K - FORNECIMENTO E INSTALAÇÃO</v>
      </c>
      <c r="E136" s="13" t="str">
        <f>VLOOKUP(A136,MEMÓRIA!A132:Q2140,5,FALSE)</f>
        <v>UN</v>
      </c>
      <c r="F136" s="28">
        <f>VLOOKUP(A136,MEMÓRIA!A132:Q2140,15,FALSE)</f>
        <v>5</v>
      </c>
      <c r="G136" s="322">
        <f>VLOOKUP(A136,MEMÓRIA!A132:Q2140,16,FALSE)</f>
        <v>56.45</v>
      </c>
      <c r="H136" s="30">
        <f t="shared" si="52"/>
        <v>72.52</v>
      </c>
      <c r="I136" s="17">
        <f t="shared" si="53"/>
        <v>362.6</v>
      </c>
      <c r="J136" s="322">
        <f>VLOOKUP(A136,MEMÓRIA!A132:Q2140,17,FALSE)</f>
        <v>58.96</v>
      </c>
      <c r="K136" s="17">
        <f t="shared" si="54"/>
        <v>72.13</v>
      </c>
      <c r="L136" s="504">
        <f t="shared" si="55"/>
        <v>360.65</v>
      </c>
    </row>
    <row r="137" spans="1:12" ht="22.5">
      <c r="A137" s="460" t="s">
        <v>18362</v>
      </c>
      <c r="B137" s="13" t="str">
        <f>VLOOKUP(A137,MEMÓRIA!A133:Q2141,2,FALSE)</f>
        <v>COMPOSIÇÃO</v>
      </c>
      <c r="C137" s="13" t="str">
        <f>VLOOKUP(A137,MEMÓRIA!A133:Q2141,3,FALSE)</f>
        <v>009</v>
      </c>
      <c r="D137" s="15" t="str">
        <f>VLOOKUP(A137,MEMÓRIA!A133:Q2141,4,FALSE)</f>
        <v>LUMINÁRIA LED SOBREPOR SLIM (120 CM) 36W/6500K - FORNECIMENTO E INSTALAÇÃO</v>
      </c>
      <c r="E137" s="13" t="str">
        <f>VLOOKUP(A137,MEMÓRIA!A133:Q2141,5,FALSE)</f>
        <v>UN</v>
      </c>
      <c r="F137" s="28">
        <f>VLOOKUP(A137,MEMÓRIA!A133:Q2141,15,FALSE)</f>
        <v>49</v>
      </c>
      <c r="G137" s="322">
        <f>VLOOKUP(A137,MEMÓRIA!A133:Q2141,16,FALSE)</f>
        <v>61.45</v>
      </c>
      <c r="H137" s="30">
        <f t="shared" si="52"/>
        <v>78.95</v>
      </c>
      <c r="I137" s="17">
        <f t="shared" si="53"/>
        <v>3868.55</v>
      </c>
      <c r="J137" s="322">
        <f>VLOOKUP(A137,MEMÓRIA!A133:Q2141,17,FALSE)</f>
        <v>63.96</v>
      </c>
      <c r="K137" s="17">
        <f t="shared" si="54"/>
        <v>78.25</v>
      </c>
      <c r="L137" s="504">
        <f t="shared" si="55"/>
        <v>3834.25</v>
      </c>
    </row>
    <row r="138" spans="1:12" ht="22.5">
      <c r="A138" s="460" t="s">
        <v>18363</v>
      </c>
      <c r="B138" s="13" t="str">
        <f>VLOOKUP(A138,MEMÓRIA!A134:Q2142,2,FALSE)</f>
        <v>ORSE 07/2023</v>
      </c>
      <c r="C138" s="13">
        <f>VLOOKUP(A138,MEMÓRIA!A134:Q2142,3,FALSE)</f>
        <v>13148</v>
      </c>
      <c r="D138" s="15" t="str">
        <f>VLOOKUP(A138,MEMÓRIA!A134:Q2142,4,FALSE)</f>
        <v>REFLETOR SLIM LED 100W DE POTÊNCIA, BRANCO FRIO, 6500K, AUTOVOLT, MARCA G-LIGHT OU SIMILAR</v>
      </c>
      <c r="E138" s="13" t="str">
        <f>VLOOKUP(A138,MEMÓRIA!A134:Q2142,5,FALSE)</f>
        <v>UN</v>
      </c>
      <c r="F138" s="28">
        <f>VLOOKUP(A138,MEMÓRIA!A134:Q2142,15,FALSE)</f>
        <v>4</v>
      </c>
      <c r="G138" s="322">
        <f>VLOOKUP(A138,MEMÓRIA!A134:Q2142,16,FALSE)</f>
        <v>129.61000000000001</v>
      </c>
      <c r="H138" s="30">
        <f t="shared" si="52"/>
        <v>166.52</v>
      </c>
      <c r="I138" s="17">
        <f t="shared" si="53"/>
        <v>666.08</v>
      </c>
      <c r="J138" s="322">
        <f>VLOOKUP(A138,MEMÓRIA!A134:Q2142,17,FALSE)</f>
        <v>129.61000000000001</v>
      </c>
      <c r="K138" s="17">
        <f t="shared" si="54"/>
        <v>158.57</v>
      </c>
      <c r="L138" s="504">
        <f t="shared" si="55"/>
        <v>634.28</v>
      </c>
    </row>
    <row r="139" spans="1:12">
      <c r="A139" s="438" t="s">
        <v>18364</v>
      </c>
      <c r="B139" s="166"/>
      <c r="C139" s="167"/>
      <c r="D139" s="167" t="str">
        <f>VLOOKUP(A139,MEMÓRIA!A134:Q2142,4,FALSE)</f>
        <v>TOMADA / INTERRUPTOR</v>
      </c>
      <c r="E139" s="355"/>
      <c r="F139" s="355"/>
      <c r="G139" s="167"/>
      <c r="H139" s="161"/>
      <c r="I139" s="359">
        <f>SUM(I140:I145)</f>
        <v>12339.03</v>
      </c>
      <c r="J139" s="167"/>
      <c r="K139" s="166"/>
      <c r="L139" s="507">
        <f>SUM(L140:L145)</f>
        <v>12484.79</v>
      </c>
    </row>
    <row r="140" spans="1:12" ht="45">
      <c r="A140" s="460" t="s">
        <v>18365</v>
      </c>
      <c r="B140" s="13" t="str">
        <f>VLOOKUP(A140,MEMÓRIA!A136:Q2144,2,FALSE)</f>
        <v>SINAPI 07/2023</v>
      </c>
      <c r="C140" s="13">
        <f>VLOOKUP(A140,MEMÓRIA!A136:Q2144,3,FALSE)</f>
        <v>104475</v>
      </c>
      <c r="D140" s="15" t="str">
        <f>VLOOKUP(A140,MEMÓRIA!A136:Q2144,4,FALSE)</f>
        <v>COMPOSIÇÃO PARAMÉTRICA DE PONTO ELÉTRICO DE TOMADA DE USO GERAL 2P+T (10A/250V) EM EDIFÍCIO RESIDENCIAL COM ELETRODUTO EMBUTIDO EM RASGOS NAS PAREDES, INCLUSO TOMADA, ELETRODUTO, CABO, RASGO, QUEBRA E CHUMBAMENTO. AF_11/2022</v>
      </c>
      <c r="E140" s="13" t="str">
        <f>VLOOKUP(A140,MEMÓRIA!A136:Q2144,5,FALSE)</f>
        <v>UN</v>
      </c>
      <c r="F140" s="28">
        <f>VLOOKUP(A140,MEMÓRIA!A136:Q2144,15,FALSE)</f>
        <v>41</v>
      </c>
      <c r="G140" s="322">
        <f>VLOOKUP(A140,MEMÓRIA!A136:Q2144,16,FALSE)</f>
        <v>126.09</v>
      </c>
      <c r="H140" s="30">
        <f t="shared" si="52"/>
        <v>162</v>
      </c>
      <c r="I140" s="17">
        <f t="shared" ref="I140:I145" si="56">IFERROR(TRUNC(H140*F140,2),"")</f>
        <v>6642</v>
      </c>
      <c r="J140" s="322">
        <f>VLOOKUP(A140,MEMÓRIA!A136:Q2144,17,FALSE)</f>
        <v>134.12</v>
      </c>
      <c r="K140" s="17">
        <f t="shared" si="54"/>
        <v>164.09</v>
      </c>
      <c r="L140" s="504">
        <f t="shared" ref="L140:L145" si="57">IFERROR(TRUNC(K140*F140,2),"")</f>
        <v>6727.69</v>
      </c>
    </row>
    <row r="141" spans="1:12" ht="33.75">
      <c r="A141" s="460" t="s">
        <v>18360</v>
      </c>
      <c r="B141" s="13" t="str">
        <f>VLOOKUP(A141,MEMÓRIA!A137:Q2145,2,FALSE)</f>
        <v>COMPOSIÇÃO</v>
      </c>
      <c r="C141" s="13" t="str">
        <f>VLOOKUP(A141,MEMÓRIA!A137:Q2145,3,FALSE)</f>
        <v>010</v>
      </c>
      <c r="D141" s="15" t="str">
        <f>VLOOKUP(A141,MEMÓRIA!A137:Q2145,4,FALSE)</f>
        <v>PONTO ELÉTRICO DE TOMADA (2 MÓDULOS), DE USO GERAL 2P+T (10A/250V) EM EDIFÍCIO RESIDENCIAL COM ELETRODUTO EMBUTIDO EM RASGOS NAS PAREDES, INCLUSO TOMADA, ELETRODUTO, CABO, RASGO, QUEBRA E CHUMBAMENTO</v>
      </c>
      <c r="E141" s="13" t="str">
        <f>VLOOKUP(A141,MEMÓRIA!A137:Q2145,5,FALSE)</f>
        <v>UN</v>
      </c>
      <c r="F141" s="28">
        <f>VLOOKUP(A141,MEMÓRIA!A137:Q2145,15,FALSE)</f>
        <v>14</v>
      </c>
      <c r="G141" s="322">
        <f>VLOOKUP(A141,MEMÓRIA!A137:Q2145,16,FALSE)</f>
        <v>145.05000000000001</v>
      </c>
      <c r="H141" s="30">
        <f t="shared" si="52"/>
        <v>186.36</v>
      </c>
      <c r="I141" s="17">
        <f t="shared" si="56"/>
        <v>2609.04</v>
      </c>
      <c r="J141" s="322">
        <f>VLOOKUP(A141,MEMÓRIA!A137:Q2145,17,FALSE)</f>
        <v>154.75</v>
      </c>
      <c r="K141" s="17">
        <f t="shared" si="54"/>
        <v>189.33</v>
      </c>
      <c r="L141" s="504">
        <f t="shared" si="57"/>
        <v>2650.62</v>
      </c>
    </row>
    <row r="142" spans="1:12" ht="45">
      <c r="A142" s="460" t="s">
        <v>18366</v>
      </c>
      <c r="B142" s="13" t="str">
        <f>VLOOKUP(A142,MEMÓRIA!A138:Q2146,2,FALSE)</f>
        <v>SINAPI 07/2023</v>
      </c>
      <c r="C142" s="13">
        <f>VLOOKUP(A142,MEMÓRIA!A138:Q2146,3,FALSE)</f>
        <v>104481</v>
      </c>
      <c r="D142" s="15" t="str">
        <f>VLOOKUP(A142,MEMÓRIA!A138:Q2146,4,FALSE)</f>
        <v>COMPOSIÇÃO PARAMÉTRICA DE PONTO ELÉTRICO DE TOMADA PARA CHUVEIRO (20A/250V) EM EDIFÍCIO RESIDENCIAL COM ELETRODUTO EMBUTIDO EM RASGOS NAS PAREDES, INCLUSO TOMADA, ELETRODUTO, CABO, RASGO, QUEBRA E CHUMBAMENTO. AF_11/2022</v>
      </c>
      <c r="E142" s="13" t="str">
        <f>VLOOKUP(A142,MEMÓRIA!A138:Q2146,5,FALSE)</f>
        <v>UN</v>
      </c>
      <c r="F142" s="28">
        <f>VLOOKUP(A142,MEMÓRIA!A138:Q2146,15,FALSE)</f>
        <v>6</v>
      </c>
      <c r="G142" s="322">
        <f>VLOOKUP(A142,MEMÓRIA!A138:Q2146,16,FALSE)</f>
        <v>293.52</v>
      </c>
      <c r="H142" s="30">
        <f t="shared" si="52"/>
        <v>377.11</v>
      </c>
      <c r="I142" s="17">
        <f t="shared" si="56"/>
        <v>2262.66</v>
      </c>
      <c r="J142" s="322">
        <f>VLOOKUP(A142,MEMÓRIA!A138:Q2146,17,FALSE)</f>
        <v>309.43</v>
      </c>
      <c r="K142" s="17">
        <f t="shared" si="54"/>
        <v>378.58</v>
      </c>
      <c r="L142" s="504">
        <f t="shared" si="57"/>
        <v>2271.48</v>
      </c>
    </row>
    <row r="143" spans="1:12" ht="22.5">
      <c r="A143" s="460" t="s">
        <v>18367</v>
      </c>
      <c r="B143" s="13" t="str">
        <f>VLOOKUP(A143,MEMÓRIA!A139:Q2147,2,FALSE)</f>
        <v>SINAPI 07/2023</v>
      </c>
      <c r="C143" s="13">
        <f>VLOOKUP(A143,MEMÓRIA!A139:Q2147,3,FALSE)</f>
        <v>91953</v>
      </c>
      <c r="D143" s="15" t="str">
        <f>VLOOKUP(A143,MEMÓRIA!A139:Q2147,4,FALSE)</f>
        <v>INTERRUPTOR SIMPLES (1 MÓDULO), 10A/250V, INCLUINDO SUPORTE E PLACA - FORNECIMENTO E INSTALAÇÃO. AF_03/2023</v>
      </c>
      <c r="E143" s="13" t="str">
        <f>VLOOKUP(A143,MEMÓRIA!A139:Q2147,5,FALSE)</f>
        <v>UN</v>
      </c>
      <c r="F143" s="28">
        <f>VLOOKUP(A143,MEMÓRIA!A139:Q2147,15,FALSE)</f>
        <v>9</v>
      </c>
      <c r="G143" s="322">
        <f>VLOOKUP(A143,MEMÓRIA!A139:Q2147,16,FALSE)</f>
        <v>27.54</v>
      </c>
      <c r="H143" s="30">
        <f t="shared" si="52"/>
        <v>35.380000000000003</v>
      </c>
      <c r="I143" s="17">
        <f t="shared" si="56"/>
        <v>318.42</v>
      </c>
      <c r="J143" s="322">
        <f>VLOOKUP(A143,MEMÓRIA!A139:Q2147,17,FALSE)</f>
        <v>29.31</v>
      </c>
      <c r="K143" s="17">
        <f t="shared" si="54"/>
        <v>35.86</v>
      </c>
      <c r="L143" s="504">
        <f t="shared" si="57"/>
        <v>322.74</v>
      </c>
    </row>
    <row r="144" spans="1:12" ht="22.5">
      <c r="A144" s="460" t="s">
        <v>26095</v>
      </c>
      <c r="B144" s="13" t="str">
        <f>VLOOKUP(A144,MEMÓRIA!A140:Q2148,2,FALSE)</f>
        <v>SINAPI 07/2023</v>
      </c>
      <c r="C144" s="13">
        <f>VLOOKUP(A144,MEMÓRIA!A140:Q2148,3,FALSE)</f>
        <v>91959</v>
      </c>
      <c r="D144" s="15" t="str">
        <f>VLOOKUP(A144,MEMÓRIA!A140:Q2148,4,FALSE)</f>
        <v>INTERRUPTOR SIMPLES (2 MÓDULOS), 10A/250V, INCLUINDO SUPORTE E PLACA - FORNECIMENTO E INSTALAÇÃO. AF_03/2023</v>
      </c>
      <c r="E144" s="13" t="str">
        <f>VLOOKUP(A144,MEMÓRIA!A140:Q2148,5,FALSE)</f>
        <v>UN</v>
      </c>
      <c r="F144" s="28">
        <f>VLOOKUP(A144,MEMÓRIA!A140:Q2148,15,FALSE)</f>
        <v>8</v>
      </c>
      <c r="G144" s="322">
        <f>VLOOKUP(A144,MEMÓRIA!A140:Q2148,16,FALSE)</f>
        <v>42.21</v>
      </c>
      <c r="H144" s="30">
        <f t="shared" si="52"/>
        <v>54.23</v>
      </c>
      <c r="I144" s="17">
        <f t="shared" si="56"/>
        <v>433.84</v>
      </c>
      <c r="J144" s="322">
        <f>VLOOKUP(A144,MEMÓRIA!A140:Q2148,17,FALSE)</f>
        <v>44.8</v>
      </c>
      <c r="K144" s="17">
        <f t="shared" si="54"/>
        <v>54.81</v>
      </c>
      <c r="L144" s="504">
        <f t="shared" si="57"/>
        <v>438.48</v>
      </c>
    </row>
    <row r="145" spans="1:12" ht="22.5">
      <c r="A145" s="460" t="s">
        <v>26142</v>
      </c>
      <c r="B145" s="13" t="str">
        <f>VLOOKUP(A145,MEMÓRIA!A141:Q2149,2,FALSE)</f>
        <v>SINAPI 07/2023</v>
      </c>
      <c r="C145" s="13">
        <f>VLOOKUP(A145,MEMÓRIA!A141:Q2149,3,FALSE)</f>
        <v>91967</v>
      </c>
      <c r="D145" s="15" t="str">
        <f>VLOOKUP(A145,MEMÓRIA!A141:Q2149,4,FALSE)</f>
        <v>INTERRUPTOR SIMPLES (3 MÓDULOS), 10A/250V, INCLUINDO SUPORTE E PLACA - FORNECIMENTO E INSTALAÇÃO. AF_03/2023</v>
      </c>
      <c r="E145" s="13" t="str">
        <f>VLOOKUP(A145,MEMÓRIA!A141:Q2149,5,FALSE)</f>
        <v>UN</v>
      </c>
      <c r="F145" s="28">
        <f>VLOOKUP(A145,MEMÓRIA!A141:Q2149,15,FALSE)</f>
        <v>1</v>
      </c>
      <c r="G145" s="322">
        <f>VLOOKUP(A145,MEMÓRIA!A141:Q2149,16,FALSE)</f>
        <v>56.88</v>
      </c>
      <c r="H145" s="30">
        <f t="shared" si="52"/>
        <v>73.069999999999993</v>
      </c>
      <c r="I145" s="17">
        <f t="shared" si="56"/>
        <v>73.069999999999993</v>
      </c>
      <c r="J145" s="322">
        <f>VLOOKUP(A145,MEMÓRIA!A141:Q2149,17,FALSE)</f>
        <v>60.31</v>
      </c>
      <c r="K145" s="17">
        <f t="shared" si="54"/>
        <v>73.78</v>
      </c>
      <c r="L145" s="504">
        <f t="shared" si="57"/>
        <v>73.78</v>
      </c>
    </row>
    <row r="146" spans="1:12">
      <c r="A146" s="438" t="s">
        <v>18368</v>
      </c>
      <c r="B146" s="166"/>
      <c r="C146" s="167"/>
      <c r="D146" s="167" t="s">
        <v>18369</v>
      </c>
      <c r="E146" s="355"/>
      <c r="F146" s="355"/>
      <c r="G146" s="167"/>
      <c r="H146" s="161"/>
      <c r="I146" s="359">
        <f>SUM(I147:I154)</f>
        <v>3780.15</v>
      </c>
      <c r="J146" s="167"/>
      <c r="K146" s="166"/>
      <c r="L146" s="507">
        <f>SUM(L147:L154)</f>
        <v>3693.54</v>
      </c>
    </row>
    <row r="147" spans="1:12" ht="22.5">
      <c r="A147" s="460" t="s">
        <v>18377</v>
      </c>
      <c r="B147" s="13" t="str">
        <f>VLOOKUP(A147,MEMÓRIA!A142:Q2150,2,FALSE)</f>
        <v>COMPOSIÇÃO</v>
      </c>
      <c r="C147" s="13" t="str">
        <f>VLOOKUP(A147,MEMÓRIA!A142:Q2150,3,FALSE)</f>
        <v>011</v>
      </c>
      <c r="D147" s="15" t="str">
        <f>VLOOKUP(A147,MEMÓRIA!A142:Q2150,4,FALSE)</f>
        <v>QUADRO DE DISTRIBUIÇÃO DE EMBUTIR, EM PVC, PARA 36 DISJUNTORES, COM BARRAMENTO, PADRÃO DIN, EXCLUSIVE DISJUNTORES</v>
      </c>
      <c r="E147" s="13" t="str">
        <f>VLOOKUP(A147,MEMÓRIA!A142:Q2150,5,FALSE)</f>
        <v>UN</v>
      </c>
      <c r="F147" s="28">
        <f>VLOOKUP(A147,MEMÓRIA!A142:Q2150,15,FALSE)</f>
        <v>1</v>
      </c>
      <c r="G147" s="322">
        <f>VLOOKUP(A147,MEMÓRIA!A142:Q2150,16,FALSE)</f>
        <v>1004.57</v>
      </c>
      <c r="H147" s="30">
        <f t="shared" ref="H147:H154" si="58">IFERROR(TRUNC(SUM(G147*$I$9)+G147,2),"")</f>
        <v>1290.67</v>
      </c>
      <c r="I147" s="17">
        <f t="shared" ref="I147:I154" si="59">IFERROR(TRUNC(H147*F147,2),"")</f>
        <v>1290.67</v>
      </c>
      <c r="J147" s="322">
        <f>VLOOKUP(A147,MEMÓRIA!A142:Q2150,17,FALSE)</f>
        <v>1032.76</v>
      </c>
      <c r="K147" s="17">
        <f t="shared" ref="K147:K154" si="60">IFERROR(TRUNC(SUM(J147*$L$9)+J147,2),"")</f>
        <v>1263.58</v>
      </c>
      <c r="L147" s="504">
        <f t="shared" ref="L147:L154" si="61">IFERROR(TRUNC(K147*F147,2),"")</f>
        <v>1263.58</v>
      </c>
    </row>
    <row r="148" spans="1:12" ht="22.5">
      <c r="A148" s="460" t="s">
        <v>18382</v>
      </c>
      <c r="B148" s="13" t="str">
        <f>VLOOKUP(A148,MEMÓRIA!A143:Q2151,2,FALSE)</f>
        <v>SINAPI 07/2023</v>
      </c>
      <c r="C148" s="13">
        <f>VLOOKUP(A148,MEMÓRIA!A143:Q2151,3,FALSE)</f>
        <v>93654</v>
      </c>
      <c r="D148" s="15" t="str">
        <f>VLOOKUP(A148,MEMÓRIA!A143:Q2151,4,FALSE)</f>
        <v>DISJUNTOR MONOPOLAR TIPO DIN, CORRENTE NOMINAL DE 16A - FORNECIMENTO E INSTALAÇÃO. AF_10/2020</v>
      </c>
      <c r="E148" s="13" t="str">
        <f>VLOOKUP(A148,MEMÓRIA!A143:Q2151,5,FALSE)</f>
        <v>UN</v>
      </c>
      <c r="F148" s="28">
        <f>VLOOKUP(A148,MEMÓRIA!A143:Q2151,15,FALSE)</f>
        <v>11</v>
      </c>
      <c r="G148" s="322">
        <f>VLOOKUP(A148,MEMÓRIA!A143:Q2151,16,FALSE)</f>
        <v>14.15</v>
      </c>
      <c r="H148" s="30">
        <f t="shared" si="58"/>
        <v>18.170000000000002</v>
      </c>
      <c r="I148" s="17">
        <f t="shared" si="59"/>
        <v>199.87</v>
      </c>
      <c r="J148" s="322">
        <f>VLOOKUP(A148,MEMÓRIA!A143:Q2151,17,FALSE)</f>
        <v>14.38</v>
      </c>
      <c r="K148" s="17">
        <f t="shared" si="60"/>
        <v>17.59</v>
      </c>
      <c r="L148" s="504">
        <f t="shared" si="61"/>
        <v>193.49</v>
      </c>
    </row>
    <row r="149" spans="1:12" ht="22.5">
      <c r="A149" s="460" t="s">
        <v>18383</v>
      </c>
      <c r="B149" s="13" t="str">
        <f>VLOOKUP(A149,MEMÓRIA!A144:Q2152,2,FALSE)</f>
        <v>SINAPI 07/2023</v>
      </c>
      <c r="C149" s="13">
        <f>VLOOKUP(A149,MEMÓRIA!A144:Q2152,3,FALSE)</f>
        <v>93655</v>
      </c>
      <c r="D149" s="15" t="str">
        <f>VLOOKUP(A149,MEMÓRIA!A144:Q2152,4,FALSE)</f>
        <v>DISJUNTOR MONOPOLAR TIPO DIN, CORRENTE NOMINAL DE 20A - FORNECIMENTO E INSTALAÇÃO. AF_10/2020</v>
      </c>
      <c r="E149" s="13" t="str">
        <f>VLOOKUP(A149,MEMÓRIA!A144:Q2152,5,FALSE)</f>
        <v>UN</v>
      </c>
      <c r="F149" s="28">
        <f>VLOOKUP(A149,MEMÓRIA!A144:Q2152,15,FALSE)</f>
        <v>15</v>
      </c>
      <c r="G149" s="322">
        <f>VLOOKUP(A149,MEMÓRIA!A144:Q2152,16,FALSE)</f>
        <v>15.35</v>
      </c>
      <c r="H149" s="30">
        <f t="shared" si="58"/>
        <v>19.72</v>
      </c>
      <c r="I149" s="17">
        <f t="shared" si="59"/>
        <v>295.8</v>
      </c>
      <c r="J149" s="322">
        <f>VLOOKUP(A149,MEMÓRIA!A144:Q2152,17,FALSE)</f>
        <v>15.68</v>
      </c>
      <c r="K149" s="17">
        <f t="shared" si="60"/>
        <v>19.18</v>
      </c>
      <c r="L149" s="504">
        <f t="shared" si="61"/>
        <v>287.7</v>
      </c>
    </row>
    <row r="150" spans="1:12" ht="22.5">
      <c r="A150" s="460" t="s">
        <v>18384</v>
      </c>
      <c r="B150" s="13" t="str">
        <f>VLOOKUP(A150,MEMÓRIA!A145:Q2153,2,FALSE)</f>
        <v>SINAPI 07/2023</v>
      </c>
      <c r="C150" s="13">
        <f>VLOOKUP(A150,MEMÓRIA!A145:Q2153,3,FALSE)</f>
        <v>93656</v>
      </c>
      <c r="D150" s="15" t="str">
        <f>VLOOKUP(A150,MEMÓRIA!A145:Q2153,4,FALSE)</f>
        <v>DISJUNTOR MONOPOLAR TIPO DIN, CORRENTE NOMINAL DE 25A - FORNECIMENTO E INSTALAÇÃO. AF_10/2020</v>
      </c>
      <c r="E150" s="13" t="str">
        <f>VLOOKUP(A150,MEMÓRIA!A145:Q2153,5,FALSE)</f>
        <v>UN</v>
      </c>
      <c r="F150" s="28">
        <f>VLOOKUP(A150,MEMÓRIA!A145:Q2153,15,FALSE)</f>
        <v>1</v>
      </c>
      <c r="G150" s="322">
        <f>VLOOKUP(A150,MEMÓRIA!A145:Q2153,16,FALSE)</f>
        <v>15.35</v>
      </c>
      <c r="H150" s="30">
        <f t="shared" si="58"/>
        <v>19.72</v>
      </c>
      <c r="I150" s="17">
        <f t="shared" si="59"/>
        <v>19.72</v>
      </c>
      <c r="J150" s="322">
        <f>VLOOKUP(A150,MEMÓRIA!A145:Q2153,17,FALSE)</f>
        <v>15.68</v>
      </c>
      <c r="K150" s="17">
        <f t="shared" si="60"/>
        <v>19.18</v>
      </c>
      <c r="L150" s="504">
        <f t="shared" si="61"/>
        <v>19.18</v>
      </c>
    </row>
    <row r="151" spans="1:12" ht="22.5">
      <c r="A151" s="460" t="s">
        <v>18385</v>
      </c>
      <c r="B151" s="13" t="str">
        <f>VLOOKUP(A151,MEMÓRIA!A146:Q2154,2,FALSE)</f>
        <v>COMPOSIÇÃO</v>
      </c>
      <c r="C151" s="13" t="str">
        <f>VLOOKUP(A151,MEMÓRIA!A146:Q2154,3,FALSE)</f>
        <v>012</v>
      </c>
      <c r="D151" s="15" t="str">
        <f>VLOOKUP(A151,MEMÓRIA!A146:Q2154,4,FALSE)</f>
        <v>DISJUNTOR TRIPOLAR TIPO DIN, CORRENTE NOMINAL DE 63A - FORNECIMENTO E INSTALAÇÃO</v>
      </c>
      <c r="E151" s="13" t="str">
        <f>VLOOKUP(A151,MEMÓRIA!A146:Q2154,5,FALSE)</f>
        <v>UN</v>
      </c>
      <c r="F151" s="28">
        <f>VLOOKUP(A151,MEMÓRIA!A146:Q2154,15,FALSE)</f>
        <v>1</v>
      </c>
      <c r="G151" s="322">
        <f>VLOOKUP(A151,MEMÓRIA!A146:Q2154,16,FALSE)</f>
        <v>122.7</v>
      </c>
      <c r="H151" s="30">
        <f t="shared" si="58"/>
        <v>157.63999999999999</v>
      </c>
      <c r="I151" s="17">
        <f t="shared" si="59"/>
        <v>157.63999999999999</v>
      </c>
      <c r="J151" s="322">
        <f>VLOOKUP(A151,MEMÓRIA!A146:Q2154,17,FALSE)</f>
        <v>125.48</v>
      </c>
      <c r="K151" s="17">
        <f t="shared" si="60"/>
        <v>153.52000000000001</v>
      </c>
      <c r="L151" s="504">
        <f t="shared" si="61"/>
        <v>153.52000000000001</v>
      </c>
    </row>
    <row r="152" spans="1:12">
      <c r="A152" s="460" t="s">
        <v>18386</v>
      </c>
      <c r="B152" s="13" t="str">
        <f>VLOOKUP(A152,MEMÓRIA!A147:Q2155,2,FALSE)</f>
        <v>COMPOSIÇÃO</v>
      </c>
      <c r="C152" s="13" t="str">
        <f>VLOOKUP(A152,MEMÓRIA!A147:Q2155,3,FALSE)</f>
        <v>013</v>
      </c>
      <c r="D152" s="15" t="str">
        <f>VLOOKUP(A152,MEMÓRIA!A147:Q2155,4,FALSE)</f>
        <v>DISPOSITIVO DE PROTEÇÃO CONTRA SURTO DE TENSÃO, DPS 45KA - 275V CLASSE II</v>
      </c>
      <c r="E152" s="13" t="str">
        <f>VLOOKUP(A152,MEMÓRIA!A147:Q2155,5,FALSE)</f>
        <v>UN</v>
      </c>
      <c r="F152" s="28">
        <f>VLOOKUP(A152,MEMÓRIA!A147:Q2155,15,FALSE)</f>
        <v>3</v>
      </c>
      <c r="G152" s="322">
        <f>VLOOKUP(A152,MEMÓRIA!A147:Q2155,16,FALSE)</f>
        <v>136.93</v>
      </c>
      <c r="H152" s="30">
        <f t="shared" si="58"/>
        <v>175.92</v>
      </c>
      <c r="I152" s="17">
        <f t="shared" si="59"/>
        <v>527.76</v>
      </c>
      <c r="J152" s="322">
        <f>VLOOKUP(A152,MEMÓRIA!A147:Q2155,17,FALSE)</f>
        <v>138.43</v>
      </c>
      <c r="K152" s="17">
        <f t="shared" si="60"/>
        <v>169.36</v>
      </c>
      <c r="L152" s="504">
        <f t="shared" si="61"/>
        <v>508.08</v>
      </c>
    </row>
    <row r="153" spans="1:12">
      <c r="A153" s="460" t="s">
        <v>18389</v>
      </c>
      <c r="B153" s="13" t="str">
        <f>VLOOKUP(A153,MEMÓRIA!A148:Q2156,2,FALSE)</f>
        <v>COMPOSIÇÃO</v>
      </c>
      <c r="C153" s="13" t="str">
        <f>VLOOKUP(A153,MEMÓRIA!A148:Q2156,3,FALSE)</f>
        <v>014</v>
      </c>
      <c r="D153" s="15" t="str">
        <f>VLOOKUP(A153,MEMÓRIA!A148:Q2156,4,FALSE)</f>
        <v>DISPOSITIVO DR TETRAPOLAR 63 A, TIPO AC, 30MA</v>
      </c>
      <c r="E153" s="13" t="str">
        <f>VLOOKUP(A153,MEMÓRIA!A148:Q2156,5,FALSE)</f>
        <v>UN</v>
      </c>
      <c r="F153" s="28">
        <f>VLOOKUP(A153,MEMÓRIA!A148:Q2156,15,FALSE)</f>
        <v>1</v>
      </c>
      <c r="G153" s="322">
        <f>VLOOKUP(A153,MEMÓRIA!A148:Q2156,16,FALSE)</f>
        <v>232.02</v>
      </c>
      <c r="H153" s="30">
        <f t="shared" si="58"/>
        <v>298.08999999999997</v>
      </c>
      <c r="I153" s="17">
        <f t="shared" si="59"/>
        <v>298.08999999999997</v>
      </c>
      <c r="J153" s="322">
        <f>VLOOKUP(A153,MEMÓRIA!A148:Q2156,17,FALSE)</f>
        <v>235.01</v>
      </c>
      <c r="K153" s="17">
        <f t="shared" si="60"/>
        <v>287.52999999999997</v>
      </c>
      <c r="L153" s="504">
        <f t="shared" si="61"/>
        <v>287.52999999999997</v>
      </c>
    </row>
    <row r="154" spans="1:12">
      <c r="A154" s="460" t="s">
        <v>26136</v>
      </c>
      <c r="B154" s="13" t="str">
        <f>VLOOKUP(A154,MEMÓRIA!A149:Q2157,2,FALSE)</f>
        <v>SEINFRA</v>
      </c>
      <c r="C154" s="13" t="str">
        <f>VLOOKUP(A154,MEMÓRIA!A149:Q2157,3,FALSE)</f>
        <v>C4765</v>
      </c>
      <c r="D154" s="15" t="str">
        <f>VLOOKUP(A154,MEMÓRIA!A149:Q2157,4,FALSE)</f>
        <v>ATERRAMENTO COMPLETO C/ HASTE COPPERWELD 5/8"X 2.40M</v>
      </c>
      <c r="E154" s="13" t="str">
        <f>VLOOKUP(A154,MEMÓRIA!A149:Q2157,5,FALSE)</f>
        <v>UN</v>
      </c>
      <c r="F154" s="28">
        <f>VLOOKUP(A154,MEMÓRIA!A149:Q2157,15,FALSE)</f>
        <v>3</v>
      </c>
      <c r="G154" s="322">
        <f>VLOOKUP(A154,MEMÓRIA!A149:Q2157,16,FALSE)</f>
        <v>257.01</v>
      </c>
      <c r="H154" s="30">
        <f t="shared" si="58"/>
        <v>330.2</v>
      </c>
      <c r="I154" s="17">
        <f t="shared" si="59"/>
        <v>990.6</v>
      </c>
      <c r="J154" s="322">
        <f>VLOOKUP(A154,MEMÓRIA!A149:Q2157,17,FALSE)</f>
        <v>267.12</v>
      </c>
      <c r="K154" s="17">
        <f t="shared" si="60"/>
        <v>326.82</v>
      </c>
      <c r="L154" s="504">
        <f t="shared" si="61"/>
        <v>980.46</v>
      </c>
    </row>
    <row r="155" spans="1:12">
      <c r="A155" s="186" t="s">
        <v>26015</v>
      </c>
      <c r="B155" s="187"/>
      <c r="C155" s="187"/>
      <c r="D155" s="34" t="str">
        <f>VLOOKUP(A155,MEMÓRIA!A152:Q2160,4,FALSE)</f>
        <v>INSTALAÇÕES HIDROSSANITÁRIAS</v>
      </c>
      <c r="E155" s="187"/>
      <c r="F155" s="189"/>
      <c r="G155" s="190"/>
      <c r="H155" s="190"/>
      <c r="I155" s="339">
        <f>I156+I161+I172+I185</f>
        <v>52906.62</v>
      </c>
      <c r="J155" s="190"/>
      <c r="K155" s="190"/>
      <c r="L155" s="508">
        <f>L156+L161+L172+L185</f>
        <v>51048.54</v>
      </c>
    </row>
    <row r="156" spans="1:12">
      <c r="A156" s="191" t="s">
        <v>26016</v>
      </c>
      <c r="B156" s="192"/>
      <c r="C156" s="193"/>
      <c r="D156" s="167" t="str">
        <f>VLOOKUP(A156,MEMÓRIA!A150:Q2158,4,FALSE)</f>
        <v>PONTOS HIDRÁULICOS / ESGOTO</v>
      </c>
      <c r="E156" s="192"/>
      <c r="F156" s="196"/>
      <c r="G156" s="197"/>
      <c r="H156" s="197"/>
      <c r="I156" s="336">
        <f>SUM(I157:I160)</f>
        <v>9178.1</v>
      </c>
      <c r="J156" s="197"/>
      <c r="K156" s="197"/>
      <c r="L156" s="509">
        <f>SUM(L157:L160)</f>
        <v>9186.65</v>
      </c>
    </row>
    <row r="157" spans="1:12" ht="33.75">
      <c r="A157" s="460" t="s">
        <v>26019</v>
      </c>
      <c r="B157" s="13" t="str">
        <f>VLOOKUP(A157,MEMÓRIA!A152:Q2160,2,FALSE)</f>
        <v>SINAPI 07/2023</v>
      </c>
      <c r="C157" s="13">
        <f>VLOOKUP(A157,MEMÓRIA!A152:Q2160,3,FALSE)</f>
        <v>89957</v>
      </c>
      <c r="D157" s="15" t="str">
        <f>VLOOKUP(A157,MEMÓRIA!A152:Q2160,4,FALSE)</f>
        <v>PONTO DE CONSUMO TERMINAL DE ÁGUA FRIA (SUBRAMAL) COM TUBULAÇÃO DE PVC, DN 25 MM, INSTALADO EM RAMAL DE ÁGUA, INCLUSOS RASGO E CHUMBAMENTO EM ALVENARIA. AF_12/2014</v>
      </c>
      <c r="E157" s="13" t="str">
        <f>VLOOKUP(A157,MEMÓRIA!A152:Q2160,5,FALSE)</f>
        <v>UN</v>
      </c>
      <c r="F157" s="28">
        <f>VLOOKUP(A157,MEMÓRIA!A152:Q2160,15,FALSE)</f>
        <v>30</v>
      </c>
      <c r="G157" s="322">
        <f>VLOOKUP(A157,MEMÓRIA!A152:Q2160,16,FALSE)</f>
        <v>129.12</v>
      </c>
      <c r="H157" s="30">
        <f t="shared" ref="H157:H200" si="62">IFERROR(TRUNC(SUM(G157*$I$9)+G157,2),"")</f>
        <v>165.89</v>
      </c>
      <c r="I157" s="17">
        <f t="shared" ref="I157:I160" si="63">IFERROR(TRUNC(H157*F157,2),"")</f>
        <v>4976.7</v>
      </c>
      <c r="J157" s="322">
        <f>VLOOKUP(A157,MEMÓRIA!A152:Q2160,17,FALSE)</f>
        <v>141.29</v>
      </c>
      <c r="K157" s="17">
        <f t="shared" ref="K157:K200" si="64">IFERROR(TRUNC(SUM(J157*$L$9)+J157,2),"")</f>
        <v>172.86</v>
      </c>
      <c r="L157" s="504">
        <f t="shared" ref="L157:L160" si="65">IFERROR(TRUNC(K157*F157,2),"")</f>
        <v>5185.8</v>
      </c>
    </row>
    <row r="158" spans="1:12" ht="22.5">
      <c r="A158" s="460" t="s">
        <v>26020</v>
      </c>
      <c r="B158" s="13" t="str">
        <f>VLOOKUP(A158,MEMÓRIA!A153:Q2161,2,FALSE)</f>
        <v>ORSE 07/2023</v>
      </c>
      <c r="C158" s="13" t="str">
        <f>VLOOKUP(A158,MEMÓRIA!A153:Q2161,3,FALSE)</f>
        <v>01679</v>
      </c>
      <c r="D158" s="15" t="str">
        <f>VLOOKUP(A158,MEMÓRIA!A153:Q2161,4,FALSE)</f>
        <v>PONTO DE ESGOTO COM TUBO DE PVC RÍGIDO SOLDÁVEL DE  Ø 40 MM (LAVATÓRIOS, MICTÓRIOS, RALOS SIFONADOS, ETC...)</v>
      </c>
      <c r="E158" s="13" t="str">
        <f>VLOOKUP(A158,MEMÓRIA!A153:Q2161,5,FALSE)</f>
        <v>UN</v>
      </c>
      <c r="F158" s="28">
        <f>VLOOKUP(A158,MEMÓRIA!A153:Q2161,15,FALSE)</f>
        <v>22</v>
      </c>
      <c r="G158" s="322">
        <f>VLOOKUP(A158,MEMÓRIA!A153:Q2161,16,FALSE)</f>
        <v>80.349999999999994</v>
      </c>
      <c r="H158" s="30">
        <f t="shared" si="62"/>
        <v>103.23</v>
      </c>
      <c r="I158" s="17">
        <f t="shared" si="63"/>
        <v>2271.06</v>
      </c>
      <c r="J158" s="322">
        <f>VLOOKUP(A158,MEMÓRIA!A153:Q2161,17,FALSE)</f>
        <v>80.349999999999994</v>
      </c>
      <c r="K158" s="17">
        <f t="shared" si="64"/>
        <v>98.3</v>
      </c>
      <c r="L158" s="504">
        <f t="shared" si="65"/>
        <v>2162.6</v>
      </c>
    </row>
    <row r="159" spans="1:12" ht="22.5">
      <c r="A159" s="460" t="s">
        <v>26021</v>
      </c>
      <c r="B159" s="13" t="str">
        <f>VLOOKUP(A159,MEMÓRIA!A154:Q2162,2,FALSE)</f>
        <v>ORSE 07/2023</v>
      </c>
      <c r="C159" s="13" t="str">
        <f>VLOOKUP(A159,MEMÓRIA!A154:Q2162,3,FALSE)</f>
        <v>01678</v>
      </c>
      <c r="D159" s="15" t="str">
        <f>VLOOKUP(A159,MEMÓRIA!A154:Q2162,4,FALSE)</f>
        <v>PONTO DE ESGOTO COM TUBO DE PVC RÍGIDO SOLDÁVEL DE Ø 50 MM (PIAS DE COZINHA, MÁQUINAS DE LAVAR, ETC...)</v>
      </c>
      <c r="E159" s="13" t="str">
        <f>VLOOKUP(A159,MEMÓRIA!A154:Q2162,5,FALSE)</f>
        <v>UN</v>
      </c>
      <c r="F159" s="28">
        <f>VLOOKUP(A159,MEMÓRIA!A154:Q2162,15,FALSE)</f>
        <v>5</v>
      </c>
      <c r="G159" s="322">
        <f>VLOOKUP(A159,MEMÓRIA!A154:Q2162,16,FALSE)</f>
        <v>132.22999999999999</v>
      </c>
      <c r="H159" s="30">
        <f t="shared" si="62"/>
        <v>169.88</v>
      </c>
      <c r="I159" s="17">
        <f t="shared" si="63"/>
        <v>849.4</v>
      </c>
      <c r="J159" s="322">
        <f>VLOOKUP(A159,MEMÓRIA!A154:Q2162,17,FALSE)</f>
        <v>132.22999999999999</v>
      </c>
      <c r="K159" s="17">
        <f t="shared" si="64"/>
        <v>161.78</v>
      </c>
      <c r="L159" s="504">
        <f t="shared" si="65"/>
        <v>808.9</v>
      </c>
    </row>
    <row r="160" spans="1:12" ht="22.5">
      <c r="A160" s="460" t="s">
        <v>26022</v>
      </c>
      <c r="B160" s="13" t="str">
        <f>VLOOKUP(A160,MEMÓRIA!A155:Q2163,2,FALSE)</f>
        <v>ORSE 07/2023</v>
      </c>
      <c r="C160" s="13" t="str">
        <f>VLOOKUP(A160,MEMÓRIA!A155:Q2163,3,FALSE)</f>
        <v>01683</v>
      </c>
      <c r="D160" s="15" t="str">
        <f>VLOOKUP(A160,MEMÓRIA!A155:Q2163,4,FALSE)</f>
        <v>PONTO DE ESGOTO COM TUBO DE PVC RÍGIDO SOLDÁVEL DE Ø 100 MM (VASO SANITÁRIO)</v>
      </c>
      <c r="E160" s="13" t="str">
        <f>VLOOKUP(A160,MEMÓRIA!A155:Q2163,5,FALSE)</f>
        <v>PT</v>
      </c>
      <c r="F160" s="28">
        <f>VLOOKUP(A160,MEMÓRIA!A155:Q2163,15,FALSE)</f>
        <v>7</v>
      </c>
      <c r="G160" s="322">
        <f>VLOOKUP(A160,MEMÓRIA!A155:Q2163,16,FALSE)</f>
        <v>120.19</v>
      </c>
      <c r="H160" s="30">
        <f t="shared" si="62"/>
        <v>154.41999999999999</v>
      </c>
      <c r="I160" s="17">
        <f t="shared" si="63"/>
        <v>1080.94</v>
      </c>
      <c r="J160" s="322">
        <f>VLOOKUP(A160,MEMÓRIA!A155:Q2163,17,FALSE)</f>
        <v>120.19</v>
      </c>
      <c r="K160" s="17">
        <f t="shared" si="64"/>
        <v>147.05000000000001</v>
      </c>
      <c r="L160" s="504">
        <f t="shared" si="65"/>
        <v>1029.3499999999999</v>
      </c>
    </row>
    <row r="161" spans="1:12">
      <c r="A161" s="191" t="s">
        <v>26024</v>
      </c>
      <c r="B161" s="192"/>
      <c r="C161" s="193"/>
      <c r="D161" s="167" t="str">
        <f>VLOOKUP(A161,MEMÓRIA!A155:Q2163,4,FALSE)</f>
        <v>LOUÇAS SANITÁRIAS / BANCADA E DIVISÓRIAS EM GRANITO</v>
      </c>
      <c r="E161" s="195"/>
      <c r="F161" s="196"/>
      <c r="G161" s="196"/>
      <c r="H161" s="196"/>
      <c r="I161" s="336">
        <f>SUM(I162:I171)</f>
        <v>29297.99</v>
      </c>
      <c r="J161" s="196"/>
      <c r="K161" s="196"/>
      <c r="L161" s="509">
        <f>SUM(L162:L171)</f>
        <v>27979.84</v>
      </c>
    </row>
    <row r="162" spans="1:12" ht="22.5">
      <c r="A162" s="460" t="s">
        <v>26025</v>
      </c>
      <c r="B162" s="13" t="str">
        <f>VLOOKUP(A162,MEMÓRIA!A157:Q2165,2,FALSE)</f>
        <v>SINAPI 07/2023</v>
      </c>
      <c r="C162" s="13">
        <f>VLOOKUP(A162,MEMÓRIA!A157:Q2165,3,FALSE)</f>
        <v>100848</v>
      </c>
      <c r="D162" s="15" t="str">
        <f>VLOOKUP(A162,MEMÓRIA!A157:Q2165,4,FALSE)</f>
        <v>VASO SANITÁRIO INFANTIL LOUÇA BRANCA - FORNECIMENTO E INSTALACAO. AF_01/2020</v>
      </c>
      <c r="E162" s="13" t="str">
        <f>VLOOKUP(A162,MEMÓRIA!A157:Q2165,5,FALSE)</f>
        <v>UN</v>
      </c>
      <c r="F162" s="28">
        <f>VLOOKUP(A162,MEMÓRIA!A157:Q2165,15,FALSE)</f>
        <v>3</v>
      </c>
      <c r="G162" s="322">
        <f>VLOOKUP(A162,MEMÓRIA!A157:Q2165,16,FALSE)</f>
        <v>515.73</v>
      </c>
      <c r="H162" s="30">
        <f t="shared" si="62"/>
        <v>662.6</v>
      </c>
      <c r="I162" s="17">
        <f t="shared" ref="I162:I171" si="66">IFERROR(TRUNC(H162*F162,2),"")</f>
        <v>1987.8</v>
      </c>
      <c r="J162" s="322">
        <f>VLOOKUP(A162,MEMÓRIA!A157:Q2165,17,FALSE)</f>
        <v>517.86</v>
      </c>
      <c r="K162" s="17">
        <f t="shared" si="64"/>
        <v>633.6</v>
      </c>
      <c r="L162" s="504">
        <f t="shared" ref="L162:L171" si="67">IFERROR(TRUNC(K162*F162,2),"")</f>
        <v>1900.8</v>
      </c>
    </row>
    <row r="163" spans="1:12">
      <c r="A163" s="460" t="s">
        <v>26026</v>
      </c>
      <c r="B163" s="13" t="str">
        <f>VLOOKUP(A163,MEMÓRIA!A158:Q2166,2,FALSE)</f>
        <v>ORSE 07/2023</v>
      </c>
      <c r="C163" s="13" t="str">
        <f>VLOOKUP(A163,MEMÓRIA!A158:Q2166,3,FALSE)</f>
        <v>02052</v>
      </c>
      <c r="D163" s="15" t="str">
        <f>VLOOKUP(A163,MEMÓRIA!A158:Q2166,4,FALSE)</f>
        <v>CAIXA DE DESCARGA DE SOBREPOR COMPLETA AKROS OU SIMILAR</v>
      </c>
      <c r="E163" s="13" t="str">
        <f>VLOOKUP(A163,MEMÓRIA!A158:Q2166,5,FALSE)</f>
        <v>UN</v>
      </c>
      <c r="F163" s="28">
        <f>VLOOKUP(A163,MEMÓRIA!A158:Q2166,15,FALSE)</f>
        <v>3</v>
      </c>
      <c r="G163" s="322">
        <f>VLOOKUP(A163,MEMÓRIA!A158:Q2166,16,FALSE)</f>
        <v>67.41</v>
      </c>
      <c r="H163" s="30">
        <f t="shared" si="62"/>
        <v>86.6</v>
      </c>
      <c r="I163" s="17">
        <f t="shared" si="66"/>
        <v>259.8</v>
      </c>
      <c r="J163" s="322">
        <f>VLOOKUP(A163,MEMÓRIA!A158:Q2166,17,FALSE)</f>
        <v>67.41</v>
      </c>
      <c r="K163" s="17">
        <f t="shared" si="64"/>
        <v>82.47</v>
      </c>
      <c r="L163" s="504">
        <f t="shared" si="67"/>
        <v>247.41</v>
      </c>
    </row>
    <row r="164" spans="1:12" ht="22.5">
      <c r="A164" s="460" t="s">
        <v>26027</v>
      </c>
      <c r="B164" s="13" t="str">
        <f>VLOOKUP(A164,MEMÓRIA!A159:Q2167,2,FALSE)</f>
        <v>SINAPI 07/2023</v>
      </c>
      <c r="C164" s="13">
        <f>VLOOKUP(A164,MEMÓRIA!A159:Q2167,3,FALSE)</f>
        <v>86888</v>
      </c>
      <c r="D164" s="15" t="str">
        <f>VLOOKUP(A164,MEMÓRIA!A159:Q2167,4,FALSE)</f>
        <v>VASO SANITÁRIO SIFONADO COM CAIXA ACOPLADA LOUÇA BRANCA - FORNECIMENTO E INSTALAÇÃO. AF_01/2020</v>
      </c>
      <c r="E164" s="13" t="str">
        <f>VLOOKUP(A164,MEMÓRIA!A159:Q2167,5,FALSE)</f>
        <v>UN</v>
      </c>
      <c r="F164" s="28">
        <f>VLOOKUP(A164,MEMÓRIA!A159:Q2167,15,FALSE)</f>
        <v>4</v>
      </c>
      <c r="G164" s="322">
        <f>VLOOKUP(A164,MEMÓRIA!A159:Q2167,16,FALSE)</f>
        <v>458.41</v>
      </c>
      <c r="H164" s="30">
        <f t="shared" si="62"/>
        <v>588.96</v>
      </c>
      <c r="I164" s="17">
        <f t="shared" si="66"/>
        <v>2355.84</v>
      </c>
      <c r="J164" s="322">
        <f>VLOOKUP(A164,MEMÓRIA!A159:Q2167,17,FALSE)</f>
        <v>461.52</v>
      </c>
      <c r="K164" s="17">
        <f t="shared" si="64"/>
        <v>564.66</v>
      </c>
      <c r="L164" s="504">
        <f t="shared" si="67"/>
        <v>2258.64</v>
      </c>
    </row>
    <row r="165" spans="1:12" ht="22.5">
      <c r="A165" s="460" t="s">
        <v>26028</v>
      </c>
      <c r="B165" s="13" t="str">
        <f>VLOOKUP(A165,MEMÓRIA!A160:Q2168,2,FALSE)</f>
        <v>SINAPI 07/2023</v>
      </c>
      <c r="C165" s="13">
        <f>VLOOKUP(A165,MEMÓRIA!A160:Q2168,3,FALSE)</f>
        <v>86904</v>
      </c>
      <c r="D165" s="15" t="str">
        <f>VLOOKUP(A165,MEMÓRIA!A160:Q2168,4,FALSE)</f>
        <v>LAVATÓRIO LOUÇA BRANCA SUSPENSO, 29,5 X 39CM OU EQUIVALENTE, PADRÃO POPULAR - FORNECIMENTO E INSTALAÇÃO. AF_01/2020</v>
      </c>
      <c r="E165" s="13" t="str">
        <f>VLOOKUP(A165,MEMÓRIA!A160:Q2168,5,FALSE)</f>
        <v>UN</v>
      </c>
      <c r="F165" s="28">
        <f>VLOOKUP(A165,MEMÓRIA!A160:Q2168,15,FALSE)</f>
        <v>5</v>
      </c>
      <c r="G165" s="322">
        <f>VLOOKUP(A165,MEMÓRIA!A160:Q2168,16,FALSE)</f>
        <v>145.38999999999999</v>
      </c>
      <c r="H165" s="30">
        <f t="shared" si="62"/>
        <v>186.79</v>
      </c>
      <c r="I165" s="17">
        <f t="shared" si="66"/>
        <v>933.95</v>
      </c>
      <c r="J165" s="322">
        <f>VLOOKUP(A165,MEMÓRIA!A160:Q2168,17,FALSE)</f>
        <v>146.87</v>
      </c>
      <c r="K165" s="17">
        <f t="shared" si="64"/>
        <v>179.69</v>
      </c>
      <c r="L165" s="504">
        <f t="shared" si="67"/>
        <v>898.45</v>
      </c>
    </row>
    <row r="166" spans="1:12">
      <c r="A166" s="460" t="s">
        <v>26029</v>
      </c>
      <c r="B166" s="13" t="str">
        <f>VLOOKUP(A166,MEMÓRIA!A161:Q2169,2,FALSE)</f>
        <v>SEINFRA</v>
      </c>
      <c r="C166" s="13" t="str">
        <f>VLOOKUP(A166,MEMÓRIA!A161:Q2169,3,FALSE)</f>
        <v>C0356</v>
      </c>
      <c r="D166" s="15" t="str">
        <f>VLOOKUP(A166,MEMÓRIA!A161:Q2169,4,FALSE)</f>
        <v>BANCADA DE GRANITO C/ 3 CUBAS DE LOUÇAS, S/ACESSÓRIOS (2.00X0.60)M</v>
      </c>
      <c r="E166" s="13" t="str">
        <f>VLOOKUP(A166,MEMÓRIA!A161:Q2169,5,FALSE)</f>
        <v>UN</v>
      </c>
      <c r="F166" s="28">
        <f>VLOOKUP(A166,MEMÓRIA!A161:Q2169,15,FALSE)</f>
        <v>1</v>
      </c>
      <c r="G166" s="322">
        <f>VLOOKUP(A166,MEMÓRIA!A161:Q2169,16,FALSE)</f>
        <v>969.88</v>
      </c>
      <c r="H166" s="30">
        <f t="shared" si="62"/>
        <v>1246.0999999999999</v>
      </c>
      <c r="I166" s="17">
        <f t="shared" si="66"/>
        <v>1246.0999999999999</v>
      </c>
      <c r="J166" s="322">
        <f>VLOOKUP(A166,MEMÓRIA!A161:Q2169,17,FALSE)</f>
        <v>976.71</v>
      </c>
      <c r="K166" s="17">
        <f t="shared" si="64"/>
        <v>1195</v>
      </c>
      <c r="L166" s="504">
        <f t="shared" si="67"/>
        <v>1195</v>
      </c>
    </row>
    <row r="167" spans="1:12">
      <c r="A167" s="460" t="s">
        <v>26030</v>
      </c>
      <c r="B167" s="13" t="str">
        <f>VLOOKUP(A167,MEMÓRIA!A162:Q2170,2,FALSE)</f>
        <v>ORSE 07/2023</v>
      </c>
      <c r="C167" s="13">
        <f>VLOOKUP(A167,MEMÓRIA!A162:Q2170,3,FALSE)</f>
        <v>10759</v>
      </c>
      <c r="D167" s="15" t="str">
        <f>VLOOKUP(A167,MEMÓRIA!A162:Q2170,4,FALSE)</f>
        <v xml:space="preserve">BANCADA EM GRANITO CINZA ANDORINHA, E=2CM </v>
      </c>
      <c r="E167" s="13" t="str">
        <f>VLOOKUP(A167,MEMÓRIA!A162:Q2170,5,FALSE)</f>
        <v>M2</v>
      </c>
      <c r="F167" s="28">
        <f>VLOOKUP(A167,MEMÓRIA!A162:Q2170,15,FALSE)</f>
        <v>1.87</v>
      </c>
      <c r="G167" s="322">
        <f>VLOOKUP(A167,MEMÓRIA!A162:Q2170,16,FALSE)</f>
        <v>533.16999999999996</v>
      </c>
      <c r="H167" s="30">
        <f t="shared" si="62"/>
        <v>685.01</v>
      </c>
      <c r="I167" s="17">
        <f t="shared" si="66"/>
        <v>1280.96</v>
      </c>
      <c r="J167" s="322">
        <f>VLOOKUP(A167,MEMÓRIA!A162:Q2170,17,FALSE)</f>
        <v>533.16999999999996</v>
      </c>
      <c r="K167" s="17">
        <f t="shared" si="64"/>
        <v>652.33000000000004</v>
      </c>
      <c r="L167" s="504">
        <f t="shared" si="67"/>
        <v>1219.8499999999999</v>
      </c>
    </row>
    <row r="168" spans="1:12" ht="22.5">
      <c r="A168" s="460" t="s">
        <v>26031</v>
      </c>
      <c r="B168" s="13" t="str">
        <f>VLOOKUP(A168,MEMÓRIA!A163:Q2171,2,FALSE)</f>
        <v>ORSE 07/2023</v>
      </c>
      <c r="C168" s="13" t="str">
        <f>VLOOKUP(A168,MEMÓRIA!A163:Q2171,3,FALSE)</f>
        <v>00191</v>
      </c>
      <c r="D168" s="15" t="str">
        <f>VLOOKUP(A168,MEMÓRIA!A163:Q2171,4,FALSE)</f>
        <v>DIVISÓRIA EM GRANITO CINZA ANDORINHA POLIDO, E=2CM, INCLUSIVE MONTAGEM COM FERRAGENS - REV 02</v>
      </c>
      <c r="E168" s="13" t="str">
        <f>VLOOKUP(A168,MEMÓRIA!A163:Q2171,5,FALSE)</f>
        <v>M2</v>
      </c>
      <c r="F168" s="28">
        <f>VLOOKUP(A168,MEMÓRIA!A163:Q2171,15,FALSE)</f>
        <v>18.55</v>
      </c>
      <c r="G168" s="322">
        <f>VLOOKUP(A168,MEMÓRIA!A163:Q2171,16,FALSE)</f>
        <v>777.02</v>
      </c>
      <c r="H168" s="30">
        <f t="shared" si="62"/>
        <v>998.31</v>
      </c>
      <c r="I168" s="17">
        <f t="shared" si="66"/>
        <v>18518.650000000001</v>
      </c>
      <c r="J168" s="322">
        <f>VLOOKUP(A168,MEMÓRIA!A163:Q2171,17,FALSE)</f>
        <v>777.02</v>
      </c>
      <c r="K168" s="17">
        <f t="shared" si="64"/>
        <v>950.68</v>
      </c>
      <c r="L168" s="504">
        <f t="shared" si="67"/>
        <v>17635.11</v>
      </c>
    </row>
    <row r="169" spans="1:12">
      <c r="A169" s="460" t="s">
        <v>26044</v>
      </c>
      <c r="B169" s="13" t="str">
        <f>VLOOKUP(A169,MEMÓRIA!A164:Q2172,2,FALSE)</f>
        <v>ORSE 07/2023</v>
      </c>
      <c r="C169" s="13" t="str">
        <f>VLOOKUP(A169,MEMÓRIA!A164:Q2172,3,FALSE)</f>
        <v>09721</v>
      </c>
      <c r="D169" s="15" t="str">
        <f>VLOOKUP(A169,MEMÓRIA!A164:Q2172,4,FALSE)</f>
        <v>PRATELEIRA EM GRANITO CINZA ANDORINHA, ESP= 2CM</v>
      </c>
      <c r="E169" s="13" t="str">
        <f>VLOOKUP(A169,MEMÓRIA!A164:Q2172,5,FALSE)</f>
        <v>M2</v>
      </c>
      <c r="F169" s="28">
        <f>VLOOKUP(A169,MEMÓRIA!A164:Q2172,15,FALSE)</f>
        <v>0.55000000000000004</v>
      </c>
      <c r="G169" s="322">
        <f>VLOOKUP(A169,MEMÓRIA!A164:Q2172,16,FALSE)</f>
        <v>644.61</v>
      </c>
      <c r="H169" s="30">
        <f t="shared" si="62"/>
        <v>828.19</v>
      </c>
      <c r="I169" s="17">
        <f t="shared" si="66"/>
        <v>455.5</v>
      </c>
      <c r="J169" s="322">
        <f>VLOOKUP(A169,MEMÓRIA!A164:Q2172,17,FALSE)</f>
        <v>644.61</v>
      </c>
      <c r="K169" s="17">
        <f t="shared" si="64"/>
        <v>788.68</v>
      </c>
      <c r="L169" s="504">
        <f t="shared" si="67"/>
        <v>433.77</v>
      </c>
    </row>
    <row r="170" spans="1:12" ht="33.75">
      <c r="A170" s="460" t="s">
        <v>26055</v>
      </c>
      <c r="B170" s="13" t="str">
        <f>VLOOKUP(A170,MEMÓRIA!A165:Q2173,2,FALSE)</f>
        <v>ORSE 07/2023</v>
      </c>
      <c r="C170" s="13">
        <f>VLOOKUP(A170,MEMÓRIA!A165:Q2173,3,FALSE)</f>
        <v>12061</v>
      </c>
      <c r="D170" s="15" t="str">
        <f>VLOOKUP(A170,MEMÓRIA!A165:Q2173,4,FALSE)</f>
        <v>TANQUE SIMPLES EM MÁRMORE SINTÉTICO C/ TORNEIRA CROMADA (DECA LINHA C23 REF 1153), C/ VÁLVULA DE PLÁSTICO CONJUNTO DE FIXAÇÃO, SIFÃO DE PLÁSTICO OU SIMILARES</v>
      </c>
      <c r="E170" s="13" t="str">
        <f>VLOOKUP(A170,MEMÓRIA!A165:Q2173,5,FALSE)</f>
        <v>UN</v>
      </c>
      <c r="F170" s="28">
        <f>VLOOKUP(A170,MEMÓRIA!A165:Q2173,15,FALSE)</f>
        <v>1</v>
      </c>
      <c r="G170" s="322">
        <f>VLOOKUP(A170,MEMÓRIA!A165:Q2173,16,FALSE)</f>
        <v>546.82000000000005</v>
      </c>
      <c r="H170" s="30">
        <f t="shared" si="62"/>
        <v>702.55</v>
      </c>
      <c r="I170" s="17">
        <f t="shared" si="66"/>
        <v>702.55</v>
      </c>
      <c r="J170" s="322">
        <f>VLOOKUP(A170,MEMÓRIA!A165:Q2173,17,FALSE)</f>
        <v>546.82000000000005</v>
      </c>
      <c r="K170" s="17">
        <f t="shared" si="64"/>
        <v>669.03</v>
      </c>
      <c r="L170" s="504">
        <f t="shared" si="67"/>
        <v>669.03</v>
      </c>
    </row>
    <row r="171" spans="1:12">
      <c r="A171" s="460" t="s">
        <v>26069</v>
      </c>
      <c r="B171" s="13" t="str">
        <f>VLOOKUP(A171,MEMÓRIA!A166:Q2174,2,FALSE)</f>
        <v>COMPOSIÇÃO</v>
      </c>
      <c r="C171" s="13" t="str">
        <f>VLOOKUP(A171,MEMÓRIA!A166:Q2174,3,FALSE)</f>
        <v>015</v>
      </c>
      <c r="D171" s="15" t="str">
        <f>VLOOKUP(A171,MEMÓRIA!A166:Q2174,4,FALSE)</f>
        <v>PIA DE AÇO INOX (2.00X0.55)M C/ 2 CUBAS E ACESSÓRIOS</v>
      </c>
      <c r="E171" s="13" t="str">
        <f>VLOOKUP(A171,MEMÓRIA!A166:Q2174,5,FALSE)</f>
        <v>UN</v>
      </c>
      <c r="F171" s="28">
        <f>VLOOKUP(A171,MEMÓRIA!A166:Q2174,15,FALSE)</f>
        <v>1</v>
      </c>
      <c r="G171" s="322">
        <f>VLOOKUP(A171,MEMÓRIA!A166:Q2174,16,FALSE)</f>
        <v>1211.74</v>
      </c>
      <c r="H171" s="30">
        <f t="shared" si="62"/>
        <v>1556.84</v>
      </c>
      <c r="I171" s="17">
        <f t="shared" si="66"/>
        <v>1556.84</v>
      </c>
      <c r="J171" s="322">
        <f>VLOOKUP(A171,MEMÓRIA!A166:Q2174,17,FALSE)</f>
        <v>1243.8</v>
      </c>
      <c r="K171" s="17">
        <f t="shared" si="64"/>
        <v>1521.78</v>
      </c>
      <c r="L171" s="504">
        <f t="shared" si="67"/>
        <v>1521.78</v>
      </c>
    </row>
    <row r="172" spans="1:12">
      <c r="A172" s="191" t="s">
        <v>26056</v>
      </c>
      <c r="B172" s="192"/>
      <c r="C172" s="193"/>
      <c r="D172" s="167" t="str">
        <f>VLOOKUP(A172,MEMÓRIA!A165:Q2173,4,FALSE)</f>
        <v>METAIS SANITÁRIOS E ACESSÓRIOS</v>
      </c>
      <c r="E172" s="195"/>
      <c r="F172" s="196"/>
      <c r="G172" s="196"/>
      <c r="H172" s="196"/>
      <c r="I172" s="336">
        <f>SUM(I173:I184)</f>
        <v>7886.5</v>
      </c>
      <c r="J172" s="196"/>
      <c r="K172" s="196"/>
      <c r="L172" s="509">
        <f>SUM(L173:L184)</f>
        <v>7613.38</v>
      </c>
    </row>
    <row r="173" spans="1:12" ht="22.5">
      <c r="A173" s="460" t="s">
        <v>26057</v>
      </c>
      <c r="B173" s="13" t="str">
        <f>VLOOKUP(A173,MEMÓRIA!A167:Q2175,2,FALSE)</f>
        <v>SINAPI 07/2023</v>
      </c>
      <c r="C173" s="13">
        <f>VLOOKUP(A173,MEMÓRIA!A167:Q2175,3,FALSE)</f>
        <v>100860</v>
      </c>
      <c r="D173" s="15" t="str">
        <f>VLOOKUP(A173,MEMÓRIA!A167:Q2175,4,FALSE)</f>
        <v>CHUVEIRO ELÉTRICO COMUM CORPO PLÁSTICO, TIPO DUCHA  FORNECIMENTO E INSTALAÇÃO. AF_01/2020</v>
      </c>
      <c r="E173" s="13" t="str">
        <f>VLOOKUP(A173,MEMÓRIA!A167:Q2175,5,FALSE)</f>
        <v>UN</v>
      </c>
      <c r="F173" s="28">
        <f>VLOOKUP(A173,MEMÓRIA!A167:Q2175,15,FALSE)</f>
        <v>6</v>
      </c>
      <c r="G173" s="322">
        <f>VLOOKUP(A173,MEMÓRIA!A167:Q2175,16,FALSE)</f>
        <v>103.79</v>
      </c>
      <c r="H173" s="30">
        <f t="shared" si="62"/>
        <v>133.34</v>
      </c>
      <c r="I173" s="17">
        <f t="shared" ref="I173:I184" si="68">IFERROR(TRUNC(H173*F173,2),"")</f>
        <v>800.04</v>
      </c>
      <c r="J173" s="322">
        <f>VLOOKUP(A173,MEMÓRIA!A167:Q2175,17,FALSE)</f>
        <v>105.34</v>
      </c>
      <c r="K173" s="17">
        <f t="shared" si="64"/>
        <v>128.88</v>
      </c>
      <c r="L173" s="504">
        <f t="shared" ref="L173:L184" si="69">IFERROR(TRUNC(K173*F173,2),"")</f>
        <v>773.28</v>
      </c>
    </row>
    <row r="174" spans="1:12" ht="22.5">
      <c r="A174" s="460" t="s">
        <v>26058</v>
      </c>
      <c r="B174" s="13" t="str">
        <f>VLOOKUP(A174,MEMÓRIA!A168:Q2176,2,FALSE)</f>
        <v>SINAPI 07/2023</v>
      </c>
      <c r="C174" s="13">
        <f>VLOOKUP(A174,MEMÓRIA!A168:Q2176,3,FALSE)</f>
        <v>89984</v>
      </c>
      <c r="D174" s="15" t="str">
        <f>VLOOKUP(A174,MEMÓRIA!A168:Q2176,4,FALSE)</f>
        <v>REGISTRO DE PRESSÃO BRUTO, LATÃO, ROSCÁVEL, 1/2", COM ACABAMENTO E CANOPLA CROMADOS - FORNECIMENTO E INSTALAÇÃO. AF_08/2021</v>
      </c>
      <c r="E174" s="13" t="str">
        <f>VLOOKUP(A174,MEMÓRIA!A168:Q2176,5,FALSE)</f>
        <v>UN</v>
      </c>
      <c r="F174" s="28">
        <f>VLOOKUP(A174,MEMÓRIA!A168:Q2176,15,FALSE)</f>
        <v>6</v>
      </c>
      <c r="G174" s="322">
        <f>VLOOKUP(A174,MEMÓRIA!A168:Q2176,16,FALSE)</f>
        <v>91.57</v>
      </c>
      <c r="H174" s="30">
        <f t="shared" si="62"/>
        <v>117.64</v>
      </c>
      <c r="I174" s="17">
        <f t="shared" si="68"/>
        <v>705.84</v>
      </c>
      <c r="J174" s="322">
        <f>VLOOKUP(A174,MEMÓRIA!A168:Q2176,17,FALSE)</f>
        <v>92.48</v>
      </c>
      <c r="K174" s="17">
        <f t="shared" si="64"/>
        <v>113.14</v>
      </c>
      <c r="L174" s="504">
        <f t="shared" si="69"/>
        <v>678.84</v>
      </c>
    </row>
    <row r="175" spans="1:12" ht="22.5">
      <c r="A175" s="460" t="s">
        <v>26059</v>
      </c>
      <c r="B175" s="13" t="str">
        <f>VLOOKUP(A175,MEMÓRIA!A169:Q2177,2,FALSE)</f>
        <v>COMPOSIÇÃO</v>
      </c>
      <c r="C175" s="13" t="str">
        <f>VLOOKUP(A175,MEMÓRIA!A169:Q2177,3,FALSE)</f>
        <v>016</v>
      </c>
      <c r="D175" s="15" t="str">
        <f>VLOOKUP(A175,MEMÓRIA!A169:Q2177,4,FALSE)</f>
        <v>DUCHA HIGIÊNICA PLÁSTICA COM REGISTRO METÁLICO 1/2" - FORNECIMENTO E INSTALAÇÃO</v>
      </c>
      <c r="E175" s="13" t="str">
        <f>VLOOKUP(A175,MEMÓRIA!A169:Q2177,5,FALSE)</f>
        <v>UN</v>
      </c>
      <c r="F175" s="28">
        <f>VLOOKUP(A175,MEMÓRIA!A169:Q2177,15,FALSE)</f>
        <v>2</v>
      </c>
      <c r="G175" s="322">
        <f>VLOOKUP(A175,MEMÓRIA!A169:Q2177,16,FALSE)</f>
        <v>137.52000000000001</v>
      </c>
      <c r="H175" s="30">
        <f t="shared" si="62"/>
        <v>176.68</v>
      </c>
      <c r="I175" s="17">
        <f t="shared" si="68"/>
        <v>353.36</v>
      </c>
      <c r="J175" s="322">
        <f>VLOOKUP(A175,MEMÓRIA!A169:Q2177,17,FALSE)</f>
        <v>139.19999999999999</v>
      </c>
      <c r="K175" s="17">
        <f t="shared" si="64"/>
        <v>170.31</v>
      </c>
      <c r="L175" s="504">
        <f t="shared" si="69"/>
        <v>340.62</v>
      </c>
    </row>
    <row r="176" spans="1:12" ht="33.75">
      <c r="A176" s="460" t="s">
        <v>26060</v>
      </c>
      <c r="B176" s="13" t="str">
        <f>VLOOKUP(A176,MEMÓRIA!A170:Q2178,2,FALSE)</f>
        <v>SINAPI 07/2023</v>
      </c>
      <c r="C176" s="13">
        <f>VLOOKUP(A176,MEMÓRIA!A170:Q2178,3,FALSE)</f>
        <v>89707</v>
      </c>
      <c r="D176" s="15" t="str">
        <f>VLOOKUP(A176,MEMÓRIA!A170:Q2178,4,FALSE)</f>
        <v>CAIXA SIFONADA, PVC, DN 100 X 100 X 50 MM, JUNTA ELÁSTICA, FORNECIDA E INSTALADA EM RAMAL DE DESCARGA OU EM RAMAL DE ESGOTO SANITÁRIO. AF_08/2022</v>
      </c>
      <c r="E176" s="13" t="str">
        <f>VLOOKUP(A176,MEMÓRIA!A170:Q2178,5,FALSE)</f>
        <v>UN</v>
      </c>
      <c r="F176" s="28">
        <f>VLOOKUP(A176,MEMÓRIA!A170:Q2178,15,FALSE)</f>
        <v>13</v>
      </c>
      <c r="G176" s="322">
        <f>VLOOKUP(A176,MEMÓRIA!A170:Q2178,16,FALSE)</f>
        <v>40.840000000000003</v>
      </c>
      <c r="H176" s="30">
        <f t="shared" si="62"/>
        <v>52.47</v>
      </c>
      <c r="I176" s="17">
        <f t="shared" si="68"/>
        <v>682.11</v>
      </c>
      <c r="J176" s="322">
        <f>VLOOKUP(A176,MEMÓRIA!A170:Q2178,17,FALSE)</f>
        <v>42.81</v>
      </c>
      <c r="K176" s="17">
        <f t="shared" si="64"/>
        <v>52.37</v>
      </c>
      <c r="L176" s="504">
        <f t="shared" si="69"/>
        <v>680.81</v>
      </c>
    </row>
    <row r="177" spans="1:12" ht="22.5">
      <c r="A177" s="460" t="s">
        <v>26061</v>
      </c>
      <c r="B177" s="13" t="str">
        <f>VLOOKUP(A177,MEMÓRIA!A171:Q2179,2,FALSE)</f>
        <v>SINAPI 07/2023</v>
      </c>
      <c r="C177" s="13">
        <f>VLOOKUP(A177,MEMÓRIA!A171:Q2179,3,FALSE)</f>
        <v>86906</v>
      </c>
      <c r="D177" s="15" t="str">
        <f>VLOOKUP(A177,MEMÓRIA!A171:Q2179,4,FALSE)</f>
        <v>TORNEIRA CROMADA DE MESA, 1/2 OU 3/4, PARA LAVATÓRIO, PADRÃO POPULAR - FORNECIMENTO E INSTALAÇÃO. AF_01/2020</v>
      </c>
      <c r="E177" s="13" t="str">
        <f>VLOOKUP(A177,MEMÓRIA!A171:Q2179,5,FALSE)</f>
        <v>UN</v>
      </c>
      <c r="F177" s="28">
        <f>VLOOKUP(A177,MEMÓRIA!A171:Q2179,15,FALSE)</f>
        <v>8</v>
      </c>
      <c r="G177" s="322">
        <f>VLOOKUP(A177,MEMÓRIA!A171:Q2179,16,FALSE)</f>
        <v>70.84</v>
      </c>
      <c r="H177" s="30">
        <f t="shared" si="62"/>
        <v>91.01</v>
      </c>
      <c r="I177" s="17">
        <f t="shared" si="68"/>
        <v>728.08</v>
      </c>
      <c r="J177" s="322">
        <f>VLOOKUP(A177,MEMÓRIA!A171:Q2179,17,FALSE)</f>
        <v>71.17</v>
      </c>
      <c r="K177" s="17">
        <f t="shared" si="64"/>
        <v>87.07</v>
      </c>
      <c r="L177" s="504">
        <f t="shared" si="69"/>
        <v>696.56</v>
      </c>
    </row>
    <row r="178" spans="1:12" ht="22.5">
      <c r="A178" s="460" t="s">
        <v>26062</v>
      </c>
      <c r="B178" s="13" t="str">
        <f>VLOOKUP(A178,MEMÓRIA!A172:Q2180,2,FALSE)</f>
        <v>SINAPI 07/2023</v>
      </c>
      <c r="C178" s="13">
        <f>VLOOKUP(A178,MEMÓRIA!A172:Q2180,3,FALSE)</f>
        <v>86879</v>
      </c>
      <c r="D178" s="15" t="str">
        <f>VLOOKUP(A178,MEMÓRIA!A172:Q2180,4,FALSE)</f>
        <v>VÁLVULA EM PLÁSTICO 1 PARA PIA, TANQUE OU LAVATÓRIO, COM OU SEM LADRÃO - FORNECIMENTO E INSTALAÇÃO. AF_01/2020</v>
      </c>
      <c r="E178" s="13" t="str">
        <f>VLOOKUP(A178,MEMÓRIA!A172:Q2180,5,FALSE)</f>
        <v>UN</v>
      </c>
      <c r="F178" s="28">
        <f>VLOOKUP(A178,MEMÓRIA!A172:Q2180,15,FALSE)</f>
        <v>8</v>
      </c>
      <c r="G178" s="322">
        <f>VLOOKUP(A178,MEMÓRIA!A172:Q2180,16,FALSE)</f>
        <v>9.4700000000000006</v>
      </c>
      <c r="H178" s="30">
        <f t="shared" si="62"/>
        <v>12.16</v>
      </c>
      <c r="I178" s="17">
        <f t="shared" si="68"/>
        <v>97.28</v>
      </c>
      <c r="J178" s="322">
        <f>VLOOKUP(A178,MEMÓRIA!A172:Q2180,17,FALSE)</f>
        <v>9.9</v>
      </c>
      <c r="K178" s="17">
        <f t="shared" si="64"/>
        <v>12.11</v>
      </c>
      <c r="L178" s="504">
        <f t="shared" si="69"/>
        <v>96.88</v>
      </c>
    </row>
    <row r="179" spans="1:12" ht="22.5">
      <c r="A179" s="460" t="s">
        <v>26063</v>
      </c>
      <c r="B179" s="13" t="str">
        <f>VLOOKUP(A179,MEMÓRIA!A173:Q2181,2,FALSE)</f>
        <v>SINAPI 07/2023</v>
      </c>
      <c r="C179" s="13">
        <f>VLOOKUP(A179,MEMÓRIA!A173:Q2181,3,FALSE)</f>
        <v>86883</v>
      </c>
      <c r="D179" s="15" t="str">
        <f>VLOOKUP(A179,MEMÓRIA!A173:Q2181,4,FALSE)</f>
        <v>SIFÃO DO TIPO FLEXÍVEL EM PVC 1  X 1.1/2  - FORNECIMENTO E INSTALAÇÃO. AF_01/2020</v>
      </c>
      <c r="E179" s="13" t="str">
        <f>VLOOKUP(A179,MEMÓRIA!A173:Q2181,5,FALSE)</f>
        <v>UN</v>
      </c>
      <c r="F179" s="28">
        <f>VLOOKUP(A179,MEMÓRIA!A173:Q2181,15,FALSE)</f>
        <v>10</v>
      </c>
      <c r="G179" s="322">
        <f>VLOOKUP(A179,MEMÓRIA!A173:Q2181,16,FALSE)</f>
        <v>12.42</v>
      </c>
      <c r="H179" s="30">
        <f t="shared" si="62"/>
        <v>15.95</v>
      </c>
      <c r="I179" s="17">
        <f t="shared" si="68"/>
        <v>159.5</v>
      </c>
      <c r="J179" s="322">
        <f>VLOOKUP(A179,MEMÓRIA!A173:Q2181,17,FALSE)</f>
        <v>12.72</v>
      </c>
      <c r="K179" s="17">
        <f t="shared" si="64"/>
        <v>15.56</v>
      </c>
      <c r="L179" s="504">
        <f t="shared" si="69"/>
        <v>155.6</v>
      </c>
    </row>
    <row r="180" spans="1:12" ht="22.5">
      <c r="A180" s="460" t="s">
        <v>26064</v>
      </c>
      <c r="B180" s="13" t="str">
        <f>VLOOKUP(A180,MEMÓRIA!A174:Q2182,2,FALSE)</f>
        <v>SINAPI 07/2023</v>
      </c>
      <c r="C180" s="13">
        <f>VLOOKUP(A180,MEMÓRIA!A174:Q2182,3,FALSE)</f>
        <v>86885</v>
      </c>
      <c r="D180" s="15" t="str">
        <f>VLOOKUP(A180,MEMÓRIA!A174:Q2182,4,FALSE)</f>
        <v>ENGATE FLEXÍVEL EM PLÁSTICO BRANCO, 1/2 X 40CM - FORNECIMENTO E INSTALAÇÃO. AF_01/2020</v>
      </c>
      <c r="E180" s="13" t="str">
        <f>VLOOKUP(A180,MEMÓRIA!A174:Q2182,5,FALSE)</f>
        <v>UN</v>
      </c>
      <c r="F180" s="28">
        <f>VLOOKUP(A180,MEMÓRIA!A174:Q2182,15,FALSE)</f>
        <v>12</v>
      </c>
      <c r="G180" s="322">
        <f>VLOOKUP(A180,MEMÓRIA!A174:Q2182,16,FALSE)</f>
        <v>12.02</v>
      </c>
      <c r="H180" s="30">
        <f t="shared" si="62"/>
        <v>15.44</v>
      </c>
      <c r="I180" s="17">
        <f t="shared" si="68"/>
        <v>185.28</v>
      </c>
      <c r="J180" s="322">
        <f>VLOOKUP(A180,MEMÓRIA!A174:Q2182,17,FALSE)</f>
        <v>12.55</v>
      </c>
      <c r="K180" s="17">
        <f t="shared" si="64"/>
        <v>15.35</v>
      </c>
      <c r="L180" s="504">
        <f t="shared" si="69"/>
        <v>184.2</v>
      </c>
    </row>
    <row r="181" spans="1:12" ht="22.5">
      <c r="A181" s="460" t="s">
        <v>26065</v>
      </c>
      <c r="B181" s="13" t="str">
        <f>VLOOKUP(A181,MEMÓRIA!A175:Q2183,2,FALSE)</f>
        <v>SINAPI 07/2023</v>
      </c>
      <c r="C181" s="13">
        <f>VLOOKUP(A181,MEMÓRIA!A175:Q2183,3,FALSE)</f>
        <v>86916</v>
      </c>
      <c r="D181" s="15" t="str">
        <f>VLOOKUP(A181,MEMÓRIA!A175:Q2183,4,FALSE)</f>
        <v>TORNEIRA PLÁSTICA 3/4 PARA TANQUE - FORNECIMENTO E INSTALAÇÃO. AF_01/2020</v>
      </c>
      <c r="E181" s="13" t="str">
        <f>VLOOKUP(A181,MEMÓRIA!A175:Q2183,5,FALSE)</f>
        <v>UN</v>
      </c>
      <c r="F181" s="28">
        <f>VLOOKUP(A181,MEMÓRIA!A175:Q2183,15,FALSE)</f>
        <v>2</v>
      </c>
      <c r="G181" s="322">
        <f>VLOOKUP(A181,MEMÓRIA!A175:Q2183,16,FALSE)</f>
        <v>23.45</v>
      </c>
      <c r="H181" s="30">
        <f t="shared" si="62"/>
        <v>30.12</v>
      </c>
      <c r="I181" s="17">
        <f t="shared" si="68"/>
        <v>60.24</v>
      </c>
      <c r="J181" s="322">
        <f>VLOOKUP(A181,MEMÓRIA!A175:Q2183,17,FALSE)</f>
        <v>23.98</v>
      </c>
      <c r="K181" s="17">
        <f t="shared" si="64"/>
        <v>29.33</v>
      </c>
      <c r="L181" s="504">
        <f t="shared" si="69"/>
        <v>58.66</v>
      </c>
    </row>
    <row r="182" spans="1:12" ht="22.5">
      <c r="A182" s="460" t="s">
        <v>26066</v>
      </c>
      <c r="B182" s="13" t="str">
        <f>VLOOKUP(A182,MEMÓRIA!A176:Q2184,2,FALSE)</f>
        <v>SINAPI 07/2023</v>
      </c>
      <c r="C182" s="13">
        <f>VLOOKUP(A182,MEMÓRIA!A176:Q2184,3,FALSE)</f>
        <v>89987</v>
      </c>
      <c r="D182" s="15" t="str">
        <f>VLOOKUP(A182,MEMÓRIA!A176:Q2184,4,FALSE)</f>
        <v>REGISTRO DE GAVETA BRUTO, LATÃO, ROSCÁVEL, 3/4", COM ACABAMENTO E CANOPLA CROMADOS - FORNECIMENTO E INSTALAÇÃO. AF_08/2021</v>
      </c>
      <c r="E182" s="13" t="str">
        <f>VLOOKUP(A182,MEMÓRIA!A176:Q2184,5,FALSE)</f>
        <v>UN</v>
      </c>
      <c r="F182" s="28">
        <f>VLOOKUP(A182,MEMÓRIA!A176:Q2184,15,FALSE)</f>
        <v>6</v>
      </c>
      <c r="G182" s="322">
        <f>VLOOKUP(A182,MEMÓRIA!A176:Q2184,16,FALSE)</f>
        <v>101.23</v>
      </c>
      <c r="H182" s="30">
        <f t="shared" si="62"/>
        <v>130.06</v>
      </c>
      <c r="I182" s="17">
        <f t="shared" si="68"/>
        <v>780.36</v>
      </c>
      <c r="J182" s="322">
        <f>VLOOKUP(A182,MEMÓRIA!A176:Q2184,17,FALSE)</f>
        <v>102.32</v>
      </c>
      <c r="K182" s="17">
        <f t="shared" si="64"/>
        <v>125.18</v>
      </c>
      <c r="L182" s="504">
        <f t="shared" si="69"/>
        <v>751.08</v>
      </c>
    </row>
    <row r="183" spans="1:12" ht="22.5">
      <c r="A183" s="460" t="s">
        <v>26067</v>
      </c>
      <c r="B183" s="13" t="str">
        <f>VLOOKUP(A183,MEMÓRIA!A177:Q2185,2,FALSE)</f>
        <v>SINAPI 07/2023</v>
      </c>
      <c r="C183" s="13">
        <f>VLOOKUP(A183,MEMÓRIA!A177:Q2185,3,FALSE)</f>
        <v>100868</v>
      </c>
      <c r="D183" s="15" t="str">
        <f>VLOOKUP(A183,MEMÓRIA!A177:Q2185,4,FALSE)</f>
        <v>BARRA DE APOIO RETA, EM ACO INOX POLIDO, COMPRIMENTO 80 CM,  FIXADA NA PAREDE - FORNECIMENTO E INSTALAÇÃO. AF_01/2020</v>
      </c>
      <c r="E183" s="13" t="str">
        <f>VLOOKUP(A183,MEMÓRIA!A177:Q2185,5,FALSE)</f>
        <v>UN</v>
      </c>
      <c r="F183" s="28">
        <f>VLOOKUP(A183,MEMÓRIA!A177:Q2185,15,FALSE)</f>
        <v>4</v>
      </c>
      <c r="G183" s="322">
        <f>VLOOKUP(A183,MEMÓRIA!A177:Q2185,16,FALSE)</f>
        <v>368.66</v>
      </c>
      <c r="H183" s="30">
        <f t="shared" si="62"/>
        <v>473.65</v>
      </c>
      <c r="I183" s="17">
        <f t="shared" si="68"/>
        <v>1894.6</v>
      </c>
      <c r="J183" s="322">
        <f>VLOOKUP(A183,MEMÓRIA!A177:Q2185,17,FALSE)</f>
        <v>371.96</v>
      </c>
      <c r="K183" s="17">
        <f t="shared" si="64"/>
        <v>455.09</v>
      </c>
      <c r="L183" s="504">
        <f t="shared" si="69"/>
        <v>1820.36</v>
      </c>
    </row>
    <row r="184" spans="1:12" ht="22.5">
      <c r="A184" s="460" t="s">
        <v>26168</v>
      </c>
      <c r="B184" s="13" t="str">
        <f>VLOOKUP(A184,MEMÓRIA!A178:Q2186,2,FALSE)</f>
        <v>SINAPI 07/2023</v>
      </c>
      <c r="C184" s="13">
        <f>VLOOKUP(A184,MEMÓRIA!A178:Q2186,3,FALSE)</f>
        <v>100875</v>
      </c>
      <c r="D184" s="15" t="str">
        <f>VLOOKUP(A184,MEMÓRIA!A178:Q2186,4,FALSE)</f>
        <v>BANCO ARTICULADO, EM ACO INOX, PARA PCD, FIXADO NA PAREDE - FORNECIMENTO E INSTALAÇÃO. AF_01/2020</v>
      </c>
      <c r="E184" s="13" t="str">
        <f>VLOOKUP(A184,MEMÓRIA!A178:Q2186,5,FALSE)</f>
        <v>UN</v>
      </c>
      <c r="F184" s="28">
        <f>VLOOKUP(A184,MEMÓRIA!A178:Q2186,15,FALSE)</f>
        <v>1</v>
      </c>
      <c r="G184" s="322">
        <f>VLOOKUP(A184,MEMÓRIA!A178:Q2186,16,FALSE)</f>
        <v>1120.6500000000001</v>
      </c>
      <c r="H184" s="30">
        <f t="shared" si="62"/>
        <v>1439.81</v>
      </c>
      <c r="I184" s="17">
        <f t="shared" si="68"/>
        <v>1439.81</v>
      </c>
      <c r="J184" s="322">
        <f>VLOOKUP(A184,MEMÓRIA!A178:Q2186,17,FALSE)</f>
        <v>1125.05</v>
      </c>
      <c r="K184" s="17">
        <f t="shared" si="64"/>
        <v>1376.49</v>
      </c>
      <c r="L184" s="504">
        <f t="shared" si="69"/>
        <v>1376.49</v>
      </c>
    </row>
    <row r="185" spans="1:12">
      <c r="A185" s="191" t="s">
        <v>26068</v>
      </c>
      <c r="B185" s="192"/>
      <c r="C185" s="193"/>
      <c r="D185" s="167" t="str">
        <f>VLOOKUP(A185,MEMÓRIA!A179:Q2187,4,FALSE)</f>
        <v>RESERVATÓRIO E CONEXÕES</v>
      </c>
      <c r="E185" s="195"/>
      <c r="F185" s="192"/>
      <c r="G185" s="195"/>
      <c r="H185" s="192"/>
      <c r="I185" s="336">
        <f>SUM(I186:I194)</f>
        <v>6544.03</v>
      </c>
      <c r="J185" s="195"/>
      <c r="K185" s="195"/>
      <c r="L185" s="509">
        <f>SUM(L186:L194)</f>
        <v>6268.67</v>
      </c>
    </row>
    <row r="186" spans="1:12" ht="22.5">
      <c r="A186" s="209" t="s">
        <v>26079</v>
      </c>
      <c r="B186" s="13" t="str">
        <f>VLOOKUP(A186,MEMÓRIA!A179:Q2187,2,FALSE)</f>
        <v>SINAPI 07/2023</v>
      </c>
      <c r="C186" s="13">
        <f>VLOOKUP(A186,MEMÓRIA!A179:Q2187,3,FALSE)</f>
        <v>102623</v>
      </c>
      <c r="D186" s="15" t="str">
        <f>VLOOKUP(A186,MEMÓRIA!A179:Q2187,4,FALSE)</f>
        <v>CAIXA D´ÁGUA EM POLIETILENO, 1000 LITROS (INCLUSOS TUBOS, CONEXÕES E TORNEIRA DE BÓIA) - FORNECIMENTO E INSTALAÇÃO. AF_06/2021</v>
      </c>
      <c r="E186" s="13" t="str">
        <f>VLOOKUP(A186,MEMÓRIA!A179:Q2187,5,FALSE)</f>
        <v>UN</v>
      </c>
      <c r="F186" s="28">
        <f>VLOOKUP(A186,MEMÓRIA!A179:Q2187,15,FALSE)</f>
        <v>1</v>
      </c>
      <c r="G186" s="322">
        <f>VLOOKUP(A186,MEMÓRIA!A179:Q2187,16,FALSE)</f>
        <v>840.94</v>
      </c>
      <c r="H186" s="30">
        <f t="shared" si="62"/>
        <v>1080.43</v>
      </c>
      <c r="I186" s="17">
        <f t="shared" ref="I186:I194" si="70">IFERROR(TRUNC(H186*F186,2),"")</f>
        <v>1080.43</v>
      </c>
      <c r="J186" s="322">
        <f>VLOOKUP(A186,MEMÓRIA!A179:Q2187,17,FALSE)</f>
        <v>854.42</v>
      </c>
      <c r="K186" s="17">
        <f t="shared" si="64"/>
        <v>1045.3800000000001</v>
      </c>
      <c r="L186" s="504">
        <f t="shared" ref="L186:L194" si="71">IFERROR(TRUNC(K186*F186,2),"")</f>
        <v>1045.3800000000001</v>
      </c>
    </row>
    <row r="187" spans="1:12" ht="22.5">
      <c r="A187" s="209" t="s">
        <v>26080</v>
      </c>
      <c r="B187" s="13" t="str">
        <f>VLOOKUP(A187,MEMÓRIA!A180:Q2188,2,FALSE)</f>
        <v>ORSE 07/2023</v>
      </c>
      <c r="C187" s="13" t="str">
        <f>VLOOKUP(A187,MEMÓRIA!A180:Q2188,3,FALSE)</f>
        <v>01442</v>
      </c>
      <c r="D187" s="15" t="str">
        <f>VLOOKUP(A187,MEMÓRIA!A180:Q2188,4,FALSE)</f>
        <v>CAIXA D´ÁGUA EM FIBRA DE VIDRO - INSTALADA, SEM ESTRUTURA DE SUPORTE CAP. 5.000 LITROS</v>
      </c>
      <c r="E187" s="13" t="str">
        <f>VLOOKUP(A187,MEMÓRIA!A180:Q2188,5,FALSE)</f>
        <v>UN</v>
      </c>
      <c r="F187" s="28">
        <f>VLOOKUP(A187,MEMÓRIA!A180:Q2188,15,FALSE)</f>
        <v>1</v>
      </c>
      <c r="G187" s="322">
        <f>VLOOKUP(A187,MEMÓRIA!A180:Q2188,16,FALSE)</f>
        <v>3240.87</v>
      </c>
      <c r="H187" s="30">
        <f t="shared" si="62"/>
        <v>4163.8599999999997</v>
      </c>
      <c r="I187" s="17">
        <f t="shared" si="70"/>
        <v>4163.8599999999997</v>
      </c>
      <c r="J187" s="322">
        <f>VLOOKUP(A187,MEMÓRIA!A180:Q2188,17,FALSE)</f>
        <v>3240.87</v>
      </c>
      <c r="K187" s="17">
        <f t="shared" si="64"/>
        <v>3965.2</v>
      </c>
      <c r="L187" s="504">
        <f t="shared" si="71"/>
        <v>3965.2</v>
      </c>
    </row>
    <row r="188" spans="1:12" ht="22.5">
      <c r="A188" s="209" t="s">
        <v>26081</v>
      </c>
      <c r="B188" s="13" t="str">
        <f>VLOOKUP(A188,MEMÓRIA!A181:Q2189,2,FALSE)</f>
        <v>SINAPI 07/2023</v>
      </c>
      <c r="C188" s="13">
        <f>VLOOKUP(A188,MEMÓRIA!A181:Q2189,3,FALSE)</f>
        <v>102111</v>
      </c>
      <c r="D188" s="15" t="str">
        <f>VLOOKUP(A188,MEMÓRIA!A181:Q2189,4,FALSE)</f>
        <v>BOMBA CENTRÍFUGA, MONOFÁSICA, 0,5 CV OU 0,49 HP, HM 6 A 20 M, Q 1,2 A 8,3 M3/H - FORNECIMENTO E INSTALAÇÃO. AF_12/2020</v>
      </c>
      <c r="E188" s="13" t="str">
        <f>VLOOKUP(A188,MEMÓRIA!A181:Q2189,5,FALSE)</f>
        <v>UN</v>
      </c>
      <c r="F188" s="28">
        <f>VLOOKUP(A188,MEMÓRIA!A181:Q2189,15,FALSE)</f>
        <v>1</v>
      </c>
      <c r="G188" s="322">
        <f>VLOOKUP(A188,MEMÓRIA!A181:Q2189,16,FALSE)</f>
        <v>825.72</v>
      </c>
      <c r="H188" s="30">
        <f t="shared" si="62"/>
        <v>1060.8800000000001</v>
      </c>
      <c r="I188" s="17">
        <f t="shared" si="70"/>
        <v>1060.8800000000001</v>
      </c>
      <c r="J188" s="322">
        <f>VLOOKUP(A188,MEMÓRIA!A181:Q2189,17,FALSE)</f>
        <v>838.86</v>
      </c>
      <c r="K188" s="17">
        <f t="shared" si="64"/>
        <v>1026.3399999999999</v>
      </c>
      <c r="L188" s="504">
        <f t="shared" si="71"/>
        <v>1026.3399999999999</v>
      </c>
    </row>
    <row r="189" spans="1:12" ht="22.5">
      <c r="A189" s="209" t="s">
        <v>26023</v>
      </c>
      <c r="B189" s="13" t="str">
        <f>VLOOKUP(A189,MEMÓRIA!A182:Q2190,2,FALSE)</f>
        <v>SINAPI 07/2023</v>
      </c>
      <c r="C189" s="13">
        <f>VLOOKUP(A189,MEMÓRIA!A182:Q2190,3,FALSE)</f>
        <v>99619</v>
      </c>
      <c r="D189" s="15" t="str">
        <f>VLOOKUP(A189,MEMÓRIA!A182:Q2190,4,FALSE)</f>
        <v>VÁLVULA DE RETENÇÃO HORIZONTAL, DE BRONZE, ROSCÁVEL, 3/4" - FORNECIMENTO E INSTALAÇÃO. AF_08/2021</v>
      </c>
      <c r="E189" s="13" t="str">
        <f>VLOOKUP(A189,MEMÓRIA!A182:Q2190,5,FALSE)</f>
        <v>UN</v>
      </c>
      <c r="F189" s="28">
        <f>VLOOKUP(A189,MEMÓRIA!A182:Q2190,15,FALSE)</f>
        <v>1</v>
      </c>
      <c r="G189" s="322">
        <f>VLOOKUP(A189,MEMÓRIA!A182:Q2190,16,FALSE)</f>
        <v>130.94</v>
      </c>
      <c r="H189" s="30">
        <f t="shared" si="62"/>
        <v>168.23</v>
      </c>
      <c r="I189" s="17">
        <f t="shared" si="70"/>
        <v>168.23</v>
      </c>
      <c r="J189" s="322">
        <f>VLOOKUP(A189,MEMÓRIA!A182:Q2190,17,FALSE)</f>
        <v>131.47999999999999</v>
      </c>
      <c r="K189" s="17">
        <f t="shared" si="64"/>
        <v>160.86000000000001</v>
      </c>
      <c r="L189" s="504">
        <f t="shared" si="71"/>
        <v>160.86000000000001</v>
      </c>
    </row>
    <row r="190" spans="1:12" ht="33.75">
      <c r="A190" s="209" t="s">
        <v>26084</v>
      </c>
      <c r="B190" s="13" t="str">
        <f>VLOOKUP(A190,MEMÓRIA!A183:Q2191,2,FALSE)</f>
        <v>SINAPI 07/2023</v>
      </c>
      <c r="C190" s="13">
        <f>VLOOKUP(A190,MEMÓRIA!A183:Q2191,3,FALSE)</f>
        <v>89429</v>
      </c>
      <c r="D190" s="15" t="str">
        <f>VLOOKUP(A190,MEMÓRIA!A183:Q2191,4,FALSE)</f>
        <v>ADAPTADOR CURTO COM BOLSA E ROSCA PARA REGISTRO, PVC, SOLDÁVEL, DN 25MM X 3/4 , INSTALADO EM RAMAL DE DISTRIBUIÇÃO DE ÁGUA - FORNECIMENTO E INSTALAÇÃO. AF_06/2022</v>
      </c>
      <c r="E190" s="13" t="str">
        <f>VLOOKUP(A190,MEMÓRIA!A183:Q2191,5,FALSE)</f>
        <v>UN</v>
      </c>
      <c r="F190" s="28">
        <f>VLOOKUP(A190,MEMÓRIA!A183:Q2191,15,FALSE)</f>
        <v>1</v>
      </c>
      <c r="G190" s="322">
        <f>VLOOKUP(A190,MEMÓRIA!A183:Q2191,16,FALSE)</f>
        <v>5.28</v>
      </c>
      <c r="H190" s="30">
        <f t="shared" si="62"/>
        <v>6.78</v>
      </c>
      <c r="I190" s="17">
        <f t="shared" si="70"/>
        <v>6.78</v>
      </c>
      <c r="J190" s="322">
        <f>VLOOKUP(A190,MEMÓRIA!A183:Q2191,17,FALSE)</f>
        <v>5.7</v>
      </c>
      <c r="K190" s="17">
        <f t="shared" si="64"/>
        <v>6.97</v>
      </c>
      <c r="L190" s="504">
        <f t="shared" si="71"/>
        <v>6.97</v>
      </c>
    </row>
    <row r="191" spans="1:12" ht="33.75">
      <c r="A191" s="209" t="s">
        <v>26085</v>
      </c>
      <c r="B191" s="13" t="str">
        <f>VLOOKUP(A191,MEMÓRIA!A184:Q2192,2,FALSE)</f>
        <v>SINAPI 07/2023</v>
      </c>
      <c r="C191" s="13">
        <f>VLOOKUP(A191,MEMÓRIA!A184:Q2192,3,FALSE)</f>
        <v>89436</v>
      </c>
      <c r="D191" s="15" t="str">
        <f>VLOOKUP(A191,MEMÓRIA!A184:Q2192,4,FALSE)</f>
        <v>ADAPTADOR CURTO COM BOLSA E ROSCA PARA REGISTRO, PVC, SOLDÁVEL, DN 32MM X 1 , INSTALADO EM RAMAL DE DISTRIBUIÇÃO DE ÁGUA - FORNECIMENTO E INSTALAÇÃO. AF_06/2022</v>
      </c>
      <c r="E191" s="13" t="str">
        <f>VLOOKUP(A191,MEMÓRIA!A184:Q2192,5,FALSE)</f>
        <v>UN</v>
      </c>
      <c r="F191" s="28">
        <f>VLOOKUP(A191,MEMÓRIA!A184:Q2192,15,FALSE)</f>
        <v>1</v>
      </c>
      <c r="G191" s="322">
        <f>VLOOKUP(A191,MEMÓRIA!A184:Q2192,16,FALSE)</f>
        <v>7.19</v>
      </c>
      <c r="H191" s="30">
        <f t="shared" si="62"/>
        <v>9.23</v>
      </c>
      <c r="I191" s="17">
        <f t="shared" si="70"/>
        <v>9.23</v>
      </c>
      <c r="J191" s="322">
        <f>VLOOKUP(A191,MEMÓRIA!A184:Q2192,17,FALSE)</f>
        <v>7.68</v>
      </c>
      <c r="K191" s="17">
        <f t="shared" si="64"/>
        <v>9.39</v>
      </c>
      <c r="L191" s="504">
        <f t="shared" si="71"/>
        <v>9.39</v>
      </c>
    </row>
    <row r="192" spans="1:12" ht="22.5">
      <c r="A192" s="209" t="s">
        <v>26086</v>
      </c>
      <c r="B192" s="13" t="str">
        <f>VLOOKUP(A192,MEMÓRIA!A185:Q2193,2,FALSE)</f>
        <v>SINAPI 07/2023</v>
      </c>
      <c r="C192" s="13">
        <f>VLOOKUP(A192,MEMÓRIA!A185:Q2193,3,FALSE)</f>
        <v>89428</v>
      </c>
      <c r="D192" s="15" t="str">
        <f>VLOOKUP(A192,MEMÓRIA!A185:Q2193,4,FALSE)</f>
        <v>UNIÃO, PVC, SOLDÁVEL, DN 25MM, INSTALADO EM RAMAL DE DISTRIBUIÇÃO DE ÁGUA - FORNECIMENTO E INSTALAÇÃO. AF_06/2022</v>
      </c>
      <c r="E192" s="13" t="str">
        <f>VLOOKUP(A192,MEMÓRIA!A185:Q2193,5,FALSE)</f>
        <v>UN</v>
      </c>
      <c r="F192" s="28">
        <f>VLOOKUP(A192,MEMÓRIA!A185:Q2193,15,FALSE)</f>
        <v>2</v>
      </c>
      <c r="G192" s="322">
        <f>VLOOKUP(A192,MEMÓRIA!A185:Q2193,16,FALSE)</f>
        <v>13.22</v>
      </c>
      <c r="H192" s="30">
        <f t="shared" si="62"/>
        <v>16.98</v>
      </c>
      <c r="I192" s="17">
        <f t="shared" si="70"/>
        <v>33.96</v>
      </c>
      <c r="J192" s="322">
        <f>VLOOKUP(A192,MEMÓRIA!A185:Q2193,17,FALSE)</f>
        <v>13.67</v>
      </c>
      <c r="K192" s="17">
        <f t="shared" si="64"/>
        <v>16.72</v>
      </c>
      <c r="L192" s="504">
        <f t="shared" si="71"/>
        <v>33.44</v>
      </c>
    </row>
    <row r="193" spans="1:14" ht="22.5">
      <c r="A193" s="209" t="s">
        <v>26087</v>
      </c>
      <c r="B193" s="13" t="str">
        <f>VLOOKUP(A193,MEMÓRIA!A186:Q2194,2,FALSE)</f>
        <v>SINAPI 07/2023</v>
      </c>
      <c r="C193" s="13">
        <f>VLOOKUP(A193,MEMÓRIA!A186:Q2194,3,FALSE)</f>
        <v>103953</v>
      </c>
      <c r="D193" s="15" t="str">
        <f>VLOOKUP(A193,MEMÓRIA!A186:Q2194,4,FALSE)</f>
        <v>BUCHA DE REDUÇÃO, CURTA, PVC, SOLDÁVEL, DN 32 X 25 MM, INSTALADO EM RAMAL DE DISTRIBUIÇÃO DE ÁGUA - FORNECIMENTO E INSTALAÇÃO. AF_06/2022</v>
      </c>
      <c r="E193" s="13" t="str">
        <f>VLOOKUP(A193,MEMÓRIA!A186:Q2194,5,FALSE)</f>
        <v>UN</v>
      </c>
      <c r="F193" s="28">
        <f>VLOOKUP(A193,MEMÓRIA!A186:Q2194,15,FALSE)</f>
        <v>1</v>
      </c>
      <c r="G193" s="322">
        <f>VLOOKUP(A193,MEMÓRIA!A186:Q2194,16,FALSE)</f>
        <v>6.3</v>
      </c>
      <c r="H193" s="30">
        <f t="shared" si="62"/>
        <v>8.09</v>
      </c>
      <c r="I193" s="17">
        <f t="shared" si="70"/>
        <v>8.09</v>
      </c>
      <c r="J193" s="322">
        <f>VLOOKUP(A193,MEMÓRIA!A186:Q2194,17,FALSE)</f>
        <v>6.79</v>
      </c>
      <c r="K193" s="17">
        <f t="shared" si="64"/>
        <v>8.3000000000000007</v>
      </c>
      <c r="L193" s="504">
        <f t="shared" si="71"/>
        <v>8.3000000000000007</v>
      </c>
    </row>
    <row r="194" spans="1:14" ht="22.5">
      <c r="A194" s="209" t="s">
        <v>26088</v>
      </c>
      <c r="B194" s="13" t="str">
        <f>VLOOKUP(A194,MEMÓRIA!A187:Q2195,2,FALSE)</f>
        <v>SINAPI 07/2023</v>
      </c>
      <c r="C194" s="13">
        <f>VLOOKUP(A194,MEMÓRIA!A187:Q2195,3,FALSE)</f>
        <v>89410</v>
      </c>
      <c r="D194" s="15" t="str">
        <f>VLOOKUP(A194,MEMÓRIA!A187:Q2195,4,FALSE)</f>
        <v>CURVA 90 GRAUS, PVC, SOLDÁVEL, DN 25MM, INSTALADO EM RAMAL DE DISTRIBUIÇÃO DE ÁGUA - FORNECIMENTO E INSTALAÇÃO. AF_06/2022</v>
      </c>
      <c r="E194" s="13" t="str">
        <f>VLOOKUP(A194,MEMÓRIA!A187:Q2195,5,FALSE)</f>
        <v>UN</v>
      </c>
      <c r="F194" s="28">
        <f>VLOOKUP(A194,MEMÓRIA!A187:Q2195,15,FALSE)</f>
        <v>1</v>
      </c>
      <c r="G194" s="322">
        <f>VLOOKUP(A194,MEMÓRIA!A187:Q2195,16,FALSE)</f>
        <v>9.7899999999999991</v>
      </c>
      <c r="H194" s="30">
        <f t="shared" si="62"/>
        <v>12.57</v>
      </c>
      <c r="I194" s="17">
        <f t="shared" si="70"/>
        <v>12.57</v>
      </c>
      <c r="J194" s="322">
        <f>VLOOKUP(A194,MEMÓRIA!A187:Q2195,17,FALSE)</f>
        <v>10.46</v>
      </c>
      <c r="K194" s="17">
        <f t="shared" si="64"/>
        <v>12.79</v>
      </c>
      <c r="L194" s="504">
        <f t="shared" si="71"/>
        <v>12.79</v>
      </c>
    </row>
    <row r="195" spans="1:14">
      <c r="A195" s="186" t="s">
        <v>26096</v>
      </c>
      <c r="B195" s="187"/>
      <c r="C195" s="187"/>
      <c r="D195" s="34" t="str">
        <f>VLOOKUP(A195,MEMÓRIA!A191:Q2199,4,FALSE)</f>
        <v>SISTEMA DE INSTALAÇÃO DO AR-CONDICIONADO</v>
      </c>
      <c r="E195" s="187"/>
      <c r="F195" s="189"/>
      <c r="G195" s="190"/>
      <c r="H195" s="190"/>
      <c r="I195" s="339">
        <f>SUM(I196:I200)</f>
        <v>7714.65</v>
      </c>
      <c r="J195" s="190"/>
      <c r="K195" s="190"/>
      <c r="L195" s="508">
        <f>SUM(L196:L200)</f>
        <v>7498.81</v>
      </c>
    </row>
    <row r="196" spans="1:14" ht="45">
      <c r="A196" s="209" t="s">
        <v>26097</v>
      </c>
      <c r="B196" s="13" t="str">
        <f>VLOOKUP(A196,MEMÓRIA!A189:Q2197,2,FALSE)</f>
        <v>SINAPI 07/2023</v>
      </c>
      <c r="C196" s="13">
        <f>VLOOKUP(A196,MEMÓRIA!A189:Q2197,3,FALSE)</f>
        <v>104476</v>
      </c>
      <c r="D196" s="15" t="str">
        <f>VLOOKUP(A196,MEMÓRIA!A189:Q2197,4,FALSE)</f>
        <v>COMPOSIÇÃO PARAMÉTRICA DE PONTO ELÉTRICO DE TOMADA DE USO ESPECÍFICO 2P+T (20A/250V) EM EDIFÍCIO RESIDENCIAL COM ELETRODUTO EMBUTIDO EM RASGOS NAS PAREDES, INCLUSO TOMADA, ELETRODUTO, CABO, RASGO, QUEBRA E CHUMBAMENTO (EXCETO CHUVEIRO). AF_11/2022</v>
      </c>
      <c r="E196" s="13" t="str">
        <f>VLOOKUP(A196,MEMÓRIA!A189:Q2197,5,FALSE)</f>
        <v>UN</v>
      </c>
      <c r="F196" s="28">
        <f>VLOOKUP(A196,MEMÓRIA!A189:Q2197,15,FALSE)</f>
        <v>7</v>
      </c>
      <c r="G196" s="322">
        <f>VLOOKUP(A196,MEMÓRIA!A189:Q2197,16,FALSE)</f>
        <v>159.41999999999999</v>
      </c>
      <c r="H196" s="30">
        <f t="shared" si="62"/>
        <v>204.82</v>
      </c>
      <c r="I196" s="17">
        <f t="shared" ref="I196:I200" si="72">IFERROR(TRUNC(H196*F196,2),"")</f>
        <v>1433.74</v>
      </c>
      <c r="J196" s="322">
        <f>VLOOKUP(A196,MEMÓRIA!A189:Q2197,17,FALSE)</f>
        <v>170.5</v>
      </c>
      <c r="K196" s="17">
        <f t="shared" si="64"/>
        <v>208.6</v>
      </c>
      <c r="L196" s="504">
        <f t="shared" ref="L196:L200" si="73">IFERROR(TRUNC(K196*F196,2),"")</f>
        <v>1460.2</v>
      </c>
    </row>
    <row r="197" spans="1:14" ht="45">
      <c r="A197" s="209" t="s">
        <v>26098</v>
      </c>
      <c r="B197" s="13" t="str">
        <f>VLOOKUP(A197,MEMÓRIA!A190:Q2198,2,FALSE)</f>
        <v>0RSE 07/2023</v>
      </c>
      <c r="C197" s="13" t="str">
        <f>VLOOKUP(A197,MEMÓRIA!A190:Q2198,3,FALSE)</f>
        <v>07289</v>
      </c>
      <c r="D197" s="15" t="str">
        <f>VLOOKUP(A197,MEMÓRIA!A190:Q2198,4,FALSE)</f>
        <v>FORNECIMENTO E INSTALAÇÃO DE TUBULAÇÃO EM COBRE P/ INTERLIGAÇÃO DO CONDENSADOR AO EVAPORADOR, INCLUSIVE ISOLAMENTO, ALIMENTAÇÃO ELÉTRICA, CONEXÕES E FIXAÇÕES, P/ CONDICIONADORES DE AR SPLIT SYSTEM ATÉ 48.000 BTU.</v>
      </c>
      <c r="E197" s="13" t="str">
        <f>VLOOKUP(A197,MEMÓRIA!A190:Q2198,5,FALSE)</f>
        <v>M</v>
      </c>
      <c r="F197" s="28">
        <f>VLOOKUP(A197,MEMÓRIA!A190:Q2198,15,FALSE)</f>
        <v>18.899999999999999</v>
      </c>
      <c r="G197" s="322">
        <f>VLOOKUP(A197,MEMÓRIA!A190:Q2198,16,FALSE)</f>
        <v>228.48</v>
      </c>
      <c r="H197" s="30">
        <f t="shared" si="62"/>
        <v>293.55</v>
      </c>
      <c r="I197" s="17">
        <f t="shared" si="72"/>
        <v>5548.09</v>
      </c>
      <c r="J197" s="322">
        <f>VLOOKUP(A197,MEMÓRIA!A190:Q2198,17,FALSE)</f>
        <v>228.48</v>
      </c>
      <c r="K197" s="17">
        <f t="shared" si="64"/>
        <v>279.54000000000002</v>
      </c>
      <c r="L197" s="504">
        <f t="shared" si="73"/>
        <v>5283.3</v>
      </c>
    </row>
    <row r="198" spans="1:14" ht="22.5">
      <c r="A198" s="209" t="s">
        <v>26102</v>
      </c>
      <c r="B198" s="13" t="str">
        <f>VLOOKUP(A198,MEMÓRIA!A191:Q2199,2,FALSE)</f>
        <v>SINAPI 07/2023</v>
      </c>
      <c r="C198" s="13">
        <f>VLOOKUP(A198,MEMÓRIA!A191:Q2199,3,FALSE)</f>
        <v>89865</v>
      </c>
      <c r="D198" s="15" t="str">
        <f>VLOOKUP(A198,MEMÓRIA!A191:Q2199,4,FALSE)</f>
        <v>TUBO, PVC, SOLDÁVEL, DN 25MM, INSTALADO EM DRENO DE AR-CONDICIONADO - FORNECIMENTO E INSTALAÇÃO. AF_08/2022</v>
      </c>
      <c r="E198" s="13" t="str">
        <f>VLOOKUP(A198,MEMÓRIA!A191:Q2199,5,FALSE)</f>
        <v>M</v>
      </c>
      <c r="F198" s="28">
        <f>VLOOKUP(A198,MEMÓRIA!A191:Q2199,15,FALSE)</f>
        <v>29.5</v>
      </c>
      <c r="G198" s="322">
        <f>VLOOKUP(A198,MEMÓRIA!A191:Q2199,16,FALSE)</f>
        <v>15.26</v>
      </c>
      <c r="H198" s="30">
        <f t="shared" si="62"/>
        <v>19.600000000000001</v>
      </c>
      <c r="I198" s="17">
        <f t="shared" si="72"/>
        <v>578.20000000000005</v>
      </c>
      <c r="J198" s="322">
        <f>VLOOKUP(A198,MEMÓRIA!A191:Q2199,17,FALSE)</f>
        <v>16.52</v>
      </c>
      <c r="K198" s="17">
        <f t="shared" si="64"/>
        <v>20.21</v>
      </c>
      <c r="L198" s="504">
        <f t="shared" si="73"/>
        <v>596.19000000000005</v>
      </c>
    </row>
    <row r="199" spans="1:14" ht="22.5">
      <c r="A199" s="209" t="s">
        <v>26103</v>
      </c>
      <c r="B199" s="13" t="str">
        <f>VLOOKUP(A199,MEMÓRIA!A192:Q2200,2,FALSE)</f>
        <v>SINAPI 07/2023</v>
      </c>
      <c r="C199" s="13">
        <f>VLOOKUP(A199,MEMÓRIA!A192:Q2200,3,FALSE)</f>
        <v>89866</v>
      </c>
      <c r="D199" s="15" t="str">
        <f>VLOOKUP(A199,MEMÓRIA!A192:Q2200,4,FALSE)</f>
        <v>JOELHO 90 GRAUS, PVC, SOLDÁVEL, DN 25MM, INSTALADO EM DRENO DE AR-CONDICIONADO - FORNECIMENTO E INSTALAÇÃO. AF_08/2022</v>
      </c>
      <c r="E199" s="13" t="str">
        <f>VLOOKUP(A199,MEMÓRIA!A192:Q2200,5,FALSE)</f>
        <v>UN</v>
      </c>
      <c r="F199" s="28">
        <f>VLOOKUP(A199,MEMÓRIA!A192:Q2200,15,FALSE)</f>
        <v>9</v>
      </c>
      <c r="G199" s="322">
        <f>VLOOKUP(A199,MEMÓRIA!A192:Q2200,16,FALSE)</f>
        <v>6.28</v>
      </c>
      <c r="H199" s="30">
        <f t="shared" si="62"/>
        <v>8.06</v>
      </c>
      <c r="I199" s="17">
        <f t="shared" si="72"/>
        <v>72.540000000000006</v>
      </c>
      <c r="J199" s="322">
        <f>VLOOKUP(A199,MEMÓRIA!A192:Q2200,17,FALSE)</f>
        <v>6.82</v>
      </c>
      <c r="K199" s="17">
        <f t="shared" si="64"/>
        <v>8.34</v>
      </c>
      <c r="L199" s="504">
        <f t="shared" si="73"/>
        <v>75.06</v>
      </c>
    </row>
    <row r="200" spans="1:14" ht="22.5">
      <c r="A200" s="209" t="s">
        <v>26104</v>
      </c>
      <c r="B200" s="13" t="str">
        <f>VLOOKUP(A200,MEMÓRIA!A193:Q2201,2,FALSE)</f>
        <v>SINAPI 07/2023</v>
      </c>
      <c r="C200" s="13">
        <f>VLOOKUP(A200,MEMÓRIA!A193:Q2201,3,FALSE)</f>
        <v>89867</v>
      </c>
      <c r="D200" s="15" t="str">
        <f>VLOOKUP(A200,MEMÓRIA!A193:Q2201,4,FALSE)</f>
        <v>JOELHO 45 GRAUS, PVC, SOLDÁVEL, DN 25MM, INSTALADO EM DRENO DE AR-CONDICIONADO - FORNECIMENTO E INSTALAÇÃO. AF_08/2022</v>
      </c>
      <c r="E200" s="13" t="str">
        <f>VLOOKUP(A200,MEMÓRIA!A193:Q2201,5,FALSE)</f>
        <v>UN</v>
      </c>
      <c r="F200" s="28">
        <f>VLOOKUP(A200,MEMÓRIA!A193:Q2201,15,FALSE)</f>
        <v>9</v>
      </c>
      <c r="G200" s="322">
        <f>VLOOKUP(A200,MEMÓRIA!A193:Q2201,16,FALSE)</f>
        <v>7.1</v>
      </c>
      <c r="H200" s="30">
        <f t="shared" si="62"/>
        <v>9.1199999999999992</v>
      </c>
      <c r="I200" s="17">
        <f t="shared" si="72"/>
        <v>82.08</v>
      </c>
      <c r="J200" s="322">
        <f>VLOOKUP(A200,MEMÓRIA!A193:Q2201,17,FALSE)</f>
        <v>7.64</v>
      </c>
      <c r="K200" s="17">
        <f t="shared" si="64"/>
        <v>9.34</v>
      </c>
      <c r="L200" s="504">
        <f t="shared" si="73"/>
        <v>84.06</v>
      </c>
    </row>
    <row r="201" spans="1:14" ht="26.25" customHeight="1" thickBot="1">
      <c r="A201" s="667" t="s">
        <v>26174</v>
      </c>
      <c r="B201" s="668"/>
      <c r="C201" s="668"/>
      <c r="D201" s="668"/>
      <c r="E201" s="668"/>
      <c r="F201" s="669"/>
      <c r="G201" s="669"/>
      <c r="H201" s="669"/>
      <c r="I201" s="510">
        <f>I11+I44+I47+I49+I57+I73+I81+I91+I113+I133+I155+I195</f>
        <v>799294.67</v>
      </c>
      <c r="J201" s="687" t="s">
        <v>40</v>
      </c>
      <c r="K201" s="688"/>
      <c r="L201" s="511">
        <f>L11+L44+L47+L49+L57+L73+L81+L91+L113+L133+L155+L195</f>
        <v>792956.2</v>
      </c>
      <c r="N201" s="214">
        <v>792956.2</v>
      </c>
    </row>
    <row r="202" spans="1:14">
      <c r="A202" s="9"/>
      <c r="B202" s="2"/>
      <c r="C202" s="9"/>
      <c r="D202" s="8"/>
      <c r="E202" s="9"/>
      <c r="F202" s="11"/>
      <c r="G202" s="10"/>
      <c r="H202" s="10"/>
      <c r="I202" s="10"/>
      <c r="J202" s="10"/>
      <c r="K202" s="10"/>
      <c r="L202" s="10"/>
    </row>
    <row r="203" spans="1:14">
      <c r="A203" s="5"/>
      <c r="B203" s="5"/>
      <c r="C203" s="5"/>
      <c r="D203" s="5"/>
      <c r="E203" s="5"/>
      <c r="F203" s="5"/>
      <c r="G203" s="5"/>
      <c r="H203" s="5"/>
      <c r="I203" s="5"/>
      <c r="J203" s="5"/>
      <c r="K203" s="5"/>
      <c r="L203" s="5"/>
    </row>
    <row r="204" spans="1:14">
      <c r="H204" s="351" t="s">
        <v>26158</v>
      </c>
      <c r="I204" s="352">
        <f>I11+I47+I49+I57+I73+I81+I91+I113+I133+I155+I195</f>
        <v>771738.19</v>
      </c>
      <c r="J204" s="351"/>
      <c r="K204" s="351"/>
      <c r="L204" s="352">
        <f>L11+L47+L49+L57+L73+L81+L91+L113+L133+L155+L195</f>
        <v>762750.12</v>
      </c>
    </row>
    <row r="205" spans="1:14">
      <c r="H205" s="351" t="s">
        <v>26161</v>
      </c>
      <c r="I205" s="352">
        <f>I45+I46</f>
        <v>27556.48</v>
      </c>
      <c r="J205" s="351"/>
      <c r="K205" s="351"/>
      <c r="L205" s="352">
        <f>L45+L46</f>
        <v>30206.080000000002</v>
      </c>
    </row>
    <row r="206" spans="1:14">
      <c r="H206" s="351"/>
      <c r="I206" s="402">
        <f>I205/I204</f>
        <v>3.5700000000000003E-2</v>
      </c>
      <c r="J206" s="351"/>
      <c r="K206" s="351"/>
      <c r="L206" s="402">
        <f>L205/L204</f>
        <v>3.9600000000000003E-2</v>
      </c>
    </row>
    <row r="207" spans="1:14">
      <c r="H207" s="351"/>
      <c r="I207" s="351"/>
      <c r="J207" s="351"/>
      <c r="K207" s="351"/>
      <c r="L207" s="351"/>
    </row>
    <row r="208" spans="1:14">
      <c r="H208" s="351"/>
      <c r="I208" s="351"/>
      <c r="J208" s="351"/>
      <c r="K208" s="351"/>
      <c r="L208" s="351"/>
    </row>
    <row r="209" spans="8:12">
      <c r="H209" s="351"/>
      <c r="I209" s="351"/>
      <c r="J209" s="351"/>
      <c r="K209" s="351"/>
      <c r="L209" s="351"/>
    </row>
    <row r="210" spans="8:12">
      <c r="H210" s="351"/>
      <c r="I210" s="351"/>
      <c r="J210" s="351"/>
      <c r="K210" s="351"/>
      <c r="L210" s="351"/>
    </row>
    <row r="211" spans="8:12">
      <c r="H211" s="351"/>
      <c r="I211" s="351"/>
      <c r="J211" s="351"/>
      <c r="K211" s="351"/>
      <c r="L211" s="351"/>
    </row>
    <row r="212" spans="8:12">
      <c r="H212" s="351"/>
      <c r="I212" s="351"/>
      <c r="J212" s="351"/>
      <c r="K212" s="351"/>
      <c r="L212" s="351"/>
    </row>
    <row r="213" spans="8:12">
      <c r="H213" s="351"/>
      <c r="I213" s="351"/>
      <c r="J213" s="351"/>
      <c r="K213" s="351"/>
      <c r="L213" s="351"/>
    </row>
    <row r="214" spans="8:12">
      <c r="H214" s="5"/>
      <c r="I214" s="5"/>
      <c r="J214" s="5"/>
      <c r="K214" s="5"/>
      <c r="L214" s="5"/>
    </row>
  </sheetData>
  <mergeCells count="14">
    <mergeCell ref="A1:L2"/>
    <mergeCell ref="A3:C3"/>
    <mergeCell ref="E3:K3"/>
    <mergeCell ref="A4:C4"/>
    <mergeCell ref="E4:K4"/>
    <mergeCell ref="A201:E201"/>
    <mergeCell ref="F201:H201"/>
    <mergeCell ref="J201:K201"/>
    <mergeCell ref="A6:C6"/>
    <mergeCell ref="E6:L6"/>
    <mergeCell ref="A7:C7"/>
    <mergeCell ref="E7:L7"/>
    <mergeCell ref="A9:B9"/>
    <mergeCell ref="C9:D9"/>
  </mergeCells>
  <pageMargins left="0.78740157480314965" right="0.59055118110236227" top="0.78740157480314965" bottom="0.98425196850393704" header="0.31496062992125984" footer="0.31496062992125984"/>
  <pageSetup paperSize="9" scale="65" orientation="portrait" horizontalDpi="360" verticalDpi="360" r:id="rId1"/>
  <headerFooter>
    <oddFooter>&amp;L&amp;12Responsável pelo Orçamento
WANDELIANA TOMAZ F. DA SILVA SANTANA
Engenheira Civil
CREA-PE nº 181861079-5&amp;R&amp;12Prefeitura de São Lourenço da Mata
          TARCÍSIO CRUZ MUNIZ
     Secretário de Infraestrutura
              Matrícula: 478163</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4"/>
  <sheetViews>
    <sheetView view="pageBreakPreview" zoomScaleNormal="100" zoomScaleSheetLayoutView="100" workbookViewId="0">
      <selection activeCell="D11" sqref="D11"/>
    </sheetView>
  </sheetViews>
  <sheetFormatPr defaultRowHeight="15"/>
  <cols>
    <col min="1" max="1" width="3.7109375" customWidth="1"/>
    <col min="2" max="2" width="18.28515625" customWidth="1"/>
    <col min="3" max="3" width="10.7109375" customWidth="1"/>
    <col min="4" max="4" width="62.7109375" customWidth="1"/>
    <col min="5" max="5" width="10.7109375" customWidth="1"/>
    <col min="6" max="6" width="11.7109375" customWidth="1"/>
    <col min="7" max="10" width="14.7109375" customWidth="1"/>
  </cols>
  <sheetData>
    <row r="1" spans="1:10" ht="15" customHeight="1">
      <c r="A1" s="699" t="s">
        <v>26175</v>
      </c>
      <c r="B1" s="700"/>
      <c r="C1" s="700"/>
      <c r="D1" s="700"/>
      <c r="E1" s="700"/>
      <c r="F1" s="700"/>
      <c r="G1" s="700"/>
      <c r="H1" s="700"/>
      <c r="I1" s="700"/>
      <c r="J1" s="701"/>
    </row>
    <row r="2" spans="1:10" ht="20.25" customHeight="1">
      <c r="A2" s="702"/>
      <c r="B2" s="703"/>
      <c r="C2" s="703"/>
      <c r="D2" s="703"/>
      <c r="E2" s="703"/>
      <c r="F2" s="703"/>
      <c r="G2" s="703"/>
      <c r="H2" s="703"/>
      <c r="I2" s="703"/>
      <c r="J2" s="704"/>
    </row>
    <row r="3" spans="1:10" ht="15.75" customHeight="1">
      <c r="A3" s="702"/>
      <c r="B3" s="703"/>
      <c r="C3" s="703"/>
      <c r="D3" s="703"/>
      <c r="E3" s="703"/>
      <c r="F3" s="703"/>
      <c r="G3" s="703"/>
      <c r="H3" s="703"/>
      <c r="I3" s="703"/>
      <c r="J3" s="704"/>
    </row>
    <row r="4" spans="1:10" ht="21.75" customHeight="1">
      <c r="A4" s="705"/>
      <c r="B4" s="706"/>
      <c r="C4" s="706"/>
      <c r="D4" s="706"/>
      <c r="E4" s="706"/>
      <c r="F4" s="706"/>
      <c r="G4" s="706"/>
      <c r="H4" s="706"/>
      <c r="I4" s="706"/>
      <c r="J4" s="707"/>
    </row>
    <row r="5" spans="1:10" ht="15.75" customHeight="1">
      <c r="A5" s="649" t="str">
        <f>MEMÓRIA!A4</f>
        <v>MUNICÍPIO/UF:</v>
      </c>
      <c r="B5" s="650"/>
      <c r="C5" s="651"/>
      <c r="D5" s="133" t="str">
        <f>MEMÓRIA!D4</f>
        <v>GESTOR / AÇÃO:</v>
      </c>
      <c r="E5" s="659" t="str">
        <f>MEMÓRIA!E4</f>
        <v>ENDEREÇO:</v>
      </c>
      <c r="F5" s="650"/>
      <c r="G5" s="650"/>
      <c r="H5" s="512"/>
      <c r="I5" s="513"/>
      <c r="J5" s="530" t="str">
        <f>MEMÓRIA!M4</f>
        <v>REVISÃO: 00</v>
      </c>
    </row>
    <row r="6" spans="1:10" ht="19.5" customHeight="1">
      <c r="A6" s="725" t="str">
        <f>MEMÓRIA!A5</f>
        <v>SÃO LOUREÇO DA MATA / PE</v>
      </c>
      <c r="B6" s="715"/>
      <c r="C6" s="726"/>
      <c r="D6" s="140" t="str">
        <f>MEMÓRIA!D5</f>
        <v>SECRETARIA DE INFRAESTRUTURA - DIRETORIA DE OBRAS</v>
      </c>
      <c r="E6" s="140" t="str">
        <f>MEMÓRIA!E5</f>
        <v>RUA JOSÉ CARNEIRO LEÃO, S/N, CENTRO, NO MUNICÍPIO DE SÃO LOURENÇO DA MATA</v>
      </c>
      <c r="F6" s="174"/>
      <c r="G6" s="174"/>
      <c r="H6" s="141"/>
      <c r="I6" s="142"/>
      <c r="J6" s="531" t="str">
        <f>MEMÓRIA!M5</f>
        <v>DATA: 10/2023</v>
      </c>
    </row>
    <row r="7" spans="1:10">
      <c r="A7" s="514"/>
      <c r="B7" s="135"/>
      <c r="C7" s="135"/>
      <c r="D7" s="135"/>
      <c r="E7" s="136"/>
      <c r="F7" s="136"/>
      <c r="G7" s="135"/>
      <c r="H7" s="136"/>
      <c r="I7" s="136"/>
      <c r="J7" s="515"/>
    </row>
    <row r="8" spans="1:10" ht="12.75" customHeight="1">
      <c r="A8" s="721" t="str">
        <f>MEMÓRIA!A7</f>
        <v xml:space="preserve">PROPONENTE:                                   </v>
      </c>
      <c r="B8" s="722"/>
      <c r="C8" s="723"/>
      <c r="D8" s="137" t="str">
        <f>MEMÓRIA!D7</f>
        <v xml:space="preserve">OBJETO: </v>
      </c>
      <c r="E8" s="724" t="str">
        <f>MEMÓRIA!E7</f>
        <v xml:space="preserve">EMPREENDIMENTO: </v>
      </c>
      <c r="F8" s="722"/>
      <c r="G8" s="138"/>
      <c r="H8" s="516"/>
      <c r="I8" s="516"/>
      <c r="J8" s="517"/>
    </row>
    <row r="9" spans="1:10" ht="39.75" customHeight="1">
      <c r="A9" s="711" t="str">
        <f>MEMÓRIA!A8</f>
        <v>PREFEITURA DE SÃO LOURENÇO DA MATA</v>
      </c>
      <c r="B9" s="712"/>
      <c r="C9" s="713"/>
      <c r="D9" s="139" t="str">
        <f>MEMÓRIA!D8</f>
        <v>CONTRATAÇÃO DE EMPRESA DE ENGENHARIA ESPECIALIZADA PARA A  EXECUÇÃO DOS SERVIÇOS DE REFORMA E AMPLIAÇÃO DO EDIFÍCIO ONDE FUNCIONARÁ UMA CRECHE MUNICIPAL, LOCALIZADA NA RUA JOSÉ CARNEIRO LEÃO, S/N, CENTRO, NO MUNICÍPIO DE SÃO LOURENÇO DA MATA - PE</v>
      </c>
      <c r="E9" s="714" t="str">
        <f>MEMÓRIA!E8</f>
        <v>REFORMA DA CRECHE MUNICIPAL</v>
      </c>
      <c r="F9" s="715"/>
      <c r="G9" s="715"/>
      <c r="H9" s="715"/>
      <c r="I9" s="715"/>
      <c r="J9" s="716"/>
    </row>
    <row r="10" spans="1:10" ht="21.75" customHeight="1">
      <c r="A10" s="717" t="s">
        <v>8</v>
      </c>
      <c r="B10" s="718"/>
      <c r="C10" s="719"/>
      <c r="D10" s="685" t="s">
        <v>26225</v>
      </c>
      <c r="E10" s="685"/>
      <c r="F10" s="685"/>
      <c r="G10" s="685"/>
      <c r="H10" s="685"/>
      <c r="I10" s="685"/>
      <c r="J10" s="720"/>
    </row>
    <row r="11" spans="1:10">
      <c r="A11" s="518"/>
      <c r="B11" s="152" t="s">
        <v>18156</v>
      </c>
      <c r="C11" s="152" t="s">
        <v>18165</v>
      </c>
      <c r="D11" s="153" t="s">
        <v>18166</v>
      </c>
      <c r="E11" s="154" t="s">
        <v>31</v>
      </c>
      <c r="F11" s="155">
        <v>45108</v>
      </c>
      <c r="G11" s="156" t="s">
        <v>18157</v>
      </c>
      <c r="H11" s="157">
        <f>SUM(H13:H13)</f>
        <v>13.97</v>
      </c>
      <c r="I11" s="156" t="s">
        <v>18157</v>
      </c>
      <c r="J11" s="519">
        <f>SUM(J13:J13)</f>
        <v>15.53</v>
      </c>
    </row>
    <row r="12" spans="1:10" ht="22.5">
      <c r="A12" s="520"/>
      <c r="B12" s="342" t="s">
        <v>11</v>
      </c>
      <c r="C12" s="342" t="s">
        <v>12</v>
      </c>
      <c r="D12" s="143" t="s">
        <v>18158</v>
      </c>
      <c r="E12" s="342" t="s">
        <v>213</v>
      </c>
      <c r="F12" s="144" t="s">
        <v>18159</v>
      </c>
      <c r="G12" s="144" t="s">
        <v>16</v>
      </c>
      <c r="H12" s="145" t="s">
        <v>18160</v>
      </c>
      <c r="I12" s="144" t="s">
        <v>18161</v>
      </c>
      <c r="J12" s="521" t="s">
        <v>18162</v>
      </c>
    </row>
    <row r="13" spans="1:10">
      <c r="A13" s="522"/>
      <c r="B13" s="146" t="s">
        <v>18406</v>
      </c>
      <c r="C13" s="147">
        <v>88316</v>
      </c>
      <c r="D13" s="149" t="s">
        <v>16267</v>
      </c>
      <c r="E13" s="150" t="s">
        <v>199</v>
      </c>
      <c r="F13" s="158">
        <v>0.73</v>
      </c>
      <c r="G13" s="151">
        <v>19.149999999999999</v>
      </c>
      <c r="H13" s="148">
        <f>TRUNC(F13*G13,2)</f>
        <v>13.97</v>
      </c>
      <c r="I13" s="151">
        <v>21.28</v>
      </c>
      <c r="J13" s="523">
        <f>TRUNC(I13*F13,2)</f>
        <v>15.53</v>
      </c>
    </row>
    <row r="14" spans="1:10">
      <c r="A14" s="691" t="s">
        <v>18163</v>
      </c>
      <c r="B14" s="692"/>
      <c r="C14" s="692"/>
      <c r="D14" s="693" t="s">
        <v>25926</v>
      </c>
      <c r="E14" s="694"/>
      <c r="F14" s="694"/>
      <c r="G14" s="694"/>
      <c r="H14" s="694"/>
      <c r="I14" s="694"/>
      <c r="J14" s="695"/>
    </row>
    <row r="15" spans="1:10">
      <c r="A15" s="708"/>
      <c r="B15" s="709"/>
      <c r="C15" s="709"/>
      <c r="D15" s="709"/>
      <c r="E15" s="709"/>
      <c r="F15" s="709"/>
      <c r="G15" s="709"/>
      <c r="H15" s="709"/>
      <c r="I15" s="709"/>
      <c r="J15" s="710"/>
    </row>
    <row r="16" spans="1:10" ht="24">
      <c r="A16" s="518"/>
      <c r="B16" s="152" t="s">
        <v>18156</v>
      </c>
      <c r="C16" s="152" t="s">
        <v>18240</v>
      </c>
      <c r="D16" s="153" t="s">
        <v>18284</v>
      </c>
      <c r="E16" s="154" t="s">
        <v>31</v>
      </c>
      <c r="F16" s="155">
        <v>45108</v>
      </c>
      <c r="G16" s="156" t="s">
        <v>18157</v>
      </c>
      <c r="H16" s="157">
        <f>SUM(H18:H21)</f>
        <v>20.94</v>
      </c>
      <c r="I16" s="156" t="s">
        <v>18157</v>
      </c>
      <c r="J16" s="519">
        <f>SUM(J18:J21)</f>
        <v>22.49</v>
      </c>
    </row>
    <row r="17" spans="1:10" ht="22.5">
      <c r="A17" s="520"/>
      <c r="B17" s="342" t="s">
        <v>11</v>
      </c>
      <c r="C17" s="342" t="s">
        <v>12</v>
      </c>
      <c r="D17" s="143" t="s">
        <v>18158</v>
      </c>
      <c r="E17" s="342" t="s">
        <v>213</v>
      </c>
      <c r="F17" s="144" t="s">
        <v>18159</v>
      </c>
      <c r="G17" s="144" t="s">
        <v>16</v>
      </c>
      <c r="H17" s="145" t="s">
        <v>18160</v>
      </c>
      <c r="I17" s="144" t="s">
        <v>18161</v>
      </c>
      <c r="J17" s="521" t="s">
        <v>18162</v>
      </c>
    </row>
    <row r="18" spans="1:10">
      <c r="A18" s="522"/>
      <c r="B18" s="146" t="s">
        <v>25758</v>
      </c>
      <c r="C18" s="147">
        <v>7353</v>
      </c>
      <c r="D18" s="149" t="s">
        <v>18282</v>
      </c>
      <c r="E18" s="150" t="s">
        <v>63</v>
      </c>
      <c r="F18" s="158">
        <v>0.18</v>
      </c>
      <c r="G18" s="172">
        <v>32.200000000000003</v>
      </c>
      <c r="H18" s="148">
        <f>TRUNC(F18*G18,2)</f>
        <v>5.79</v>
      </c>
      <c r="I18" s="151">
        <v>32.200000000000003</v>
      </c>
      <c r="J18" s="523">
        <f>TRUNC(I18*F18,2)</f>
        <v>5.79</v>
      </c>
    </row>
    <row r="19" spans="1:10">
      <c r="A19" s="522"/>
      <c r="B19" s="146" t="s">
        <v>25758</v>
      </c>
      <c r="C19" s="147">
        <v>5330</v>
      </c>
      <c r="D19" s="149" t="s">
        <v>18283</v>
      </c>
      <c r="E19" s="150" t="s">
        <v>63</v>
      </c>
      <c r="F19" s="158">
        <v>0.02</v>
      </c>
      <c r="G19" s="172">
        <v>68.47</v>
      </c>
      <c r="H19" s="148">
        <f>TRUNC(F19*G19,2)</f>
        <v>1.36</v>
      </c>
      <c r="I19" s="151">
        <v>68.47</v>
      </c>
      <c r="J19" s="523">
        <f>TRUNC(I19*F19,2)</f>
        <v>1.36</v>
      </c>
    </row>
    <row r="20" spans="1:10">
      <c r="A20" s="522"/>
      <c r="B20" s="146" t="s">
        <v>18406</v>
      </c>
      <c r="C20" s="147">
        <v>88310</v>
      </c>
      <c r="D20" s="149" t="s">
        <v>16253</v>
      </c>
      <c r="E20" s="150" t="s">
        <v>199</v>
      </c>
      <c r="F20" s="158">
        <v>0.4</v>
      </c>
      <c r="G20" s="151">
        <v>24.92</v>
      </c>
      <c r="H20" s="148">
        <f>TRUNC(F20*G20,2)</f>
        <v>9.9600000000000009</v>
      </c>
      <c r="I20" s="151">
        <v>27.73</v>
      </c>
      <c r="J20" s="523">
        <f>TRUNC(I20*F20,2)</f>
        <v>11.09</v>
      </c>
    </row>
    <row r="21" spans="1:10">
      <c r="A21" s="522"/>
      <c r="B21" s="146" t="s">
        <v>18406</v>
      </c>
      <c r="C21" s="147">
        <v>88316</v>
      </c>
      <c r="D21" s="149" t="s">
        <v>16267</v>
      </c>
      <c r="E21" s="150" t="s">
        <v>199</v>
      </c>
      <c r="F21" s="158">
        <v>0.2</v>
      </c>
      <c r="G21" s="151">
        <v>19.149999999999999</v>
      </c>
      <c r="H21" s="148">
        <f>TRUNC(F21*G21,2)</f>
        <v>3.83</v>
      </c>
      <c r="I21" s="151">
        <v>21.28</v>
      </c>
      <c r="J21" s="523">
        <f>TRUNC(I21*F21,2)</f>
        <v>4.25</v>
      </c>
    </row>
    <row r="22" spans="1:10" ht="22.5" customHeight="1">
      <c r="A22" s="691" t="s">
        <v>18163</v>
      </c>
      <c r="B22" s="692"/>
      <c r="C22" s="692"/>
      <c r="D22" s="693" t="s">
        <v>25927</v>
      </c>
      <c r="E22" s="694"/>
      <c r="F22" s="694"/>
      <c r="G22" s="694"/>
      <c r="H22" s="694"/>
      <c r="I22" s="694"/>
      <c r="J22" s="695"/>
    </row>
    <row r="23" spans="1:10" s="299" customFormat="1">
      <c r="A23" s="708"/>
      <c r="B23" s="709"/>
      <c r="C23" s="709"/>
      <c r="D23" s="709"/>
      <c r="E23" s="709"/>
      <c r="F23" s="709"/>
      <c r="G23" s="709"/>
      <c r="H23" s="709"/>
      <c r="I23" s="709"/>
      <c r="J23" s="710"/>
    </row>
    <row r="24" spans="1:10" s="299" customFormat="1">
      <c r="A24" s="524"/>
      <c r="B24" s="152" t="s">
        <v>18156</v>
      </c>
      <c r="C24" s="152" t="s">
        <v>18268</v>
      </c>
      <c r="D24" s="315" t="s">
        <v>25928</v>
      </c>
      <c r="E24" s="154" t="s">
        <v>31</v>
      </c>
      <c r="F24" s="316">
        <v>45108</v>
      </c>
      <c r="G24" s="317" t="s">
        <v>18157</v>
      </c>
      <c r="H24" s="318">
        <f>SUM(H26:H30)</f>
        <v>145.41999999999999</v>
      </c>
      <c r="I24" s="156" t="s">
        <v>18157</v>
      </c>
      <c r="J24" s="519">
        <f>SUM(J26:J30)</f>
        <v>149.65</v>
      </c>
    </row>
    <row r="25" spans="1:10" s="299" customFormat="1" ht="22.5" customHeight="1">
      <c r="A25" s="525"/>
      <c r="B25" s="307" t="s">
        <v>11</v>
      </c>
      <c r="C25" s="307" t="s">
        <v>12</v>
      </c>
      <c r="D25" s="308" t="s">
        <v>18158</v>
      </c>
      <c r="E25" s="307" t="s">
        <v>213</v>
      </c>
      <c r="F25" s="309" t="s">
        <v>18159</v>
      </c>
      <c r="G25" s="309" t="s">
        <v>16</v>
      </c>
      <c r="H25" s="310" t="s">
        <v>18160</v>
      </c>
      <c r="I25" s="309" t="s">
        <v>19</v>
      </c>
      <c r="J25" s="526" t="s">
        <v>25929</v>
      </c>
    </row>
    <row r="26" spans="1:10" s="299" customFormat="1" ht="22.5">
      <c r="A26" s="527"/>
      <c r="B26" s="311" t="s">
        <v>25930</v>
      </c>
      <c r="C26" s="307">
        <v>1294</v>
      </c>
      <c r="D26" s="308" t="s">
        <v>25931</v>
      </c>
      <c r="E26" s="307" t="s">
        <v>31</v>
      </c>
      <c r="F26" s="312">
        <v>1.05</v>
      </c>
      <c r="G26" s="309">
        <v>81.66</v>
      </c>
      <c r="H26" s="148">
        <f>TRUNC(F26*G26,2)</f>
        <v>85.74</v>
      </c>
      <c r="I26" s="309">
        <v>81.66</v>
      </c>
      <c r="J26" s="528">
        <f>TRUNC(I26*F26,2)</f>
        <v>85.74</v>
      </c>
    </row>
    <row r="27" spans="1:10" s="299" customFormat="1" ht="22.5">
      <c r="A27" s="527"/>
      <c r="B27" s="311" t="s">
        <v>25758</v>
      </c>
      <c r="C27" s="307">
        <v>367</v>
      </c>
      <c r="D27" s="308" t="s">
        <v>18239</v>
      </c>
      <c r="E27" s="307" t="s">
        <v>26</v>
      </c>
      <c r="F27" s="312">
        <v>0.15</v>
      </c>
      <c r="G27" s="309">
        <v>131.69</v>
      </c>
      <c r="H27" s="148">
        <f>TRUNC(F27*G27,2)</f>
        <v>19.75</v>
      </c>
      <c r="I27" s="309">
        <v>131.69</v>
      </c>
      <c r="J27" s="528">
        <f>TRUNC(I27*F27,2)</f>
        <v>19.75</v>
      </c>
    </row>
    <row r="28" spans="1:10" s="299" customFormat="1">
      <c r="A28" s="527"/>
      <c r="B28" s="311" t="s">
        <v>25758</v>
      </c>
      <c r="C28" s="307">
        <v>1379</v>
      </c>
      <c r="D28" s="308" t="s">
        <v>25932</v>
      </c>
      <c r="E28" s="307" t="s">
        <v>3498</v>
      </c>
      <c r="F28" s="312">
        <v>4.5</v>
      </c>
      <c r="G28" s="309">
        <v>0.7</v>
      </c>
      <c r="H28" s="148">
        <f>TRUNC(F28*G28,2)</f>
        <v>3.15</v>
      </c>
      <c r="I28" s="309">
        <v>0.7</v>
      </c>
      <c r="J28" s="528">
        <f>TRUNC(I28*F28,2)</f>
        <v>3.15</v>
      </c>
    </row>
    <row r="29" spans="1:10" s="299" customFormat="1">
      <c r="A29" s="527"/>
      <c r="B29" s="311" t="s">
        <v>18406</v>
      </c>
      <c r="C29" s="307">
        <v>88260</v>
      </c>
      <c r="D29" s="308" t="s">
        <v>16149</v>
      </c>
      <c r="E29" s="307" t="s">
        <v>199</v>
      </c>
      <c r="F29" s="312">
        <v>0.75</v>
      </c>
      <c r="G29" s="309">
        <v>23.51</v>
      </c>
      <c r="H29" s="148">
        <f>TRUNC(F29*G29,2)</f>
        <v>17.63</v>
      </c>
      <c r="I29" s="309">
        <v>26.31</v>
      </c>
      <c r="J29" s="528">
        <f>TRUNC(I29*F29,2)</f>
        <v>19.73</v>
      </c>
    </row>
    <row r="30" spans="1:10" s="299" customFormat="1">
      <c r="A30" s="522"/>
      <c r="B30" s="311" t="s">
        <v>18406</v>
      </c>
      <c r="C30" s="313">
        <v>88316</v>
      </c>
      <c r="D30" s="149" t="s">
        <v>16267</v>
      </c>
      <c r="E30" s="150" t="s">
        <v>199</v>
      </c>
      <c r="F30" s="314">
        <v>1</v>
      </c>
      <c r="G30" s="151">
        <v>19.149999999999999</v>
      </c>
      <c r="H30" s="148">
        <f>TRUNC(F30*G30,2)</f>
        <v>19.149999999999999</v>
      </c>
      <c r="I30" s="151">
        <v>21.28</v>
      </c>
      <c r="J30" s="528">
        <f>TRUNC(I30*F30,2)</f>
        <v>21.28</v>
      </c>
    </row>
    <row r="31" spans="1:10" s="299" customFormat="1">
      <c r="A31" s="691" t="s">
        <v>18163</v>
      </c>
      <c r="B31" s="692"/>
      <c r="C31" s="692"/>
      <c r="D31" s="693" t="s">
        <v>25933</v>
      </c>
      <c r="E31" s="694"/>
      <c r="F31" s="694"/>
      <c r="G31" s="694"/>
      <c r="H31" s="694"/>
      <c r="I31" s="694"/>
      <c r="J31" s="695"/>
    </row>
    <row r="32" spans="1:10" s="299" customFormat="1">
      <c r="A32" s="708"/>
      <c r="B32" s="709"/>
      <c r="C32" s="709"/>
      <c r="D32" s="709"/>
      <c r="E32" s="709"/>
      <c r="F32" s="709"/>
      <c r="G32" s="709"/>
      <c r="H32" s="709"/>
      <c r="I32" s="709"/>
      <c r="J32" s="710"/>
    </row>
    <row r="33" spans="1:10">
      <c r="A33" s="518"/>
      <c r="B33" s="152" t="s">
        <v>18156</v>
      </c>
      <c r="C33" s="152" t="s">
        <v>18281</v>
      </c>
      <c r="D33" s="153" t="s">
        <v>18238</v>
      </c>
      <c r="E33" s="154" t="s">
        <v>26</v>
      </c>
      <c r="F33" s="155">
        <v>45108</v>
      </c>
      <c r="G33" s="156" t="s">
        <v>18157</v>
      </c>
      <c r="H33" s="157">
        <f>SUM(H35:H36)</f>
        <v>141.26</v>
      </c>
      <c r="I33" s="156" t="s">
        <v>18157</v>
      </c>
      <c r="J33" s="519">
        <f>SUM(J35:J36)</f>
        <v>142.33000000000001</v>
      </c>
    </row>
    <row r="34" spans="1:10" ht="22.5">
      <c r="A34" s="520"/>
      <c r="B34" s="342" t="s">
        <v>11</v>
      </c>
      <c r="C34" s="342" t="s">
        <v>12</v>
      </c>
      <c r="D34" s="143" t="s">
        <v>18158</v>
      </c>
      <c r="E34" s="342" t="s">
        <v>213</v>
      </c>
      <c r="F34" s="144" t="s">
        <v>18159</v>
      </c>
      <c r="G34" s="144" t="s">
        <v>16</v>
      </c>
      <c r="H34" s="145" t="s">
        <v>18160</v>
      </c>
      <c r="I34" s="144" t="s">
        <v>18161</v>
      </c>
      <c r="J34" s="521" t="s">
        <v>18162</v>
      </c>
    </row>
    <row r="35" spans="1:10" ht="22.5">
      <c r="A35" s="522"/>
      <c r="B35" s="146" t="s">
        <v>25758</v>
      </c>
      <c r="C35" s="147">
        <v>367</v>
      </c>
      <c r="D35" s="149" t="s">
        <v>18239</v>
      </c>
      <c r="E35" s="150" t="s">
        <v>199</v>
      </c>
      <c r="F35" s="158">
        <v>1</v>
      </c>
      <c r="G35" s="151">
        <v>131.69</v>
      </c>
      <c r="H35" s="148">
        <f>TRUNC(F35*G35,2)</f>
        <v>131.69</v>
      </c>
      <c r="I35" s="151">
        <v>131.69</v>
      </c>
      <c r="J35" s="523">
        <f>TRUNC(I35*F35,2)</f>
        <v>131.69</v>
      </c>
    </row>
    <row r="36" spans="1:10">
      <c r="A36" s="522"/>
      <c r="B36" s="146" t="s">
        <v>18406</v>
      </c>
      <c r="C36" s="147">
        <v>88316</v>
      </c>
      <c r="D36" s="149" t="s">
        <v>16267</v>
      </c>
      <c r="E36" s="150" t="s">
        <v>199</v>
      </c>
      <c r="F36" s="158">
        <v>0.5</v>
      </c>
      <c r="G36" s="151">
        <v>19.149999999999999</v>
      </c>
      <c r="H36" s="148">
        <f>TRUNC(F36*G36,2)</f>
        <v>9.57</v>
      </c>
      <c r="I36" s="151">
        <v>21.28</v>
      </c>
      <c r="J36" s="523">
        <f>TRUNC(I36*F36,2)</f>
        <v>10.64</v>
      </c>
    </row>
    <row r="37" spans="1:10">
      <c r="A37" s="691" t="s">
        <v>18163</v>
      </c>
      <c r="B37" s="692"/>
      <c r="C37" s="692"/>
      <c r="D37" s="693" t="s">
        <v>25934</v>
      </c>
      <c r="E37" s="694"/>
      <c r="F37" s="694"/>
      <c r="G37" s="694"/>
      <c r="H37" s="694"/>
      <c r="I37" s="694"/>
      <c r="J37" s="695"/>
    </row>
    <row r="38" spans="1:10">
      <c r="A38" s="708"/>
      <c r="B38" s="709"/>
      <c r="C38" s="709"/>
      <c r="D38" s="709"/>
      <c r="E38" s="709"/>
      <c r="F38" s="709"/>
      <c r="G38" s="709"/>
      <c r="H38" s="709"/>
      <c r="I38" s="709"/>
      <c r="J38" s="710"/>
    </row>
    <row r="39" spans="1:10" ht="36">
      <c r="A39" s="518"/>
      <c r="B39" s="152" t="s">
        <v>18156</v>
      </c>
      <c r="C39" s="152" t="s">
        <v>18307</v>
      </c>
      <c r="D39" s="153" t="s">
        <v>18270</v>
      </c>
      <c r="E39" s="154" t="s">
        <v>381</v>
      </c>
      <c r="F39" s="155">
        <v>45108</v>
      </c>
      <c r="G39" s="156" t="s">
        <v>18157</v>
      </c>
      <c r="H39" s="157">
        <f>SUM(H41:H43)</f>
        <v>105.26</v>
      </c>
      <c r="I39" s="156" t="s">
        <v>18157</v>
      </c>
      <c r="J39" s="519">
        <f>SUM(J41:J43)</f>
        <v>110.06</v>
      </c>
    </row>
    <row r="40" spans="1:10" ht="22.5">
      <c r="A40" s="520"/>
      <c r="B40" s="342" t="s">
        <v>11</v>
      </c>
      <c r="C40" s="342" t="s">
        <v>12</v>
      </c>
      <c r="D40" s="143" t="s">
        <v>18158</v>
      </c>
      <c r="E40" s="342" t="s">
        <v>213</v>
      </c>
      <c r="F40" s="144" t="s">
        <v>18159</v>
      </c>
      <c r="G40" s="144" t="s">
        <v>16</v>
      </c>
      <c r="H40" s="145" t="s">
        <v>18160</v>
      </c>
      <c r="I40" s="144" t="s">
        <v>18161</v>
      </c>
      <c r="J40" s="521" t="s">
        <v>18162</v>
      </c>
    </row>
    <row r="41" spans="1:10" ht="22.5">
      <c r="A41" s="522"/>
      <c r="B41" s="146" t="s">
        <v>25758</v>
      </c>
      <c r="C41" s="147">
        <v>11484</v>
      </c>
      <c r="D41" s="149" t="s">
        <v>18269</v>
      </c>
      <c r="E41" s="150" t="s">
        <v>381</v>
      </c>
      <c r="F41" s="158">
        <v>1</v>
      </c>
      <c r="G41" s="151">
        <v>63.56</v>
      </c>
      <c r="H41" s="148">
        <f>TRUNC(F41*G41,2)</f>
        <v>63.56</v>
      </c>
      <c r="I41" s="151">
        <v>63.56</v>
      </c>
      <c r="J41" s="523">
        <f>TRUNC(I41*F41,2)</f>
        <v>63.56</v>
      </c>
    </row>
    <row r="42" spans="1:10">
      <c r="A42" s="522"/>
      <c r="B42" s="146" t="s">
        <v>18406</v>
      </c>
      <c r="C42" s="147">
        <v>88261</v>
      </c>
      <c r="D42" s="149" t="s">
        <v>16151</v>
      </c>
      <c r="E42" s="150" t="s">
        <v>199</v>
      </c>
      <c r="F42" s="158">
        <v>1</v>
      </c>
      <c r="G42" s="151">
        <v>22.55</v>
      </c>
      <c r="H42" s="148">
        <f>TRUNC(F42*G42,2)</f>
        <v>22.55</v>
      </c>
      <c r="I42" s="151">
        <v>25.22</v>
      </c>
      <c r="J42" s="523">
        <f>TRUNC(I42*F42,2)</f>
        <v>25.22</v>
      </c>
    </row>
    <row r="43" spans="1:10">
      <c r="A43" s="522"/>
      <c r="B43" s="146" t="s">
        <v>18406</v>
      </c>
      <c r="C43" s="147">
        <v>88316</v>
      </c>
      <c r="D43" s="149" t="s">
        <v>16267</v>
      </c>
      <c r="E43" s="150" t="s">
        <v>199</v>
      </c>
      <c r="F43" s="158">
        <v>1</v>
      </c>
      <c r="G43" s="151">
        <v>19.149999999999999</v>
      </c>
      <c r="H43" s="148">
        <f>TRUNC(F43*G43,2)</f>
        <v>19.149999999999999</v>
      </c>
      <c r="I43" s="151">
        <v>21.28</v>
      </c>
      <c r="J43" s="523">
        <f>TRUNC(I43*F43,2)</f>
        <v>21.28</v>
      </c>
    </row>
    <row r="44" spans="1:10" ht="22.5" customHeight="1">
      <c r="A44" s="691" t="s">
        <v>18163</v>
      </c>
      <c r="B44" s="692"/>
      <c r="C44" s="692"/>
      <c r="D44" s="693" t="s">
        <v>25942</v>
      </c>
      <c r="E44" s="694"/>
      <c r="F44" s="694"/>
      <c r="G44" s="694"/>
      <c r="H44" s="694"/>
      <c r="I44" s="694"/>
      <c r="J44" s="695"/>
    </row>
    <row r="45" spans="1:10">
      <c r="A45" s="708"/>
      <c r="B45" s="709"/>
      <c r="C45" s="709"/>
      <c r="D45" s="709"/>
      <c r="E45" s="709"/>
      <c r="F45" s="709"/>
      <c r="G45" s="709"/>
      <c r="H45" s="709"/>
      <c r="I45" s="709"/>
      <c r="J45" s="710"/>
    </row>
    <row r="46" spans="1:10" ht="24">
      <c r="A46" s="518"/>
      <c r="B46" s="152" t="s">
        <v>18156</v>
      </c>
      <c r="C46" s="152" t="s">
        <v>18312</v>
      </c>
      <c r="D46" s="153" t="s">
        <v>18310</v>
      </c>
      <c r="E46" s="154" t="s">
        <v>31</v>
      </c>
      <c r="F46" s="155">
        <v>45108</v>
      </c>
      <c r="G46" s="156" t="s">
        <v>18157</v>
      </c>
      <c r="H46" s="157">
        <f>SUM(H48:H51)</f>
        <v>187.43</v>
      </c>
      <c r="I46" s="156" t="s">
        <v>18157</v>
      </c>
      <c r="J46" s="519">
        <f>SUM(J48:J51)</f>
        <v>192.38</v>
      </c>
    </row>
    <row r="47" spans="1:10" ht="22.5">
      <c r="A47" s="520"/>
      <c r="B47" s="342" t="s">
        <v>11</v>
      </c>
      <c r="C47" s="342" t="s">
        <v>12</v>
      </c>
      <c r="D47" s="143" t="s">
        <v>18158</v>
      </c>
      <c r="E47" s="342" t="s">
        <v>213</v>
      </c>
      <c r="F47" s="144" t="s">
        <v>18159</v>
      </c>
      <c r="G47" s="144" t="s">
        <v>16</v>
      </c>
      <c r="H47" s="145" t="s">
        <v>18160</v>
      </c>
      <c r="I47" s="144" t="s">
        <v>18161</v>
      </c>
      <c r="J47" s="521" t="s">
        <v>18162</v>
      </c>
    </row>
    <row r="48" spans="1:10" ht="22.5">
      <c r="A48" s="522"/>
      <c r="B48" s="146" t="s">
        <v>25758</v>
      </c>
      <c r="C48" s="147">
        <v>511</v>
      </c>
      <c r="D48" s="149" t="s">
        <v>18308</v>
      </c>
      <c r="E48" s="150" t="s">
        <v>63</v>
      </c>
      <c r="F48" s="158">
        <v>0.4</v>
      </c>
      <c r="G48" s="151">
        <v>21.91</v>
      </c>
      <c r="H48" s="148">
        <f>TRUNC(F48*G48,2)</f>
        <v>8.76</v>
      </c>
      <c r="I48" s="151">
        <v>21.91</v>
      </c>
      <c r="J48" s="523">
        <f>TRUNC(I48*F48,2)</f>
        <v>8.76</v>
      </c>
    </row>
    <row r="49" spans="1:10">
      <c r="A49" s="522"/>
      <c r="B49" s="146" t="s">
        <v>25758</v>
      </c>
      <c r="C49" s="147">
        <v>39701</v>
      </c>
      <c r="D49" s="149" t="s">
        <v>18309</v>
      </c>
      <c r="E49" s="150" t="s">
        <v>381</v>
      </c>
      <c r="F49" s="158">
        <v>1.1499999999999999</v>
      </c>
      <c r="G49" s="172">
        <v>118.12</v>
      </c>
      <c r="H49" s="148">
        <f>TRUNC(F49*G49,2)</f>
        <v>135.83000000000001</v>
      </c>
      <c r="I49" s="151">
        <v>118.12</v>
      </c>
      <c r="J49" s="523">
        <f>TRUNC(I49*F49,2)</f>
        <v>135.83000000000001</v>
      </c>
    </row>
    <row r="50" spans="1:10">
      <c r="A50" s="522"/>
      <c r="B50" s="146" t="s">
        <v>18406</v>
      </c>
      <c r="C50" s="147">
        <v>88270</v>
      </c>
      <c r="D50" s="149" t="s">
        <v>16169</v>
      </c>
      <c r="E50" s="150" t="s">
        <v>199</v>
      </c>
      <c r="F50" s="158">
        <v>1</v>
      </c>
      <c r="G50" s="151">
        <v>23.69</v>
      </c>
      <c r="H50" s="148">
        <f>TRUNC(F50*G50,2)</f>
        <v>23.69</v>
      </c>
      <c r="I50" s="151">
        <v>26.51</v>
      </c>
      <c r="J50" s="523">
        <f>TRUNC(I50*F50,2)</f>
        <v>26.51</v>
      </c>
    </row>
    <row r="51" spans="1:10">
      <c r="A51" s="522"/>
      <c r="B51" s="146" t="s">
        <v>18406</v>
      </c>
      <c r="C51" s="147">
        <v>88316</v>
      </c>
      <c r="D51" s="149" t="s">
        <v>16267</v>
      </c>
      <c r="E51" s="150" t="s">
        <v>199</v>
      </c>
      <c r="F51" s="158">
        <v>1</v>
      </c>
      <c r="G51" s="151">
        <v>19.149999999999999</v>
      </c>
      <c r="H51" s="148">
        <f>TRUNC(F51*G51,2)</f>
        <v>19.149999999999999</v>
      </c>
      <c r="I51" s="151">
        <v>21.28</v>
      </c>
      <c r="J51" s="523">
        <f>TRUNC(I51*F51,2)</f>
        <v>21.28</v>
      </c>
    </row>
    <row r="52" spans="1:10" ht="22.5" customHeight="1">
      <c r="A52" s="691" t="s">
        <v>18163</v>
      </c>
      <c r="B52" s="692"/>
      <c r="C52" s="692"/>
      <c r="D52" s="693" t="s">
        <v>25965</v>
      </c>
      <c r="E52" s="694"/>
      <c r="F52" s="694"/>
      <c r="G52" s="694"/>
      <c r="H52" s="694"/>
      <c r="I52" s="694"/>
      <c r="J52" s="695"/>
    </row>
    <row r="53" spans="1:10">
      <c r="A53" s="708"/>
      <c r="B53" s="709"/>
      <c r="C53" s="709"/>
      <c r="D53" s="709"/>
      <c r="E53" s="709"/>
      <c r="F53" s="709"/>
      <c r="G53" s="709"/>
      <c r="H53" s="709"/>
      <c r="I53" s="709"/>
      <c r="J53" s="710"/>
    </row>
    <row r="54" spans="1:10" ht="24">
      <c r="A54" s="518"/>
      <c r="B54" s="152" t="s">
        <v>18156</v>
      </c>
      <c r="C54" s="152" t="s">
        <v>18325</v>
      </c>
      <c r="D54" s="153" t="s">
        <v>18316</v>
      </c>
      <c r="E54" s="154" t="s">
        <v>381</v>
      </c>
      <c r="F54" s="155">
        <v>45108</v>
      </c>
      <c r="G54" s="156" t="s">
        <v>18157</v>
      </c>
      <c r="H54" s="157">
        <f>SUM(H56:H60)</f>
        <v>16.46</v>
      </c>
      <c r="I54" s="156" t="s">
        <v>18157</v>
      </c>
      <c r="J54" s="519">
        <f>SUM(J56:J60)</f>
        <v>16.86</v>
      </c>
    </row>
    <row r="55" spans="1:10" ht="22.5">
      <c r="A55" s="520"/>
      <c r="B55" s="342" t="s">
        <v>11</v>
      </c>
      <c r="C55" s="342" t="s">
        <v>12</v>
      </c>
      <c r="D55" s="143" t="s">
        <v>18158</v>
      </c>
      <c r="E55" s="342" t="s">
        <v>213</v>
      </c>
      <c r="F55" s="144" t="s">
        <v>18159</v>
      </c>
      <c r="G55" s="144" t="s">
        <v>16</v>
      </c>
      <c r="H55" s="145" t="s">
        <v>18160</v>
      </c>
      <c r="I55" s="144" t="s">
        <v>18161</v>
      </c>
      <c r="J55" s="521" t="s">
        <v>18162</v>
      </c>
    </row>
    <row r="56" spans="1:10" ht="22.5">
      <c r="A56" s="522"/>
      <c r="B56" s="146" t="s">
        <v>25758</v>
      </c>
      <c r="C56" s="147">
        <v>39145</v>
      </c>
      <c r="D56" s="149" t="s">
        <v>18313</v>
      </c>
      <c r="E56" s="150" t="s">
        <v>381</v>
      </c>
      <c r="F56" s="158">
        <v>1</v>
      </c>
      <c r="G56" s="151">
        <v>7.92</v>
      </c>
      <c r="H56" s="148">
        <f>TRUNC(F56*G56,2)</f>
        <v>7.92</v>
      </c>
      <c r="I56" s="151">
        <v>7.92</v>
      </c>
      <c r="J56" s="523">
        <f>TRUNC(I56*F56,2)</f>
        <v>7.92</v>
      </c>
    </row>
    <row r="57" spans="1:10" ht="22.5">
      <c r="A57" s="522"/>
      <c r="B57" s="146" t="s">
        <v>25758</v>
      </c>
      <c r="C57" s="147">
        <v>13294</v>
      </c>
      <c r="D57" s="149" t="s">
        <v>18314</v>
      </c>
      <c r="E57" s="150" t="s">
        <v>381</v>
      </c>
      <c r="F57" s="158">
        <v>2</v>
      </c>
      <c r="G57" s="172">
        <v>1.97</v>
      </c>
      <c r="H57" s="148">
        <f>TRUNC(F57*G57,2)</f>
        <v>3.94</v>
      </c>
      <c r="I57" s="151">
        <v>1.97</v>
      </c>
      <c r="J57" s="523">
        <f>TRUNC(I57*F57,2)</f>
        <v>3.94</v>
      </c>
    </row>
    <row r="58" spans="1:10">
      <c r="A58" s="522"/>
      <c r="B58" s="146" t="s">
        <v>25758</v>
      </c>
      <c r="C58" s="147">
        <v>4374</v>
      </c>
      <c r="D58" s="149" t="s">
        <v>18315</v>
      </c>
      <c r="E58" s="150" t="s">
        <v>381</v>
      </c>
      <c r="F58" s="158">
        <v>2</v>
      </c>
      <c r="G58" s="172">
        <v>0.62</v>
      </c>
      <c r="H58" s="148">
        <f>TRUNC(F58*G58,2)</f>
        <v>1.24</v>
      </c>
      <c r="I58" s="151">
        <v>0.62</v>
      </c>
      <c r="J58" s="523">
        <f>TRUNC(I58*F58,2)</f>
        <v>1.24</v>
      </c>
    </row>
    <row r="59" spans="1:10">
      <c r="A59" s="522"/>
      <c r="B59" s="146" t="s">
        <v>18406</v>
      </c>
      <c r="C59" s="147">
        <v>88267</v>
      </c>
      <c r="D59" s="149" t="s">
        <v>16164</v>
      </c>
      <c r="E59" s="150" t="s">
        <v>199</v>
      </c>
      <c r="F59" s="158">
        <v>0.08</v>
      </c>
      <c r="G59" s="151">
        <v>22.95</v>
      </c>
      <c r="H59" s="148">
        <f>TRUNC(F59*G59,2)</f>
        <v>1.83</v>
      </c>
      <c r="I59" s="151">
        <v>25.76</v>
      </c>
      <c r="J59" s="523">
        <f>TRUNC(I59*F59,2)</f>
        <v>2.06</v>
      </c>
    </row>
    <row r="60" spans="1:10">
      <c r="A60" s="522"/>
      <c r="B60" s="146" t="s">
        <v>18406</v>
      </c>
      <c r="C60" s="147">
        <v>88316</v>
      </c>
      <c r="D60" s="149" t="s">
        <v>16267</v>
      </c>
      <c r="E60" s="150" t="s">
        <v>199</v>
      </c>
      <c r="F60" s="158">
        <v>0.08</v>
      </c>
      <c r="G60" s="151">
        <v>19.149999999999999</v>
      </c>
      <c r="H60" s="148">
        <f>TRUNC(F60*G60,2)</f>
        <v>1.53</v>
      </c>
      <c r="I60" s="151">
        <v>21.28</v>
      </c>
      <c r="J60" s="523">
        <f>TRUNC(I60*F60,2)</f>
        <v>1.7</v>
      </c>
    </row>
    <row r="61" spans="1:10">
      <c r="A61" s="691" t="s">
        <v>18163</v>
      </c>
      <c r="B61" s="692"/>
      <c r="C61" s="692"/>
      <c r="D61" s="693" t="s">
        <v>25967</v>
      </c>
      <c r="E61" s="694"/>
      <c r="F61" s="694"/>
      <c r="G61" s="694"/>
      <c r="H61" s="694"/>
      <c r="I61" s="694"/>
      <c r="J61" s="695"/>
    </row>
    <row r="62" spans="1:10">
      <c r="A62" s="708"/>
      <c r="B62" s="709"/>
      <c r="C62" s="709"/>
      <c r="D62" s="709"/>
      <c r="E62" s="709"/>
      <c r="F62" s="709"/>
      <c r="G62" s="709"/>
      <c r="H62" s="709"/>
      <c r="I62" s="709"/>
      <c r="J62" s="710"/>
    </row>
    <row r="63" spans="1:10" ht="24">
      <c r="A63" s="518"/>
      <c r="B63" s="152" t="s">
        <v>18156</v>
      </c>
      <c r="C63" s="152" t="s">
        <v>18327</v>
      </c>
      <c r="D63" s="153" t="s">
        <v>18357</v>
      </c>
      <c r="E63" s="154" t="s">
        <v>381</v>
      </c>
      <c r="F63" s="155">
        <v>45108</v>
      </c>
      <c r="G63" s="156" t="s">
        <v>18157</v>
      </c>
      <c r="H63" s="157">
        <f>SUM(H65:H67)</f>
        <v>56.45</v>
      </c>
      <c r="I63" s="156" t="s">
        <v>18157</v>
      </c>
      <c r="J63" s="519">
        <f>SUM(J65:J67)</f>
        <v>58.96</v>
      </c>
    </row>
    <row r="64" spans="1:10" ht="22.5">
      <c r="A64" s="520"/>
      <c r="B64" s="342" t="s">
        <v>11</v>
      </c>
      <c r="C64" s="342" t="s">
        <v>12</v>
      </c>
      <c r="D64" s="143" t="s">
        <v>18158</v>
      </c>
      <c r="E64" s="342" t="s">
        <v>213</v>
      </c>
      <c r="F64" s="144" t="s">
        <v>18159</v>
      </c>
      <c r="G64" s="144" t="s">
        <v>16</v>
      </c>
      <c r="H64" s="145" t="s">
        <v>18160</v>
      </c>
      <c r="I64" s="144" t="s">
        <v>18161</v>
      </c>
      <c r="J64" s="521" t="s">
        <v>18162</v>
      </c>
    </row>
    <row r="65" spans="1:10">
      <c r="A65" s="522"/>
      <c r="B65" s="146" t="s">
        <v>18331</v>
      </c>
      <c r="C65" s="173" t="s">
        <v>18165</v>
      </c>
      <c r="D65" s="149" t="s">
        <v>18342</v>
      </c>
      <c r="E65" s="150" t="s">
        <v>381</v>
      </c>
      <c r="F65" s="158">
        <v>1</v>
      </c>
      <c r="G65" s="172">
        <v>34.9</v>
      </c>
      <c r="H65" s="148">
        <f>TRUNC(F65*G65,2)</f>
        <v>34.9</v>
      </c>
      <c r="I65" s="172">
        <v>34.9</v>
      </c>
      <c r="J65" s="523">
        <f>TRUNC(I65*F65,2)</f>
        <v>34.9</v>
      </c>
    </row>
    <row r="66" spans="1:10">
      <c r="A66" s="522"/>
      <c r="B66" s="146" t="s">
        <v>18406</v>
      </c>
      <c r="C66" s="147">
        <v>88264</v>
      </c>
      <c r="D66" s="149" t="s">
        <v>18326</v>
      </c>
      <c r="E66" s="150" t="s">
        <v>199</v>
      </c>
      <c r="F66" s="158">
        <v>0.5</v>
      </c>
      <c r="G66" s="151">
        <v>23.97</v>
      </c>
      <c r="H66" s="148">
        <f>TRUNC(F66*G66,2)</f>
        <v>11.98</v>
      </c>
      <c r="I66" s="151">
        <v>26.84</v>
      </c>
      <c r="J66" s="523">
        <f t="shared" ref="J66:J67" si="0">TRUNC(I66*F66,2)</f>
        <v>13.42</v>
      </c>
    </row>
    <row r="67" spans="1:10">
      <c r="A67" s="522"/>
      <c r="B67" s="146" t="s">
        <v>18406</v>
      </c>
      <c r="C67" s="147">
        <v>88316</v>
      </c>
      <c r="D67" s="149" t="s">
        <v>16267</v>
      </c>
      <c r="E67" s="150" t="s">
        <v>199</v>
      </c>
      <c r="F67" s="158">
        <v>0.5</v>
      </c>
      <c r="G67" s="151">
        <v>19.149999999999999</v>
      </c>
      <c r="H67" s="148">
        <f>TRUNC(F67*G67,2)</f>
        <v>9.57</v>
      </c>
      <c r="I67" s="151">
        <v>21.28</v>
      </c>
      <c r="J67" s="523">
        <f t="shared" si="0"/>
        <v>10.64</v>
      </c>
    </row>
    <row r="68" spans="1:10">
      <c r="A68" s="691" t="s">
        <v>18163</v>
      </c>
      <c r="B68" s="692"/>
      <c r="C68" s="692"/>
      <c r="D68" s="693" t="s">
        <v>26092</v>
      </c>
      <c r="E68" s="694"/>
      <c r="F68" s="694"/>
      <c r="G68" s="694"/>
      <c r="H68" s="694"/>
      <c r="I68" s="694"/>
      <c r="J68" s="695"/>
    </row>
    <row r="69" spans="1:10">
      <c r="A69" s="708"/>
      <c r="B69" s="709"/>
      <c r="C69" s="709"/>
      <c r="D69" s="709"/>
      <c r="E69" s="709"/>
      <c r="F69" s="709"/>
      <c r="G69" s="709"/>
      <c r="H69" s="709"/>
      <c r="I69" s="709"/>
      <c r="J69" s="710"/>
    </row>
    <row r="70" spans="1:10" ht="24">
      <c r="A70" s="518"/>
      <c r="B70" s="152" t="s">
        <v>18156</v>
      </c>
      <c r="C70" s="152" t="s">
        <v>18328</v>
      </c>
      <c r="D70" s="153" t="s">
        <v>18358</v>
      </c>
      <c r="E70" s="154" t="s">
        <v>381</v>
      </c>
      <c r="F70" s="155">
        <v>45108</v>
      </c>
      <c r="G70" s="156" t="s">
        <v>18157</v>
      </c>
      <c r="H70" s="157">
        <f>SUM(H72:H74)</f>
        <v>61.45</v>
      </c>
      <c r="I70" s="156" t="s">
        <v>18157</v>
      </c>
      <c r="J70" s="519">
        <f>SUM(J72:J74)</f>
        <v>63.96</v>
      </c>
    </row>
    <row r="71" spans="1:10" ht="22.5">
      <c r="A71" s="520"/>
      <c r="B71" s="342" t="s">
        <v>11</v>
      </c>
      <c r="C71" s="342" t="s">
        <v>12</v>
      </c>
      <c r="D71" s="143" t="s">
        <v>18158</v>
      </c>
      <c r="E71" s="342" t="s">
        <v>213</v>
      </c>
      <c r="F71" s="144" t="s">
        <v>18159</v>
      </c>
      <c r="G71" s="144" t="s">
        <v>16</v>
      </c>
      <c r="H71" s="145" t="s">
        <v>18160</v>
      </c>
      <c r="I71" s="144" t="s">
        <v>18161</v>
      </c>
      <c r="J71" s="521" t="s">
        <v>18162</v>
      </c>
    </row>
    <row r="72" spans="1:10">
      <c r="A72" s="522"/>
      <c r="B72" s="146" t="s">
        <v>18331</v>
      </c>
      <c r="C72" s="173" t="s">
        <v>18240</v>
      </c>
      <c r="D72" s="149" t="s">
        <v>18348</v>
      </c>
      <c r="E72" s="150" t="s">
        <v>381</v>
      </c>
      <c r="F72" s="158">
        <v>1</v>
      </c>
      <c r="G72" s="172">
        <v>39.9</v>
      </c>
      <c r="H72" s="148">
        <f>TRUNC(F72*G72,2)</f>
        <v>39.9</v>
      </c>
      <c r="I72" s="172">
        <v>39.9</v>
      </c>
      <c r="J72" s="523">
        <f t="shared" ref="J72:J74" si="1">TRUNC(I72*F72,2)</f>
        <v>39.9</v>
      </c>
    </row>
    <row r="73" spans="1:10">
      <c r="A73" s="522"/>
      <c r="B73" s="146" t="s">
        <v>18406</v>
      </c>
      <c r="C73" s="147">
        <v>88264</v>
      </c>
      <c r="D73" s="149" t="s">
        <v>18326</v>
      </c>
      <c r="E73" s="150" t="s">
        <v>199</v>
      </c>
      <c r="F73" s="158">
        <v>0.5</v>
      </c>
      <c r="G73" s="151">
        <v>23.97</v>
      </c>
      <c r="H73" s="148">
        <f>TRUNC(F73*G73,2)</f>
        <v>11.98</v>
      </c>
      <c r="I73" s="151">
        <v>26.84</v>
      </c>
      <c r="J73" s="523">
        <f t="shared" si="1"/>
        <v>13.42</v>
      </c>
    </row>
    <row r="74" spans="1:10">
      <c r="A74" s="522"/>
      <c r="B74" s="146" t="s">
        <v>18406</v>
      </c>
      <c r="C74" s="147">
        <v>88316</v>
      </c>
      <c r="D74" s="149" t="s">
        <v>16267</v>
      </c>
      <c r="E74" s="150" t="s">
        <v>199</v>
      </c>
      <c r="F74" s="158">
        <v>0.5</v>
      </c>
      <c r="G74" s="151">
        <v>19.149999999999999</v>
      </c>
      <c r="H74" s="148">
        <f>TRUNC(F74*G74,2)</f>
        <v>9.57</v>
      </c>
      <c r="I74" s="151">
        <v>21.28</v>
      </c>
      <c r="J74" s="523">
        <f t="shared" si="1"/>
        <v>10.64</v>
      </c>
    </row>
    <row r="75" spans="1:10">
      <c r="A75" s="691" t="s">
        <v>18163</v>
      </c>
      <c r="B75" s="692"/>
      <c r="C75" s="692"/>
      <c r="D75" s="693" t="s">
        <v>26092</v>
      </c>
      <c r="E75" s="694"/>
      <c r="F75" s="694"/>
      <c r="G75" s="694"/>
      <c r="H75" s="694"/>
      <c r="I75" s="694"/>
      <c r="J75" s="695"/>
    </row>
    <row r="76" spans="1:10">
      <c r="A76" s="708"/>
      <c r="B76" s="709"/>
      <c r="C76" s="709"/>
      <c r="D76" s="709"/>
      <c r="E76" s="709"/>
      <c r="F76" s="709"/>
      <c r="G76" s="709"/>
      <c r="H76" s="709"/>
      <c r="I76" s="709"/>
      <c r="J76" s="710"/>
    </row>
    <row r="77" spans="1:10" s="345" customFormat="1" ht="48">
      <c r="A77" s="518"/>
      <c r="B77" s="152" t="s">
        <v>18156</v>
      </c>
      <c r="C77" s="152" t="s">
        <v>18330</v>
      </c>
      <c r="D77" s="153" t="s">
        <v>26152</v>
      </c>
      <c r="E77" s="154" t="s">
        <v>381</v>
      </c>
      <c r="F77" s="155">
        <v>45108</v>
      </c>
      <c r="G77" s="156" t="s">
        <v>18157</v>
      </c>
      <c r="H77" s="157">
        <f>SUM(H79:H93)</f>
        <v>145.05000000000001</v>
      </c>
      <c r="I77" s="156" t="s">
        <v>18157</v>
      </c>
      <c r="J77" s="519">
        <f>SUM(J79:J93)</f>
        <v>154.75</v>
      </c>
    </row>
    <row r="78" spans="1:10" s="345" customFormat="1" ht="22.5">
      <c r="A78" s="520"/>
      <c r="B78" s="342" t="s">
        <v>11</v>
      </c>
      <c r="C78" s="342" t="s">
        <v>12</v>
      </c>
      <c r="D78" s="143" t="s">
        <v>18158</v>
      </c>
      <c r="E78" s="342" t="s">
        <v>213</v>
      </c>
      <c r="F78" s="144" t="s">
        <v>18159</v>
      </c>
      <c r="G78" s="144" t="s">
        <v>16</v>
      </c>
      <c r="H78" s="145" t="s">
        <v>18160</v>
      </c>
      <c r="I78" s="144" t="s">
        <v>18161</v>
      </c>
      <c r="J78" s="521" t="s">
        <v>18162</v>
      </c>
    </row>
    <row r="79" spans="1:10" s="345" customFormat="1" ht="22.5">
      <c r="A79" s="522"/>
      <c r="B79" s="146" t="s">
        <v>25758</v>
      </c>
      <c r="C79" s="350">
        <v>370</v>
      </c>
      <c r="D79" s="149" t="s">
        <v>18372</v>
      </c>
      <c r="E79" s="150" t="s">
        <v>26</v>
      </c>
      <c r="F79" s="158">
        <v>3.8E-3</v>
      </c>
      <c r="G79" s="172">
        <v>130</v>
      </c>
      <c r="H79" s="148">
        <f>TRUNC(F79*G79,2)</f>
        <v>0.49</v>
      </c>
      <c r="I79" s="172">
        <v>130</v>
      </c>
      <c r="J79" s="523">
        <f t="shared" ref="J79:J93" si="2">TRUNC(I79*F79,2)</f>
        <v>0.49</v>
      </c>
    </row>
    <row r="80" spans="1:10" s="345" customFormat="1">
      <c r="A80" s="522"/>
      <c r="B80" s="146" t="s">
        <v>25758</v>
      </c>
      <c r="C80" s="350">
        <v>1379</v>
      </c>
      <c r="D80" s="149" t="s">
        <v>25932</v>
      </c>
      <c r="E80" s="150" t="s">
        <v>3498</v>
      </c>
      <c r="F80" s="158">
        <v>1.71692</v>
      </c>
      <c r="G80" s="172">
        <v>0.7</v>
      </c>
      <c r="H80" s="148">
        <f t="shared" ref="H80:H91" si="3">TRUNC(F80*G80,2)</f>
        <v>1.2</v>
      </c>
      <c r="I80" s="172">
        <v>0.7</v>
      </c>
      <c r="J80" s="523">
        <f t="shared" si="2"/>
        <v>1.2</v>
      </c>
    </row>
    <row r="81" spans="1:10" s="345" customFormat="1">
      <c r="A81" s="522"/>
      <c r="B81" s="146" t="s">
        <v>25758</v>
      </c>
      <c r="C81" s="350">
        <v>2688</v>
      </c>
      <c r="D81" s="149" t="s">
        <v>26144</v>
      </c>
      <c r="E81" s="150" t="s">
        <v>217</v>
      </c>
      <c r="F81" s="158">
        <v>2.67544</v>
      </c>
      <c r="G81" s="172">
        <v>2.81</v>
      </c>
      <c r="H81" s="148">
        <f t="shared" si="3"/>
        <v>7.51</v>
      </c>
      <c r="I81" s="172">
        <v>2.81</v>
      </c>
      <c r="J81" s="523">
        <f t="shared" si="2"/>
        <v>7.51</v>
      </c>
    </row>
    <row r="82" spans="1:10" s="345" customFormat="1" ht="22.5">
      <c r="A82" s="522"/>
      <c r="B82" s="146" t="s">
        <v>25758</v>
      </c>
      <c r="C82" s="350">
        <v>43132</v>
      </c>
      <c r="D82" s="149" t="s">
        <v>26145</v>
      </c>
      <c r="E82" s="150" t="s">
        <v>3498</v>
      </c>
      <c r="F82" s="158">
        <v>2.8999999999999998E-3</v>
      </c>
      <c r="G82" s="172">
        <v>25.5</v>
      </c>
      <c r="H82" s="148">
        <f t="shared" si="3"/>
        <v>7.0000000000000007E-2</v>
      </c>
      <c r="I82" s="172">
        <v>25.5</v>
      </c>
      <c r="J82" s="523">
        <f t="shared" si="2"/>
        <v>7.0000000000000007E-2</v>
      </c>
    </row>
    <row r="83" spans="1:10" s="345" customFormat="1" ht="22.5">
      <c r="A83" s="522"/>
      <c r="B83" s="146" t="s">
        <v>25758</v>
      </c>
      <c r="C83" s="350">
        <v>1014</v>
      </c>
      <c r="D83" s="149" t="s">
        <v>26146</v>
      </c>
      <c r="E83" s="150" t="s">
        <v>217</v>
      </c>
      <c r="F83" s="158">
        <v>13.094239999999999</v>
      </c>
      <c r="G83" s="172">
        <v>2.0099999999999998</v>
      </c>
      <c r="H83" s="148">
        <f t="shared" si="3"/>
        <v>26.31</v>
      </c>
      <c r="I83" s="172">
        <v>2.0099999999999998</v>
      </c>
      <c r="J83" s="523">
        <f t="shared" si="2"/>
        <v>26.31</v>
      </c>
    </row>
    <row r="84" spans="1:10" s="345" customFormat="1">
      <c r="A84" s="522"/>
      <c r="B84" s="146" t="s">
        <v>25758</v>
      </c>
      <c r="C84" s="350">
        <v>21127</v>
      </c>
      <c r="D84" s="149" t="s">
        <v>26147</v>
      </c>
      <c r="E84" s="150" t="s">
        <v>381</v>
      </c>
      <c r="F84" s="158">
        <v>9.8989999999999995E-2</v>
      </c>
      <c r="G84" s="172">
        <v>9.5399999999999991</v>
      </c>
      <c r="H84" s="148">
        <f t="shared" si="3"/>
        <v>0.94</v>
      </c>
      <c r="I84" s="172">
        <v>9.5399999999999991</v>
      </c>
      <c r="J84" s="523">
        <f t="shared" si="2"/>
        <v>0.94</v>
      </c>
    </row>
    <row r="85" spans="1:10" s="345" customFormat="1" ht="22.5">
      <c r="A85" s="522"/>
      <c r="B85" s="146" t="s">
        <v>25758</v>
      </c>
      <c r="C85" s="350">
        <v>1872</v>
      </c>
      <c r="D85" s="149" t="s">
        <v>26148</v>
      </c>
      <c r="E85" s="150" t="s">
        <v>381</v>
      </c>
      <c r="F85" s="158">
        <v>1</v>
      </c>
      <c r="G85" s="172">
        <v>3.23</v>
      </c>
      <c r="H85" s="148">
        <f t="shared" si="3"/>
        <v>3.23</v>
      </c>
      <c r="I85" s="172">
        <v>3.23</v>
      </c>
      <c r="J85" s="523">
        <f t="shared" si="2"/>
        <v>3.23</v>
      </c>
    </row>
    <row r="86" spans="1:10" s="345" customFormat="1" ht="22.5">
      <c r="A86" s="522"/>
      <c r="B86" s="146" t="s">
        <v>25758</v>
      </c>
      <c r="C86" s="350">
        <v>38094</v>
      </c>
      <c r="D86" s="149" t="s">
        <v>26149</v>
      </c>
      <c r="E86" s="150" t="s">
        <v>381</v>
      </c>
      <c r="F86" s="158">
        <v>1</v>
      </c>
      <c r="G86" s="172">
        <v>3.14</v>
      </c>
      <c r="H86" s="148">
        <f t="shared" si="3"/>
        <v>3.14</v>
      </c>
      <c r="I86" s="172">
        <v>3.14</v>
      </c>
      <c r="J86" s="523">
        <f t="shared" si="2"/>
        <v>3.14</v>
      </c>
    </row>
    <row r="87" spans="1:10" s="345" customFormat="1" ht="22.5">
      <c r="A87" s="522"/>
      <c r="B87" s="146" t="s">
        <v>25758</v>
      </c>
      <c r="C87" s="350">
        <v>38099</v>
      </c>
      <c r="D87" s="149" t="s">
        <v>26150</v>
      </c>
      <c r="E87" s="150" t="s">
        <v>381</v>
      </c>
      <c r="F87" s="158">
        <v>1</v>
      </c>
      <c r="G87" s="172">
        <v>1.63</v>
      </c>
      <c r="H87" s="148">
        <f t="shared" si="3"/>
        <v>1.63</v>
      </c>
      <c r="I87" s="172">
        <v>1.63</v>
      </c>
      <c r="J87" s="523">
        <f t="shared" si="2"/>
        <v>1.63</v>
      </c>
    </row>
    <row r="88" spans="1:10" s="345" customFormat="1">
      <c r="A88" s="522"/>
      <c r="B88" s="146" t="s">
        <v>25758</v>
      </c>
      <c r="C88" s="350">
        <v>38101</v>
      </c>
      <c r="D88" s="149" t="s">
        <v>26151</v>
      </c>
      <c r="E88" s="150" t="s">
        <v>381</v>
      </c>
      <c r="F88" s="158">
        <v>2</v>
      </c>
      <c r="G88" s="172">
        <v>8.42</v>
      </c>
      <c r="H88" s="148">
        <f t="shared" si="3"/>
        <v>16.84</v>
      </c>
      <c r="I88" s="172">
        <v>8.42</v>
      </c>
      <c r="J88" s="523">
        <f t="shared" si="2"/>
        <v>16.84</v>
      </c>
    </row>
    <row r="89" spans="1:10" s="345" customFormat="1" ht="22.5">
      <c r="A89" s="522"/>
      <c r="B89" s="146" t="s">
        <v>18406</v>
      </c>
      <c r="C89" s="350">
        <v>88248</v>
      </c>
      <c r="D89" s="149" t="s">
        <v>16125</v>
      </c>
      <c r="E89" s="150" t="s">
        <v>199</v>
      </c>
      <c r="F89" s="158">
        <v>7.1669999999999998E-2</v>
      </c>
      <c r="G89" s="172">
        <v>18.559999999999999</v>
      </c>
      <c r="H89" s="148">
        <f t="shared" si="3"/>
        <v>1.33</v>
      </c>
      <c r="I89" s="172">
        <v>20.67</v>
      </c>
      <c r="J89" s="523">
        <f t="shared" si="2"/>
        <v>1.48</v>
      </c>
    </row>
    <row r="90" spans="1:10" s="345" customFormat="1">
      <c r="A90" s="522"/>
      <c r="B90" s="146" t="s">
        <v>18406</v>
      </c>
      <c r="C90" s="350">
        <v>88267</v>
      </c>
      <c r="D90" s="149" t="s">
        <v>16164</v>
      </c>
      <c r="E90" s="150" t="s">
        <v>199</v>
      </c>
      <c r="F90" s="158">
        <v>0.49003000000000002</v>
      </c>
      <c r="G90" s="172">
        <v>22.95</v>
      </c>
      <c r="H90" s="148">
        <f t="shared" si="3"/>
        <v>11.24</v>
      </c>
      <c r="I90" s="172">
        <v>25.76</v>
      </c>
      <c r="J90" s="523">
        <f t="shared" si="2"/>
        <v>12.62</v>
      </c>
    </row>
    <row r="91" spans="1:10" s="345" customFormat="1">
      <c r="A91" s="522"/>
      <c r="B91" s="146" t="s">
        <v>18406</v>
      </c>
      <c r="C91" s="350">
        <v>88316</v>
      </c>
      <c r="D91" s="149" t="s">
        <v>16267</v>
      </c>
      <c r="E91" s="150" t="s">
        <v>199</v>
      </c>
      <c r="F91" s="158">
        <v>3.0460000000000001E-2</v>
      </c>
      <c r="G91" s="172">
        <v>19.149999999999999</v>
      </c>
      <c r="H91" s="148">
        <f t="shared" si="3"/>
        <v>0.57999999999999996</v>
      </c>
      <c r="I91" s="172">
        <v>21.28</v>
      </c>
      <c r="J91" s="523">
        <f t="shared" si="2"/>
        <v>0.64</v>
      </c>
    </row>
    <row r="92" spans="1:10" s="345" customFormat="1">
      <c r="A92" s="522"/>
      <c r="B92" s="146" t="s">
        <v>18406</v>
      </c>
      <c r="C92" s="147">
        <v>88247</v>
      </c>
      <c r="D92" s="149" t="s">
        <v>16122</v>
      </c>
      <c r="E92" s="150" t="s">
        <v>199</v>
      </c>
      <c r="F92" s="158">
        <v>1.5596699999999999</v>
      </c>
      <c r="G92" s="151">
        <v>18.79</v>
      </c>
      <c r="H92" s="148">
        <f>TRUNC(F92*G92,2)</f>
        <v>29.3</v>
      </c>
      <c r="I92" s="151">
        <v>20.82</v>
      </c>
      <c r="J92" s="523">
        <f t="shared" si="2"/>
        <v>32.47</v>
      </c>
    </row>
    <row r="93" spans="1:10" s="345" customFormat="1">
      <c r="A93" s="522"/>
      <c r="B93" s="146" t="s">
        <v>18406</v>
      </c>
      <c r="C93" s="147">
        <v>88264</v>
      </c>
      <c r="D93" s="149" t="s">
        <v>18326</v>
      </c>
      <c r="E93" s="150" t="s">
        <v>199</v>
      </c>
      <c r="F93" s="158">
        <v>1.7207399999999999</v>
      </c>
      <c r="G93" s="151">
        <v>23.97</v>
      </c>
      <c r="H93" s="148">
        <f>TRUNC(F93*G93,2)</f>
        <v>41.24</v>
      </c>
      <c r="I93" s="151">
        <v>26.84</v>
      </c>
      <c r="J93" s="523">
        <f t="shared" si="2"/>
        <v>46.18</v>
      </c>
    </row>
    <row r="94" spans="1:10" s="345" customFormat="1" ht="22.5" customHeight="1">
      <c r="A94" s="691" t="s">
        <v>18163</v>
      </c>
      <c r="B94" s="692"/>
      <c r="C94" s="692"/>
      <c r="D94" s="693" t="s">
        <v>26143</v>
      </c>
      <c r="E94" s="694"/>
      <c r="F94" s="694"/>
      <c r="G94" s="694"/>
      <c r="H94" s="694"/>
      <c r="I94" s="694"/>
      <c r="J94" s="695"/>
    </row>
    <row r="95" spans="1:10" s="345" customFormat="1">
      <c r="A95" s="708"/>
      <c r="B95" s="709"/>
      <c r="C95" s="709"/>
      <c r="D95" s="709"/>
      <c r="E95" s="709"/>
      <c r="F95" s="709"/>
      <c r="G95" s="709"/>
      <c r="H95" s="709"/>
      <c r="I95" s="709"/>
      <c r="J95" s="710"/>
    </row>
    <row r="96" spans="1:10" ht="24">
      <c r="A96" s="518"/>
      <c r="B96" s="152" t="s">
        <v>18156</v>
      </c>
      <c r="C96" s="152" t="s">
        <v>26128</v>
      </c>
      <c r="D96" s="153" t="s">
        <v>26109</v>
      </c>
      <c r="E96" s="154" t="s">
        <v>381</v>
      </c>
      <c r="F96" s="155">
        <v>45108</v>
      </c>
      <c r="G96" s="156" t="s">
        <v>18157</v>
      </c>
      <c r="H96" s="157">
        <f>SUM(H98:H107)</f>
        <v>1004.57</v>
      </c>
      <c r="I96" s="156" t="s">
        <v>18157</v>
      </c>
      <c r="J96" s="519">
        <f>SUM(J98:J107)</f>
        <v>1032.76</v>
      </c>
    </row>
    <row r="97" spans="1:10" ht="22.5">
      <c r="A97" s="520"/>
      <c r="B97" s="342" t="s">
        <v>11</v>
      </c>
      <c r="C97" s="342" t="s">
        <v>12</v>
      </c>
      <c r="D97" s="143" t="s">
        <v>18158</v>
      </c>
      <c r="E97" s="342" t="s">
        <v>213</v>
      </c>
      <c r="F97" s="144" t="s">
        <v>18159</v>
      </c>
      <c r="G97" s="144" t="s">
        <v>16</v>
      </c>
      <c r="H97" s="145" t="s">
        <v>18160</v>
      </c>
      <c r="I97" s="144" t="s">
        <v>18161</v>
      </c>
      <c r="J97" s="521" t="s">
        <v>18162</v>
      </c>
    </row>
    <row r="98" spans="1:10" ht="22.5">
      <c r="A98" s="522"/>
      <c r="B98" s="146" t="s">
        <v>25758</v>
      </c>
      <c r="C98" s="147">
        <v>39807</v>
      </c>
      <c r="D98" s="149" t="s">
        <v>26108</v>
      </c>
      <c r="E98" s="150" t="s">
        <v>381</v>
      </c>
      <c r="F98" s="158">
        <v>1</v>
      </c>
      <c r="G98" s="151">
        <v>757.02</v>
      </c>
      <c r="H98" s="148">
        <f t="shared" ref="H98:H106" si="4">TRUNC(F98*G98,2)</f>
        <v>757.02</v>
      </c>
      <c r="I98" s="151">
        <v>757.02</v>
      </c>
      <c r="J98" s="523">
        <f t="shared" ref="J98:J104" si="5">TRUNC(I98*F98,2)</f>
        <v>757.02</v>
      </c>
    </row>
    <row r="99" spans="1:10" ht="22.5">
      <c r="A99" s="522"/>
      <c r="B99" s="146" t="s">
        <v>25758</v>
      </c>
      <c r="C99" s="147">
        <v>370</v>
      </c>
      <c r="D99" s="149" t="s">
        <v>18372</v>
      </c>
      <c r="E99" s="150" t="s">
        <v>26</v>
      </c>
      <c r="F99" s="158">
        <v>2.0570000000000001E-2</v>
      </c>
      <c r="G99" s="172">
        <v>130</v>
      </c>
      <c r="H99" s="148">
        <f t="shared" si="4"/>
        <v>2.67</v>
      </c>
      <c r="I99" s="151">
        <v>130</v>
      </c>
      <c r="J99" s="523">
        <f t="shared" si="5"/>
        <v>2.67</v>
      </c>
    </row>
    <row r="100" spans="1:10">
      <c r="A100" s="522"/>
      <c r="B100" s="146" t="s">
        <v>25758</v>
      </c>
      <c r="C100" s="147">
        <v>1106</v>
      </c>
      <c r="D100" s="149" t="s">
        <v>18373</v>
      </c>
      <c r="E100" s="150" t="s">
        <v>3498</v>
      </c>
      <c r="F100" s="158">
        <v>3.0802299999999998</v>
      </c>
      <c r="G100" s="172">
        <v>1.4</v>
      </c>
      <c r="H100" s="148">
        <f t="shared" si="4"/>
        <v>4.3099999999999996</v>
      </c>
      <c r="I100" s="151">
        <v>1.4</v>
      </c>
      <c r="J100" s="523">
        <f t="shared" si="5"/>
        <v>4.3099999999999996</v>
      </c>
    </row>
    <row r="101" spans="1:10">
      <c r="A101" s="522"/>
      <c r="B101" s="146" t="s">
        <v>25758</v>
      </c>
      <c r="C101" s="147">
        <v>1379</v>
      </c>
      <c r="D101" s="149" t="s">
        <v>18374</v>
      </c>
      <c r="E101" s="150" t="s">
        <v>3498</v>
      </c>
      <c r="F101" s="158">
        <v>2.31013</v>
      </c>
      <c r="G101" s="172">
        <v>0.7</v>
      </c>
      <c r="H101" s="148">
        <f t="shared" si="4"/>
        <v>1.61</v>
      </c>
      <c r="I101" s="151">
        <v>0.7</v>
      </c>
      <c r="J101" s="523">
        <f t="shared" si="5"/>
        <v>1.61</v>
      </c>
    </row>
    <row r="102" spans="1:10" ht="33.75">
      <c r="A102" s="522"/>
      <c r="B102" s="343" t="s">
        <v>26106</v>
      </c>
      <c r="C102" s="147">
        <v>89225</v>
      </c>
      <c r="D102" s="149" t="s">
        <v>1189</v>
      </c>
      <c r="E102" s="150" t="s">
        <v>18375</v>
      </c>
      <c r="F102" s="158">
        <v>1.2579999999999999E-2</v>
      </c>
      <c r="G102" s="172">
        <v>5.51</v>
      </c>
      <c r="H102" s="148">
        <f t="shared" ref="H102:H103" si="6">TRUNC(F102*G102,2)</f>
        <v>0.06</v>
      </c>
      <c r="I102" s="151">
        <v>5.51</v>
      </c>
      <c r="J102" s="523">
        <f t="shared" si="5"/>
        <v>0.06</v>
      </c>
    </row>
    <row r="103" spans="1:10" ht="33.75">
      <c r="A103" s="522"/>
      <c r="B103" s="343" t="s">
        <v>26106</v>
      </c>
      <c r="C103" s="147">
        <v>89226</v>
      </c>
      <c r="D103" s="149" t="s">
        <v>1525</v>
      </c>
      <c r="E103" s="150" t="s">
        <v>18376</v>
      </c>
      <c r="F103" s="158">
        <v>4.1309999999999999E-2</v>
      </c>
      <c r="G103" s="172">
        <v>1.55</v>
      </c>
      <c r="H103" s="148">
        <f t="shared" si="6"/>
        <v>0.06</v>
      </c>
      <c r="I103" s="151">
        <v>1.55</v>
      </c>
      <c r="J103" s="523">
        <f t="shared" si="5"/>
        <v>0.06</v>
      </c>
    </row>
    <row r="104" spans="1:10" ht="22.5">
      <c r="A104" s="522"/>
      <c r="B104" s="146" t="s">
        <v>18406</v>
      </c>
      <c r="C104" s="147">
        <v>88377</v>
      </c>
      <c r="D104" s="149" t="s">
        <v>16291</v>
      </c>
      <c r="E104" s="150" t="s">
        <v>199</v>
      </c>
      <c r="F104" s="158">
        <v>5.389E-2</v>
      </c>
      <c r="G104" s="172">
        <v>24.92</v>
      </c>
      <c r="H104" s="148">
        <f t="shared" si="4"/>
        <v>1.34</v>
      </c>
      <c r="I104" s="151">
        <v>28.14</v>
      </c>
      <c r="J104" s="523">
        <f t="shared" si="5"/>
        <v>1.51</v>
      </c>
    </row>
    <row r="105" spans="1:10">
      <c r="A105" s="522"/>
      <c r="B105" s="146" t="s">
        <v>18406</v>
      </c>
      <c r="C105" s="147">
        <v>88264</v>
      </c>
      <c r="D105" s="149" t="s">
        <v>18326</v>
      </c>
      <c r="E105" s="150" t="s">
        <v>199</v>
      </c>
      <c r="F105" s="158">
        <v>6.4</v>
      </c>
      <c r="G105" s="151">
        <v>23.97</v>
      </c>
      <c r="H105" s="148">
        <f t="shared" si="4"/>
        <v>153.4</v>
      </c>
      <c r="I105" s="151">
        <v>26.84</v>
      </c>
      <c r="J105" s="523">
        <f t="shared" ref="J105:J107" si="7">TRUNC(I105*F105,2)</f>
        <v>171.77</v>
      </c>
    </row>
    <row r="106" spans="1:10">
      <c r="A106" s="522"/>
      <c r="B106" s="146" t="s">
        <v>18406</v>
      </c>
      <c r="C106" s="147">
        <v>88309</v>
      </c>
      <c r="D106" s="149" t="s">
        <v>18371</v>
      </c>
      <c r="E106" s="150" t="s">
        <v>199</v>
      </c>
      <c r="F106" s="158">
        <v>1.6</v>
      </c>
      <c r="G106" s="151">
        <v>23.69</v>
      </c>
      <c r="H106" s="148">
        <f t="shared" si="4"/>
        <v>37.9</v>
      </c>
      <c r="I106" s="151">
        <v>26.51</v>
      </c>
      <c r="J106" s="523">
        <f t="shared" si="7"/>
        <v>42.41</v>
      </c>
    </row>
    <row r="107" spans="1:10">
      <c r="A107" s="522"/>
      <c r="B107" s="146" t="s">
        <v>18406</v>
      </c>
      <c r="C107" s="147">
        <v>88316</v>
      </c>
      <c r="D107" s="149" t="s">
        <v>16267</v>
      </c>
      <c r="E107" s="150" t="s">
        <v>199</v>
      </c>
      <c r="F107" s="158">
        <f>2.4+0.01292</f>
        <v>2.4129200000000002</v>
      </c>
      <c r="G107" s="151">
        <v>19.149999999999999</v>
      </c>
      <c r="H107" s="148">
        <f>TRUNC(F107*G107,2)</f>
        <v>46.2</v>
      </c>
      <c r="I107" s="151">
        <v>21.28</v>
      </c>
      <c r="J107" s="523">
        <f t="shared" si="7"/>
        <v>51.34</v>
      </c>
    </row>
    <row r="108" spans="1:10" ht="22.5" customHeight="1">
      <c r="A108" s="691" t="s">
        <v>18163</v>
      </c>
      <c r="B108" s="692"/>
      <c r="C108" s="692"/>
      <c r="D108" s="693" t="s">
        <v>26107</v>
      </c>
      <c r="E108" s="694"/>
      <c r="F108" s="694"/>
      <c r="G108" s="694"/>
      <c r="H108" s="694"/>
      <c r="I108" s="694"/>
      <c r="J108" s="695"/>
    </row>
    <row r="109" spans="1:10">
      <c r="A109" s="708"/>
      <c r="B109" s="709"/>
      <c r="C109" s="709"/>
      <c r="D109" s="709"/>
      <c r="E109" s="709"/>
      <c r="F109" s="709"/>
      <c r="G109" s="709"/>
      <c r="H109" s="709"/>
      <c r="I109" s="709"/>
      <c r="J109" s="710"/>
    </row>
    <row r="110" spans="1:10" ht="24">
      <c r="A110" s="518"/>
      <c r="B110" s="152" t="s">
        <v>18156</v>
      </c>
      <c r="C110" s="152" t="s">
        <v>26131</v>
      </c>
      <c r="D110" s="153" t="s">
        <v>18392</v>
      </c>
      <c r="E110" s="154" t="s">
        <v>381</v>
      </c>
      <c r="F110" s="155">
        <v>45108</v>
      </c>
      <c r="G110" s="156" t="s">
        <v>18157</v>
      </c>
      <c r="H110" s="157">
        <f>SUM(H112:H115)</f>
        <v>122.7</v>
      </c>
      <c r="I110" s="156" t="s">
        <v>18157</v>
      </c>
      <c r="J110" s="519">
        <f>SUM(J112:J115)</f>
        <v>125.48</v>
      </c>
    </row>
    <row r="111" spans="1:10" ht="22.5">
      <c r="A111" s="520"/>
      <c r="B111" s="342" t="s">
        <v>11</v>
      </c>
      <c r="C111" s="342" t="s">
        <v>12</v>
      </c>
      <c r="D111" s="143" t="s">
        <v>18158</v>
      </c>
      <c r="E111" s="342" t="s">
        <v>213</v>
      </c>
      <c r="F111" s="144" t="s">
        <v>18159</v>
      </c>
      <c r="G111" s="144" t="s">
        <v>16</v>
      </c>
      <c r="H111" s="145" t="s">
        <v>18160</v>
      </c>
      <c r="I111" s="144" t="s">
        <v>18161</v>
      </c>
      <c r="J111" s="521" t="s">
        <v>18162</v>
      </c>
    </row>
    <row r="112" spans="1:10">
      <c r="A112" s="522"/>
      <c r="B112" s="146" t="s">
        <v>25758</v>
      </c>
      <c r="C112" s="147">
        <v>34714</v>
      </c>
      <c r="D112" s="149" t="s">
        <v>18391</v>
      </c>
      <c r="E112" s="150" t="s">
        <v>381</v>
      </c>
      <c r="F112" s="158">
        <v>1</v>
      </c>
      <c r="G112" s="151">
        <v>90.34</v>
      </c>
      <c r="H112" s="148">
        <f t="shared" ref="H112:H114" si="8">TRUNC(F112*G112,2)</f>
        <v>90.34</v>
      </c>
      <c r="I112" s="151">
        <v>90.34</v>
      </c>
      <c r="J112" s="523">
        <f>TRUNC(I112*F112,2)</f>
        <v>90.34</v>
      </c>
    </row>
    <row r="113" spans="1:10" ht="22.5">
      <c r="A113" s="522"/>
      <c r="B113" s="146" t="s">
        <v>25758</v>
      </c>
      <c r="C113" s="147">
        <v>1575</v>
      </c>
      <c r="D113" s="149" t="s">
        <v>18390</v>
      </c>
      <c r="E113" s="150" t="s">
        <v>381</v>
      </c>
      <c r="F113" s="158">
        <v>3</v>
      </c>
      <c r="G113" s="151">
        <v>2.7</v>
      </c>
      <c r="H113" s="148">
        <f t="shared" si="8"/>
        <v>8.1</v>
      </c>
      <c r="I113" s="151">
        <v>2.7</v>
      </c>
      <c r="J113" s="523">
        <f>TRUNC(I113*F113,2)</f>
        <v>8.1</v>
      </c>
    </row>
    <row r="114" spans="1:10">
      <c r="A114" s="522"/>
      <c r="B114" s="146" t="s">
        <v>18406</v>
      </c>
      <c r="C114" s="147">
        <v>88264</v>
      </c>
      <c r="D114" s="149" t="s">
        <v>18326</v>
      </c>
      <c r="E114" s="150" t="s">
        <v>199</v>
      </c>
      <c r="F114" s="158">
        <v>0.56769999999999998</v>
      </c>
      <c r="G114" s="151">
        <v>23.97</v>
      </c>
      <c r="H114" s="148">
        <f t="shared" si="8"/>
        <v>13.6</v>
      </c>
      <c r="I114" s="151">
        <v>26.84</v>
      </c>
      <c r="J114" s="523">
        <f t="shared" ref="J114:J115" si="9">TRUNC(I114*F114,2)</f>
        <v>15.23</v>
      </c>
    </row>
    <row r="115" spans="1:10">
      <c r="A115" s="522"/>
      <c r="B115" s="146" t="s">
        <v>18406</v>
      </c>
      <c r="C115" s="147">
        <v>88247</v>
      </c>
      <c r="D115" s="149" t="s">
        <v>16122</v>
      </c>
      <c r="E115" s="150" t="s">
        <v>199</v>
      </c>
      <c r="F115" s="158">
        <v>0.56769999999999998</v>
      </c>
      <c r="G115" s="151">
        <v>18.79</v>
      </c>
      <c r="H115" s="148">
        <f>TRUNC(F115*G115,2)</f>
        <v>10.66</v>
      </c>
      <c r="I115" s="151">
        <v>20.82</v>
      </c>
      <c r="J115" s="523">
        <f t="shared" si="9"/>
        <v>11.81</v>
      </c>
    </row>
    <row r="116" spans="1:10">
      <c r="A116" s="691" t="s">
        <v>18163</v>
      </c>
      <c r="B116" s="692"/>
      <c r="C116" s="692"/>
      <c r="D116" s="693" t="s">
        <v>26127</v>
      </c>
      <c r="E116" s="694"/>
      <c r="F116" s="694"/>
      <c r="G116" s="694"/>
      <c r="H116" s="694"/>
      <c r="I116" s="694"/>
      <c r="J116" s="695"/>
    </row>
    <row r="117" spans="1:10">
      <c r="A117" s="708"/>
      <c r="B117" s="709"/>
      <c r="C117" s="709"/>
      <c r="D117" s="709"/>
      <c r="E117" s="709"/>
      <c r="F117" s="709"/>
      <c r="G117" s="709"/>
      <c r="H117" s="709"/>
      <c r="I117" s="709"/>
      <c r="J117" s="710"/>
    </row>
    <row r="118" spans="1:10" ht="24">
      <c r="A118" s="518"/>
      <c r="B118" s="152" t="s">
        <v>18156</v>
      </c>
      <c r="C118" s="152" t="s">
        <v>26133</v>
      </c>
      <c r="D118" s="153" t="s">
        <v>18379</v>
      </c>
      <c r="E118" s="154" t="s">
        <v>381</v>
      </c>
      <c r="F118" s="155">
        <v>45108</v>
      </c>
      <c r="G118" s="156" t="s">
        <v>18157</v>
      </c>
      <c r="H118" s="157">
        <f>SUM(H120:H122)</f>
        <v>136.93</v>
      </c>
      <c r="I118" s="156" t="s">
        <v>18157</v>
      </c>
      <c r="J118" s="519">
        <f>SUM(J120:J122)</f>
        <v>138.43</v>
      </c>
    </row>
    <row r="119" spans="1:10" ht="22.5">
      <c r="A119" s="520"/>
      <c r="B119" s="342" t="s">
        <v>11</v>
      </c>
      <c r="C119" s="342" t="s">
        <v>12</v>
      </c>
      <c r="D119" s="143" t="s">
        <v>18158</v>
      </c>
      <c r="E119" s="342" t="s">
        <v>213</v>
      </c>
      <c r="F119" s="144" t="s">
        <v>18159</v>
      </c>
      <c r="G119" s="144" t="s">
        <v>16</v>
      </c>
      <c r="H119" s="145" t="s">
        <v>18160</v>
      </c>
      <c r="I119" s="144" t="s">
        <v>18161</v>
      </c>
      <c r="J119" s="521" t="s">
        <v>18162</v>
      </c>
    </row>
    <row r="120" spans="1:10" ht="22.5">
      <c r="A120" s="522"/>
      <c r="B120" s="146" t="s">
        <v>25758</v>
      </c>
      <c r="C120" s="147">
        <v>39471</v>
      </c>
      <c r="D120" s="149" t="s">
        <v>18378</v>
      </c>
      <c r="E120" s="150" t="s">
        <v>381</v>
      </c>
      <c r="F120" s="158">
        <v>1</v>
      </c>
      <c r="G120" s="151">
        <v>124</v>
      </c>
      <c r="H120" s="148">
        <f t="shared" ref="H120:H121" si="10">TRUNC(F120*G120,2)</f>
        <v>124</v>
      </c>
      <c r="I120" s="151">
        <v>124</v>
      </c>
      <c r="J120" s="523">
        <f>TRUNC(I120*F120,2)</f>
        <v>124</v>
      </c>
    </row>
    <row r="121" spans="1:10">
      <c r="A121" s="522"/>
      <c r="B121" s="146" t="s">
        <v>18406</v>
      </c>
      <c r="C121" s="147">
        <v>88264</v>
      </c>
      <c r="D121" s="149" t="s">
        <v>18326</v>
      </c>
      <c r="E121" s="150" t="s">
        <v>199</v>
      </c>
      <c r="F121" s="158">
        <v>0.3</v>
      </c>
      <c r="G121" s="151">
        <v>23.97</v>
      </c>
      <c r="H121" s="148">
        <f t="shared" si="10"/>
        <v>7.19</v>
      </c>
      <c r="I121" s="151">
        <v>26.84</v>
      </c>
      <c r="J121" s="523">
        <f t="shared" ref="J121:J122" si="11">TRUNC(I121*F121,2)</f>
        <v>8.0500000000000007</v>
      </c>
    </row>
    <row r="122" spans="1:10">
      <c r="A122" s="522"/>
      <c r="B122" s="146" t="s">
        <v>18406</v>
      </c>
      <c r="C122" s="147">
        <v>88316</v>
      </c>
      <c r="D122" s="149" t="s">
        <v>16267</v>
      </c>
      <c r="E122" s="150" t="s">
        <v>199</v>
      </c>
      <c r="F122" s="158">
        <v>0.3</v>
      </c>
      <c r="G122" s="151">
        <v>19.149999999999999</v>
      </c>
      <c r="H122" s="148">
        <f>TRUNC(F122*G122,2)</f>
        <v>5.74</v>
      </c>
      <c r="I122" s="151">
        <v>21.28</v>
      </c>
      <c r="J122" s="523">
        <f t="shared" si="11"/>
        <v>6.38</v>
      </c>
    </row>
    <row r="123" spans="1:10">
      <c r="A123" s="691" t="s">
        <v>18163</v>
      </c>
      <c r="B123" s="692"/>
      <c r="C123" s="692"/>
      <c r="D123" s="693" t="s">
        <v>26130</v>
      </c>
      <c r="E123" s="694"/>
      <c r="F123" s="694"/>
      <c r="G123" s="694"/>
      <c r="H123" s="694"/>
      <c r="I123" s="694"/>
      <c r="J123" s="695"/>
    </row>
    <row r="124" spans="1:10">
      <c r="A124" s="708"/>
      <c r="B124" s="709"/>
      <c r="C124" s="709"/>
      <c r="D124" s="709"/>
      <c r="E124" s="709"/>
      <c r="F124" s="709"/>
      <c r="G124" s="709"/>
      <c r="H124" s="709"/>
      <c r="I124" s="709"/>
      <c r="J124" s="710"/>
    </row>
    <row r="125" spans="1:10">
      <c r="A125" s="518"/>
      <c r="B125" s="152" t="s">
        <v>18156</v>
      </c>
      <c r="C125" s="152" t="s">
        <v>26137</v>
      </c>
      <c r="D125" s="153" t="s">
        <v>18381</v>
      </c>
      <c r="E125" s="154" t="s">
        <v>381</v>
      </c>
      <c r="F125" s="155">
        <v>45108</v>
      </c>
      <c r="G125" s="156" t="s">
        <v>18157</v>
      </c>
      <c r="H125" s="157">
        <f>SUM(H127:H129)</f>
        <v>232.02</v>
      </c>
      <c r="I125" s="156" t="s">
        <v>18157</v>
      </c>
      <c r="J125" s="519">
        <f>SUM(J127:J129)</f>
        <v>235.01</v>
      </c>
    </row>
    <row r="126" spans="1:10" ht="22.5">
      <c r="A126" s="520"/>
      <c r="B126" s="342" t="s">
        <v>11</v>
      </c>
      <c r="C126" s="342" t="s">
        <v>12</v>
      </c>
      <c r="D126" s="143" t="s">
        <v>18158</v>
      </c>
      <c r="E126" s="342" t="s">
        <v>213</v>
      </c>
      <c r="F126" s="144" t="s">
        <v>18159</v>
      </c>
      <c r="G126" s="144" t="s">
        <v>16</v>
      </c>
      <c r="H126" s="145" t="s">
        <v>18160</v>
      </c>
      <c r="I126" s="144" t="s">
        <v>18161</v>
      </c>
      <c r="J126" s="521" t="s">
        <v>18162</v>
      </c>
    </row>
    <row r="127" spans="1:10">
      <c r="A127" s="522"/>
      <c r="B127" s="146" t="s">
        <v>25758</v>
      </c>
      <c r="C127" s="147">
        <v>39457</v>
      </c>
      <c r="D127" s="149" t="s">
        <v>18380</v>
      </c>
      <c r="E127" s="150" t="s">
        <v>381</v>
      </c>
      <c r="F127" s="158">
        <v>1</v>
      </c>
      <c r="G127" s="151">
        <v>206.15</v>
      </c>
      <c r="H127" s="148">
        <f t="shared" ref="H127:H128" si="12">TRUNC(F127*G127,2)</f>
        <v>206.15</v>
      </c>
      <c r="I127" s="151">
        <v>206.15</v>
      </c>
      <c r="J127" s="523">
        <f>TRUNC(I127*F127,2)</f>
        <v>206.15</v>
      </c>
    </row>
    <row r="128" spans="1:10">
      <c r="A128" s="522"/>
      <c r="B128" s="146" t="s">
        <v>18406</v>
      </c>
      <c r="C128" s="147">
        <v>88264</v>
      </c>
      <c r="D128" s="149" t="s">
        <v>18326</v>
      </c>
      <c r="E128" s="150" t="s">
        <v>199</v>
      </c>
      <c r="F128" s="158">
        <v>0.6</v>
      </c>
      <c r="G128" s="151">
        <v>23.97</v>
      </c>
      <c r="H128" s="148">
        <f t="shared" si="12"/>
        <v>14.38</v>
      </c>
      <c r="I128" s="151">
        <v>26.84</v>
      </c>
      <c r="J128" s="523">
        <f t="shared" ref="J128:J129" si="13">TRUNC(I128*F128,2)</f>
        <v>16.100000000000001</v>
      </c>
    </row>
    <row r="129" spans="1:10">
      <c r="A129" s="522"/>
      <c r="B129" s="146" t="s">
        <v>18406</v>
      </c>
      <c r="C129" s="147">
        <v>88316</v>
      </c>
      <c r="D129" s="149" t="s">
        <v>16267</v>
      </c>
      <c r="E129" s="150" t="s">
        <v>199</v>
      </c>
      <c r="F129" s="158">
        <v>0.6</v>
      </c>
      <c r="G129" s="151">
        <v>19.149999999999999</v>
      </c>
      <c r="H129" s="148">
        <f>TRUNC(F129*G129,2)</f>
        <v>11.49</v>
      </c>
      <c r="I129" s="151">
        <v>21.28</v>
      </c>
      <c r="J129" s="523">
        <f t="shared" si="13"/>
        <v>12.76</v>
      </c>
    </row>
    <row r="130" spans="1:10">
      <c r="A130" s="691" t="s">
        <v>18163</v>
      </c>
      <c r="B130" s="692"/>
      <c r="C130" s="692"/>
      <c r="D130" s="693" t="s">
        <v>26134</v>
      </c>
      <c r="E130" s="694"/>
      <c r="F130" s="694"/>
      <c r="G130" s="694"/>
      <c r="H130" s="694"/>
      <c r="I130" s="694"/>
      <c r="J130" s="695"/>
    </row>
    <row r="131" spans="1:10">
      <c r="A131" s="708"/>
      <c r="B131" s="709"/>
      <c r="C131" s="709"/>
      <c r="D131" s="709"/>
      <c r="E131" s="709"/>
      <c r="F131" s="709"/>
      <c r="G131" s="709"/>
      <c r="H131" s="709"/>
      <c r="I131" s="709"/>
      <c r="J131" s="710"/>
    </row>
    <row r="132" spans="1:10" s="299" customFormat="1">
      <c r="A132" s="518"/>
      <c r="B132" s="152" t="s">
        <v>18156</v>
      </c>
      <c r="C132" s="152" t="s">
        <v>26141</v>
      </c>
      <c r="D132" s="153" t="s">
        <v>26077</v>
      </c>
      <c r="E132" s="154" t="s">
        <v>381</v>
      </c>
      <c r="F132" s="155">
        <v>45108</v>
      </c>
      <c r="G132" s="156" t="s">
        <v>18157</v>
      </c>
      <c r="H132" s="157">
        <f>SUM(H134:H145)</f>
        <v>1211.74</v>
      </c>
      <c r="I132" s="156" t="s">
        <v>18157</v>
      </c>
      <c r="J132" s="519">
        <f>SUM(J134:J145)</f>
        <v>1243.8</v>
      </c>
    </row>
    <row r="133" spans="1:10" s="299" customFormat="1" ht="22.5">
      <c r="A133" s="520"/>
      <c r="B133" s="342" t="s">
        <v>11</v>
      </c>
      <c r="C133" s="342" t="s">
        <v>12</v>
      </c>
      <c r="D133" s="143" t="s">
        <v>18158</v>
      </c>
      <c r="E133" s="342" t="s">
        <v>213</v>
      </c>
      <c r="F133" s="144" t="s">
        <v>18159</v>
      </c>
      <c r="G133" s="144" t="s">
        <v>16</v>
      </c>
      <c r="H133" s="145" t="s">
        <v>18160</v>
      </c>
      <c r="I133" s="144" t="s">
        <v>18161</v>
      </c>
      <c r="J133" s="521" t="s">
        <v>18162</v>
      </c>
    </row>
    <row r="134" spans="1:10" s="299" customFormat="1" ht="22.5">
      <c r="A134" s="529"/>
      <c r="B134" s="146" t="s">
        <v>25758</v>
      </c>
      <c r="C134" s="147">
        <v>1750</v>
      </c>
      <c r="D134" s="149" t="s">
        <v>26074</v>
      </c>
      <c r="E134" s="150" t="s">
        <v>381</v>
      </c>
      <c r="F134" s="158">
        <v>1</v>
      </c>
      <c r="G134" s="151">
        <v>651.64</v>
      </c>
      <c r="H134" s="148">
        <f t="shared" ref="H134:H139" si="14">TRUNC(F134*G134,2)</f>
        <v>651.64</v>
      </c>
      <c r="I134" s="151">
        <v>651.64</v>
      </c>
      <c r="J134" s="523">
        <f t="shared" ref="J134:J139" si="15">TRUNC(I134*F134,2)</f>
        <v>651.64</v>
      </c>
    </row>
    <row r="135" spans="1:10" s="299" customFormat="1" ht="22.5">
      <c r="A135" s="529"/>
      <c r="B135" s="146" t="s">
        <v>25758</v>
      </c>
      <c r="C135" s="147">
        <v>11773</v>
      </c>
      <c r="D135" s="149" t="s">
        <v>26075</v>
      </c>
      <c r="E135" s="150" t="s">
        <v>381</v>
      </c>
      <c r="F135" s="158">
        <v>2</v>
      </c>
      <c r="G135" s="151">
        <v>117.76</v>
      </c>
      <c r="H135" s="148">
        <f t="shared" si="14"/>
        <v>235.52</v>
      </c>
      <c r="I135" s="151">
        <v>117.76</v>
      </c>
      <c r="J135" s="523">
        <f t="shared" si="15"/>
        <v>235.52</v>
      </c>
    </row>
    <row r="136" spans="1:10" s="299" customFormat="1" ht="22.5">
      <c r="A136" s="529"/>
      <c r="B136" s="146" t="s">
        <v>25758</v>
      </c>
      <c r="C136" s="147">
        <v>44945</v>
      </c>
      <c r="D136" s="149" t="s">
        <v>26076</v>
      </c>
      <c r="E136" s="150" t="s">
        <v>381</v>
      </c>
      <c r="F136" s="158">
        <v>2</v>
      </c>
      <c r="G136" s="151">
        <v>9.9</v>
      </c>
      <c r="H136" s="148">
        <f t="shared" si="14"/>
        <v>19.8</v>
      </c>
      <c r="I136" s="151">
        <v>9.9</v>
      </c>
      <c r="J136" s="523">
        <f t="shared" si="15"/>
        <v>19.8</v>
      </c>
    </row>
    <row r="137" spans="1:10" s="299" customFormat="1">
      <c r="A137" s="522"/>
      <c r="B137" s="146" t="s">
        <v>25758</v>
      </c>
      <c r="C137" s="147">
        <v>3146</v>
      </c>
      <c r="D137" s="149" t="s">
        <v>26071</v>
      </c>
      <c r="E137" s="150" t="s">
        <v>381</v>
      </c>
      <c r="F137" s="158">
        <v>0.22600000000000001</v>
      </c>
      <c r="G137" s="151">
        <v>3</v>
      </c>
      <c r="H137" s="148">
        <f t="shared" si="14"/>
        <v>0.67</v>
      </c>
      <c r="I137" s="151">
        <v>3</v>
      </c>
      <c r="J137" s="523">
        <f t="shared" si="15"/>
        <v>0.67</v>
      </c>
    </row>
    <row r="138" spans="1:10" s="299" customFormat="1">
      <c r="A138" s="522"/>
      <c r="B138" s="146" t="s">
        <v>25758</v>
      </c>
      <c r="C138" s="147">
        <v>43059</v>
      </c>
      <c r="D138" s="149" t="s">
        <v>26072</v>
      </c>
      <c r="E138" s="150" t="s">
        <v>3498</v>
      </c>
      <c r="F138" s="158">
        <v>1.1399999999999999</v>
      </c>
      <c r="G138" s="172">
        <v>9.65</v>
      </c>
      <c r="H138" s="148">
        <f t="shared" si="14"/>
        <v>11</v>
      </c>
      <c r="I138" s="151">
        <v>9.65</v>
      </c>
      <c r="J138" s="523">
        <f t="shared" si="15"/>
        <v>11</v>
      </c>
    </row>
    <row r="139" spans="1:10" s="299" customFormat="1" ht="22.5">
      <c r="A139" s="522"/>
      <c r="B139" s="146" t="s">
        <v>25758</v>
      </c>
      <c r="C139" s="147">
        <v>4720</v>
      </c>
      <c r="D139" s="149" t="s">
        <v>26073</v>
      </c>
      <c r="E139" s="150" t="s">
        <v>26</v>
      </c>
      <c r="F139" s="158">
        <v>0.04</v>
      </c>
      <c r="G139" s="172">
        <v>114.37</v>
      </c>
      <c r="H139" s="148">
        <f t="shared" si="14"/>
        <v>4.57</v>
      </c>
      <c r="I139" s="151">
        <v>114.37</v>
      </c>
      <c r="J139" s="523">
        <f t="shared" si="15"/>
        <v>4.57</v>
      </c>
    </row>
    <row r="140" spans="1:10" s="299" customFormat="1">
      <c r="A140" s="522"/>
      <c r="B140" s="146" t="s">
        <v>25758</v>
      </c>
      <c r="C140" s="147">
        <v>1379</v>
      </c>
      <c r="D140" s="149" t="s">
        <v>25932</v>
      </c>
      <c r="E140" s="150" t="s">
        <v>3498</v>
      </c>
      <c r="F140" s="158">
        <v>16.38</v>
      </c>
      <c r="G140" s="172">
        <v>0.7</v>
      </c>
      <c r="H140" s="148">
        <f t="shared" ref="H140:H142" si="16">TRUNC(F140*G140,2)</f>
        <v>11.46</v>
      </c>
      <c r="I140" s="151">
        <v>0.7</v>
      </c>
      <c r="J140" s="523">
        <f t="shared" ref="J140:J142" si="17">TRUNC(I140*F140,2)</f>
        <v>11.46</v>
      </c>
    </row>
    <row r="141" spans="1:10" s="299" customFormat="1" ht="22.5">
      <c r="A141" s="522"/>
      <c r="B141" s="146" t="s">
        <v>25758</v>
      </c>
      <c r="C141" s="147">
        <v>367</v>
      </c>
      <c r="D141" s="149" t="s">
        <v>18239</v>
      </c>
      <c r="E141" s="150" t="s">
        <v>26</v>
      </c>
      <c r="F141" s="158">
        <v>0.03</v>
      </c>
      <c r="G141" s="172">
        <v>131.69</v>
      </c>
      <c r="H141" s="148">
        <f t="shared" si="16"/>
        <v>3.95</v>
      </c>
      <c r="I141" s="151">
        <v>131.69</v>
      </c>
      <c r="J141" s="523">
        <f t="shared" si="17"/>
        <v>3.95</v>
      </c>
    </row>
    <row r="142" spans="1:10" s="299" customFormat="1">
      <c r="A142" s="522"/>
      <c r="B142" s="146" t="s">
        <v>18406</v>
      </c>
      <c r="C142" s="147">
        <v>88267</v>
      </c>
      <c r="D142" s="149" t="s">
        <v>16164</v>
      </c>
      <c r="E142" s="150" t="s">
        <v>199</v>
      </c>
      <c r="F142" s="158">
        <v>4</v>
      </c>
      <c r="G142" s="151">
        <v>22.95</v>
      </c>
      <c r="H142" s="148">
        <f t="shared" si="16"/>
        <v>91.8</v>
      </c>
      <c r="I142" s="151">
        <v>25.76</v>
      </c>
      <c r="J142" s="523">
        <f t="shared" si="17"/>
        <v>103.04</v>
      </c>
    </row>
    <row r="143" spans="1:10" s="299" customFormat="1" ht="22.5">
      <c r="A143" s="522"/>
      <c r="B143" s="146" t="s">
        <v>18406</v>
      </c>
      <c r="C143" s="147">
        <v>88248</v>
      </c>
      <c r="D143" s="149" t="s">
        <v>16125</v>
      </c>
      <c r="E143" s="150" t="s">
        <v>199</v>
      </c>
      <c r="F143" s="158">
        <v>4</v>
      </c>
      <c r="G143" s="151">
        <v>18.559999999999999</v>
      </c>
      <c r="H143" s="148">
        <f t="shared" ref="H143:H145" si="18">TRUNC(F143*G143,2)</f>
        <v>74.239999999999995</v>
      </c>
      <c r="I143" s="151">
        <v>20.67</v>
      </c>
      <c r="J143" s="523">
        <f t="shared" ref="J143:J145" si="19">TRUNC(I143*F143,2)</f>
        <v>82.68</v>
      </c>
    </row>
    <row r="144" spans="1:10" s="299" customFormat="1">
      <c r="A144" s="522"/>
      <c r="B144" s="146" t="s">
        <v>18406</v>
      </c>
      <c r="C144" s="147">
        <v>88309</v>
      </c>
      <c r="D144" s="149" t="s">
        <v>18371</v>
      </c>
      <c r="E144" s="150" t="s">
        <v>199</v>
      </c>
      <c r="F144" s="158">
        <v>2.5</v>
      </c>
      <c r="G144" s="151">
        <v>23.69</v>
      </c>
      <c r="H144" s="148">
        <f t="shared" si="18"/>
        <v>59.22</v>
      </c>
      <c r="I144" s="151">
        <v>26.51</v>
      </c>
      <c r="J144" s="523">
        <f t="shared" si="19"/>
        <v>66.27</v>
      </c>
    </row>
    <row r="145" spans="1:10" s="299" customFormat="1">
      <c r="A145" s="522"/>
      <c r="B145" s="146" t="s">
        <v>18406</v>
      </c>
      <c r="C145" s="147">
        <v>88316</v>
      </c>
      <c r="D145" s="149" t="s">
        <v>16267</v>
      </c>
      <c r="E145" s="150" t="s">
        <v>199</v>
      </c>
      <c r="F145" s="158">
        <v>2.5</v>
      </c>
      <c r="G145" s="151">
        <v>19.149999999999999</v>
      </c>
      <c r="H145" s="148">
        <f t="shared" si="18"/>
        <v>47.87</v>
      </c>
      <c r="I145" s="151">
        <v>21.28</v>
      </c>
      <c r="J145" s="523">
        <f t="shared" si="19"/>
        <v>53.2</v>
      </c>
    </row>
    <row r="146" spans="1:10" s="299" customFormat="1">
      <c r="A146" s="691" t="s">
        <v>18163</v>
      </c>
      <c r="B146" s="692"/>
      <c r="C146" s="692"/>
      <c r="D146" s="693" t="s">
        <v>26070</v>
      </c>
      <c r="E146" s="694"/>
      <c r="F146" s="694"/>
      <c r="G146" s="694"/>
      <c r="H146" s="694"/>
      <c r="I146" s="694"/>
      <c r="J146" s="695"/>
    </row>
    <row r="147" spans="1:10" s="299" customFormat="1">
      <c r="A147" s="708"/>
      <c r="B147" s="709"/>
      <c r="C147" s="709"/>
      <c r="D147" s="709"/>
      <c r="E147" s="709"/>
      <c r="F147" s="709"/>
      <c r="G147" s="709"/>
      <c r="H147" s="709"/>
      <c r="I147" s="709"/>
      <c r="J147" s="710"/>
    </row>
    <row r="148" spans="1:10" s="345" customFormat="1" ht="24">
      <c r="A148" s="518"/>
      <c r="B148" s="152" t="s">
        <v>18156</v>
      </c>
      <c r="C148" s="152" t="s">
        <v>26169</v>
      </c>
      <c r="D148" s="153" t="s">
        <v>26172</v>
      </c>
      <c r="E148" s="154" t="s">
        <v>381</v>
      </c>
      <c r="F148" s="155">
        <v>45108</v>
      </c>
      <c r="G148" s="156" t="s">
        <v>18157</v>
      </c>
      <c r="H148" s="157">
        <f>SUM(H150:H152)</f>
        <v>137.52000000000001</v>
      </c>
      <c r="I148" s="156" t="s">
        <v>18157</v>
      </c>
      <c r="J148" s="519">
        <f>SUM(J150:J152)</f>
        <v>139.19999999999999</v>
      </c>
    </row>
    <row r="149" spans="1:10" s="345" customFormat="1" ht="22.5">
      <c r="A149" s="520"/>
      <c r="B149" s="342" t="s">
        <v>11</v>
      </c>
      <c r="C149" s="342" t="s">
        <v>12</v>
      </c>
      <c r="D149" s="143" t="s">
        <v>18158</v>
      </c>
      <c r="E149" s="342" t="s">
        <v>213</v>
      </c>
      <c r="F149" s="144" t="s">
        <v>18159</v>
      </c>
      <c r="G149" s="144" t="s">
        <v>16</v>
      </c>
      <c r="H149" s="145" t="s">
        <v>18160</v>
      </c>
      <c r="I149" s="144" t="s">
        <v>18161</v>
      </c>
      <c r="J149" s="521" t="s">
        <v>18162</v>
      </c>
    </row>
    <row r="150" spans="1:10" s="345" customFormat="1">
      <c r="A150" s="522"/>
      <c r="B150" s="146" t="s">
        <v>25758</v>
      </c>
      <c r="C150" s="147">
        <v>1370</v>
      </c>
      <c r="D150" s="149" t="s">
        <v>26171</v>
      </c>
      <c r="E150" s="150" t="s">
        <v>381</v>
      </c>
      <c r="F150" s="158">
        <v>1</v>
      </c>
      <c r="G150" s="151">
        <v>123.63</v>
      </c>
      <c r="H150" s="148">
        <f t="shared" ref="H150:H152" si="20">TRUNC(F150*G150,2)</f>
        <v>123.63</v>
      </c>
      <c r="I150" s="151">
        <v>123.63</v>
      </c>
      <c r="J150" s="523">
        <f>TRUNC(I150*F150,2)</f>
        <v>123.63</v>
      </c>
    </row>
    <row r="151" spans="1:10" s="345" customFormat="1">
      <c r="A151" s="522"/>
      <c r="B151" s="146" t="s">
        <v>25758</v>
      </c>
      <c r="C151" s="147">
        <v>3146</v>
      </c>
      <c r="D151" s="149" t="s">
        <v>26071</v>
      </c>
      <c r="E151" s="150" t="s">
        <v>381</v>
      </c>
      <c r="F151" s="158">
        <v>4.2000000000000003E-2</v>
      </c>
      <c r="G151" s="151">
        <v>3</v>
      </c>
      <c r="H151" s="148">
        <f t="shared" si="20"/>
        <v>0.12</v>
      </c>
      <c r="I151" s="151">
        <v>3</v>
      </c>
      <c r="J151" s="523">
        <f>TRUNC(I151*F151,2)</f>
        <v>0.12</v>
      </c>
    </row>
    <row r="152" spans="1:10" s="345" customFormat="1">
      <c r="A152" s="522"/>
      <c r="B152" s="146" t="s">
        <v>18406</v>
      </c>
      <c r="C152" s="147">
        <v>88267</v>
      </c>
      <c r="D152" s="149" t="s">
        <v>16164</v>
      </c>
      <c r="E152" s="150" t="s">
        <v>199</v>
      </c>
      <c r="F152" s="158">
        <v>0.6</v>
      </c>
      <c r="G152" s="151">
        <v>22.95</v>
      </c>
      <c r="H152" s="148">
        <f t="shared" si="20"/>
        <v>13.77</v>
      </c>
      <c r="I152" s="151">
        <v>25.76</v>
      </c>
      <c r="J152" s="523">
        <f t="shared" ref="J152" si="21">TRUNC(I152*F152,2)</f>
        <v>15.45</v>
      </c>
    </row>
    <row r="153" spans="1:10" s="345" customFormat="1">
      <c r="A153" s="691" t="s">
        <v>18163</v>
      </c>
      <c r="B153" s="692"/>
      <c r="C153" s="692"/>
      <c r="D153" s="693" t="s">
        <v>26170</v>
      </c>
      <c r="E153" s="694"/>
      <c r="F153" s="694"/>
      <c r="G153" s="694"/>
      <c r="H153" s="694"/>
      <c r="I153" s="694"/>
      <c r="J153" s="695"/>
    </row>
    <row r="154" spans="1:10" s="345" customFormat="1" ht="15.75" thickBot="1">
      <c r="A154" s="696"/>
      <c r="B154" s="697"/>
      <c r="C154" s="697"/>
      <c r="D154" s="697"/>
      <c r="E154" s="697"/>
      <c r="F154" s="697"/>
      <c r="G154" s="697"/>
      <c r="H154" s="697"/>
      <c r="I154" s="697"/>
      <c r="J154" s="698"/>
    </row>
  </sheetData>
  <mergeCells count="58">
    <mergeCell ref="A131:J131"/>
    <mergeCell ref="A61:C61"/>
    <mergeCell ref="D61:J61"/>
    <mergeCell ref="A62:J62"/>
    <mergeCell ref="A68:C68"/>
    <mergeCell ref="D68:J68"/>
    <mergeCell ref="D108:J108"/>
    <mergeCell ref="A123:C123"/>
    <mergeCell ref="D123:J123"/>
    <mergeCell ref="A130:C130"/>
    <mergeCell ref="D130:J130"/>
    <mergeCell ref="A116:C116"/>
    <mergeCell ref="D116:J116"/>
    <mergeCell ref="A117:J117"/>
    <mergeCell ref="A124:J124"/>
    <mergeCell ref="A8:C8"/>
    <mergeCell ref="E8:F8"/>
    <mergeCell ref="A5:C5"/>
    <mergeCell ref="E5:G5"/>
    <mergeCell ref="A6:C6"/>
    <mergeCell ref="A14:C14"/>
    <mergeCell ref="D14:J14"/>
    <mergeCell ref="A9:C9"/>
    <mergeCell ref="E9:J9"/>
    <mergeCell ref="A10:C10"/>
    <mergeCell ref="D10:J10"/>
    <mergeCell ref="A15:J15"/>
    <mergeCell ref="A32:J32"/>
    <mergeCell ref="A38:J38"/>
    <mergeCell ref="A45:J45"/>
    <mergeCell ref="A53:J53"/>
    <mergeCell ref="A44:C44"/>
    <mergeCell ref="D44:J44"/>
    <mergeCell ref="A22:C22"/>
    <mergeCell ref="D22:J22"/>
    <mergeCell ref="A52:C52"/>
    <mergeCell ref="D52:J52"/>
    <mergeCell ref="D31:J31"/>
    <mergeCell ref="A23:J23"/>
    <mergeCell ref="A37:C37"/>
    <mergeCell ref="D37:J37"/>
    <mergeCell ref="A31:C31"/>
    <mergeCell ref="A153:C153"/>
    <mergeCell ref="D153:J153"/>
    <mergeCell ref="A154:J154"/>
    <mergeCell ref="A1:J4"/>
    <mergeCell ref="A94:C94"/>
    <mergeCell ref="D94:J94"/>
    <mergeCell ref="A95:J95"/>
    <mergeCell ref="A146:C146"/>
    <mergeCell ref="D146:J146"/>
    <mergeCell ref="A147:J147"/>
    <mergeCell ref="A69:J69"/>
    <mergeCell ref="A76:J76"/>
    <mergeCell ref="A109:J109"/>
    <mergeCell ref="A75:C75"/>
    <mergeCell ref="D75:J75"/>
    <mergeCell ref="A108:C108"/>
  </mergeCells>
  <conditionalFormatting sqref="C13">
    <cfRule type="expression" dxfId="136" priority="357" stopIfTrue="1">
      <formula>AND(#REF!&lt;&gt;"COMPOSICAO",#REF!&lt;&gt;"INSUMO",#REF!&lt;&gt;"")</formula>
    </cfRule>
    <cfRule type="expression" dxfId="135" priority="358" stopIfTrue="1">
      <formula>AND(OR(#REF!="COMPOSICAO",#REF!="INSUMO",#REF!&lt;&gt;""),#REF!&lt;&gt;"")</formula>
    </cfRule>
  </conditionalFormatting>
  <conditionalFormatting sqref="C35 C65:C66 C120:C121">
    <cfRule type="expression" dxfId="134" priority="341" stopIfTrue="1">
      <formula>AND(#REF!&lt;&gt;"COMPOSICAO",#REF!&lt;&gt;"INSUMO",#REF!&lt;&gt;"")</formula>
    </cfRule>
    <cfRule type="expression" dxfId="133" priority="342" stopIfTrue="1">
      <formula>AND(OR(#REF!="COMPOSICAO",#REF!="INSUMO",#REF!&lt;&gt;""),#REF!&lt;&gt;"")</formula>
    </cfRule>
  </conditionalFormatting>
  <conditionalFormatting sqref="C36">
    <cfRule type="expression" dxfId="132" priority="345" stopIfTrue="1">
      <formula>AND(#REF!&lt;&gt;"COMPOSICAO",#REF!&lt;&gt;"INSUMO",#REF!&lt;&gt;"")</formula>
    </cfRule>
    <cfRule type="expression" dxfId="131" priority="346" stopIfTrue="1">
      <formula>AND(OR(#REF!="COMPOSICAO",#REF!="INSUMO",#REF!&lt;&gt;""),#REF!&lt;&gt;"")</formula>
    </cfRule>
  </conditionalFormatting>
  <conditionalFormatting sqref="C18:C20">
    <cfRule type="expression" dxfId="130" priority="317" stopIfTrue="1">
      <formula>AND(#REF!&lt;&gt;"COMPOSICAO",#REF!&lt;&gt;"INSUMO",#REF!&lt;&gt;"")</formula>
    </cfRule>
    <cfRule type="expression" dxfId="129" priority="318" stopIfTrue="1">
      <formula>AND(OR(#REF!="COMPOSICAO",#REF!="INSUMO",#REF!&lt;&gt;""),#REF!&lt;&gt;"")</formula>
    </cfRule>
  </conditionalFormatting>
  <conditionalFormatting sqref="C21 C134:C135 C137:C145">
    <cfRule type="expression" dxfId="128" priority="327" stopIfTrue="1">
      <formula>AND(#REF!&lt;&gt;"COMPOSICAO",#REF!&lt;&gt;"INSUMO",#REF!&lt;&gt;"")</formula>
    </cfRule>
    <cfRule type="expression" dxfId="127" priority="328" stopIfTrue="1">
      <formula>AND(OR(#REF!="COMPOSICAO",#REF!="INSUMO",#REF!&lt;&gt;""),#REF!&lt;&gt;"")</formula>
    </cfRule>
  </conditionalFormatting>
  <conditionalFormatting sqref="C41:C42">
    <cfRule type="expression" dxfId="126" priority="333" stopIfTrue="1">
      <formula>AND(#REF!&lt;&gt;"COMPOSICAO",#REF!&lt;&gt;"INSUMO",#REF!&lt;&gt;"")</formula>
    </cfRule>
    <cfRule type="expression" dxfId="125" priority="334" stopIfTrue="1">
      <formula>AND(OR(#REF!="COMPOSICAO",#REF!="INSUMO",#REF!&lt;&gt;""),#REF!&lt;&gt;"")</formula>
    </cfRule>
  </conditionalFormatting>
  <conditionalFormatting sqref="C43">
    <cfRule type="expression" dxfId="124" priority="337" stopIfTrue="1">
      <formula>AND(#REF!&lt;&gt;"COMPOSICAO",#REF!&lt;&gt;"INSUMO",#REF!&lt;&gt;"")</formula>
    </cfRule>
    <cfRule type="expression" dxfId="123" priority="338" stopIfTrue="1">
      <formula>AND(OR(#REF!="COMPOSICAO",#REF!="INSUMO",#REF!&lt;&gt;""),#REF!&lt;&gt;"")</formula>
    </cfRule>
  </conditionalFormatting>
  <conditionalFormatting sqref="C48:C51">
    <cfRule type="expression" dxfId="122" priority="309" stopIfTrue="1">
      <formula>AND(#REF!&lt;&gt;"COMPOSICAO",#REF!&lt;&gt;"INSUMO",#REF!&lt;&gt;"")</formula>
    </cfRule>
    <cfRule type="expression" dxfId="121" priority="310" stopIfTrue="1">
      <formula>AND(OR(#REF!="COMPOSICAO",#REF!="INSUMO",#REF!&lt;&gt;""),#REF!&lt;&gt;"")</formula>
    </cfRule>
  </conditionalFormatting>
  <conditionalFormatting sqref="C56:C60">
    <cfRule type="expression" dxfId="120" priority="299" stopIfTrue="1">
      <formula>AND(#REF!&lt;&gt;"COMPOSICAO",#REF!&lt;&gt;"INSUMO",#REF!&lt;&gt;"")</formula>
    </cfRule>
    <cfRule type="expression" dxfId="119" priority="300" stopIfTrue="1">
      <formula>AND(OR(#REF!="COMPOSICAO",#REF!="INSUMO",#REF!&lt;&gt;""),#REF!&lt;&gt;"")</formula>
    </cfRule>
  </conditionalFormatting>
  <conditionalFormatting sqref="C67">
    <cfRule type="expression" dxfId="118" priority="131" stopIfTrue="1">
      <formula>AND(#REF!&lt;&gt;"COMPOSICAO",#REF!&lt;&gt;"INSUMO",#REF!&lt;&gt;"")</formula>
    </cfRule>
    <cfRule type="expression" dxfId="117" priority="132" stopIfTrue="1">
      <formula>AND(OR(#REF!="COMPOSICAO",#REF!="INSUMO",#REF!&lt;&gt;""),#REF!&lt;&gt;"")</formula>
    </cfRule>
  </conditionalFormatting>
  <conditionalFormatting sqref="C72:C74 C79:C93">
    <cfRule type="expression" dxfId="116" priority="119" stopIfTrue="1">
      <formula>AND(#REF!&lt;&gt;"COMPOSICAO",#REF!&lt;&gt;"INSUMO",#REF!&lt;&gt;"")</formula>
    </cfRule>
    <cfRule type="expression" dxfId="115" priority="120" stopIfTrue="1">
      <formula>AND(OR(#REF!="COMPOSICAO",#REF!="INSUMO",#REF!&lt;&gt;""),#REF!&lt;&gt;"")</formula>
    </cfRule>
  </conditionalFormatting>
  <conditionalFormatting sqref="C98:C107">
    <cfRule type="expression" dxfId="114" priority="109" stopIfTrue="1">
      <formula>AND(#REF!&lt;&gt;"COMPOSICAO",#REF!&lt;&gt;"INSUMO",#REF!&lt;&gt;"")</formula>
    </cfRule>
    <cfRule type="expression" dxfId="113" priority="110" stopIfTrue="1">
      <formula>AND(OR(#REF!="COMPOSICAO",#REF!="INSUMO",#REF!&lt;&gt;""),#REF!&lt;&gt;"")</formula>
    </cfRule>
  </conditionalFormatting>
  <conditionalFormatting sqref="C112:C115">
    <cfRule type="expression" dxfId="112" priority="61" stopIfTrue="1">
      <formula>AND(#REF!&lt;&gt;"COMPOSICAO",#REF!&lt;&gt;"INSUMO",#REF!&lt;&gt;"")</formula>
    </cfRule>
    <cfRule type="expression" dxfId="111" priority="62" stopIfTrue="1">
      <formula>AND(OR(#REF!="COMPOSICAO",#REF!="INSUMO",#REF!&lt;&gt;""),#REF!&lt;&gt;"")</formula>
    </cfRule>
  </conditionalFormatting>
  <conditionalFormatting sqref="C122">
    <cfRule type="expression" dxfId="110" priority="85" stopIfTrue="1">
      <formula>AND(#REF!&lt;&gt;"COMPOSICAO",#REF!&lt;&gt;"INSUMO",#REF!&lt;&gt;"")</formula>
    </cfRule>
    <cfRule type="expression" dxfId="109" priority="86" stopIfTrue="1">
      <formula>AND(OR(#REF!="COMPOSICAO",#REF!="INSUMO",#REF!&lt;&gt;""),#REF!&lt;&gt;"")</formula>
    </cfRule>
  </conditionalFormatting>
  <conditionalFormatting sqref="C127:C129">
    <cfRule type="expression" dxfId="108" priority="71" stopIfTrue="1">
      <formula>AND(#REF!&lt;&gt;"COMPOSICAO",#REF!&lt;&gt;"INSUMO",#REF!&lt;&gt;"")</formula>
    </cfRule>
    <cfRule type="expression" dxfId="107" priority="72" stopIfTrue="1">
      <formula>AND(OR(#REF!="COMPOSICAO",#REF!="INSUMO",#REF!&lt;&gt;""),#REF!&lt;&gt;"")</formula>
    </cfRule>
  </conditionalFormatting>
  <conditionalFormatting sqref="E13">
    <cfRule type="expression" dxfId="106" priority="362" stopIfTrue="1">
      <formula>AND($A12&lt;&gt;"COMPOSICAO",$A12&lt;&gt;"INSUMO",$A12&lt;&gt;"")</formula>
    </cfRule>
    <cfRule type="expression" dxfId="105" priority="363" stopIfTrue="1">
      <formula>AND(OR($A12="COMPOSICAO",$A12="INSUMO",$A12&lt;&gt;""),$A12&lt;&gt;"")</formula>
    </cfRule>
  </conditionalFormatting>
  <conditionalFormatting sqref="E35:E36 E18:E19 E139:E140 E79:E80">
    <cfRule type="expression" dxfId="104" priority="343" stopIfTrue="1">
      <formula>AND($A16&lt;&gt;"COMPOSICAO",$A16&lt;&gt;"INSUMO",$A16&lt;&gt;"")</formula>
    </cfRule>
    <cfRule type="expression" dxfId="103" priority="344" stopIfTrue="1">
      <formula>AND(OR($A16="COMPOSICAO",$A16="INSUMO",$A16&lt;&gt;""),$A16&lt;&gt;"")</formula>
    </cfRule>
  </conditionalFormatting>
  <conditionalFormatting sqref="E20:E21 E82">
    <cfRule type="expression" dxfId="102" priority="321" stopIfTrue="1">
      <formula>AND($A16&lt;&gt;"COMPOSICAO",$A16&lt;&gt;"INSUMO",$A16&lt;&gt;"")</formula>
    </cfRule>
    <cfRule type="expression" dxfId="101" priority="322" stopIfTrue="1">
      <formula>AND(OR($A16="COMPOSICAO",$A16="INSUMO",$A16&lt;&gt;""),$A16&lt;&gt;"")</formula>
    </cfRule>
  </conditionalFormatting>
  <conditionalFormatting sqref="E41 E103">
    <cfRule type="expression" dxfId="100" priority="347" stopIfTrue="1">
      <formula>AND($A39&lt;&gt;"COMPOSICAO",$A39&lt;&gt;"INSUMO",$A39&lt;&gt;"")</formula>
    </cfRule>
    <cfRule type="expression" dxfId="99" priority="348" stopIfTrue="1">
      <formula>AND(OR($A39="COMPOSICAO",$A39="INSUMO",$A39&lt;&gt;""),$A39&lt;&gt;"")</formula>
    </cfRule>
  </conditionalFormatting>
  <conditionalFormatting sqref="E42:E43 E141 E81">
    <cfRule type="expression" dxfId="98" priority="339" stopIfTrue="1">
      <formula>AND($A39&lt;&gt;"COMPOSICAO",$A39&lt;&gt;"INSUMO",$A39&lt;&gt;"")</formula>
    </cfRule>
    <cfRule type="expression" dxfId="97" priority="340" stopIfTrue="1">
      <formula>AND(OR($A39="COMPOSICAO",$A39="INSUMO",$A39&lt;&gt;""),$A39&lt;&gt;"")</formula>
    </cfRule>
  </conditionalFormatting>
  <conditionalFormatting sqref="E48:E49">
    <cfRule type="expression" dxfId="96" priority="307" stopIfTrue="1">
      <formula>AND($A46&lt;&gt;"COMPOSICAO",$A46&lt;&gt;"INSUMO",$A46&lt;&gt;"")</formula>
    </cfRule>
    <cfRule type="expression" dxfId="95" priority="308" stopIfTrue="1">
      <formula>AND(OR($A46="COMPOSICAO",$A46="INSUMO",$A46&lt;&gt;""),$A46&lt;&gt;"")</formula>
    </cfRule>
  </conditionalFormatting>
  <conditionalFormatting sqref="E50:E51">
    <cfRule type="expression" dxfId="94" priority="313" stopIfTrue="1">
      <formula>AND($A46&lt;&gt;"COMPOSICAO",$A46&lt;&gt;"INSUMO",$A46&lt;&gt;"")</formula>
    </cfRule>
    <cfRule type="expression" dxfId="93" priority="314" stopIfTrue="1">
      <formula>AND(OR($A46="COMPOSICAO",$A46="INSUMO",$A46&lt;&gt;""),$A46&lt;&gt;"")</formula>
    </cfRule>
  </conditionalFormatting>
  <conditionalFormatting sqref="E56:E58">
    <cfRule type="expression" dxfId="92" priority="295" stopIfTrue="1">
      <formula>AND($A54&lt;&gt;"COMPOSICAO",$A54&lt;&gt;"INSUMO",$A54&lt;&gt;"")</formula>
    </cfRule>
    <cfRule type="expression" dxfId="91" priority="296" stopIfTrue="1">
      <formula>AND(OR($A54="COMPOSICAO",$A54="INSUMO",$A54&lt;&gt;""),$A54&lt;&gt;"")</formula>
    </cfRule>
  </conditionalFormatting>
  <conditionalFormatting sqref="E59:E60 E137:E138 E83">
    <cfRule type="expression" dxfId="90" priority="303" stopIfTrue="1">
      <formula>AND($A54&lt;&gt;"COMPOSICAO",$A54&lt;&gt;"INSUMO",$A54&lt;&gt;"")</formula>
    </cfRule>
    <cfRule type="expression" dxfId="89" priority="304" stopIfTrue="1">
      <formula>AND(OR($A54="COMPOSICAO",$A54="INSUMO",$A54&lt;&gt;""),$A54&lt;&gt;"")</formula>
    </cfRule>
  </conditionalFormatting>
  <conditionalFormatting sqref="E142:E143">
    <cfRule type="expression" dxfId="88" priority="293" stopIfTrue="1">
      <formula>AND($A132&lt;&gt;"COMPOSICAO",$A132&lt;&gt;"INSUMO",$A132&lt;&gt;"")</formula>
    </cfRule>
    <cfRule type="expression" dxfId="87" priority="294" stopIfTrue="1">
      <formula>AND(OR($A132="COMPOSICAO",$A132="INSUMO",$A132&lt;&gt;""),$A132&lt;&gt;"")</formula>
    </cfRule>
  </conditionalFormatting>
  <conditionalFormatting sqref="E65">
    <cfRule type="expression" dxfId="86" priority="125" stopIfTrue="1">
      <formula>AND($A63&lt;&gt;"COMPOSICAO",$A63&lt;&gt;"INSUMO",$A63&lt;&gt;"")</formula>
    </cfRule>
    <cfRule type="expression" dxfId="85" priority="126" stopIfTrue="1">
      <formula>AND(OR($A63="COMPOSICAO",$A63="INSUMO",$A63&lt;&gt;""),$A63&lt;&gt;"")</formula>
    </cfRule>
  </conditionalFormatting>
  <conditionalFormatting sqref="E66:E67">
    <cfRule type="expression" dxfId="84" priority="133" stopIfTrue="1">
      <formula>AND($A63&lt;&gt;"COMPOSICAO",$A63&lt;&gt;"INSUMO",$A63&lt;&gt;"")</formula>
    </cfRule>
    <cfRule type="expression" dxfId="83" priority="134" stopIfTrue="1">
      <formula>AND(OR($A63="COMPOSICAO",$A63="INSUMO",$A63&lt;&gt;""),$A63&lt;&gt;"")</formula>
    </cfRule>
  </conditionalFormatting>
  <conditionalFormatting sqref="E72">
    <cfRule type="expression" dxfId="82" priority="117" stopIfTrue="1">
      <formula>AND($A70&lt;&gt;"COMPOSICAO",$A70&lt;&gt;"INSUMO",$A70&lt;&gt;"")</formula>
    </cfRule>
    <cfRule type="expression" dxfId="81" priority="118" stopIfTrue="1">
      <formula>AND(OR($A70="COMPOSICAO",$A70="INSUMO",$A70&lt;&gt;""),$A70&lt;&gt;"")</formula>
    </cfRule>
  </conditionalFormatting>
  <conditionalFormatting sqref="E73:E74">
    <cfRule type="expression" dxfId="80" priority="121" stopIfTrue="1">
      <formula>AND($A70&lt;&gt;"COMPOSICAO",$A70&lt;&gt;"INSUMO",$A70&lt;&gt;"")</formula>
    </cfRule>
    <cfRule type="expression" dxfId="79" priority="122" stopIfTrue="1">
      <formula>AND(OR($A70="COMPOSICAO",$A70="INSUMO",$A70&lt;&gt;""),$A70&lt;&gt;"")</formula>
    </cfRule>
  </conditionalFormatting>
  <conditionalFormatting sqref="E98:E99">
    <cfRule type="expression" dxfId="78" priority="105" stopIfTrue="1">
      <formula>AND($A96&lt;&gt;"COMPOSICAO",$A96&lt;&gt;"INSUMO",$A96&lt;&gt;"")</formula>
    </cfRule>
    <cfRule type="expression" dxfId="77" priority="106" stopIfTrue="1">
      <formula>AND(OR($A96="COMPOSICAO",$A96="INSUMO",$A96&lt;&gt;""),$A96&lt;&gt;"")</formula>
    </cfRule>
  </conditionalFormatting>
  <conditionalFormatting sqref="E100:E102">
    <cfRule type="expression" dxfId="76" priority="103" stopIfTrue="1">
      <formula>AND($A99&lt;&gt;"COMPOSICAO",$A99&lt;&gt;"INSUMO",$A99&lt;&gt;"")</formula>
    </cfRule>
    <cfRule type="expression" dxfId="75" priority="104" stopIfTrue="1">
      <formula>AND(OR($A99="COMPOSICAO",$A99="INSUMO",$A99&lt;&gt;""),$A99&lt;&gt;"")</formula>
    </cfRule>
  </conditionalFormatting>
  <conditionalFormatting sqref="E104 E84">
    <cfRule type="expression" dxfId="74" priority="113" stopIfTrue="1">
      <formula>AND($A78&lt;&gt;"COMPOSICAO",$A78&lt;&gt;"INSUMO",$A78&lt;&gt;"")</formula>
    </cfRule>
    <cfRule type="expression" dxfId="73" priority="114" stopIfTrue="1">
      <formula>AND(OR($A78="COMPOSICAO",$A78="INSUMO",$A78&lt;&gt;""),$A78&lt;&gt;"")</formula>
    </cfRule>
  </conditionalFormatting>
  <conditionalFormatting sqref="E105:E106">
    <cfRule type="expression" dxfId="72" priority="378" stopIfTrue="1">
      <formula>AND($A96&lt;&gt;"COMPOSICAO",$A96&lt;&gt;"INSUMO",$A96&lt;&gt;"")</formula>
    </cfRule>
    <cfRule type="expression" dxfId="71" priority="379" stopIfTrue="1">
      <formula>AND(OR($A96="COMPOSICAO",$A96="INSUMO",$A96&lt;&gt;""),$A96&lt;&gt;"")</formula>
    </cfRule>
  </conditionalFormatting>
  <conditionalFormatting sqref="E107">
    <cfRule type="expression" dxfId="70" priority="376" stopIfTrue="1">
      <formula>AND($A97&lt;&gt;"COMPOSICAO",$A97&lt;&gt;"INSUMO",$A97&lt;&gt;"")</formula>
    </cfRule>
    <cfRule type="expression" dxfId="69" priority="377" stopIfTrue="1">
      <formula>AND(OR($A97="COMPOSICAO",$A97="INSUMO",$A97&lt;&gt;""),$A97&lt;&gt;"")</formula>
    </cfRule>
  </conditionalFormatting>
  <conditionalFormatting sqref="E112:E113">
    <cfRule type="expression" dxfId="68" priority="59" stopIfTrue="1">
      <formula>AND($A110&lt;&gt;"COMPOSICAO",$A110&lt;&gt;"INSUMO",$A110&lt;&gt;"")</formula>
    </cfRule>
    <cfRule type="expression" dxfId="67" priority="60" stopIfTrue="1">
      <formula>AND(OR($A110="COMPOSICAO",$A110="INSUMO",$A110&lt;&gt;""),$A110&lt;&gt;"")</formula>
    </cfRule>
  </conditionalFormatting>
  <conditionalFormatting sqref="E114:E115">
    <cfRule type="expression" dxfId="66" priority="63" stopIfTrue="1">
      <formula>AND($A110&lt;&gt;"COMPOSICAO",$A110&lt;&gt;"INSUMO",$A110&lt;&gt;"")</formula>
    </cfRule>
    <cfRule type="expression" dxfId="65" priority="64" stopIfTrue="1">
      <formula>AND(OR($A110="COMPOSICAO",$A110="INSUMO",$A110&lt;&gt;""),$A110&lt;&gt;"")</formula>
    </cfRule>
  </conditionalFormatting>
  <conditionalFormatting sqref="E120">
    <cfRule type="expression" dxfId="64" priority="83" stopIfTrue="1">
      <formula>AND($A118&lt;&gt;"COMPOSICAO",$A118&lt;&gt;"INSUMO",$A118&lt;&gt;"")</formula>
    </cfRule>
    <cfRule type="expression" dxfId="63" priority="84" stopIfTrue="1">
      <formula>AND(OR($A118="COMPOSICAO",$A118="INSUMO",$A118&lt;&gt;""),$A118&lt;&gt;"")</formula>
    </cfRule>
  </conditionalFormatting>
  <conditionalFormatting sqref="E121:E122">
    <cfRule type="expression" dxfId="62" priority="95" stopIfTrue="1">
      <formula>AND($A118&lt;&gt;"COMPOSICAO",$A118&lt;&gt;"INSUMO",$A118&lt;&gt;"")</formula>
    </cfRule>
    <cfRule type="expression" dxfId="61" priority="96" stopIfTrue="1">
      <formula>AND(OR($A118="COMPOSICAO",$A118="INSUMO",$A118&lt;&gt;""),$A118&lt;&gt;"")</formula>
    </cfRule>
  </conditionalFormatting>
  <conditionalFormatting sqref="E127">
    <cfRule type="expression" dxfId="60" priority="69" stopIfTrue="1">
      <formula>AND($A125&lt;&gt;"COMPOSICAO",$A125&lt;&gt;"INSUMO",$A125&lt;&gt;"")</formula>
    </cfRule>
    <cfRule type="expression" dxfId="59" priority="70" stopIfTrue="1">
      <formula>AND(OR($A125="COMPOSICAO",$A125="INSUMO",$A125&lt;&gt;""),$A125&lt;&gt;"")</formula>
    </cfRule>
  </conditionalFormatting>
  <conditionalFormatting sqref="E128:E129">
    <cfRule type="expression" dxfId="58" priority="73" stopIfTrue="1">
      <formula>AND($A125&lt;&gt;"COMPOSICAO",$A125&lt;&gt;"INSUMO",$A125&lt;&gt;"")</formula>
    </cfRule>
    <cfRule type="expression" dxfId="57" priority="74" stopIfTrue="1">
      <formula>AND(OR($A125="COMPOSICAO",$A125="INSUMO",$A125&lt;&gt;""),$A125&lt;&gt;"")</formula>
    </cfRule>
  </conditionalFormatting>
  <conditionalFormatting sqref="C30">
    <cfRule type="expression" dxfId="56" priority="57" stopIfTrue="1">
      <formula>AND(#REF!&lt;&gt;"COMPOSICAO",#REF!&lt;&gt;"INSUMO",#REF!&lt;&gt;"")</formula>
    </cfRule>
    <cfRule type="expression" dxfId="55" priority="58" stopIfTrue="1">
      <formula>AND(OR(#REF!="COMPOSICAO",#REF!="INSUMO",#REF!&lt;&gt;""),#REF!&lt;&gt;"")</formula>
    </cfRule>
  </conditionalFormatting>
  <conditionalFormatting sqref="E30">
    <cfRule type="expression" dxfId="54" priority="55" stopIfTrue="1">
      <formula>AND($A25&lt;&gt;"COMPOSICAO",$A25&lt;&gt;"INSUMO",$A25&lt;&gt;"")</formula>
    </cfRule>
    <cfRule type="expression" dxfId="53" priority="56" stopIfTrue="1">
      <formula>AND(OR($A25="COMPOSICAO",$A25="INSUMO",$A25&lt;&gt;""),$A25&lt;&gt;"")</formula>
    </cfRule>
  </conditionalFormatting>
  <conditionalFormatting sqref="E134">
    <cfRule type="expression" dxfId="52" priority="45" stopIfTrue="1">
      <formula>AND($A128&lt;&gt;"COMPOSICAO",$A128&lt;&gt;"INSUMO",$A128&lt;&gt;"")</formula>
    </cfRule>
    <cfRule type="expression" dxfId="51" priority="46" stopIfTrue="1">
      <formula>AND(OR($A128="COMPOSICAO",$A128="INSUMO",$A128&lt;&gt;""),$A128&lt;&gt;"")</formula>
    </cfRule>
  </conditionalFormatting>
  <conditionalFormatting sqref="E135">
    <cfRule type="expression" dxfId="50" priority="43" stopIfTrue="1">
      <formula>AND($A129&lt;&gt;"COMPOSICAO",$A129&lt;&gt;"INSUMO",$A129&lt;&gt;"")</formula>
    </cfRule>
    <cfRule type="expression" dxfId="49" priority="44" stopIfTrue="1">
      <formula>AND(OR($A129="COMPOSICAO",$A129="INSUMO",$A129&lt;&gt;""),$A129&lt;&gt;"")</formula>
    </cfRule>
  </conditionalFormatting>
  <conditionalFormatting sqref="C136">
    <cfRule type="expression" dxfId="48" priority="35" stopIfTrue="1">
      <formula>AND(#REF!&lt;&gt;"COMPOSICAO",#REF!&lt;&gt;"INSUMO",#REF!&lt;&gt;"")</formula>
    </cfRule>
    <cfRule type="expression" dxfId="47" priority="36" stopIfTrue="1">
      <formula>AND(OR(#REF!="COMPOSICAO",#REF!="INSUMO",#REF!&lt;&gt;""),#REF!&lt;&gt;"")</formula>
    </cfRule>
  </conditionalFormatting>
  <conditionalFormatting sqref="E145">
    <cfRule type="expression" dxfId="46" priority="382" stopIfTrue="1">
      <formula>AND($A133&lt;&gt;"COMPOSICAO",$A133&lt;&gt;"INSUMO",$A133&lt;&gt;"")</formula>
    </cfRule>
    <cfRule type="expression" dxfId="45" priority="383" stopIfTrue="1">
      <formula>AND(OR($A133="COMPOSICAO",$A133="INSUMO",$A133&lt;&gt;""),$A133&lt;&gt;"")</formula>
    </cfRule>
  </conditionalFormatting>
  <conditionalFormatting sqref="E144">
    <cfRule type="expression" dxfId="44" priority="33" stopIfTrue="1">
      <formula>AND($A134&lt;&gt;"COMPOSICAO",$A134&lt;&gt;"INSUMO",$A134&lt;&gt;"")</formula>
    </cfRule>
    <cfRule type="expression" dxfId="43" priority="34" stopIfTrue="1">
      <formula>AND(OR($A134="COMPOSICAO",$A134="INSUMO",$A134&lt;&gt;""),$A134&lt;&gt;"")</formula>
    </cfRule>
  </conditionalFormatting>
  <conditionalFormatting sqref="E136">
    <cfRule type="expression" dxfId="42" priority="384" stopIfTrue="1">
      <formula>AND($A131&lt;&gt;"COMPOSICAO",$A131&lt;&gt;"INSUMO",$A131&lt;&gt;"")</formula>
    </cfRule>
    <cfRule type="expression" dxfId="41" priority="385" stopIfTrue="1">
      <formula>AND(OR($A131="COMPOSICAO",$A131="INSUMO",$A131&lt;&gt;""),$A131&lt;&gt;"")</formula>
    </cfRule>
  </conditionalFormatting>
  <conditionalFormatting sqref="E92:E93">
    <cfRule type="expression" dxfId="40" priority="23" stopIfTrue="1">
      <formula>AND($A77&lt;&gt;"COMPOSICAO",$A77&lt;&gt;"INSUMO",$A77&lt;&gt;"")</formula>
    </cfRule>
    <cfRule type="expression" dxfId="39" priority="24" stopIfTrue="1">
      <formula>AND(OR($A77="COMPOSICAO",$A77="INSUMO",$A77&lt;&gt;""),$A77&lt;&gt;"")</formula>
    </cfRule>
  </conditionalFormatting>
  <conditionalFormatting sqref="E85">
    <cfRule type="expression" dxfId="38" priority="17" stopIfTrue="1">
      <formula>AND($A79&lt;&gt;"COMPOSICAO",$A79&lt;&gt;"INSUMO",$A79&lt;&gt;"")</formula>
    </cfRule>
    <cfRule type="expression" dxfId="37" priority="18" stopIfTrue="1">
      <formula>AND(OR($A79="COMPOSICAO",$A79="INSUMO",$A79&lt;&gt;""),$A79&lt;&gt;"")</formula>
    </cfRule>
  </conditionalFormatting>
  <conditionalFormatting sqref="E86">
    <cfRule type="expression" dxfId="36" priority="15" stopIfTrue="1">
      <formula>AND($A80&lt;&gt;"COMPOSICAO",$A80&lt;&gt;"INSUMO",$A80&lt;&gt;"")</formula>
    </cfRule>
    <cfRule type="expression" dxfId="35" priority="16" stopIfTrue="1">
      <formula>AND(OR($A80="COMPOSICAO",$A80="INSUMO",$A80&lt;&gt;""),$A80&lt;&gt;"")</formula>
    </cfRule>
  </conditionalFormatting>
  <conditionalFormatting sqref="E87">
    <cfRule type="expression" dxfId="34" priority="13" stopIfTrue="1">
      <formula>AND($A81&lt;&gt;"COMPOSICAO",$A81&lt;&gt;"INSUMO",$A81&lt;&gt;"")</formula>
    </cfRule>
    <cfRule type="expression" dxfId="33" priority="14" stopIfTrue="1">
      <formula>AND(OR($A81="COMPOSICAO",$A81="INSUMO",$A81&lt;&gt;""),$A81&lt;&gt;"")</formula>
    </cfRule>
  </conditionalFormatting>
  <conditionalFormatting sqref="E88">
    <cfRule type="expression" dxfId="32" priority="11" stopIfTrue="1">
      <formula>AND($A82&lt;&gt;"COMPOSICAO",$A82&lt;&gt;"INSUMO",$A82&lt;&gt;"")</formula>
    </cfRule>
    <cfRule type="expression" dxfId="31" priority="12" stopIfTrue="1">
      <formula>AND(OR($A82="COMPOSICAO",$A82="INSUMO",$A82&lt;&gt;""),$A82&lt;&gt;"")</formula>
    </cfRule>
  </conditionalFormatting>
  <conditionalFormatting sqref="E90">
    <cfRule type="expression" dxfId="30" priority="416" stopIfTrue="1">
      <formula>AND($A79&lt;&gt;"COMPOSICAO",$A79&lt;&gt;"INSUMO",$A79&lt;&gt;"")</formula>
    </cfRule>
    <cfRule type="expression" dxfId="29" priority="417" stopIfTrue="1">
      <formula>AND(OR($A79="COMPOSICAO",$A79="INSUMO",$A79&lt;&gt;""),$A79&lt;&gt;"")</formula>
    </cfRule>
  </conditionalFormatting>
  <conditionalFormatting sqref="E89">
    <cfRule type="expression" dxfId="28" priority="420" stopIfTrue="1">
      <formula>AND($A79&lt;&gt;"COMPOSICAO",$A79&lt;&gt;"INSUMO",$A79&lt;&gt;"")</formula>
    </cfRule>
    <cfRule type="expression" dxfId="27" priority="421" stopIfTrue="1">
      <formula>AND(OR($A79="COMPOSICAO",$A79="INSUMO",$A79&lt;&gt;""),$A79&lt;&gt;"")</formula>
    </cfRule>
  </conditionalFormatting>
  <conditionalFormatting sqref="E91">
    <cfRule type="expression" dxfId="26" priority="9" stopIfTrue="1">
      <formula>AND($A80&lt;&gt;"COMPOSICAO",$A80&lt;&gt;"INSUMO",$A80&lt;&gt;"")</formula>
    </cfRule>
    <cfRule type="expression" dxfId="25" priority="10" stopIfTrue="1">
      <formula>AND(OR($A80="COMPOSICAO",$A80="INSUMO",$A80&lt;&gt;""),$A80&lt;&gt;"")</formula>
    </cfRule>
  </conditionalFormatting>
  <conditionalFormatting sqref="C150:C151">
    <cfRule type="expression" dxfId="24" priority="5" stopIfTrue="1">
      <formula>AND(#REF!&lt;&gt;"COMPOSICAO",#REF!&lt;&gt;"INSUMO",#REF!&lt;&gt;"")</formula>
    </cfRule>
    <cfRule type="expression" dxfId="23" priority="6" stopIfTrue="1">
      <formula>AND(OR(#REF!="COMPOSICAO",#REF!="INSUMO",#REF!&lt;&gt;""),#REF!&lt;&gt;"")</formula>
    </cfRule>
  </conditionalFormatting>
  <conditionalFormatting sqref="E150:E151">
    <cfRule type="expression" dxfId="22" priority="3" stopIfTrue="1">
      <formula>AND($A148&lt;&gt;"COMPOSICAO",$A148&lt;&gt;"INSUMO",$A148&lt;&gt;"")</formula>
    </cfRule>
    <cfRule type="expression" dxfId="21" priority="4" stopIfTrue="1">
      <formula>AND(OR($A148="COMPOSICAO",$A148="INSUMO",$A148&lt;&gt;""),$A148&lt;&gt;"")</formula>
    </cfRule>
  </conditionalFormatting>
  <conditionalFormatting sqref="E152">
    <cfRule type="expression" dxfId="20" priority="7" stopIfTrue="1">
      <formula>AND($A148&lt;&gt;"COMPOSICAO",$A148&lt;&gt;"INSUMO",$A148&lt;&gt;"")</formula>
    </cfRule>
    <cfRule type="expression" dxfId="19" priority="8" stopIfTrue="1">
      <formula>AND(OR($A148="COMPOSICAO",$A148="INSUMO",$A148&lt;&gt;""),$A148&lt;&gt;"")</formula>
    </cfRule>
  </conditionalFormatting>
  <conditionalFormatting sqref="C152">
    <cfRule type="expression" dxfId="18" priority="1" stopIfTrue="1">
      <formula>AND(#REF!&lt;&gt;"COMPOSICAO",#REF!&lt;&gt;"INSUMO",#REF!&lt;&gt;"")</formula>
    </cfRule>
    <cfRule type="expression" dxfId="17" priority="2" stopIfTrue="1">
      <formula>AND(OR(#REF!="COMPOSICAO",#REF!="INSUMO",#REF!&lt;&gt;""),#REF!&lt;&gt;"")</formula>
    </cfRule>
  </conditionalFormatting>
  <pageMargins left="0.78740157480314965" right="0.59055118110236227" top="0.78740157480314965" bottom="0.78740157480314965" header="0.31496062992125984" footer="0.31496062992125984"/>
  <pageSetup paperSize="9" scale="50" orientation="portrait" horizontalDpi="360" verticalDpi="360" r:id="rId1"/>
  <headerFooter>
    <oddFooter>&amp;L&amp;12Responsável pelo Orçamento
WANDELIANA TOMAZ F. DA SILVA SANTANA
Engenheira Civil
CREA-PE nº 181861079-5&amp;R&amp;12Prefeitura de São Lourenço da Mata
          TARCÍSIO CRUZ MUNIZ
     Secretário de Infraestrutura
              Matrícula: 478163</oddFooter>
  </headerFooter>
  <rowBreaks count="1" manualBreakCount="1">
    <brk id="7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view="pageBreakPreview" topLeftCell="A7" zoomScaleNormal="100" zoomScaleSheetLayoutView="100" workbookViewId="0">
      <selection activeCell="E15" sqref="E15"/>
    </sheetView>
  </sheetViews>
  <sheetFormatPr defaultRowHeight="15"/>
  <cols>
    <col min="1" max="1" width="6.7109375" style="345" customWidth="1"/>
    <col min="2" max="2" width="12" style="345" customWidth="1"/>
    <col min="3" max="3" width="8" style="345" customWidth="1"/>
    <col min="4" max="4" width="49.7109375" style="345" customWidth="1"/>
    <col min="5" max="5" width="6.7109375" style="345" customWidth="1"/>
    <col min="6" max="6" width="8" style="345" customWidth="1"/>
    <col min="7" max="8" width="12.7109375" style="345" customWidth="1"/>
    <col min="9" max="9" width="14.7109375" style="345" customWidth="1"/>
    <col min="10" max="10" width="15.7109375" style="345" customWidth="1"/>
    <col min="11" max="12" width="9.140625" style="345"/>
    <col min="13" max="13" width="14.5703125" style="345" bestFit="1" customWidth="1"/>
    <col min="14" max="14" width="11.140625" style="345" bestFit="1" customWidth="1"/>
    <col min="15" max="16384" width="9.140625" style="345"/>
  </cols>
  <sheetData>
    <row r="1" spans="1:14" ht="60" customHeight="1">
      <c r="A1" s="736" t="s">
        <v>26217</v>
      </c>
      <c r="B1" s="737"/>
      <c r="C1" s="737"/>
      <c r="D1" s="737"/>
      <c r="E1" s="737"/>
      <c r="F1" s="737"/>
      <c r="G1" s="737"/>
      <c r="H1" s="737"/>
      <c r="I1" s="737"/>
      <c r="J1" s="738"/>
    </row>
    <row r="2" spans="1:14" ht="17.25" customHeight="1">
      <c r="A2" s="739"/>
      <c r="B2" s="740"/>
      <c r="C2" s="740"/>
      <c r="D2" s="740"/>
      <c r="E2" s="740"/>
      <c r="F2" s="740"/>
      <c r="G2" s="740"/>
      <c r="H2" s="740"/>
      <c r="I2" s="740"/>
      <c r="J2" s="741"/>
    </row>
    <row r="3" spans="1:14" ht="15" customHeight="1">
      <c r="A3" s="676" t="str">
        <f>MEMÓRIA!A4</f>
        <v>MUNICÍPIO/UF:</v>
      </c>
      <c r="B3" s="671"/>
      <c r="C3" s="672"/>
      <c r="D3" s="3" t="str">
        <f>MEMÓRIA!D4</f>
        <v>GESTOR / AÇÃO:</v>
      </c>
      <c r="E3" s="670" t="str">
        <f>MEMÓRIA!E4</f>
        <v>ENDEREÇO:</v>
      </c>
      <c r="F3" s="671"/>
      <c r="G3" s="671"/>
      <c r="H3" s="671"/>
      <c r="I3" s="672"/>
      <c r="J3" s="495" t="str">
        <f>MEMÓRIA!M4</f>
        <v>REVISÃO: 00</v>
      </c>
      <c r="K3" s="568"/>
    </row>
    <row r="4" spans="1:14" ht="22.5" customHeight="1">
      <c r="A4" s="677" t="str">
        <f>MEMÓRIA!A5</f>
        <v>SÃO LOUREÇO DA MATA / PE</v>
      </c>
      <c r="B4" s="674"/>
      <c r="C4" s="675"/>
      <c r="D4" s="4" t="str">
        <f>MEMÓRIA!D5</f>
        <v>SECRETARIA DE INFRAESTRUTURA - DIRETORIA DE OBRAS</v>
      </c>
      <c r="E4" s="742" t="str">
        <f>MEMÓRIA!E5</f>
        <v>RUA JOSÉ CARNEIRO LEÃO, S/N, CENTRO, NO MUNICÍPIO DE SÃO LOURENÇO DA MATA</v>
      </c>
      <c r="F4" s="743"/>
      <c r="G4" s="743"/>
      <c r="H4" s="743"/>
      <c r="I4" s="744"/>
      <c r="J4" s="496" t="str">
        <f>MEMÓRIA!M5</f>
        <v>DATA: 10/2023</v>
      </c>
      <c r="K4" s="568"/>
    </row>
    <row r="5" spans="1:14" ht="14.25" customHeight="1">
      <c r="A5" s="594"/>
      <c r="B5" s="733"/>
      <c r="C5" s="733"/>
      <c r="D5" s="733"/>
      <c r="E5" s="733"/>
      <c r="F5" s="733"/>
      <c r="G5" s="733"/>
      <c r="H5" s="733"/>
      <c r="I5" s="733"/>
      <c r="J5" s="734"/>
    </row>
    <row r="6" spans="1:14" ht="12" customHeight="1">
      <c r="A6" s="676" t="str">
        <f>MEMÓRIA!A7</f>
        <v xml:space="preserve">PROPONENTE:                                   </v>
      </c>
      <c r="B6" s="671"/>
      <c r="C6" s="672"/>
      <c r="D6" s="404" t="str">
        <f>MEMÓRIA!D7</f>
        <v xml:space="preserve">OBJETO: </v>
      </c>
      <c r="E6" s="670" t="str">
        <f>MEMÓRIA!E7</f>
        <v xml:space="preserve">EMPREENDIMENTO: </v>
      </c>
      <c r="F6" s="671"/>
      <c r="G6" s="671"/>
      <c r="H6" s="671"/>
      <c r="I6" s="671"/>
      <c r="J6" s="595"/>
      <c r="K6" s="568"/>
    </row>
    <row r="7" spans="1:14" ht="49.5" customHeight="1">
      <c r="A7" s="677" t="str">
        <f>MEMÓRIA!A8</f>
        <v>PREFEITURA DE SÃO LOURENÇO DA MATA</v>
      </c>
      <c r="B7" s="674"/>
      <c r="C7" s="675"/>
      <c r="D7" s="403" t="str">
        <f>MEMÓRIA!D8</f>
        <v>CONTRATAÇÃO DE EMPRESA DE ENGENHARIA ESPECIALIZADA PARA A  EXECUÇÃO DOS SERVIÇOS DE REFORMA E AMPLIAÇÃO DO EDIFÍCIO ONDE FUNCIONARÁ UMA CRECHE MUNICIPAL, LOCALIZADA NA RUA JOSÉ CARNEIRO LEÃO, S/N, CENTRO, NO MUNICÍPIO DE SÃO LOURENÇO DA MATA - PE</v>
      </c>
      <c r="E7" s="673" t="str">
        <f>MEMÓRIA!E8</f>
        <v>REFORMA DA CRECHE MUNICIPAL</v>
      </c>
      <c r="F7" s="674"/>
      <c r="G7" s="674"/>
      <c r="H7" s="674"/>
      <c r="I7" s="674"/>
      <c r="J7" s="735"/>
      <c r="K7" s="568"/>
    </row>
    <row r="8" spans="1:14" ht="14.25" customHeight="1">
      <c r="A8" s="727" t="s">
        <v>8</v>
      </c>
      <c r="B8" s="728"/>
      <c r="C8" s="729" t="s">
        <v>26225</v>
      </c>
      <c r="D8" s="729"/>
      <c r="E8" s="730" t="str">
        <f>IFERROR(VLOOKUP(A8,#REF!,8,FALSE),"")</f>
        <v/>
      </c>
      <c r="F8" s="731"/>
      <c r="G8" s="731"/>
      <c r="H8" s="731"/>
      <c r="I8" s="731"/>
      <c r="J8" s="732"/>
    </row>
    <row r="9" spans="1:14" ht="31.5" customHeight="1">
      <c r="A9" s="596" t="s">
        <v>10</v>
      </c>
      <c r="B9" s="570" t="s">
        <v>11</v>
      </c>
      <c r="C9" s="571" t="s">
        <v>12</v>
      </c>
      <c r="D9" s="572" t="s">
        <v>13</v>
      </c>
      <c r="E9" s="612" t="s">
        <v>14</v>
      </c>
      <c r="F9" s="612" t="s">
        <v>15</v>
      </c>
      <c r="G9" s="613" t="s">
        <v>26218</v>
      </c>
      <c r="H9" s="612" t="s">
        <v>26219</v>
      </c>
      <c r="I9" s="613" t="s">
        <v>26220</v>
      </c>
      <c r="J9" s="614" t="s">
        <v>26221</v>
      </c>
      <c r="L9" s="575"/>
      <c r="M9" s="575"/>
      <c r="N9" s="575"/>
    </row>
    <row r="10" spans="1:14" ht="33.75">
      <c r="A10" s="446" t="s">
        <v>25760</v>
      </c>
      <c r="B10" s="13" t="s">
        <v>18406</v>
      </c>
      <c r="C10" s="18">
        <v>104612</v>
      </c>
      <c r="D10" s="576" t="s">
        <v>14802</v>
      </c>
      <c r="E10" s="19" t="s">
        <v>31</v>
      </c>
      <c r="F10" s="28">
        <v>518.72</v>
      </c>
      <c r="G10" s="30">
        <v>115.31</v>
      </c>
      <c r="H10" s="17">
        <f>IFERROR(TRUNC(G10*F10,2),"")</f>
        <v>59813.599999999999</v>
      </c>
      <c r="I10" s="123">
        <v>0.5</v>
      </c>
      <c r="J10" s="447">
        <f>IFERROR(TRUNC(F10*I10,2),"")</f>
        <v>259.36</v>
      </c>
      <c r="L10" s="577"/>
      <c r="M10" s="578"/>
      <c r="N10" s="579"/>
    </row>
    <row r="11" spans="1:14" ht="22.5">
      <c r="A11" s="448" t="s">
        <v>18291</v>
      </c>
      <c r="B11" s="19" t="s">
        <v>18155</v>
      </c>
      <c r="C11" s="13" t="s">
        <v>18289</v>
      </c>
      <c r="D11" s="15" t="s">
        <v>18290</v>
      </c>
      <c r="E11" s="19" t="s">
        <v>31</v>
      </c>
      <c r="F11" s="28">
        <v>458.81</v>
      </c>
      <c r="G11" s="30">
        <v>107.66</v>
      </c>
      <c r="H11" s="30">
        <f>IFERROR(TRUNC(G11*F11,2),"")</f>
        <v>49395.48</v>
      </c>
      <c r="I11" s="123">
        <v>0.5</v>
      </c>
      <c r="J11" s="447">
        <f>IFERROR(TRUNC(F11*I11,2),"")</f>
        <v>229.4</v>
      </c>
      <c r="L11" s="577"/>
      <c r="M11" s="578"/>
      <c r="N11" s="579"/>
    </row>
    <row r="12" spans="1:14" ht="45">
      <c r="A12" s="448" t="s">
        <v>18245</v>
      </c>
      <c r="B12" s="19" t="s">
        <v>18406</v>
      </c>
      <c r="C12" s="13">
        <v>104162</v>
      </c>
      <c r="D12" s="15" t="s">
        <v>14091</v>
      </c>
      <c r="E12" s="19" t="s">
        <v>31</v>
      </c>
      <c r="F12" s="28">
        <v>377.67</v>
      </c>
      <c r="G12" s="30">
        <v>112.01</v>
      </c>
      <c r="H12" s="30">
        <f>IFERROR(TRUNC(G12*F12,2),"")</f>
        <v>42302.81</v>
      </c>
      <c r="I12" s="123">
        <v>0.5</v>
      </c>
      <c r="J12" s="447">
        <f>IFERROR(TRUNC(F12*I12,2),"")</f>
        <v>188.83</v>
      </c>
      <c r="L12" s="577"/>
      <c r="M12" s="578"/>
      <c r="N12" s="579"/>
    </row>
    <row r="13" spans="1:14" ht="15.75" thickBot="1">
      <c r="A13" s="606"/>
      <c r="B13" s="607"/>
      <c r="C13" s="607"/>
      <c r="D13" s="608"/>
      <c r="E13" s="609"/>
      <c r="F13" s="609"/>
      <c r="G13" s="610"/>
      <c r="H13" s="607"/>
      <c r="I13" s="609"/>
      <c r="J13" s="611"/>
    </row>
    <row r="16" spans="1:14">
      <c r="H16" s="580"/>
    </row>
    <row r="18" spans="8:8">
      <c r="H18" s="214"/>
    </row>
  </sheetData>
  <mergeCells count="13">
    <mergeCell ref="A1:J2"/>
    <mergeCell ref="A3:C3"/>
    <mergeCell ref="E3:I3"/>
    <mergeCell ref="A4:C4"/>
    <mergeCell ref="E4:I4"/>
    <mergeCell ref="A8:B8"/>
    <mergeCell ref="C8:D8"/>
    <mergeCell ref="E8:J8"/>
    <mergeCell ref="B5:J5"/>
    <mergeCell ref="A6:C6"/>
    <mergeCell ref="E6:I6"/>
    <mergeCell ref="A7:C7"/>
    <mergeCell ref="E7:J7"/>
  </mergeCells>
  <pageMargins left="0.78740157480314965" right="0.59055118110236227" top="0.78740157480314965" bottom="0.59055118110236227" header="0.31496062992125984" footer="0.31496062992125984"/>
  <pageSetup paperSize="9" scale="60" orientation="portrait" horizontalDpi="360" verticalDpi="360" r:id="rId1"/>
  <headerFooter>
    <oddFooter>&amp;L&amp;12Responsável pelo Orçamento
WANDELIANA TOMAZ F. DA SILVA SANTANA
Engenheira Civil
CREA-PE nº 181861079-5&amp;R&amp;12Prefeitura de São Lourenço da Mata
          TARCÍSIO CRUZ MUNIZ
     Secretário de Infraestrutura
              Matrícula: 478163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9"/>
  <sheetViews>
    <sheetView view="pageBreakPreview" topLeftCell="A4" zoomScaleNormal="100" zoomScaleSheetLayoutView="100" workbookViewId="0">
      <selection activeCell="F12" sqref="F12"/>
    </sheetView>
  </sheetViews>
  <sheetFormatPr defaultRowHeight="15"/>
  <cols>
    <col min="1" max="1" width="6.7109375" style="345" customWidth="1"/>
    <col min="2" max="2" width="11.7109375" style="345" customWidth="1"/>
    <col min="3" max="3" width="9.7109375" style="345" customWidth="1"/>
    <col min="4" max="4" width="60.7109375" style="345" customWidth="1"/>
    <col min="5" max="5" width="5.28515625" style="345" customWidth="1"/>
    <col min="6" max="6" width="8.7109375" style="345" customWidth="1"/>
    <col min="7" max="8" width="11.7109375" style="345" customWidth="1"/>
    <col min="9" max="9" width="8.7109375" style="345" customWidth="1"/>
    <col min="10" max="10" width="11.7109375" style="345" customWidth="1"/>
    <col min="11" max="16384" width="9.140625" style="345"/>
  </cols>
  <sheetData>
    <row r="1" spans="1:10" ht="60" customHeight="1">
      <c r="A1" s="736" t="s">
        <v>26222</v>
      </c>
      <c r="B1" s="737"/>
      <c r="C1" s="737"/>
      <c r="D1" s="737"/>
      <c r="E1" s="737"/>
      <c r="F1" s="737"/>
      <c r="G1" s="737"/>
      <c r="H1" s="737"/>
      <c r="I1" s="737"/>
      <c r="J1" s="738"/>
    </row>
    <row r="2" spans="1:10" ht="18" customHeight="1">
      <c r="A2" s="739"/>
      <c r="B2" s="740"/>
      <c r="C2" s="740"/>
      <c r="D2" s="740"/>
      <c r="E2" s="740"/>
      <c r="F2" s="740"/>
      <c r="G2" s="740"/>
      <c r="H2" s="740"/>
      <c r="I2" s="740"/>
      <c r="J2" s="741"/>
    </row>
    <row r="3" spans="1:10">
      <c r="A3" s="676" t="str">
        <f>MEMÓRIA!A4</f>
        <v>MUNICÍPIO/UF:</v>
      </c>
      <c r="B3" s="671"/>
      <c r="C3" s="672"/>
      <c r="D3" s="3" t="str">
        <f>MEMÓRIA!D4</f>
        <v>GESTOR / AÇÃO:</v>
      </c>
      <c r="E3" s="670" t="str">
        <f>MEMÓRIA!E4</f>
        <v>ENDEREÇO:</v>
      </c>
      <c r="F3" s="671"/>
      <c r="G3" s="671"/>
      <c r="H3" s="671"/>
      <c r="I3" s="672"/>
      <c r="J3" s="495" t="str">
        <f>MEMÓRIA!M4</f>
        <v>REVISÃO: 00</v>
      </c>
    </row>
    <row r="4" spans="1:10" ht="22.5" customHeight="1">
      <c r="A4" s="677" t="str">
        <f>MEMÓRIA!A5</f>
        <v>SÃO LOUREÇO DA MATA / PE</v>
      </c>
      <c r="B4" s="674"/>
      <c r="C4" s="675"/>
      <c r="D4" s="4" t="str">
        <f>MEMÓRIA!D5</f>
        <v>SECRETARIA DE INFRAESTRUTURA - DIRETORIA DE OBRAS</v>
      </c>
      <c r="E4" s="742" t="str">
        <f>MEMÓRIA!E5</f>
        <v>RUA JOSÉ CARNEIRO LEÃO, S/N, CENTRO, NO MUNICÍPIO DE SÃO LOURENÇO DA MATA</v>
      </c>
      <c r="F4" s="743"/>
      <c r="G4" s="743"/>
      <c r="H4" s="743"/>
      <c r="I4" s="744"/>
      <c r="J4" s="496" t="str">
        <f>MEMÓRIA!M5</f>
        <v>DATA: 10/2023</v>
      </c>
    </row>
    <row r="5" spans="1:10">
      <c r="A5" s="594"/>
      <c r="B5" s="733"/>
      <c r="C5" s="733"/>
      <c r="D5" s="733"/>
      <c r="E5" s="733"/>
      <c r="F5" s="733"/>
      <c r="G5" s="733"/>
      <c r="H5" s="733"/>
      <c r="I5" s="733"/>
      <c r="J5" s="734"/>
    </row>
    <row r="6" spans="1:10" ht="12" customHeight="1">
      <c r="A6" s="676" t="str">
        <f>MEMÓRIA!A7</f>
        <v xml:space="preserve">PROPONENTE:                                   </v>
      </c>
      <c r="B6" s="671"/>
      <c r="C6" s="672"/>
      <c r="D6" s="404" t="str">
        <f>MEMÓRIA!D7</f>
        <v xml:space="preserve">OBJETO: </v>
      </c>
      <c r="E6" s="670" t="str">
        <f>MEMÓRIA!E7</f>
        <v xml:space="preserve">EMPREENDIMENTO: </v>
      </c>
      <c r="F6" s="671"/>
      <c r="G6" s="671"/>
      <c r="H6" s="671"/>
      <c r="I6" s="671"/>
      <c r="J6" s="595"/>
    </row>
    <row r="7" spans="1:10" ht="50.25" customHeight="1">
      <c r="A7" s="677" t="str">
        <f>MEMÓRIA!A8</f>
        <v>PREFEITURA DE SÃO LOURENÇO DA MATA</v>
      </c>
      <c r="B7" s="674"/>
      <c r="C7" s="675"/>
      <c r="D7" s="403" t="str">
        <f>MEMÓRIA!D8</f>
        <v>CONTRATAÇÃO DE EMPRESA DE ENGENHARIA ESPECIALIZADA PARA A  EXECUÇÃO DOS SERVIÇOS DE REFORMA E AMPLIAÇÃO DO EDIFÍCIO ONDE FUNCIONARÁ UMA CRECHE MUNICIPAL, LOCALIZADA NA RUA JOSÉ CARNEIRO LEÃO, S/N, CENTRO, NO MUNICÍPIO DE SÃO LOURENÇO DA MATA - PE</v>
      </c>
      <c r="E7" s="673" t="str">
        <f>MEMÓRIA!E8</f>
        <v>REFORMA DA CRECHE MUNICIPAL</v>
      </c>
      <c r="F7" s="674"/>
      <c r="G7" s="674"/>
      <c r="H7" s="674"/>
      <c r="I7" s="674"/>
      <c r="J7" s="735"/>
    </row>
    <row r="8" spans="1:10" ht="15" customHeight="1">
      <c r="A8" s="745" t="s">
        <v>8</v>
      </c>
      <c r="B8" s="746"/>
      <c r="C8" s="729" t="s">
        <v>26225</v>
      </c>
      <c r="D8" s="729"/>
      <c r="E8" s="747" t="str">
        <f>IFERROR(VLOOKUP(A8,#REF!,8,FALSE),"")</f>
        <v/>
      </c>
      <c r="F8" s="748"/>
      <c r="G8" s="748"/>
      <c r="H8" s="748"/>
      <c r="I8" s="748"/>
      <c r="J8" s="749"/>
    </row>
    <row r="9" spans="1:10" ht="33.75">
      <c r="A9" s="596" t="s">
        <v>10</v>
      </c>
      <c r="B9" s="570" t="s">
        <v>11</v>
      </c>
      <c r="C9" s="581" t="s">
        <v>12</v>
      </c>
      <c r="D9" s="582" t="s">
        <v>13</v>
      </c>
      <c r="E9" s="583" t="s">
        <v>14</v>
      </c>
      <c r="F9" s="573" t="s">
        <v>15</v>
      </c>
      <c r="G9" s="574" t="s">
        <v>26218</v>
      </c>
      <c r="H9" s="570" t="s">
        <v>26219</v>
      </c>
      <c r="I9" s="584" t="s">
        <v>26223</v>
      </c>
      <c r="J9" s="597" t="s">
        <v>26224</v>
      </c>
    </row>
    <row r="10" spans="1:10" ht="22.5">
      <c r="A10" s="587" t="s">
        <v>25760</v>
      </c>
      <c r="B10" s="13" t="str">
        <f>VLOOKUP(A10,'PLANILHA MAIS VANTAJOSA'!$A$11:$L$200,2,FALSE)</f>
        <v>SINAPI 07/2023</v>
      </c>
      <c r="C10" s="585">
        <f>VLOOKUP(A10,'PLANILHA MAIS VANTAJOSA'!$A$11:$L$200,3,FALSE)</f>
        <v>104612</v>
      </c>
      <c r="D10" s="15" t="str">
        <f>VLOOKUP(A10,'PLANILHA MAIS VANTAJOSA'!$A$11:$L$200,4,FALSE)</f>
        <v>REVESTIMENTO CERÂMICO PARA PAREDES INTERNAS COM PLACAS TIPO ESMALTADA EXTRA DE DIMENSÕES 60X60 CM APLICADAS A MEIA ALTURA DAS PAREDES. AF_02/2023_PE</v>
      </c>
      <c r="E10" s="19" t="str">
        <f>VLOOKUP(A10,'PLANILHA MAIS VANTAJOSA'!$A$11:$L$200,5,FALSE)</f>
        <v>M2</v>
      </c>
      <c r="F10" s="28">
        <f>VLOOKUP(A10,'PLANILHA MAIS VANTAJOSA'!$A$11:$L$200,6,FALSE)</f>
        <v>518.72</v>
      </c>
      <c r="G10" s="17">
        <f>VLOOKUP(A10,'PLANILHA MAIS VANTAJOSA'!$A$11:$L$200,11,FALSE)</f>
        <v>115.31</v>
      </c>
      <c r="H10" s="17">
        <f t="shared" ref="H10:H41" si="0">IFERROR(TRUNC(G10*F10,2),"")</f>
        <v>59813.599999999999</v>
      </c>
      <c r="I10" s="593">
        <f t="shared" ref="I10:I41" si="1">H10/$H$167</f>
        <v>7.5429999999999997E-2</v>
      </c>
      <c r="J10" s="598">
        <f>I10</f>
        <v>7.5429999999999997E-2</v>
      </c>
    </row>
    <row r="11" spans="1:10" ht="22.5">
      <c r="A11" s="589" t="s">
        <v>18291</v>
      </c>
      <c r="B11" s="13" t="str">
        <f>VLOOKUP(A11,'PLANILHA MAIS VANTAJOSA'!$A$11:$L$200,2,FALSE)</f>
        <v>SEINFRA</v>
      </c>
      <c r="C11" s="585" t="str">
        <f>VLOOKUP(A11,'PLANILHA MAIS VANTAJOSA'!$A$11:$L$200,3,FALSE)</f>
        <v>C1338</v>
      </c>
      <c r="D11" s="15" t="str">
        <f>VLOOKUP(A11,'PLANILHA MAIS VANTAJOSA'!$A$11:$L$200,4,FALSE)</f>
        <v>ESTRUTURA DE MADEIRA P/ TELHA ONDULADA DE FIBROCIMENTO, ALUMÍNIO OU PLÁSTICAS, VÃO 10m</v>
      </c>
      <c r="E11" s="19" t="str">
        <f>VLOOKUP(A11,'PLANILHA MAIS VANTAJOSA'!$A$11:$L$200,5,FALSE)</f>
        <v>M2</v>
      </c>
      <c r="F11" s="28">
        <f>VLOOKUP(A11,'PLANILHA MAIS VANTAJOSA'!$A$11:$L$200,6,FALSE)</f>
        <v>458.81</v>
      </c>
      <c r="G11" s="17">
        <f>VLOOKUP(A11,'PLANILHA MAIS VANTAJOSA'!$A$11:$L$200,11,FALSE)</f>
        <v>107.66</v>
      </c>
      <c r="H11" s="17">
        <f t="shared" si="0"/>
        <v>49395.48</v>
      </c>
      <c r="I11" s="593">
        <f t="shared" si="1"/>
        <v>6.2289999999999998E-2</v>
      </c>
      <c r="J11" s="598">
        <f>J10+I11</f>
        <v>0.13772000000000001</v>
      </c>
    </row>
    <row r="12" spans="1:10" ht="45">
      <c r="A12" s="446" t="s">
        <v>18245</v>
      </c>
      <c r="B12" s="13" t="str">
        <f>VLOOKUP(A12,'PLANILHA MAIS VANTAJOSA'!$A$11:$L$200,2,FALSE)</f>
        <v>SINAPI 07/2023</v>
      </c>
      <c r="C12" s="585">
        <f>VLOOKUP(A12,'PLANILHA MAIS VANTAJOSA'!$A$11:$L$200,3,FALSE)</f>
        <v>104162</v>
      </c>
      <c r="D12" s="15" t="str">
        <f>VLOOKUP(A12,'PLANILHA MAIS VANTAJOSA'!$A$11:$L$200,4,FALSE)</f>
        <v>PISO EM GRANILITE, MARMORITE OU GRANITINA EM AMBIENTES INTERNOS, COM ESPESSURA DE 8 MM, INCLUSO MISTURA EM BETONEIRA, COLOCAÇÃO DAS JUNTAS, APLICAÇÃO DO PISO, 4 POLIMENTOS COM POLITRIZ, ESTUCAMENTO, SELADOR E CERA. AF_06/2022</v>
      </c>
      <c r="E12" s="19" t="str">
        <f>VLOOKUP(A12,'PLANILHA MAIS VANTAJOSA'!$A$11:$L$200,5,FALSE)</f>
        <v>M2</v>
      </c>
      <c r="F12" s="28">
        <f>VLOOKUP(A12,'PLANILHA MAIS VANTAJOSA'!$A$11:$L$200,6,FALSE)</f>
        <v>377.67</v>
      </c>
      <c r="G12" s="17">
        <f>VLOOKUP(A12,'PLANILHA MAIS VANTAJOSA'!$A$11:$L$200,11,FALSE)</f>
        <v>112.01</v>
      </c>
      <c r="H12" s="17">
        <f t="shared" si="0"/>
        <v>42302.81</v>
      </c>
      <c r="I12" s="593">
        <f t="shared" si="1"/>
        <v>5.3350000000000002E-2</v>
      </c>
      <c r="J12" s="598">
        <f t="shared" ref="J12:J75" si="2">J11+I12</f>
        <v>0.19106999999999999</v>
      </c>
    </row>
    <row r="13" spans="1:10" ht="33.75">
      <c r="A13" s="589" t="s">
        <v>18294</v>
      </c>
      <c r="B13" s="13" t="str">
        <f>VLOOKUP(A13,'PLANILHA MAIS VANTAJOSA'!$A$11:$L$200,2,FALSE)</f>
        <v>SINAPI 07/2023</v>
      </c>
      <c r="C13" s="585">
        <f>VLOOKUP(A13,'PLANILHA MAIS VANTAJOSA'!$A$11:$L$200,3,FALSE)</f>
        <v>94210</v>
      </c>
      <c r="D13" s="15" t="str">
        <f>VLOOKUP(A13,'PLANILHA MAIS VANTAJOSA'!$A$11:$L$200,4,FALSE)</f>
        <v>TELHAMENTO COM TELHA ONDULADA DE FIBROCIMENTO E = 6 MM, COM RECOBRIMENTO LATERAL DE 1 1/4 DE ONDA PARA TELHADO COM INCLINAÇÃO MÁXIMA DE 10°, COM ATÉ 2 ÁGUAS, INCLUSO IÇAMENTO. AF_07/2019</v>
      </c>
      <c r="E13" s="19" t="str">
        <f>VLOOKUP(A13,'PLANILHA MAIS VANTAJOSA'!$A$11:$L$200,5,FALSE)</f>
        <v>M2</v>
      </c>
      <c r="F13" s="28">
        <f>VLOOKUP(A13,'PLANILHA MAIS VANTAJOSA'!$A$11:$L$200,6,FALSE)</f>
        <v>458.81</v>
      </c>
      <c r="G13" s="17">
        <f>VLOOKUP(A13,'PLANILHA MAIS VANTAJOSA'!$A$11:$L$200,11,FALSE)</f>
        <v>79.84</v>
      </c>
      <c r="H13" s="17">
        <f t="shared" si="0"/>
        <v>36631.39</v>
      </c>
      <c r="I13" s="593">
        <f t="shared" si="1"/>
        <v>4.6199999999999998E-2</v>
      </c>
      <c r="J13" s="598">
        <f t="shared" si="2"/>
        <v>0.23727000000000001</v>
      </c>
    </row>
    <row r="14" spans="1:10">
      <c r="A14" s="440" t="s">
        <v>18247</v>
      </c>
      <c r="B14" s="13" t="str">
        <f>VLOOKUP(A14,'PLANILHA MAIS VANTAJOSA'!$A$11:$L$200,2,FALSE)</f>
        <v>COMPOSIÇÃO</v>
      </c>
      <c r="C14" s="585" t="str">
        <f>VLOOKUP(A14,'PLANILHA MAIS VANTAJOSA'!$A$11:$L$200,3,FALSE)</f>
        <v>003</v>
      </c>
      <c r="D14" s="15" t="str">
        <f>VLOOKUP(A14,'PLANILHA MAIS VANTAJOSA'!$A$11:$L$200,4,FALSE)</f>
        <v>PISO EM LOJOTA DE CONCRETO, QUADRADA 39CM, E = 3CM</v>
      </c>
      <c r="E14" s="19" t="str">
        <f>VLOOKUP(A14,'PLANILHA MAIS VANTAJOSA'!$A$11:$L$200,5,FALSE)</f>
        <v>M2</v>
      </c>
      <c r="F14" s="28">
        <f>VLOOKUP(A14,'PLANILHA MAIS VANTAJOSA'!$A$11:$L$200,6,FALSE)</f>
        <v>191.94</v>
      </c>
      <c r="G14" s="17">
        <f>VLOOKUP(A14,'PLANILHA MAIS VANTAJOSA'!$A$11:$L$200,11,FALSE)</f>
        <v>183.09</v>
      </c>
      <c r="H14" s="17">
        <f t="shared" si="0"/>
        <v>35142.29</v>
      </c>
      <c r="I14" s="593">
        <f t="shared" si="1"/>
        <v>4.4319999999999998E-2</v>
      </c>
      <c r="J14" s="598">
        <f t="shared" si="2"/>
        <v>0.28159000000000001</v>
      </c>
    </row>
    <row r="15" spans="1:10" ht="22.5">
      <c r="A15" s="590" t="s">
        <v>18320</v>
      </c>
      <c r="B15" s="13" t="str">
        <f>VLOOKUP(A15,'PLANILHA MAIS VANTAJOSA'!$A$11:$L$200,2,FALSE)</f>
        <v>SINAPI 07/2023</v>
      </c>
      <c r="C15" s="585">
        <f>VLOOKUP(A15,'PLANILHA MAIS VANTAJOSA'!$A$11:$L$200,3,FALSE)</f>
        <v>96116</v>
      </c>
      <c r="D15" s="15" t="str">
        <f>VLOOKUP(A15,'PLANILHA MAIS VANTAJOSA'!$A$11:$L$200,4,FALSE)</f>
        <v>FORRO EM RÉGUAS DE PVC, FRISADO, PARA AMBIENTES COMERCIAIS, INCLUSIVE ESTRUTURA DE FIXAÇÃO. AF_05/2017_PS</v>
      </c>
      <c r="E15" s="19" t="str">
        <f>VLOOKUP(A15,'PLANILHA MAIS VANTAJOSA'!$A$11:$L$200,5,FALSE)</f>
        <v>M2</v>
      </c>
      <c r="F15" s="28">
        <f>VLOOKUP(A15,'PLANILHA MAIS VANTAJOSA'!$A$11:$L$200,6,FALSE)</f>
        <v>313.31</v>
      </c>
      <c r="G15" s="17">
        <f>VLOOKUP(A15,'PLANILHA MAIS VANTAJOSA'!$A$11:$L$200,11,FALSE)</f>
        <v>84.98</v>
      </c>
      <c r="H15" s="17">
        <f t="shared" si="0"/>
        <v>26625.08</v>
      </c>
      <c r="I15" s="593">
        <f t="shared" si="1"/>
        <v>3.3579999999999999E-2</v>
      </c>
      <c r="J15" s="598">
        <f t="shared" si="2"/>
        <v>0.31517000000000001</v>
      </c>
    </row>
    <row r="16" spans="1:10" ht="22.5">
      <c r="A16" s="442" t="s">
        <v>18237</v>
      </c>
      <c r="B16" s="13" t="str">
        <f>VLOOKUP(A16,'PLANILHA MAIS VANTAJOSA'!$A$11:$L$200,2,FALSE)</f>
        <v>SINAPI 07/2023</v>
      </c>
      <c r="C16" s="585">
        <f>VLOOKUP(A16,'PLANILHA MAIS VANTAJOSA'!$A$11:$L$200,3,FALSE)</f>
        <v>95241</v>
      </c>
      <c r="D16" s="15" t="str">
        <f>VLOOKUP(A16,'PLANILHA MAIS VANTAJOSA'!$A$11:$L$200,4,FALSE)</f>
        <v>LASTRO DE CONCRETO MAGRO, APLICADO EM PISOS, LAJES SOBRE SOLO OU RADIERS, ESPESSURA DE 5 CM. AF_07/2016</v>
      </c>
      <c r="E16" s="19" t="str">
        <f>VLOOKUP(A16,'PLANILHA MAIS VANTAJOSA'!$A$11:$L$200,5,FALSE)</f>
        <v>M2</v>
      </c>
      <c r="F16" s="28">
        <f>VLOOKUP(A16,'PLANILHA MAIS VANTAJOSA'!$A$11:$L$200,6,FALSE)</f>
        <v>603.52</v>
      </c>
      <c r="G16" s="17">
        <f>VLOOKUP(A16,'PLANILHA MAIS VANTAJOSA'!$A$11:$L$200,11,FALSE)</f>
        <v>38.54</v>
      </c>
      <c r="H16" s="17">
        <f t="shared" si="0"/>
        <v>23259.66</v>
      </c>
      <c r="I16" s="593">
        <f t="shared" si="1"/>
        <v>2.9329999999999998E-2</v>
      </c>
      <c r="J16" s="598">
        <f t="shared" si="2"/>
        <v>0.34449999999999997</v>
      </c>
    </row>
    <row r="17" spans="1:10">
      <c r="A17" s="442" t="s">
        <v>38</v>
      </c>
      <c r="B17" s="13" t="str">
        <f>VLOOKUP(A17,'PLANILHA MAIS VANTAJOSA'!$A$11:$L$200,2,FALSE)</f>
        <v>SEINFRA</v>
      </c>
      <c r="C17" s="585" t="str">
        <f>VLOOKUP(A17,'PLANILHA MAIS VANTAJOSA'!$A$11:$L$200,3,FALSE)</f>
        <v>C2536</v>
      </c>
      <c r="D17" s="15" t="str">
        <f>VLOOKUP(A17,'PLANILHA MAIS VANTAJOSA'!$A$11:$L$200,4,FALSE)</f>
        <v>TRANSPORTE HORIZONTAL ATÉ 30M DE MATERIAIS À GRANEL</v>
      </c>
      <c r="E17" s="19" t="str">
        <f>VLOOKUP(A17,'PLANILHA MAIS VANTAJOSA'!$A$11:$L$200,5,FALSE)</f>
        <v>M3</v>
      </c>
      <c r="F17" s="28">
        <f>VLOOKUP(A17,'PLANILHA MAIS VANTAJOSA'!$A$11:$L$200,6,FALSE)</f>
        <v>441.9</v>
      </c>
      <c r="G17" s="17">
        <f>VLOOKUP(A17,'PLANILHA MAIS VANTAJOSA'!$A$11:$L$200,11,FALSE)</f>
        <v>52.42</v>
      </c>
      <c r="H17" s="17">
        <f t="shared" si="0"/>
        <v>23164.39</v>
      </c>
      <c r="I17" s="593">
        <f t="shared" si="1"/>
        <v>2.921E-2</v>
      </c>
      <c r="J17" s="598">
        <f t="shared" si="2"/>
        <v>0.37370999999999999</v>
      </c>
    </row>
    <row r="18" spans="1:10" ht="22.5">
      <c r="A18" s="442" t="s">
        <v>18214</v>
      </c>
      <c r="B18" s="13" t="str">
        <f>VLOOKUP(A18,'PLANILHA MAIS VANTAJOSA'!$A$11:$L$200,2,FALSE)</f>
        <v>SINAPI 07/2023</v>
      </c>
      <c r="C18" s="585">
        <f>VLOOKUP(A18,'PLANILHA MAIS VANTAJOSA'!$A$11:$L$200,3,FALSE)</f>
        <v>104488</v>
      </c>
      <c r="D18" s="15" t="str">
        <f>VLOOKUP(A18,'PLANILHA MAIS VANTAJOSA'!$A$11:$L$200,4,FALSE)</f>
        <v>COMPOSIÇÃO PARAMÉTRICA PARA EXECUÇÃO DE ESTRUTURAS DE CONCRETO ARMADO, PARA EDIFICAÇÃO INSTITUCIONAL TÉRREA, FCK = 25 MPA. AF_11/2022</v>
      </c>
      <c r="E18" s="19" t="str">
        <f>VLOOKUP(A18,'PLANILHA MAIS VANTAJOSA'!$A$11:$L$200,5,FALSE)</f>
        <v>M3</v>
      </c>
      <c r="F18" s="28">
        <f>VLOOKUP(A18,'PLANILHA MAIS VANTAJOSA'!$A$11:$L$200,6,FALSE)</f>
        <v>6.76</v>
      </c>
      <c r="G18" s="17">
        <f>VLOOKUP(A18,'PLANILHA MAIS VANTAJOSA'!$A$11:$L$200,11,FALSE)</f>
        <v>3253.27</v>
      </c>
      <c r="H18" s="17">
        <f t="shared" si="0"/>
        <v>21992.1</v>
      </c>
      <c r="I18" s="593">
        <f t="shared" si="1"/>
        <v>2.7730000000000001E-2</v>
      </c>
      <c r="J18" s="598">
        <f t="shared" si="2"/>
        <v>0.40144000000000002</v>
      </c>
    </row>
    <row r="19" spans="1:10">
      <c r="A19" s="446" t="s">
        <v>18190</v>
      </c>
      <c r="B19" s="13" t="str">
        <f>VLOOKUP(A19,'PLANILHA MAIS VANTAJOSA'!$A$11:$L$200,2,FALSE)</f>
        <v>SINAPI 07/2023</v>
      </c>
      <c r="C19" s="585">
        <f>VLOOKUP(A19,'PLANILHA MAIS VANTAJOSA'!$A$11:$L$200,3,FALSE)</f>
        <v>90776</v>
      </c>
      <c r="D19" s="15" t="str">
        <f>VLOOKUP(A19,'PLANILHA MAIS VANTAJOSA'!$A$11:$L$200,4,FALSE)</f>
        <v>ENCARREGADO GERAL COM ENCARGOS COMPLEMENTARES</v>
      </c>
      <c r="E19" s="19" t="str">
        <f>VLOOKUP(A19,'PLANILHA MAIS VANTAJOSA'!$A$11:$L$200,5,FALSE)</f>
        <v>H</v>
      </c>
      <c r="F19" s="28">
        <f>VLOOKUP(A19,'PLANILHA MAIS VANTAJOSA'!$A$11:$L$200,6,FALSE)</f>
        <v>448</v>
      </c>
      <c r="G19" s="17">
        <f>VLOOKUP(A19,'PLANILHA MAIS VANTAJOSA'!$A$11:$L$200,11,FALSE)</f>
        <v>47.58</v>
      </c>
      <c r="H19" s="17">
        <f t="shared" si="0"/>
        <v>21315.84</v>
      </c>
      <c r="I19" s="593">
        <f t="shared" si="1"/>
        <v>2.6880000000000001E-2</v>
      </c>
      <c r="J19" s="598">
        <f t="shared" si="2"/>
        <v>0.42831999999999998</v>
      </c>
    </row>
    <row r="20" spans="1:10" ht="33.75">
      <c r="A20" s="448" t="s">
        <v>18222</v>
      </c>
      <c r="B20" s="13" t="str">
        <f>VLOOKUP(A20,'PLANILHA MAIS VANTAJOSA'!$A$11:$L$200,2,FALSE)</f>
        <v>SINAPI 07/2023</v>
      </c>
      <c r="C20" s="585">
        <f>VLOOKUP(A20,'PLANILHA MAIS VANTAJOSA'!$A$11:$L$200,3,FALSE)</f>
        <v>103328</v>
      </c>
      <c r="D20" s="15" t="str">
        <f>VLOOKUP(A20,'PLANILHA MAIS VANTAJOSA'!$A$11:$L$200,4,FALSE)</f>
        <v>ALVENARIA DE VEDAÇÃO DE BLOCOS CERÂMICOS FURADOS NA HORIZONTAL DE 9X19X19 CM (ESPESSURA 9 CM) E ARGAMASSA DE ASSENTAMENTO COM PREPARO EM BETONEIRA. AF_12/2021</v>
      </c>
      <c r="E20" s="19" t="str">
        <f>VLOOKUP(A20,'PLANILHA MAIS VANTAJOSA'!$A$11:$L$200,5,FALSE)</f>
        <v>M2</v>
      </c>
      <c r="F20" s="28">
        <f>VLOOKUP(A20,'PLANILHA MAIS VANTAJOSA'!$A$11:$L$200,6,FALSE)</f>
        <v>198.33</v>
      </c>
      <c r="G20" s="17">
        <f>VLOOKUP(A20,'PLANILHA MAIS VANTAJOSA'!$A$11:$L$200,11,FALSE)</f>
        <v>99.47</v>
      </c>
      <c r="H20" s="17">
        <f t="shared" si="0"/>
        <v>19727.88</v>
      </c>
      <c r="I20" s="593">
        <f t="shared" si="1"/>
        <v>2.4879999999999999E-2</v>
      </c>
      <c r="J20" s="598">
        <f t="shared" si="2"/>
        <v>0.45319999999999999</v>
      </c>
    </row>
    <row r="21" spans="1:10" ht="45">
      <c r="A21" s="450" t="s">
        <v>18285</v>
      </c>
      <c r="B21" s="13" t="str">
        <f>VLOOKUP(A21,'PLANILHA MAIS VANTAJOSA'!$A$11:$L$200,2,FALSE)</f>
        <v>ORSE 07/2023</v>
      </c>
      <c r="C21" s="585">
        <f>VLOOKUP(A21,'PLANILHA MAIS VANTAJOSA'!$A$11:$L$200,3,FALSE)</f>
        <v>11616</v>
      </c>
      <c r="D21" s="15" t="str">
        <f>VLOOKUP(A21,'PLANILHA MAIS VANTAJOSA'!$A$11:$L$200,4,FALSE)</f>
        <v>DECK EM MADEIRA PAU D' ARCO, COM RÉGUAS CANTOS ABAULADOS 10 X 2CM, PROTEGIDAS DUAS DEMÃOS DE SPARLACK CETOL DECK SEMI-BRILHO, EM TODAS AS FACES, ANTES DO ASSENTAMENTO, EXCLUSIVE CAMADA DE CONCRETO E CIMENTADO DWE REGULARIZAÇÃO</v>
      </c>
      <c r="E21" s="19" t="str">
        <f>VLOOKUP(A21,'PLANILHA MAIS VANTAJOSA'!$A$11:$L$200,5,FALSE)</f>
        <v>M2</v>
      </c>
      <c r="F21" s="28">
        <f>VLOOKUP(A21,'PLANILHA MAIS VANTAJOSA'!$A$11:$L$200,6,FALSE)</f>
        <v>33.909999999999997</v>
      </c>
      <c r="G21" s="17">
        <f>VLOOKUP(A21,'PLANILHA MAIS VANTAJOSA'!$A$11:$L$200,11,FALSE)</f>
        <v>582.29999999999995</v>
      </c>
      <c r="H21" s="17">
        <f t="shared" si="0"/>
        <v>19745.79</v>
      </c>
      <c r="I21" s="593">
        <f t="shared" si="1"/>
        <v>2.4899999999999999E-2</v>
      </c>
      <c r="J21" s="598">
        <f t="shared" si="2"/>
        <v>0.47810000000000002</v>
      </c>
    </row>
    <row r="22" spans="1:10">
      <c r="A22" s="450" t="s">
        <v>18244</v>
      </c>
      <c r="B22" s="13" t="str">
        <f>VLOOKUP(A22,'PLANILHA MAIS VANTAJOSA'!$A$11:$L$200,2,FALSE)</f>
        <v>ORSE 07/2023</v>
      </c>
      <c r="C22" s="585" t="str">
        <f>VLOOKUP(A22,'PLANILHA MAIS VANTAJOSA'!$A$11:$L$200,3,FALSE)</f>
        <v>02180</v>
      </c>
      <c r="D22" s="15" t="str">
        <f>VLOOKUP(A22,'PLANILHA MAIS VANTAJOSA'!$A$11:$L$200,4,FALSE)</f>
        <v>REGULARIZAÇÃO DE BASE PARA REVEST. DE PISOS COM ARG. TRAÇO T4, ESP. MÉDIA 2,5CM</v>
      </c>
      <c r="E22" s="19" t="str">
        <f>VLOOKUP(A22,'PLANILHA MAIS VANTAJOSA'!$A$11:$L$200,5,FALSE)</f>
        <v>M2</v>
      </c>
      <c r="F22" s="28">
        <f>VLOOKUP(A22,'PLANILHA MAIS VANTAJOSA'!$A$11:$L$200,6,FALSE)</f>
        <v>603.52</v>
      </c>
      <c r="G22" s="17">
        <f>VLOOKUP(A22,'PLANILHA MAIS VANTAJOSA'!$A$11:$L$200,11,FALSE)</f>
        <v>31.41</v>
      </c>
      <c r="H22" s="17">
        <f t="shared" si="0"/>
        <v>18956.560000000001</v>
      </c>
      <c r="I22" s="593">
        <f t="shared" si="1"/>
        <v>2.3910000000000001E-2</v>
      </c>
      <c r="J22" s="598">
        <f t="shared" si="2"/>
        <v>0.50200999999999996</v>
      </c>
    </row>
    <row r="23" spans="1:10" ht="22.5">
      <c r="A23" s="588" t="s">
        <v>18359</v>
      </c>
      <c r="B23" s="13" t="str">
        <f>VLOOKUP(A23,'PLANILHA MAIS VANTAJOSA'!$A$11:$L$200,2,FALSE)</f>
        <v>ORSE 07/2023</v>
      </c>
      <c r="C23" s="585" t="str">
        <f>VLOOKUP(A23,'PLANILHA MAIS VANTAJOSA'!$A$11:$L$200,3,FALSE)</f>
        <v>03395</v>
      </c>
      <c r="D23" s="15" t="str">
        <f>VLOOKUP(A23,'PLANILHA MAIS VANTAJOSA'!$A$11:$L$200,4,FALSE)</f>
        <v>PONTO DE LUZ EM TETO OU PAREDE, COM ELETRODUTO DE PVC FLEXIVEL SANFONADO EMBUTIDO Ø 3/4"</v>
      </c>
      <c r="E23" s="19" t="str">
        <f>VLOOKUP(A23,'PLANILHA MAIS VANTAJOSA'!$A$11:$L$200,5,FALSE)</f>
        <v>UN</v>
      </c>
      <c r="F23" s="28">
        <f>VLOOKUP(A23,'PLANILHA MAIS VANTAJOSA'!$A$11:$L$200,6,FALSE)</f>
        <v>58</v>
      </c>
      <c r="G23" s="17">
        <f>VLOOKUP(A23,'PLANILHA MAIS VANTAJOSA'!$A$11:$L$200,11,FALSE)</f>
        <v>313.57</v>
      </c>
      <c r="H23" s="17">
        <f t="shared" si="0"/>
        <v>18187.060000000001</v>
      </c>
      <c r="I23" s="593">
        <f t="shared" si="1"/>
        <v>2.2939999999999999E-2</v>
      </c>
      <c r="J23" s="598">
        <f t="shared" si="2"/>
        <v>0.52495000000000003</v>
      </c>
    </row>
    <row r="24" spans="1:10" ht="22.5">
      <c r="A24" s="588" t="s">
        <v>18273</v>
      </c>
      <c r="B24" s="13" t="str">
        <f>VLOOKUP(A24,'PLANILHA MAIS VANTAJOSA'!$A$11:$L$200,2,FALSE)</f>
        <v>SINAPI 07/2023</v>
      </c>
      <c r="C24" s="585">
        <f>VLOOKUP(A24,'PLANILHA MAIS VANTAJOSA'!$A$11:$L$200,3,FALSE)</f>
        <v>99861</v>
      </c>
      <c r="D24" s="15" t="str">
        <f>VLOOKUP(A24,'PLANILHA MAIS VANTAJOSA'!$A$11:$L$200,4,FALSE)</f>
        <v>GRADIL EM FERRO FIXADO EM VÃOS DE JANELAS, FORMADO POR BARRAS CHATAS DE 25X4,8 MM. AF_04/2019</v>
      </c>
      <c r="E24" s="19" t="str">
        <f>VLOOKUP(A24,'PLANILHA MAIS VANTAJOSA'!$A$11:$L$200,5,FALSE)</f>
        <v>M2</v>
      </c>
      <c r="F24" s="28">
        <f>VLOOKUP(A24,'PLANILHA MAIS VANTAJOSA'!$A$11:$L$200,6,FALSE)</f>
        <v>23.34</v>
      </c>
      <c r="G24" s="17">
        <f>VLOOKUP(A24,'PLANILHA MAIS VANTAJOSA'!$A$11:$L$200,11,FALSE)</f>
        <v>764.88</v>
      </c>
      <c r="H24" s="17">
        <f t="shared" si="0"/>
        <v>17852.29</v>
      </c>
      <c r="I24" s="593">
        <f t="shared" si="1"/>
        <v>2.2509999999999999E-2</v>
      </c>
      <c r="J24" s="598">
        <f t="shared" si="2"/>
        <v>0.54745999999999995</v>
      </c>
    </row>
    <row r="25" spans="1:10" ht="22.5">
      <c r="A25" s="588" t="s">
        <v>26031</v>
      </c>
      <c r="B25" s="13" t="str">
        <f>VLOOKUP(A25,'PLANILHA MAIS VANTAJOSA'!$A$11:$L$200,2,FALSE)</f>
        <v>ORSE 07/2023</v>
      </c>
      <c r="C25" s="585" t="str">
        <f>VLOOKUP(A25,'PLANILHA MAIS VANTAJOSA'!$A$11:$L$200,3,FALSE)</f>
        <v>00191</v>
      </c>
      <c r="D25" s="15" t="str">
        <f>VLOOKUP(A25,'PLANILHA MAIS VANTAJOSA'!$A$11:$L$200,4,FALSE)</f>
        <v>DIVISÓRIA EM GRANITO CINZA ANDORINHA POLIDO, E=2CM, INCLUSIVE MONTAGEM COM FERRAGENS - REV 02</v>
      </c>
      <c r="E25" s="19" t="str">
        <f>VLOOKUP(A25,'PLANILHA MAIS VANTAJOSA'!$A$11:$L$200,5,FALSE)</f>
        <v>M2</v>
      </c>
      <c r="F25" s="28">
        <f>VLOOKUP(A25,'PLANILHA MAIS VANTAJOSA'!$A$11:$L$200,6,FALSE)</f>
        <v>18.55</v>
      </c>
      <c r="G25" s="17">
        <f>VLOOKUP(A25,'PLANILHA MAIS VANTAJOSA'!$A$11:$L$200,11,FALSE)</f>
        <v>950.68</v>
      </c>
      <c r="H25" s="17">
        <f t="shared" si="0"/>
        <v>17635.11</v>
      </c>
      <c r="I25" s="593">
        <f t="shared" si="1"/>
        <v>2.2239999999999999E-2</v>
      </c>
      <c r="J25" s="598">
        <f t="shared" si="2"/>
        <v>0.56969999999999998</v>
      </c>
    </row>
    <row r="26" spans="1:10" ht="22.5">
      <c r="A26" s="588" t="s">
        <v>18249</v>
      </c>
      <c r="B26" s="13" t="str">
        <f>VLOOKUP(A26,'PLANILHA MAIS VANTAJOSA'!$A$11:$L$200,2,FALSE)</f>
        <v>SEINFRA</v>
      </c>
      <c r="C26" s="585" t="str">
        <f>VLOOKUP(A26,'PLANILHA MAIS VANTAJOSA'!$A$11:$L$200,3,FALSE)</f>
        <v>C4431</v>
      </c>
      <c r="D26" s="15" t="str">
        <f>VLOOKUP(A26,'PLANILHA MAIS VANTAJOSA'!$A$11:$L$200,4,FALSE)</f>
        <v>CERÂMICA ESMALTADA C/ ARG. CIMENTO E AREIA ATÉ 10X10CM (100 CM²) - DECORATIVA P/ PAREDE</v>
      </c>
      <c r="E26" s="19" t="str">
        <f>VLOOKUP(A26,'PLANILHA MAIS VANTAJOSA'!$A$11:$L$200,5,FALSE)</f>
        <v>M2</v>
      </c>
      <c r="F26" s="28">
        <f>VLOOKUP(A26,'PLANILHA MAIS VANTAJOSA'!$A$11:$L$200,6,FALSE)</f>
        <v>114.51</v>
      </c>
      <c r="G26" s="17">
        <f>VLOOKUP(A26,'PLANILHA MAIS VANTAJOSA'!$A$11:$L$200,11,FALSE)</f>
        <v>133.52000000000001</v>
      </c>
      <c r="H26" s="17">
        <f t="shared" si="0"/>
        <v>15289.37</v>
      </c>
      <c r="I26" s="593">
        <f t="shared" si="1"/>
        <v>1.9279999999999999E-2</v>
      </c>
      <c r="J26" s="598">
        <f t="shared" si="2"/>
        <v>0.58897999999999995</v>
      </c>
    </row>
    <row r="27" spans="1:10" ht="22.5">
      <c r="A27" s="450" t="s">
        <v>18221</v>
      </c>
      <c r="B27" s="13" t="str">
        <f>VLOOKUP(A27,'PLANILHA MAIS VANTAJOSA'!$A$11:$L$200,2,FALSE)</f>
        <v>SINAPI 07/2023</v>
      </c>
      <c r="C27" s="585">
        <f>VLOOKUP(A27,'PLANILHA MAIS VANTAJOSA'!$A$11:$L$200,3,FALSE)</f>
        <v>104488</v>
      </c>
      <c r="D27" s="15" t="str">
        <f>VLOOKUP(A27,'PLANILHA MAIS VANTAJOSA'!$A$11:$L$200,4,FALSE)</f>
        <v>COMPOSIÇÃO PARAMÉTRICA PARA EXECUÇÃO DE ESTRUTURAS DE CONCRETO ARMADO, PARA EDIFICAÇÃO INSTITUCIONAL TÉRREA, FCK = 25 MPA. AF_11/2022</v>
      </c>
      <c r="E27" s="19" t="str">
        <f>VLOOKUP(A27,'PLANILHA MAIS VANTAJOSA'!$A$11:$L$200,5,FALSE)</f>
        <v>M3</v>
      </c>
      <c r="F27" s="28">
        <f>VLOOKUP(A27,'PLANILHA MAIS VANTAJOSA'!$A$11:$L$200,6,FALSE)</f>
        <v>4.6399999999999997</v>
      </c>
      <c r="G27" s="17">
        <f>VLOOKUP(A27,'PLANILHA MAIS VANTAJOSA'!$A$11:$L$200,11,FALSE)</f>
        <v>3253.27</v>
      </c>
      <c r="H27" s="17">
        <f t="shared" si="0"/>
        <v>15095.17</v>
      </c>
      <c r="I27" s="593">
        <f t="shared" si="1"/>
        <v>1.9040000000000001E-2</v>
      </c>
      <c r="J27" s="598">
        <f t="shared" si="2"/>
        <v>0.60802</v>
      </c>
    </row>
    <row r="28" spans="1:10" ht="45">
      <c r="A28" s="588" t="s">
        <v>18258</v>
      </c>
      <c r="B28" s="13" t="str">
        <f>VLOOKUP(A28,'PLANILHA MAIS VANTAJOSA'!$A$11:$L$200,2,FALSE)</f>
        <v>SINAPI 07/2023</v>
      </c>
      <c r="C28" s="585">
        <f>VLOOKUP(A28,'PLANILHA MAIS VANTAJOSA'!$A$11:$L$200,3,FALSE)</f>
        <v>90843</v>
      </c>
      <c r="D28" s="15" t="str">
        <f>VLOOKUP(A28,'PLANILHA MAIS VANTAJOSA'!$A$11:$L$200,4,FALSE)</f>
        <v>KIT DE PORTA DE MADEIRA PARA PINTURA, SEMI-OCA (LEVE OU MÉDIA), PADRÃO MÉDIO, 80X210CM, ESPESSURA DE 3,5CM, ITENS INCLUSOS: DOBRADIÇAS, MONTAGEM E INSTALAÇÃO DO BATENTE, FECHADURA COM EXECUÇÃO DO FURO - FORNECIMENTO E INSTALAÇÃO. AF_12/2019</v>
      </c>
      <c r="E28" s="19" t="str">
        <f>VLOOKUP(A28,'PLANILHA MAIS VANTAJOSA'!$A$11:$L$200,5,FALSE)</f>
        <v>UN</v>
      </c>
      <c r="F28" s="28">
        <f>VLOOKUP(A28,'PLANILHA MAIS VANTAJOSA'!$A$11:$L$200,6,FALSE)</f>
        <v>12</v>
      </c>
      <c r="G28" s="17">
        <f>VLOOKUP(A28,'PLANILHA MAIS VANTAJOSA'!$A$11:$L$200,11,FALSE)</f>
        <v>1251.1199999999999</v>
      </c>
      <c r="H28" s="17">
        <f t="shared" si="0"/>
        <v>15013.44</v>
      </c>
      <c r="I28" s="593">
        <f t="shared" si="1"/>
        <v>1.8929999999999999E-2</v>
      </c>
      <c r="J28" s="598">
        <f t="shared" si="2"/>
        <v>0.62695000000000001</v>
      </c>
    </row>
    <row r="29" spans="1:10">
      <c r="A29" s="588" t="s">
        <v>18396</v>
      </c>
      <c r="B29" s="13" t="str">
        <f>VLOOKUP(A29,'PLANILHA MAIS VANTAJOSA'!$A$11:$L$200,2,FALSE)</f>
        <v>SINAPI 07/2023</v>
      </c>
      <c r="C29" s="585">
        <f>VLOOKUP(A29,'PLANILHA MAIS VANTAJOSA'!$A$11:$L$200,3,FALSE)</f>
        <v>100701</v>
      </c>
      <c r="D29" s="15" t="str">
        <f>VLOOKUP(A29,'PLANILHA MAIS VANTAJOSA'!$A$11:$L$200,4,FALSE)</f>
        <v>PORTA DE FERRO, DE ABRIR, TIPO GRADE COM CHAPA, COM GUARNIÇÕES. AF_12/2019</v>
      </c>
      <c r="E29" s="19" t="str">
        <f>VLOOKUP(A29,'PLANILHA MAIS VANTAJOSA'!$A$11:$L$200,5,FALSE)</f>
        <v>M2</v>
      </c>
      <c r="F29" s="28">
        <f>VLOOKUP(A29,'PLANILHA MAIS VANTAJOSA'!$A$11:$L$200,6,FALSE)</f>
        <v>16.95</v>
      </c>
      <c r="G29" s="17">
        <f>VLOOKUP(A29,'PLANILHA MAIS VANTAJOSA'!$A$11:$L$200,11,FALSE)</f>
        <v>812.94</v>
      </c>
      <c r="H29" s="17">
        <f t="shared" si="0"/>
        <v>13779.33</v>
      </c>
      <c r="I29" s="593">
        <f t="shared" si="1"/>
        <v>1.738E-2</v>
      </c>
      <c r="J29" s="598">
        <f t="shared" si="2"/>
        <v>0.64432999999999996</v>
      </c>
    </row>
    <row r="30" spans="1:10">
      <c r="A30" s="588" t="s">
        <v>18292</v>
      </c>
      <c r="B30" s="13" t="str">
        <f>VLOOKUP(A30,'PLANILHA MAIS VANTAJOSA'!$A$11:$L$200,2,FALSE)</f>
        <v>SINAPI 07/2023</v>
      </c>
      <c r="C30" s="585">
        <f>VLOOKUP(A30,'PLANILHA MAIS VANTAJOSA'!$A$11:$L$200,3,FALSE)</f>
        <v>102234</v>
      </c>
      <c r="D30" s="15" t="str">
        <f>VLOOKUP(A30,'PLANILHA MAIS VANTAJOSA'!$A$11:$L$200,4,FALSE)</f>
        <v>PINTURA IMUNIZANTE PARA MADEIRA, 2 DEMÃOS. AF_01/2021</v>
      </c>
      <c r="E30" s="19" t="str">
        <f>VLOOKUP(A30,'PLANILHA MAIS VANTAJOSA'!$A$11:$L$200,5,FALSE)</f>
        <v>M2</v>
      </c>
      <c r="F30" s="28">
        <f>VLOOKUP(A30,'PLANILHA MAIS VANTAJOSA'!$A$11:$L$200,6,FALSE)</f>
        <v>475.09</v>
      </c>
      <c r="G30" s="17">
        <f>VLOOKUP(A30,'PLANILHA MAIS VANTAJOSA'!$A$11:$L$200,11,FALSE)</f>
        <v>27.3</v>
      </c>
      <c r="H30" s="17">
        <f t="shared" si="0"/>
        <v>12969.95</v>
      </c>
      <c r="I30" s="593">
        <f t="shared" si="1"/>
        <v>1.636E-2</v>
      </c>
      <c r="J30" s="598">
        <f t="shared" si="2"/>
        <v>0.66069</v>
      </c>
    </row>
    <row r="31" spans="1:10" ht="33.75">
      <c r="A31" s="450" t="s">
        <v>18224</v>
      </c>
      <c r="B31" s="13" t="str">
        <f>VLOOKUP(A31,'PLANILHA MAIS VANTAJOSA'!$A$11:$L$200,2,FALSE)</f>
        <v>SINAPI 07/2023</v>
      </c>
      <c r="C31" s="585">
        <f>VLOOKUP(A31,'PLANILHA MAIS VANTAJOSA'!$A$11:$L$200,3,FALSE)</f>
        <v>87529</v>
      </c>
      <c r="D31" s="15" t="str">
        <f>VLOOKUP(A31,'PLANILHA MAIS VANTAJOSA'!$A$11:$L$200,4,FALSE)</f>
        <v>MASSA ÚNICA, PARA RECEBIMENTO DE PINTURA, EM ARGAMASSA TRAÇO 1:2:8, PREPARO MECÂNICO COM BETONEIRA 400L, APLICADA MANUALMENTE EM FACES INTERNAS DE PAREDES, ESPESSURA DE 20MM, COM EXECUÇÃO DE TALISCAS. AF_06/2014</v>
      </c>
      <c r="E31" s="19" t="str">
        <f>VLOOKUP(A31,'PLANILHA MAIS VANTAJOSA'!$A$11:$L$200,5,FALSE)</f>
        <v>M2</v>
      </c>
      <c r="F31" s="28">
        <f>VLOOKUP(A31,'PLANILHA MAIS VANTAJOSA'!$A$11:$L$200,6,FALSE)</f>
        <v>253.29</v>
      </c>
      <c r="G31" s="17">
        <f>VLOOKUP(A31,'PLANILHA MAIS VANTAJOSA'!$A$11:$L$200,11,FALSE)</f>
        <v>50.1</v>
      </c>
      <c r="H31" s="17">
        <f t="shared" si="0"/>
        <v>12689.82</v>
      </c>
      <c r="I31" s="593">
        <f t="shared" si="1"/>
        <v>1.6E-2</v>
      </c>
      <c r="J31" s="598">
        <f t="shared" si="2"/>
        <v>0.67669000000000001</v>
      </c>
    </row>
    <row r="32" spans="1:10">
      <c r="A32" s="588" t="s">
        <v>18302</v>
      </c>
      <c r="B32" s="13" t="str">
        <f>VLOOKUP(A32,'PLANILHA MAIS VANTAJOSA'!$A$11:$L$200,2,FALSE)</f>
        <v>ORSE 07/2023</v>
      </c>
      <c r="C32" s="585" t="str">
        <f>VLOOKUP(A32,'PLANILHA MAIS VANTAJOSA'!$A$11:$L$200,3,FALSE)</f>
        <v>09078</v>
      </c>
      <c r="D32" s="15" t="str">
        <f>VLOOKUP(A32,'PLANILHA MAIS VANTAJOSA'!$A$11:$L$200,4,FALSE)</f>
        <v>CALHA EM CHAPA DE ALUMINIO, DESENVOLVIMENTO 80 CM</v>
      </c>
      <c r="E32" s="19" t="str">
        <f>VLOOKUP(A32,'PLANILHA MAIS VANTAJOSA'!$A$11:$L$200,5,FALSE)</f>
        <v>M</v>
      </c>
      <c r="F32" s="28">
        <f>VLOOKUP(A32,'PLANILHA MAIS VANTAJOSA'!$A$11:$L$200,6,FALSE)</f>
        <v>76.459999999999994</v>
      </c>
      <c r="G32" s="17">
        <f>VLOOKUP(A32,'PLANILHA MAIS VANTAJOSA'!$A$11:$L$200,11,FALSE)</f>
        <v>158.30000000000001</v>
      </c>
      <c r="H32" s="17">
        <f t="shared" si="0"/>
        <v>12103.61</v>
      </c>
      <c r="I32" s="593">
        <f t="shared" si="1"/>
        <v>1.5259999999999999E-2</v>
      </c>
      <c r="J32" s="598">
        <f t="shared" si="2"/>
        <v>0.69194999999999995</v>
      </c>
    </row>
    <row r="33" spans="1:10" ht="22.5">
      <c r="A33" s="450" t="s">
        <v>18175</v>
      </c>
      <c r="B33" s="13" t="str">
        <f>VLOOKUP(A33,'PLANILHA MAIS VANTAJOSA'!$A$11:$L$200,2,FALSE)</f>
        <v>SINAPI 07/2023</v>
      </c>
      <c r="C33" s="585">
        <f>VLOOKUP(A33,'PLANILHA MAIS VANTAJOSA'!$A$11:$L$200,3,FALSE)</f>
        <v>97633</v>
      </c>
      <c r="D33" s="15" t="str">
        <f>VLOOKUP(A33,'PLANILHA MAIS VANTAJOSA'!$A$11:$L$200,4,FALSE)</f>
        <v>DEMOLIÇÃO DE REVESTIMENTO CERÂMICO, DE FORMA MANUAL, SEM REAPROVEITAMENTO. AF_12/2017</v>
      </c>
      <c r="E33" s="19" t="str">
        <f>VLOOKUP(A33,'PLANILHA MAIS VANTAJOSA'!$A$11:$L$200,5,FALSE)</f>
        <v>M2</v>
      </c>
      <c r="F33" s="28">
        <f>VLOOKUP(A33,'PLANILHA MAIS VANTAJOSA'!$A$11:$L$200,6,FALSE)</f>
        <v>396.86</v>
      </c>
      <c r="G33" s="17">
        <f>VLOOKUP(A33,'PLANILHA MAIS VANTAJOSA'!$A$11:$L$200,11,FALSE)</f>
        <v>26.96</v>
      </c>
      <c r="H33" s="17">
        <f t="shared" si="0"/>
        <v>10699.34</v>
      </c>
      <c r="I33" s="593">
        <f t="shared" si="1"/>
        <v>1.349E-2</v>
      </c>
      <c r="J33" s="598">
        <f t="shared" si="2"/>
        <v>0.70543999999999996</v>
      </c>
    </row>
    <row r="34" spans="1:10">
      <c r="A34" s="450" t="s">
        <v>18246</v>
      </c>
      <c r="B34" s="13" t="str">
        <f>VLOOKUP(A34,'PLANILHA MAIS VANTAJOSA'!$A$11:$L$200,2,FALSE)</f>
        <v>COMPOSIÇÃO</v>
      </c>
      <c r="C34" s="585" t="str">
        <f>VLOOKUP(A34,'PLANILHA MAIS VANTAJOSA'!$A$11:$L$200,3,FALSE)</f>
        <v>002</v>
      </c>
      <c r="D34" s="15" t="str">
        <f>VLOOKUP(A34,'PLANILHA MAIS VANTAJOSA'!$A$11:$L$200,4,FALSE)</f>
        <v>PINTURA DE PROTEÇÃO OU ACABAMENTO COM 02 DEMÃO DE RESINA ACRÍLICA</v>
      </c>
      <c r="E34" s="19" t="str">
        <f>VLOOKUP(A34,'PLANILHA MAIS VANTAJOSA'!$A$11:$L$200,5,FALSE)</f>
        <v>M2</v>
      </c>
      <c r="F34" s="28">
        <f>VLOOKUP(A34,'PLANILHA MAIS VANTAJOSA'!$A$11:$L$200,6,FALSE)</f>
        <v>377.67</v>
      </c>
      <c r="G34" s="17">
        <f>VLOOKUP(A34,'PLANILHA MAIS VANTAJOSA'!$A$11:$L$200,11,FALSE)</f>
        <v>27.51</v>
      </c>
      <c r="H34" s="17">
        <f t="shared" si="0"/>
        <v>10389.700000000001</v>
      </c>
      <c r="I34" s="593">
        <f t="shared" si="1"/>
        <v>1.3100000000000001E-2</v>
      </c>
      <c r="J34" s="598">
        <f t="shared" si="2"/>
        <v>0.71853999999999996</v>
      </c>
    </row>
    <row r="35" spans="1:10" ht="45">
      <c r="A35" s="442" t="s">
        <v>18225</v>
      </c>
      <c r="B35" s="13" t="str">
        <f>VLOOKUP(A35,'PLANILHA MAIS VANTAJOSA'!$A$11:$L$200,2,FALSE)</f>
        <v>SINAPI 07/2023</v>
      </c>
      <c r="C35" s="585">
        <f>VLOOKUP(A35,'PLANILHA MAIS VANTAJOSA'!$A$11:$L$200,3,FALSE)</f>
        <v>87531</v>
      </c>
      <c r="D35" s="15" t="str">
        <f>VLOOKUP(A35,'PLANILHA MAIS VANTAJOSA'!$A$11:$L$200,4,FALSE)</f>
        <v>EMBOÇO, PARA RECEBIMENTO DE CERÂMICA, EM ARGAMASSA TRAÇO 1:2:8, PREPARO MECÂNICO COM BETONEIRA 400L, APLICADO MANUALMENTE EM FACES INTERNAS DE PAREDES, PARA AMBIENTE COM ÁREA ENTRE 5M2 E 10M2, ESPESSURA DE 20MM, COM EXECUÇÃO DE TALISCAS. AF_06/2014</v>
      </c>
      <c r="E35" s="19" t="str">
        <f>VLOOKUP(A35,'PLANILHA MAIS VANTAJOSA'!$A$11:$L$200,5,FALSE)</f>
        <v>M2</v>
      </c>
      <c r="F35" s="28">
        <f>VLOOKUP(A35,'PLANILHA MAIS VANTAJOSA'!$A$11:$L$200,6,FALSE)</f>
        <v>201.83</v>
      </c>
      <c r="G35" s="17">
        <f>VLOOKUP(A35,'PLANILHA MAIS VANTAJOSA'!$A$11:$L$200,11,FALSE)</f>
        <v>48.47</v>
      </c>
      <c r="H35" s="17">
        <f t="shared" si="0"/>
        <v>9782.7000000000007</v>
      </c>
      <c r="I35" s="593">
        <f t="shared" si="1"/>
        <v>1.234E-2</v>
      </c>
      <c r="J35" s="598">
        <f t="shared" si="2"/>
        <v>0.73087999999999997</v>
      </c>
    </row>
    <row r="36" spans="1:10" ht="22.5">
      <c r="A36" s="590" t="s">
        <v>18252</v>
      </c>
      <c r="B36" s="13" t="str">
        <f>VLOOKUP(A36,'PLANILHA MAIS VANTAJOSA'!$A$11:$L$200,2,FALSE)</f>
        <v>SINAPI 07/2023</v>
      </c>
      <c r="C36" s="585">
        <f>VLOOKUP(A36,'PLANILHA MAIS VANTAJOSA'!$A$11:$L$200,3,FALSE)</f>
        <v>104642</v>
      </c>
      <c r="D36" s="15" t="str">
        <f>VLOOKUP(A36,'PLANILHA MAIS VANTAJOSA'!$A$11:$L$200,4,FALSE)</f>
        <v>PINTURA LÁTEX ACRÍLICA STANDARD, APLICAÇÃO MANUAL EM PAREDES, DUAS DEMÃOS. AF_04/2023</v>
      </c>
      <c r="E36" s="19" t="str">
        <f>VLOOKUP(A36,'PLANILHA MAIS VANTAJOSA'!$A$11:$L$200,5,FALSE)</f>
        <v>M2</v>
      </c>
      <c r="F36" s="28">
        <f>VLOOKUP(A36,'PLANILHA MAIS VANTAJOSA'!$A$11:$L$200,6,FALSE)</f>
        <v>725.61</v>
      </c>
      <c r="G36" s="17">
        <f>VLOOKUP(A36,'PLANILHA MAIS VANTAJOSA'!$A$11:$L$200,11,FALSE)</f>
        <v>12.44</v>
      </c>
      <c r="H36" s="17">
        <f t="shared" si="0"/>
        <v>9026.58</v>
      </c>
      <c r="I36" s="593">
        <f t="shared" si="1"/>
        <v>1.1379999999999999E-2</v>
      </c>
      <c r="J36" s="598">
        <f t="shared" si="2"/>
        <v>0.74226000000000003</v>
      </c>
    </row>
    <row r="37" spans="1:10">
      <c r="A37" s="442" t="s">
        <v>36</v>
      </c>
      <c r="B37" s="13" t="str">
        <f>VLOOKUP(A37,'PLANILHA MAIS VANTAJOSA'!$A$11:$L$200,2,FALSE)</f>
        <v>SINAPI 07/2023</v>
      </c>
      <c r="C37" s="585">
        <f>VLOOKUP(A37,'PLANILHA MAIS VANTAJOSA'!$A$11:$L$200,3,FALSE)</f>
        <v>90777</v>
      </c>
      <c r="D37" s="15" t="str">
        <f>VLOOKUP(A37,'PLANILHA MAIS VANTAJOSA'!$A$11:$L$200,4,FALSE)</f>
        <v>ENGENHEIRO CIVIL DE OBRA JUNIOR COM ENCARGOS COMPLEMENTARES</v>
      </c>
      <c r="E37" s="19" t="str">
        <f>VLOOKUP(A37,'PLANILHA MAIS VANTAJOSA'!$A$11:$L$200,5,FALSE)</f>
        <v>H</v>
      </c>
      <c r="F37" s="28">
        <f>VLOOKUP(A37,'PLANILHA MAIS VANTAJOSA'!$A$11:$L$200,6,FALSE)</f>
        <v>64</v>
      </c>
      <c r="G37" s="17">
        <f>VLOOKUP(A37,'PLANILHA MAIS VANTAJOSA'!$A$11:$L$200,11,FALSE)</f>
        <v>138.91</v>
      </c>
      <c r="H37" s="17">
        <f t="shared" si="0"/>
        <v>8890.24</v>
      </c>
      <c r="I37" s="593">
        <f t="shared" si="1"/>
        <v>1.1209999999999999E-2</v>
      </c>
      <c r="J37" s="598">
        <f t="shared" si="2"/>
        <v>0.75346999999999997</v>
      </c>
    </row>
    <row r="38" spans="1:10" ht="33.75">
      <c r="A38" s="590" t="s">
        <v>18274</v>
      </c>
      <c r="B38" s="13" t="str">
        <f>VLOOKUP(A38,'PLANILHA MAIS VANTAJOSA'!$A$11:$L$200,2,FALSE)</f>
        <v>SINAPI 07/2023</v>
      </c>
      <c r="C38" s="585">
        <f>VLOOKUP(A38,'PLANILHA MAIS VANTAJOSA'!$A$11:$L$200,3,FALSE)</f>
        <v>94570</v>
      </c>
      <c r="D38" s="15" t="str">
        <f>VLOOKUP(A38,'PLANILHA MAIS VANTAJOSA'!$A$11:$L$200,4,FALSE)</f>
        <v>JANELA DE ALUMÍNIO DE CORRER COM 2 FOLHAS PARA VIDROS, COM VIDROS, BATENTE, ACABAMENTO COM ACETATO OU BRILHANTE E FERRAGENS. EXCLUSIVE ALIZAR E CONTRAMARCO. FORNECIMENTO E INSTALAÇÃO. AF_12/2019</v>
      </c>
      <c r="E38" s="19" t="str">
        <f>VLOOKUP(A38,'PLANILHA MAIS VANTAJOSA'!$A$11:$L$200,5,FALSE)</f>
        <v>M2</v>
      </c>
      <c r="F38" s="28">
        <f>VLOOKUP(A38,'PLANILHA MAIS VANTAJOSA'!$A$11:$L$200,6,FALSE)</f>
        <v>19.45</v>
      </c>
      <c r="G38" s="17">
        <f>VLOOKUP(A38,'PLANILHA MAIS VANTAJOSA'!$A$11:$L$200,11,FALSE)</f>
        <v>377.48</v>
      </c>
      <c r="H38" s="17">
        <f t="shared" si="0"/>
        <v>7341.98</v>
      </c>
      <c r="I38" s="593">
        <f t="shared" si="1"/>
        <v>9.2599999999999991E-3</v>
      </c>
      <c r="J38" s="598">
        <f t="shared" si="2"/>
        <v>0.76273000000000002</v>
      </c>
    </row>
    <row r="39" spans="1:10" ht="45">
      <c r="A39" s="590" t="s">
        <v>18365</v>
      </c>
      <c r="B39" s="13" t="str">
        <f>VLOOKUP(A39,'PLANILHA MAIS VANTAJOSA'!$A$11:$L$200,2,FALSE)</f>
        <v>SINAPI 07/2023</v>
      </c>
      <c r="C39" s="585">
        <f>VLOOKUP(A39,'PLANILHA MAIS VANTAJOSA'!$A$11:$L$200,3,FALSE)</f>
        <v>104475</v>
      </c>
      <c r="D39" s="15" t="str">
        <f>VLOOKUP(A39,'PLANILHA MAIS VANTAJOSA'!$A$11:$L$200,4,FALSE)</f>
        <v>COMPOSIÇÃO PARAMÉTRICA DE PONTO ELÉTRICO DE TOMADA DE USO GERAL 2P+T (10A/250V) EM EDIFÍCIO RESIDENCIAL COM ELETRODUTO EMBUTIDO EM RASGOS NAS PAREDES, INCLUSO TOMADA, ELETRODUTO, CABO, RASGO, QUEBRA E CHUMBAMENTO. AF_11/2022</v>
      </c>
      <c r="E39" s="19" t="str">
        <f>VLOOKUP(A39,'PLANILHA MAIS VANTAJOSA'!$A$11:$L$200,5,FALSE)</f>
        <v>UN</v>
      </c>
      <c r="F39" s="28">
        <f>VLOOKUP(A39,'PLANILHA MAIS VANTAJOSA'!$A$11:$L$200,6,FALSE)</f>
        <v>41</v>
      </c>
      <c r="G39" s="17">
        <f>VLOOKUP(A39,'PLANILHA MAIS VANTAJOSA'!$A$11:$L$200,11,FALSE)</f>
        <v>164.09</v>
      </c>
      <c r="H39" s="17">
        <f t="shared" si="0"/>
        <v>6727.69</v>
      </c>
      <c r="I39" s="593">
        <f t="shared" si="1"/>
        <v>8.4799999999999997E-3</v>
      </c>
      <c r="J39" s="598">
        <f t="shared" si="2"/>
        <v>0.77120999999999995</v>
      </c>
    </row>
    <row r="40" spans="1:10">
      <c r="A40" s="457" t="s">
        <v>18204</v>
      </c>
      <c r="B40" s="13" t="str">
        <f>VLOOKUP(A40,'PLANILHA MAIS VANTAJOSA'!$A$11:$L$200,2,FALSE)</f>
        <v>ORSE 07/2023</v>
      </c>
      <c r="C40" s="585" t="str">
        <f>VLOOKUP(A40,'PLANILHA MAIS VANTAJOSA'!$A$11:$L$200,3,FALSE)</f>
        <v>07725</v>
      </c>
      <c r="D40" s="15" t="str">
        <f>VLOOKUP(A40,'PLANILHA MAIS VANTAJOSA'!$A$11:$L$200,4,FALSE)</f>
        <v>REMOÇÃO DE PINTURA LÁTEX (RASPAGEM E/OU LIXAMENTO E/OU ESCOVAÇÃO)</v>
      </c>
      <c r="E40" s="19" t="str">
        <f>VLOOKUP(A40,'PLANILHA MAIS VANTAJOSA'!$A$11:$L$200,5,FALSE)</f>
        <v>M2</v>
      </c>
      <c r="F40" s="28">
        <f>VLOOKUP(A40,'PLANILHA MAIS VANTAJOSA'!$A$11:$L$200,6,FALSE)</f>
        <v>725.61</v>
      </c>
      <c r="G40" s="17">
        <f>VLOOKUP(A40,'PLANILHA MAIS VANTAJOSA'!$A$11:$L$200,11,FALSE)</f>
        <v>8.07</v>
      </c>
      <c r="H40" s="17">
        <f t="shared" si="0"/>
        <v>5855.67</v>
      </c>
      <c r="I40" s="593">
        <f t="shared" si="1"/>
        <v>7.3800000000000003E-3</v>
      </c>
      <c r="J40" s="598">
        <f t="shared" si="2"/>
        <v>0.77859</v>
      </c>
    </row>
    <row r="41" spans="1:10">
      <c r="A41" s="446" t="s">
        <v>18177</v>
      </c>
      <c r="B41" s="13" t="str">
        <f>VLOOKUP(A41,'PLANILHA MAIS VANTAJOSA'!$A$11:$L$200,2,FALSE)</f>
        <v>ORSE 07/2023</v>
      </c>
      <c r="C41" s="585" t="str">
        <f>VLOOKUP(A41,'PLANILHA MAIS VANTAJOSA'!$A$11:$L$200,3,FALSE)</f>
        <v>03240</v>
      </c>
      <c r="D41" s="15" t="str">
        <f>VLOOKUP(A41,'PLANILHA MAIS VANTAJOSA'!$A$11:$L$200,4,FALSE)</f>
        <v>DEMOLIÇÃO DE PISO DE ALTA RESISTÊNCIA</v>
      </c>
      <c r="E41" s="19" t="str">
        <f>VLOOKUP(A41,'PLANILHA MAIS VANTAJOSA'!$A$11:$L$200,5,FALSE)</f>
        <v>M2</v>
      </c>
      <c r="F41" s="28">
        <f>VLOOKUP(A41,'PLANILHA MAIS VANTAJOSA'!$A$11:$L$200,6,FALSE)</f>
        <v>245.26</v>
      </c>
      <c r="G41" s="17">
        <f>VLOOKUP(A41,'PLANILHA MAIS VANTAJOSA'!$A$11:$L$200,11,FALSE)</f>
        <v>22.89</v>
      </c>
      <c r="H41" s="17">
        <f t="shared" si="0"/>
        <v>5614</v>
      </c>
      <c r="I41" s="593">
        <f t="shared" si="1"/>
        <v>7.0800000000000004E-3</v>
      </c>
      <c r="J41" s="598">
        <f t="shared" si="2"/>
        <v>0.78566999999999998</v>
      </c>
    </row>
    <row r="42" spans="1:10" ht="22.5">
      <c r="A42" s="591" t="s">
        <v>18304</v>
      </c>
      <c r="B42" s="13" t="str">
        <f>VLOOKUP(A42,'PLANILHA MAIS VANTAJOSA'!$A$11:$L$200,2,FALSE)</f>
        <v>COMPOSIÇÃO</v>
      </c>
      <c r="C42" s="585" t="str">
        <f>VLOOKUP(A42,'PLANILHA MAIS VANTAJOSA'!$A$11:$L$200,3,FALSE)</f>
        <v>006</v>
      </c>
      <c r="D42" s="15" t="str">
        <f>VLOOKUP(A42,'PLANILHA MAIS VANTAJOSA'!$A$11:$L$200,4,FALSE)</f>
        <v>IMPERMEABILIZAÇÃO COM MANTA/FITA ADESIVA ASFÁLTICA ALUMINIZADA, INCLUSIVE APLICAÇÃO DE 1 DEMÃO DE PRIMER</v>
      </c>
      <c r="E42" s="19" t="str">
        <f>VLOOKUP(A42,'PLANILHA MAIS VANTAJOSA'!$A$11:$L$200,5,FALSE)</f>
        <v>M2</v>
      </c>
      <c r="F42" s="28">
        <f>VLOOKUP(A42,'PLANILHA MAIS VANTAJOSA'!$A$11:$L$200,6,FALSE)</f>
        <v>24.04</v>
      </c>
      <c r="G42" s="17">
        <f>VLOOKUP(A42,'PLANILHA MAIS VANTAJOSA'!$A$11:$L$200,11,FALSE)</f>
        <v>235.37</v>
      </c>
      <c r="H42" s="17">
        <f t="shared" ref="H42:H73" si="3">IFERROR(TRUNC(G42*F42,2),"")</f>
        <v>5658.29</v>
      </c>
      <c r="I42" s="593">
        <f t="shared" ref="I42:I73" si="4">H42/$H$167</f>
        <v>7.1399999999999996E-3</v>
      </c>
      <c r="J42" s="598">
        <f t="shared" si="2"/>
        <v>0.79281000000000001</v>
      </c>
    </row>
    <row r="43" spans="1:10" ht="33.75">
      <c r="A43" s="592" t="s">
        <v>26098</v>
      </c>
      <c r="B43" s="13" t="str">
        <f>VLOOKUP(A43,'PLANILHA MAIS VANTAJOSA'!$A$11:$L$200,2,FALSE)</f>
        <v>0RSE 07/2023</v>
      </c>
      <c r="C43" s="585" t="str">
        <f>VLOOKUP(A43,'PLANILHA MAIS VANTAJOSA'!$A$11:$L$200,3,FALSE)</f>
        <v>07289</v>
      </c>
      <c r="D43" s="15" t="str">
        <f>VLOOKUP(A43,'PLANILHA MAIS VANTAJOSA'!$A$11:$L$200,4,FALSE)</f>
        <v>FORNECIMENTO E INSTALAÇÃO DE TUBULAÇÃO EM COBRE P/ INTERLIGAÇÃO DO CONDENSADOR AO EVAPORADOR, INCLUSIVE ISOLAMENTO, ALIMENTAÇÃO ELÉTRICA, CONEXÕES E FIXAÇÕES, P/ CONDICIONADORES DE AR SPLIT SYSTEM ATÉ 48.000 BTU.</v>
      </c>
      <c r="E43" s="19" t="str">
        <f>VLOOKUP(A43,'PLANILHA MAIS VANTAJOSA'!$A$11:$L$200,5,FALSE)</f>
        <v>M</v>
      </c>
      <c r="F43" s="28">
        <f>VLOOKUP(A43,'PLANILHA MAIS VANTAJOSA'!$A$11:$L$200,6,FALSE)</f>
        <v>18.899999999999999</v>
      </c>
      <c r="G43" s="17">
        <f>VLOOKUP(A43,'PLANILHA MAIS VANTAJOSA'!$A$11:$L$200,11,FALSE)</f>
        <v>279.54000000000002</v>
      </c>
      <c r="H43" s="17">
        <f t="shared" si="3"/>
        <v>5283.3</v>
      </c>
      <c r="I43" s="593">
        <f t="shared" si="4"/>
        <v>6.6600000000000001E-3</v>
      </c>
      <c r="J43" s="598">
        <f t="shared" si="2"/>
        <v>0.79947000000000001</v>
      </c>
    </row>
    <row r="44" spans="1:10">
      <c r="A44" s="589" t="s">
        <v>25949</v>
      </c>
      <c r="B44" s="13" t="str">
        <f>VLOOKUP(A44,'PLANILHA MAIS VANTAJOSA'!$A$11:$L$200,2,FALSE)</f>
        <v>SEINFRA</v>
      </c>
      <c r="C44" s="585" t="str">
        <f>VLOOKUP(A44,'PLANILHA MAIS VANTAJOSA'!$A$11:$L$200,3,FALSE)</f>
        <v>C1426</v>
      </c>
      <c r="D44" s="15" t="str">
        <f>VLOOKUP(A44,'PLANILHA MAIS VANTAJOSA'!$A$11:$L$200,4,FALSE)</f>
        <v>GRADE DE FERRO DE PROTEÇÃO</v>
      </c>
      <c r="E44" s="19" t="str">
        <f>VLOOKUP(A44,'PLANILHA MAIS VANTAJOSA'!$A$11:$L$200,5,FALSE)</f>
        <v>M2</v>
      </c>
      <c r="F44" s="28">
        <f>VLOOKUP(A44,'PLANILHA MAIS VANTAJOSA'!$A$11:$L$200,6,FALSE)</f>
        <v>18.93</v>
      </c>
      <c r="G44" s="17">
        <f>VLOOKUP(A44,'PLANILHA MAIS VANTAJOSA'!$A$11:$L$200,11,FALSE)</f>
        <v>271.99</v>
      </c>
      <c r="H44" s="17">
        <f t="shared" si="3"/>
        <v>5148.7700000000004</v>
      </c>
      <c r="I44" s="593">
        <f t="shared" si="4"/>
        <v>6.4900000000000001E-3</v>
      </c>
      <c r="J44" s="598">
        <f t="shared" si="2"/>
        <v>0.80596000000000001</v>
      </c>
    </row>
    <row r="45" spans="1:10" ht="33.75">
      <c r="A45" s="591" t="s">
        <v>26019</v>
      </c>
      <c r="B45" s="13" t="str">
        <f>VLOOKUP(A45,'PLANILHA MAIS VANTAJOSA'!$A$11:$L$200,2,FALSE)</f>
        <v>SINAPI 07/2023</v>
      </c>
      <c r="C45" s="585">
        <f>VLOOKUP(A45,'PLANILHA MAIS VANTAJOSA'!$A$11:$L$200,3,FALSE)</f>
        <v>89957</v>
      </c>
      <c r="D45" s="15" t="str">
        <f>VLOOKUP(A45,'PLANILHA MAIS VANTAJOSA'!$A$11:$L$200,4,FALSE)</f>
        <v>PONTO DE CONSUMO TERMINAL DE ÁGUA FRIA (SUBRAMAL) COM TUBULAÇÃO DE PVC, DN 25 MM, INSTALADO EM RAMAL DE ÁGUA, INCLUSOS RASGO E CHUMBAMENTO EM ALVENARIA. AF_12/2014</v>
      </c>
      <c r="E45" s="19" t="str">
        <f>VLOOKUP(A45,'PLANILHA MAIS VANTAJOSA'!$A$11:$L$200,5,FALSE)</f>
        <v>UN</v>
      </c>
      <c r="F45" s="28">
        <f>VLOOKUP(A45,'PLANILHA MAIS VANTAJOSA'!$A$11:$L$200,6,FALSE)</f>
        <v>30</v>
      </c>
      <c r="G45" s="17">
        <f>VLOOKUP(A45,'PLANILHA MAIS VANTAJOSA'!$A$11:$L$200,11,FALSE)</f>
        <v>172.86</v>
      </c>
      <c r="H45" s="17">
        <f t="shared" si="3"/>
        <v>5185.8</v>
      </c>
      <c r="I45" s="593">
        <f t="shared" si="4"/>
        <v>6.5399999999999998E-3</v>
      </c>
      <c r="J45" s="598">
        <f t="shared" si="2"/>
        <v>0.8125</v>
      </c>
    </row>
    <row r="46" spans="1:10">
      <c r="A46" s="591" t="s">
        <v>18280</v>
      </c>
      <c r="B46" s="13" t="str">
        <f>VLOOKUP(A46,'PLANILHA MAIS VANTAJOSA'!$A$11:$L$200,2,FALSE)</f>
        <v>SEINFRA</v>
      </c>
      <c r="C46" s="585" t="str">
        <f>VLOOKUP(A46,'PLANILHA MAIS VANTAJOSA'!$A$11:$L$200,3,FALSE)</f>
        <v>C1958</v>
      </c>
      <c r="D46" s="15" t="str">
        <f>VLOOKUP(A46,'PLANILHA MAIS VANTAJOSA'!$A$11:$L$200,4,FALSE)</f>
        <v>PORTA DE FERRO COMPACTA EM CHAPA, INCLUS. BATENTES E FERRAGENS</v>
      </c>
      <c r="E46" s="19" t="str">
        <f>VLOOKUP(A46,'PLANILHA MAIS VANTAJOSA'!$A$11:$L$200,5,FALSE)</f>
        <v>M2</v>
      </c>
      <c r="F46" s="28">
        <f>VLOOKUP(A46,'PLANILHA MAIS VANTAJOSA'!$A$11:$L$200,6,FALSE)</f>
        <v>12.6</v>
      </c>
      <c r="G46" s="17">
        <f>VLOOKUP(A46,'PLANILHA MAIS VANTAJOSA'!$A$11:$L$200,11,FALSE)</f>
        <v>405.3</v>
      </c>
      <c r="H46" s="17">
        <f t="shared" si="3"/>
        <v>5106.78</v>
      </c>
      <c r="I46" s="593">
        <f t="shared" si="4"/>
        <v>6.4400000000000004E-3</v>
      </c>
      <c r="J46" s="598">
        <f t="shared" si="2"/>
        <v>0.81894</v>
      </c>
    </row>
    <row r="47" spans="1:10" ht="33.75">
      <c r="A47" s="591" t="s">
        <v>18279</v>
      </c>
      <c r="B47" s="13" t="str">
        <f>VLOOKUP(A47,'PLANILHA MAIS VANTAJOSA'!$A$11:$L$200,2,FALSE)</f>
        <v>SINAPI 07/2023</v>
      </c>
      <c r="C47" s="585">
        <f>VLOOKUP(A47,'PLANILHA MAIS VANTAJOSA'!$A$11:$L$200,3,FALSE)</f>
        <v>100758</v>
      </c>
      <c r="D47" s="15" t="str">
        <f>VLOOKUP(A47,'PLANILHA MAIS VANTAJOSA'!$A$11:$L$200,4,FALSE)</f>
        <v>PINTURA COM TINTA ALQUÍDICA DE ACABAMENTO (ESMALTE SINTÉTICO ACETINADO) APLICADA A ROLO OU PINCEL SOBRE SUPERFÍCIES METÁLICAS (EXCETO PERFIL) EXECUTADO EM OBRA (02 DEMÃOS). AF_01/2020</v>
      </c>
      <c r="E47" s="19" t="str">
        <f>VLOOKUP(A47,'PLANILHA MAIS VANTAJOSA'!$A$11:$L$200,5,FALSE)</f>
        <v>M2</v>
      </c>
      <c r="F47" s="28">
        <f>VLOOKUP(A47,'PLANILHA MAIS VANTAJOSA'!$A$11:$L$200,6,FALSE)</f>
        <v>84.42</v>
      </c>
      <c r="G47" s="17">
        <f>VLOOKUP(A47,'PLANILHA MAIS VANTAJOSA'!$A$11:$L$200,11,FALSE)</f>
        <v>59.84</v>
      </c>
      <c r="H47" s="17">
        <f t="shared" si="3"/>
        <v>5051.6899999999996</v>
      </c>
      <c r="I47" s="593">
        <f t="shared" si="4"/>
        <v>6.3699999999999998E-3</v>
      </c>
      <c r="J47" s="598">
        <f t="shared" si="2"/>
        <v>0.82530999999999999</v>
      </c>
    </row>
    <row r="48" spans="1:10" ht="22.5">
      <c r="A48" s="591" t="s">
        <v>25908</v>
      </c>
      <c r="B48" s="13" t="str">
        <f>VLOOKUP(A48,'PLANILHA MAIS VANTAJOSA'!$A$11:$L$200,2,FALSE)</f>
        <v>SINAPI 07/2023</v>
      </c>
      <c r="C48" s="585">
        <f>VLOOKUP(A48,'PLANILHA MAIS VANTAJOSA'!$A$11:$L$200,3,FALSE)</f>
        <v>96135</v>
      </c>
      <c r="D48" s="15" t="str">
        <f>VLOOKUP(A48,'PLANILHA MAIS VANTAJOSA'!$A$11:$L$200,4,FALSE)</f>
        <v>APLICAÇÃO MANUAL DE MASSA ACRÍLICA EM PAREDES EXTERNAS DE CASAS, DUAS DEMÃOS. AF_05/2017</v>
      </c>
      <c r="E48" s="19" t="str">
        <f>VLOOKUP(A48,'PLANILHA MAIS VANTAJOSA'!$A$11:$L$200,5,FALSE)</f>
        <v>M2</v>
      </c>
      <c r="F48" s="28">
        <f>VLOOKUP(A48,'PLANILHA MAIS VANTAJOSA'!$A$11:$L$200,6,FALSE)</f>
        <v>156.72</v>
      </c>
      <c r="G48" s="17">
        <f>VLOOKUP(A48,'PLANILHA MAIS VANTAJOSA'!$A$11:$L$200,11,FALSE)</f>
        <v>31.21</v>
      </c>
      <c r="H48" s="17">
        <f t="shared" si="3"/>
        <v>4891.2299999999996</v>
      </c>
      <c r="I48" s="593">
        <f t="shared" si="4"/>
        <v>6.1700000000000001E-3</v>
      </c>
      <c r="J48" s="598">
        <f t="shared" si="2"/>
        <v>0.83148</v>
      </c>
    </row>
    <row r="49" spans="1:10" ht="22.5">
      <c r="A49" s="591" t="s">
        <v>25996</v>
      </c>
      <c r="B49" s="13" t="str">
        <f>VLOOKUP(A49,'PLANILHA MAIS VANTAJOSA'!$A$11:$L$200,2,FALSE)</f>
        <v>SINAPI 07/2023</v>
      </c>
      <c r="C49" s="585">
        <f>VLOOKUP(A49,'PLANILHA MAIS VANTAJOSA'!$A$11:$L$200,3,FALSE)</f>
        <v>91338</v>
      </c>
      <c r="D49" s="15" t="str">
        <f>VLOOKUP(A49,'PLANILHA MAIS VANTAJOSA'!$A$11:$L$200,4,FALSE)</f>
        <v>PORTA DE ALUMÍNIO DE ABRIR COM LAMBRI, COM GUARNIÇÃO, FIXAÇÃO COM PARAFUSOS - FORNECIMENTO E INSTALAÇÃO. AF_12/2019</v>
      </c>
      <c r="E49" s="19" t="str">
        <f>VLOOKUP(A49,'PLANILHA MAIS VANTAJOSA'!$A$11:$L$200,5,FALSE)</f>
        <v>M2</v>
      </c>
      <c r="F49" s="28">
        <f>VLOOKUP(A49,'PLANILHA MAIS VANTAJOSA'!$A$11:$L$200,6,FALSE)</f>
        <v>5.76</v>
      </c>
      <c r="G49" s="17">
        <f>VLOOKUP(A49,'PLANILHA MAIS VANTAJOSA'!$A$11:$L$200,11,FALSE)</f>
        <v>822.54</v>
      </c>
      <c r="H49" s="17">
        <f t="shared" si="3"/>
        <v>4737.83</v>
      </c>
      <c r="I49" s="593">
        <f t="shared" si="4"/>
        <v>5.9699999999999996E-3</v>
      </c>
      <c r="J49" s="598">
        <f t="shared" si="2"/>
        <v>0.83745000000000003</v>
      </c>
    </row>
    <row r="50" spans="1:10">
      <c r="A50" s="457" t="s">
        <v>18178</v>
      </c>
      <c r="B50" s="13" t="str">
        <f>VLOOKUP(A50,'PLANILHA MAIS VANTAJOSA'!$A$11:$L$200,2,FALSE)</f>
        <v>COMPOSIÇÃO</v>
      </c>
      <c r="C50" s="585" t="str">
        <f>VLOOKUP(A50,'PLANILHA MAIS VANTAJOSA'!$A$11:$L$200,3,FALSE)</f>
        <v>001</v>
      </c>
      <c r="D50" s="15" t="str">
        <f>VLOOKUP(A50,'PLANILHA MAIS VANTAJOSA'!$A$11:$L$200,4,FALSE)</f>
        <v>DEMOLIÇÃO DE PISO EM LAJOTA</v>
      </c>
      <c r="E50" s="19" t="str">
        <f>VLOOKUP(A50,'PLANILHA MAIS VANTAJOSA'!$A$11:$L$200,5,FALSE)</f>
        <v>M2</v>
      </c>
      <c r="F50" s="28">
        <f>VLOOKUP(A50,'PLANILHA MAIS VANTAJOSA'!$A$11:$L$200,6,FALSE)</f>
        <v>232.39</v>
      </c>
      <c r="G50" s="17">
        <f>VLOOKUP(A50,'PLANILHA MAIS VANTAJOSA'!$A$11:$L$200,11,FALSE)</f>
        <v>19</v>
      </c>
      <c r="H50" s="17">
        <f t="shared" si="3"/>
        <v>4415.41</v>
      </c>
      <c r="I50" s="593">
        <f t="shared" si="4"/>
        <v>5.5700000000000003E-3</v>
      </c>
      <c r="J50" s="598">
        <f t="shared" si="2"/>
        <v>0.84301999999999999</v>
      </c>
    </row>
    <row r="51" spans="1:10">
      <c r="A51" s="591" t="s">
        <v>18303</v>
      </c>
      <c r="B51" s="13" t="str">
        <f>VLOOKUP(A51,'PLANILHA MAIS VANTAJOSA'!$A$11:$L$200,2,FALSE)</f>
        <v>ORSE 07/2023</v>
      </c>
      <c r="C51" s="585" t="str">
        <f>VLOOKUP(A51,'PLANILHA MAIS VANTAJOSA'!$A$11:$L$200,3,FALSE)</f>
        <v>00290</v>
      </c>
      <c r="D51" s="15" t="str">
        <f>VLOOKUP(A51,'PLANILHA MAIS VANTAJOSA'!$A$11:$L$200,4,FALSE)</f>
        <v xml:space="preserve">RUFO EM CHAPA DE ALUMÍNIO, ESP = 0,6MM, LARG = 30,0CM </v>
      </c>
      <c r="E51" s="19" t="str">
        <f>VLOOKUP(A51,'PLANILHA MAIS VANTAJOSA'!$A$11:$L$200,5,FALSE)</f>
        <v>M</v>
      </c>
      <c r="F51" s="28">
        <f>VLOOKUP(A51,'PLANILHA MAIS VANTAJOSA'!$A$11:$L$200,6,FALSE)</f>
        <v>24.04</v>
      </c>
      <c r="G51" s="17">
        <f>VLOOKUP(A51,'PLANILHA MAIS VANTAJOSA'!$A$11:$L$200,11,FALSE)</f>
        <v>178.03</v>
      </c>
      <c r="H51" s="17">
        <f t="shared" si="3"/>
        <v>4279.84</v>
      </c>
      <c r="I51" s="593">
        <f t="shared" si="4"/>
        <v>5.4000000000000003E-3</v>
      </c>
      <c r="J51" s="598">
        <f t="shared" si="2"/>
        <v>0.84841999999999995</v>
      </c>
    </row>
    <row r="52" spans="1:10" ht="22.5">
      <c r="A52" s="592" t="s">
        <v>26080</v>
      </c>
      <c r="B52" s="13" t="str">
        <f>VLOOKUP(A52,'PLANILHA MAIS VANTAJOSA'!$A$11:$L$200,2,FALSE)</f>
        <v>ORSE 07/2023</v>
      </c>
      <c r="C52" s="585" t="str">
        <f>VLOOKUP(A52,'PLANILHA MAIS VANTAJOSA'!$A$11:$L$200,3,FALSE)</f>
        <v>01442</v>
      </c>
      <c r="D52" s="15" t="str">
        <f>VLOOKUP(A52,'PLANILHA MAIS VANTAJOSA'!$A$11:$L$200,4,FALSE)</f>
        <v>CAIXA D´ÁGUA EM FIBRA DE VIDRO - INSTALADA, SEM ESTRUTURA DE SUPORTE CAP. 5.000 LITROS</v>
      </c>
      <c r="E52" s="19" t="str">
        <f>VLOOKUP(A52,'PLANILHA MAIS VANTAJOSA'!$A$11:$L$200,5,FALSE)</f>
        <v>UN</v>
      </c>
      <c r="F52" s="28">
        <f>VLOOKUP(A52,'PLANILHA MAIS VANTAJOSA'!$A$11:$L$200,6,FALSE)</f>
        <v>1</v>
      </c>
      <c r="G52" s="17">
        <f>VLOOKUP(A52,'PLANILHA MAIS VANTAJOSA'!$A$11:$L$200,11,FALSE)</f>
        <v>3965.2</v>
      </c>
      <c r="H52" s="17">
        <f t="shared" si="3"/>
        <v>3965.2</v>
      </c>
      <c r="I52" s="593">
        <f t="shared" si="4"/>
        <v>5.0000000000000001E-3</v>
      </c>
      <c r="J52" s="598">
        <f t="shared" si="2"/>
        <v>0.85341999999999996</v>
      </c>
    </row>
    <row r="53" spans="1:10" ht="33.75">
      <c r="A53" s="457" t="s">
        <v>18223</v>
      </c>
      <c r="B53" s="13" t="str">
        <f>VLOOKUP(A53,'PLANILHA MAIS VANTAJOSA'!$A$11:$L$200,2,FALSE)</f>
        <v>SINAPI 07/2023</v>
      </c>
      <c r="C53" s="585">
        <f>VLOOKUP(A53,'PLANILHA MAIS VANTAJOSA'!$A$11:$L$200,3,FALSE)</f>
        <v>87879</v>
      </c>
      <c r="D53" s="15" t="str">
        <f>VLOOKUP(A53,'PLANILHA MAIS VANTAJOSA'!$A$11:$L$200,4,FALSE)</f>
        <v>CHAPISCO APLICADO EM ALVENARIAS E ESTRUTURAS DE CONCRETO INTERNAS, COM COLHER DE PEDREIRO.  ARGAMASSA TRAÇO 1:3 COM PREPARO EM BETONEIRA 400L. AF_10/2022</v>
      </c>
      <c r="E53" s="19" t="str">
        <f>VLOOKUP(A53,'PLANILHA MAIS VANTAJOSA'!$A$11:$L$200,5,FALSE)</f>
        <v>M2</v>
      </c>
      <c r="F53" s="28">
        <f>VLOOKUP(A53,'PLANILHA MAIS VANTAJOSA'!$A$11:$L$200,6,FALSE)</f>
        <v>722.64</v>
      </c>
      <c r="G53" s="17">
        <f>VLOOKUP(A53,'PLANILHA MAIS VANTAJOSA'!$A$11:$L$200,11,FALSE)</f>
        <v>5.33</v>
      </c>
      <c r="H53" s="17">
        <f t="shared" si="3"/>
        <v>3851.67</v>
      </c>
      <c r="I53" s="593">
        <f t="shared" si="4"/>
        <v>4.8599999999999997E-3</v>
      </c>
      <c r="J53" s="598">
        <f t="shared" si="2"/>
        <v>0.85828000000000004</v>
      </c>
    </row>
    <row r="54" spans="1:10" ht="33.75">
      <c r="A54" s="446" t="s">
        <v>18220</v>
      </c>
      <c r="B54" s="13" t="str">
        <f>VLOOKUP(A54,'PLANILHA MAIS VANTAJOSA'!$A$11:$L$200,2,FALSE)</f>
        <v>ORSE 07/2023</v>
      </c>
      <c r="C54" s="585" t="str">
        <f>VLOOKUP(A54,'PLANILHA MAIS VANTAJOSA'!$A$11:$L$200,3,FALSE)</f>
        <v>07393</v>
      </c>
      <c r="D54" s="15" t="str">
        <f>VLOOKUP(A54,'PLANILHA MAIS VANTAJOSA'!$A$11:$L$200,4,FALSE)</f>
        <v>LAJE PRÉ-FABRICADA TRELIÇADA PARA PISO OU COBERTURA, INTEREIXO 38CM, H=12CM, EL. ENCHIMENTO EM EPS H=8CM, INCLUSIVE ESCORAMENTO EM MADEIRA E CAPEAMENTO 4CM</v>
      </c>
      <c r="E54" s="19" t="str">
        <f>VLOOKUP(A54,'PLANILHA MAIS VANTAJOSA'!$A$11:$L$200,5,FALSE)</f>
        <v>M2</v>
      </c>
      <c r="F54" s="28">
        <f>VLOOKUP(A54,'PLANILHA MAIS VANTAJOSA'!$A$11:$L$200,6,FALSE)</f>
        <v>18.62</v>
      </c>
      <c r="G54" s="17">
        <f>VLOOKUP(A54,'PLANILHA MAIS VANTAJOSA'!$A$11:$L$200,11,FALSE)</f>
        <v>203.73</v>
      </c>
      <c r="H54" s="17">
        <f t="shared" si="3"/>
        <v>3793.45</v>
      </c>
      <c r="I54" s="593">
        <f t="shared" si="4"/>
        <v>4.7800000000000004E-3</v>
      </c>
      <c r="J54" s="598">
        <f t="shared" si="2"/>
        <v>0.86306000000000005</v>
      </c>
    </row>
    <row r="55" spans="1:10">
      <c r="A55" s="591" t="s">
        <v>18362</v>
      </c>
      <c r="B55" s="13" t="str">
        <f>VLOOKUP(A55,'PLANILHA MAIS VANTAJOSA'!$A$11:$L$200,2,FALSE)</f>
        <v>COMPOSIÇÃO</v>
      </c>
      <c r="C55" s="585" t="str">
        <f>VLOOKUP(A55,'PLANILHA MAIS VANTAJOSA'!$A$11:$L$200,3,FALSE)</f>
        <v>009</v>
      </c>
      <c r="D55" s="15" t="str">
        <f>VLOOKUP(A55,'PLANILHA MAIS VANTAJOSA'!$A$11:$L$200,4,FALSE)</f>
        <v>LUMINÁRIA LED SOBREPOR SLIM (120 CM) 36W/6500K - FORNECIMENTO E INSTALAÇÃO</v>
      </c>
      <c r="E55" s="19" t="str">
        <f>VLOOKUP(A55,'PLANILHA MAIS VANTAJOSA'!$A$11:$L$200,5,FALSE)</f>
        <v>UN</v>
      </c>
      <c r="F55" s="28">
        <f>VLOOKUP(A55,'PLANILHA MAIS VANTAJOSA'!$A$11:$L$200,6,FALSE)</f>
        <v>49</v>
      </c>
      <c r="G55" s="17">
        <f>VLOOKUP(A55,'PLANILHA MAIS VANTAJOSA'!$A$11:$L$200,11,FALSE)</f>
        <v>78.25</v>
      </c>
      <c r="H55" s="17">
        <f t="shared" si="3"/>
        <v>3834.25</v>
      </c>
      <c r="I55" s="593">
        <f t="shared" si="4"/>
        <v>4.8399999999999997E-3</v>
      </c>
      <c r="J55" s="598">
        <f t="shared" si="2"/>
        <v>0.8679</v>
      </c>
    </row>
    <row r="56" spans="1:10" ht="22.5">
      <c r="A56" s="457" t="s">
        <v>18197</v>
      </c>
      <c r="B56" s="13" t="str">
        <f>VLOOKUP(A56,'PLANILHA MAIS VANTAJOSA'!$A$11:$L$200,2,FALSE)</f>
        <v>SINAPI 07/2023</v>
      </c>
      <c r="C56" s="585">
        <f>VLOOKUP(A56,'PLANILHA MAIS VANTAJOSA'!$A$11:$L$200,3,FALSE)</f>
        <v>97650</v>
      </c>
      <c r="D56" s="15" t="str">
        <f>VLOOKUP(A56,'PLANILHA MAIS VANTAJOSA'!$A$11:$L$200,4,FALSE)</f>
        <v>REMOÇÃO DE TRAMA DE MADEIRA PARA COBERTURA, DE FORMA MANUAL, SEM REAPROVEITAMENTO. AF_12/2017</v>
      </c>
      <c r="E56" s="19" t="str">
        <f>VLOOKUP(A56,'PLANILHA MAIS VANTAJOSA'!$A$11:$L$200,5,FALSE)</f>
        <v>M2</v>
      </c>
      <c r="F56" s="28">
        <f>VLOOKUP(A56,'PLANILHA MAIS VANTAJOSA'!$A$11:$L$200,6,FALSE)</f>
        <v>395.18</v>
      </c>
      <c r="G56" s="17">
        <f>VLOOKUP(A56,'PLANILHA MAIS VANTAJOSA'!$A$11:$L$200,11,FALSE)</f>
        <v>8.77</v>
      </c>
      <c r="H56" s="17">
        <f t="shared" si="3"/>
        <v>3465.72</v>
      </c>
      <c r="I56" s="593">
        <f t="shared" si="4"/>
        <v>4.3699999999999998E-3</v>
      </c>
      <c r="J56" s="598">
        <f t="shared" si="2"/>
        <v>0.87226999999999999</v>
      </c>
    </row>
    <row r="57" spans="1:10">
      <c r="A57" s="591" t="s">
        <v>18251</v>
      </c>
      <c r="B57" s="13" t="str">
        <f>VLOOKUP(A57,'PLANILHA MAIS VANTAJOSA'!$A$11:$L$200,2,FALSE)</f>
        <v>SINAPI 07/2023</v>
      </c>
      <c r="C57" s="585">
        <f>VLOOKUP(A57,'PLANILHA MAIS VANTAJOSA'!$A$11:$L$200,3,FALSE)</f>
        <v>88485</v>
      </c>
      <c r="D57" s="15" t="str">
        <f>VLOOKUP(A57,'PLANILHA MAIS VANTAJOSA'!$A$11:$L$200,4,FALSE)</f>
        <v>FUNDO SELADOR ACRÍLICO, APLICAÇÃO MANUAL EM PAREDE, UMA DEMÃO. AF_04/2023</v>
      </c>
      <c r="E57" s="19" t="str">
        <f>VLOOKUP(A57,'PLANILHA MAIS VANTAJOSA'!$A$11:$L$200,5,FALSE)</f>
        <v>M2</v>
      </c>
      <c r="F57" s="28">
        <f>VLOOKUP(A57,'PLANILHA MAIS VANTAJOSA'!$A$11:$L$200,6,FALSE)</f>
        <v>725.61</v>
      </c>
      <c r="G57" s="17">
        <f>VLOOKUP(A57,'PLANILHA MAIS VANTAJOSA'!$A$11:$L$200,11,FALSE)</f>
        <v>4.84</v>
      </c>
      <c r="H57" s="17">
        <f t="shared" si="3"/>
        <v>3511.95</v>
      </c>
      <c r="I57" s="593">
        <f t="shared" si="4"/>
        <v>4.4299999999999999E-3</v>
      </c>
      <c r="J57" s="598">
        <f t="shared" si="2"/>
        <v>0.87670000000000003</v>
      </c>
    </row>
    <row r="58" spans="1:10" ht="22.5">
      <c r="A58" s="589" t="s">
        <v>18253</v>
      </c>
      <c r="B58" s="13" t="str">
        <f>VLOOKUP(A58,'PLANILHA MAIS VANTAJOSA'!$A$11:$L$200,2,FALSE)</f>
        <v>SINAPI 07/2023</v>
      </c>
      <c r="C58" s="585">
        <f>VLOOKUP(A58,'PLANILHA MAIS VANTAJOSA'!$A$11:$L$200,3,FALSE)</f>
        <v>88497</v>
      </c>
      <c r="D58" s="15" t="str">
        <f>VLOOKUP(A58,'PLANILHA MAIS VANTAJOSA'!$A$11:$L$200,4,FALSE)</f>
        <v>EMASSAMENTO COM MASSA LÁTEX, APLICAÇÃO EM PAREDE, DUAS DEMÃOS, LIXAMENTO MANUAL. AF_04/2023</v>
      </c>
      <c r="E58" s="19" t="str">
        <f>VLOOKUP(A58,'PLANILHA MAIS VANTAJOSA'!$A$11:$L$200,5,FALSE)</f>
        <v>M2</v>
      </c>
      <c r="F58" s="28">
        <f>VLOOKUP(A58,'PLANILHA MAIS VANTAJOSA'!$A$11:$L$200,6,FALSE)</f>
        <v>173.72</v>
      </c>
      <c r="G58" s="17">
        <f>VLOOKUP(A58,'PLANILHA MAIS VANTAJOSA'!$A$11:$L$200,11,FALSE)</f>
        <v>19.29</v>
      </c>
      <c r="H58" s="17">
        <f t="shared" si="3"/>
        <v>3351.05</v>
      </c>
      <c r="I58" s="593">
        <f t="shared" si="4"/>
        <v>4.2300000000000003E-3</v>
      </c>
      <c r="J58" s="598">
        <f t="shared" si="2"/>
        <v>0.88092999999999999</v>
      </c>
    </row>
    <row r="59" spans="1:10" ht="33.75">
      <c r="A59" s="446" t="s">
        <v>18226</v>
      </c>
      <c r="B59" s="13" t="str">
        <f>VLOOKUP(A59,'PLANILHA MAIS VANTAJOSA'!$A$11:$L$200,2,FALSE)</f>
        <v>SINAPI 07/2023</v>
      </c>
      <c r="C59" s="585">
        <f>VLOOKUP(A59,'PLANILHA MAIS VANTAJOSA'!$A$11:$L$200,3,FALSE)</f>
        <v>101161</v>
      </c>
      <c r="D59" s="15" t="str">
        <f>VLOOKUP(A59,'PLANILHA MAIS VANTAJOSA'!$A$11:$L$200,4,FALSE)</f>
        <v>ALVENARIA DE VEDAÇÃO COM ELEMENTO VAZADO DE CONCRETO (COBOGÓ) DE 7X50X50CM E ARGAMASSA DE ASSENTAMENTO COM PREPARO EM BETONEIRA. AF_05/2020</v>
      </c>
      <c r="E59" s="19" t="str">
        <f>VLOOKUP(A59,'PLANILHA MAIS VANTAJOSA'!$A$11:$L$200,5,FALSE)</f>
        <v>M2</v>
      </c>
      <c r="F59" s="28">
        <f>VLOOKUP(A59,'PLANILHA MAIS VANTAJOSA'!$A$11:$L$200,6,FALSE)</f>
        <v>13.3</v>
      </c>
      <c r="G59" s="17">
        <f>VLOOKUP(A59,'PLANILHA MAIS VANTAJOSA'!$A$11:$L$200,11,FALSE)</f>
        <v>242.09</v>
      </c>
      <c r="H59" s="17">
        <f t="shared" si="3"/>
        <v>3219.79</v>
      </c>
      <c r="I59" s="593">
        <f t="shared" si="4"/>
        <v>4.0600000000000002E-3</v>
      </c>
      <c r="J59" s="598">
        <f t="shared" si="2"/>
        <v>0.88499000000000005</v>
      </c>
    </row>
    <row r="60" spans="1:10" ht="22.5">
      <c r="A60" s="589" t="s">
        <v>18297</v>
      </c>
      <c r="B60" s="13" t="str">
        <f>VLOOKUP(A60,'PLANILHA MAIS VANTAJOSA'!$A$11:$L$200,2,FALSE)</f>
        <v>SINAPI 07/2023</v>
      </c>
      <c r="C60" s="585">
        <f>VLOOKUP(A60,'PLANILHA MAIS VANTAJOSA'!$A$11:$L$200,3,FALSE)</f>
        <v>94223</v>
      </c>
      <c r="D60" s="15" t="str">
        <f>VLOOKUP(A60,'PLANILHA MAIS VANTAJOSA'!$A$11:$L$200,4,FALSE)</f>
        <v>CUMEEIRA PARA TELHA DE FIBROCIMENTO ONDULADA E = 6 MM, INCLUSO ACESSÓRIOS DE FIXAÇÃO E IÇAMENTO. AF_07/2019</v>
      </c>
      <c r="E60" s="19" t="str">
        <f>VLOOKUP(A60,'PLANILHA MAIS VANTAJOSA'!$A$11:$L$200,5,FALSE)</f>
        <v>M</v>
      </c>
      <c r="F60" s="28">
        <f>VLOOKUP(A60,'PLANILHA MAIS VANTAJOSA'!$A$11:$L$200,6,FALSE)</f>
        <v>24.08</v>
      </c>
      <c r="G60" s="17">
        <f>VLOOKUP(A60,'PLANILHA MAIS VANTAJOSA'!$A$11:$L$200,11,FALSE)</f>
        <v>126.91</v>
      </c>
      <c r="H60" s="17">
        <f t="shared" si="3"/>
        <v>3055.99</v>
      </c>
      <c r="I60" s="593">
        <f t="shared" si="4"/>
        <v>3.8500000000000001E-3</v>
      </c>
      <c r="J60" s="598">
        <f t="shared" si="2"/>
        <v>0.88883999999999996</v>
      </c>
    </row>
    <row r="61" spans="1:10" ht="22.5">
      <c r="A61" s="446" t="s">
        <v>18215</v>
      </c>
      <c r="B61" s="13" t="str">
        <f>VLOOKUP(A61,'PLANILHA MAIS VANTAJOSA'!$A$11:$L$200,2,FALSE)</f>
        <v>SEINFRA</v>
      </c>
      <c r="C61" s="585" t="str">
        <f>VLOOKUP(A61,'PLANILHA MAIS VANTAJOSA'!$A$11:$L$200,3,FALSE)</f>
        <v>C0074</v>
      </c>
      <c r="D61" s="15" t="str">
        <f>VLOOKUP(A61,'PLANILHA MAIS VANTAJOSA'!$A$11:$L$200,4,FALSE)</f>
        <v>ALVENARIA DE TIJOLO CERÂMICO FURADO (9X19X19)CM C/ARGAMASSA MISTA DE CAL HIDRATADA ESP=20 CM</v>
      </c>
      <c r="E61" s="19" t="str">
        <f>VLOOKUP(A61,'PLANILHA MAIS VANTAJOSA'!$A$11:$L$200,5,FALSE)</f>
        <v>M2</v>
      </c>
      <c r="F61" s="28">
        <f>VLOOKUP(A61,'PLANILHA MAIS VANTAJOSA'!$A$11:$L$200,6,FALSE)</f>
        <v>21.84</v>
      </c>
      <c r="G61" s="17">
        <f>VLOOKUP(A61,'PLANILHA MAIS VANTAJOSA'!$A$11:$L$200,11,FALSE)</f>
        <v>136.19999999999999</v>
      </c>
      <c r="H61" s="17">
        <f t="shared" si="3"/>
        <v>2974.6</v>
      </c>
      <c r="I61" s="593">
        <f t="shared" si="4"/>
        <v>3.7499999999999999E-3</v>
      </c>
      <c r="J61" s="598">
        <f t="shared" si="2"/>
        <v>0.89258999999999999</v>
      </c>
    </row>
    <row r="62" spans="1:10" ht="22.5">
      <c r="A62" s="589" t="s">
        <v>18305</v>
      </c>
      <c r="B62" s="13" t="str">
        <f>VLOOKUP(A62,'PLANILHA MAIS VANTAJOSA'!$A$11:$L$200,2,FALSE)</f>
        <v>SINAPI 07/2023</v>
      </c>
      <c r="C62" s="585">
        <f>VLOOKUP(A62,'PLANILHA MAIS VANTAJOSA'!$A$11:$L$200,3,FALSE)</f>
        <v>89578</v>
      </c>
      <c r="D62" s="15" t="str">
        <f>VLOOKUP(A62,'PLANILHA MAIS VANTAJOSA'!$A$11:$L$200,4,FALSE)</f>
        <v>TUBO PVC, SÉRIE R, ÁGUA PLUVIAL, DN 100 MM, FORNECIDO E INSTALADO EM CONDUTORES VERTICAIS DE ÁGUAS PLUVIAIS. AF_06/2022</v>
      </c>
      <c r="E62" s="19" t="str">
        <f>VLOOKUP(A62,'PLANILHA MAIS VANTAJOSA'!$A$11:$L$200,5,FALSE)</f>
        <v>M</v>
      </c>
      <c r="F62" s="28">
        <f>VLOOKUP(A62,'PLANILHA MAIS VANTAJOSA'!$A$11:$L$200,6,FALSE)</f>
        <v>67</v>
      </c>
      <c r="G62" s="17">
        <f>VLOOKUP(A62,'PLANILHA MAIS VANTAJOSA'!$A$11:$L$200,11,FALSE)</f>
        <v>43.76</v>
      </c>
      <c r="H62" s="17">
        <f t="shared" si="3"/>
        <v>2931.92</v>
      </c>
      <c r="I62" s="593">
        <f t="shared" si="4"/>
        <v>3.7000000000000002E-3</v>
      </c>
      <c r="J62" s="598">
        <f t="shared" si="2"/>
        <v>0.89629000000000003</v>
      </c>
    </row>
    <row r="63" spans="1:10">
      <c r="A63" s="446" t="s">
        <v>18248</v>
      </c>
      <c r="B63" s="13" t="str">
        <f>VLOOKUP(A63,'PLANILHA MAIS VANTAJOSA'!$A$11:$L$200,2,FALSE)</f>
        <v>COMPOSIÇÃO</v>
      </c>
      <c r="C63" s="585" t="str">
        <f>VLOOKUP(A63,'PLANILHA MAIS VANTAJOSA'!$A$11:$L$200,3,FALSE)</f>
        <v>004</v>
      </c>
      <c r="D63" s="15" t="str">
        <f>VLOOKUP(A63,'PLANILHA MAIS VANTAJOSA'!$A$11:$L$200,4,FALSE)</f>
        <v>ESPALHAMENTO E FORNECIMENTO DE AREIA GROSSA</v>
      </c>
      <c r="E63" s="19" t="str">
        <f>VLOOKUP(A63,'PLANILHA MAIS VANTAJOSA'!$A$11:$L$200,5,FALSE)</f>
        <v>M3</v>
      </c>
      <c r="F63" s="28">
        <f>VLOOKUP(A63,'PLANILHA MAIS VANTAJOSA'!$A$11:$L$200,6,FALSE)</f>
        <v>15.15</v>
      </c>
      <c r="G63" s="17">
        <f>VLOOKUP(A63,'PLANILHA MAIS VANTAJOSA'!$A$11:$L$200,11,FALSE)</f>
        <v>174.14</v>
      </c>
      <c r="H63" s="17">
        <f t="shared" si="3"/>
        <v>2638.22</v>
      </c>
      <c r="I63" s="593">
        <f t="shared" si="4"/>
        <v>3.3300000000000001E-3</v>
      </c>
      <c r="J63" s="598">
        <f t="shared" si="2"/>
        <v>0.89961999999999998</v>
      </c>
    </row>
    <row r="64" spans="1:10" ht="33.75">
      <c r="A64" s="589" t="s">
        <v>18360</v>
      </c>
      <c r="B64" s="13" t="str">
        <f>VLOOKUP(A64,'PLANILHA MAIS VANTAJOSA'!$A$11:$L$200,2,FALSE)</f>
        <v>COMPOSIÇÃO</v>
      </c>
      <c r="C64" s="585" t="str">
        <f>VLOOKUP(A64,'PLANILHA MAIS VANTAJOSA'!$A$11:$L$200,3,FALSE)</f>
        <v>010</v>
      </c>
      <c r="D64" s="15" t="str">
        <f>VLOOKUP(A64,'PLANILHA MAIS VANTAJOSA'!$A$11:$L$200,4,FALSE)</f>
        <v>PONTO ELÉTRICO DE TOMADA (2 MÓDULOS), DE USO GERAL 2P+T (10A/250V) EM EDIFÍCIO RESIDENCIAL COM ELETRODUTO EMBUTIDO EM RASGOS NAS PAREDES, INCLUSO TOMADA, ELETRODUTO, CABO, RASGO, QUEBRA E CHUMBAMENTO</v>
      </c>
      <c r="E64" s="19" t="str">
        <f>VLOOKUP(A64,'PLANILHA MAIS VANTAJOSA'!$A$11:$L$200,5,FALSE)</f>
        <v>UN</v>
      </c>
      <c r="F64" s="28">
        <f>VLOOKUP(A64,'PLANILHA MAIS VANTAJOSA'!$A$11:$L$200,6,FALSE)</f>
        <v>14</v>
      </c>
      <c r="G64" s="17">
        <f>VLOOKUP(A64,'PLANILHA MAIS VANTAJOSA'!$A$11:$L$200,11,FALSE)</f>
        <v>189.33</v>
      </c>
      <c r="H64" s="17">
        <f t="shared" si="3"/>
        <v>2650.62</v>
      </c>
      <c r="I64" s="593">
        <f t="shared" si="4"/>
        <v>3.3400000000000001E-3</v>
      </c>
      <c r="J64" s="598">
        <f t="shared" si="2"/>
        <v>0.90295999999999998</v>
      </c>
    </row>
    <row r="65" spans="1:10">
      <c r="A65" s="460" t="s">
        <v>25910</v>
      </c>
      <c r="B65" s="13" t="str">
        <f>VLOOKUP(A65,'PLANILHA MAIS VANTAJOSA'!$A$11:$L$200,2,FALSE)</f>
        <v>SINAPI 07/2023</v>
      </c>
      <c r="C65" s="585">
        <f>VLOOKUP(A65,'PLANILHA MAIS VANTAJOSA'!$A$11:$L$200,3,FALSE)</f>
        <v>95305</v>
      </c>
      <c r="D65" s="15" t="str">
        <f>VLOOKUP(A65,'PLANILHA MAIS VANTAJOSA'!$A$11:$L$200,4,FALSE)</f>
        <v>TEXTURA ACRÍLICA, APLICAÇÃO MANUAL EM PAREDE, UMA DEMÃO. AF_04/2023</v>
      </c>
      <c r="E65" s="19" t="str">
        <f>VLOOKUP(A65,'PLANILHA MAIS VANTAJOSA'!$A$11:$L$200,5,FALSE)</f>
        <v>M2</v>
      </c>
      <c r="F65" s="28">
        <f>VLOOKUP(A65,'PLANILHA MAIS VANTAJOSA'!$A$11:$L$200,6,FALSE)</f>
        <v>155.02000000000001</v>
      </c>
      <c r="G65" s="17">
        <f>VLOOKUP(A65,'PLANILHA MAIS VANTAJOSA'!$A$11:$L$200,11,FALSE)</f>
        <v>15.94</v>
      </c>
      <c r="H65" s="17">
        <f t="shared" si="3"/>
        <v>2471.0100000000002</v>
      </c>
      <c r="I65" s="593">
        <f t="shared" si="4"/>
        <v>3.1199999999999999E-3</v>
      </c>
      <c r="J65" s="598">
        <f t="shared" si="2"/>
        <v>0.90608</v>
      </c>
    </row>
    <row r="66" spans="1:10" ht="33.75">
      <c r="A66" s="460" t="s">
        <v>18278</v>
      </c>
      <c r="B66" s="13" t="str">
        <f>VLOOKUP(A66,'PLANILHA MAIS VANTAJOSA'!$A$11:$L$200,2,FALSE)</f>
        <v>SINAPI 07/2023</v>
      </c>
      <c r="C66" s="585">
        <f>VLOOKUP(A66,'PLANILHA MAIS VANTAJOSA'!$A$11:$L$200,3,FALSE)</f>
        <v>100722</v>
      </c>
      <c r="D66" s="15" t="str">
        <f>VLOOKUP(A66,'PLANILHA MAIS VANTAJOSA'!$A$11:$L$200,4,FALSE)</f>
        <v>PINTURA COM TINTA ALQUÍDICA DE FUNDO (TIPO ZARCÃO) APLICADA A ROLO OU PINCEL SOBRE SUPERFÍCIES METÁLICAS (EXCETO PERFIL) EXECUTADO EM OBRA (POR DEMÃO). AF_01/2020</v>
      </c>
      <c r="E66" s="19" t="str">
        <f>VLOOKUP(A66,'PLANILHA MAIS VANTAJOSA'!$A$11:$L$200,5,FALSE)</f>
        <v>M2</v>
      </c>
      <c r="F66" s="28">
        <f>VLOOKUP(A66,'PLANILHA MAIS VANTAJOSA'!$A$11:$L$200,6,FALSE)</f>
        <v>84.42</v>
      </c>
      <c r="G66" s="17">
        <f>VLOOKUP(A66,'PLANILHA MAIS VANTAJOSA'!$A$11:$L$200,11,FALSE)</f>
        <v>29.2</v>
      </c>
      <c r="H66" s="17">
        <f t="shared" si="3"/>
        <v>2465.06</v>
      </c>
      <c r="I66" s="593">
        <f t="shared" si="4"/>
        <v>3.1099999999999999E-3</v>
      </c>
      <c r="J66" s="598">
        <f t="shared" si="2"/>
        <v>0.90919000000000005</v>
      </c>
    </row>
    <row r="67" spans="1:10" ht="22.5">
      <c r="A67" s="448" t="s">
        <v>18153</v>
      </c>
      <c r="B67" s="13" t="str">
        <f>VLOOKUP(A67,'PLANILHA MAIS VANTAJOSA'!$A$11:$L$200,2,FALSE)</f>
        <v>SINAPI 07/2023</v>
      </c>
      <c r="C67" s="585">
        <f>VLOOKUP(A67,'PLANILHA MAIS VANTAJOSA'!$A$11:$L$200,3,FALSE)</f>
        <v>103689</v>
      </c>
      <c r="D67" s="15" t="str">
        <f>VLOOKUP(A67,'PLANILHA MAIS VANTAJOSA'!$A$11:$L$200,4,FALSE)</f>
        <v>FORNECIMENTO E INSTALAÇÃO DE PLACA DE OBRA COM CHAPA GALVANIZADA E ESTRUTURA DE MADEIRA. AF_03/2022_PS</v>
      </c>
      <c r="E67" s="19" t="str">
        <f>VLOOKUP(A67,'PLANILHA MAIS VANTAJOSA'!$A$11:$L$200,5,FALSE)</f>
        <v>M2</v>
      </c>
      <c r="F67" s="28">
        <f>VLOOKUP(A67,'PLANILHA MAIS VANTAJOSA'!$A$11:$L$200,6,FALSE)</f>
        <v>6</v>
      </c>
      <c r="G67" s="17">
        <f>VLOOKUP(A67,'PLANILHA MAIS VANTAJOSA'!$A$11:$L$200,11,FALSE)</f>
        <v>382.03</v>
      </c>
      <c r="H67" s="17">
        <f t="shared" si="3"/>
        <v>2292.1799999999998</v>
      </c>
      <c r="I67" s="593">
        <f t="shared" si="4"/>
        <v>2.8900000000000002E-3</v>
      </c>
      <c r="J67" s="598">
        <f t="shared" si="2"/>
        <v>0.91208</v>
      </c>
    </row>
    <row r="68" spans="1:10" ht="33.75">
      <c r="A68" s="460" t="s">
        <v>18366</v>
      </c>
      <c r="B68" s="13" t="str">
        <f>VLOOKUP(A68,'PLANILHA MAIS VANTAJOSA'!$A$11:$L$200,2,FALSE)</f>
        <v>SINAPI 07/2023</v>
      </c>
      <c r="C68" s="585">
        <f>VLOOKUP(A68,'PLANILHA MAIS VANTAJOSA'!$A$11:$L$200,3,FALSE)</f>
        <v>104481</v>
      </c>
      <c r="D68" s="15" t="str">
        <f>VLOOKUP(A68,'PLANILHA MAIS VANTAJOSA'!$A$11:$L$200,4,FALSE)</f>
        <v>COMPOSIÇÃO PARAMÉTRICA DE PONTO ELÉTRICO DE TOMADA PARA CHUVEIRO (20A/250V) EM EDIFÍCIO RESIDENCIAL COM ELETRODUTO EMBUTIDO EM RASGOS NAS PAREDES, INCLUSO TOMADA, ELETRODUTO, CABO, RASGO, QUEBRA E CHUMBAMENTO. AF_11/2022</v>
      </c>
      <c r="E68" s="19" t="str">
        <f>VLOOKUP(A68,'PLANILHA MAIS VANTAJOSA'!$A$11:$L$200,5,FALSE)</f>
        <v>UN</v>
      </c>
      <c r="F68" s="28">
        <f>VLOOKUP(A68,'PLANILHA MAIS VANTAJOSA'!$A$11:$L$200,6,FALSE)</f>
        <v>6</v>
      </c>
      <c r="G68" s="17">
        <f>VLOOKUP(A68,'PLANILHA MAIS VANTAJOSA'!$A$11:$L$200,11,FALSE)</f>
        <v>378.58</v>
      </c>
      <c r="H68" s="17">
        <f t="shared" si="3"/>
        <v>2271.48</v>
      </c>
      <c r="I68" s="593">
        <f t="shared" si="4"/>
        <v>2.8600000000000001E-3</v>
      </c>
      <c r="J68" s="598">
        <f t="shared" si="2"/>
        <v>0.91493999999999998</v>
      </c>
    </row>
    <row r="69" spans="1:10" ht="22.5">
      <c r="A69" s="460" t="s">
        <v>26027</v>
      </c>
      <c r="B69" s="13" t="str">
        <f>VLOOKUP(A69,'PLANILHA MAIS VANTAJOSA'!$A$11:$L$200,2,FALSE)</f>
        <v>SINAPI 07/2023</v>
      </c>
      <c r="C69" s="585">
        <f>VLOOKUP(A69,'PLANILHA MAIS VANTAJOSA'!$A$11:$L$200,3,FALSE)</f>
        <v>86888</v>
      </c>
      <c r="D69" s="15" t="str">
        <f>VLOOKUP(A69,'PLANILHA MAIS VANTAJOSA'!$A$11:$L$200,4,FALSE)</f>
        <v>VASO SANITÁRIO SIFONADO COM CAIXA ACOPLADA LOUÇA BRANCA - FORNECIMENTO E INSTALAÇÃO. AF_01/2020</v>
      </c>
      <c r="E69" s="19" t="str">
        <f>VLOOKUP(A69,'PLANILHA MAIS VANTAJOSA'!$A$11:$L$200,5,FALSE)</f>
        <v>UN</v>
      </c>
      <c r="F69" s="28">
        <f>VLOOKUP(A69,'PLANILHA MAIS VANTAJOSA'!$A$11:$L$200,6,FALSE)</f>
        <v>4</v>
      </c>
      <c r="G69" s="17">
        <f>VLOOKUP(A69,'PLANILHA MAIS VANTAJOSA'!$A$11:$L$200,11,FALSE)</f>
        <v>564.66</v>
      </c>
      <c r="H69" s="17">
        <f t="shared" si="3"/>
        <v>2258.64</v>
      </c>
      <c r="I69" s="593">
        <f t="shared" si="4"/>
        <v>2.8500000000000001E-3</v>
      </c>
      <c r="J69" s="598">
        <f t="shared" si="2"/>
        <v>0.91778999999999999</v>
      </c>
    </row>
    <row r="70" spans="1:10" ht="45">
      <c r="A70" s="448" t="s">
        <v>18167</v>
      </c>
      <c r="B70" s="13" t="str">
        <f>VLOOKUP(A70,'PLANILHA MAIS VANTAJOSA'!$A$11:$L$200,2,FALSE)</f>
        <v>SINAPI INSUMO 04/2023</v>
      </c>
      <c r="C70" s="585">
        <f>VLOOKUP(A70,'PLANILHA MAIS VANTAJOSA'!$A$11:$L$200,3,FALSE)</f>
        <v>10527</v>
      </c>
      <c r="D70" s="15" t="str">
        <f>VLOOKUP(A70,'PLANILHA MAIS VANTAJOSA'!$A$11:$L$200,4,FALSE)</f>
        <v>LOCACAO DE ANDAIME METALICO TUBULAR DE ENCAIXE, TIPO DE TORRE, CADA PAINEL COM LARGURA DE 1 ATE 1,5 M E ALTURA DE *1,00* M, INCLUINDO DIAGONAL, BARRAS DE LIGACAO, SAPATAS OU RODIZIOS E DEMAIS ITENS NECESSARIOS A MONTAGEM (NAO INCLUI INSTALACAO)</v>
      </c>
      <c r="E70" s="19" t="str">
        <f>VLOOKUP(A70,'PLANILHA MAIS VANTAJOSA'!$A$11:$L$200,5,FALSE)</f>
        <v>MXMES</v>
      </c>
      <c r="F70" s="28">
        <f>VLOOKUP(A70,'PLANILHA MAIS VANTAJOSA'!$A$11:$L$200,6,FALSE)</f>
        <v>72</v>
      </c>
      <c r="G70" s="17">
        <f>VLOOKUP(A70,'PLANILHA MAIS VANTAJOSA'!$A$11:$L$200,11,FALSE)</f>
        <v>29.36</v>
      </c>
      <c r="H70" s="17">
        <f t="shared" si="3"/>
        <v>2113.92</v>
      </c>
      <c r="I70" s="593">
        <f t="shared" si="4"/>
        <v>2.6700000000000001E-3</v>
      </c>
      <c r="J70" s="598">
        <f t="shared" si="2"/>
        <v>0.92045999999999994</v>
      </c>
    </row>
    <row r="71" spans="1:10" ht="22.5">
      <c r="A71" s="460" t="s">
        <v>26020</v>
      </c>
      <c r="B71" s="13" t="str">
        <f>VLOOKUP(A71,'PLANILHA MAIS VANTAJOSA'!$A$11:$L$200,2,FALSE)</f>
        <v>ORSE 07/2023</v>
      </c>
      <c r="C71" s="585" t="str">
        <f>VLOOKUP(A71,'PLANILHA MAIS VANTAJOSA'!$A$11:$L$200,3,FALSE)</f>
        <v>01679</v>
      </c>
      <c r="D71" s="15" t="str">
        <f>VLOOKUP(A71,'PLANILHA MAIS VANTAJOSA'!$A$11:$L$200,4,FALSE)</f>
        <v>PONTO DE ESGOTO COM TUBO DE PVC RÍGIDO SOLDÁVEL DE  Ø 40 MM (LAVATÓRIOS, MICTÓRIOS, RALOS SIFONADOS, ETC...)</v>
      </c>
      <c r="E71" s="19" t="str">
        <f>VLOOKUP(A71,'PLANILHA MAIS VANTAJOSA'!$A$11:$L$200,5,FALSE)</f>
        <v>UN</v>
      </c>
      <c r="F71" s="28">
        <f>VLOOKUP(A71,'PLANILHA MAIS VANTAJOSA'!$A$11:$L$200,6,FALSE)</f>
        <v>22</v>
      </c>
      <c r="G71" s="17">
        <f>VLOOKUP(A71,'PLANILHA MAIS VANTAJOSA'!$A$11:$L$200,11,FALSE)</f>
        <v>98.3</v>
      </c>
      <c r="H71" s="17">
        <f t="shared" si="3"/>
        <v>2162.6</v>
      </c>
      <c r="I71" s="593">
        <f t="shared" si="4"/>
        <v>2.7299999999999998E-3</v>
      </c>
      <c r="J71" s="598">
        <f t="shared" si="2"/>
        <v>0.92318999999999996</v>
      </c>
    </row>
    <row r="72" spans="1:10">
      <c r="A72" s="460" t="s">
        <v>26025</v>
      </c>
      <c r="B72" s="13" t="str">
        <f>VLOOKUP(A72,'PLANILHA MAIS VANTAJOSA'!$A$11:$L$200,2,FALSE)</f>
        <v>SINAPI 07/2023</v>
      </c>
      <c r="C72" s="585">
        <f>VLOOKUP(A72,'PLANILHA MAIS VANTAJOSA'!$A$11:$L$200,3,FALSE)</f>
        <v>100848</v>
      </c>
      <c r="D72" s="15" t="str">
        <f>VLOOKUP(A72,'PLANILHA MAIS VANTAJOSA'!$A$11:$L$200,4,FALSE)</f>
        <v>VASO SANITÁRIO INFANTIL LOUÇA BRANCA - FORNECIMENTO E INSTALACAO. AF_01/2020</v>
      </c>
      <c r="E72" s="19" t="str">
        <f>VLOOKUP(A72,'PLANILHA MAIS VANTAJOSA'!$A$11:$L$200,5,FALSE)</f>
        <v>UN</v>
      </c>
      <c r="F72" s="28">
        <f>VLOOKUP(A72,'PLANILHA MAIS VANTAJOSA'!$A$11:$L$200,6,FALSE)</f>
        <v>3</v>
      </c>
      <c r="G72" s="17">
        <f>VLOOKUP(A72,'PLANILHA MAIS VANTAJOSA'!$A$11:$L$200,11,FALSE)</f>
        <v>633.6</v>
      </c>
      <c r="H72" s="17">
        <f t="shared" si="3"/>
        <v>1900.8</v>
      </c>
      <c r="I72" s="593">
        <f t="shared" si="4"/>
        <v>2.3999999999999998E-3</v>
      </c>
      <c r="J72" s="598">
        <f t="shared" si="2"/>
        <v>0.92559000000000002</v>
      </c>
    </row>
    <row r="73" spans="1:10" ht="22.5">
      <c r="A73" s="448" t="s">
        <v>18209</v>
      </c>
      <c r="B73" s="13" t="str">
        <f>VLOOKUP(A73,'PLANILHA MAIS VANTAJOSA'!$A$11:$L$200,2,FALSE)</f>
        <v>SINAPI 07/2023</v>
      </c>
      <c r="C73" s="585">
        <f>VLOOKUP(A73,'PLANILHA MAIS VANTAJOSA'!$A$11:$L$200,3,FALSE)</f>
        <v>93358</v>
      </c>
      <c r="D73" s="15" t="str">
        <f>VLOOKUP(A73,'PLANILHA MAIS VANTAJOSA'!$A$11:$L$200,4,FALSE)</f>
        <v>ESCAVAÇÃO MANUAL DE VALA COM PROFUNDIDADE MENOR OU IGUAL A 1,30 M. AF_02/2021</v>
      </c>
      <c r="E73" s="19" t="str">
        <f>VLOOKUP(A73,'PLANILHA MAIS VANTAJOSA'!$A$11:$L$200,5,FALSE)</f>
        <v>M3</v>
      </c>
      <c r="F73" s="28">
        <f>VLOOKUP(A73,'PLANILHA MAIS VANTAJOSA'!$A$11:$L$200,6,FALSE)</f>
        <v>17.5</v>
      </c>
      <c r="G73" s="17">
        <f>VLOOKUP(A73,'PLANILHA MAIS VANTAJOSA'!$A$11:$L$200,11,FALSE)</f>
        <v>102.99</v>
      </c>
      <c r="H73" s="17">
        <f t="shared" si="3"/>
        <v>1802.32</v>
      </c>
      <c r="I73" s="593">
        <f t="shared" si="4"/>
        <v>2.2699999999999999E-3</v>
      </c>
      <c r="J73" s="598">
        <f t="shared" si="2"/>
        <v>0.92786000000000002</v>
      </c>
    </row>
    <row r="74" spans="1:10" ht="22.5">
      <c r="A74" s="460" t="s">
        <v>26067</v>
      </c>
      <c r="B74" s="13" t="str">
        <f>VLOOKUP(A74,'PLANILHA MAIS VANTAJOSA'!$A$11:$L$200,2,FALSE)</f>
        <v>SINAPI 07/2023</v>
      </c>
      <c r="C74" s="585">
        <f>VLOOKUP(A74,'PLANILHA MAIS VANTAJOSA'!$A$11:$L$200,3,FALSE)</f>
        <v>100868</v>
      </c>
      <c r="D74" s="15" t="str">
        <f>VLOOKUP(A74,'PLANILHA MAIS VANTAJOSA'!$A$11:$L$200,4,FALSE)</f>
        <v>BARRA DE APOIO RETA, EM ACO INOX POLIDO, COMPRIMENTO 80 CM,  FIXADA NA PAREDE - FORNECIMENTO E INSTALAÇÃO. AF_01/2020</v>
      </c>
      <c r="E74" s="19" t="str">
        <f>VLOOKUP(A74,'PLANILHA MAIS VANTAJOSA'!$A$11:$L$200,5,FALSE)</f>
        <v>UN</v>
      </c>
      <c r="F74" s="28">
        <f>VLOOKUP(A74,'PLANILHA MAIS VANTAJOSA'!$A$11:$L$200,6,FALSE)</f>
        <v>4</v>
      </c>
      <c r="G74" s="17">
        <f>VLOOKUP(A74,'PLANILHA MAIS VANTAJOSA'!$A$11:$L$200,11,FALSE)</f>
        <v>455.09</v>
      </c>
      <c r="H74" s="17">
        <f t="shared" ref="H74:H105" si="5">IFERROR(TRUNC(G74*F74,2),"")</f>
        <v>1820.36</v>
      </c>
      <c r="I74" s="593">
        <f t="shared" ref="I74:I105" si="6">H74/$H$167</f>
        <v>2.3E-3</v>
      </c>
      <c r="J74" s="598">
        <f t="shared" si="2"/>
        <v>0.93015999999999999</v>
      </c>
    </row>
    <row r="75" spans="1:10" ht="22.5">
      <c r="A75" s="448" t="s">
        <v>18196</v>
      </c>
      <c r="B75" s="13" t="str">
        <f>VLOOKUP(A75,'PLANILHA MAIS VANTAJOSA'!$A$11:$L$200,2,FALSE)</f>
        <v>SINAPI 07/2023</v>
      </c>
      <c r="C75" s="585">
        <f>VLOOKUP(A75,'PLANILHA MAIS VANTAJOSA'!$A$11:$L$200,3,FALSE)</f>
        <v>97647</v>
      </c>
      <c r="D75" s="15" t="str">
        <f>VLOOKUP(A75,'PLANILHA MAIS VANTAJOSA'!$A$11:$L$200,4,FALSE)</f>
        <v>REMOÇÃO DE TELHAS, DE FIBROCIMENTO, METÁLICA E CERÂMICA, DE FORMA MANUAL, SEM REAPROVEITAMENTO. AF_12/2017</v>
      </c>
      <c r="E75" s="19" t="str">
        <f>VLOOKUP(A75,'PLANILHA MAIS VANTAJOSA'!$A$11:$L$200,5,FALSE)</f>
        <v>M2</v>
      </c>
      <c r="F75" s="28">
        <f>VLOOKUP(A75,'PLANILHA MAIS VANTAJOSA'!$A$11:$L$200,6,FALSE)</f>
        <v>424.41</v>
      </c>
      <c r="G75" s="17">
        <f>VLOOKUP(A75,'PLANILHA MAIS VANTAJOSA'!$A$11:$L$200,11,FALSE)</f>
        <v>4.07</v>
      </c>
      <c r="H75" s="17">
        <f t="shared" si="5"/>
        <v>1727.34</v>
      </c>
      <c r="I75" s="593">
        <f t="shared" si="6"/>
        <v>2.1800000000000001E-3</v>
      </c>
      <c r="J75" s="598">
        <f t="shared" si="2"/>
        <v>0.93233999999999995</v>
      </c>
    </row>
    <row r="76" spans="1:10">
      <c r="A76" s="448" t="s">
        <v>18207</v>
      </c>
      <c r="B76" s="13" t="str">
        <f>VLOOKUP(A76,'PLANILHA MAIS VANTAJOSA'!$A$11:$L$200,2,FALSE)</f>
        <v>ORSE 07/2023</v>
      </c>
      <c r="C76" s="585" t="str">
        <f>VLOOKUP(A76,'PLANILHA MAIS VANTAJOSA'!$A$11:$L$200,3,FALSE)</f>
        <v>02450</v>
      </c>
      <c r="D76" s="15" t="str">
        <f>VLOOKUP(A76,'PLANILHA MAIS VANTAJOSA'!$A$11:$L$200,4,FALSE)</f>
        <v>LIMPEZA GERAL</v>
      </c>
      <c r="E76" s="19" t="str">
        <f>VLOOKUP(A76,'PLANILHA MAIS VANTAJOSA'!$A$11:$L$200,5,FALSE)</f>
        <v>M2</v>
      </c>
      <c r="F76" s="28">
        <f>VLOOKUP(A76,'PLANILHA MAIS VANTAJOSA'!$A$11:$L$200,6,FALSE)</f>
        <v>585.72</v>
      </c>
      <c r="G76" s="17">
        <f>VLOOKUP(A76,'PLANILHA MAIS VANTAJOSA'!$A$11:$L$200,11,FALSE)</f>
        <v>2.78</v>
      </c>
      <c r="H76" s="17">
        <f t="shared" si="5"/>
        <v>1628.3</v>
      </c>
      <c r="I76" s="593">
        <f t="shared" si="6"/>
        <v>2.0500000000000002E-3</v>
      </c>
      <c r="J76" s="598">
        <f t="shared" ref="J76:J139" si="7">J75+I76</f>
        <v>0.93439000000000005</v>
      </c>
    </row>
    <row r="77" spans="1:10">
      <c r="A77" s="448" t="s">
        <v>18229</v>
      </c>
      <c r="B77" s="13" t="str">
        <f>VLOOKUP(A77,'PLANILHA MAIS VANTAJOSA'!$A$11:$L$200,2,FALSE)</f>
        <v>SINAPI 07/2023</v>
      </c>
      <c r="C77" s="585">
        <f>VLOOKUP(A77,'PLANILHA MAIS VANTAJOSA'!$A$11:$L$200,3,FALSE)</f>
        <v>93183</v>
      </c>
      <c r="D77" s="15" t="str">
        <f>VLOOKUP(A77,'PLANILHA MAIS VANTAJOSA'!$A$11:$L$200,4,FALSE)</f>
        <v>VERGA PRÉ-MOLDADA PARA JANELAS COM MAIS DE 1,5 M DE VÃO. AF_03/2016</v>
      </c>
      <c r="E77" s="19" t="str">
        <f>VLOOKUP(A77,'PLANILHA MAIS VANTAJOSA'!$A$11:$L$200,5,FALSE)</f>
        <v>M</v>
      </c>
      <c r="F77" s="28">
        <f>VLOOKUP(A77,'PLANILHA MAIS VANTAJOSA'!$A$11:$L$200,6,FALSE)</f>
        <v>20</v>
      </c>
      <c r="G77" s="17">
        <f>VLOOKUP(A77,'PLANILHA MAIS VANTAJOSA'!$A$11:$L$200,11,FALSE)</f>
        <v>84.71</v>
      </c>
      <c r="H77" s="17">
        <f t="shared" si="5"/>
        <v>1694.2</v>
      </c>
      <c r="I77" s="593">
        <f t="shared" si="6"/>
        <v>2.14E-3</v>
      </c>
      <c r="J77" s="598">
        <f t="shared" si="7"/>
        <v>0.93652999999999997</v>
      </c>
    </row>
    <row r="78" spans="1:10">
      <c r="A78" s="448" t="s">
        <v>18179</v>
      </c>
      <c r="B78" s="13" t="str">
        <f>VLOOKUP(A78,'PLANILHA MAIS VANTAJOSA'!$A$11:$L$200,2,FALSE)</f>
        <v>ORSE 07/2023</v>
      </c>
      <c r="C78" s="585" t="str">
        <f>VLOOKUP(A78,'PLANILHA MAIS VANTAJOSA'!$A$11:$L$200,3,FALSE)</f>
        <v>00016</v>
      </c>
      <c r="D78" s="15" t="str">
        <f>VLOOKUP(A78,'PLANILHA MAIS VANTAJOSA'!$A$11:$L$200,4,FALSE)</f>
        <v>DEMOLIÇÃO MANUAL DE PISO CIMENTADO SOBRE LASTRO DE CONCRETO - REV 01</v>
      </c>
      <c r="E78" s="19" t="str">
        <f>VLOOKUP(A78,'PLANILHA MAIS VANTAJOSA'!$A$11:$L$200,5,FALSE)</f>
        <v>M2</v>
      </c>
      <c r="F78" s="28">
        <f>VLOOKUP(A78,'PLANILHA MAIS VANTAJOSA'!$A$11:$L$200,6,FALSE)</f>
        <v>53.59</v>
      </c>
      <c r="G78" s="17">
        <f>VLOOKUP(A78,'PLANILHA MAIS VANTAJOSA'!$A$11:$L$200,11,FALSE)</f>
        <v>29.73</v>
      </c>
      <c r="H78" s="17">
        <f t="shared" si="5"/>
        <v>1593.23</v>
      </c>
      <c r="I78" s="593">
        <f t="shared" si="6"/>
        <v>2.0100000000000001E-3</v>
      </c>
      <c r="J78" s="598">
        <f t="shared" si="7"/>
        <v>0.93854000000000004</v>
      </c>
    </row>
    <row r="79" spans="1:10" ht="22.5">
      <c r="A79" s="448" t="s">
        <v>18187</v>
      </c>
      <c r="B79" s="13" t="str">
        <f>VLOOKUP(A79,'PLANILHA MAIS VANTAJOSA'!$A$11:$L$200,2,FALSE)</f>
        <v>SINAPI 07/2023</v>
      </c>
      <c r="C79" s="585">
        <f>VLOOKUP(A79,'PLANILHA MAIS VANTAJOSA'!$A$11:$L$200,3,FALSE)</f>
        <v>97641</v>
      </c>
      <c r="D79" s="15" t="str">
        <f>VLOOKUP(A79,'PLANILHA MAIS VANTAJOSA'!$A$11:$L$200,4,FALSE)</f>
        <v>REMOÇÃO DE FORRO DE GESSO, DE FORMA MANUAL, SEM REAPROVEITAMENTO. AF_12/2017</v>
      </c>
      <c r="E79" s="19" t="str">
        <f>VLOOKUP(A79,'PLANILHA MAIS VANTAJOSA'!$A$11:$L$200,5,FALSE)</f>
        <v>M2</v>
      </c>
      <c r="F79" s="28">
        <f>VLOOKUP(A79,'PLANILHA MAIS VANTAJOSA'!$A$11:$L$200,6,FALSE)</f>
        <v>262.18</v>
      </c>
      <c r="G79" s="17">
        <f>VLOOKUP(A79,'PLANILHA MAIS VANTAJOSA'!$A$11:$L$200,11,FALSE)</f>
        <v>5.93</v>
      </c>
      <c r="H79" s="17">
        <f t="shared" si="5"/>
        <v>1554.72</v>
      </c>
      <c r="I79" s="593">
        <f t="shared" si="6"/>
        <v>1.9599999999999999E-3</v>
      </c>
      <c r="J79" s="598">
        <f t="shared" si="7"/>
        <v>0.9405</v>
      </c>
    </row>
    <row r="80" spans="1:10" ht="22.5">
      <c r="A80" s="448" t="s">
        <v>18230</v>
      </c>
      <c r="B80" s="13" t="str">
        <f>VLOOKUP(A80,'PLANILHA MAIS VANTAJOSA'!$A$11:$L$200,2,FALSE)</f>
        <v>SINAPI 07/2023</v>
      </c>
      <c r="C80" s="585">
        <f>VLOOKUP(A80,'PLANILHA MAIS VANTAJOSA'!$A$11:$L$200,3,FALSE)</f>
        <v>93195</v>
      </c>
      <c r="D80" s="15" t="str">
        <f>VLOOKUP(A80,'PLANILHA MAIS VANTAJOSA'!$A$11:$L$200,4,FALSE)</f>
        <v>CONTRAVERGA PRÉ-MOLDADA PARA VÃOS DE MAIS DE 1,5 M DE COMPRIMENTO. AF_03/2016</v>
      </c>
      <c r="E80" s="19" t="str">
        <f>VLOOKUP(A80,'PLANILHA MAIS VANTAJOSA'!$A$11:$L$200,5,FALSE)</f>
        <v>M</v>
      </c>
      <c r="F80" s="28">
        <f>VLOOKUP(A80,'PLANILHA MAIS VANTAJOSA'!$A$11:$L$200,6,FALSE)</f>
        <v>20</v>
      </c>
      <c r="G80" s="17">
        <f>VLOOKUP(A80,'PLANILHA MAIS VANTAJOSA'!$A$11:$L$200,11,FALSE)</f>
        <v>79.17</v>
      </c>
      <c r="H80" s="17">
        <f t="shared" si="5"/>
        <v>1583.4</v>
      </c>
      <c r="I80" s="593">
        <f t="shared" si="6"/>
        <v>2E-3</v>
      </c>
      <c r="J80" s="598">
        <f t="shared" si="7"/>
        <v>0.9425</v>
      </c>
    </row>
    <row r="81" spans="1:10">
      <c r="A81" s="460" t="s">
        <v>25990</v>
      </c>
      <c r="B81" s="13" t="str">
        <f>VLOOKUP(A81,'PLANILHA MAIS VANTAJOSA'!$A$11:$L$200,2,FALSE)</f>
        <v>SEINFRA</v>
      </c>
      <c r="C81" s="585" t="str">
        <f>VLOOKUP(A81,'PLANILHA MAIS VANTAJOSA'!$A$11:$L$200,3,FALSE)</f>
        <v>C3721</v>
      </c>
      <c r="D81" s="15" t="str">
        <f>VLOOKUP(A81,'PLANILHA MAIS VANTAJOSA'!$A$11:$L$200,4,FALSE)</f>
        <v>VIGA DE MADEIRA MACIÇA 10"x 4"</v>
      </c>
      <c r="E81" s="19" t="str">
        <f>VLOOKUP(A81,'PLANILHA MAIS VANTAJOSA'!$A$11:$L$200,5,FALSE)</f>
        <v>M</v>
      </c>
      <c r="F81" s="28">
        <f>VLOOKUP(A81,'PLANILHA MAIS VANTAJOSA'!$A$11:$L$200,6,FALSE)</f>
        <v>8.92</v>
      </c>
      <c r="G81" s="17">
        <f>VLOOKUP(A81,'PLANILHA MAIS VANTAJOSA'!$A$11:$L$200,11,FALSE)</f>
        <v>171.26</v>
      </c>
      <c r="H81" s="17">
        <f t="shared" si="5"/>
        <v>1527.63</v>
      </c>
      <c r="I81" s="593">
        <f t="shared" si="6"/>
        <v>1.9300000000000001E-3</v>
      </c>
      <c r="J81" s="598">
        <f t="shared" si="7"/>
        <v>0.94442999999999999</v>
      </c>
    </row>
    <row r="82" spans="1:10">
      <c r="A82" s="460" t="s">
        <v>26069</v>
      </c>
      <c r="B82" s="13" t="str">
        <f>VLOOKUP(A82,'PLANILHA MAIS VANTAJOSA'!$A$11:$L$200,2,FALSE)</f>
        <v>COMPOSIÇÃO</v>
      </c>
      <c r="C82" s="585" t="str">
        <f>VLOOKUP(A82,'PLANILHA MAIS VANTAJOSA'!$A$11:$L$200,3,FALSE)</f>
        <v>015</v>
      </c>
      <c r="D82" s="15" t="str">
        <f>VLOOKUP(A82,'PLANILHA MAIS VANTAJOSA'!$A$11:$L$200,4,FALSE)</f>
        <v>PIA DE AÇO INOX (2.00X0.55)M C/ 2 CUBAS E ACESSÓRIOS</v>
      </c>
      <c r="E82" s="19" t="str">
        <f>VLOOKUP(A82,'PLANILHA MAIS VANTAJOSA'!$A$11:$L$200,5,FALSE)</f>
        <v>UN</v>
      </c>
      <c r="F82" s="28">
        <f>VLOOKUP(A82,'PLANILHA MAIS VANTAJOSA'!$A$11:$L$200,6,FALSE)</f>
        <v>1</v>
      </c>
      <c r="G82" s="17">
        <f>VLOOKUP(A82,'PLANILHA MAIS VANTAJOSA'!$A$11:$L$200,11,FALSE)</f>
        <v>1521.78</v>
      </c>
      <c r="H82" s="17">
        <f t="shared" si="5"/>
        <v>1521.78</v>
      </c>
      <c r="I82" s="593">
        <f t="shared" si="6"/>
        <v>1.92E-3</v>
      </c>
      <c r="J82" s="598">
        <f t="shared" si="7"/>
        <v>0.94635000000000002</v>
      </c>
    </row>
    <row r="83" spans="1:10" ht="45">
      <c r="A83" s="331" t="s">
        <v>26097</v>
      </c>
      <c r="B83" s="13" t="str">
        <f>VLOOKUP(A83,'PLANILHA MAIS VANTAJOSA'!$A$11:$L$200,2,FALSE)</f>
        <v>SINAPI 07/2023</v>
      </c>
      <c r="C83" s="585">
        <f>VLOOKUP(A83,'PLANILHA MAIS VANTAJOSA'!$A$11:$L$200,3,FALSE)</f>
        <v>104476</v>
      </c>
      <c r="D83" s="15" t="str">
        <f>VLOOKUP(A83,'PLANILHA MAIS VANTAJOSA'!$A$11:$L$200,4,FALSE)</f>
        <v>COMPOSIÇÃO PARAMÉTRICA DE PONTO ELÉTRICO DE TOMADA DE USO ESPECÍFICO 2P+T (20A/250V) EM EDIFÍCIO RESIDENCIAL COM ELETRODUTO EMBUTIDO EM RASGOS NAS PAREDES, INCLUSO TOMADA, ELETRODUTO, CABO, RASGO, QUEBRA E CHUMBAMENTO (EXCETO CHUVEIRO). AF_11/2022</v>
      </c>
      <c r="E83" s="19" t="str">
        <f>VLOOKUP(A83,'PLANILHA MAIS VANTAJOSA'!$A$11:$L$200,5,FALSE)</f>
        <v>UN</v>
      </c>
      <c r="F83" s="28">
        <f>VLOOKUP(A83,'PLANILHA MAIS VANTAJOSA'!$A$11:$L$200,6,FALSE)</f>
        <v>7</v>
      </c>
      <c r="G83" s="17">
        <f>VLOOKUP(A83,'PLANILHA MAIS VANTAJOSA'!$A$11:$L$200,11,FALSE)</f>
        <v>208.6</v>
      </c>
      <c r="H83" s="17">
        <f t="shared" si="5"/>
        <v>1460.2</v>
      </c>
      <c r="I83" s="593">
        <f t="shared" si="6"/>
        <v>1.8400000000000001E-3</v>
      </c>
      <c r="J83" s="598">
        <f t="shared" si="7"/>
        <v>0.94818999999999998</v>
      </c>
    </row>
    <row r="84" spans="1:10" ht="45">
      <c r="A84" s="460" t="s">
        <v>18259</v>
      </c>
      <c r="B84" s="13" t="str">
        <f>VLOOKUP(A84,'PLANILHA MAIS VANTAJOSA'!$A$11:$L$200,2,FALSE)</f>
        <v>SINAPI 07/2023</v>
      </c>
      <c r="C84" s="585">
        <f>VLOOKUP(A84,'PLANILHA MAIS VANTAJOSA'!$A$11:$L$200,3,FALSE)</f>
        <v>90844</v>
      </c>
      <c r="D84" s="15" t="str">
        <f>VLOOKUP(A84,'PLANILHA MAIS VANTAJOSA'!$A$11:$L$200,4,FALSE)</f>
        <v>KIT DE PORTA DE MADEIRA PARA PINTURA, SEMI-OCA (LEVE OU MÉDIA), PADRÃO MÉDIO, 90X210CM, ESPESSURA DE 3,5CM, ITENS INCLUSOS: DOBRADIÇAS, MONTAGEM E INSTALAÇÃO DO BATENTE, FECHADURA COM EXECUÇÃO DO FURO - FORNECIMENTO E INSTALAÇÃO. AF_12/2019</v>
      </c>
      <c r="E84" s="19" t="str">
        <f>VLOOKUP(A84,'PLANILHA MAIS VANTAJOSA'!$A$11:$L$200,5,FALSE)</f>
        <v>UN</v>
      </c>
      <c r="F84" s="28">
        <f>VLOOKUP(A84,'PLANILHA MAIS VANTAJOSA'!$A$11:$L$200,6,FALSE)</f>
        <v>1</v>
      </c>
      <c r="G84" s="17">
        <f>VLOOKUP(A84,'PLANILHA MAIS VANTAJOSA'!$A$11:$L$200,11,FALSE)</f>
        <v>1324.18</v>
      </c>
      <c r="H84" s="17">
        <f t="shared" si="5"/>
        <v>1324.18</v>
      </c>
      <c r="I84" s="593">
        <f t="shared" si="6"/>
        <v>1.67E-3</v>
      </c>
      <c r="J84" s="598">
        <f t="shared" si="7"/>
        <v>0.94986000000000004</v>
      </c>
    </row>
    <row r="85" spans="1:10" ht="22.5">
      <c r="A85" s="460" t="s">
        <v>18262</v>
      </c>
      <c r="B85" s="13" t="str">
        <f>VLOOKUP(A85,'PLANILHA MAIS VANTAJOSA'!$A$11:$L$200,2,FALSE)</f>
        <v>SINAPI 07/2023</v>
      </c>
      <c r="C85" s="585">
        <f>VLOOKUP(A85,'PLANILHA MAIS VANTAJOSA'!$A$11:$L$200,3,FALSE)</f>
        <v>102201</v>
      </c>
      <c r="D85" s="15" t="str">
        <f>VLOOKUP(A85,'PLANILHA MAIS VANTAJOSA'!$A$11:$L$200,4,FALSE)</f>
        <v>APLICAÇÃO MASSA ACRÍLICA PARA MADEIRA, PARA PINTURA COM TINTA DE ACABAMENTO (PIGMENTADA). AF_01/2021</v>
      </c>
      <c r="E85" s="19" t="str">
        <f>VLOOKUP(A85,'PLANILHA MAIS VANTAJOSA'!$A$11:$L$200,5,FALSE)</f>
        <v>M2</v>
      </c>
      <c r="F85" s="28">
        <f>VLOOKUP(A85,'PLANILHA MAIS VANTAJOSA'!$A$11:$L$200,6,FALSE)</f>
        <v>66.150000000000006</v>
      </c>
      <c r="G85" s="17">
        <f>VLOOKUP(A85,'PLANILHA MAIS VANTAJOSA'!$A$11:$L$200,11,FALSE)</f>
        <v>20.170000000000002</v>
      </c>
      <c r="H85" s="17">
        <f t="shared" si="5"/>
        <v>1334.24</v>
      </c>
      <c r="I85" s="593">
        <f t="shared" si="6"/>
        <v>1.6800000000000001E-3</v>
      </c>
      <c r="J85" s="598">
        <f t="shared" si="7"/>
        <v>0.95154000000000005</v>
      </c>
    </row>
    <row r="86" spans="1:10" ht="22.5">
      <c r="A86" s="460" t="s">
        <v>18263</v>
      </c>
      <c r="B86" s="13" t="str">
        <f>VLOOKUP(A86,'PLANILHA MAIS VANTAJOSA'!$A$11:$L$200,2,FALSE)</f>
        <v>SINAPI 07/2023</v>
      </c>
      <c r="C86" s="585">
        <f>VLOOKUP(A86,'PLANILHA MAIS VANTAJOSA'!$A$11:$L$200,3,FALSE)</f>
        <v>102219</v>
      </c>
      <c r="D86" s="15" t="str">
        <f>VLOOKUP(A86,'PLANILHA MAIS VANTAJOSA'!$A$11:$L$200,4,FALSE)</f>
        <v>PINTURA TINTA DE ACABAMENTO (PIGMENTADA) ESMALTE SINTÉTICO ACETINADO EM MADEIRA, 2 DEMÃOS. AF_01/2021</v>
      </c>
      <c r="E86" s="19" t="str">
        <f>VLOOKUP(A86,'PLANILHA MAIS VANTAJOSA'!$A$11:$L$200,5,FALSE)</f>
        <v>M2</v>
      </c>
      <c r="F86" s="28">
        <f>VLOOKUP(A86,'PLANILHA MAIS VANTAJOSA'!$A$11:$L$200,6,FALSE)</f>
        <v>66.150000000000006</v>
      </c>
      <c r="G86" s="17">
        <f>VLOOKUP(A86,'PLANILHA MAIS VANTAJOSA'!$A$11:$L$200,11,FALSE)</f>
        <v>20.53</v>
      </c>
      <c r="H86" s="17">
        <f t="shared" si="5"/>
        <v>1358.05</v>
      </c>
      <c r="I86" s="593">
        <f t="shared" si="6"/>
        <v>1.7099999999999999E-3</v>
      </c>
      <c r="J86" s="598">
        <f t="shared" si="7"/>
        <v>0.95325000000000004</v>
      </c>
    </row>
    <row r="87" spans="1:10" ht="22.5">
      <c r="A87" s="460" t="s">
        <v>26168</v>
      </c>
      <c r="B87" s="13" t="str">
        <f>VLOOKUP(A87,'PLANILHA MAIS VANTAJOSA'!$A$11:$L$200,2,FALSE)</f>
        <v>SINAPI 07/2023</v>
      </c>
      <c r="C87" s="585">
        <f>VLOOKUP(A87,'PLANILHA MAIS VANTAJOSA'!$A$11:$L$200,3,FALSE)</f>
        <v>100875</v>
      </c>
      <c r="D87" s="15" t="str">
        <f>VLOOKUP(A87,'PLANILHA MAIS VANTAJOSA'!$A$11:$L$200,4,FALSE)</f>
        <v>BANCO ARTICULADO, EM ACO INOX, PARA PCD, FIXADO NA PAREDE - FORNECIMENTO E INSTALAÇÃO. AF_01/2020</v>
      </c>
      <c r="E87" s="19" t="str">
        <f>VLOOKUP(A87,'PLANILHA MAIS VANTAJOSA'!$A$11:$L$200,5,FALSE)</f>
        <v>UN</v>
      </c>
      <c r="F87" s="28">
        <f>VLOOKUP(A87,'PLANILHA MAIS VANTAJOSA'!$A$11:$L$200,6,FALSE)</f>
        <v>1</v>
      </c>
      <c r="G87" s="17">
        <f>VLOOKUP(A87,'PLANILHA MAIS VANTAJOSA'!$A$11:$L$200,11,FALSE)</f>
        <v>1376.49</v>
      </c>
      <c r="H87" s="17">
        <f t="shared" si="5"/>
        <v>1376.49</v>
      </c>
      <c r="I87" s="593">
        <f t="shared" si="6"/>
        <v>1.74E-3</v>
      </c>
      <c r="J87" s="598">
        <f t="shared" si="7"/>
        <v>0.95499000000000001</v>
      </c>
    </row>
    <row r="88" spans="1:10">
      <c r="A88" s="448" t="s">
        <v>18231</v>
      </c>
      <c r="B88" s="13" t="str">
        <f>VLOOKUP(A88,'PLANILHA MAIS VANTAJOSA'!$A$11:$L$200,2,FALSE)</f>
        <v>SINAPI 07/2023</v>
      </c>
      <c r="C88" s="585">
        <f>VLOOKUP(A88,'PLANILHA MAIS VANTAJOSA'!$A$11:$L$200,3,FALSE)</f>
        <v>93184</v>
      </c>
      <c r="D88" s="15" t="str">
        <f>VLOOKUP(A88,'PLANILHA MAIS VANTAJOSA'!$A$11:$L$200,4,FALSE)</f>
        <v>VERGA PRÉ-MOLDADA PARA PORTAS COM ATÉ 1,5 M DE VÃO. AF_03/2016</v>
      </c>
      <c r="E88" s="19" t="str">
        <f>VLOOKUP(A88,'PLANILHA MAIS VANTAJOSA'!$A$11:$L$200,5,FALSE)</f>
        <v>M</v>
      </c>
      <c r="F88" s="28">
        <f>VLOOKUP(A88,'PLANILHA MAIS VANTAJOSA'!$A$11:$L$200,6,FALSE)</f>
        <v>25.9</v>
      </c>
      <c r="G88" s="17">
        <f>VLOOKUP(A88,'PLANILHA MAIS VANTAJOSA'!$A$11:$L$200,11,FALSE)</f>
        <v>48.95</v>
      </c>
      <c r="H88" s="17">
        <f t="shared" si="5"/>
        <v>1267.8</v>
      </c>
      <c r="I88" s="593">
        <f t="shared" si="6"/>
        <v>1.6000000000000001E-3</v>
      </c>
      <c r="J88" s="598">
        <f t="shared" si="7"/>
        <v>0.95659000000000005</v>
      </c>
    </row>
    <row r="89" spans="1:10" ht="33.75">
      <c r="A89" s="460" t="s">
        <v>26042</v>
      </c>
      <c r="B89" s="13" t="str">
        <f>VLOOKUP(A89,'PLANILHA MAIS VANTAJOSA'!$A$11:$L$200,2,FALSE)</f>
        <v>ORSE 07/2023</v>
      </c>
      <c r="C89" s="585">
        <f>VLOOKUP(A89,'PLANILHA MAIS VANTAJOSA'!$A$11:$L$200,3,FALSE)</f>
        <v>12476</v>
      </c>
      <c r="D89" s="15" t="str">
        <f>VLOOKUP(A89,'PLANILHA MAIS VANTAJOSA'!$A$11:$L$200,4,FALSE)</f>
        <v>BOX PARA BANHEIRO EM VIDRO TEMPERADO 8 MM, LISO, INCOLOR, DE CORRER, EM ALUMINÍO BRANCO, INCLUSIVE FERRAGENS - FORNECIMENTO E INSTALAÇÃO - REV.02_10/2021</v>
      </c>
      <c r="E89" s="19" t="str">
        <f>VLOOKUP(A89,'PLANILHA MAIS VANTAJOSA'!$A$11:$L$200,5,FALSE)</f>
        <v>M2</v>
      </c>
      <c r="F89" s="28">
        <f>VLOOKUP(A89,'PLANILHA MAIS VANTAJOSA'!$A$11:$L$200,6,FALSE)</f>
        <v>2.95</v>
      </c>
      <c r="G89" s="17">
        <f>VLOOKUP(A89,'PLANILHA MAIS VANTAJOSA'!$A$11:$L$200,11,FALSE)</f>
        <v>428.22</v>
      </c>
      <c r="H89" s="17">
        <f t="shared" si="5"/>
        <v>1263.24</v>
      </c>
      <c r="I89" s="593">
        <f t="shared" si="6"/>
        <v>1.5900000000000001E-3</v>
      </c>
      <c r="J89" s="598">
        <f t="shared" si="7"/>
        <v>0.95818000000000003</v>
      </c>
    </row>
    <row r="90" spans="1:10" ht="22.5">
      <c r="A90" s="460" t="s">
        <v>18377</v>
      </c>
      <c r="B90" s="13" t="str">
        <f>VLOOKUP(A90,'PLANILHA MAIS VANTAJOSA'!$A$11:$L$200,2,FALSE)</f>
        <v>COMPOSIÇÃO</v>
      </c>
      <c r="C90" s="585" t="str">
        <f>VLOOKUP(A90,'PLANILHA MAIS VANTAJOSA'!$A$11:$L$200,3,FALSE)</f>
        <v>011</v>
      </c>
      <c r="D90" s="15" t="str">
        <f>VLOOKUP(A90,'PLANILHA MAIS VANTAJOSA'!$A$11:$L$200,4,FALSE)</f>
        <v>QUADRO DE DISTRIBUIÇÃO DE EMBUTIR, EM PVC, PARA 36 DISJUNTORES, COM BARRAMENTO, PADRÃO DIN, EXCLUSIVE DISJUNTORES</v>
      </c>
      <c r="E90" s="19" t="str">
        <f>VLOOKUP(A90,'PLANILHA MAIS VANTAJOSA'!$A$11:$L$200,5,FALSE)</f>
        <v>UN</v>
      </c>
      <c r="F90" s="28">
        <f>VLOOKUP(A90,'PLANILHA MAIS VANTAJOSA'!$A$11:$L$200,6,FALSE)</f>
        <v>1</v>
      </c>
      <c r="G90" s="17">
        <f>VLOOKUP(A90,'PLANILHA MAIS VANTAJOSA'!$A$11:$L$200,11,FALSE)</f>
        <v>1263.58</v>
      </c>
      <c r="H90" s="17">
        <f t="shared" si="5"/>
        <v>1263.58</v>
      </c>
      <c r="I90" s="593">
        <f t="shared" si="6"/>
        <v>1.5900000000000001E-3</v>
      </c>
      <c r="J90" s="598">
        <f t="shared" si="7"/>
        <v>0.95977000000000001</v>
      </c>
    </row>
    <row r="91" spans="1:10">
      <c r="A91" s="460" t="s">
        <v>26029</v>
      </c>
      <c r="B91" s="13" t="str">
        <f>VLOOKUP(A91,'PLANILHA MAIS VANTAJOSA'!$A$11:$L$200,2,FALSE)</f>
        <v>SEINFRA</v>
      </c>
      <c r="C91" s="585" t="str">
        <f>VLOOKUP(A91,'PLANILHA MAIS VANTAJOSA'!$A$11:$L$200,3,FALSE)</f>
        <v>C0356</v>
      </c>
      <c r="D91" s="15" t="str">
        <f>VLOOKUP(A91,'PLANILHA MAIS VANTAJOSA'!$A$11:$L$200,4,FALSE)</f>
        <v>BANCADA DE GRANITO C/ 3 CUBAS DE LOUÇAS, S/ACESSÓRIOS (2.00X0.60)M</v>
      </c>
      <c r="E91" s="19" t="str">
        <f>VLOOKUP(A91,'PLANILHA MAIS VANTAJOSA'!$A$11:$L$200,5,FALSE)</f>
        <v>UN</v>
      </c>
      <c r="F91" s="28">
        <f>VLOOKUP(A91,'PLANILHA MAIS VANTAJOSA'!$A$11:$L$200,6,FALSE)</f>
        <v>1</v>
      </c>
      <c r="G91" s="17">
        <f>VLOOKUP(A91,'PLANILHA MAIS VANTAJOSA'!$A$11:$L$200,11,FALSE)</f>
        <v>1195</v>
      </c>
      <c r="H91" s="17">
        <f t="shared" si="5"/>
        <v>1195</v>
      </c>
      <c r="I91" s="593">
        <f t="shared" si="6"/>
        <v>1.5100000000000001E-3</v>
      </c>
      <c r="J91" s="598">
        <f t="shared" si="7"/>
        <v>0.96128000000000002</v>
      </c>
    </row>
    <row r="92" spans="1:10">
      <c r="A92" s="460" t="s">
        <v>26030</v>
      </c>
      <c r="B92" s="13" t="str">
        <f>VLOOKUP(A92,'PLANILHA MAIS VANTAJOSA'!$A$11:$L$200,2,FALSE)</f>
        <v>ORSE 07/2023</v>
      </c>
      <c r="C92" s="585">
        <f>VLOOKUP(A92,'PLANILHA MAIS VANTAJOSA'!$A$11:$L$200,3,FALSE)</f>
        <v>10759</v>
      </c>
      <c r="D92" s="15" t="str">
        <f>VLOOKUP(A92,'PLANILHA MAIS VANTAJOSA'!$A$11:$L$200,4,FALSE)</f>
        <v xml:space="preserve">BANCADA EM GRANITO CINZA ANDORINHA, E=2CM </v>
      </c>
      <c r="E92" s="19" t="str">
        <f>VLOOKUP(A92,'PLANILHA MAIS VANTAJOSA'!$A$11:$L$200,5,FALSE)</f>
        <v>M2</v>
      </c>
      <c r="F92" s="28">
        <f>VLOOKUP(A92,'PLANILHA MAIS VANTAJOSA'!$A$11:$L$200,6,FALSE)</f>
        <v>1.87</v>
      </c>
      <c r="G92" s="17">
        <f>VLOOKUP(A92,'PLANILHA MAIS VANTAJOSA'!$A$11:$L$200,11,FALSE)</f>
        <v>652.33000000000004</v>
      </c>
      <c r="H92" s="17">
        <f t="shared" si="5"/>
        <v>1219.8499999999999</v>
      </c>
      <c r="I92" s="593">
        <f t="shared" si="6"/>
        <v>1.5399999999999999E-3</v>
      </c>
      <c r="J92" s="598">
        <f t="shared" si="7"/>
        <v>0.96282000000000001</v>
      </c>
    </row>
    <row r="93" spans="1:10" ht="22.5">
      <c r="A93" s="448" t="s">
        <v>18173</v>
      </c>
      <c r="B93" s="13" t="str">
        <f>VLOOKUP(A93,'PLANILHA MAIS VANTAJOSA'!$A$11:$L$200,2,FALSE)</f>
        <v>SINAPI 07/2023</v>
      </c>
      <c r="C93" s="585">
        <f>VLOOKUP(A93,'PLANILHA MAIS VANTAJOSA'!$A$11:$L$200,3,FALSE)</f>
        <v>97622</v>
      </c>
      <c r="D93" s="15" t="str">
        <f>VLOOKUP(A93,'PLANILHA MAIS VANTAJOSA'!$A$11:$L$200,4,FALSE)</f>
        <v>DEMOLIÇÃO DE ALVENARIA DE BLOCO FURADO, DE FORMA MANUAL, SEM REAPROVEITAMENTO. AF_12/2017</v>
      </c>
      <c r="E93" s="19" t="str">
        <f>VLOOKUP(A93,'PLANILHA MAIS VANTAJOSA'!$A$11:$L$200,5,FALSE)</f>
        <v>M3</v>
      </c>
      <c r="F93" s="28">
        <f>VLOOKUP(A93,'PLANILHA MAIS VANTAJOSA'!$A$11:$L$200,6,FALSE)</f>
        <v>16.54</v>
      </c>
      <c r="G93" s="17">
        <f>VLOOKUP(A93,'PLANILHA MAIS VANTAJOSA'!$A$11:$L$200,11,FALSE)</f>
        <v>67.81</v>
      </c>
      <c r="H93" s="17">
        <f t="shared" si="5"/>
        <v>1121.57</v>
      </c>
      <c r="I93" s="593">
        <f t="shared" si="6"/>
        <v>1.41E-3</v>
      </c>
      <c r="J93" s="598">
        <f t="shared" si="7"/>
        <v>0.96423000000000003</v>
      </c>
    </row>
    <row r="94" spans="1:10">
      <c r="A94" s="448" t="s">
        <v>18176</v>
      </c>
      <c r="B94" s="13" t="str">
        <f>VLOOKUP(A94,'PLANILHA MAIS VANTAJOSA'!$A$11:$L$200,2,FALSE)</f>
        <v>SINAPI 07/2023</v>
      </c>
      <c r="C94" s="585">
        <f>VLOOKUP(A94,'PLANILHA MAIS VANTAJOSA'!$A$11:$L$200,3,FALSE)</f>
        <v>97628</v>
      </c>
      <c r="D94" s="15" t="str">
        <f>VLOOKUP(A94,'PLANILHA MAIS VANTAJOSA'!$A$11:$L$200,4,FALSE)</f>
        <v>DEMOLIÇÃO DE LAJES, DE FORMA MANUAL, SEM REAPROVEITAMENTO. AF_12/2017</v>
      </c>
      <c r="E94" s="19" t="str">
        <f>VLOOKUP(A94,'PLANILHA MAIS VANTAJOSA'!$A$11:$L$200,5,FALSE)</f>
        <v>M3</v>
      </c>
      <c r="F94" s="28">
        <f>VLOOKUP(A94,'PLANILHA MAIS VANTAJOSA'!$A$11:$L$200,6,FALSE)</f>
        <v>3.32</v>
      </c>
      <c r="G94" s="17">
        <f>VLOOKUP(A94,'PLANILHA MAIS VANTAJOSA'!$A$11:$L$200,11,FALSE)</f>
        <v>335.15</v>
      </c>
      <c r="H94" s="17">
        <f t="shared" si="5"/>
        <v>1112.69</v>
      </c>
      <c r="I94" s="593">
        <f t="shared" si="6"/>
        <v>1.4E-3</v>
      </c>
      <c r="J94" s="598">
        <f t="shared" si="7"/>
        <v>0.96562999999999999</v>
      </c>
    </row>
    <row r="95" spans="1:10" ht="22.5">
      <c r="A95" s="448" t="s">
        <v>18174</v>
      </c>
      <c r="B95" s="13" t="str">
        <f>VLOOKUP(A95,'PLANILHA MAIS VANTAJOSA'!$A$11:$L$200,2,FALSE)</f>
        <v>SINAPI 07/2023</v>
      </c>
      <c r="C95" s="585">
        <f>VLOOKUP(A95,'PLANILHA MAIS VANTAJOSA'!$A$11:$L$200,3,FALSE)</f>
        <v>97631</v>
      </c>
      <c r="D95" s="15" t="str">
        <f>VLOOKUP(A95,'PLANILHA MAIS VANTAJOSA'!$A$11:$L$200,4,FALSE)</f>
        <v>DEMOLIÇÃO DE ARGAMASSAS, DE FORMA MANUAL, SEM REAPROVEITAMENTO. AF_12/2017</v>
      </c>
      <c r="E95" s="19" t="str">
        <f>VLOOKUP(A95,'PLANILHA MAIS VANTAJOSA'!$A$11:$L$200,5,FALSE)</f>
        <v>M2</v>
      </c>
      <c r="F95" s="28">
        <f>VLOOKUP(A95,'PLANILHA MAIS VANTAJOSA'!$A$11:$L$200,6,FALSE)</f>
        <v>253.29</v>
      </c>
      <c r="G95" s="17">
        <f>VLOOKUP(A95,'PLANILHA MAIS VANTAJOSA'!$A$11:$L$200,11,FALSE)</f>
        <v>3.95</v>
      </c>
      <c r="H95" s="17">
        <f t="shared" si="5"/>
        <v>1000.49</v>
      </c>
      <c r="I95" s="593">
        <f t="shared" si="6"/>
        <v>1.2600000000000001E-3</v>
      </c>
      <c r="J95" s="598">
        <f t="shared" si="7"/>
        <v>0.96689000000000003</v>
      </c>
    </row>
    <row r="96" spans="1:10" ht="22.5">
      <c r="A96" s="448" t="s">
        <v>18213</v>
      </c>
      <c r="B96" s="13" t="str">
        <f>VLOOKUP(A96,'PLANILHA MAIS VANTAJOSA'!$A$11:$L$200,2,FALSE)</f>
        <v>SINAPI 07/2023</v>
      </c>
      <c r="C96" s="585">
        <f>VLOOKUP(A96,'PLANILHA MAIS VANTAJOSA'!$A$11:$L$200,3,FALSE)</f>
        <v>96619</v>
      </c>
      <c r="D96" s="15" t="str">
        <f>VLOOKUP(A96,'PLANILHA MAIS VANTAJOSA'!$A$11:$L$200,4,FALSE)</f>
        <v>LASTRO DE CONCRETO MAGRO, APLICADO EM BLOCOS DE COROAMENTO OU SAPATAS, ESPESSURA DE 5 CM. AF_08/2017</v>
      </c>
      <c r="E96" s="19" t="str">
        <f>VLOOKUP(A96,'PLANILHA MAIS VANTAJOSA'!$A$11:$L$200,5,FALSE)</f>
        <v>M2</v>
      </c>
      <c r="F96" s="28">
        <f>VLOOKUP(A96,'PLANILHA MAIS VANTAJOSA'!$A$11:$L$200,6,FALSE)</f>
        <v>26.6</v>
      </c>
      <c r="G96" s="17">
        <f>VLOOKUP(A96,'PLANILHA MAIS VANTAJOSA'!$A$11:$L$200,11,FALSE)</f>
        <v>40.08</v>
      </c>
      <c r="H96" s="17">
        <f t="shared" si="5"/>
        <v>1066.1199999999999</v>
      </c>
      <c r="I96" s="593">
        <f t="shared" si="6"/>
        <v>1.34E-3</v>
      </c>
      <c r="J96" s="598">
        <f t="shared" si="7"/>
        <v>0.96823000000000004</v>
      </c>
    </row>
    <row r="97" spans="1:10">
      <c r="A97" s="460" t="s">
        <v>26022</v>
      </c>
      <c r="B97" s="13" t="str">
        <f>VLOOKUP(A97,'PLANILHA MAIS VANTAJOSA'!$A$11:$L$200,2,FALSE)</f>
        <v>ORSE 07/2023</v>
      </c>
      <c r="C97" s="585" t="str">
        <f>VLOOKUP(A97,'PLANILHA MAIS VANTAJOSA'!$A$11:$L$200,3,FALSE)</f>
        <v>01683</v>
      </c>
      <c r="D97" s="15" t="str">
        <f>VLOOKUP(A97,'PLANILHA MAIS VANTAJOSA'!$A$11:$L$200,4,FALSE)</f>
        <v>PONTO DE ESGOTO COM TUBO DE PVC RÍGIDO SOLDÁVEL DE Ø 100 MM (VASO SANITÁRIO)</v>
      </c>
      <c r="E97" s="19" t="str">
        <f>VLOOKUP(A97,'PLANILHA MAIS VANTAJOSA'!$A$11:$L$200,5,FALSE)</f>
        <v>PT</v>
      </c>
      <c r="F97" s="28">
        <f>VLOOKUP(A97,'PLANILHA MAIS VANTAJOSA'!$A$11:$L$200,6,FALSE)</f>
        <v>7</v>
      </c>
      <c r="G97" s="17">
        <f>VLOOKUP(A97,'PLANILHA MAIS VANTAJOSA'!$A$11:$L$200,11,FALSE)</f>
        <v>147.05000000000001</v>
      </c>
      <c r="H97" s="17">
        <f t="shared" si="5"/>
        <v>1029.3499999999999</v>
      </c>
      <c r="I97" s="593">
        <f t="shared" si="6"/>
        <v>1.2999999999999999E-3</v>
      </c>
      <c r="J97" s="598">
        <f t="shared" si="7"/>
        <v>0.96953</v>
      </c>
    </row>
    <row r="98" spans="1:10" ht="22.5">
      <c r="A98" s="331" t="s">
        <v>26079</v>
      </c>
      <c r="B98" s="13" t="str">
        <f>VLOOKUP(A98,'PLANILHA MAIS VANTAJOSA'!$A$11:$L$200,2,FALSE)</f>
        <v>SINAPI 07/2023</v>
      </c>
      <c r="C98" s="585">
        <f>VLOOKUP(A98,'PLANILHA MAIS VANTAJOSA'!$A$11:$L$200,3,FALSE)</f>
        <v>102623</v>
      </c>
      <c r="D98" s="15" t="str">
        <f>VLOOKUP(A98,'PLANILHA MAIS VANTAJOSA'!$A$11:$L$200,4,FALSE)</f>
        <v>CAIXA D´ÁGUA EM POLIETILENO, 1000 LITROS (INCLUSOS TUBOS, CONEXÕES E TORNEIRA DE BÓIA) - FORNECIMENTO E INSTALAÇÃO. AF_06/2021</v>
      </c>
      <c r="E98" s="19" t="str">
        <f>VLOOKUP(A98,'PLANILHA MAIS VANTAJOSA'!$A$11:$L$200,5,FALSE)</f>
        <v>UN</v>
      </c>
      <c r="F98" s="28">
        <f>VLOOKUP(A98,'PLANILHA MAIS VANTAJOSA'!$A$11:$L$200,6,FALSE)</f>
        <v>1</v>
      </c>
      <c r="G98" s="17">
        <f>VLOOKUP(A98,'PLANILHA MAIS VANTAJOSA'!$A$11:$L$200,11,FALSE)</f>
        <v>1045.3800000000001</v>
      </c>
      <c r="H98" s="17">
        <f t="shared" si="5"/>
        <v>1045.3800000000001</v>
      </c>
      <c r="I98" s="593">
        <f t="shared" si="6"/>
        <v>1.32E-3</v>
      </c>
      <c r="J98" s="598">
        <f t="shared" si="7"/>
        <v>0.97084999999999999</v>
      </c>
    </row>
    <row r="99" spans="1:10" ht="22.5">
      <c r="A99" s="331" t="s">
        <v>26081</v>
      </c>
      <c r="B99" s="13" t="str">
        <f>VLOOKUP(A99,'PLANILHA MAIS VANTAJOSA'!$A$11:$L$200,2,FALSE)</f>
        <v>SINAPI 07/2023</v>
      </c>
      <c r="C99" s="585">
        <f>VLOOKUP(A99,'PLANILHA MAIS VANTAJOSA'!$A$11:$L$200,3,FALSE)</f>
        <v>102111</v>
      </c>
      <c r="D99" s="15" t="str">
        <f>VLOOKUP(A99,'PLANILHA MAIS VANTAJOSA'!$A$11:$L$200,4,FALSE)</f>
        <v>BOMBA CENTRÍFUGA, MONOFÁSICA, 0,5 CV OU 0,49 HP, HM 6 A 20 M, Q 1,2 A 8,3 M3/H - FORNECIMENTO E INSTALAÇÃO. AF_12/2020</v>
      </c>
      <c r="E99" s="19" t="str">
        <f>VLOOKUP(A99,'PLANILHA MAIS VANTAJOSA'!$A$11:$L$200,5,FALSE)</f>
        <v>UN</v>
      </c>
      <c r="F99" s="28">
        <f>VLOOKUP(A99,'PLANILHA MAIS VANTAJOSA'!$A$11:$L$200,6,FALSE)</f>
        <v>1</v>
      </c>
      <c r="G99" s="17">
        <f>VLOOKUP(A99,'PLANILHA MAIS VANTAJOSA'!$A$11:$L$200,11,FALSE)</f>
        <v>1026.3399999999999</v>
      </c>
      <c r="H99" s="17">
        <f t="shared" si="5"/>
        <v>1026.3399999999999</v>
      </c>
      <c r="I99" s="593">
        <f t="shared" si="6"/>
        <v>1.2899999999999999E-3</v>
      </c>
      <c r="J99" s="598">
        <f t="shared" si="7"/>
        <v>0.97214</v>
      </c>
    </row>
    <row r="100" spans="1:10">
      <c r="A100" s="460" t="s">
        <v>26136</v>
      </c>
      <c r="B100" s="13" t="str">
        <f>VLOOKUP(A100,'PLANILHA MAIS VANTAJOSA'!$A$11:$L$200,2,FALSE)</f>
        <v>SEINFRA</v>
      </c>
      <c r="C100" s="585" t="str">
        <f>VLOOKUP(A100,'PLANILHA MAIS VANTAJOSA'!$A$11:$L$200,3,FALSE)</f>
        <v>C4765</v>
      </c>
      <c r="D100" s="15" t="str">
        <f>VLOOKUP(A100,'PLANILHA MAIS VANTAJOSA'!$A$11:$L$200,4,FALSE)</f>
        <v>ATERRAMENTO COMPLETO C/ HASTE COPPERWELD 5/8"X 2.40M</v>
      </c>
      <c r="E100" s="19" t="str">
        <f>VLOOKUP(A100,'PLANILHA MAIS VANTAJOSA'!$A$11:$L$200,5,FALSE)</f>
        <v>UN</v>
      </c>
      <c r="F100" s="28">
        <f>VLOOKUP(A100,'PLANILHA MAIS VANTAJOSA'!$A$11:$L$200,6,FALSE)</f>
        <v>3</v>
      </c>
      <c r="G100" s="17">
        <f>VLOOKUP(A100,'PLANILHA MAIS VANTAJOSA'!$A$11:$L$200,11,FALSE)</f>
        <v>326.82</v>
      </c>
      <c r="H100" s="17">
        <f t="shared" si="5"/>
        <v>980.46</v>
      </c>
      <c r="I100" s="593">
        <f t="shared" si="6"/>
        <v>1.24E-3</v>
      </c>
      <c r="J100" s="598">
        <f t="shared" si="7"/>
        <v>0.97338000000000002</v>
      </c>
    </row>
    <row r="101" spans="1:10">
      <c r="A101" s="460" t="s">
        <v>18395</v>
      </c>
      <c r="B101" s="13" t="str">
        <f>VLOOKUP(A101,'PLANILHA MAIS VANTAJOSA'!$A$11:$L$200,2,FALSE)</f>
        <v>SEINFRA</v>
      </c>
      <c r="C101" s="585" t="str">
        <f>VLOOKUP(A101,'PLANILHA MAIS VANTAJOSA'!$A$11:$L$200,3,FALSE)</f>
        <v>C2678</v>
      </c>
      <c r="D101" s="15" t="str">
        <f>VLOOKUP(A101,'PLANILHA MAIS VANTAJOSA'!$A$11:$L$200,4,FALSE)</f>
        <v>VIGA DE MADEIRA MACIÇA 6" X 3"</v>
      </c>
      <c r="E101" s="19" t="str">
        <f>VLOOKUP(A101,'PLANILHA MAIS VANTAJOSA'!$A$11:$L$200,5,FALSE)</f>
        <v>M</v>
      </c>
      <c r="F101" s="28">
        <f>VLOOKUP(A101,'PLANILHA MAIS VANTAJOSA'!$A$11:$L$200,6,FALSE)</f>
        <v>11.9</v>
      </c>
      <c r="G101" s="17">
        <f>VLOOKUP(A101,'PLANILHA MAIS VANTAJOSA'!$A$11:$L$200,11,FALSE)</f>
        <v>76.27</v>
      </c>
      <c r="H101" s="17">
        <f t="shared" si="5"/>
        <v>907.61</v>
      </c>
      <c r="I101" s="593">
        <f t="shared" si="6"/>
        <v>1.14E-3</v>
      </c>
      <c r="J101" s="598">
        <f t="shared" si="7"/>
        <v>0.97452000000000005</v>
      </c>
    </row>
    <row r="102" spans="1:10" ht="22.5">
      <c r="A102" s="460" t="s">
        <v>26028</v>
      </c>
      <c r="B102" s="13" t="str">
        <f>VLOOKUP(A102,'PLANILHA MAIS VANTAJOSA'!$A$11:$L$200,2,FALSE)</f>
        <v>SINAPI 07/2023</v>
      </c>
      <c r="C102" s="585">
        <f>VLOOKUP(A102,'PLANILHA MAIS VANTAJOSA'!$A$11:$L$200,3,FALSE)</f>
        <v>86904</v>
      </c>
      <c r="D102" s="15" t="str">
        <f>VLOOKUP(A102,'PLANILHA MAIS VANTAJOSA'!$A$11:$L$200,4,FALSE)</f>
        <v>LAVATÓRIO LOUÇA BRANCA SUSPENSO, 29,5 X 39CM OU EQUIVALENTE, PADRÃO POPULAR - FORNECIMENTO E INSTALAÇÃO. AF_01/2020</v>
      </c>
      <c r="E102" s="19" t="str">
        <f>VLOOKUP(A102,'PLANILHA MAIS VANTAJOSA'!$A$11:$L$200,5,FALSE)</f>
        <v>UN</v>
      </c>
      <c r="F102" s="28">
        <f>VLOOKUP(A102,'PLANILHA MAIS VANTAJOSA'!$A$11:$L$200,6,FALSE)</f>
        <v>5</v>
      </c>
      <c r="G102" s="17">
        <f>VLOOKUP(A102,'PLANILHA MAIS VANTAJOSA'!$A$11:$L$200,11,FALSE)</f>
        <v>179.69</v>
      </c>
      <c r="H102" s="17">
        <f t="shared" si="5"/>
        <v>898.45</v>
      </c>
      <c r="I102" s="593">
        <f t="shared" si="6"/>
        <v>1.1299999999999999E-3</v>
      </c>
      <c r="J102" s="598">
        <f t="shared" si="7"/>
        <v>0.97565000000000002</v>
      </c>
    </row>
    <row r="103" spans="1:10" ht="22.5">
      <c r="A103" s="460" t="s">
        <v>18275</v>
      </c>
      <c r="B103" s="13" t="str">
        <f>VLOOKUP(A103,'PLANILHA MAIS VANTAJOSA'!$A$11:$L$200,2,FALSE)</f>
        <v>SINAPI 07/2023</v>
      </c>
      <c r="C103" s="585">
        <f>VLOOKUP(A103,'PLANILHA MAIS VANTAJOSA'!$A$11:$L$200,3,FALSE)</f>
        <v>100674</v>
      </c>
      <c r="D103" s="15" t="str">
        <f>VLOOKUP(A103,'PLANILHA MAIS VANTAJOSA'!$A$11:$L$200,4,FALSE)</f>
        <v>JANELA FIXA DE ALUMÍNIO PARA VIDRO, COM VIDRO, BATENTE E FERRAGENS. EXCLUSIVE ACABAMENTO, ALIZAR E CONTRAMARCO. FORNECIMENTO E INSTALAÇÃO. AF_12/2019</v>
      </c>
      <c r="E103" s="19" t="str">
        <f>VLOOKUP(A103,'PLANILHA MAIS VANTAJOSA'!$A$11:$L$200,5,FALSE)</f>
        <v>M2</v>
      </c>
      <c r="F103" s="28">
        <f>VLOOKUP(A103,'PLANILHA MAIS VANTAJOSA'!$A$11:$L$200,6,FALSE)</f>
        <v>1</v>
      </c>
      <c r="G103" s="17">
        <f>VLOOKUP(A103,'PLANILHA MAIS VANTAJOSA'!$A$11:$L$200,11,FALSE)</f>
        <v>778.08</v>
      </c>
      <c r="H103" s="17">
        <f t="shared" si="5"/>
        <v>778.08</v>
      </c>
      <c r="I103" s="593">
        <f t="shared" si="6"/>
        <v>9.7999999999999997E-4</v>
      </c>
      <c r="J103" s="598">
        <f t="shared" si="7"/>
        <v>0.97663</v>
      </c>
    </row>
    <row r="104" spans="1:10" ht="22.5">
      <c r="A104" s="460" t="s">
        <v>18311</v>
      </c>
      <c r="B104" s="13" t="str">
        <f>VLOOKUP(A104,'PLANILHA MAIS VANTAJOSA'!$A$11:$L$200,2,FALSE)</f>
        <v>SINAPI 07/2023</v>
      </c>
      <c r="C104" s="585">
        <f>VLOOKUP(A104,'PLANILHA MAIS VANTAJOSA'!$A$11:$L$200,3,FALSE)</f>
        <v>89585</v>
      </c>
      <c r="D104" s="15" t="str">
        <f>VLOOKUP(A104,'PLANILHA MAIS VANTAJOSA'!$A$11:$L$200,4,FALSE)</f>
        <v>JOELHO 45 GRAUS, PVC, SERIE R, ÁGUA PLUVIAL, DN 100 MM, JUNTA ELÁSTICA, FORNECIDO E INSTALADO EM CONDUTORES VERTICAIS DE ÁGUAS PLUVIAIS. AF_06/2022</v>
      </c>
      <c r="E104" s="19" t="str">
        <f>VLOOKUP(A104,'PLANILHA MAIS VANTAJOSA'!$A$11:$L$200,5,FALSE)</f>
        <v>UN</v>
      </c>
      <c r="F104" s="28">
        <f>VLOOKUP(A104,'PLANILHA MAIS VANTAJOSA'!$A$11:$L$200,6,FALSE)</f>
        <v>14</v>
      </c>
      <c r="G104" s="17">
        <f>VLOOKUP(A104,'PLANILHA MAIS VANTAJOSA'!$A$11:$L$200,11,FALSE)</f>
        <v>57.98</v>
      </c>
      <c r="H104" s="17">
        <f t="shared" si="5"/>
        <v>811.72</v>
      </c>
      <c r="I104" s="593">
        <f t="shared" si="6"/>
        <v>1.0200000000000001E-3</v>
      </c>
      <c r="J104" s="598">
        <f t="shared" si="7"/>
        <v>0.97765000000000002</v>
      </c>
    </row>
    <row r="105" spans="1:10" ht="22.5">
      <c r="A105" s="460" t="s">
        <v>26021</v>
      </c>
      <c r="B105" s="13" t="str">
        <f>VLOOKUP(A105,'PLANILHA MAIS VANTAJOSA'!$A$11:$L$200,2,FALSE)</f>
        <v>ORSE 07/2023</v>
      </c>
      <c r="C105" s="585" t="str">
        <f>VLOOKUP(A105,'PLANILHA MAIS VANTAJOSA'!$A$11:$L$200,3,FALSE)</f>
        <v>01678</v>
      </c>
      <c r="D105" s="15" t="str">
        <f>VLOOKUP(A105,'PLANILHA MAIS VANTAJOSA'!$A$11:$L$200,4,FALSE)</f>
        <v>PONTO DE ESGOTO COM TUBO DE PVC RÍGIDO SOLDÁVEL DE Ø 50 MM (PIAS DE COZINHA, MÁQUINAS DE LAVAR, ETC...)</v>
      </c>
      <c r="E105" s="19" t="str">
        <f>VLOOKUP(A105,'PLANILHA MAIS VANTAJOSA'!$A$11:$L$200,5,FALSE)</f>
        <v>UN</v>
      </c>
      <c r="F105" s="28">
        <f>VLOOKUP(A105,'PLANILHA MAIS VANTAJOSA'!$A$11:$L$200,6,FALSE)</f>
        <v>5</v>
      </c>
      <c r="G105" s="17">
        <f>VLOOKUP(A105,'PLANILHA MAIS VANTAJOSA'!$A$11:$L$200,11,FALSE)</f>
        <v>161.78</v>
      </c>
      <c r="H105" s="17">
        <f t="shared" si="5"/>
        <v>808.9</v>
      </c>
      <c r="I105" s="593">
        <f t="shared" si="6"/>
        <v>1.0200000000000001E-3</v>
      </c>
      <c r="J105" s="598">
        <f t="shared" si="7"/>
        <v>0.97867000000000004</v>
      </c>
    </row>
    <row r="106" spans="1:10" ht="22.5">
      <c r="A106" s="460" t="s">
        <v>26057</v>
      </c>
      <c r="B106" s="13" t="str">
        <f>VLOOKUP(A106,'PLANILHA MAIS VANTAJOSA'!$A$11:$L$200,2,FALSE)</f>
        <v>SINAPI 07/2023</v>
      </c>
      <c r="C106" s="585">
        <f>VLOOKUP(A106,'PLANILHA MAIS VANTAJOSA'!$A$11:$L$200,3,FALSE)</f>
        <v>100860</v>
      </c>
      <c r="D106" s="15" t="str">
        <f>VLOOKUP(A106,'PLANILHA MAIS VANTAJOSA'!$A$11:$L$200,4,FALSE)</f>
        <v>CHUVEIRO ELÉTRICO COMUM CORPO PLÁSTICO, TIPO DUCHA  FORNECIMENTO E INSTALAÇÃO. AF_01/2020</v>
      </c>
      <c r="E106" s="19" t="str">
        <f>VLOOKUP(A106,'PLANILHA MAIS VANTAJOSA'!$A$11:$L$200,5,FALSE)</f>
        <v>UN</v>
      </c>
      <c r="F106" s="28">
        <f>VLOOKUP(A106,'PLANILHA MAIS VANTAJOSA'!$A$11:$L$200,6,FALSE)</f>
        <v>6</v>
      </c>
      <c r="G106" s="17">
        <f>VLOOKUP(A106,'PLANILHA MAIS VANTAJOSA'!$A$11:$L$200,11,FALSE)</f>
        <v>128.88</v>
      </c>
      <c r="H106" s="17">
        <f t="shared" ref="H106:H137" si="8">IFERROR(TRUNC(G106*F106,2),"")</f>
        <v>773.28</v>
      </c>
      <c r="I106" s="593">
        <f t="shared" ref="I106:I137" si="9">H106/$H$167</f>
        <v>9.7999999999999997E-4</v>
      </c>
      <c r="J106" s="598">
        <f t="shared" si="7"/>
        <v>0.97965000000000002</v>
      </c>
    </row>
    <row r="107" spans="1:10">
      <c r="A107" s="448" t="s">
        <v>18195</v>
      </c>
      <c r="B107" s="13" t="str">
        <f>VLOOKUP(A107,'PLANILHA MAIS VANTAJOSA'!$A$11:$L$200,2,FALSE)</f>
        <v>SINAPI 07/2023</v>
      </c>
      <c r="C107" s="585">
        <f>VLOOKUP(A107,'PLANILHA MAIS VANTAJOSA'!$A$11:$L$200,3,FALSE)</f>
        <v>97645</v>
      </c>
      <c r="D107" s="15" t="str">
        <f>VLOOKUP(A107,'PLANILHA MAIS VANTAJOSA'!$A$11:$L$200,4,FALSE)</f>
        <v>REMOÇÃO DE JANELAS, DE FORMA MANUAL, SEM REAPROVEITAMENTO. AF_12/2017</v>
      </c>
      <c r="E107" s="19" t="str">
        <f>VLOOKUP(A107,'PLANILHA MAIS VANTAJOSA'!$A$11:$L$200,5,FALSE)</f>
        <v>M2</v>
      </c>
      <c r="F107" s="28">
        <f>VLOOKUP(A107,'PLANILHA MAIS VANTAJOSA'!$A$11:$L$200,6,FALSE)</f>
        <v>17.350000000000001</v>
      </c>
      <c r="G107" s="17">
        <f>VLOOKUP(A107,'PLANILHA MAIS VANTAJOSA'!$A$11:$L$200,11,FALSE)</f>
        <v>40.130000000000003</v>
      </c>
      <c r="H107" s="17">
        <f t="shared" si="8"/>
        <v>696.25</v>
      </c>
      <c r="I107" s="593">
        <f t="shared" si="9"/>
        <v>8.8000000000000003E-4</v>
      </c>
      <c r="J107" s="598">
        <f t="shared" si="7"/>
        <v>0.98053000000000001</v>
      </c>
    </row>
    <row r="108" spans="1:10" ht="22.5">
      <c r="A108" s="460" t="s">
        <v>26058</v>
      </c>
      <c r="B108" s="13" t="str">
        <f>VLOOKUP(A108,'PLANILHA MAIS VANTAJOSA'!$A$11:$L$200,2,FALSE)</f>
        <v>SINAPI 07/2023</v>
      </c>
      <c r="C108" s="585">
        <f>VLOOKUP(A108,'PLANILHA MAIS VANTAJOSA'!$A$11:$L$200,3,FALSE)</f>
        <v>89984</v>
      </c>
      <c r="D108" s="15" t="str">
        <f>VLOOKUP(A108,'PLANILHA MAIS VANTAJOSA'!$A$11:$L$200,4,FALSE)</f>
        <v>REGISTRO DE PRESSÃO BRUTO, LATÃO, ROSCÁVEL, 1/2", COM ACABAMENTO E CANOPLA CROMADOS - FORNECIMENTO E INSTALAÇÃO. AF_08/2021</v>
      </c>
      <c r="E108" s="19" t="str">
        <f>VLOOKUP(A108,'PLANILHA MAIS VANTAJOSA'!$A$11:$L$200,5,FALSE)</f>
        <v>UN</v>
      </c>
      <c r="F108" s="28">
        <f>VLOOKUP(A108,'PLANILHA MAIS VANTAJOSA'!$A$11:$L$200,6,FALSE)</f>
        <v>6</v>
      </c>
      <c r="G108" s="17">
        <f>VLOOKUP(A108,'PLANILHA MAIS VANTAJOSA'!$A$11:$L$200,11,FALSE)</f>
        <v>113.14</v>
      </c>
      <c r="H108" s="17">
        <f t="shared" si="8"/>
        <v>678.84</v>
      </c>
      <c r="I108" s="593">
        <f t="shared" si="9"/>
        <v>8.5999999999999998E-4</v>
      </c>
      <c r="J108" s="598">
        <f t="shared" si="7"/>
        <v>0.98138999999999998</v>
      </c>
    </row>
    <row r="109" spans="1:10" ht="22.5">
      <c r="A109" s="460" t="s">
        <v>26060</v>
      </c>
      <c r="B109" s="13" t="str">
        <f>VLOOKUP(A109,'PLANILHA MAIS VANTAJOSA'!$A$11:$L$200,2,FALSE)</f>
        <v>SINAPI 07/2023</v>
      </c>
      <c r="C109" s="585">
        <f>VLOOKUP(A109,'PLANILHA MAIS VANTAJOSA'!$A$11:$L$200,3,FALSE)</f>
        <v>89707</v>
      </c>
      <c r="D109" s="15" t="str">
        <f>VLOOKUP(A109,'PLANILHA MAIS VANTAJOSA'!$A$11:$L$200,4,FALSE)</f>
        <v>CAIXA SIFONADA, PVC, DN 100 X 100 X 50 MM, JUNTA ELÁSTICA, FORNECIDA E INSTALADA EM RAMAL DE DESCARGA OU EM RAMAL DE ESGOTO SANITÁRIO. AF_08/2022</v>
      </c>
      <c r="E109" s="19" t="str">
        <f>VLOOKUP(A109,'PLANILHA MAIS VANTAJOSA'!$A$11:$L$200,5,FALSE)</f>
        <v>UN</v>
      </c>
      <c r="F109" s="28">
        <f>VLOOKUP(A109,'PLANILHA MAIS VANTAJOSA'!$A$11:$L$200,6,FALSE)</f>
        <v>13</v>
      </c>
      <c r="G109" s="17">
        <f>VLOOKUP(A109,'PLANILHA MAIS VANTAJOSA'!$A$11:$L$200,11,FALSE)</f>
        <v>52.37</v>
      </c>
      <c r="H109" s="17">
        <f t="shared" si="8"/>
        <v>680.81</v>
      </c>
      <c r="I109" s="593">
        <f t="shared" si="9"/>
        <v>8.5999999999999998E-4</v>
      </c>
      <c r="J109" s="598">
        <f t="shared" si="7"/>
        <v>0.98224999999999996</v>
      </c>
    </row>
    <row r="110" spans="1:10" ht="22.5">
      <c r="A110" s="460" t="s">
        <v>26061</v>
      </c>
      <c r="B110" s="13" t="str">
        <f>VLOOKUP(A110,'PLANILHA MAIS VANTAJOSA'!$A$11:$L$200,2,FALSE)</f>
        <v>SINAPI 07/2023</v>
      </c>
      <c r="C110" s="585">
        <f>VLOOKUP(A110,'PLANILHA MAIS VANTAJOSA'!$A$11:$L$200,3,FALSE)</f>
        <v>86906</v>
      </c>
      <c r="D110" s="15" t="str">
        <f>VLOOKUP(A110,'PLANILHA MAIS VANTAJOSA'!$A$11:$L$200,4,FALSE)</f>
        <v>TORNEIRA CROMADA DE MESA, 1/2 OU 3/4, PARA LAVATÓRIO, PADRÃO POPULAR - FORNECIMENTO E INSTALAÇÃO. AF_01/2020</v>
      </c>
      <c r="E110" s="19" t="str">
        <f>VLOOKUP(A110,'PLANILHA MAIS VANTAJOSA'!$A$11:$L$200,5,FALSE)</f>
        <v>UN</v>
      </c>
      <c r="F110" s="28">
        <f>VLOOKUP(A110,'PLANILHA MAIS VANTAJOSA'!$A$11:$L$200,6,FALSE)</f>
        <v>8</v>
      </c>
      <c r="G110" s="17">
        <f>VLOOKUP(A110,'PLANILHA MAIS VANTAJOSA'!$A$11:$L$200,11,FALSE)</f>
        <v>87.07</v>
      </c>
      <c r="H110" s="17">
        <f t="shared" si="8"/>
        <v>696.56</v>
      </c>
      <c r="I110" s="593">
        <f t="shared" si="9"/>
        <v>8.8000000000000003E-4</v>
      </c>
      <c r="J110" s="598">
        <f t="shared" si="7"/>
        <v>0.98312999999999995</v>
      </c>
    </row>
    <row r="111" spans="1:10" ht="22.5">
      <c r="A111" s="460" t="s">
        <v>26066</v>
      </c>
      <c r="B111" s="13" t="str">
        <f>VLOOKUP(A111,'PLANILHA MAIS VANTAJOSA'!$A$11:$L$200,2,FALSE)</f>
        <v>SINAPI 07/2023</v>
      </c>
      <c r="C111" s="585">
        <f>VLOOKUP(A111,'PLANILHA MAIS VANTAJOSA'!$A$11:$L$200,3,FALSE)</f>
        <v>89987</v>
      </c>
      <c r="D111" s="15" t="str">
        <f>VLOOKUP(A111,'PLANILHA MAIS VANTAJOSA'!$A$11:$L$200,4,FALSE)</f>
        <v>REGISTRO DE GAVETA BRUTO, LATÃO, ROSCÁVEL, 3/4", COM ACABAMENTO E CANOPLA CROMADOS - FORNECIMENTO E INSTALAÇÃO. AF_08/2021</v>
      </c>
      <c r="E111" s="19" t="str">
        <f>VLOOKUP(A111,'PLANILHA MAIS VANTAJOSA'!$A$11:$L$200,5,FALSE)</f>
        <v>UN</v>
      </c>
      <c r="F111" s="28">
        <f>VLOOKUP(A111,'PLANILHA MAIS VANTAJOSA'!$A$11:$L$200,6,FALSE)</f>
        <v>6</v>
      </c>
      <c r="G111" s="17">
        <f>VLOOKUP(A111,'PLANILHA MAIS VANTAJOSA'!$A$11:$L$200,11,FALSE)</f>
        <v>125.18</v>
      </c>
      <c r="H111" s="17">
        <f t="shared" si="8"/>
        <v>751.08</v>
      </c>
      <c r="I111" s="593">
        <f t="shared" si="9"/>
        <v>9.5E-4</v>
      </c>
      <c r="J111" s="598">
        <f t="shared" si="7"/>
        <v>0.98407999999999995</v>
      </c>
    </row>
    <row r="112" spans="1:10">
      <c r="A112" s="448" t="s">
        <v>18206</v>
      </c>
      <c r="B112" s="13" t="str">
        <f>VLOOKUP(A112,'PLANILHA MAIS VANTAJOSA'!$A$11:$L$200,2,FALSE)</f>
        <v>SINAPI 07/2023</v>
      </c>
      <c r="C112" s="585">
        <f>VLOOKUP(A112,'PLANILHA MAIS VANTAJOSA'!$A$11:$L$200,3,FALSE)</f>
        <v>99806</v>
      </c>
      <c r="D112" s="15" t="str">
        <f>VLOOKUP(A112,'PLANILHA MAIS VANTAJOSA'!$A$11:$L$200,4,FALSE)</f>
        <v>LIMPEZA DE REVESTIMENTO CERÂMICO EM PAREDE COM PANO ÚMIDO AF_04/2019</v>
      </c>
      <c r="E112" s="19" t="str">
        <f>VLOOKUP(A112,'PLANILHA MAIS VANTAJOSA'!$A$11:$L$200,5,FALSE)</f>
        <v>M2</v>
      </c>
      <c r="F112" s="28">
        <f>VLOOKUP(A112,'PLANILHA MAIS VANTAJOSA'!$A$11:$L$200,6,FALSE)</f>
        <v>633.23</v>
      </c>
      <c r="G112" s="17">
        <f>VLOOKUP(A112,'PLANILHA MAIS VANTAJOSA'!$A$11:$L$200,11,FALSE)</f>
        <v>1.03</v>
      </c>
      <c r="H112" s="17">
        <f t="shared" si="8"/>
        <v>652.22</v>
      </c>
      <c r="I112" s="593">
        <f t="shared" si="9"/>
        <v>8.1999999999999998E-4</v>
      </c>
      <c r="J112" s="598">
        <f t="shared" si="7"/>
        <v>0.9849</v>
      </c>
    </row>
    <row r="113" spans="1:10" ht="22.5">
      <c r="A113" s="460" t="s">
        <v>18363</v>
      </c>
      <c r="B113" s="13" t="str">
        <f>VLOOKUP(A113,'PLANILHA MAIS VANTAJOSA'!$A$11:$L$200,2,FALSE)</f>
        <v>ORSE 07/2023</v>
      </c>
      <c r="C113" s="585">
        <f>VLOOKUP(A113,'PLANILHA MAIS VANTAJOSA'!$A$11:$L$200,3,FALSE)</f>
        <v>13148</v>
      </c>
      <c r="D113" s="15" t="str">
        <f>VLOOKUP(A113,'PLANILHA MAIS VANTAJOSA'!$A$11:$L$200,4,FALSE)</f>
        <v>REFLETOR SLIM LED 100W DE POTÊNCIA, BRANCO FRIO, 6500K, AUTOVOLT, MARCA G-LIGHT OU SIMILAR</v>
      </c>
      <c r="E113" s="19" t="str">
        <f>VLOOKUP(A113,'PLANILHA MAIS VANTAJOSA'!$A$11:$L$200,5,FALSE)</f>
        <v>UN</v>
      </c>
      <c r="F113" s="28">
        <f>VLOOKUP(A113,'PLANILHA MAIS VANTAJOSA'!$A$11:$L$200,6,FALSE)</f>
        <v>4</v>
      </c>
      <c r="G113" s="17">
        <f>VLOOKUP(A113,'PLANILHA MAIS VANTAJOSA'!$A$11:$L$200,11,FALSE)</f>
        <v>158.57</v>
      </c>
      <c r="H113" s="17">
        <f t="shared" si="8"/>
        <v>634.28</v>
      </c>
      <c r="I113" s="593">
        <f t="shared" si="9"/>
        <v>8.0000000000000004E-4</v>
      </c>
      <c r="J113" s="598">
        <f t="shared" si="7"/>
        <v>0.98570000000000002</v>
      </c>
    </row>
    <row r="114" spans="1:10" ht="22.5">
      <c r="A114" s="460" t="s">
        <v>26055</v>
      </c>
      <c r="B114" s="13" t="str">
        <f>VLOOKUP(A114,'PLANILHA MAIS VANTAJOSA'!$A$11:$L$200,2,FALSE)</f>
        <v>ORSE 07/2023</v>
      </c>
      <c r="C114" s="585">
        <f>VLOOKUP(A114,'PLANILHA MAIS VANTAJOSA'!$A$11:$L$200,3,FALSE)</f>
        <v>12061</v>
      </c>
      <c r="D114" s="15" t="str">
        <f>VLOOKUP(A114,'PLANILHA MAIS VANTAJOSA'!$A$11:$L$200,4,FALSE)</f>
        <v>TANQUE SIMPLES EM MÁRMORE SINTÉTICO C/ TORNEIRA CROMADA (DECA LINHA C23 REF 1153), C/ VÁLVULA DE PLÁSTICO CONJUNTO DE FIXAÇÃO, SIFÃO DE PLÁSTICO OU SIMILARES</v>
      </c>
      <c r="E114" s="19" t="str">
        <f>VLOOKUP(A114,'PLANILHA MAIS VANTAJOSA'!$A$11:$L$200,5,FALSE)</f>
        <v>UN</v>
      </c>
      <c r="F114" s="28">
        <f>VLOOKUP(A114,'PLANILHA MAIS VANTAJOSA'!$A$11:$L$200,6,FALSE)</f>
        <v>1</v>
      </c>
      <c r="G114" s="17">
        <f>VLOOKUP(A114,'PLANILHA MAIS VANTAJOSA'!$A$11:$L$200,11,FALSE)</f>
        <v>669.03</v>
      </c>
      <c r="H114" s="17">
        <f t="shared" si="8"/>
        <v>669.03</v>
      </c>
      <c r="I114" s="593">
        <f t="shared" si="9"/>
        <v>8.4000000000000003E-4</v>
      </c>
      <c r="J114" s="598">
        <f t="shared" si="7"/>
        <v>0.98653999999999997</v>
      </c>
    </row>
    <row r="115" spans="1:10" ht="22.5">
      <c r="A115" s="331" t="s">
        <v>26102</v>
      </c>
      <c r="B115" s="13" t="str">
        <f>VLOOKUP(A115,'PLANILHA MAIS VANTAJOSA'!$A$11:$L$200,2,FALSE)</f>
        <v>SINAPI 07/2023</v>
      </c>
      <c r="C115" s="585">
        <f>VLOOKUP(A115,'PLANILHA MAIS VANTAJOSA'!$A$11:$L$200,3,FALSE)</f>
        <v>89865</v>
      </c>
      <c r="D115" s="15" t="str">
        <f>VLOOKUP(A115,'PLANILHA MAIS VANTAJOSA'!$A$11:$L$200,4,FALSE)</f>
        <v>TUBO, PVC, SOLDÁVEL, DN 25MM, INSTALADO EM DRENO DE AR-CONDICIONADO - FORNECIMENTO E INSTALAÇÃO. AF_08/2022</v>
      </c>
      <c r="E115" s="19" t="str">
        <f>VLOOKUP(A115,'PLANILHA MAIS VANTAJOSA'!$A$11:$L$200,5,FALSE)</f>
        <v>M</v>
      </c>
      <c r="F115" s="28">
        <f>VLOOKUP(A115,'PLANILHA MAIS VANTAJOSA'!$A$11:$L$200,6,FALSE)</f>
        <v>29.5</v>
      </c>
      <c r="G115" s="17">
        <f>VLOOKUP(A115,'PLANILHA MAIS VANTAJOSA'!$A$11:$L$200,11,FALSE)</f>
        <v>20.21</v>
      </c>
      <c r="H115" s="17">
        <f t="shared" si="8"/>
        <v>596.19000000000005</v>
      </c>
      <c r="I115" s="593">
        <f t="shared" si="9"/>
        <v>7.5000000000000002E-4</v>
      </c>
      <c r="J115" s="598">
        <f t="shared" si="7"/>
        <v>0.98729</v>
      </c>
    </row>
    <row r="116" spans="1:10">
      <c r="A116" s="460" t="s">
        <v>25952</v>
      </c>
      <c r="B116" s="13" t="str">
        <f>VLOOKUP(A116,'PLANILHA MAIS VANTAJOSA'!$A$11:$L$200,2,FALSE)</f>
        <v>ORSE 07/2023</v>
      </c>
      <c r="C116" s="585" t="str">
        <f>VLOOKUP(A116,'PLANILHA MAIS VANTAJOSA'!$A$11:$L$200,3,FALSE)</f>
        <v>01861</v>
      </c>
      <c r="D116" s="15" t="str">
        <f>VLOOKUP(A116,'PLANILHA MAIS VANTAJOSA'!$A$11:$L$200,4,FALSE)</f>
        <v>FORNECIMENTO DE CADEADO 40MM</v>
      </c>
      <c r="E116" s="19" t="str">
        <f>VLOOKUP(A116,'PLANILHA MAIS VANTAJOSA'!$A$11:$L$200,5,FALSE)</f>
        <v>UN</v>
      </c>
      <c r="F116" s="28">
        <f>VLOOKUP(A116,'PLANILHA MAIS VANTAJOSA'!$A$11:$L$200,6,FALSE)</f>
        <v>18</v>
      </c>
      <c r="G116" s="17">
        <f>VLOOKUP(A116,'PLANILHA MAIS VANTAJOSA'!$A$11:$L$200,11,FALSE)</f>
        <v>31.07</v>
      </c>
      <c r="H116" s="17">
        <f t="shared" si="8"/>
        <v>559.26</v>
      </c>
      <c r="I116" s="593">
        <f t="shared" si="9"/>
        <v>7.1000000000000002E-4</v>
      </c>
      <c r="J116" s="598">
        <f t="shared" si="7"/>
        <v>0.98799999999999999</v>
      </c>
    </row>
    <row r="117" spans="1:10">
      <c r="A117" s="460" t="s">
        <v>25986</v>
      </c>
      <c r="B117" s="13" t="str">
        <f>VLOOKUP(A117,'PLANILHA MAIS VANTAJOSA'!$A$11:$L$200,2,FALSE)</f>
        <v>SINAPI 07/2023</v>
      </c>
      <c r="C117" s="585">
        <f>VLOOKUP(A117,'PLANILHA MAIS VANTAJOSA'!$A$11:$L$200,3,FALSE)</f>
        <v>99855</v>
      </c>
      <c r="D117" s="15" t="str">
        <f>VLOOKUP(A117,'PLANILHA MAIS VANTAJOSA'!$A$11:$L$200,4,FALSE)</f>
        <v>CORRIMÃO SIMPLES, DIÂMETRO EXTERNO = 1 1/2, EM AÇO GALVANIZADO. AF_04/2019_PS</v>
      </c>
      <c r="E117" s="19" t="str">
        <f>VLOOKUP(A117,'PLANILHA MAIS VANTAJOSA'!$A$11:$L$200,5,FALSE)</f>
        <v>M</v>
      </c>
      <c r="F117" s="28">
        <f>VLOOKUP(A117,'PLANILHA MAIS VANTAJOSA'!$A$11:$L$200,6,FALSE)</f>
        <v>4</v>
      </c>
      <c r="G117" s="17">
        <f>VLOOKUP(A117,'PLANILHA MAIS VANTAJOSA'!$A$11:$L$200,11,FALSE)</f>
        <v>124.34</v>
      </c>
      <c r="H117" s="17">
        <f t="shared" si="8"/>
        <v>497.36</v>
      </c>
      <c r="I117" s="593">
        <f t="shared" si="9"/>
        <v>6.3000000000000003E-4</v>
      </c>
      <c r="J117" s="598">
        <f t="shared" si="7"/>
        <v>0.98863000000000001</v>
      </c>
    </row>
    <row r="118" spans="1:10" ht="22.5">
      <c r="A118" s="460" t="s">
        <v>26095</v>
      </c>
      <c r="B118" s="13" t="str">
        <f>VLOOKUP(A118,'PLANILHA MAIS VANTAJOSA'!$A$11:$L$200,2,FALSE)</f>
        <v>SINAPI 07/2023</v>
      </c>
      <c r="C118" s="585">
        <f>VLOOKUP(A118,'PLANILHA MAIS VANTAJOSA'!$A$11:$L$200,3,FALSE)</f>
        <v>91959</v>
      </c>
      <c r="D118" s="15" t="str">
        <f>VLOOKUP(A118,'PLANILHA MAIS VANTAJOSA'!$A$11:$L$200,4,FALSE)</f>
        <v>INTERRUPTOR SIMPLES (2 MÓDULOS), 10A/250V, INCLUINDO SUPORTE E PLACA - FORNECIMENTO E INSTALAÇÃO. AF_03/2023</v>
      </c>
      <c r="E118" s="19" t="str">
        <f>VLOOKUP(A118,'PLANILHA MAIS VANTAJOSA'!$A$11:$L$200,5,FALSE)</f>
        <v>UN</v>
      </c>
      <c r="F118" s="28">
        <f>VLOOKUP(A118,'PLANILHA MAIS VANTAJOSA'!$A$11:$L$200,6,FALSE)</f>
        <v>8</v>
      </c>
      <c r="G118" s="17">
        <f>VLOOKUP(A118,'PLANILHA MAIS VANTAJOSA'!$A$11:$L$200,11,FALSE)</f>
        <v>54.81</v>
      </c>
      <c r="H118" s="17">
        <f t="shared" si="8"/>
        <v>438.48</v>
      </c>
      <c r="I118" s="593">
        <f t="shared" si="9"/>
        <v>5.5000000000000003E-4</v>
      </c>
      <c r="J118" s="598">
        <f t="shared" si="7"/>
        <v>0.98917999999999995</v>
      </c>
    </row>
    <row r="119" spans="1:10">
      <c r="A119" s="460" t="s">
        <v>18386</v>
      </c>
      <c r="B119" s="13" t="str">
        <f>VLOOKUP(A119,'PLANILHA MAIS VANTAJOSA'!$A$11:$L$200,2,FALSE)</f>
        <v>COMPOSIÇÃO</v>
      </c>
      <c r="C119" s="585" t="str">
        <f>VLOOKUP(A119,'PLANILHA MAIS VANTAJOSA'!$A$11:$L$200,3,FALSE)</f>
        <v>013</v>
      </c>
      <c r="D119" s="15" t="str">
        <f>VLOOKUP(A119,'PLANILHA MAIS VANTAJOSA'!$A$11:$L$200,4,FALSE)</f>
        <v>DISPOSITIVO DE PROTEÇÃO CONTRA SURTO DE TENSÃO, DPS 45KA - 275V CLASSE II</v>
      </c>
      <c r="E119" s="19" t="str">
        <f>VLOOKUP(A119,'PLANILHA MAIS VANTAJOSA'!$A$11:$L$200,5,FALSE)</f>
        <v>UN</v>
      </c>
      <c r="F119" s="28">
        <f>VLOOKUP(A119,'PLANILHA MAIS VANTAJOSA'!$A$11:$L$200,6,FALSE)</f>
        <v>3</v>
      </c>
      <c r="G119" s="17">
        <f>VLOOKUP(A119,'PLANILHA MAIS VANTAJOSA'!$A$11:$L$200,11,FALSE)</f>
        <v>169.36</v>
      </c>
      <c r="H119" s="17">
        <f t="shared" si="8"/>
        <v>508.08</v>
      </c>
      <c r="I119" s="593">
        <f t="shared" si="9"/>
        <v>6.4000000000000005E-4</v>
      </c>
      <c r="J119" s="598">
        <f t="shared" si="7"/>
        <v>0.98982000000000003</v>
      </c>
    </row>
    <row r="120" spans="1:10">
      <c r="A120" s="448" t="s">
        <v>18227</v>
      </c>
      <c r="B120" s="13" t="str">
        <f>VLOOKUP(A120,'PLANILHA MAIS VANTAJOSA'!$A$11:$L$200,2,FALSE)</f>
        <v>SINAPI 07/2023</v>
      </c>
      <c r="C120" s="585">
        <f>VLOOKUP(A120,'PLANILHA MAIS VANTAJOSA'!$A$11:$L$200,3,FALSE)</f>
        <v>93182</v>
      </c>
      <c r="D120" s="15" t="str">
        <f>VLOOKUP(A120,'PLANILHA MAIS VANTAJOSA'!$A$11:$L$200,4,FALSE)</f>
        <v>VERGA PRÉ-MOLDADA PARA JANELAS COM ATÉ 1,5 M DE VÃO. AF_03/2016</v>
      </c>
      <c r="E120" s="19" t="str">
        <f>VLOOKUP(A120,'PLANILHA MAIS VANTAJOSA'!$A$11:$L$200,5,FALSE)</f>
        <v>M</v>
      </c>
      <c r="F120" s="28">
        <f>VLOOKUP(A120,'PLANILHA MAIS VANTAJOSA'!$A$11:$L$200,6,FALSE)</f>
        <v>6.2</v>
      </c>
      <c r="G120" s="17">
        <f>VLOOKUP(A120,'PLANILHA MAIS VANTAJOSA'!$A$11:$L$200,11,FALSE)</f>
        <v>66.25</v>
      </c>
      <c r="H120" s="17">
        <f t="shared" si="8"/>
        <v>410.75</v>
      </c>
      <c r="I120" s="593">
        <f t="shared" si="9"/>
        <v>5.1999999999999995E-4</v>
      </c>
      <c r="J120" s="598">
        <f t="shared" si="7"/>
        <v>0.99034</v>
      </c>
    </row>
    <row r="121" spans="1:10">
      <c r="A121" s="448" t="s">
        <v>18228</v>
      </c>
      <c r="B121" s="13" t="str">
        <f>VLOOKUP(A121,'PLANILHA MAIS VANTAJOSA'!$A$11:$L$200,2,FALSE)</f>
        <v>SINAPI 07/2023</v>
      </c>
      <c r="C121" s="585">
        <f>VLOOKUP(A121,'PLANILHA MAIS VANTAJOSA'!$A$11:$L$200,3,FALSE)</f>
        <v>93194</v>
      </c>
      <c r="D121" s="15" t="str">
        <f>VLOOKUP(A121,'PLANILHA MAIS VANTAJOSA'!$A$11:$L$200,4,FALSE)</f>
        <v>CONTRAVERGA PRÉ-MOLDADA PARA VÃOS DE ATÉ 1,5 M DE COMPRIMENTO. AF_03/2016</v>
      </c>
      <c r="E121" s="19" t="str">
        <f>VLOOKUP(A121,'PLANILHA MAIS VANTAJOSA'!$A$11:$L$200,5,FALSE)</f>
        <v>M</v>
      </c>
      <c r="F121" s="28">
        <f>VLOOKUP(A121,'PLANILHA MAIS VANTAJOSA'!$A$11:$L$200,6,FALSE)</f>
        <v>6.2</v>
      </c>
      <c r="G121" s="17">
        <f>VLOOKUP(A121,'PLANILHA MAIS VANTAJOSA'!$A$11:$L$200,11,FALSE)</f>
        <v>64.819999999999993</v>
      </c>
      <c r="H121" s="17">
        <f t="shared" si="8"/>
        <v>401.88</v>
      </c>
      <c r="I121" s="593">
        <f t="shared" si="9"/>
        <v>5.1000000000000004E-4</v>
      </c>
      <c r="J121" s="598">
        <f t="shared" si="7"/>
        <v>0.99085000000000001</v>
      </c>
    </row>
    <row r="122" spans="1:10" ht="22.5">
      <c r="A122" s="460" t="s">
        <v>18306</v>
      </c>
      <c r="B122" s="13" t="str">
        <f>VLOOKUP(A122,'PLANILHA MAIS VANTAJOSA'!$A$11:$L$200,2,FALSE)</f>
        <v>SINAPI 07/2023</v>
      </c>
      <c r="C122" s="585">
        <f>VLOOKUP(A122,'PLANILHA MAIS VANTAJOSA'!$A$11:$L$200,3,FALSE)</f>
        <v>89584</v>
      </c>
      <c r="D122" s="15" t="str">
        <f>VLOOKUP(A122,'PLANILHA MAIS VANTAJOSA'!$A$11:$L$200,4,FALSE)</f>
        <v>JOELHO 90 GRAUS, PVC, SERIE R, ÁGUA PLUVIAL, DN 100 MM, JUNTA ELÁSTICA, FORNECIDO E INSTALADO EM CONDUTORES VERTICAIS DE ÁGUAS PLUVIAIS. AF_06/2022</v>
      </c>
      <c r="E122" s="19" t="str">
        <f>VLOOKUP(A122,'PLANILHA MAIS VANTAJOSA'!$A$11:$L$200,5,FALSE)</f>
        <v>UN</v>
      </c>
      <c r="F122" s="28">
        <f>VLOOKUP(A122,'PLANILHA MAIS VANTAJOSA'!$A$11:$L$200,6,FALSE)</f>
        <v>7</v>
      </c>
      <c r="G122" s="17">
        <f>VLOOKUP(A122,'PLANILHA MAIS VANTAJOSA'!$A$11:$L$200,11,FALSE)</f>
        <v>56.59</v>
      </c>
      <c r="H122" s="17">
        <f t="shared" si="8"/>
        <v>396.13</v>
      </c>
      <c r="I122" s="593">
        <f t="shared" si="9"/>
        <v>5.0000000000000001E-4</v>
      </c>
      <c r="J122" s="598">
        <f t="shared" si="7"/>
        <v>0.99134999999999995</v>
      </c>
    </row>
    <row r="123" spans="1:10">
      <c r="A123" s="460" t="s">
        <v>25966</v>
      </c>
      <c r="B123" s="13" t="str">
        <f>VLOOKUP(A123,'PLANILHA MAIS VANTAJOSA'!$A$11:$L$200,2,FALSE)</f>
        <v>COMPOSIÇÃO</v>
      </c>
      <c r="C123" s="585" t="str">
        <f>VLOOKUP(A123,'PLANILHA MAIS VANTAJOSA'!$A$11:$L$200,3,FALSE)</f>
        <v>007</v>
      </c>
      <c r="D123" s="15" t="str">
        <f>VLOOKUP(A123,'PLANILHA MAIS VANTAJOSA'!$A$11:$L$200,4,FALSE)</f>
        <v>ABRAÇADEIRA METÁLICA TIPO "U" DE 4" (100 MM) COM FIXAÇÕES, P/TUBO PVC</v>
      </c>
      <c r="E123" s="19" t="str">
        <f>VLOOKUP(A123,'PLANILHA MAIS VANTAJOSA'!$A$11:$L$200,5,FALSE)</f>
        <v>UN</v>
      </c>
      <c r="F123" s="28">
        <f>VLOOKUP(A123,'PLANILHA MAIS VANTAJOSA'!$A$11:$L$200,6,FALSE)</f>
        <v>21</v>
      </c>
      <c r="G123" s="17">
        <f>VLOOKUP(A123,'PLANILHA MAIS VANTAJOSA'!$A$11:$L$200,11,FALSE)</f>
        <v>20.62</v>
      </c>
      <c r="H123" s="17">
        <f t="shared" si="8"/>
        <v>433.02</v>
      </c>
      <c r="I123" s="593">
        <f t="shared" si="9"/>
        <v>5.5000000000000003E-4</v>
      </c>
      <c r="J123" s="598">
        <f t="shared" si="7"/>
        <v>0.9919</v>
      </c>
    </row>
    <row r="124" spans="1:10">
      <c r="A124" s="460" t="s">
        <v>18361</v>
      </c>
      <c r="B124" s="13" t="str">
        <f>VLOOKUP(A124,'PLANILHA MAIS VANTAJOSA'!$A$11:$L$200,2,FALSE)</f>
        <v>COMPOSIÇÃO</v>
      </c>
      <c r="C124" s="585" t="str">
        <f>VLOOKUP(A124,'PLANILHA MAIS VANTAJOSA'!$A$11:$L$200,3,FALSE)</f>
        <v>008</v>
      </c>
      <c r="D124" s="15" t="str">
        <f>VLOOKUP(A124,'PLANILHA MAIS VANTAJOSA'!$A$11:$L$200,4,FALSE)</f>
        <v>LUMINÁRIA LED SOBREPOR SLIM (60 CM) 18W/6500K - FORNECIMENTO E INSTALAÇÃO</v>
      </c>
      <c r="E124" s="19" t="str">
        <f>VLOOKUP(A124,'PLANILHA MAIS VANTAJOSA'!$A$11:$L$200,5,FALSE)</f>
        <v>UN</v>
      </c>
      <c r="F124" s="28">
        <f>VLOOKUP(A124,'PLANILHA MAIS VANTAJOSA'!$A$11:$L$200,6,FALSE)</f>
        <v>5</v>
      </c>
      <c r="G124" s="17">
        <f>VLOOKUP(A124,'PLANILHA MAIS VANTAJOSA'!$A$11:$L$200,11,FALSE)</f>
        <v>72.13</v>
      </c>
      <c r="H124" s="17">
        <f t="shared" si="8"/>
        <v>360.65</v>
      </c>
      <c r="I124" s="593">
        <f t="shared" si="9"/>
        <v>4.4999999999999999E-4</v>
      </c>
      <c r="J124" s="598">
        <f t="shared" si="7"/>
        <v>0.99234999999999995</v>
      </c>
    </row>
    <row r="125" spans="1:10">
      <c r="A125" s="460" t="s">
        <v>26044</v>
      </c>
      <c r="B125" s="13" t="str">
        <f>VLOOKUP(A125,'PLANILHA MAIS VANTAJOSA'!$A$11:$L$200,2,FALSE)</f>
        <v>ORSE 07/2023</v>
      </c>
      <c r="C125" s="585" t="str">
        <f>VLOOKUP(A125,'PLANILHA MAIS VANTAJOSA'!$A$11:$L$200,3,FALSE)</f>
        <v>09721</v>
      </c>
      <c r="D125" s="15" t="str">
        <f>VLOOKUP(A125,'PLANILHA MAIS VANTAJOSA'!$A$11:$L$200,4,FALSE)</f>
        <v>PRATELEIRA EM GRANITO CINZA ANDORINHA, ESP= 2CM</v>
      </c>
      <c r="E125" s="19" t="str">
        <f>VLOOKUP(A125,'PLANILHA MAIS VANTAJOSA'!$A$11:$L$200,5,FALSE)</f>
        <v>M2</v>
      </c>
      <c r="F125" s="28">
        <f>VLOOKUP(A125,'PLANILHA MAIS VANTAJOSA'!$A$11:$L$200,6,FALSE)</f>
        <v>0.55000000000000004</v>
      </c>
      <c r="G125" s="17">
        <f>VLOOKUP(A125,'PLANILHA MAIS VANTAJOSA'!$A$11:$L$200,11,FALSE)</f>
        <v>788.68</v>
      </c>
      <c r="H125" s="17">
        <f t="shared" si="8"/>
        <v>433.77</v>
      </c>
      <c r="I125" s="593">
        <f t="shared" si="9"/>
        <v>5.5000000000000003E-4</v>
      </c>
      <c r="J125" s="598">
        <f t="shared" si="7"/>
        <v>0.9929</v>
      </c>
    </row>
    <row r="126" spans="1:10" ht="22.5">
      <c r="A126" s="448" t="s">
        <v>18168</v>
      </c>
      <c r="B126" s="13" t="str">
        <f>VLOOKUP(A126,'PLANILHA MAIS VANTAJOSA'!$A$11:$L$200,2,FALSE)</f>
        <v>SINAPI 07/2023</v>
      </c>
      <c r="C126" s="585">
        <f>VLOOKUP(A126,'PLANILHA MAIS VANTAJOSA'!$A$11:$L$200,3,FALSE)</f>
        <v>97064</v>
      </c>
      <c r="D126" s="15" t="str">
        <f>VLOOKUP(A126,'PLANILHA MAIS VANTAJOSA'!$A$11:$L$200,4,FALSE)</f>
        <v>MONTAGEM E DESMONTAGEM DE ANDAIME TUBULAR TIPO TORRE (EXCLUSIVE ANDAIME E LIMPEZA). AF_11/2017</v>
      </c>
      <c r="E126" s="19" t="str">
        <f>VLOOKUP(A126,'PLANILHA MAIS VANTAJOSA'!$A$11:$L$200,5,FALSE)</f>
        <v>M</v>
      </c>
      <c r="F126" s="28">
        <f>VLOOKUP(A126,'PLANILHA MAIS VANTAJOSA'!$A$11:$L$200,6,FALSE)</f>
        <v>12</v>
      </c>
      <c r="G126" s="17">
        <f>VLOOKUP(A126,'PLANILHA MAIS VANTAJOSA'!$A$11:$L$200,11,FALSE)</f>
        <v>27.1</v>
      </c>
      <c r="H126" s="17">
        <f t="shared" si="8"/>
        <v>325.2</v>
      </c>
      <c r="I126" s="593">
        <f t="shared" si="9"/>
        <v>4.0999999999999999E-4</v>
      </c>
      <c r="J126" s="598">
        <f t="shared" si="7"/>
        <v>0.99331000000000003</v>
      </c>
    </row>
    <row r="127" spans="1:10">
      <c r="A127" s="448" t="s">
        <v>18188</v>
      </c>
      <c r="B127" s="13" t="str">
        <f>VLOOKUP(A127,'PLANILHA MAIS VANTAJOSA'!$A$11:$L$200,2,FALSE)</f>
        <v>SINAPI 07/2023</v>
      </c>
      <c r="C127" s="585">
        <f>VLOOKUP(A127,'PLANILHA MAIS VANTAJOSA'!$A$11:$L$200,3,FALSE)</f>
        <v>97644</v>
      </c>
      <c r="D127" s="15" t="str">
        <f>VLOOKUP(A127,'PLANILHA MAIS VANTAJOSA'!$A$11:$L$200,4,FALSE)</f>
        <v>REMOÇÃO DE PORTAS, DE FORMA MANUAL, SEM REAPROVEITAMENTO. AF_12/2017</v>
      </c>
      <c r="E127" s="19" t="str">
        <f>VLOOKUP(A127,'PLANILHA MAIS VANTAJOSA'!$A$11:$L$200,5,FALSE)</f>
        <v>M2</v>
      </c>
      <c r="F127" s="28">
        <f>VLOOKUP(A127,'PLANILHA MAIS VANTAJOSA'!$A$11:$L$200,6,FALSE)</f>
        <v>28.56</v>
      </c>
      <c r="G127" s="17">
        <f>VLOOKUP(A127,'PLANILHA MAIS VANTAJOSA'!$A$11:$L$200,11,FALSE)</f>
        <v>10.97</v>
      </c>
      <c r="H127" s="17">
        <f t="shared" si="8"/>
        <v>313.3</v>
      </c>
      <c r="I127" s="593">
        <f t="shared" si="9"/>
        <v>4.0000000000000002E-4</v>
      </c>
      <c r="J127" s="598">
        <f t="shared" si="7"/>
        <v>0.99370999999999998</v>
      </c>
    </row>
    <row r="128" spans="1:10">
      <c r="A128" s="448" t="s">
        <v>18210</v>
      </c>
      <c r="B128" s="13" t="str">
        <f>VLOOKUP(A128,'PLANILHA MAIS VANTAJOSA'!$A$11:$L$200,2,FALSE)</f>
        <v>SINAPI 07/2023</v>
      </c>
      <c r="C128" s="585">
        <f>VLOOKUP(A128,'PLANILHA MAIS VANTAJOSA'!$A$11:$L$200,3,FALSE)</f>
        <v>96995</v>
      </c>
      <c r="D128" s="15" t="str">
        <f>VLOOKUP(A128,'PLANILHA MAIS VANTAJOSA'!$A$11:$L$200,4,FALSE)</f>
        <v>REATERRO MANUAL APILOADO COM SOQUETE. AF_10/2017</v>
      </c>
      <c r="E128" s="19" t="str">
        <f>VLOOKUP(A128,'PLANILHA MAIS VANTAJOSA'!$A$11:$L$200,5,FALSE)</f>
        <v>M3</v>
      </c>
      <c r="F128" s="28">
        <f>VLOOKUP(A128,'PLANILHA MAIS VANTAJOSA'!$A$11:$L$200,6,FALSE)</f>
        <v>4.91</v>
      </c>
      <c r="G128" s="17">
        <f>VLOOKUP(A128,'PLANILHA MAIS VANTAJOSA'!$A$11:$L$200,11,FALSE)</f>
        <v>62.44</v>
      </c>
      <c r="H128" s="17">
        <f t="shared" si="8"/>
        <v>306.58</v>
      </c>
      <c r="I128" s="593">
        <f t="shared" si="9"/>
        <v>3.8999999999999999E-4</v>
      </c>
      <c r="J128" s="598">
        <f t="shared" si="7"/>
        <v>0.99409999999999998</v>
      </c>
    </row>
    <row r="129" spans="1:10">
      <c r="A129" s="460" t="s">
        <v>25974</v>
      </c>
      <c r="B129" s="13" t="str">
        <f>VLOOKUP(A129,'PLANILHA MAIS VANTAJOSA'!$A$11:$L$200,2,FALSE)</f>
        <v>ORSE 07/2023</v>
      </c>
      <c r="C129" s="585">
        <f>VLOOKUP(A129,'PLANILHA MAIS VANTAJOSA'!$A$11:$L$200,3,FALSE)</f>
        <v>10431</v>
      </c>
      <c r="D129" s="15" t="str">
        <f>VLOOKUP(A129,'PLANILHA MAIS VANTAJOSA'!$A$11:$L$200,4,FALSE)</f>
        <v>TAMPA DE CONCRETO PARA CAIXAS DE PASSAGEM 0,70X0,70MX0,07M</v>
      </c>
      <c r="E129" s="19" t="str">
        <f>VLOOKUP(A129,'PLANILHA MAIS VANTAJOSA'!$A$11:$L$200,5,FALSE)</f>
        <v>UN</v>
      </c>
      <c r="F129" s="28">
        <f>VLOOKUP(A129,'PLANILHA MAIS VANTAJOSA'!$A$11:$L$200,6,FALSE)</f>
        <v>3</v>
      </c>
      <c r="G129" s="17">
        <f>VLOOKUP(A129,'PLANILHA MAIS VANTAJOSA'!$A$11:$L$200,11,FALSE)</f>
        <v>103.91</v>
      </c>
      <c r="H129" s="17">
        <f t="shared" si="8"/>
        <v>311.73</v>
      </c>
      <c r="I129" s="593">
        <f t="shared" si="9"/>
        <v>3.8999999999999999E-4</v>
      </c>
      <c r="J129" s="598">
        <f t="shared" si="7"/>
        <v>0.99448999999999999</v>
      </c>
    </row>
    <row r="130" spans="1:10" ht="22.5">
      <c r="A130" s="460" t="s">
        <v>18367</v>
      </c>
      <c r="B130" s="13" t="str">
        <f>VLOOKUP(A130,'PLANILHA MAIS VANTAJOSA'!$A$11:$L$200,2,FALSE)</f>
        <v>SINAPI 07/2023</v>
      </c>
      <c r="C130" s="585">
        <f>VLOOKUP(A130,'PLANILHA MAIS VANTAJOSA'!$A$11:$L$200,3,FALSE)</f>
        <v>91953</v>
      </c>
      <c r="D130" s="15" t="str">
        <f>VLOOKUP(A130,'PLANILHA MAIS VANTAJOSA'!$A$11:$L$200,4,FALSE)</f>
        <v>INTERRUPTOR SIMPLES (1 MÓDULO), 10A/250V, INCLUINDO SUPORTE E PLACA - FORNECIMENTO E INSTALAÇÃO. AF_03/2023</v>
      </c>
      <c r="E130" s="19" t="str">
        <f>VLOOKUP(A130,'PLANILHA MAIS VANTAJOSA'!$A$11:$L$200,5,FALSE)</f>
        <v>UN</v>
      </c>
      <c r="F130" s="28">
        <f>VLOOKUP(A130,'PLANILHA MAIS VANTAJOSA'!$A$11:$L$200,6,FALSE)</f>
        <v>9</v>
      </c>
      <c r="G130" s="17">
        <f>VLOOKUP(A130,'PLANILHA MAIS VANTAJOSA'!$A$11:$L$200,11,FALSE)</f>
        <v>35.86</v>
      </c>
      <c r="H130" s="17">
        <f t="shared" si="8"/>
        <v>322.74</v>
      </c>
      <c r="I130" s="593">
        <f t="shared" si="9"/>
        <v>4.0999999999999999E-4</v>
      </c>
      <c r="J130" s="598">
        <f t="shared" si="7"/>
        <v>0.99490000000000001</v>
      </c>
    </row>
    <row r="131" spans="1:10" ht="22.5">
      <c r="A131" s="460" t="s">
        <v>18383</v>
      </c>
      <c r="B131" s="13" t="str">
        <f>VLOOKUP(A131,'PLANILHA MAIS VANTAJOSA'!$A$11:$L$200,2,FALSE)</f>
        <v>SINAPI 07/2023</v>
      </c>
      <c r="C131" s="585">
        <f>VLOOKUP(A131,'PLANILHA MAIS VANTAJOSA'!$A$11:$L$200,3,FALSE)</f>
        <v>93655</v>
      </c>
      <c r="D131" s="15" t="str">
        <f>VLOOKUP(A131,'PLANILHA MAIS VANTAJOSA'!$A$11:$L$200,4,FALSE)</f>
        <v>DISJUNTOR MONOPOLAR TIPO DIN, CORRENTE NOMINAL DE 20A - FORNECIMENTO E INSTALAÇÃO. AF_10/2020</v>
      </c>
      <c r="E131" s="19" t="str">
        <f>VLOOKUP(A131,'PLANILHA MAIS VANTAJOSA'!$A$11:$L$200,5,FALSE)</f>
        <v>UN</v>
      </c>
      <c r="F131" s="28">
        <f>VLOOKUP(A131,'PLANILHA MAIS VANTAJOSA'!$A$11:$L$200,6,FALSE)</f>
        <v>15</v>
      </c>
      <c r="G131" s="17">
        <f>VLOOKUP(A131,'PLANILHA MAIS VANTAJOSA'!$A$11:$L$200,11,FALSE)</f>
        <v>19.18</v>
      </c>
      <c r="H131" s="17">
        <f t="shared" si="8"/>
        <v>287.7</v>
      </c>
      <c r="I131" s="593">
        <f t="shared" si="9"/>
        <v>3.6000000000000002E-4</v>
      </c>
      <c r="J131" s="598">
        <f t="shared" si="7"/>
        <v>0.99526000000000003</v>
      </c>
    </row>
    <row r="132" spans="1:10">
      <c r="A132" s="460" t="s">
        <v>18389</v>
      </c>
      <c r="B132" s="13" t="str">
        <f>VLOOKUP(A132,'PLANILHA MAIS VANTAJOSA'!$A$11:$L$200,2,FALSE)</f>
        <v>COMPOSIÇÃO</v>
      </c>
      <c r="C132" s="585" t="str">
        <f>VLOOKUP(A132,'PLANILHA MAIS VANTAJOSA'!$A$11:$L$200,3,FALSE)</f>
        <v>014</v>
      </c>
      <c r="D132" s="15" t="str">
        <f>VLOOKUP(A132,'PLANILHA MAIS VANTAJOSA'!$A$11:$L$200,4,FALSE)</f>
        <v>DISPOSITIVO DR TETRAPOLAR 63 A, TIPO AC, 30MA</v>
      </c>
      <c r="E132" s="19" t="str">
        <f>VLOOKUP(A132,'PLANILHA MAIS VANTAJOSA'!$A$11:$L$200,5,FALSE)</f>
        <v>UN</v>
      </c>
      <c r="F132" s="28">
        <f>VLOOKUP(A132,'PLANILHA MAIS VANTAJOSA'!$A$11:$L$200,6,FALSE)</f>
        <v>1</v>
      </c>
      <c r="G132" s="17">
        <f>VLOOKUP(A132,'PLANILHA MAIS VANTAJOSA'!$A$11:$L$200,11,FALSE)</f>
        <v>287.52999999999997</v>
      </c>
      <c r="H132" s="17">
        <f t="shared" si="8"/>
        <v>287.52999999999997</v>
      </c>
      <c r="I132" s="593">
        <f t="shared" si="9"/>
        <v>3.6000000000000002E-4</v>
      </c>
      <c r="J132" s="598">
        <f t="shared" si="7"/>
        <v>0.99561999999999995</v>
      </c>
    </row>
    <row r="133" spans="1:10" ht="22.5">
      <c r="A133" s="460" t="s">
        <v>26059</v>
      </c>
      <c r="B133" s="13" t="str">
        <f>VLOOKUP(A133,'PLANILHA MAIS VANTAJOSA'!$A$11:$L$200,2,FALSE)</f>
        <v>COMPOSIÇÃO</v>
      </c>
      <c r="C133" s="585" t="str">
        <f>VLOOKUP(A133,'PLANILHA MAIS VANTAJOSA'!$A$11:$L$200,3,FALSE)</f>
        <v>016</v>
      </c>
      <c r="D133" s="15" t="str">
        <f>VLOOKUP(A133,'PLANILHA MAIS VANTAJOSA'!$A$11:$L$200,4,FALSE)</f>
        <v>DUCHA HIGIÊNICA PLÁSTICA COM REGISTRO METÁLICO 1/2" - FORNECIMENTO E INSTALAÇÃO</v>
      </c>
      <c r="E133" s="19" t="str">
        <f>VLOOKUP(A133,'PLANILHA MAIS VANTAJOSA'!$A$11:$L$200,5,FALSE)</f>
        <v>UN</v>
      </c>
      <c r="F133" s="28">
        <f>VLOOKUP(A133,'PLANILHA MAIS VANTAJOSA'!$A$11:$L$200,6,FALSE)</f>
        <v>2</v>
      </c>
      <c r="G133" s="17">
        <f>VLOOKUP(A133,'PLANILHA MAIS VANTAJOSA'!$A$11:$L$200,11,FALSE)</f>
        <v>170.31</v>
      </c>
      <c r="H133" s="17">
        <f t="shared" si="8"/>
        <v>340.62</v>
      </c>
      <c r="I133" s="593">
        <f t="shared" si="9"/>
        <v>4.2999999999999999E-4</v>
      </c>
      <c r="J133" s="598">
        <f t="shared" si="7"/>
        <v>0.99604999999999999</v>
      </c>
    </row>
    <row r="134" spans="1:10">
      <c r="A134" s="448" t="s">
        <v>18194</v>
      </c>
      <c r="B134" s="13" t="str">
        <f>VLOOKUP(A134,'PLANILHA MAIS VANTAJOSA'!$A$11:$L$200,2,FALSE)</f>
        <v>SEINFRA</v>
      </c>
      <c r="C134" s="585" t="str">
        <f>VLOOKUP(A134,'PLANILHA MAIS VANTAJOSA'!$A$11:$L$200,3,FALSE)</f>
        <v>C3040</v>
      </c>
      <c r="D134" s="15" t="str">
        <f>VLOOKUP(A134,'PLANILHA MAIS VANTAJOSA'!$A$11:$L$200,4,FALSE)</f>
        <v>RETIRADA DE GRADE DE FERRO</v>
      </c>
      <c r="E134" s="19" t="str">
        <f>VLOOKUP(A134,'PLANILHA MAIS VANTAJOSA'!$A$11:$L$200,5,FALSE)</f>
        <v>M2</v>
      </c>
      <c r="F134" s="28">
        <f>VLOOKUP(A134,'PLANILHA MAIS VANTAJOSA'!$A$11:$L$200,6,FALSE)</f>
        <v>26.23</v>
      </c>
      <c r="G134" s="17">
        <f>VLOOKUP(A134,'PLANILHA MAIS VANTAJOSA'!$A$11:$L$200,11,FALSE)</f>
        <v>9.86</v>
      </c>
      <c r="H134" s="17">
        <f t="shared" si="8"/>
        <v>258.62</v>
      </c>
      <c r="I134" s="593">
        <f t="shared" si="9"/>
        <v>3.3E-4</v>
      </c>
      <c r="J134" s="598">
        <f t="shared" si="7"/>
        <v>0.99638000000000004</v>
      </c>
    </row>
    <row r="135" spans="1:10" ht="22.5">
      <c r="A135" s="448" t="s">
        <v>18200</v>
      </c>
      <c r="B135" s="13" t="str">
        <f>VLOOKUP(A135,'PLANILHA MAIS VANTAJOSA'!$A$11:$L$200,2,FALSE)</f>
        <v>SINAPI 07/2023</v>
      </c>
      <c r="C135" s="585">
        <f>VLOOKUP(A135,'PLANILHA MAIS VANTAJOSA'!$A$11:$L$200,3,FALSE)</f>
        <v>97661</v>
      </c>
      <c r="D135" s="15" t="str">
        <f>VLOOKUP(A135,'PLANILHA MAIS VANTAJOSA'!$A$11:$L$200,4,FALSE)</f>
        <v>REMOÇÃO DE CABOS ELÉTRICOS, DE FORMA MANUAL, SEM REAPROVEITAMENTO. AF_12/2017</v>
      </c>
      <c r="E135" s="19" t="str">
        <f>VLOOKUP(A135,'PLANILHA MAIS VANTAJOSA'!$A$11:$L$200,5,FALSE)</f>
        <v>M</v>
      </c>
      <c r="F135" s="28">
        <f>VLOOKUP(A135,'PLANILHA MAIS VANTAJOSA'!$A$11:$L$200,6,FALSE)</f>
        <v>347.5</v>
      </c>
      <c r="G135" s="17">
        <f>VLOOKUP(A135,'PLANILHA MAIS VANTAJOSA'!$A$11:$L$200,11,FALSE)</f>
        <v>0.79</v>
      </c>
      <c r="H135" s="17">
        <f t="shared" si="8"/>
        <v>274.52</v>
      </c>
      <c r="I135" s="593">
        <f t="shared" si="9"/>
        <v>3.5E-4</v>
      </c>
      <c r="J135" s="598">
        <f t="shared" si="7"/>
        <v>0.99673</v>
      </c>
    </row>
    <row r="136" spans="1:10">
      <c r="A136" s="448" t="s">
        <v>18233</v>
      </c>
      <c r="B136" s="13" t="str">
        <f>VLOOKUP(A136,'PLANILHA MAIS VANTAJOSA'!$A$11:$L$200,2,FALSE)</f>
        <v>SINAPI 07/2023</v>
      </c>
      <c r="C136" s="585">
        <f>VLOOKUP(A136,'PLANILHA MAIS VANTAJOSA'!$A$11:$L$200,3,FALSE)</f>
        <v>93185</v>
      </c>
      <c r="D136" s="15" t="str">
        <f>VLOOKUP(A136,'PLANILHA MAIS VANTAJOSA'!$A$11:$L$200,4,FALSE)</f>
        <v>VERGA PRÉ-MOLDADA PARA PORTAS COM MAIS DE 1,5 M DE VÃO. AF_03/2016</v>
      </c>
      <c r="E136" s="19" t="str">
        <f>VLOOKUP(A136,'PLANILHA MAIS VANTAJOSA'!$A$11:$L$200,5,FALSE)</f>
        <v>M</v>
      </c>
      <c r="F136" s="28">
        <f>VLOOKUP(A136,'PLANILHA MAIS VANTAJOSA'!$A$11:$L$200,6,FALSE)</f>
        <v>2.5</v>
      </c>
      <c r="G136" s="17">
        <f>VLOOKUP(A136,'PLANILHA MAIS VANTAJOSA'!$A$11:$L$200,11,FALSE)</f>
        <v>83.46</v>
      </c>
      <c r="H136" s="17">
        <f t="shared" si="8"/>
        <v>208.65</v>
      </c>
      <c r="I136" s="593">
        <f t="shared" si="9"/>
        <v>2.5999999999999998E-4</v>
      </c>
      <c r="J136" s="598">
        <f t="shared" si="7"/>
        <v>0.99699000000000004</v>
      </c>
    </row>
    <row r="137" spans="1:10" ht="22.5">
      <c r="A137" s="460" t="s">
        <v>25950</v>
      </c>
      <c r="B137" s="13" t="str">
        <f>VLOOKUP(A137,'PLANILHA MAIS VANTAJOSA'!$A$11:$L$200,2,FALSE)</f>
        <v>COMPOSIÇÃO</v>
      </c>
      <c r="C137" s="585" t="str">
        <f>VLOOKUP(A137,'PLANILHA MAIS VANTAJOSA'!$A$11:$L$200,3,FALSE)</f>
        <v>005</v>
      </c>
      <c r="D137" s="15" t="str">
        <f>VLOOKUP(A137,'PLANILHA MAIS VANTAJOSA'!$A$11:$L$200,4,FALSE)</f>
        <v>CONJUNTO FECHADURA DE SOBREPOR PARA PORTAO, EM AÇO INOX COM ACABAMENTO CROMADO, CAIXA DE 100 MM, INCLUINDO CHAVE TIPO CILINDRO - COMPLETA</v>
      </c>
      <c r="E137" s="19" t="str">
        <f>VLOOKUP(A137,'PLANILHA MAIS VANTAJOSA'!$A$11:$L$200,5,FALSE)</f>
        <v>UN</v>
      </c>
      <c r="F137" s="28">
        <f>VLOOKUP(A137,'PLANILHA MAIS VANTAJOSA'!$A$11:$L$200,6,FALSE)</f>
        <v>2</v>
      </c>
      <c r="G137" s="17">
        <f>VLOOKUP(A137,'PLANILHA MAIS VANTAJOSA'!$A$11:$L$200,11,FALSE)</f>
        <v>134.65</v>
      </c>
      <c r="H137" s="17">
        <f t="shared" si="8"/>
        <v>269.3</v>
      </c>
      <c r="I137" s="593">
        <f t="shared" si="9"/>
        <v>3.4000000000000002E-4</v>
      </c>
      <c r="J137" s="598">
        <f t="shared" si="7"/>
        <v>0.99733000000000005</v>
      </c>
    </row>
    <row r="138" spans="1:10">
      <c r="A138" s="460" t="s">
        <v>26026</v>
      </c>
      <c r="B138" s="13" t="str">
        <f>VLOOKUP(A138,'PLANILHA MAIS VANTAJOSA'!$A$11:$L$200,2,FALSE)</f>
        <v>ORSE 07/2023</v>
      </c>
      <c r="C138" s="585" t="str">
        <f>VLOOKUP(A138,'PLANILHA MAIS VANTAJOSA'!$A$11:$L$200,3,FALSE)</f>
        <v>02052</v>
      </c>
      <c r="D138" s="15" t="str">
        <f>VLOOKUP(A138,'PLANILHA MAIS VANTAJOSA'!$A$11:$L$200,4,FALSE)</f>
        <v>CAIXA DE DESCARGA DE SOBREPOR COMPLETA AKROS OU SIMILAR</v>
      </c>
      <c r="E138" s="19" t="str">
        <f>VLOOKUP(A138,'PLANILHA MAIS VANTAJOSA'!$A$11:$L$200,5,FALSE)</f>
        <v>UN</v>
      </c>
      <c r="F138" s="28">
        <f>VLOOKUP(A138,'PLANILHA MAIS VANTAJOSA'!$A$11:$L$200,6,FALSE)</f>
        <v>3</v>
      </c>
      <c r="G138" s="17">
        <f>VLOOKUP(A138,'PLANILHA MAIS VANTAJOSA'!$A$11:$L$200,11,FALSE)</f>
        <v>82.47</v>
      </c>
      <c r="H138" s="17">
        <f t="shared" ref="H138:H162" si="10">IFERROR(TRUNC(G138*F138,2),"")</f>
        <v>247.41</v>
      </c>
      <c r="I138" s="593">
        <f t="shared" ref="I138:I162" si="11">H138/$H$167</f>
        <v>3.1E-4</v>
      </c>
      <c r="J138" s="598">
        <f t="shared" si="7"/>
        <v>0.99763999999999997</v>
      </c>
    </row>
    <row r="139" spans="1:10">
      <c r="A139" s="448" t="s">
        <v>18189</v>
      </c>
      <c r="B139" s="13" t="str">
        <f>VLOOKUP(A139,'PLANILHA MAIS VANTAJOSA'!$A$11:$L$200,2,FALSE)</f>
        <v>ORSE 07/2023</v>
      </c>
      <c r="C139" s="585" t="str">
        <f>VLOOKUP(A139,'PLANILHA MAIS VANTAJOSA'!$A$11:$L$200,3,FALSE)</f>
        <v>04942</v>
      </c>
      <c r="D139" s="15" t="str">
        <f>VLOOKUP(A139,'PLANILHA MAIS VANTAJOSA'!$A$11:$L$200,4,FALSE)</f>
        <v>REMOÇÃO DE ESQUADRIA METÁLICA, COM OU SEM REAPROVEITAMENTO REV. 01 - 03/2022</v>
      </c>
      <c r="E139" s="19" t="str">
        <f>VLOOKUP(A139,'PLANILHA MAIS VANTAJOSA'!$A$11:$L$200,5,FALSE)</f>
        <v>M2</v>
      </c>
      <c r="F139" s="28">
        <f>VLOOKUP(A139,'PLANILHA MAIS VANTAJOSA'!$A$11:$L$200,6,FALSE)</f>
        <v>6.25</v>
      </c>
      <c r="G139" s="17">
        <f>VLOOKUP(A139,'PLANILHA MAIS VANTAJOSA'!$A$11:$L$200,11,FALSE)</f>
        <v>23.45</v>
      </c>
      <c r="H139" s="17">
        <f t="shared" si="10"/>
        <v>146.56</v>
      </c>
      <c r="I139" s="593">
        <f t="shared" si="11"/>
        <v>1.8000000000000001E-4</v>
      </c>
      <c r="J139" s="598">
        <f t="shared" si="7"/>
        <v>0.99782000000000004</v>
      </c>
    </row>
    <row r="140" spans="1:10" ht="22.5">
      <c r="A140" s="460" t="s">
        <v>18382</v>
      </c>
      <c r="B140" s="13" t="str">
        <f>VLOOKUP(A140,'PLANILHA MAIS VANTAJOSA'!$A$11:$L$200,2,FALSE)</f>
        <v>SINAPI 07/2023</v>
      </c>
      <c r="C140" s="585">
        <f>VLOOKUP(A140,'PLANILHA MAIS VANTAJOSA'!$A$11:$L$200,3,FALSE)</f>
        <v>93654</v>
      </c>
      <c r="D140" s="15" t="str">
        <f>VLOOKUP(A140,'PLANILHA MAIS VANTAJOSA'!$A$11:$L$200,4,FALSE)</f>
        <v>DISJUNTOR MONOPOLAR TIPO DIN, CORRENTE NOMINAL DE 16A - FORNECIMENTO E INSTALAÇÃO. AF_10/2020</v>
      </c>
      <c r="E140" s="19" t="str">
        <f>VLOOKUP(A140,'PLANILHA MAIS VANTAJOSA'!$A$11:$L$200,5,FALSE)</f>
        <v>UN</v>
      </c>
      <c r="F140" s="28">
        <f>VLOOKUP(A140,'PLANILHA MAIS VANTAJOSA'!$A$11:$L$200,6,FALSE)</f>
        <v>11</v>
      </c>
      <c r="G140" s="17">
        <f>VLOOKUP(A140,'PLANILHA MAIS VANTAJOSA'!$A$11:$L$200,11,FALSE)</f>
        <v>17.59</v>
      </c>
      <c r="H140" s="17">
        <f t="shared" si="10"/>
        <v>193.49</v>
      </c>
      <c r="I140" s="593">
        <f t="shared" si="11"/>
        <v>2.4000000000000001E-4</v>
      </c>
      <c r="J140" s="598">
        <f t="shared" ref="J140:J161" si="12">J139+I140</f>
        <v>0.99805999999999995</v>
      </c>
    </row>
    <row r="141" spans="1:10" ht="22.5">
      <c r="A141" s="460" t="s">
        <v>18385</v>
      </c>
      <c r="B141" s="13" t="str">
        <f>VLOOKUP(A141,'PLANILHA MAIS VANTAJOSA'!$A$11:$L$200,2,FALSE)</f>
        <v>COMPOSIÇÃO</v>
      </c>
      <c r="C141" s="585" t="str">
        <f>VLOOKUP(A141,'PLANILHA MAIS VANTAJOSA'!$A$11:$L$200,3,FALSE)</f>
        <v>012</v>
      </c>
      <c r="D141" s="15" t="str">
        <f>VLOOKUP(A141,'PLANILHA MAIS VANTAJOSA'!$A$11:$L$200,4,FALSE)</f>
        <v>DISJUNTOR TRIPOLAR TIPO DIN, CORRENTE NOMINAL DE 63A - FORNECIMENTO E INSTALAÇÃO</v>
      </c>
      <c r="E141" s="19" t="str">
        <f>VLOOKUP(A141,'PLANILHA MAIS VANTAJOSA'!$A$11:$L$200,5,FALSE)</f>
        <v>UN</v>
      </c>
      <c r="F141" s="28">
        <f>VLOOKUP(A141,'PLANILHA MAIS VANTAJOSA'!$A$11:$L$200,6,FALSE)</f>
        <v>1</v>
      </c>
      <c r="G141" s="17">
        <f>VLOOKUP(A141,'PLANILHA MAIS VANTAJOSA'!$A$11:$L$200,11,FALSE)</f>
        <v>153.52000000000001</v>
      </c>
      <c r="H141" s="17">
        <f t="shared" si="10"/>
        <v>153.52000000000001</v>
      </c>
      <c r="I141" s="593">
        <f t="shared" si="11"/>
        <v>1.9000000000000001E-4</v>
      </c>
      <c r="J141" s="598">
        <f t="shared" si="12"/>
        <v>0.99824999999999997</v>
      </c>
    </row>
    <row r="142" spans="1:10">
      <c r="A142" s="460" t="s">
        <v>26063</v>
      </c>
      <c r="B142" s="13" t="str">
        <f>VLOOKUP(A142,'PLANILHA MAIS VANTAJOSA'!$A$11:$L$200,2,FALSE)</f>
        <v>SINAPI 07/2023</v>
      </c>
      <c r="C142" s="585">
        <f>VLOOKUP(A142,'PLANILHA MAIS VANTAJOSA'!$A$11:$L$200,3,FALSE)</f>
        <v>86883</v>
      </c>
      <c r="D142" s="15" t="str">
        <f>VLOOKUP(A142,'PLANILHA MAIS VANTAJOSA'!$A$11:$L$200,4,FALSE)</f>
        <v>SIFÃO DO TIPO FLEXÍVEL EM PVC 1  X 1.1/2  - FORNECIMENTO E INSTALAÇÃO. AF_01/2020</v>
      </c>
      <c r="E142" s="19" t="str">
        <f>VLOOKUP(A142,'PLANILHA MAIS VANTAJOSA'!$A$11:$L$200,5,FALSE)</f>
        <v>UN</v>
      </c>
      <c r="F142" s="28">
        <f>VLOOKUP(A142,'PLANILHA MAIS VANTAJOSA'!$A$11:$L$200,6,FALSE)</f>
        <v>10</v>
      </c>
      <c r="G142" s="17">
        <f>VLOOKUP(A142,'PLANILHA MAIS VANTAJOSA'!$A$11:$L$200,11,FALSE)</f>
        <v>15.56</v>
      </c>
      <c r="H142" s="17">
        <f t="shared" si="10"/>
        <v>155.6</v>
      </c>
      <c r="I142" s="593">
        <f t="shared" si="11"/>
        <v>2.0000000000000001E-4</v>
      </c>
      <c r="J142" s="598">
        <f t="shared" si="12"/>
        <v>0.99844999999999995</v>
      </c>
    </row>
    <row r="143" spans="1:10" ht="22.5">
      <c r="A143" s="460" t="s">
        <v>26064</v>
      </c>
      <c r="B143" s="13" t="str">
        <f>VLOOKUP(A143,'PLANILHA MAIS VANTAJOSA'!$A$11:$L$200,2,FALSE)</f>
        <v>SINAPI 07/2023</v>
      </c>
      <c r="C143" s="585">
        <f>VLOOKUP(A143,'PLANILHA MAIS VANTAJOSA'!$A$11:$L$200,3,FALSE)</f>
        <v>86885</v>
      </c>
      <c r="D143" s="15" t="str">
        <f>VLOOKUP(A143,'PLANILHA MAIS VANTAJOSA'!$A$11:$L$200,4,FALSE)</f>
        <v>ENGATE FLEXÍVEL EM PLÁSTICO BRANCO, 1/2 X 40CM - FORNECIMENTO E INSTALAÇÃO. AF_01/2020</v>
      </c>
      <c r="E143" s="19" t="str">
        <f>VLOOKUP(A143,'PLANILHA MAIS VANTAJOSA'!$A$11:$L$200,5,FALSE)</f>
        <v>UN</v>
      </c>
      <c r="F143" s="28">
        <f>VLOOKUP(A143,'PLANILHA MAIS VANTAJOSA'!$A$11:$L$200,6,FALSE)</f>
        <v>12</v>
      </c>
      <c r="G143" s="17">
        <f>VLOOKUP(A143,'PLANILHA MAIS VANTAJOSA'!$A$11:$L$200,11,FALSE)</f>
        <v>15.35</v>
      </c>
      <c r="H143" s="17">
        <f t="shared" si="10"/>
        <v>184.2</v>
      </c>
      <c r="I143" s="593">
        <f t="shared" si="11"/>
        <v>2.3000000000000001E-4</v>
      </c>
      <c r="J143" s="598">
        <f t="shared" si="12"/>
        <v>0.99868000000000001</v>
      </c>
    </row>
    <row r="144" spans="1:10" ht="22.5">
      <c r="A144" s="331" t="s">
        <v>26023</v>
      </c>
      <c r="B144" s="13" t="str">
        <f>VLOOKUP(A144,'PLANILHA MAIS VANTAJOSA'!$A$11:$L$200,2,FALSE)</f>
        <v>SINAPI 07/2023</v>
      </c>
      <c r="C144" s="585">
        <f>VLOOKUP(A144,'PLANILHA MAIS VANTAJOSA'!$A$11:$L$200,3,FALSE)</f>
        <v>99619</v>
      </c>
      <c r="D144" s="15" t="str">
        <f>VLOOKUP(A144,'PLANILHA MAIS VANTAJOSA'!$A$11:$L$200,4,FALSE)</f>
        <v>VÁLVULA DE RETENÇÃO HORIZONTAL, DE BRONZE, ROSCÁVEL, 3/4" - FORNECIMENTO E INSTALAÇÃO. AF_08/2021</v>
      </c>
      <c r="E144" s="19" t="str">
        <f>VLOOKUP(A144,'PLANILHA MAIS VANTAJOSA'!$A$11:$L$200,5,FALSE)</f>
        <v>UN</v>
      </c>
      <c r="F144" s="28">
        <f>VLOOKUP(A144,'PLANILHA MAIS VANTAJOSA'!$A$11:$L$200,6,FALSE)</f>
        <v>1</v>
      </c>
      <c r="G144" s="17">
        <f>VLOOKUP(A144,'PLANILHA MAIS VANTAJOSA'!$A$11:$L$200,11,FALSE)</f>
        <v>160.86000000000001</v>
      </c>
      <c r="H144" s="17">
        <f t="shared" si="10"/>
        <v>160.86000000000001</v>
      </c>
      <c r="I144" s="593">
        <f t="shared" si="11"/>
        <v>2.0000000000000001E-4</v>
      </c>
      <c r="J144" s="598">
        <f t="shared" si="12"/>
        <v>0.99887999999999999</v>
      </c>
    </row>
    <row r="145" spans="1:10">
      <c r="A145" s="448" t="s">
        <v>18198</v>
      </c>
      <c r="B145" s="13" t="str">
        <f>VLOOKUP(A145,'PLANILHA MAIS VANTAJOSA'!$A$11:$L$200,2,FALSE)</f>
        <v>SINAPI 07/2023</v>
      </c>
      <c r="C145" s="585">
        <f>VLOOKUP(A145,'PLANILHA MAIS VANTAJOSA'!$A$11:$L$200,3,FALSE)</f>
        <v>97665</v>
      </c>
      <c r="D145" s="15" t="str">
        <f>VLOOKUP(A145,'PLANILHA MAIS VANTAJOSA'!$A$11:$L$200,4,FALSE)</f>
        <v>REMOÇÃO DE LUMINÁRIAS, DE FORMA MANUAL, SEM REAPROVEITAMENTO. AF_12/2017</v>
      </c>
      <c r="E145" s="19" t="str">
        <f>VLOOKUP(A145,'PLANILHA MAIS VANTAJOSA'!$A$11:$L$200,5,FALSE)</f>
        <v>UN</v>
      </c>
      <c r="F145" s="28">
        <f>VLOOKUP(A145,'PLANILHA MAIS VANTAJOSA'!$A$11:$L$200,6,FALSE)</f>
        <v>40</v>
      </c>
      <c r="G145" s="17">
        <f>VLOOKUP(A145,'PLANILHA MAIS VANTAJOSA'!$A$11:$L$200,11,FALSE)</f>
        <v>1.52</v>
      </c>
      <c r="H145" s="17">
        <f t="shared" si="10"/>
        <v>60.8</v>
      </c>
      <c r="I145" s="593">
        <f t="shared" si="11"/>
        <v>8.0000000000000007E-5</v>
      </c>
      <c r="J145" s="598">
        <f t="shared" si="12"/>
        <v>0.99895999999999996</v>
      </c>
    </row>
    <row r="146" spans="1:10" ht="22.5">
      <c r="A146" s="448" t="s">
        <v>18199</v>
      </c>
      <c r="B146" s="13" t="str">
        <f>VLOOKUP(A146,'PLANILHA MAIS VANTAJOSA'!$A$11:$L$200,2,FALSE)</f>
        <v>SINAPI 07/2023</v>
      </c>
      <c r="C146" s="585">
        <f>VLOOKUP(A146,'PLANILHA MAIS VANTAJOSA'!$A$11:$L$200,3,FALSE)</f>
        <v>97660</v>
      </c>
      <c r="D146" s="15" t="str">
        <f>VLOOKUP(A146,'PLANILHA MAIS VANTAJOSA'!$A$11:$L$200,4,FALSE)</f>
        <v>REMOÇÃO DE INTERRUPTORES/TOMADAS ELÉTRICAS, DE FORMA MANUAL, SEM REAPROVEITAMENTO. AF_12/2017</v>
      </c>
      <c r="E146" s="19" t="str">
        <f>VLOOKUP(A146,'PLANILHA MAIS VANTAJOSA'!$A$11:$L$200,5,FALSE)</f>
        <v>UN</v>
      </c>
      <c r="F146" s="28">
        <f>VLOOKUP(A146,'PLANILHA MAIS VANTAJOSA'!$A$11:$L$200,6,FALSE)</f>
        <v>57</v>
      </c>
      <c r="G146" s="17">
        <f>VLOOKUP(A146,'PLANILHA MAIS VANTAJOSA'!$A$11:$L$200,11,FALSE)</f>
        <v>0.78</v>
      </c>
      <c r="H146" s="17">
        <f t="shared" si="10"/>
        <v>44.46</v>
      </c>
      <c r="I146" s="593">
        <f t="shared" si="11"/>
        <v>6.0000000000000002E-5</v>
      </c>
      <c r="J146" s="598">
        <f t="shared" si="12"/>
        <v>0.99902000000000002</v>
      </c>
    </row>
    <row r="147" spans="1:10">
      <c r="A147" s="448" t="s">
        <v>18201</v>
      </c>
      <c r="B147" s="13" t="str">
        <f>VLOOKUP(A147,'PLANILHA MAIS VANTAJOSA'!$A$11:$L$200,2,FALSE)</f>
        <v>SINAPI 07/2023</v>
      </c>
      <c r="C147" s="585">
        <f>VLOOKUP(A147,'PLANILHA MAIS VANTAJOSA'!$A$11:$L$200,3,FALSE)</f>
        <v>97663</v>
      </c>
      <c r="D147" s="15" t="str">
        <f>VLOOKUP(A147,'PLANILHA MAIS VANTAJOSA'!$A$11:$L$200,4,FALSE)</f>
        <v>REMOÇÃO DE LOUÇAS, DE FORMA MANUAL, SEM REAPROVEITAMENTO. AF_12/2017</v>
      </c>
      <c r="E147" s="19" t="str">
        <f>VLOOKUP(A147,'PLANILHA MAIS VANTAJOSA'!$A$11:$L$200,5,FALSE)</f>
        <v>UN</v>
      </c>
      <c r="F147" s="28">
        <f>VLOOKUP(A147,'PLANILHA MAIS VANTAJOSA'!$A$11:$L$200,6,FALSE)</f>
        <v>8</v>
      </c>
      <c r="G147" s="17">
        <f>VLOOKUP(A147,'PLANILHA MAIS VANTAJOSA'!$A$11:$L$200,11,FALSE)</f>
        <v>14.49</v>
      </c>
      <c r="H147" s="17">
        <f t="shared" si="10"/>
        <v>115.92</v>
      </c>
      <c r="I147" s="593">
        <f t="shared" si="11"/>
        <v>1.4999999999999999E-4</v>
      </c>
      <c r="J147" s="598">
        <f t="shared" si="12"/>
        <v>0.99917</v>
      </c>
    </row>
    <row r="148" spans="1:10" ht="22.5">
      <c r="A148" s="448" t="s">
        <v>18202</v>
      </c>
      <c r="B148" s="13" t="str">
        <f>VLOOKUP(A148,'PLANILHA MAIS VANTAJOSA'!$A$11:$L$200,2,FALSE)</f>
        <v>SINAPI 07/2023</v>
      </c>
      <c r="C148" s="585">
        <f>VLOOKUP(A148,'PLANILHA MAIS VANTAJOSA'!$A$11:$L$200,3,FALSE)</f>
        <v>97666</v>
      </c>
      <c r="D148" s="15" t="str">
        <f>VLOOKUP(A148,'PLANILHA MAIS VANTAJOSA'!$A$11:$L$200,4,FALSE)</f>
        <v>REMOÇÃO DE METAIS SANITÁRIOS, DE FORMA MANUAL, SEM REAPROVEITAMENTO. AF_12/2017</v>
      </c>
      <c r="E148" s="19" t="str">
        <f>VLOOKUP(A148,'PLANILHA MAIS VANTAJOSA'!$A$11:$L$200,5,FALSE)</f>
        <v>UN</v>
      </c>
      <c r="F148" s="28">
        <f>VLOOKUP(A148,'PLANILHA MAIS VANTAJOSA'!$A$11:$L$200,6,FALSE)</f>
        <v>4</v>
      </c>
      <c r="G148" s="17">
        <f>VLOOKUP(A148,'PLANILHA MAIS VANTAJOSA'!$A$11:$L$200,11,FALSE)</f>
        <v>10.55</v>
      </c>
      <c r="H148" s="17">
        <f t="shared" si="10"/>
        <v>42.2</v>
      </c>
      <c r="I148" s="593">
        <f t="shared" si="11"/>
        <v>5.0000000000000002E-5</v>
      </c>
      <c r="J148" s="598">
        <f t="shared" si="12"/>
        <v>0.99922</v>
      </c>
    </row>
    <row r="149" spans="1:10" ht="22.5">
      <c r="A149" s="589" t="s">
        <v>18317</v>
      </c>
      <c r="B149" s="13" t="str">
        <f>VLOOKUP(A149,'PLANILHA MAIS VANTAJOSA'!$A$11:$L$200,2,FALSE)</f>
        <v>SINAPI 07/2023</v>
      </c>
      <c r="C149" s="585">
        <f>VLOOKUP(A149,'PLANILHA MAIS VANTAJOSA'!$A$11:$L$200,3,FALSE)</f>
        <v>89571</v>
      </c>
      <c r="D149" s="15" t="str">
        <f>VLOOKUP(A149,'PLANILHA MAIS VANTAJOSA'!$A$11:$L$200,4,FALSE)</f>
        <v>TÊ, PVC, SERIE R, ÁGUA PLUVIAL, DN 100 X 100 MM, JUNTA ELÁSTICA, FORNECIDO E INSTALADO EM RAMAL DE ENCAMINHAMENTO. AF_06/2022</v>
      </c>
      <c r="E149" s="19" t="str">
        <f>VLOOKUP(A149,'PLANILHA MAIS VANTAJOSA'!$A$11:$L$200,5,FALSE)</f>
        <v>UN</v>
      </c>
      <c r="F149" s="28">
        <f>VLOOKUP(A149,'PLANILHA MAIS VANTAJOSA'!$A$11:$L$200,6,FALSE)</f>
        <v>1</v>
      </c>
      <c r="G149" s="17">
        <f>VLOOKUP(A149,'PLANILHA MAIS VANTAJOSA'!$A$11:$L$200,11,FALSE)</f>
        <v>91.26</v>
      </c>
      <c r="H149" s="17">
        <f t="shared" si="10"/>
        <v>91.26</v>
      </c>
      <c r="I149" s="593">
        <f t="shared" si="11"/>
        <v>1.2E-4</v>
      </c>
      <c r="J149" s="598">
        <f t="shared" si="12"/>
        <v>0.99934000000000001</v>
      </c>
    </row>
    <row r="150" spans="1:10" ht="22.5">
      <c r="A150" s="589" t="s">
        <v>26142</v>
      </c>
      <c r="B150" s="13" t="str">
        <f>VLOOKUP(A150,'PLANILHA MAIS VANTAJOSA'!$A$11:$L$200,2,FALSE)</f>
        <v>SINAPI 07/2023</v>
      </c>
      <c r="C150" s="585">
        <f>VLOOKUP(A150,'PLANILHA MAIS VANTAJOSA'!$A$11:$L$200,3,FALSE)</f>
        <v>91967</v>
      </c>
      <c r="D150" s="15" t="str">
        <f>VLOOKUP(A150,'PLANILHA MAIS VANTAJOSA'!$A$11:$L$200,4,FALSE)</f>
        <v>INTERRUPTOR SIMPLES (3 MÓDULOS), 10A/250V, INCLUINDO SUPORTE E PLACA - FORNECIMENTO E INSTALAÇÃO. AF_03/2023</v>
      </c>
      <c r="E150" s="19" t="str">
        <f>VLOOKUP(A150,'PLANILHA MAIS VANTAJOSA'!$A$11:$L$200,5,FALSE)</f>
        <v>UN</v>
      </c>
      <c r="F150" s="28">
        <f>VLOOKUP(A150,'PLANILHA MAIS VANTAJOSA'!$A$11:$L$200,6,FALSE)</f>
        <v>1</v>
      </c>
      <c r="G150" s="17">
        <f>VLOOKUP(A150,'PLANILHA MAIS VANTAJOSA'!$A$11:$L$200,11,FALSE)</f>
        <v>73.78</v>
      </c>
      <c r="H150" s="17">
        <f t="shared" si="10"/>
        <v>73.78</v>
      </c>
      <c r="I150" s="593">
        <f t="shared" si="11"/>
        <v>9.0000000000000006E-5</v>
      </c>
      <c r="J150" s="598">
        <f t="shared" si="12"/>
        <v>0.99943000000000004</v>
      </c>
    </row>
    <row r="151" spans="1:10" ht="22.5">
      <c r="A151" s="589" t="s">
        <v>26062</v>
      </c>
      <c r="B151" s="13" t="str">
        <f>VLOOKUP(A151,'PLANILHA MAIS VANTAJOSA'!$A$11:$L$200,2,FALSE)</f>
        <v>SINAPI 07/2023</v>
      </c>
      <c r="C151" s="585">
        <f>VLOOKUP(A151,'PLANILHA MAIS VANTAJOSA'!$A$11:$L$200,3,FALSE)</f>
        <v>86879</v>
      </c>
      <c r="D151" s="15" t="str">
        <f>VLOOKUP(A151,'PLANILHA MAIS VANTAJOSA'!$A$11:$L$200,4,FALSE)</f>
        <v>VÁLVULA EM PLÁSTICO 1 PARA PIA, TANQUE OU LAVATÓRIO, COM OU SEM LADRÃO - FORNECIMENTO E INSTALAÇÃO. AF_01/2020</v>
      </c>
      <c r="E151" s="19" t="str">
        <f>VLOOKUP(A151,'PLANILHA MAIS VANTAJOSA'!$A$11:$L$200,5,FALSE)</f>
        <v>UN</v>
      </c>
      <c r="F151" s="28">
        <f>VLOOKUP(A151,'PLANILHA MAIS VANTAJOSA'!$A$11:$L$200,6,FALSE)</f>
        <v>8</v>
      </c>
      <c r="G151" s="17">
        <f>VLOOKUP(A151,'PLANILHA MAIS VANTAJOSA'!$A$11:$L$200,11,FALSE)</f>
        <v>12.11</v>
      </c>
      <c r="H151" s="17">
        <f t="shared" si="10"/>
        <v>96.88</v>
      </c>
      <c r="I151" s="593">
        <f t="shared" si="11"/>
        <v>1.2E-4</v>
      </c>
      <c r="J151" s="598">
        <f t="shared" si="12"/>
        <v>0.99955000000000005</v>
      </c>
    </row>
    <row r="152" spans="1:10">
      <c r="A152" s="589" t="s">
        <v>26065</v>
      </c>
      <c r="B152" s="13" t="str">
        <f>VLOOKUP(A152,'PLANILHA MAIS VANTAJOSA'!$A$11:$L$200,2,FALSE)</f>
        <v>SINAPI 07/2023</v>
      </c>
      <c r="C152" s="585">
        <f>VLOOKUP(A152,'PLANILHA MAIS VANTAJOSA'!$A$11:$L$200,3,FALSE)</f>
        <v>86916</v>
      </c>
      <c r="D152" s="15" t="str">
        <f>VLOOKUP(A152,'PLANILHA MAIS VANTAJOSA'!$A$11:$L$200,4,FALSE)</f>
        <v>TORNEIRA PLÁSTICA 3/4 PARA TANQUE - FORNECIMENTO E INSTALAÇÃO. AF_01/2020</v>
      </c>
      <c r="E152" s="19" t="str">
        <f>VLOOKUP(A152,'PLANILHA MAIS VANTAJOSA'!$A$11:$L$200,5,FALSE)</f>
        <v>UN</v>
      </c>
      <c r="F152" s="28">
        <f>VLOOKUP(A152,'PLANILHA MAIS VANTAJOSA'!$A$11:$L$200,6,FALSE)</f>
        <v>2</v>
      </c>
      <c r="G152" s="17">
        <f>VLOOKUP(A152,'PLANILHA MAIS VANTAJOSA'!$A$11:$L$200,11,FALSE)</f>
        <v>29.33</v>
      </c>
      <c r="H152" s="17">
        <f t="shared" si="10"/>
        <v>58.66</v>
      </c>
      <c r="I152" s="593">
        <f t="shared" si="11"/>
        <v>6.9999999999999994E-5</v>
      </c>
      <c r="J152" s="598">
        <f t="shared" si="12"/>
        <v>0.99961999999999995</v>
      </c>
    </row>
    <row r="153" spans="1:10" ht="22.5">
      <c r="A153" s="209" t="s">
        <v>26103</v>
      </c>
      <c r="B153" s="13" t="str">
        <f>VLOOKUP(A153,'PLANILHA MAIS VANTAJOSA'!$A$11:$L$200,2,FALSE)</f>
        <v>SINAPI 07/2023</v>
      </c>
      <c r="C153" s="585">
        <f>VLOOKUP(A153,'PLANILHA MAIS VANTAJOSA'!$A$11:$L$200,3,FALSE)</f>
        <v>89866</v>
      </c>
      <c r="D153" s="15" t="str">
        <f>VLOOKUP(A153,'PLANILHA MAIS VANTAJOSA'!$A$11:$L$200,4,FALSE)</f>
        <v>JOELHO 90 GRAUS, PVC, SOLDÁVEL, DN 25MM, INSTALADO EM DRENO DE AR-CONDICIONADO - FORNECIMENTO E INSTALAÇÃO. AF_08/2022</v>
      </c>
      <c r="E153" s="19" t="str">
        <f>VLOOKUP(A153,'PLANILHA MAIS VANTAJOSA'!$A$11:$L$200,5,FALSE)</f>
        <v>UN</v>
      </c>
      <c r="F153" s="28">
        <f>VLOOKUP(A153,'PLANILHA MAIS VANTAJOSA'!$A$11:$L$200,6,FALSE)</f>
        <v>9</v>
      </c>
      <c r="G153" s="17">
        <f>VLOOKUP(A153,'PLANILHA MAIS VANTAJOSA'!$A$11:$L$200,11,FALSE)</f>
        <v>8.34</v>
      </c>
      <c r="H153" s="17">
        <f t="shared" si="10"/>
        <v>75.06</v>
      </c>
      <c r="I153" s="593">
        <f t="shared" si="11"/>
        <v>9.0000000000000006E-5</v>
      </c>
      <c r="J153" s="598">
        <f t="shared" si="12"/>
        <v>0.99970999999999999</v>
      </c>
    </row>
    <row r="154" spans="1:10" ht="22.5">
      <c r="A154" s="209" t="s">
        <v>26104</v>
      </c>
      <c r="B154" s="13" t="str">
        <f>VLOOKUP(A154,'PLANILHA MAIS VANTAJOSA'!$A$11:$L$200,2,FALSE)</f>
        <v>SINAPI 07/2023</v>
      </c>
      <c r="C154" s="585">
        <f>VLOOKUP(A154,'PLANILHA MAIS VANTAJOSA'!$A$11:$L$200,3,FALSE)</f>
        <v>89867</v>
      </c>
      <c r="D154" s="15" t="str">
        <f>VLOOKUP(A154,'PLANILHA MAIS VANTAJOSA'!$A$11:$L$200,4,FALSE)</f>
        <v>JOELHO 45 GRAUS, PVC, SOLDÁVEL, DN 25MM, INSTALADO EM DRENO DE AR-CONDICIONADO - FORNECIMENTO E INSTALAÇÃO. AF_08/2022</v>
      </c>
      <c r="E154" s="19" t="str">
        <f>VLOOKUP(A154,'PLANILHA MAIS VANTAJOSA'!$A$11:$L$200,5,FALSE)</f>
        <v>UN</v>
      </c>
      <c r="F154" s="28">
        <f>VLOOKUP(A154,'PLANILHA MAIS VANTAJOSA'!$A$11:$L$200,6,FALSE)</f>
        <v>9</v>
      </c>
      <c r="G154" s="17">
        <f>VLOOKUP(A154,'PLANILHA MAIS VANTAJOSA'!$A$11:$L$200,11,FALSE)</f>
        <v>9.34</v>
      </c>
      <c r="H154" s="17">
        <f t="shared" si="10"/>
        <v>84.06</v>
      </c>
      <c r="I154" s="593">
        <f t="shared" si="11"/>
        <v>1.1E-4</v>
      </c>
      <c r="J154" s="598">
        <f t="shared" si="12"/>
        <v>0.99982000000000004</v>
      </c>
    </row>
    <row r="155" spans="1:10">
      <c r="A155" s="446" t="s">
        <v>18180</v>
      </c>
      <c r="B155" s="13" t="str">
        <f>VLOOKUP(A155,'PLANILHA MAIS VANTAJOSA'!$A$11:$L$200,2,FALSE)</f>
        <v>ORSE 07/2023</v>
      </c>
      <c r="C155" s="585" t="str">
        <f>VLOOKUP(A155,'PLANILHA MAIS VANTAJOSA'!$A$11:$L$200,3,FALSE)</f>
        <v>08038</v>
      </c>
      <c r="D155" s="15" t="str">
        <f>VLOOKUP(A155,'PLANILHA MAIS VANTAJOSA'!$A$11:$L$200,4,FALSE)</f>
        <v>DEMOLIÇÃO DE ALVENARIA DE ELEMENTOS VAZADOS (COBOGÓ), SEM REAPROVEITAMENTO</v>
      </c>
      <c r="E155" s="19" t="str">
        <f>VLOOKUP(A155,'PLANILHA MAIS VANTAJOSA'!$A$11:$L$200,5,FALSE)</f>
        <v>M3</v>
      </c>
      <c r="F155" s="28">
        <f>VLOOKUP(A155,'PLANILHA MAIS VANTAJOSA'!$A$11:$L$200,6,FALSE)</f>
        <v>0.74</v>
      </c>
      <c r="G155" s="17">
        <f>VLOOKUP(A155,'PLANILHA MAIS VANTAJOSA'!$A$11:$L$200,11,FALSE)</f>
        <v>44.38</v>
      </c>
      <c r="H155" s="17">
        <f t="shared" si="10"/>
        <v>32.840000000000003</v>
      </c>
      <c r="I155" s="593">
        <f t="shared" si="11"/>
        <v>4.0000000000000003E-5</v>
      </c>
      <c r="J155" s="598">
        <f t="shared" si="12"/>
        <v>0.99985999999999997</v>
      </c>
    </row>
    <row r="156" spans="1:10">
      <c r="A156" s="446" t="s">
        <v>18203</v>
      </c>
      <c r="B156" s="13" t="str">
        <f>VLOOKUP(A156,'PLANILHA MAIS VANTAJOSA'!$A$11:$L$200,2,FALSE)</f>
        <v>SINAPI 07/2023</v>
      </c>
      <c r="C156" s="585">
        <f>VLOOKUP(A156,'PLANILHA MAIS VANTAJOSA'!$A$11:$L$200,3,FALSE)</f>
        <v>97664</v>
      </c>
      <c r="D156" s="15" t="str">
        <f>VLOOKUP(A156,'PLANILHA MAIS VANTAJOSA'!$A$11:$L$200,4,FALSE)</f>
        <v>REMOÇÃO DE ACESSÓRIOS, DE FORMA MANUAL, SEM REAPROVEITAMENTO. AF_12/2017</v>
      </c>
      <c r="E156" s="19" t="str">
        <f>VLOOKUP(A156,'PLANILHA MAIS VANTAJOSA'!$A$11:$L$200,5,FALSE)</f>
        <v>UN</v>
      </c>
      <c r="F156" s="28">
        <f>VLOOKUP(A156,'PLANILHA MAIS VANTAJOSA'!$A$11:$L$200,6,FALSE)</f>
        <v>9</v>
      </c>
      <c r="G156" s="17">
        <f>VLOOKUP(A156,'PLANILHA MAIS VANTAJOSA'!$A$11:$L$200,11,FALSE)</f>
        <v>1.79</v>
      </c>
      <c r="H156" s="17">
        <f t="shared" si="10"/>
        <v>16.11</v>
      </c>
      <c r="I156" s="593">
        <f t="shared" si="11"/>
        <v>2.0000000000000002E-5</v>
      </c>
      <c r="J156" s="598">
        <f t="shared" si="12"/>
        <v>0.99987999999999999</v>
      </c>
    </row>
    <row r="157" spans="1:10" ht="22.5">
      <c r="A157" s="589" t="s">
        <v>18384</v>
      </c>
      <c r="B157" s="13" t="str">
        <f>VLOOKUP(A157,'PLANILHA MAIS VANTAJOSA'!$A$11:$L$200,2,FALSE)</f>
        <v>SINAPI 07/2023</v>
      </c>
      <c r="C157" s="585">
        <f>VLOOKUP(A157,'PLANILHA MAIS VANTAJOSA'!$A$11:$L$200,3,FALSE)</f>
        <v>93656</v>
      </c>
      <c r="D157" s="15" t="str">
        <f>VLOOKUP(A157,'PLANILHA MAIS VANTAJOSA'!$A$11:$L$200,4,FALSE)</f>
        <v>DISJUNTOR MONOPOLAR TIPO DIN, CORRENTE NOMINAL DE 25A - FORNECIMENTO E INSTALAÇÃO. AF_10/2020</v>
      </c>
      <c r="E157" s="19" t="str">
        <f>VLOOKUP(A157,'PLANILHA MAIS VANTAJOSA'!$A$11:$L$200,5,FALSE)</f>
        <v>UN</v>
      </c>
      <c r="F157" s="28">
        <f>VLOOKUP(A157,'PLANILHA MAIS VANTAJOSA'!$A$11:$L$200,6,FALSE)</f>
        <v>1</v>
      </c>
      <c r="G157" s="17">
        <f>VLOOKUP(A157,'PLANILHA MAIS VANTAJOSA'!$A$11:$L$200,11,FALSE)</f>
        <v>19.18</v>
      </c>
      <c r="H157" s="17">
        <f t="shared" si="10"/>
        <v>19.18</v>
      </c>
      <c r="I157" s="593">
        <f t="shared" si="11"/>
        <v>2.0000000000000002E-5</v>
      </c>
      <c r="J157" s="598">
        <f t="shared" si="12"/>
        <v>0.99990000000000001</v>
      </c>
    </row>
    <row r="158" spans="1:10" ht="33.75">
      <c r="A158" s="209" t="s">
        <v>26084</v>
      </c>
      <c r="B158" s="13" t="str">
        <f>VLOOKUP(A158,'PLANILHA MAIS VANTAJOSA'!$A$11:$L$200,2,FALSE)</f>
        <v>SINAPI 07/2023</v>
      </c>
      <c r="C158" s="585">
        <f>VLOOKUP(A158,'PLANILHA MAIS VANTAJOSA'!$A$11:$L$200,3,FALSE)</f>
        <v>89429</v>
      </c>
      <c r="D158" s="15" t="str">
        <f>VLOOKUP(A158,'PLANILHA MAIS VANTAJOSA'!$A$11:$L$200,4,FALSE)</f>
        <v>ADAPTADOR CURTO COM BOLSA E ROSCA PARA REGISTRO, PVC, SOLDÁVEL, DN 25MM X 3/4 , INSTALADO EM RAMAL DE DISTRIBUIÇÃO DE ÁGUA - FORNECIMENTO E INSTALAÇÃO. AF_06/2022</v>
      </c>
      <c r="E158" s="19" t="str">
        <f>VLOOKUP(A158,'PLANILHA MAIS VANTAJOSA'!$A$11:$L$200,5,FALSE)</f>
        <v>UN</v>
      </c>
      <c r="F158" s="28">
        <f>VLOOKUP(A158,'PLANILHA MAIS VANTAJOSA'!$A$11:$L$200,6,FALSE)</f>
        <v>1</v>
      </c>
      <c r="G158" s="17">
        <f>VLOOKUP(A158,'PLANILHA MAIS VANTAJOSA'!$A$11:$L$200,11,FALSE)</f>
        <v>6.97</v>
      </c>
      <c r="H158" s="17">
        <f t="shared" si="10"/>
        <v>6.97</v>
      </c>
      <c r="I158" s="593">
        <f t="shared" si="11"/>
        <v>1.0000000000000001E-5</v>
      </c>
      <c r="J158" s="598">
        <f t="shared" si="12"/>
        <v>0.99990999999999997</v>
      </c>
    </row>
    <row r="159" spans="1:10" ht="33.75">
      <c r="A159" s="209" t="s">
        <v>26085</v>
      </c>
      <c r="B159" s="13" t="str">
        <f>VLOOKUP(A159,'PLANILHA MAIS VANTAJOSA'!$A$11:$L$200,2,FALSE)</f>
        <v>SINAPI 07/2023</v>
      </c>
      <c r="C159" s="585">
        <f>VLOOKUP(A159,'PLANILHA MAIS VANTAJOSA'!$A$11:$L$200,3,FALSE)</f>
        <v>89436</v>
      </c>
      <c r="D159" s="15" t="str">
        <f>VLOOKUP(A159,'PLANILHA MAIS VANTAJOSA'!$A$11:$L$200,4,FALSE)</f>
        <v>ADAPTADOR CURTO COM BOLSA E ROSCA PARA REGISTRO, PVC, SOLDÁVEL, DN 32MM X 1 , INSTALADO EM RAMAL DE DISTRIBUIÇÃO DE ÁGUA - FORNECIMENTO E INSTALAÇÃO. AF_06/2022</v>
      </c>
      <c r="E159" s="19" t="str">
        <f>VLOOKUP(A159,'PLANILHA MAIS VANTAJOSA'!$A$11:$L$200,5,FALSE)</f>
        <v>UN</v>
      </c>
      <c r="F159" s="28">
        <f>VLOOKUP(A159,'PLANILHA MAIS VANTAJOSA'!$A$11:$L$200,6,FALSE)</f>
        <v>1</v>
      </c>
      <c r="G159" s="17">
        <f>VLOOKUP(A159,'PLANILHA MAIS VANTAJOSA'!$A$11:$L$200,11,FALSE)</f>
        <v>9.39</v>
      </c>
      <c r="H159" s="17">
        <f t="shared" si="10"/>
        <v>9.39</v>
      </c>
      <c r="I159" s="593">
        <f t="shared" si="11"/>
        <v>1.0000000000000001E-5</v>
      </c>
      <c r="J159" s="598">
        <f t="shared" si="12"/>
        <v>0.99992000000000003</v>
      </c>
    </row>
    <row r="160" spans="1:10" ht="22.5">
      <c r="A160" s="209" t="s">
        <v>26086</v>
      </c>
      <c r="B160" s="13" t="str">
        <f>VLOOKUP(A160,'PLANILHA MAIS VANTAJOSA'!$A$11:$L$200,2,FALSE)</f>
        <v>SINAPI 07/2023</v>
      </c>
      <c r="C160" s="585">
        <f>VLOOKUP(A160,'PLANILHA MAIS VANTAJOSA'!$A$11:$L$200,3,FALSE)</f>
        <v>89428</v>
      </c>
      <c r="D160" s="15" t="str">
        <f>VLOOKUP(A160,'PLANILHA MAIS VANTAJOSA'!$A$11:$L$200,4,FALSE)</f>
        <v>UNIÃO, PVC, SOLDÁVEL, DN 25MM, INSTALADO EM RAMAL DE DISTRIBUIÇÃO DE ÁGUA - FORNECIMENTO E INSTALAÇÃO. AF_06/2022</v>
      </c>
      <c r="E160" s="19" t="str">
        <f>VLOOKUP(A160,'PLANILHA MAIS VANTAJOSA'!$A$11:$L$200,5,FALSE)</f>
        <v>UN</v>
      </c>
      <c r="F160" s="28">
        <f>VLOOKUP(A160,'PLANILHA MAIS VANTAJOSA'!$A$11:$L$200,6,FALSE)</f>
        <v>2</v>
      </c>
      <c r="G160" s="17">
        <f>VLOOKUP(A160,'PLANILHA MAIS VANTAJOSA'!$A$11:$L$200,11,FALSE)</f>
        <v>16.72</v>
      </c>
      <c r="H160" s="17">
        <f t="shared" si="10"/>
        <v>33.44</v>
      </c>
      <c r="I160" s="593">
        <f t="shared" si="11"/>
        <v>4.0000000000000003E-5</v>
      </c>
      <c r="J160" s="598">
        <f t="shared" si="12"/>
        <v>0.99995999999999996</v>
      </c>
    </row>
    <row r="161" spans="1:10" ht="22.5">
      <c r="A161" s="209" t="s">
        <v>26087</v>
      </c>
      <c r="B161" s="13" t="str">
        <f>VLOOKUP(A161,'PLANILHA MAIS VANTAJOSA'!$A$11:$L$200,2,FALSE)</f>
        <v>SINAPI 07/2023</v>
      </c>
      <c r="C161" s="585">
        <f>VLOOKUP(A161,'PLANILHA MAIS VANTAJOSA'!$A$11:$L$200,3,FALSE)</f>
        <v>103953</v>
      </c>
      <c r="D161" s="15" t="str">
        <f>VLOOKUP(A161,'PLANILHA MAIS VANTAJOSA'!$A$11:$L$200,4,FALSE)</f>
        <v>BUCHA DE REDUÇÃO, CURTA, PVC, SOLDÁVEL, DN 32 X 25 MM, INSTALADO EM RAMAL DE DISTRIBUIÇÃO DE ÁGUA - FORNECIMENTO E INSTALAÇÃO. AF_06/2022</v>
      </c>
      <c r="E161" s="19" t="str">
        <f>VLOOKUP(A161,'PLANILHA MAIS VANTAJOSA'!$A$11:$L$200,5,FALSE)</f>
        <v>UN</v>
      </c>
      <c r="F161" s="28">
        <f>VLOOKUP(A161,'PLANILHA MAIS VANTAJOSA'!$A$11:$L$200,6,FALSE)</f>
        <v>1</v>
      </c>
      <c r="G161" s="17">
        <f>VLOOKUP(A161,'PLANILHA MAIS VANTAJOSA'!$A$11:$L$200,11,FALSE)</f>
        <v>8.3000000000000007</v>
      </c>
      <c r="H161" s="17">
        <f t="shared" si="10"/>
        <v>8.3000000000000007</v>
      </c>
      <c r="I161" s="593">
        <f t="shared" si="11"/>
        <v>1.0000000000000001E-5</v>
      </c>
      <c r="J161" s="598">
        <f t="shared" si="12"/>
        <v>0.99997000000000003</v>
      </c>
    </row>
    <row r="162" spans="1:10" ht="23.25" thickBot="1">
      <c r="A162" s="599" t="s">
        <v>26088</v>
      </c>
      <c r="B162" s="471" t="str">
        <f>VLOOKUP(A162,'PLANILHA MAIS VANTAJOSA'!$A$11:$L$200,2,FALSE)</f>
        <v>SINAPI 07/2023</v>
      </c>
      <c r="C162" s="600">
        <f>VLOOKUP(A162,'PLANILHA MAIS VANTAJOSA'!$A$11:$L$200,3,FALSE)</f>
        <v>89410</v>
      </c>
      <c r="D162" s="601" t="str">
        <f>VLOOKUP(A162,'PLANILHA MAIS VANTAJOSA'!$A$11:$L$200,4,FALSE)</f>
        <v>CURVA 90 GRAUS, PVC, SOLDÁVEL, DN 25MM, INSTALADO EM RAMAL DE DISTRIBUIÇÃO DE ÁGUA - FORNECIMENTO E INSTALAÇÃO. AF_06/2022</v>
      </c>
      <c r="E162" s="469" t="str">
        <f>VLOOKUP(A162,'PLANILHA MAIS VANTAJOSA'!$A$11:$L$200,5,FALSE)</f>
        <v>UN</v>
      </c>
      <c r="F162" s="602">
        <f>VLOOKUP(A162,'PLANILHA MAIS VANTAJOSA'!$A$11:$L$200,6,FALSE)</f>
        <v>1</v>
      </c>
      <c r="G162" s="603">
        <f>VLOOKUP(A162,'PLANILHA MAIS VANTAJOSA'!$A$11:$L$200,11,FALSE)</f>
        <v>12.79</v>
      </c>
      <c r="H162" s="603">
        <f t="shared" si="10"/>
        <v>12.79</v>
      </c>
      <c r="I162" s="604">
        <f t="shared" si="11"/>
        <v>2.0000000000000002E-5</v>
      </c>
      <c r="J162" s="605">
        <v>1</v>
      </c>
    </row>
    <row r="167" spans="1:10">
      <c r="H167" s="580">
        <f>SUM(H10:H162)</f>
        <v>792956.2</v>
      </c>
    </row>
    <row r="168" spans="1:10">
      <c r="H168" s="5" t="b">
        <f>H167=H169</f>
        <v>1</v>
      </c>
    </row>
    <row r="169" spans="1:10">
      <c r="H169" s="586">
        <f>'PLANILHA MAIS VANTAJOSA'!L201</f>
        <v>792956.2</v>
      </c>
    </row>
  </sheetData>
  <sortState ref="A10:I162">
    <sortCondition descending="1" ref="I10:I162"/>
  </sortState>
  <mergeCells count="13">
    <mergeCell ref="A1:J2"/>
    <mergeCell ref="A3:C3"/>
    <mergeCell ref="E3:I3"/>
    <mergeCell ref="A4:C4"/>
    <mergeCell ref="E4:I4"/>
    <mergeCell ref="A8:B8"/>
    <mergeCell ref="C8:D8"/>
    <mergeCell ref="E8:J8"/>
    <mergeCell ref="B5:J5"/>
    <mergeCell ref="A6:C6"/>
    <mergeCell ref="E6:I6"/>
    <mergeCell ref="A7:C7"/>
    <mergeCell ref="E7:J7"/>
  </mergeCells>
  <pageMargins left="0.78740157480314965" right="0.59055118110236227" top="0.78740157480314965" bottom="0.98425196850393704" header="0.31496062992125984" footer="0.31496062992125984"/>
  <pageSetup paperSize="9" scale="60" orientation="portrait" horizontalDpi="360" verticalDpi="360" r:id="rId1"/>
  <headerFooter>
    <oddFooter>&amp;L&amp;12Responsável pelo Orçamento
WANDELIANA TOMAZ F. DA SILVA SANTANA
Engenharia Civil
CREA-PE nº 181861079-5&amp;R&amp;12Prefeitura de São Lourenço da Mata
          TARCÍSIO CRUZ MUNIZ
     Secretário de Infraestrutura
              Matrícula: 478163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view="pageBreakPreview" zoomScaleNormal="100" zoomScaleSheetLayoutView="100" workbookViewId="0">
      <selection activeCell="G16" sqref="G16"/>
    </sheetView>
  </sheetViews>
  <sheetFormatPr defaultRowHeight="15"/>
  <cols>
    <col min="1" max="1" width="9.28515625" customWidth="1"/>
    <col min="2" max="2" width="20.7109375" customWidth="1"/>
    <col min="3" max="3" width="22.7109375" customWidth="1"/>
    <col min="4" max="4" width="17.7109375" customWidth="1"/>
    <col min="5" max="5" width="25.7109375" customWidth="1"/>
    <col min="6" max="6" width="13.7109375" customWidth="1"/>
    <col min="7" max="7" width="23.7109375" customWidth="1"/>
    <col min="8" max="9" width="13.7109375" customWidth="1"/>
    <col min="10" max="10" width="15.7109375" customWidth="1"/>
  </cols>
  <sheetData>
    <row r="1" spans="1:10" ht="15" customHeight="1">
      <c r="A1" s="699" t="s">
        <v>26176</v>
      </c>
      <c r="B1" s="700"/>
      <c r="C1" s="700"/>
      <c r="D1" s="700"/>
      <c r="E1" s="700"/>
      <c r="F1" s="700"/>
      <c r="G1" s="700"/>
      <c r="H1" s="700"/>
      <c r="I1" s="700"/>
      <c r="J1" s="701"/>
    </row>
    <row r="2" spans="1:10" ht="20.25" customHeight="1">
      <c r="A2" s="702"/>
      <c r="B2" s="703"/>
      <c r="C2" s="703"/>
      <c r="D2" s="703"/>
      <c r="E2" s="703"/>
      <c r="F2" s="703"/>
      <c r="G2" s="703"/>
      <c r="H2" s="703"/>
      <c r="I2" s="703"/>
      <c r="J2" s="704"/>
    </row>
    <row r="3" spans="1:10" ht="15.75" customHeight="1">
      <c r="A3" s="702"/>
      <c r="B3" s="703"/>
      <c r="C3" s="703"/>
      <c r="D3" s="703"/>
      <c r="E3" s="703"/>
      <c r="F3" s="703"/>
      <c r="G3" s="703"/>
      <c r="H3" s="703"/>
      <c r="I3" s="703"/>
      <c r="J3" s="704"/>
    </row>
    <row r="4" spans="1:10" ht="21.75" customHeight="1">
      <c r="A4" s="705"/>
      <c r="B4" s="706"/>
      <c r="C4" s="706"/>
      <c r="D4" s="706"/>
      <c r="E4" s="706"/>
      <c r="F4" s="706"/>
      <c r="G4" s="706"/>
      <c r="H4" s="706"/>
      <c r="I4" s="706"/>
      <c r="J4" s="707"/>
    </row>
    <row r="5" spans="1:10" ht="15.75" customHeight="1">
      <c r="A5" s="649" t="str">
        <f>MEMÓRIA!A4</f>
        <v>MUNICÍPIO/UF:</v>
      </c>
      <c r="B5" s="651"/>
      <c r="C5" s="659" t="str">
        <f>MEMÓRIA!D4</f>
        <v>GESTOR / AÇÃO:</v>
      </c>
      <c r="D5" s="650"/>
      <c r="E5" s="651"/>
      <c r="F5" s="133" t="str">
        <f>MEMÓRIA!E4</f>
        <v>ENDEREÇO:</v>
      </c>
      <c r="G5" s="175"/>
      <c r="H5" s="512"/>
      <c r="I5" s="513"/>
      <c r="J5" s="530" t="str">
        <f>MEMÓRIA!M4</f>
        <v>REVISÃO: 00</v>
      </c>
    </row>
    <row r="6" spans="1:10" ht="19.5" customHeight="1">
      <c r="A6" s="725" t="str">
        <f>MEMÓRIA!A5</f>
        <v>SÃO LOUREÇO DA MATA / PE</v>
      </c>
      <c r="B6" s="726"/>
      <c r="C6" s="714" t="str">
        <f>MEMÓRIA!D5</f>
        <v>SECRETARIA DE INFRAESTRUTURA - DIRETORIA DE OBRAS</v>
      </c>
      <c r="D6" s="715"/>
      <c r="E6" s="726"/>
      <c r="F6" s="140" t="str">
        <f>MEMÓRIA!E5</f>
        <v>RUA JOSÉ CARNEIRO LEÃO, S/N, CENTRO, NO MUNICÍPIO DE SÃO LOURENÇO DA MATA</v>
      </c>
      <c r="G6" s="174"/>
      <c r="H6" s="141"/>
      <c r="I6" s="142"/>
      <c r="J6" s="531" t="str">
        <f>MEMÓRIA!M5</f>
        <v>DATA: 10/2023</v>
      </c>
    </row>
    <row r="7" spans="1:10">
      <c r="A7" s="514"/>
      <c r="B7" s="135"/>
      <c r="C7" s="135"/>
      <c r="D7" s="135"/>
      <c r="E7" s="136"/>
      <c r="F7" s="136"/>
      <c r="G7" s="135"/>
      <c r="H7" s="136"/>
      <c r="I7" s="136"/>
      <c r="J7" s="515"/>
    </row>
    <row r="8" spans="1:10" ht="12.75" customHeight="1">
      <c r="A8" s="721" t="str">
        <f>MEMÓRIA!A7</f>
        <v xml:space="preserve">PROPONENTE:                                   </v>
      </c>
      <c r="B8" s="723"/>
      <c r="C8" s="724" t="str">
        <f>MEMÓRIA!D7</f>
        <v xml:space="preserve">OBJETO: </v>
      </c>
      <c r="D8" s="722"/>
      <c r="E8" s="723"/>
      <c r="F8" s="137" t="str">
        <f>MEMÓRIA!E7</f>
        <v xml:space="preserve">EMPREENDIMENTO: </v>
      </c>
      <c r="G8" s="138"/>
      <c r="H8" s="516"/>
      <c r="I8" s="516"/>
      <c r="J8" s="517"/>
    </row>
    <row r="9" spans="1:10" ht="39.75" customHeight="1">
      <c r="A9" s="711" t="str">
        <f>MEMÓRIA!A8</f>
        <v>PREFEITURA DE SÃO LOURENÇO DA MATA</v>
      </c>
      <c r="B9" s="713"/>
      <c r="C9" s="759" t="str">
        <f>MEMÓRIA!D8</f>
        <v>CONTRATAÇÃO DE EMPRESA DE ENGENHARIA ESPECIALIZADA PARA A  EXECUÇÃO DOS SERVIÇOS DE REFORMA E AMPLIAÇÃO DO EDIFÍCIO ONDE FUNCIONARÁ UMA CRECHE MUNICIPAL, LOCALIZADA NA RUA JOSÉ CARNEIRO LEÃO, S/N, CENTRO, NO MUNICÍPIO DE SÃO LOURENÇO DA MATA - PE</v>
      </c>
      <c r="D9" s="760"/>
      <c r="E9" s="761"/>
      <c r="F9" s="140" t="str">
        <f>MEMÓRIA!E8</f>
        <v>REFORMA DA CRECHE MUNICIPAL</v>
      </c>
      <c r="G9" s="174"/>
      <c r="H9" s="174"/>
      <c r="I9" s="174"/>
      <c r="J9" s="532"/>
    </row>
    <row r="10" spans="1:10" ht="21.75" customHeight="1">
      <c r="A10" s="762"/>
      <c r="B10" s="763"/>
      <c r="C10" s="763"/>
      <c r="D10" s="763"/>
      <c r="E10" s="763"/>
      <c r="F10" s="763"/>
      <c r="G10" s="763"/>
      <c r="H10" s="763"/>
      <c r="I10" s="763"/>
      <c r="J10" s="764"/>
    </row>
    <row r="11" spans="1:10" ht="24">
      <c r="A11" s="533" t="s">
        <v>18332</v>
      </c>
      <c r="B11" s="152" t="s">
        <v>18333</v>
      </c>
      <c r="C11" s="176" t="s">
        <v>18334</v>
      </c>
      <c r="D11" s="154" t="s">
        <v>18335</v>
      </c>
      <c r="E11" s="155" t="s">
        <v>18336</v>
      </c>
      <c r="F11" s="156" t="s">
        <v>18337</v>
      </c>
      <c r="G11" s="157" t="s">
        <v>18338</v>
      </c>
      <c r="H11" s="177" t="s">
        <v>18339</v>
      </c>
      <c r="I11" s="177" t="s">
        <v>18340</v>
      </c>
      <c r="J11" s="519" t="s">
        <v>18341</v>
      </c>
    </row>
    <row r="12" spans="1:10">
      <c r="A12" s="753" t="s">
        <v>18165</v>
      </c>
      <c r="B12" s="756" t="s">
        <v>18342</v>
      </c>
      <c r="C12" s="342" t="s">
        <v>18344</v>
      </c>
      <c r="D12" s="179" t="s">
        <v>18343</v>
      </c>
      <c r="E12" s="342" t="s">
        <v>18345</v>
      </c>
      <c r="F12" s="144" t="s">
        <v>18346</v>
      </c>
      <c r="G12" s="534" t="s">
        <v>18347</v>
      </c>
      <c r="H12" s="183">
        <v>45119</v>
      </c>
      <c r="I12" s="181">
        <v>28.45</v>
      </c>
      <c r="J12" s="750">
        <f>MEDIAN(I12,I13,I14)</f>
        <v>34.9</v>
      </c>
    </row>
    <row r="13" spans="1:10">
      <c r="A13" s="754"/>
      <c r="B13" s="757"/>
      <c r="C13" s="342" t="s">
        <v>18349</v>
      </c>
      <c r="D13" s="179" t="s">
        <v>18350</v>
      </c>
      <c r="E13" s="342" t="s">
        <v>18351</v>
      </c>
      <c r="F13" s="144" t="s">
        <v>18352</v>
      </c>
      <c r="G13" s="144"/>
      <c r="H13" s="183">
        <v>45119</v>
      </c>
      <c r="I13" s="181">
        <v>34.9</v>
      </c>
      <c r="J13" s="751"/>
    </row>
    <row r="14" spans="1:10" ht="22.5">
      <c r="A14" s="755"/>
      <c r="B14" s="758"/>
      <c r="C14" s="147" t="s">
        <v>18353</v>
      </c>
      <c r="D14" s="180" t="s">
        <v>18354</v>
      </c>
      <c r="E14" s="150" t="s">
        <v>18355</v>
      </c>
      <c r="F14" s="178" t="s">
        <v>18356</v>
      </c>
      <c r="G14" s="151"/>
      <c r="H14" s="183">
        <v>45119</v>
      </c>
      <c r="I14" s="182">
        <v>35.9</v>
      </c>
      <c r="J14" s="752"/>
    </row>
    <row r="15" spans="1:10">
      <c r="A15" s="708"/>
      <c r="B15" s="709"/>
      <c r="C15" s="709"/>
      <c r="D15" s="709"/>
      <c r="E15" s="709"/>
      <c r="F15" s="709"/>
      <c r="G15" s="709"/>
      <c r="H15" s="709"/>
      <c r="I15" s="709"/>
      <c r="J15" s="710"/>
    </row>
    <row r="16" spans="1:10" ht="24">
      <c r="A16" s="533" t="s">
        <v>18332</v>
      </c>
      <c r="B16" s="152" t="s">
        <v>18333</v>
      </c>
      <c r="C16" s="176" t="s">
        <v>18334</v>
      </c>
      <c r="D16" s="154" t="s">
        <v>18335</v>
      </c>
      <c r="E16" s="155" t="s">
        <v>18336</v>
      </c>
      <c r="F16" s="156" t="s">
        <v>18337</v>
      </c>
      <c r="G16" s="157" t="s">
        <v>18338</v>
      </c>
      <c r="H16" s="177" t="s">
        <v>18339</v>
      </c>
      <c r="I16" s="177" t="s">
        <v>18340</v>
      </c>
      <c r="J16" s="519" t="s">
        <v>18341</v>
      </c>
    </row>
    <row r="17" spans="1:10">
      <c r="A17" s="753" t="s">
        <v>18240</v>
      </c>
      <c r="B17" s="756" t="s">
        <v>18348</v>
      </c>
      <c r="C17" s="342" t="s">
        <v>18344</v>
      </c>
      <c r="D17" s="179" t="s">
        <v>18343</v>
      </c>
      <c r="E17" s="342" t="s">
        <v>18345</v>
      </c>
      <c r="F17" s="144" t="s">
        <v>18346</v>
      </c>
      <c r="G17" s="534" t="s">
        <v>18347</v>
      </c>
      <c r="H17" s="183">
        <v>45119</v>
      </c>
      <c r="I17" s="181">
        <v>35.659999999999997</v>
      </c>
      <c r="J17" s="750">
        <f>MEDIAN(I17,I18,I19)</f>
        <v>39.9</v>
      </c>
    </row>
    <row r="18" spans="1:10">
      <c r="A18" s="754"/>
      <c r="B18" s="757"/>
      <c r="C18" s="342" t="s">
        <v>18349</v>
      </c>
      <c r="D18" s="179" t="s">
        <v>18350</v>
      </c>
      <c r="E18" s="342" t="s">
        <v>18351</v>
      </c>
      <c r="F18" s="144" t="s">
        <v>18352</v>
      </c>
      <c r="G18" s="144"/>
      <c r="H18" s="183">
        <v>45119</v>
      </c>
      <c r="I18" s="181">
        <v>39.9</v>
      </c>
      <c r="J18" s="751"/>
    </row>
    <row r="19" spans="1:10" ht="22.5">
      <c r="A19" s="755"/>
      <c r="B19" s="758"/>
      <c r="C19" s="147" t="s">
        <v>18353</v>
      </c>
      <c r="D19" s="180" t="s">
        <v>18354</v>
      </c>
      <c r="E19" s="150" t="s">
        <v>18355</v>
      </c>
      <c r="F19" s="178" t="s">
        <v>18356</v>
      </c>
      <c r="G19" s="151"/>
      <c r="H19" s="183">
        <v>45119</v>
      </c>
      <c r="I19" s="182">
        <v>55.9</v>
      </c>
      <c r="J19" s="752"/>
    </row>
    <row r="20" spans="1:10" ht="15.75" thickBot="1">
      <c r="A20" s="696"/>
      <c r="B20" s="697"/>
      <c r="C20" s="697"/>
      <c r="D20" s="697"/>
      <c r="E20" s="697"/>
      <c r="F20" s="697"/>
      <c r="G20" s="697"/>
      <c r="H20" s="697"/>
      <c r="I20" s="697"/>
      <c r="J20" s="698"/>
    </row>
  </sheetData>
  <mergeCells count="18">
    <mergeCell ref="A1:J4"/>
    <mergeCell ref="C9:E9"/>
    <mergeCell ref="C8:E8"/>
    <mergeCell ref="J12:J14"/>
    <mergeCell ref="A5:B5"/>
    <mergeCell ref="A6:B6"/>
    <mergeCell ref="A9:B9"/>
    <mergeCell ref="A8:B8"/>
    <mergeCell ref="A10:J10"/>
    <mergeCell ref="A12:A14"/>
    <mergeCell ref="B12:B14"/>
    <mergeCell ref="J17:J19"/>
    <mergeCell ref="C6:E6"/>
    <mergeCell ref="C5:E5"/>
    <mergeCell ref="A15:J15"/>
    <mergeCell ref="A20:J20"/>
    <mergeCell ref="A17:A19"/>
    <mergeCell ref="B17:B19"/>
  </mergeCells>
  <conditionalFormatting sqref="C14">
    <cfRule type="expression" dxfId="16" priority="203" stopIfTrue="1">
      <formula>AND(#REF!&lt;&gt;"COMPOSICAO",#REF!&lt;&gt;"INSUMO",#REF!&lt;&gt;"")</formula>
    </cfRule>
    <cfRule type="expression" dxfId="15" priority="204" stopIfTrue="1">
      <formula>AND(OR(#REF!="COMPOSICAO",#REF!="INSUMO",#REF!&lt;&gt;""),#REF!&lt;&gt;"")</formula>
    </cfRule>
  </conditionalFormatting>
  <conditionalFormatting sqref="C19">
    <cfRule type="expression" dxfId="14" priority="1" stopIfTrue="1">
      <formula>AND(#REF!&lt;&gt;"COMPOSICAO",#REF!&lt;&gt;"INSUMO",#REF!&lt;&gt;"")</formula>
    </cfRule>
    <cfRule type="expression" dxfId="13" priority="2" stopIfTrue="1">
      <formula>AND(OR(#REF!="COMPOSICAO",#REF!="INSUMO",#REF!&lt;&gt;""),#REF!&lt;&gt;"")</formula>
    </cfRule>
  </conditionalFormatting>
  <conditionalFormatting sqref="E14">
    <cfRule type="expression" dxfId="12" priority="205" stopIfTrue="1">
      <formula>AND(#REF!&lt;&gt;"COMPOSICAO",#REF!&lt;&gt;"INSUMO",#REF!&lt;&gt;"")</formula>
    </cfRule>
    <cfRule type="expression" dxfId="11" priority="206" stopIfTrue="1">
      <formula>AND(OR(#REF!="COMPOSICAO",#REF!="INSUMO",#REF!&lt;&gt;""),#REF!&lt;&gt;"")</formula>
    </cfRule>
  </conditionalFormatting>
  <conditionalFormatting sqref="E19">
    <cfRule type="expression" dxfId="10" priority="3" stopIfTrue="1">
      <formula>AND(#REF!&lt;&gt;"COMPOSICAO",#REF!&lt;&gt;"INSUMO",#REF!&lt;&gt;"")</formula>
    </cfRule>
    <cfRule type="expression" dxfId="9" priority="4" stopIfTrue="1">
      <formula>AND(OR(#REF!="COMPOSICAO",#REF!="INSUMO",#REF!&lt;&gt;""),#REF!&lt;&gt;"")</formula>
    </cfRule>
  </conditionalFormatting>
  <hyperlinks>
    <hyperlink ref="G12" r:id="rId1"/>
    <hyperlink ref="G17" r:id="rId2"/>
  </hyperlinks>
  <pageMargins left="0.78740157480314965" right="0.59055118110236227" top="0.78740157480314965" bottom="0.59055118110236227" header="0.31496062992125984" footer="0.31496062992125984"/>
  <pageSetup paperSize="9" scale="50" orientation="portrait" horizontalDpi="360" verticalDpi="360" r:id="rId3"/>
  <headerFooter>
    <oddFooter>&amp;L&amp;12Responsável pelo Orçamento
WANDELIANA TOMAZ F. DA SILVA SANTANA
Engenheira Civil
CREA-PE nº 181861079-5&amp;R&amp;12Prefeitura de São Lourenço da Mata
          TARCÍSIO CRUZ MUNIZ
     Secretário de Infraestrutura
              Matrícula: 478163</oddFooter>
  </headerFooter>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18</vt:i4>
      </vt:variant>
    </vt:vector>
  </HeadingPairs>
  <TitlesOfParts>
    <vt:vector size="32" baseType="lpstr">
      <vt:lpstr>TABELA</vt:lpstr>
      <vt:lpstr>RESUMO</vt:lpstr>
      <vt:lpstr>MEMÓRIA</vt:lpstr>
      <vt:lpstr>PLANILHA COMPARATIVA</vt:lpstr>
      <vt:lpstr>PLANILHA MAIS VANTAJOSA</vt:lpstr>
      <vt:lpstr>COMPOSIÇÕES</vt:lpstr>
      <vt:lpstr>SERVIÇOS DE MAIOR RELEVÂNCIA</vt:lpstr>
      <vt:lpstr>CURVA ABC</vt:lpstr>
      <vt:lpstr>MAPA DE COTAÇÃO</vt:lpstr>
      <vt:lpstr>CRONOGRAMA</vt:lpstr>
      <vt:lpstr>Projeto Básico</vt:lpstr>
      <vt:lpstr>Composição de BDI</vt:lpstr>
      <vt:lpstr>Encargos Sociais</vt:lpstr>
      <vt:lpstr>RELATÓRIO FOTOGRÁFICO</vt:lpstr>
      <vt:lpstr>'Composição de BDI'!Area_de_impressao</vt:lpstr>
      <vt:lpstr>CRONOGRAMA!Area_de_impressao</vt:lpstr>
      <vt:lpstr>'CURVA ABC'!Area_de_impressao</vt:lpstr>
      <vt:lpstr>'Encargos Sociais'!Area_de_impressao</vt:lpstr>
      <vt:lpstr>'MAPA DE COTAÇÃO'!Area_de_impressao</vt:lpstr>
      <vt:lpstr>MEMÓRIA!Area_de_impressao</vt:lpstr>
      <vt:lpstr>'PLANILHA COMPARATIVA'!Area_de_impressao</vt:lpstr>
      <vt:lpstr>'PLANILHA MAIS VANTAJOSA'!Area_de_impressao</vt:lpstr>
      <vt:lpstr>'Projeto Básico'!Area_de_impressao</vt:lpstr>
      <vt:lpstr>'RELATÓRIO FOTOGRÁFICO'!Area_de_impressao</vt:lpstr>
      <vt:lpstr>RESUMO!Area_de_impressao</vt:lpstr>
      <vt:lpstr>'SERVIÇOS DE MAIOR RELEVÂNCIA'!Area_de_impressao</vt:lpstr>
      <vt:lpstr>COMPOSIÇÕES!Titulos_de_impressao</vt:lpstr>
      <vt:lpstr>'CURVA ABC'!Titulos_de_impressao</vt:lpstr>
      <vt:lpstr>MEMÓRIA!Titulos_de_impressao</vt:lpstr>
      <vt:lpstr>'PLANILHA COMPARATIVA'!Titulos_de_impressao</vt:lpstr>
      <vt:lpstr>'PLANILHA MAIS VANTAJOSA'!Titulos_de_impressao</vt:lpstr>
      <vt:lpstr>'RELATÓRIO FOTOGRÁFICO'!Titulos_de_impressao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Liana</dc:creator>
  <cp:lastModifiedBy>Liana</cp:lastModifiedBy>
  <cp:lastPrinted>2023-10-17T16:41:20Z</cp:lastPrinted>
  <dcterms:created xsi:type="dcterms:W3CDTF">2023-06-05T11:29:11Z</dcterms:created>
  <dcterms:modified xsi:type="dcterms:W3CDTF">2023-10-18T17:43:03Z</dcterms:modified>
</cp:coreProperties>
</file>